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430"/>
  <workbookPr defaultThemeVersion="124226"/>
  <mc:AlternateContent xmlns:mc="http://schemas.openxmlformats.org/markup-compatibility/2006">
    <mc:Choice Requires="x15">
      <x15ac:absPath xmlns:x15ac="http://schemas.microsoft.com/office/spreadsheetml/2010/11/ac" url="T:\INVESTMENTS_VALUATION\3 Regulatory Half yearly Reports\Sept 2021\Final Data\Upload N Print\"/>
    </mc:Choice>
  </mc:AlternateContent>
  <xr:revisionPtr revIDLastSave="0" documentId="13_ncr:1_{73C6FE88-77BE-466C-9989-A97060A2E06B}" xr6:coauthVersionLast="47" xr6:coauthVersionMax="47" xr10:uidLastSave="{00000000-0000-0000-0000-000000000000}"/>
  <bookViews>
    <workbookView xWindow="-120" yWindow="-120" windowWidth="24240" windowHeight="13140" firstSheet="5" activeTab="5" xr2:uid="{00000000-000D-0000-FFFF-FFFF00000000}"/>
  </bookViews>
  <sheets>
    <sheet name="Scheme master" sheetId="5" state="hidden" r:id="rId1"/>
    <sheet name="PHY rollback" sheetId="21" state="hidden" r:id="rId2"/>
    <sheet name="PHY simnav" sheetId="4" state="hidden" r:id="rId3"/>
    <sheet name="Mapping" sheetId="9" state="hidden" r:id="rId4"/>
    <sheet name="TB" sheetId="8" state="hidden" r:id="rId5"/>
    <sheet name="HY financials" sheetId="1" r:id="rId6"/>
    <sheet name="CHY simnav" sheetId="3" state="hidden" r:id="rId7"/>
    <sheet name="CHY rollback" sheetId="22" state="hidden" r:id="rId8"/>
    <sheet name="Dividend" sheetId="7" state="hidden" r:id="rId9"/>
    <sheet name="Expense ratio" sheetId="10" state="hidden" r:id="rId10"/>
    <sheet name="AAUM" sheetId="11" state="hidden" r:id="rId11"/>
    <sheet name="Returns" sheetId="15" state="hidden" r:id="rId12"/>
    <sheet name="Provision" sheetId="13" state="hidden" r:id="rId13"/>
    <sheet name="Associate pay" sheetId="14" state="hidden" r:id="rId14"/>
    <sheet name="Associate inv" sheetId="23" state="hidden" r:id="rId15"/>
    <sheet name="Notes to accounts" sheetId="16" r:id="rId16"/>
    <sheet name="Annexure 1" sheetId="18" r:id="rId17"/>
    <sheet name="Annexure 2" sheetId="26" r:id="rId18"/>
    <sheet name="Check" sheetId="12" state="hidden" r:id="rId19"/>
  </sheets>
  <definedNames>
    <definedName name="_xlnm._FilterDatabase" localSheetId="16" hidden="1">'Annexure 1'!$B$11:$H$229</definedName>
    <definedName name="_xlnm._FilterDatabase" localSheetId="14" hidden="1">'Associate inv'!$A$3:$D$54</definedName>
    <definedName name="_xlnm._FilterDatabase" localSheetId="7" hidden="1">'CHY rollback'!$A$1:$T$439</definedName>
    <definedName name="_xlnm._FilterDatabase" localSheetId="6" hidden="1">'CHY simnav'!$A$2:$AW$115</definedName>
    <definedName name="_xlnm._FilterDatabase" localSheetId="8" hidden="1">Dividend!$A$5:$U$676</definedName>
    <definedName name="_xlnm._FilterDatabase" localSheetId="9" hidden="1">'Expense ratio'!$A$2:$G$27</definedName>
    <definedName name="_xlnm._FilterDatabase" localSheetId="5" hidden="1">'HY financials'!$A$62:$AE$113</definedName>
    <definedName name="_xlnm._FilterDatabase" localSheetId="3" hidden="1">Mapping!$A$1:$I$376</definedName>
    <definedName name="_xlnm._FilterDatabase" localSheetId="1" hidden="1">'PHY rollback'!$A$1:$T$439</definedName>
    <definedName name="_xlnm._FilterDatabase" localSheetId="2" hidden="1">'PHY simnav'!$A$2:$AU$115</definedName>
    <definedName name="_xlnm._FilterDatabase" localSheetId="11" hidden="1">Returns!$A$4:$AR$51</definedName>
    <definedName name="_xlnm._FilterDatabase" localSheetId="0" hidden="1">'Scheme master'!$A$1:$N$164</definedName>
    <definedName name="_xlnm._FilterDatabase" localSheetId="4" hidden="1">TB!$A$2:$AA$3163</definedName>
    <definedName name="Hedging_Positions_through_Futures_AS_ON_MMMM_DD__YYYY___NIL" localSheetId="17">#REF!</definedName>
    <definedName name="Hedging_Positions_through_Futures_AS_ON_MMMM_DD__YYYY___NIL">#REF!</definedName>
    <definedName name="JPM_Footer_disp" localSheetId="17">#REF!</definedName>
    <definedName name="JPM_Footer_disp">#REF!</definedName>
    <definedName name="JPM_Footer_disp12" localSheetId="17">#REF!</definedName>
    <definedName name="JPM_Footer_disp12">#REF!</definedName>
    <definedName name="_xlnm.Print_Area" localSheetId="16">'Annexure 1'!$B$2:$H$229</definedName>
    <definedName name="_xlnm.Print_Area" localSheetId="5">'HY financials'!$B$2:$AD$181</definedName>
    <definedName name="_xlnm.Print_Area" localSheetId="15">'Notes to accounts'!$B$2:$K$116</definedName>
    <definedName name="_xlnm.Print_Titles" localSheetId="16">'Annexure 1'!$3:$10</definedName>
    <definedName name="_xlnm.Print_Titles" localSheetId="17">'Annexure 2'!$1:$13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91" i="14" l="1"/>
  <c r="B82" i="14"/>
  <c r="B83" i="14" s="1"/>
  <c r="B84" i="14" s="1"/>
  <c r="B85" i="14" s="1"/>
  <c r="B86" i="14" s="1"/>
  <c r="B87" i="14" s="1"/>
  <c r="B88" i="14" s="1"/>
  <c r="B89" i="14" s="1"/>
  <c r="B90" i="14" s="1"/>
  <c r="B80" i="14"/>
  <c r="B81" i="14" s="1"/>
  <c r="B79" i="14"/>
  <c r="B76" i="14"/>
  <c r="B77" i="14" s="1"/>
  <c r="B78" i="14" s="1"/>
  <c r="B73" i="14"/>
  <c r="B74" i="14" s="1"/>
  <c r="B75" i="14" s="1"/>
  <c r="B70" i="14"/>
  <c r="B71" i="14" s="1"/>
  <c r="B72" i="14" s="1"/>
  <c r="B68" i="14"/>
  <c r="B69" i="14" s="1"/>
  <c r="B67" i="14"/>
  <c r="B64" i="14"/>
  <c r="B65" i="14" s="1"/>
  <c r="B66" i="14" s="1"/>
  <c r="B61" i="14"/>
  <c r="B62" i="14" s="1"/>
  <c r="B63" i="14" s="1"/>
  <c r="B58" i="14"/>
  <c r="B59" i="14" s="1"/>
  <c r="B60" i="14" s="1"/>
  <c r="B56" i="14"/>
  <c r="B57" i="14" s="1"/>
  <c r="B55" i="14"/>
  <c r="B52" i="14"/>
  <c r="B53" i="14" s="1"/>
  <c r="B54" i="14" s="1"/>
  <c r="B49" i="14"/>
  <c r="B50" i="14" s="1"/>
  <c r="B51" i="14" s="1"/>
  <c r="B46" i="14"/>
  <c r="B47" i="14" s="1"/>
  <c r="B48" i="14" s="1"/>
  <c r="B44" i="14"/>
  <c r="B45" i="14" s="1"/>
  <c r="B43" i="14"/>
  <c r="B40" i="14"/>
  <c r="B41" i="14" s="1"/>
  <c r="B42" i="14" s="1"/>
  <c r="B37" i="14"/>
  <c r="B38" i="14" s="1"/>
  <c r="B39" i="14" s="1"/>
  <c r="B34" i="14"/>
  <c r="B35" i="14" s="1"/>
  <c r="B36" i="14" s="1"/>
  <c r="B32" i="14"/>
  <c r="B33" i="14" s="1"/>
  <c r="B31" i="14"/>
  <c r="B28" i="14"/>
  <c r="B29" i="14" s="1"/>
  <c r="B30" i="14" s="1"/>
  <c r="B25" i="14"/>
  <c r="B26" i="14" s="1"/>
  <c r="B27" i="14" s="1"/>
  <c r="B22" i="14"/>
  <c r="B23" i="14" s="1"/>
  <c r="B24" i="14" s="1"/>
  <c r="B20" i="14"/>
  <c r="B21" i="14" s="1"/>
  <c r="B19" i="14"/>
  <c r="B16" i="14"/>
  <c r="B17" i="14" s="1"/>
  <c r="B18" i="14" s="1"/>
  <c r="B13" i="14"/>
  <c r="B14" i="14" s="1"/>
  <c r="B15" i="14" s="1"/>
  <c r="B10" i="14"/>
  <c r="B11" i="14" s="1"/>
  <c r="B12" i="14" s="1"/>
  <c r="B8" i="14"/>
  <c r="B9" i="14" s="1"/>
  <c r="B7" i="14"/>
  <c r="B5" i="14"/>
  <c r="B6" i="14" l="1"/>
  <c r="A50" i="15" l="1"/>
  <c r="B50" i="15" s="1"/>
  <c r="A49" i="15"/>
  <c r="B49" i="15" s="1"/>
  <c r="A48" i="15"/>
  <c r="B48" i="15" s="1"/>
  <c r="A47" i="15"/>
  <c r="B47" i="15" s="1"/>
  <c r="A46" i="15"/>
  <c r="B46" i="15" s="1"/>
  <c r="A45" i="15"/>
  <c r="B45" i="15" s="1"/>
  <c r="A44" i="15"/>
  <c r="B44" i="15" s="1"/>
  <c r="A43" i="15"/>
  <c r="B43" i="15" s="1"/>
  <c r="A42" i="15"/>
  <c r="B42" i="15" s="1"/>
  <c r="A41" i="15"/>
  <c r="B41" i="15" s="1"/>
  <c r="A40" i="15"/>
  <c r="B40" i="15" s="1"/>
  <c r="A39" i="15"/>
  <c r="B39" i="15" s="1"/>
  <c r="A38" i="15"/>
  <c r="B38" i="15" s="1"/>
  <c r="A37" i="15"/>
  <c r="B37" i="15" s="1"/>
  <c r="A36" i="15"/>
  <c r="B36" i="15" s="1"/>
  <c r="A35" i="15"/>
  <c r="B35" i="15" s="1"/>
  <c r="A34" i="15"/>
  <c r="B34" i="15" s="1"/>
  <c r="A33" i="15"/>
  <c r="B33" i="15" s="1"/>
  <c r="A32" i="15"/>
  <c r="B32" i="15" s="1"/>
  <c r="A31" i="15"/>
  <c r="B31" i="15" s="1"/>
  <c r="A30" i="15"/>
  <c r="B30" i="15" s="1"/>
  <c r="A29" i="15"/>
  <c r="B29" i="15" s="1"/>
  <c r="A28" i="15"/>
  <c r="B28" i="15" s="1"/>
  <c r="A27" i="15"/>
  <c r="B27" i="15" s="1"/>
  <c r="A26" i="15"/>
  <c r="B26" i="15" s="1"/>
  <c r="A25" i="15"/>
  <c r="B25" i="15" s="1"/>
  <c r="A24" i="15"/>
  <c r="B24" i="15" s="1"/>
  <c r="A23" i="15"/>
  <c r="B23" i="15" s="1"/>
  <c r="A22" i="15"/>
  <c r="B22" i="15" s="1"/>
  <c r="A21" i="15"/>
  <c r="B21" i="15" s="1"/>
  <c r="A20" i="15"/>
  <c r="B20" i="15" s="1"/>
  <c r="A19" i="15"/>
  <c r="B19" i="15" s="1"/>
  <c r="A18" i="15"/>
  <c r="B18" i="15" s="1"/>
  <c r="A17" i="15"/>
  <c r="B17" i="15" s="1"/>
  <c r="A16" i="15"/>
  <c r="B16" i="15" s="1"/>
  <c r="A15" i="15"/>
  <c r="B15" i="15" s="1"/>
  <c r="A14" i="15"/>
  <c r="B14" i="15" s="1"/>
  <c r="A13" i="15"/>
  <c r="B13" i="15" s="1"/>
  <c r="A12" i="15"/>
  <c r="B12" i="15" s="1"/>
  <c r="A11" i="15"/>
  <c r="B11" i="15" s="1"/>
  <c r="A10" i="15"/>
  <c r="B10" i="15" s="1"/>
  <c r="A9" i="15"/>
  <c r="B9" i="15" s="1"/>
  <c r="A8" i="15"/>
  <c r="B8" i="15" s="1"/>
  <c r="A7" i="15"/>
  <c r="B7" i="15" s="1"/>
  <c r="A6" i="15"/>
  <c r="B6" i="15" s="1"/>
  <c r="D676" i="7" l="1"/>
  <c r="C676" i="7"/>
  <c r="A676" i="7"/>
  <c r="B676" i="7" s="1"/>
  <c r="D675" i="7"/>
  <c r="C675" i="7"/>
  <c r="A675" i="7"/>
  <c r="B675" i="7" s="1"/>
  <c r="D674" i="7"/>
  <c r="C674" i="7"/>
  <c r="A674" i="7"/>
  <c r="B674" i="7" s="1"/>
  <c r="D673" i="7"/>
  <c r="C673" i="7"/>
  <c r="A673" i="7"/>
  <c r="B673" i="7" s="1"/>
  <c r="D672" i="7"/>
  <c r="C672" i="7"/>
  <c r="A672" i="7"/>
  <c r="B672" i="7" s="1"/>
  <c r="D671" i="7"/>
  <c r="C671" i="7"/>
  <c r="A671" i="7"/>
  <c r="B671" i="7" s="1"/>
  <c r="D670" i="7"/>
  <c r="C670" i="7"/>
  <c r="A670" i="7"/>
  <c r="B670" i="7" s="1"/>
  <c r="D669" i="7"/>
  <c r="C669" i="7"/>
  <c r="A669" i="7"/>
  <c r="B669" i="7" s="1"/>
  <c r="D668" i="7"/>
  <c r="C668" i="7"/>
  <c r="A668" i="7"/>
  <c r="B668" i="7" s="1"/>
  <c r="D667" i="7"/>
  <c r="C667" i="7"/>
  <c r="A667" i="7"/>
  <c r="B667" i="7" s="1"/>
  <c r="D666" i="7"/>
  <c r="C666" i="7"/>
  <c r="A666" i="7"/>
  <c r="B666" i="7" s="1"/>
  <c r="D665" i="7"/>
  <c r="C665" i="7"/>
  <c r="A665" i="7"/>
  <c r="B665" i="7" s="1"/>
  <c r="D664" i="7"/>
  <c r="C664" i="7"/>
  <c r="A664" i="7"/>
  <c r="B664" i="7" s="1"/>
  <c r="D663" i="7"/>
  <c r="C663" i="7"/>
  <c r="A663" i="7"/>
  <c r="B663" i="7" s="1"/>
  <c r="D662" i="7"/>
  <c r="C662" i="7"/>
  <c r="A662" i="7"/>
  <c r="B662" i="7" s="1"/>
  <c r="D661" i="7"/>
  <c r="C661" i="7"/>
  <c r="A661" i="7"/>
  <c r="B661" i="7" s="1"/>
  <c r="D660" i="7"/>
  <c r="C660" i="7"/>
  <c r="A660" i="7"/>
  <c r="B660" i="7" s="1"/>
  <c r="D659" i="7"/>
  <c r="C659" i="7"/>
  <c r="A659" i="7"/>
  <c r="B659" i="7" s="1"/>
  <c r="D658" i="7"/>
  <c r="C658" i="7"/>
  <c r="A658" i="7"/>
  <c r="B658" i="7" s="1"/>
  <c r="D657" i="7"/>
  <c r="C657" i="7"/>
  <c r="A657" i="7"/>
  <c r="B657" i="7" s="1"/>
  <c r="D656" i="7"/>
  <c r="C656" i="7"/>
  <c r="A656" i="7"/>
  <c r="B656" i="7" s="1"/>
  <c r="D655" i="7"/>
  <c r="C655" i="7"/>
  <c r="A655" i="7"/>
  <c r="B655" i="7" s="1"/>
  <c r="D654" i="7"/>
  <c r="C654" i="7"/>
  <c r="A654" i="7"/>
  <c r="B654" i="7" s="1"/>
  <c r="D653" i="7"/>
  <c r="C653" i="7"/>
  <c r="A653" i="7"/>
  <c r="B653" i="7" s="1"/>
  <c r="D652" i="7"/>
  <c r="C652" i="7"/>
  <c r="A652" i="7"/>
  <c r="B652" i="7" s="1"/>
  <c r="D651" i="7"/>
  <c r="C651" i="7"/>
  <c r="A651" i="7"/>
  <c r="B651" i="7" s="1"/>
  <c r="D650" i="7"/>
  <c r="C650" i="7"/>
  <c r="A650" i="7"/>
  <c r="B650" i="7" s="1"/>
  <c r="D649" i="7"/>
  <c r="C649" i="7"/>
  <c r="A649" i="7"/>
  <c r="B649" i="7" s="1"/>
  <c r="D648" i="7"/>
  <c r="C648" i="7"/>
  <c r="A648" i="7"/>
  <c r="B648" i="7" s="1"/>
  <c r="D647" i="7"/>
  <c r="C647" i="7"/>
  <c r="A647" i="7"/>
  <c r="B647" i="7" s="1"/>
  <c r="D646" i="7"/>
  <c r="C646" i="7"/>
  <c r="A646" i="7"/>
  <c r="B646" i="7" s="1"/>
  <c r="D645" i="7"/>
  <c r="C645" i="7"/>
  <c r="A645" i="7"/>
  <c r="B645" i="7" s="1"/>
  <c r="D644" i="7"/>
  <c r="C644" i="7"/>
  <c r="A644" i="7"/>
  <c r="B644" i="7" s="1"/>
  <c r="D643" i="7"/>
  <c r="C643" i="7"/>
  <c r="A643" i="7"/>
  <c r="B643" i="7" s="1"/>
  <c r="D642" i="7"/>
  <c r="C642" i="7"/>
  <c r="A642" i="7"/>
  <c r="B642" i="7" s="1"/>
  <c r="D641" i="7"/>
  <c r="C641" i="7"/>
  <c r="A641" i="7"/>
  <c r="B641" i="7" s="1"/>
  <c r="D640" i="7"/>
  <c r="C640" i="7"/>
  <c r="A640" i="7"/>
  <c r="B640" i="7" s="1"/>
  <c r="D639" i="7"/>
  <c r="C639" i="7"/>
  <c r="A639" i="7"/>
  <c r="B639" i="7" s="1"/>
  <c r="D638" i="7"/>
  <c r="C638" i="7"/>
  <c r="A638" i="7"/>
  <c r="B638" i="7" s="1"/>
  <c r="D637" i="7"/>
  <c r="C637" i="7"/>
  <c r="A637" i="7"/>
  <c r="B637" i="7" s="1"/>
  <c r="D636" i="7"/>
  <c r="C636" i="7"/>
  <c r="A636" i="7"/>
  <c r="B636" i="7" s="1"/>
  <c r="D635" i="7"/>
  <c r="C635" i="7"/>
  <c r="A635" i="7"/>
  <c r="B635" i="7" s="1"/>
  <c r="D634" i="7"/>
  <c r="C634" i="7"/>
  <c r="A634" i="7"/>
  <c r="B634" i="7" s="1"/>
  <c r="D633" i="7"/>
  <c r="C633" i="7"/>
  <c r="A633" i="7"/>
  <c r="B633" i="7" s="1"/>
  <c r="D632" i="7"/>
  <c r="C632" i="7"/>
  <c r="A632" i="7"/>
  <c r="B632" i="7" s="1"/>
  <c r="D631" i="7"/>
  <c r="C631" i="7"/>
  <c r="A631" i="7"/>
  <c r="B631" i="7" s="1"/>
  <c r="D630" i="7"/>
  <c r="C630" i="7"/>
  <c r="A630" i="7"/>
  <c r="B630" i="7" s="1"/>
  <c r="D629" i="7"/>
  <c r="C629" i="7"/>
  <c r="A629" i="7"/>
  <c r="B629" i="7" s="1"/>
  <c r="D628" i="7"/>
  <c r="C628" i="7"/>
  <c r="A628" i="7"/>
  <c r="B628" i="7" s="1"/>
  <c r="D627" i="7"/>
  <c r="C627" i="7"/>
  <c r="A627" i="7"/>
  <c r="B627" i="7" s="1"/>
  <c r="D626" i="7"/>
  <c r="C626" i="7"/>
  <c r="A626" i="7"/>
  <c r="B626" i="7" s="1"/>
  <c r="D625" i="7"/>
  <c r="C625" i="7"/>
  <c r="A625" i="7"/>
  <c r="B625" i="7" s="1"/>
  <c r="D624" i="7"/>
  <c r="C624" i="7"/>
  <c r="A624" i="7"/>
  <c r="B624" i="7" s="1"/>
  <c r="D623" i="7"/>
  <c r="C623" i="7"/>
  <c r="A623" i="7"/>
  <c r="B623" i="7" s="1"/>
  <c r="D622" i="7"/>
  <c r="C622" i="7"/>
  <c r="A622" i="7"/>
  <c r="B622" i="7" s="1"/>
  <c r="D621" i="7"/>
  <c r="C621" i="7"/>
  <c r="A621" i="7"/>
  <c r="B621" i="7" s="1"/>
  <c r="D620" i="7"/>
  <c r="C620" i="7"/>
  <c r="A620" i="7"/>
  <c r="B620" i="7" s="1"/>
  <c r="D619" i="7"/>
  <c r="C619" i="7"/>
  <c r="A619" i="7"/>
  <c r="B619" i="7" s="1"/>
  <c r="D618" i="7"/>
  <c r="C618" i="7"/>
  <c r="A618" i="7"/>
  <c r="B618" i="7" s="1"/>
  <c r="D617" i="7"/>
  <c r="C617" i="7"/>
  <c r="A617" i="7"/>
  <c r="B617" i="7" s="1"/>
  <c r="D616" i="7"/>
  <c r="C616" i="7"/>
  <c r="A616" i="7"/>
  <c r="B616" i="7" s="1"/>
  <c r="D615" i="7"/>
  <c r="C615" i="7"/>
  <c r="A615" i="7"/>
  <c r="B615" i="7" s="1"/>
  <c r="D614" i="7"/>
  <c r="C614" i="7"/>
  <c r="A614" i="7"/>
  <c r="B614" i="7" s="1"/>
  <c r="D613" i="7"/>
  <c r="C613" i="7"/>
  <c r="A613" i="7"/>
  <c r="B613" i="7" s="1"/>
  <c r="D612" i="7"/>
  <c r="C612" i="7"/>
  <c r="A612" i="7"/>
  <c r="B612" i="7" s="1"/>
  <c r="D611" i="7"/>
  <c r="C611" i="7"/>
  <c r="A611" i="7"/>
  <c r="B611" i="7" s="1"/>
  <c r="D610" i="7"/>
  <c r="C610" i="7"/>
  <c r="A610" i="7"/>
  <c r="B610" i="7" s="1"/>
  <c r="D609" i="7"/>
  <c r="C609" i="7"/>
  <c r="A609" i="7"/>
  <c r="B609" i="7" s="1"/>
  <c r="D608" i="7"/>
  <c r="C608" i="7"/>
  <c r="A608" i="7"/>
  <c r="B608" i="7" s="1"/>
  <c r="D607" i="7"/>
  <c r="C607" i="7"/>
  <c r="A607" i="7"/>
  <c r="B607" i="7" s="1"/>
  <c r="D606" i="7"/>
  <c r="C606" i="7"/>
  <c r="A606" i="7"/>
  <c r="B606" i="7" s="1"/>
  <c r="D605" i="7"/>
  <c r="C605" i="7"/>
  <c r="A605" i="7"/>
  <c r="B605" i="7" s="1"/>
  <c r="D604" i="7"/>
  <c r="C604" i="7"/>
  <c r="A604" i="7"/>
  <c r="B604" i="7" s="1"/>
  <c r="D603" i="7"/>
  <c r="C603" i="7"/>
  <c r="A603" i="7"/>
  <c r="B603" i="7" s="1"/>
  <c r="D602" i="7"/>
  <c r="C602" i="7"/>
  <c r="A602" i="7"/>
  <c r="B602" i="7" s="1"/>
  <c r="D601" i="7"/>
  <c r="C601" i="7"/>
  <c r="A601" i="7"/>
  <c r="B601" i="7" s="1"/>
  <c r="D600" i="7"/>
  <c r="C600" i="7"/>
  <c r="A600" i="7"/>
  <c r="B600" i="7" s="1"/>
  <c r="D599" i="7"/>
  <c r="C599" i="7"/>
  <c r="A599" i="7"/>
  <c r="B599" i="7" s="1"/>
  <c r="D598" i="7"/>
  <c r="C598" i="7"/>
  <c r="A598" i="7"/>
  <c r="B598" i="7" s="1"/>
  <c r="D597" i="7"/>
  <c r="C597" i="7"/>
  <c r="A597" i="7"/>
  <c r="B597" i="7" s="1"/>
  <c r="D596" i="7"/>
  <c r="C596" i="7"/>
  <c r="A596" i="7"/>
  <c r="B596" i="7" s="1"/>
  <c r="D595" i="7"/>
  <c r="C595" i="7"/>
  <c r="A595" i="7"/>
  <c r="B595" i="7" s="1"/>
  <c r="D594" i="7"/>
  <c r="C594" i="7"/>
  <c r="A594" i="7"/>
  <c r="B594" i="7" s="1"/>
  <c r="D593" i="7"/>
  <c r="C593" i="7"/>
  <c r="A593" i="7"/>
  <c r="B593" i="7" s="1"/>
  <c r="D592" i="7"/>
  <c r="C592" i="7"/>
  <c r="A592" i="7"/>
  <c r="B592" i="7" s="1"/>
  <c r="D591" i="7"/>
  <c r="C591" i="7"/>
  <c r="A591" i="7"/>
  <c r="B591" i="7" s="1"/>
  <c r="D590" i="7"/>
  <c r="C590" i="7"/>
  <c r="A590" i="7"/>
  <c r="B590" i="7" s="1"/>
  <c r="D589" i="7"/>
  <c r="C589" i="7"/>
  <c r="A589" i="7"/>
  <c r="B589" i="7" s="1"/>
  <c r="D588" i="7"/>
  <c r="C588" i="7"/>
  <c r="A588" i="7"/>
  <c r="B588" i="7" s="1"/>
  <c r="D587" i="7"/>
  <c r="C587" i="7"/>
  <c r="A587" i="7"/>
  <c r="B587" i="7" s="1"/>
  <c r="D586" i="7"/>
  <c r="C586" i="7"/>
  <c r="A586" i="7"/>
  <c r="B586" i="7" s="1"/>
  <c r="D585" i="7"/>
  <c r="C585" i="7"/>
  <c r="A585" i="7"/>
  <c r="B585" i="7" s="1"/>
  <c r="D584" i="7"/>
  <c r="C584" i="7"/>
  <c r="A584" i="7"/>
  <c r="B584" i="7" s="1"/>
  <c r="D583" i="7"/>
  <c r="C583" i="7"/>
  <c r="A583" i="7"/>
  <c r="B583" i="7" s="1"/>
  <c r="D582" i="7"/>
  <c r="C582" i="7"/>
  <c r="A582" i="7"/>
  <c r="B582" i="7" s="1"/>
  <c r="D581" i="7"/>
  <c r="C581" i="7"/>
  <c r="A581" i="7"/>
  <c r="B581" i="7" s="1"/>
  <c r="D580" i="7"/>
  <c r="C580" i="7"/>
  <c r="A580" i="7"/>
  <c r="B580" i="7" s="1"/>
  <c r="D579" i="7"/>
  <c r="C579" i="7"/>
  <c r="A579" i="7"/>
  <c r="B579" i="7" s="1"/>
  <c r="D578" i="7"/>
  <c r="C578" i="7"/>
  <c r="A578" i="7"/>
  <c r="B578" i="7" s="1"/>
  <c r="D577" i="7"/>
  <c r="C577" i="7"/>
  <c r="A577" i="7"/>
  <c r="B577" i="7" s="1"/>
  <c r="D576" i="7"/>
  <c r="C576" i="7"/>
  <c r="A576" i="7"/>
  <c r="B576" i="7" s="1"/>
  <c r="D575" i="7"/>
  <c r="C575" i="7"/>
  <c r="A575" i="7"/>
  <c r="B575" i="7" s="1"/>
  <c r="D574" i="7"/>
  <c r="C574" i="7"/>
  <c r="A574" i="7"/>
  <c r="B574" i="7" s="1"/>
  <c r="D573" i="7"/>
  <c r="C573" i="7"/>
  <c r="A573" i="7"/>
  <c r="B573" i="7" s="1"/>
  <c r="D572" i="7"/>
  <c r="C572" i="7"/>
  <c r="A572" i="7"/>
  <c r="B572" i="7" s="1"/>
  <c r="D571" i="7"/>
  <c r="C571" i="7"/>
  <c r="A571" i="7"/>
  <c r="B571" i="7" s="1"/>
  <c r="D570" i="7"/>
  <c r="C570" i="7"/>
  <c r="A570" i="7"/>
  <c r="B570" i="7" s="1"/>
  <c r="D569" i="7"/>
  <c r="C569" i="7"/>
  <c r="A569" i="7"/>
  <c r="B569" i="7" s="1"/>
  <c r="D568" i="7"/>
  <c r="C568" i="7"/>
  <c r="A568" i="7"/>
  <c r="B568" i="7" s="1"/>
  <c r="D567" i="7"/>
  <c r="C567" i="7"/>
  <c r="A567" i="7"/>
  <c r="B567" i="7" s="1"/>
  <c r="D566" i="7"/>
  <c r="C566" i="7"/>
  <c r="A566" i="7"/>
  <c r="B566" i="7" s="1"/>
  <c r="D565" i="7"/>
  <c r="C565" i="7"/>
  <c r="A565" i="7"/>
  <c r="B565" i="7" s="1"/>
  <c r="D564" i="7"/>
  <c r="C564" i="7"/>
  <c r="A564" i="7"/>
  <c r="B564" i="7" s="1"/>
  <c r="D563" i="7"/>
  <c r="C563" i="7"/>
  <c r="A563" i="7"/>
  <c r="B563" i="7" s="1"/>
  <c r="D562" i="7"/>
  <c r="C562" i="7"/>
  <c r="A562" i="7"/>
  <c r="B562" i="7" s="1"/>
  <c r="D561" i="7"/>
  <c r="C561" i="7"/>
  <c r="A561" i="7"/>
  <c r="B561" i="7" s="1"/>
  <c r="D560" i="7"/>
  <c r="C560" i="7"/>
  <c r="A560" i="7"/>
  <c r="B560" i="7" s="1"/>
  <c r="D559" i="7"/>
  <c r="C559" i="7"/>
  <c r="A559" i="7"/>
  <c r="B559" i="7" s="1"/>
  <c r="D558" i="7"/>
  <c r="C558" i="7"/>
  <c r="A558" i="7"/>
  <c r="B558" i="7" s="1"/>
  <c r="D557" i="7"/>
  <c r="C557" i="7"/>
  <c r="A557" i="7"/>
  <c r="B557" i="7" s="1"/>
  <c r="D556" i="7"/>
  <c r="C556" i="7"/>
  <c r="A556" i="7"/>
  <c r="B556" i="7" s="1"/>
  <c r="D555" i="7"/>
  <c r="C555" i="7"/>
  <c r="A555" i="7"/>
  <c r="B555" i="7" s="1"/>
  <c r="D554" i="7"/>
  <c r="C554" i="7"/>
  <c r="A554" i="7"/>
  <c r="B554" i="7" s="1"/>
  <c r="D553" i="7"/>
  <c r="C553" i="7"/>
  <c r="A553" i="7"/>
  <c r="B553" i="7" s="1"/>
  <c r="D552" i="7"/>
  <c r="C552" i="7"/>
  <c r="A552" i="7"/>
  <c r="B552" i="7" s="1"/>
  <c r="D551" i="7"/>
  <c r="C551" i="7"/>
  <c r="A551" i="7"/>
  <c r="B551" i="7" s="1"/>
  <c r="D550" i="7"/>
  <c r="C550" i="7"/>
  <c r="A550" i="7"/>
  <c r="B550" i="7" s="1"/>
  <c r="D549" i="7"/>
  <c r="C549" i="7"/>
  <c r="A549" i="7"/>
  <c r="B549" i="7" s="1"/>
  <c r="D548" i="7"/>
  <c r="C548" i="7"/>
  <c r="A548" i="7"/>
  <c r="B548" i="7" s="1"/>
  <c r="D547" i="7"/>
  <c r="C547" i="7"/>
  <c r="A547" i="7"/>
  <c r="B547" i="7" s="1"/>
  <c r="D546" i="7"/>
  <c r="C546" i="7"/>
  <c r="A546" i="7"/>
  <c r="B546" i="7" s="1"/>
  <c r="D545" i="7"/>
  <c r="C545" i="7"/>
  <c r="A545" i="7"/>
  <c r="B545" i="7" s="1"/>
  <c r="D544" i="7"/>
  <c r="C544" i="7"/>
  <c r="A544" i="7"/>
  <c r="B544" i="7" s="1"/>
  <c r="D543" i="7"/>
  <c r="C543" i="7"/>
  <c r="A543" i="7"/>
  <c r="B543" i="7" s="1"/>
  <c r="D542" i="7"/>
  <c r="C542" i="7"/>
  <c r="A542" i="7"/>
  <c r="B542" i="7" s="1"/>
  <c r="D541" i="7"/>
  <c r="C541" i="7"/>
  <c r="A541" i="7"/>
  <c r="B541" i="7" s="1"/>
  <c r="D540" i="7"/>
  <c r="C540" i="7"/>
  <c r="A540" i="7"/>
  <c r="B540" i="7" s="1"/>
  <c r="D539" i="7"/>
  <c r="C539" i="7"/>
  <c r="A539" i="7"/>
  <c r="B539" i="7" s="1"/>
  <c r="D538" i="7"/>
  <c r="C538" i="7"/>
  <c r="A538" i="7"/>
  <c r="B538" i="7" s="1"/>
  <c r="D537" i="7"/>
  <c r="C537" i="7"/>
  <c r="A537" i="7"/>
  <c r="B537" i="7" s="1"/>
  <c r="D536" i="7"/>
  <c r="C536" i="7"/>
  <c r="A536" i="7"/>
  <c r="B536" i="7" s="1"/>
  <c r="D535" i="7"/>
  <c r="C535" i="7"/>
  <c r="A535" i="7"/>
  <c r="B535" i="7" s="1"/>
  <c r="D534" i="7"/>
  <c r="C534" i="7"/>
  <c r="A534" i="7"/>
  <c r="B534" i="7" s="1"/>
  <c r="D533" i="7"/>
  <c r="C533" i="7"/>
  <c r="A533" i="7"/>
  <c r="B533" i="7" s="1"/>
  <c r="D532" i="7"/>
  <c r="C532" i="7"/>
  <c r="A532" i="7"/>
  <c r="B532" i="7" s="1"/>
  <c r="D531" i="7"/>
  <c r="C531" i="7"/>
  <c r="A531" i="7"/>
  <c r="B531" i="7" s="1"/>
  <c r="D530" i="7"/>
  <c r="C530" i="7"/>
  <c r="A530" i="7"/>
  <c r="B530" i="7" s="1"/>
  <c r="D529" i="7"/>
  <c r="C529" i="7"/>
  <c r="A529" i="7"/>
  <c r="B529" i="7" s="1"/>
  <c r="D528" i="7"/>
  <c r="C528" i="7"/>
  <c r="A528" i="7"/>
  <c r="B528" i="7" s="1"/>
  <c r="D527" i="7"/>
  <c r="C527" i="7"/>
  <c r="A527" i="7"/>
  <c r="B527" i="7" s="1"/>
  <c r="D526" i="7"/>
  <c r="C526" i="7"/>
  <c r="A526" i="7"/>
  <c r="B526" i="7" s="1"/>
  <c r="D525" i="7"/>
  <c r="C525" i="7"/>
  <c r="A525" i="7"/>
  <c r="B525" i="7" s="1"/>
  <c r="D524" i="7"/>
  <c r="C524" i="7"/>
  <c r="A524" i="7"/>
  <c r="B524" i="7" s="1"/>
  <c r="D523" i="7"/>
  <c r="C523" i="7"/>
  <c r="A523" i="7"/>
  <c r="B523" i="7" s="1"/>
  <c r="D522" i="7"/>
  <c r="C522" i="7"/>
  <c r="A522" i="7"/>
  <c r="B522" i="7" s="1"/>
  <c r="D521" i="7"/>
  <c r="C521" i="7"/>
  <c r="A521" i="7"/>
  <c r="B521" i="7" s="1"/>
  <c r="D520" i="7"/>
  <c r="C520" i="7"/>
  <c r="A520" i="7"/>
  <c r="B520" i="7" s="1"/>
  <c r="D519" i="7"/>
  <c r="C519" i="7"/>
  <c r="A519" i="7"/>
  <c r="B519" i="7" s="1"/>
  <c r="D518" i="7"/>
  <c r="C518" i="7"/>
  <c r="A518" i="7"/>
  <c r="B518" i="7" s="1"/>
  <c r="D517" i="7"/>
  <c r="C517" i="7"/>
  <c r="A517" i="7"/>
  <c r="B517" i="7" s="1"/>
  <c r="D516" i="7"/>
  <c r="C516" i="7"/>
  <c r="A516" i="7"/>
  <c r="B516" i="7" s="1"/>
  <c r="D515" i="7"/>
  <c r="C515" i="7"/>
  <c r="A515" i="7"/>
  <c r="B515" i="7" s="1"/>
  <c r="D514" i="7"/>
  <c r="C514" i="7"/>
  <c r="A514" i="7"/>
  <c r="B514" i="7" s="1"/>
  <c r="D513" i="7"/>
  <c r="C513" i="7"/>
  <c r="A513" i="7"/>
  <c r="B513" i="7" s="1"/>
  <c r="D512" i="7"/>
  <c r="C512" i="7"/>
  <c r="A512" i="7"/>
  <c r="B512" i="7" s="1"/>
  <c r="D511" i="7"/>
  <c r="C511" i="7"/>
  <c r="A511" i="7"/>
  <c r="B511" i="7" s="1"/>
  <c r="D510" i="7"/>
  <c r="C510" i="7"/>
  <c r="A510" i="7"/>
  <c r="B510" i="7" s="1"/>
  <c r="D509" i="7"/>
  <c r="C509" i="7"/>
  <c r="A509" i="7"/>
  <c r="B509" i="7" s="1"/>
  <c r="D508" i="7"/>
  <c r="C508" i="7"/>
  <c r="A508" i="7"/>
  <c r="B508" i="7" s="1"/>
  <c r="D507" i="7"/>
  <c r="C507" i="7"/>
  <c r="A507" i="7"/>
  <c r="B507" i="7" s="1"/>
  <c r="D506" i="7"/>
  <c r="C506" i="7"/>
  <c r="A506" i="7"/>
  <c r="B506" i="7" s="1"/>
  <c r="D505" i="7"/>
  <c r="C505" i="7"/>
  <c r="A505" i="7"/>
  <c r="B505" i="7" s="1"/>
  <c r="D504" i="7"/>
  <c r="C504" i="7"/>
  <c r="A504" i="7"/>
  <c r="B504" i="7" s="1"/>
  <c r="D503" i="7"/>
  <c r="C503" i="7"/>
  <c r="A503" i="7"/>
  <c r="B503" i="7" s="1"/>
  <c r="D502" i="7"/>
  <c r="C502" i="7"/>
  <c r="A502" i="7"/>
  <c r="B502" i="7" s="1"/>
  <c r="D501" i="7"/>
  <c r="C501" i="7"/>
  <c r="A501" i="7"/>
  <c r="B501" i="7" s="1"/>
  <c r="D500" i="7"/>
  <c r="C500" i="7"/>
  <c r="A500" i="7"/>
  <c r="B500" i="7" s="1"/>
  <c r="D499" i="7"/>
  <c r="C499" i="7"/>
  <c r="A499" i="7"/>
  <c r="B499" i="7" s="1"/>
  <c r="D498" i="7"/>
  <c r="C498" i="7"/>
  <c r="A498" i="7"/>
  <c r="B498" i="7" s="1"/>
  <c r="D497" i="7"/>
  <c r="C497" i="7"/>
  <c r="A497" i="7"/>
  <c r="B497" i="7" s="1"/>
  <c r="D496" i="7"/>
  <c r="C496" i="7"/>
  <c r="A496" i="7"/>
  <c r="B496" i="7" s="1"/>
  <c r="D495" i="7"/>
  <c r="C495" i="7"/>
  <c r="A495" i="7"/>
  <c r="B495" i="7" s="1"/>
  <c r="D494" i="7"/>
  <c r="C494" i="7"/>
  <c r="A494" i="7"/>
  <c r="B494" i="7" s="1"/>
  <c r="D493" i="7"/>
  <c r="C493" i="7"/>
  <c r="A493" i="7"/>
  <c r="B493" i="7" s="1"/>
  <c r="D492" i="7"/>
  <c r="C492" i="7"/>
  <c r="A492" i="7"/>
  <c r="B492" i="7" s="1"/>
  <c r="D491" i="7"/>
  <c r="C491" i="7"/>
  <c r="A491" i="7"/>
  <c r="B491" i="7" s="1"/>
  <c r="D490" i="7"/>
  <c r="C490" i="7"/>
  <c r="A490" i="7"/>
  <c r="B490" i="7" s="1"/>
  <c r="D489" i="7"/>
  <c r="C489" i="7"/>
  <c r="A489" i="7"/>
  <c r="B489" i="7" s="1"/>
  <c r="D488" i="7"/>
  <c r="C488" i="7"/>
  <c r="A488" i="7"/>
  <c r="B488" i="7" s="1"/>
  <c r="D487" i="7"/>
  <c r="C487" i="7"/>
  <c r="A487" i="7"/>
  <c r="B487" i="7" s="1"/>
  <c r="D486" i="7"/>
  <c r="C486" i="7"/>
  <c r="A486" i="7"/>
  <c r="B486" i="7" s="1"/>
  <c r="D485" i="7"/>
  <c r="C485" i="7"/>
  <c r="A485" i="7"/>
  <c r="B485" i="7" s="1"/>
  <c r="D484" i="7"/>
  <c r="C484" i="7"/>
  <c r="A484" i="7"/>
  <c r="B484" i="7" s="1"/>
  <c r="D483" i="7"/>
  <c r="C483" i="7"/>
  <c r="A483" i="7"/>
  <c r="B483" i="7" s="1"/>
  <c r="D482" i="7"/>
  <c r="C482" i="7"/>
  <c r="A482" i="7"/>
  <c r="B482" i="7" s="1"/>
  <c r="D481" i="7"/>
  <c r="C481" i="7"/>
  <c r="A481" i="7"/>
  <c r="B481" i="7" s="1"/>
  <c r="D480" i="7"/>
  <c r="C480" i="7"/>
  <c r="A480" i="7"/>
  <c r="B480" i="7" s="1"/>
  <c r="D479" i="7"/>
  <c r="C479" i="7"/>
  <c r="A479" i="7"/>
  <c r="B479" i="7" s="1"/>
  <c r="D478" i="7"/>
  <c r="C478" i="7"/>
  <c r="A478" i="7"/>
  <c r="B478" i="7" s="1"/>
  <c r="D477" i="7"/>
  <c r="C477" i="7"/>
  <c r="A477" i="7"/>
  <c r="B477" i="7" s="1"/>
  <c r="D476" i="7"/>
  <c r="C476" i="7"/>
  <c r="A476" i="7"/>
  <c r="B476" i="7" s="1"/>
  <c r="D475" i="7"/>
  <c r="C475" i="7"/>
  <c r="A475" i="7"/>
  <c r="B475" i="7" s="1"/>
  <c r="D474" i="7"/>
  <c r="C474" i="7"/>
  <c r="A474" i="7"/>
  <c r="B474" i="7" s="1"/>
  <c r="D473" i="7"/>
  <c r="C473" i="7"/>
  <c r="A473" i="7"/>
  <c r="B473" i="7" s="1"/>
  <c r="D472" i="7"/>
  <c r="C472" i="7"/>
  <c r="A472" i="7"/>
  <c r="B472" i="7" s="1"/>
  <c r="D471" i="7"/>
  <c r="C471" i="7"/>
  <c r="A471" i="7"/>
  <c r="B471" i="7" s="1"/>
  <c r="D470" i="7"/>
  <c r="C470" i="7"/>
  <c r="A470" i="7"/>
  <c r="B470" i="7" s="1"/>
  <c r="D469" i="7"/>
  <c r="C469" i="7"/>
  <c r="A469" i="7"/>
  <c r="B469" i="7" s="1"/>
  <c r="D468" i="7"/>
  <c r="C468" i="7"/>
  <c r="A468" i="7"/>
  <c r="B468" i="7" s="1"/>
  <c r="D467" i="7"/>
  <c r="C467" i="7"/>
  <c r="A467" i="7"/>
  <c r="B467" i="7" s="1"/>
  <c r="D466" i="7"/>
  <c r="C466" i="7"/>
  <c r="A466" i="7"/>
  <c r="B466" i="7" s="1"/>
  <c r="D465" i="7"/>
  <c r="C465" i="7"/>
  <c r="A465" i="7"/>
  <c r="B465" i="7" s="1"/>
  <c r="D464" i="7"/>
  <c r="C464" i="7"/>
  <c r="A464" i="7"/>
  <c r="B464" i="7" s="1"/>
  <c r="D463" i="7"/>
  <c r="C463" i="7"/>
  <c r="A463" i="7"/>
  <c r="B463" i="7" s="1"/>
  <c r="D462" i="7"/>
  <c r="C462" i="7"/>
  <c r="A462" i="7"/>
  <c r="B462" i="7" s="1"/>
  <c r="D461" i="7"/>
  <c r="C461" i="7"/>
  <c r="A461" i="7"/>
  <c r="B461" i="7" s="1"/>
  <c r="D460" i="7"/>
  <c r="C460" i="7"/>
  <c r="A460" i="7"/>
  <c r="B460" i="7" s="1"/>
  <c r="D459" i="7"/>
  <c r="C459" i="7"/>
  <c r="A459" i="7"/>
  <c r="B459" i="7" s="1"/>
  <c r="D458" i="7"/>
  <c r="C458" i="7"/>
  <c r="A458" i="7"/>
  <c r="B458" i="7" s="1"/>
  <c r="D457" i="7"/>
  <c r="C457" i="7"/>
  <c r="A457" i="7"/>
  <c r="B457" i="7" s="1"/>
  <c r="D456" i="7"/>
  <c r="C456" i="7"/>
  <c r="A456" i="7"/>
  <c r="B456" i="7" s="1"/>
  <c r="D455" i="7"/>
  <c r="C455" i="7"/>
  <c r="A455" i="7"/>
  <c r="B455" i="7" s="1"/>
  <c r="D454" i="7"/>
  <c r="C454" i="7"/>
  <c r="A454" i="7"/>
  <c r="B454" i="7" s="1"/>
  <c r="D453" i="7"/>
  <c r="C453" i="7"/>
  <c r="A453" i="7"/>
  <c r="B453" i="7" s="1"/>
  <c r="D452" i="7"/>
  <c r="C452" i="7"/>
  <c r="A452" i="7"/>
  <c r="B452" i="7" s="1"/>
  <c r="D451" i="7"/>
  <c r="C451" i="7"/>
  <c r="A451" i="7"/>
  <c r="B451" i="7" s="1"/>
  <c r="D450" i="7"/>
  <c r="C450" i="7"/>
  <c r="A450" i="7"/>
  <c r="B450" i="7" s="1"/>
  <c r="D449" i="7"/>
  <c r="C449" i="7"/>
  <c r="A449" i="7"/>
  <c r="B449" i="7" s="1"/>
  <c r="D448" i="7"/>
  <c r="C448" i="7"/>
  <c r="A448" i="7"/>
  <c r="B448" i="7" s="1"/>
  <c r="D447" i="7"/>
  <c r="C447" i="7"/>
  <c r="A447" i="7"/>
  <c r="B447" i="7" s="1"/>
  <c r="D446" i="7"/>
  <c r="C446" i="7"/>
  <c r="A446" i="7"/>
  <c r="B446" i="7" s="1"/>
  <c r="D445" i="7"/>
  <c r="C445" i="7"/>
  <c r="A445" i="7"/>
  <c r="B445" i="7" s="1"/>
  <c r="D444" i="7"/>
  <c r="C444" i="7"/>
  <c r="A444" i="7"/>
  <c r="B444" i="7" s="1"/>
  <c r="D443" i="7"/>
  <c r="C443" i="7"/>
  <c r="A443" i="7"/>
  <c r="B443" i="7" s="1"/>
  <c r="D442" i="7"/>
  <c r="C442" i="7"/>
  <c r="A442" i="7"/>
  <c r="B442" i="7" s="1"/>
  <c r="D441" i="7"/>
  <c r="C441" i="7"/>
  <c r="A441" i="7"/>
  <c r="B441" i="7" s="1"/>
  <c r="D440" i="7"/>
  <c r="C440" i="7"/>
  <c r="A440" i="7"/>
  <c r="B440" i="7" s="1"/>
  <c r="D439" i="7"/>
  <c r="C439" i="7"/>
  <c r="A439" i="7"/>
  <c r="B439" i="7" s="1"/>
  <c r="D438" i="7"/>
  <c r="C438" i="7"/>
  <c r="A438" i="7"/>
  <c r="B438" i="7" s="1"/>
  <c r="D437" i="7"/>
  <c r="C437" i="7"/>
  <c r="A437" i="7"/>
  <c r="B437" i="7" s="1"/>
  <c r="D436" i="7"/>
  <c r="C436" i="7"/>
  <c r="A436" i="7"/>
  <c r="B436" i="7" s="1"/>
  <c r="D435" i="7"/>
  <c r="C435" i="7"/>
  <c r="A435" i="7"/>
  <c r="B435" i="7" s="1"/>
  <c r="D434" i="7"/>
  <c r="C434" i="7"/>
  <c r="A434" i="7"/>
  <c r="B434" i="7" s="1"/>
  <c r="D433" i="7"/>
  <c r="C433" i="7"/>
  <c r="A433" i="7"/>
  <c r="B433" i="7" s="1"/>
  <c r="D432" i="7"/>
  <c r="C432" i="7"/>
  <c r="A432" i="7"/>
  <c r="B432" i="7" s="1"/>
  <c r="D431" i="7"/>
  <c r="C431" i="7"/>
  <c r="A431" i="7"/>
  <c r="B431" i="7" s="1"/>
  <c r="D430" i="7"/>
  <c r="C430" i="7"/>
  <c r="A430" i="7"/>
  <c r="B430" i="7" s="1"/>
  <c r="D429" i="7"/>
  <c r="C429" i="7"/>
  <c r="A429" i="7"/>
  <c r="B429" i="7" s="1"/>
  <c r="D428" i="7"/>
  <c r="C428" i="7"/>
  <c r="A428" i="7"/>
  <c r="B428" i="7" s="1"/>
  <c r="D427" i="7"/>
  <c r="C427" i="7"/>
  <c r="A427" i="7"/>
  <c r="B427" i="7" s="1"/>
  <c r="D426" i="7"/>
  <c r="C426" i="7"/>
  <c r="A426" i="7"/>
  <c r="B426" i="7" s="1"/>
  <c r="D425" i="7"/>
  <c r="C425" i="7"/>
  <c r="A425" i="7"/>
  <c r="B425" i="7" s="1"/>
  <c r="D424" i="7"/>
  <c r="C424" i="7"/>
  <c r="A424" i="7"/>
  <c r="B424" i="7" s="1"/>
  <c r="D423" i="7"/>
  <c r="C423" i="7"/>
  <c r="A423" i="7"/>
  <c r="B423" i="7" s="1"/>
  <c r="D422" i="7"/>
  <c r="C422" i="7"/>
  <c r="A422" i="7"/>
  <c r="B422" i="7" s="1"/>
  <c r="D421" i="7"/>
  <c r="C421" i="7"/>
  <c r="B421" i="7"/>
  <c r="A421" i="7"/>
  <c r="D420" i="7"/>
  <c r="C420" i="7"/>
  <c r="B420" i="7"/>
  <c r="A420" i="7"/>
  <c r="D419" i="7"/>
  <c r="C419" i="7"/>
  <c r="B419" i="7"/>
  <c r="A419" i="7"/>
  <c r="D418" i="7"/>
  <c r="C418" i="7"/>
  <c r="B418" i="7"/>
  <c r="A418" i="7"/>
  <c r="D417" i="7"/>
  <c r="C417" i="7"/>
  <c r="B417" i="7"/>
  <c r="A417" i="7"/>
  <c r="D416" i="7"/>
  <c r="C416" i="7"/>
  <c r="B416" i="7"/>
  <c r="A416" i="7"/>
  <c r="D415" i="7"/>
  <c r="C415" i="7"/>
  <c r="B415" i="7"/>
  <c r="A415" i="7"/>
  <c r="D414" i="7"/>
  <c r="C414" i="7"/>
  <c r="B414" i="7"/>
  <c r="A414" i="7"/>
  <c r="D413" i="7"/>
  <c r="C413" i="7"/>
  <c r="B413" i="7"/>
  <c r="A413" i="7"/>
  <c r="D412" i="7"/>
  <c r="C412" i="7"/>
  <c r="B412" i="7"/>
  <c r="A412" i="7"/>
  <c r="D411" i="7"/>
  <c r="C411" i="7"/>
  <c r="B411" i="7"/>
  <c r="A411" i="7"/>
  <c r="D410" i="7"/>
  <c r="C410" i="7"/>
  <c r="B410" i="7"/>
  <c r="A410" i="7"/>
  <c r="D409" i="7"/>
  <c r="C409" i="7"/>
  <c r="B409" i="7"/>
  <c r="A409" i="7"/>
  <c r="D408" i="7"/>
  <c r="C408" i="7"/>
  <c r="B408" i="7"/>
  <c r="A408" i="7"/>
  <c r="D407" i="7"/>
  <c r="C407" i="7"/>
  <c r="B407" i="7"/>
  <c r="A407" i="7"/>
  <c r="D406" i="7"/>
  <c r="C406" i="7"/>
  <c r="B406" i="7"/>
  <c r="A406" i="7"/>
  <c r="D405" i="7"/>
  <c r="C405" i="7"/>
  <c r="B405" i="7"/>
  <c r="A405" i="7"/>
  <c r="D404" i="7"/>
  <c r="C404" i="7"/>
  <c r="B404" i="7"/>
  <c r="A404" i="7"/>
  <c r="D403" i="7"/>
  <c r="C403" i="7"/>
  <c r="B403" i="7"/>
  <c r="A403" i="7"/>
  <c r="D402" i="7"/>
  <c r="C402" i="7"/>
  <c r="B402" i="7"/>
  <c r="A402" i="7"/>
  <c r="D401" i="7"/>
  <c r="C401" i="7"/>
  <c r="B401" i="7"/>
  <c r="A401" i="7"/>
  <c r="D400" i="7"/>
  <c r="C400" i="7"/>
  <c r="B400" i="7"/>
  <c r="A400" i="7"/>
  <c r="D399" i="7"/>
  <c r="C399" i="7"/>
  <c r="B399" i="7"/>
  <c r="A399" i="7"/>
  <c r="D398" i="7"/>
  <c r="C398" i="7"/>
  <c r="B398" i="7"/>
  <c r="A398" i="7"/>
  <c r="D397" i="7"/>
  <c r="C397" i="7"/>
  <c r="B397" i="7"/>
  <c r="A397" i="7"/>
  <c r="D396" i="7"/>
  <c r="C396" i="7"/>
  <c r="B396" i="7"/>
  <c r="A396" i="7"/>
  <c r="D395" i="7"/>
  <c r="C395" i="7"/>
  <c r="B395" i="7"/>
  <c r="A395" i="7"/>
  <c r="D394" i="7"/>
  <c r="C394" i="7"/>
  <c r="B394" i="7"/>
  <c r="A394" i="7"/>
  <c r="D393" i="7"/>
  <c r="C393" i="7"/>
  <c r="B393" i="7"/>
  <c r="A393" i="7"/>
  <c r="D392" i="7"/>
  <c r="C392" i="7"/>
  <c r="B392" i="7"/>
  <c r="A392" i="7"/>
  <c r="D391" i="7"/>
  <c r="C391" i="7"/>
  <c r="B391" i="7"/>
  <c r="A391" i="7"/>
  <c r="D390" i="7"/>
  <c r="C390" i="7"/>
  <c r="B390" i="7"/>
  <c r="A390" i="7"/>
  <c r="D389" i="7"/>
  <c r="C389" i="7"/>
  <c r="B389" i="7"/>
  <c r="A389" i="7"/>
  <c r="D388" i="7"/>
  <c r="C388" i="7"/>
  <c r="B388" i="7"/>
  <c r="A388" i="7"/>
  <c r="D387" i="7"/>
  <c r="C387" i="7"/>
  <c r="B387" i="7"/>
  <c r="A387" i="7"/>
  <c r="D386" i="7"/>
  <c r="C386" i="7"/>
  <c r="B386" i="7"/>
  <c r="A386" i="7"/>
  <c r="D385" i="7"/>
  <c r="C385" i="7"/>
  <c r="B385" i="7"/>
  <c r="A385" i="7"/>
  <c r="D384" i="7"/>
  <c r="C384" i="7"/>
  <c r="B384" i="7"/>
  <c r="A384" i="7"/>
  <c r="D383" i="7"/>
  <c r="C383" i="7"/>
  <c r="B383" i="7"/>
  <c r="A383" i="7"/>
  <c r="D382" i="7"/>
  <c r="C382" i="7"/>
  <c r="B382" i="7"/>
  <c r="A382" i="7"/>
  <c r="D381" i="7"/>
  <c r="C381" i="7"/>
  <c r="B381" i="7"/>
  <c r="A381" i="7"/>
  <c r="D380" i="7"/>
  <c r="C380" i="7"/>
  <c r="B380" i="7"/>
  <c r="A380" i="7"/>
  <c r="D379" i="7"/>
  <c r="C379" i="7"/>
  <c r="B379" i="7"/>
  <c r="A379" i="7"/>
  <c r="D378" i="7"/>
  <c r="C378" i="7"/>
  <c r="B378" i="7"/>
  <c r="A378" i="7"/>
  <c r="D377" i="7"/>
  <c r="C377" i="7"/>
  <c r="B377" i="7"/>
  <c r="A377" i="7"/>
  <c r="D376" i="7"/>
  <c r="C376" i="7"/>
  <c r="B376" i="7"/>
  <c r="A376" i="7"/>
  <c r="D375" i="7"/>
  <c r="C375" i="7"/>
  <c r="B375" i="7"/>
  <c r="A375" i="7"/>
  <c r="D374" i="7"/>
  <c r="C374" i="7"/>
  <c r="B374" i="7"/>
  <c r="A374" i="7"/>
  <c r="D373" i="7"/>
  <c r="C373" i="7"/>
  <c r="B373" i="7"/>
  <c r="A373" i="7"/>
  <c r="D372" i="7"/>
  <c r="C372" i="7"/>
  <c r="B372" i="7"/>
  <c r="A372" i="7"/>
  <c r="D371" i="7"/>
  <c r="C371" i="7"/>
  <c r="B371" i="7"/>
  <c r="A371" i="7"/>
  <c r="D370" i="7"/>
  <c r="C370" i="7"/>
  <c r="B370" i="7"/>
  <c r="A370" i="7"/>
  <c r="D369" i="7"/>
  <c r="C369" i="7"/>
  <c r="B369" i="7"/>
  <c r="A369" i="7"/>
  <c r="D368" i="7"/>
  <c r="C368" i="7"/>
  <c r="B368" i="7"/>
  <c r="A368" i="7"/>
  <c r="D367" i="7"/>
  <c r="C367" i="7"/>
  <c r="B367" i="7"/>
  <c r="A367" i="7"/>
  <c r="D366" i="7"/>
  <c r="C366" i="7"/>
  <c r="B366" i="7"/>
  <c r="A366" i="7"/>
  <c r="D365" i="7"/>
  <c r="C365" i="7"/>
  <c r="B365" i="7"/>
  <c r="A365" i="7"/>
  <c r="D364" i="7"/>
  <c r="C364" i="7"/>
  <c r="B364" i="7"/>
  <c r="A364" i="7"/>
  <c r="D363" i="7"/>
  <c r="C363" i="7"/>
  <c r="B363" i="7"/>
  <c r="A363" i="7"/>
  <c r="D362" i="7"/>
  <c r="C362" i="7"/>
  <c r="B362" i="7"/>
  <c r="A362" i="7"/>
  <c r="D361" i="7"/>
  <c r="C361" i="7"/>
  <c r="B361" i="7"/>
  <c r="A361" i="7"/>
  <c r="D360" i="7"/>
  <c r="C360" i="7"/>
  <c r="B360" i="7"/>
  <c r="A360" i="7"/>
  <c r="D359" i="7"/>
  <c r="C359" i="7"/>
  <c r="B359" i="7"/>
  <c r="A359" i="7"/>
  <c r="D358" i="7"/>
  <c r="C358" i="7"/>
  <c r="B358" i="7"/>
  <c r="A358" i="7"/>
  <c r="D357" i="7"/>
  <c r="C357" i="7"/>
  <c r="B357" i="7"/>
  <c r="A357" i="7"/>
  <c r="D356" i="7"/>
  <c r="C356" i="7"/>
  <c r="B356" i="7"/>
  <c r="A356" i="7"/>
  <c r="D355" i="7"/>
  <c r="C355" i="7"/>
  <c r="B355" i="7"/>
  <c r="A355" i="7"/>
  <c r="D354" i="7"/>
  <c r="C354" i="7"/>
  <c r="B354" i="7"/>
  <c r="A354" i="7"/>
  <c r="D353" i="7"/>
  <c r="C353" i="7"/>
  <c r="B353" i="7"/>
  <c r="A353" i="7"/>
  <c r="D352" i="7"/>
  <c r="C352" i="7"/>
  <c r="B352" i="7"/>
  <c r="A352" i="7"/>
  <c r="D351" i="7"/>
  <c r="C351" i="7"/>
  <c r="B351" i="7"/>
  <c r="A351" i="7"/>
  <c r="D350" i="7"/>
  <c r="C350" i="7"/>
  <c r="B350" i="7"/>
  <c r="A350" i="7"/>
  <c r="D349" i="7"/>
  <c r="C349" i="7"/>
  <c r="B349" i="7"/>
  <c r="A349" i="7"/>
  <c r="D348" i="7"/>
  <c r="C348" i="7"/>
  <c r="B348" i="7"/>
  <c r="A348" i="7"/>
  <c r="D347" i="7"/>
  <c r="C347" i="7"/>
  <c r="B347" i="7"/>
  <c r="A347" i="7"/>
  <c r="D346" i="7"/>
  <c r="C346" i="7"/>
  <c r="B346" i="7"/>
  <c r="A346" i="7"/>
  <c r="D345" i="7"/>
  <c r="C345" i="7"/>
  <c r="B345" i="7"/>
  <c r="A345" i="7"/>
  <c r="D344" i="7"/>
  <c r="C344" i="7"/>
  <c r="B344" i="7"/>
  <c r="A344" i="7"/>
  <c r="D343" i="7"/>
  <c r="C343" i="7"/>
  <c r="B343" i="7"/>
  <c r="A343" i="7"/>
  <c r="D342" i="7"/>
  <c r="C342" i="7"/>
  <c r="B342" i="7"/>
  <c r="A342" i="7"/>
  <c r="D341" i="7"/>
  <c r="C341" i="7"/>
  <c r="B341" i="7"/>
  <c r="A341" i="7"/>
  <c r="D340" i="7"/>
  <c r="C340" i="7"/>
  <c r="B340" i="7"/>
  <c r="A340" i="7"/>
  <c r="D339" i="7"/>
  <c r="C339" i="7"/>
  <c r="B339" i="7"/>
  <c r="A339" i="7"/>
  <c r="D338" i="7"/>
  <c r="C338" i="7"/>
  <c r="B338" i="7"/>
  <c r="A338" i="7"/>
  <c r="D337" i="7"/>
  <c r="C337" i="7"/>
  <c r="B337" i="7"/>
  <c r="A337" i="7"/>
  <c r="D336" i="7"/>
  <c r="C336" i="7"/>
  <c r="B336" i="7"/>
  <c r="A336" i="7"/>
  <c r="D335" i="7"/>
  <c r="C335" i="7"/>
  <c r="B335" i="7"/>
  <c r="A335" i="7"/>
  <c r="D334" i="7"/>
  <c r="C334" i="7"/>
  <c r="B334" i="7"/>
  <c r="A334" i="7"/>
  <c r="D333" i="7"/>
  <c r="C333" i="7"/>
  <c r="B333" i="7"/>
  <c r="A333" i="7"/>
  <c r="D332" i="7"/>
  <c r="C332" i="7"/>
  <c r="B332" i="7"/>
  <c r="A332" i="7"/>
  <c r="D331" i="7"/>
  <c r="C331" i="7"/>
  <c r="B331" i="7"/>
  <c r="A331" i="7"/>
  <c r="D330" i="7"/>
  <c r="C330" i="7"/>
  <c r="B330" i="7"/>
  <c r="A330" i="7"/>
  <c r="D329" i="7"/>
  <c r="C329" i="7"/>
  <c r="B329" i="7"/>
  <c r="A329" i="7"/>
  <c r="D328" i="7"/>
  <c r="C328" i="7"/>
  <c r="B328" i="7"/>
  <c r="A328" i="7"/>
  <c r="D327" i="7"/>
  <c r="C327" i="7"/>
  <c r="B327" i="7"/>
  <c r="A327" i="7"/>
  <c r="D326" i="7"/>
  <c r="C326" i="7"/>
  <c r="B326" i="7"/>
  <c r="A326" i="7"/>
  <c r="D325" i="7"/>
  <c r="C325" i="7"/>
  <c r="B325" i="7"/>
  <c r="A325" i="7"/>
  <c r="D324" i="7"/>
  <c r="C324" i="7"/>
  <c r="B324" i="7"/>
  <c r="A324" i="7"/>
  <c r="D323" i="7"/>
  <c r="C323" i="7"/>
  <c r="B323" i="7"/>
  <c r="A323" i="7"/>
  <c r="D322" i="7"/>
  <c r="C322" i="7"/>
  <c r="B322" i="7"/>
  <c r="A322" i="7"/>
  <c r="D321" i="7"/>
  <c r="C321" i="7"/>
  <c r="B321" i="7"/>
  <c r="A321" i="7"/>
  <c r="D320" i="7"/>
  <c r="C320" i="7"/>
  <c r="B320" i="7"/>
  <c r="A320" i="7"/>
  <c r="D319" i="7"/>
  <c r="C319" i="7"/>
  <c r="B319" i="7"/>
  <c r="A319" i="7"/>
  <c r="D318" i="7"/>
  <c r="C318" i="7"/>
  <c r="B318" i="7"/>
  <c r="A318" i="7"/>
  <c r="D317" i="7"/>
  <c r="C317" i="7"/>
  <c r="B317" i="7"/>
  <c r="A317" i="7"/>
  <c r="D316" i="7"/>
  <c r="C316" i="7"/>
  <c r="B316" i="7"/>
  <c r="A316" i="7"/>
  <c r="D315" i="7"/>
  <c r="C315" i="7"/>
  <c r="B315" i="7"/>
  <c r="A315" i="7"/>
  <c r="D314" i="7"/>
  <c r="C314" i="7"/>
  <c r="B314" i="7"/>
  <c r="A314" i="7"/>
  <c r="D313" i="7"/>
  <c r="C313" i="7"/>
  <c r="B313" i="7"/>
  <c r="A313" i="7"/>
  <c r="D312" i="7"/>
  <c r="C312" i="7"/>
  <c r="B312" i="7"/>
  <c r="A312" i="7"/>
  <c r="D311" i="7"/>
  <c r="C311" i="7"/>
  <c r="B311" i="7"/>
  <c r="A311" i="7"/>
  <c r="D310" i="7"/>
  <c r="C310" i="7"/>
  <c r="B310" i="7"/>
  <c r="A310" i="7"/>
  <c r="D309" i="7"/>
  <c r="C309" i="7"/>
  <c r="B309" i="7"/>
  <c r="A309" i="7"/>
  <c r="D308" i="7"/>
  <c r="C308" i="7"/>
  <c r="B308" i="7"/>
  <c r="A308" i="7"/>
  <c r="D307" i="7"/>
  <c r="C307" i="7"/>
  <c r="B307" i="7"/>
  <c r="A307" i="7"/>
  <c r="D306" i="7"/>
  <c r="C306" i="7"/>
  <c r="B306" i="7"/>
  <c r="A306" i="7"/>
  <c r="D305" i="7"/>
  <c r="C305" i="7"/>
  <c r="B305" i="7"/>
  <c r="A305" i="7"/>
  <c r="D304" i="7"/>
  <c r="C304" i="7"/>
  <c r="B304" i="7"/>
  <c r="A304" i="7"/>
  <c r="D303" i="7"/>
  <c r="C303" i="7"/>
  <c r="B303" i="7"/>
  <c r="A303" i="7"/>
  <c r="D302" i="7"/>
  <c r="C302" i="7"/>
  <c r="B302" i="7"/>
  <c r="A302" i="7"/>
  <c r="D301" i="7"/>
  <c r="C301" i="7"/>
  <c r="B301" i="7"/>
  <c r="A301" i="7"/>
  <c r="D300" i="7"/>
  <c r="C300" i="7"/>
  <c r="B300" i="7"/>
  <c r="A300" i="7"/>
  <c r="D299" i="7"/>
  <c r="C299" i="7"/>
  <c r="B299" i="7"/>
  <c r="A299" i="7"/>
  <c r="D298" i="7"/>
  <c r="C298" i="7"/>
  <c r="B298" i="7"/>
  <c r="A298" i="7"/>
  <c r="D297" i="7"/>
  <c r="C297" i="7"/>
  <c r="B297" i="7"/>
  <c r="A297" i="7"/>
  <c r="D296" i="7"/>
  <c r="C296" i="7"/>
  <c r="B296" i="7"/>
  <c r="A296" i="7"/>
  <c r="D295" i="7"/>
  <c r="C295" i="7"/>
  <c r="B295" i="7"/>
  <c r="A295" i="7"/>
  <c r="D294" i="7"/>
  <c r="C294" i="7"/>
  <c r="B294" i="7"/>
  <c r="A294" i="7"/>
  <c r="D293" i="7"/>
  <c r="C293" i="7"/>
  <c r="B293" i="7"/>
  <c r="A293" i="7"/>
  <c r="D292" i="7"/>
  <c r="C292" i="7"/>
  <c r="B292" i="7"/>
  <c r="A292" i="7"/>
  <c r="D291" i="7"/>
  <c r="C291" i="7"/>
  <c r="B291" i="7"/>
  <c r="A291" i="7"/>
  <c r="D290" i="7"/>
  <c r="C290" i="7"/>
  <c r="B290" i="7"/>
  <c r="A290" i="7"/>
  <c r="D289" i="7"/>
  <c r="C289" i="7"/>
  <c r="B289" i="7"/>
  <c r="A289" i="7"/>
  <c r="D288" i="7"/>
  <c r="C288" i="7"/>
  <c r="B288" i="7"/>
  <c r="A288" i="7"/>
  <c r="D287" i="7"/>
  <c r="C287" i="7"/>
  <c r="B287" i="7"/>
  <c r="A287" i="7"/>
  <c r="D286" i="7"/>
  <c r="C286" i="7"/>
  <c r="B286" i="7"/>
  <c r="A286" i="7"/>
  <c r="D285" i="7"/>
  <c r="C285" i="7"/>
  <c r="B285" i="7"/>
  <c r="A285" i="7"/>
  <c r="D284" i="7"/>
  <c r="C284" i="7"/>
  <c r="B284" i="7"/>
  <c r="A284" i="7"/>
  <c r="D283" i="7"/>
  <c r="C283" i="7"/>
  <c r="B283" i="7"/>
  <c r="A283" i="7"/>
  <c r="D282" i="7"/>
  <c r="C282" i="7"/>
  <c r="B282" i="7"/>
  <c r="A282" i="7"/>
  <c r="D281" i="7"/>
  <c r="C281" i="7"/>
  <c r="B281" i="7"/>
  <c r="A281" i="7"/>
  <c r="D280" i="7"/>
  <c r="C280" i="7"/>
  <c r="B280" i="7"/>
  <c r="A280" i="7"/>
  <c r="D279" i="7"/>
  <c r="C279" i="7"/>
  <c r="B279" i="7"/>
  <c r="A279" i="7"/>
  <c r="D278" i="7"/>
  <c r="C278" i="7"/>
  <c r="B278" i="7"/>
  <c r="A278" i="7"/>
  <c r="D277" i="7"/>
  <c r="C277" i="7"/>
  <c r="B277" i="7"/>
  <c r="A277" i="7"/>
  <c r="D276" i="7"/>
  <c r="C276" i="7"/>
  <c r="B276" i="7"/>
  <c r="A276" i="7"/>
  <c r="D275" i="7"/>
  <c r="C275" i="7"/>
  <c r="B275" i="7"/>
  <c r="A275" i="7"/>
  <c r="D274" i="7"/>
  <c r="C274" i="7"/>
  <c r="B274" i="7"/>
  <c r="A274" i="7"/>
  <c r="D273" i="7"/>
  <c r="C273" i="7"/>
  <c r="B273" i="7"/>
  <c r="A273" i="7"/>
  <c r="D272" i="7"/>
  <c r="C272" i="7"/>
  <c r="B272" i="7"/>
  <c r="A272" i="7"/>
  <c r="D271" i="7"/>
  <c r="C271" i="7"/>
  <c r="B271" i="7"/>
  <c r="A271" i="7"/>
  <c r="D270" i="7"/>
  <c r="C270" i="7"/>
  <c r="B270" i="7"/>
  <c r="A270" i="7"/>
  <c r="D269" i="7"/>
  <c r="C269" i="7"/>
  <c r="A269" i="7"/>
  <c r="B269" i="7" s="1"/>
  <c r="D268" i="7"/>
  <c r="C268" i="7"/>
  <c r="A268" i="7"/>
  <c r="B268" i="7" s="1"/>
  <c r="D267" i="7"/>
  <c r="C267" i="7"/>
  <c r="A267" i="7"/>
  <c r="B267" i="7" s="1"/>
  <c r="D266" i="7"/>
  <c r="C266" i="7"/>
  <c r="A266" i="7"/>
  <c r="B266" i="7" s="1"/>
  <c r="D265" i="7"/>
  <c r="C265" i="7"/>
  <c r="A265" i="7"/>
  <c r="B265" i="7" s="1"/>
  <c r="D264" i="7"/>
  <c r="C264" i="7"/>
  <c r="A264" i="7"/>
  <c r="B264" i="7" s="1"/>
  <c r="D263" i="7"/>
  <c r="C263" i="7"/>
  <c r="A263" i="7"/>
  <c r="B263" i="7" s="1"/>
  <c r="D262" i="7"/>
  <c r="C262" i="7"/>
  <c r="A262" i="7"/>
  <c r="B262" i="7" s="1"/>
  <c r="D261" i="7"/>
  <c r="C261" i="7"/>
  <c r="A261" i="7"/>
  <c r="B261" i="7" s="1"/>
  <c r="D260" i="7"/>
  <c r="C260" i="7"/>
  <c r="A260" i="7"/>
  <c r="B260" i="7" s="1"/>
  <c r="D259" i="7"/>
  <c r="C259" i="7"/>
  <c r="A259" i="7"/>
  <c r="B259" i="7" s="1"/>
  <c r="D258" i="7"/>
  <c r="C258" i="7"/>
  <c r="A258" i="7"/>
  <c r="B258" i="7" s="1"/>
  <c r="D257" i="7"/>
  <c r="C257" i="7"/>
  <c r="A257" i="7"/>
  <c r="B257" i="7" s="1"/>
  <c r="D256" i="7"/>
  <c r="C256" i="7"/>
  <c r="A256" i="7"/>
  <c r="B256" i="7" s="1"/>
  <c r="D255" i="7"/>
  <c r="C255" i="7"/>
  <c r="A255" i="7"/>
  <c r="B255" i="7" s="1"/>
  <c r="D254" i="7"/>
  <c r="C254" i="7"/>
  <c r="A254" i="7"/>
  <c r="B254" i="7" s="1"/>
  <c r="D253" i="7"/>
  <c r="C253" i="7"/>
  <c r="A253" i="7"/>
  <c r="B253" i="7" s="1"/>
  <c r="D252" i="7"/>
  <c r="C252" i="7"/>
  <c r="A252" i="7"/>
  <c r="B252" i="7" s="1"/>
  <c r="D251" i="7"/>
  <c r="C251" i="7"/>
  <c r="A251" i="7"/>
  <c r="B251" i="7" s="1"/>
  <c r="D250" i="7"/>
  <c r="C250" i="7"/>
  <c r="A250" i="7"/>
  <c r="B250" i="7" s="1"/>
  <c r="D249" i="7"/>
  <c r="C249" i="7"/>
  <c r="A249" i="7"/>
  <c r="B249" i="7" s="1"/>
  <c r="D248" i="7"/>
  <c r="C248" i="7"/>
  <c r="A248" i="7"/>
  <c r="B248" i="7" s="1"/>
  <c r="D247" i="7"/>
  <c r="C247" i="7"/>
  <c r="A247" i="7"/>
  <c r="B247" i="7" s="1"/>
  <c r="D246" i="7"/>
  <c r="C246" i="7"/>
  <c r="A246" i="7"/>
  <c r="B246" i="7" s="1"/>
  <c r="D245" i="7"/>
  <c r="C245" i="7"/>
  <c r="A245" i="7"/>
  <c r="B245" i="7" s="1"/>
  <c r="D244" i="7"/>
  <c r="C244" i="7"/>
  <c r="A244" i="7"/>
  <c r="B244" i="7" s="1"/>
  <c r="D243" i="7"/>
  <c r="C243" i="7"/>
  <c r="A243" i="7"/>
  <c r="B243" i="7" s="1"/>
  <c r="D242" i="7"/>
  <c r="C242" i="7"/>
  <c r="A242" i="7"/>
  <c r="B242" i="7" s="1"/>
  <c r="D241" i="7"/>
  <c r="C241" i="7"/>
  <c r="A241" i="7"/>
  <c r="B241" i="7" s="1"/>
  <c r="D240" i="7"/>
  <c r="C240" i="7"/>
  <c r="A240" i="7"/>
  <c r="B240" i="7" s="1"/>
  <c r="D239" i="7"/>
  <c r="C239" i="7"/>
  <c r="A239" i="7"/>
  <c r="B239" i="7" s="1"/>
  <c r="D238" i="7"/>
  <c r="C238" i="7"/>
  <c r="A238" i="7"/>
  <c r="B238" i="7" s="1"/>
  <c r="D237" i="7"/>
  <c r="C237" i="7"/>
  <c r="A237" i="7"/>
  <c r="B237" i="7" s="1"/>
  <c r="D236" i="7"/>
  <c r="C236" i="7"/>
  <c r="A236" i="7"/>
  <c r="B236" i="7" s="1"/>
  <c r="D235" i="7"/>
  <c r="C235" i="7"/>
  <c r="A235" i="7"/>
  <c r="B235" i="7" s="1"/>
  <c r="D234" i="7"/>
  <c r="C234" i="7"/>
  <c r="A234" i="7"/>
  <c r="B234" i="7" s="1"/>
  <c r="D233" i="7"/>
  <c r="C233" i="7"/>
  <c r="A233" i="7"/>
  <c r="B233" i="7" s="1"/>
  <c r="D232" i="7"/>
  <c r="C232" i="7"/>
  <c r="A232" i="7"/>
  <c r="B232" i="7" s="1"/>
  <c r="D231" i="7"/>
  <c r="C231" i="7"/>
  <c r="A231" i="7"/>
  <c r="B231" i="7" s="1"/>
  <c r="D230" i="7"/>
  <c r="C230" i="7"/>
  <c r="A230" i="7"/>
  <c r="B230" i="7" s="1"/>
  <c r="D229" i="7"/>
  <c r="C229" i="7"/>
  <c r="A229" i="7"/>
  <c r="B229" i="7" s="1"/>
  <c r="D228" i="7"/>
  <c r="C228" i="7"/>
  <c r="A228" i="7"/>
  <c r="B228" i="7" s="1"/>
  <c r="D227" i="7"/>
  <c r="C227" i="7"/>
  <c r="A227" i="7"/>
  <c r="B227" i="7" s="1"/>
  <c r="D226" i="7"/>
  <c r="C226" i="7"/>
  <c r="A226" i="7"/>
  <c r="B226" i="7" s="1"/>
  <c r="D225" i="7"/>
  <c r="C225" i="7"/>
  <c r="A225" i="7"/>
  <c r="B225" i="7" s="1"/>
  <c r="D224" i="7"/>
  <c r="C224" i="7"/>
  <c r="A224" i="7"/>
  <c r="B224" i="7" s="1"/>
  <c r="D223" i="7"/>
  <c r="C223" i="7"/>
  <c r="A223" i="7"/>
  <c r="B223" i="7" s="1"/>
  <c r="D222" i="7"/>
  <c r="C222" i="7"/>
  <c r="A222" i="7"/>
  <c r="B222" i="7" s="1"/>
  <c r="D221" i="7"/>
  <c r="C221" i="7"/>
  <c r="A221" i="7"/>
  <c r="B221" i="7" s="1"/>
  <c r="D220" i="7"/>
  <c r="C220" i="7"/>
  <c r="A220" i="7"/>
  <c r="B220" i="7" s="1"/>
  <c r="D219" i="7"/>
  <c r="C219" i="7"/>
  <c r="A219" i="7"/>
  <c r="B219" i="7" s="1"/>
  <c r="D218" i="7"/>
  <c r="C218" i="7"/>
  <c r="A218" i="7"/>
  <c r="B218" i="7" s="1"/>
  <c r="D217" i="7"/>
  <c r="C217" i="7"/>
  <c r="A217" i="7"/>
  <c r="B217" i="7" s="1"/>
  <c r="D216" i="7"/>
  <c r="C216" i="7"/>
  <c r="A216" i="7"/>
  <c r="B216" i="7" s="1"/>
  <c r="D215" i="7"/>
  <c r="C215" i="7"/>
  <c r="A215" i="7"/>
  <c r="B215" i="7" s="1"/>
  <c r="D214" i="7"/>
  <c r="C214" i="7"/>
  <c r="A214" i="7"/>
  <c r="B214" i="7" s="1"/>
  <c r="D213" i="7"/>
  <c r="C213" i="7"/>
  <c r="A213" i="7"/>
  <c r="B213" i="7" s="1"/>
  <c r="D212" i="7"/>
  <c r="C212" i="7"/>
  <c r="A212" i="7"/>
  <c r="B212" i="7" s="1"/>
  <c r="D211" i="7"/>
  <c r="C211" i="7"/>
  <c r="A211" i="7"/>
  <c r="B211" i="7" s="1"/>
  <c r="D210" i="7"/>
  <c r="C210" i="7"/>
  <c r="A210" i="7"/>
  <c r="B210" i="7" s="1"/>
  <c r="D209" i="7"/>
  <c r="C209" i="7"/>
  <c r="A209" i="7"/>
  <c r="B209" i="7" s="1"/>
  <c r="D208" i="7"/>
  <c r="C208" i="7"/>
  <c r="A208" i="7"/>
  <c r="B208" i="7" s="1"/>
  <c r="D207" i="7"/>
  <c r="C207" i="7"/>
  <c r="A207" i="7"/>
  <c r="B207" i="7" s="1"/>
  <c r="D206" i="7"/>
  <c r="C206" i="7"/>
  <c r="A206" i="7"/>
  <c r="B206" i="7" s="1"/>
  <c r="D205" i="7"/>
  <c r="C205" i="7"/>
  <c r="A205" i="7"/>
  <c r="B205" i="7" s="1"/>
  <c r="D204" i="7"/>
  <c r="C204" i="7"/>
  <c r="A204" i="7"/>
  <c r="B204" i="7" s="1"/>
  <c r="D203" i="7"/>
  <c r="C203" i="7"/>
  <c r="A203" i="7"/>
  <c r="B203" i="7" s="1"/>
  <c r="D202" i="7"/>
  <c r="C202" i="7"/>
  <c r="A202" i="7"/>
  <c r="B202" i="7" s="1"/>
  <c r="D201" i="7"/>
  <c r="C201" i="7"/>
  <c r="A201" i="7"/>
  <c r="B201" i="7" s="1"/>
  <c r="D200" i="7"/>
  <c r="C200" i="7"/>
  <c r="A200" i="7"/>
  <c r="B200" i="7" s="1"/>
  <c r="D199" i="7"/>
  <c r="C199" i="7"/>
  <c r="A199" i="7"/>
  <c r="B199" i="7" s="1"/>
  <c r="D198" i="7"/>
  <c r="C198" i="7"/>
  <c r="A198" i="7"/>
  <c r="B198" i="7" s="1"/>
  <c r="D197" i="7"/>
  <c r="C197" i="7"/>
  <c r="A197" i="7"/>
  <c r="B197" i="7" s="1"/>
  <c r="D196" i="7"/>
  <c r="C196" i="7"/>
  <c r="A196" i="7"/>
  <c r="B196" i="7" s="1"/>
  <c r="D195" i="7"/>
  <c r="C195" i="7"/>
  <c r="A195" i="7"/>
  <c r="B195" i="7" s="1"/>
  <c r="D194" i="7"/>
  <c r="C194" i="7"/>
  <c r="A194" i="7"/>
  <c r="B194" i="7" s="1"/>
  <c r="D193" i="7"/>
  <c r="C193" i="7"/>
  <c r="A193" i="7"/>
  <c r="B193" i="7" s="1"/>
  <c r="D192" i="7"/>
  <c r="C192" i="7"/>
  <c r="A192" i="7"/>
  <c r="B192" i="7" s="1"/>
  <c r="D191" i="7"/>
  <c r="C191" i="7"/>
  <c r="A191" i="7"/>
  <c r="B191" i="7" s="1"/>
  <c r="D190" i="7"/>
  <c r="C190" i="7"/>
  <c r="A190" i="7"/>
  <c r="B190" i="7" s="1"/>
  <c r="D189" i="7"/>
  <c r="C189" i="7"/>
  <c r="A189" i="7"/>
  <c r="B189" i="7" s="1"/>
  <c r="D188" i="7"/>
  <c r="C188" i="7"/>
  <c r="A188" i="7"/>
  <c r="B188" i="7" s="1"/>
  <c r="D187" i="7"/>
  <c r="C187" i="7"/>
  <c r="A187" i="7"/>
  <c r="B187" i="7" s="1"/>
  <c r="D186" i="7"/>
  <c r="C186" i="7"/>
  <c r="A186" i="7"/>
  <c r="B186" i="7" s="1"/>
  <c r="D185" i="7"/>
  <c r="C185" i="7"/>
  <c r="A185" i="7"/>
  <c r="B185" i="7" s="1"/>
  <c r="D184" i="7"/>
  <c r="C184" i="7"/>
  <c r="A184" i="7"/>
  <c r="B184" i="7" s="1"/>
  <c r="D183" i="7"/>
  <c r="C183" i="7"/>
  <c r="A183" i="7"/>
  <c r="B183" i="7" s="1"/>
  <c r="D182" i="7"/>
  <c r="C182" i="7"/>
  <c r="A182" i="7"/>
  <c r="B182" i="7" s="1"/>
  <c r="D181" i="7"/>
  <c r="C181" i="7"/>
  <c r="A181" i="7"/>
  <c r="B181" i="7" s="1"/>
  <c r="D180" i="7"/>
  <c r="C180" i="7"/>
  <c r="A180" i="7"/>
  <c r="B180" i="7" s="1"/>
  <c r="D179" i="7"/>
  <c r="C179" i="7"/>
  <c r="A179" i="7"/>
  <c r="B179" i="7" s="1"/>
  <c r="D178" i="7"/>
  <c r="C178" i="7"/>
  <c r="A178" i="7"/>
  <c r="B178" i="7" s="1"/>
  <c r="D177" i="7"/>
  <c r="C177" i="7"/>
  <c r="A177" i="7"/>
  <c r="B177" i="7" s="1"/>
  <c r="D176" i="7"/>
  <c r="C176" i="7"/>
  <c r="A176" i="7"/>
  <c r="B176" i="7" s="1"/>
  <c r="D175" i="7"/>
  <c r="C175" i="7"/>
  <c r="A175" i="7"/>
  <c r="B175" i="7" s="1"/>
  <c r="D174" i="7"/>
  <c r="C174" i="7"/>
  <c r="A174" i="7"/>
  <c r="B174" i="7" s="1"/>
  <c r="D173" i="7"/>
  <c r="C173" i="7"/>
  <c r="A173" i="7"/>
  <c r="B173" i="7" s="1"/>
  <c r="D172" i="7"/>
  <c r="C172" i="7"/>
  <c r="A172" i="7"/>
  <c r="B172" i="7" s="1"/>
  <c r="D171" i="7"/>
  <c r="C171" i="7"/>
  <c r="A171" i="7"/>
  <c r="B171" i="7" s="1"/>
  <c r="D170" i="7"/>
  <c r="C170" i="7"/>
  <c r="A170" i="7"/>
  <c r="B170" i="7" s="1"/>
  <c r="D169" i="7"/>
  <c r="C169" i="7"/>
  <c r="A169" i="7"/>
  <c r="B169" i="7" s="1"/>
  <c r="D168" i="7"/>
  <c r="C168" i="7"/>
  <c r="A168" i="7"/>
  <c r="B168" i="7" s="1"/>
  <c r="D167" i="7"/>
  <c r="C167" i="7"/>
  <c r="A167" i="7"/>
  <c r="B167" i="7" s="1"/>
  <c r="D166" i="7"/>
  <c r="C166" i="7"/>
  <c r="A166" i="7"/>
  <c r="B166" i="7" s="1"/>
  <c r="D165" i="7"/>
  <c r="C165" i="7"/>
  <c r="A165" i="7"/>
  <c r="B165" i="7" s="1"/>
  <c r="D164" i="7"/>
  <c r="C164" i="7"/>
  <c r="A164" i="7"/>
  <c r="B164" i="7" s="1"/>
  <c r="D163" i="7"/>
  <c r="C163" i="7"/>
  <c r="A163" i="7"/>
  <c r="B163" i="7" s="1"/>
  <c r="D162" i="7"/>
  <c r="C162" i="7"/>
  <c r="A162" i="7"/>
  <c r="B162" i="7" s="1"/>
  <c r="D161" i="7"/>
  <c r="C161" i="7"/>
  <c r="A161" i="7"/>
  <c r="B161" i="7" s="1"/>
  <c r="D160" i="7"/>
  <c r="C160" i="7"/>
  <c r="A160" i="7"/>
  <c r="B160" i="7" s="1"/>
  <c r="D159" i="7"/>
  <c r="C159" i="7"/>
  <c r="A159" i="7"/>
  <c r="B159" i="7" s="1"/>
  <c r="D158" i="7"/>
  <c r="C158" i="7"/>
  <c r="A158" i="7"/>
  <c r="B158" i="7" s="1"/>
  <c r="D157" i="7"/>
  <c r="C157" i="7"/>
  <c r="A157" i="7"/>
  <c r="B157" i="7" s="1"/>
  <c r="D156" i="7"/>
  <c r="C156" i="7"/>
  <c r="A156" i="7"/>
  <c r="B156" i="7" s="1"/>
  <c r="D155" i="7"/>
  <c r="C155" i="7"/>
  <c r="A155" i="7"/>
  <c r="B155" i="7" s="1"/>
  <c r="D154" i="7"/>
  <c r="C154" i="7"/>
  <c r="A154" i="7"/>
  <c r="B154" i="7" s="1"/>
  <c r="D153" i="7"/>
  <c r="C153" i="7"/>
  <c r="A153" i="7"/>
  <c r="B153" i="7" s="1"/>
  <c r="D152" i="7"/>
  <c r="C152" i="7"/>
  <c r="A152" i="7"/>
  <c r="B152" i="7" s="1"/>
  <c r="D151" i="7"/>
  <c r="C151" i="7"/>
  <c r="A151" i="7"/>
  <c r="B151" i="7" s="1"/>
  <c r="D150" i="7"/>
  <c r="C150" i="7"/>
  <c r="A150" i="7"/>
  <c r="B150" i="7" s="1"/>
  <c r="D149" i="7"/>
  <c r="C149" i="7"/>
  <c r="A149" i="7"/>
  <c r="B149" i="7" s="1"/>
  <c r="D148" i="7"/>
  <c r="C148" i="7"/>
  <c r="A148" i="7"/>
  <c r="B148" i="7" s="1"/>
  <c r="D147" i="7"/>
  <c r="C147" i="7"/>
  <c r="A147" i="7"/>
  <c r="B147" i="7" s="1"/>
  <c r="D146" i="7"/>
  <c r="C146" i="7"/>
  <c r="A146" i="7"/>
  <c r="B146" i="7" s="1"/>
  <c r="D145" i="7"/>
  <c r="C145" i="7"/>
  <c r="A145" i="7"/>
  <c r="B145" i="7" s="1"/>
  <c r="D144" i="7"/>
  <c r="C144" i="7"/>
  <c r="A144" i="7"/>
  <c r="B144" i="7" s="1"/>
  <c r="D143" i="7"/>
  <c r="C143" i="7"/>
  <c r="A143" i="7"/>
  <c r="B143" i="7" s="1"/>
  <c r="D142" i="7"/>
  <c r="C142" i="7"/>
  <c r="A142" i="7"/>
  <c r="B142" i="7" s="1"/>
  <c r="D141" i="7"/>
  <c r="C141" i="7"/>
  <c r="A141" i="7"/>
  <c r="B141" i="7" s="1"/>
  <c r="D140" i="7"/>
  <c r="C140" i="7"/>
  <c r="A140" i="7"/>
  <c r="B140" i="7" s="1"/>
  <c r="D139" i="7"/>
  <c r="C139" i="7"/>
  <c r="A139" i="7"/>
  <c r="B139" i="7" s="1"/>
  <c r="D138" i="7"/>
  <c r="C138" i="7"/>
  <c r="A138" i="7"/>
  <c r="B138" i="7" s="1"/>
  <c r="D137" i="7"/>
  <c r="C137" i="7"/>
  <c r="A137" i="7"/>
  <c r="B137" i="7" s="1"/>
  <c r="D136" i="7"/>
  <c r="C136" i="7"/>
  <c r="A136" i="7"/>
  <c r="B136" i="7" s="1"/>
  <c r="D135" i="7"/>
  <c r="C135" i="7"/>
  <c r="A135" i="7"/>
  <c r="B135" i="7" s="1"/>
  <c r="D134" i="7"/>
  <c r="C134" i="7"/>
  <c r="A134" i="7"/>
  <c r="B134" i="7" s="1"/>
  <c r="D133" i="7"/>
  <c r="C133" i="7"/>
  <c r="A133" i="7"/>
  <c r="B133" i="7" s="1"/>
  <c r="D132" i="7"/>
  <c r="C132" i="7"/>
  <c r="A132" i="7"/>
  <c r="B132" i="7" s="1"/>
  <c r="D131" i="7"/>
  <c r="C131" i="7"/>
  <c r="A131" i="7"/>
  <c r="B131" i="7" s="1"/>
  <c r="D130" i="7"/>
  <c r="C130" i="7"/>
  <c r="A130" i="7"/>
  <c r="B130" i="7" s="1"/>
  <c r="D129" i="7"/>
  <c r="C129" i="7"/>
  <c r="A129" i="7"/>
  <c r="B129" i="7" s="1"/>
  <c r="D128" i="7"/>
  <c r="C128" i="7"/>
  <c r="A128" i="7"/>
  <c r="B128" i="7" s="1"/>
  <c r="D127" i="7"/>
  <c r="C127" i="7"/>
  <c r="A127" i="7"/>
  <c r="B127" i="7" s="1"/>
  <c r="D126" i="7"/>
  <c r="C126" i="7"/>
  <c r="A126" i="7"/>
  <c r="B126" i="7" s="1"/>
  <c r="D125" i="7"/>
  <c r="C125" i="7"/>
  <c r="A125" i="7"/>
  <c r="B125" i="7" s="1"/>
  <c r="D124" i="7"/>
  <c r="C124" i="7"/>
  <c r="A124" i="7"/>
  <c r="B124" i="7" s="1"/>
  <c r="D123" i="7"/>
  <c r="C123" i="7"/>
  <c r="A123" i="7"/>
  <c r="B123" i="7" s="1"/>
  <c r="D122" i="7"/>
  <c r="C122" i="7"/>
  <c r="A122" i="7"/>
  <c r="B122" i="7" s="1"/>
  <c r="D121" i="7"/>
  <c r="C121" i="7"/>
  <c r="A121" i="7"/>
  <c r="B121" i="7" s="1"/>
  <c r="D120" i="7"/>
  <c r="C120" i="7"/>
  <c r="A120" i="7"/>
  <c r="B120" i="7" s="1"/>
  <c r="D119" i="7"/>
  <c r="C119" i="7"/>
  <c r="A119" i="7"/>
  <c r="B119" i="7" s="1"/>
  <c r="D118" i="7"/>
  <c r="C118" i="7"/>
  <c r="A118" i="7"/>
  <c r="B118" i="7" s="1"/>
  <c r="D117" i="7"/>
  <c r="C117" i="7"/>
  <c r="A117" i="7"/>
  <c r="B117" i="7" s="1"/>
  <c r="D116" i="7"/>
  <c r="C116" i="7"/>
  <c r="A116" i="7"/>
  <c r="B116" i="7" s="1"/>
  <c r="D115" i="7"/>
  <c r="C115" i="7"/>
  <c r="A115" i="7"/>
  <c r="B115" i="7" s="1"/>
  <c r="D114" i="7"/>
  <c r="C114" i="7"/>
  <c r="A114" i="7"/>
  <c r="B114" i="7" s="1"/>
  <c r="D113" i="7"/>
  <c r="C113" i="7"/>
  <c r="A113" i="7"/>
  <c r="B113" i="7" s="1"/>
  <c r="D112" i="7"/>
  <c r="C112" i="7"/>
  <c r="A112" i="7"/>
  <c r="B112" i="7" s="1"/>
  <c r="D111" i="7"/>
  <c r="C111" i="7"/>
  <c r="A111" i="7"/>
  <c r="B111" i="7" s="1"/>
  <c r="D110" i="7"/>
  <c r="C110" i="7"/>
  <c r="A110" i="7"/>
  <c r="B110" i="7" s="1"/>
  <c r="D109" i="7"/>
  <c r="C109" i="7"/>
  <c r="A109" i="7"/>
  <c r="B109" i="7" s="1"/>
  <c r="D108" i="7"/>
  <c r="C108" i="7"/>
  <c r="A108" i="7"/>
  <c r="B108" i="7" s="1"/>
  <c r="D107" i="7"/>
  <c r="C107" i="7"/>
  <c r="A107" i="7"/>
  <c r="B107" i="7" s="1"/>
  <c r="D106" i="7"/>
  <c r="C106" i="7"/>
  <c r="A106" i="7"/>
  <c r="B106" i="7" s="1"/>
  <c r="D105" i="7"/>
  <c r="C105" i="7"/>
  <c r="A105" i="7"/>
  <c r="B105" i="7" s="1"/>
  <c r="D104" i="7"/>
  <c r="C104" i="7"/>
  <c r="A104" i="7"/>
  <c r="B104" i="7" s="1"/>
  <c r="D103" i="7"/>
  <c r="C103" i="7"/>
  <c r="A103" i="7"/>
  <c r="B103" i="7" s="1"/>
  <c r="D102" i="7"/>
  <c r="C102" i="7"/>
  <c r="A102" i="7"/>
  <c r="B102" i="7" s="1"/>
  <c r="D101" i="7"/>
  <c r="C101" i="7"/>
  <c r="A101" i="7"/>
  <c r="B101" i="7" s="1"/>
  <c r="D100" i="7"/>
  <c r="C100" i="7"/>
  <c r="A100" i="7"/>
  <c r="B100" i="7" s="1"/>
  <c r="D99" i="7"/>
  <c r="C99" i="7"/>
  <c r="A99" i="7"/>
  <c r="B99" i="7" s="1"/>
  <c r="D98" i="7"/>
  <c r="C98" i="7"/>
  <c r="A98" i="7"/>
  <c r="B98" i="7" s="1"/>
  <c r="D97" i="7"/>
  <c r="C97" i="7"/>
  <c r="A97" i="7"/>
  <c r="B97" i="7" s="1"/>
  <c r="D96" i="7"/>
  <c r="C96" i="7"/>
  <c r="A96" i="7"/>
  <c r="B96" i="7" s="1"/>
  <c r="D95" i="7"/>
  <c r="C95" i="7"/>
  <c r="A95" i="7"/>
  <c r="B95" i="7" s="1"/>
  <c r="D94" i="7"/>
  <c r="C94" i="7"/>
  <c r="A94" i="7"/>
  <c r="B94" i="7" s="1"/>
  <c r="D93" i="7"/>
  <c r="C93" i="7"/>
  <c r="A93" i="7"/>
  <c r="B93" i="7" s="1"/>
  <c r="D92" i="7"/>
  <c r="C92" i="7"/>
  <c r="A92" i="7"/>
  <c r="B92" i="7" s="1"/>
  <c r="D91" i="7"/>
  <c r="C91" i="7"/>
  <c r="A91" i="7"/>
  <c r="B91" i="7" s="1"/>
  <c r="D90" i="7"/>
  <c r="C90" i="7"/>
  <c r="A90" i="7"/>
  <c r="B90" i="7" s="1"/>
  <c r="D89" i="7"/>
  <c r="C89" i="7"/>
  <c r="A89" i="7"/>
  <c r="B89" i="7" s="1"/>
  <c r="D88" i="7"/>
  <c r="C88" i="7"/>
  <c r="A88" i="7"/>
  <c r="B88" i="7" s="1"/>
  <c r="D87" i="7"/>
  <c r="C87" i="7"/>
  <c r="A87" i="7"/>
  <c r="B87" i="7" s="1"/>
  <c r="D86" i="7"/>
  <c r="C86" i="7"/>
  <c r="A86" i="7"/>
  <c r="B86" i="7" s="1"/>
  <c r="D85" i="7"/>
  <c r="C85" i="7"/>
  <c r="A85" i="7"/>
  <c r="B85" i="7" s="1"/>
  <c r="D84" i="7"/>
  <c r="C84" i="7"/>
  <c r="A84" i="7"/>
  <c r="B84" i="7" s="1"/>
  <c r="D83" i="7"/>
  <c r="C83" i="7"/>
  <c r="A83" i="7"/>
  <c r="B83" i="7" s="1"/>
  <c r="D82" i="7"/>
  <c r="C82" i="7"/>
  <c r="A82" i="7"/>
  <c r="B82" i="7" s="1"/>
  <c r="D81" i="7"/>
  <c r="C81" i="7"/>
  <c r="A81" i="7"/>
  <c r="B81" i="7" s="1"/>
  <c r="D80" i="7"/>
  <c r="C80" i="7"/>
  <c r="A80" i="7"/>
  <c r="B80" i="7" s="1"/>
  <c r="D79" i="7"/>
  <c r="C79" i="7"/>
  <c r="A79" i="7"/>
  <c r="B79" i="7" s="1"/>
  <c r="D78" i="7"/>
  <c r="C78" i="7"/>
  <c r="A78" i="7"/>
  <c r="B78" i="7" s="1"/>
  <c r="D77" i="7"/>
  <c r="C77" i="7"/>
  <c r="A77" i="7"/>
  <c r="B77" i="7" s="1"/>
  <c r="D76" i="7"/>
  <c r="C76" i="7"/>
  <c r="A76" i="7"/>
  <c r="B76" i="7" s="1"/>
  <c r="D75" i="7"/>
  <c r="C75" i="7"/>
  <c r="A75" i="7"/>
  <c r="B75" i="7" s="1"/>
  <c r="D74" i="7"/>
  <c r="C74" i="7"/>
  <c r="A74" i="7"/>
  <c r="B74" i="7" s="1"/>
  <c r="D73" i="7"/>
  <c r="C73" i="7"/>
  <c r="A73" i="7"/>
  <c r="B73" i="7" s="1"/>
  <c r="D72" i="7"/>
  <c r="C72" i="7"/>
  <c r="A72" i="7"/>
  <c r="B72" i="7" s="1"/>
  <c r="D71" i="7"/>
  <c r="C71" i="7"/>
  <c r="A71" i="7"/>
  <c r="B71" i="7" s="1"/>
  <c r="D70" i="7"/>
  <c r="C70" i="7"/>
  <c r="A70" i="7"/>
  <c r="B70" i="7" s="1"/>
  <c r="D69" i="7"/>
  <c r="C69" i="7"/>
  <c r="A69" i="7"/>
  <c r="B69" i="7" s="1"/>
  <c r="D68" i="7"/>
  <c r="C68" i="7"/>
  <c r="A68" i="7"/>
  <c r="B68" i="7" s="1"/>
  <c r="D67" i="7"/>
  <c r="C67" i="7"/>
  <c r="A67" i="7"/>
  <c r="B67" i="7" s="1"/>
  <c r="D66" i="7"/>
  <c r="C66" i="7"/>
  <c r="A66" i="7"/>
  <c r="B66" i="7" s="1"/>
  <c r="D65" i="7"/>
  <c r="C65" i="7"/>
  <c r="A65" i="7"/>
  <c r="B65" i="7" s="1"/>
  <c r="D64" i="7"/>
  <c r="C64" i="7"/>
  <c r="A64" i="7"/>
  <c r="B64" i="7" s="1"/>
  <c r="D63" i="7"/>
  <c r="C63" i="7"/>
  <c r="A63" i="7"/>
  <c r="B63" i="7" s="1"/>
  <c r="D62" i="7"/>
  <c r="C62" i="7"/>
  <c r="A62" i="7"/>
  <c r="B62" i="7" s="1"/>
  <c r="D61" i="7"/>
  <c r="C61" i="7"/>
  <c r="A61" i="7"/>
  <c r="B61" i="7" s="1"/>
  <c r="D60" i="7"/>
  <c r="C60" i="7"/>
  <c r="A60" i="7"/>
  <c r="B60" i="7" s="1"/>
  <c r="D59" i="7"/>
  <c r="C59" i="7"/>
  <c r="A59" i="7"/>
  <c r="B59" i="7" s="1"/>
  <c r="D58" i="7"/>
  <c r="C58" i="7"/>
  <c r="A58" i="7"/>
  <c r="B58" i="7" s="1"/>
  <c r="D57" i="7"/>
  <c r="C57" i="7"/>
  <c r="A57" i="7"/>
  <c r="B57" i="7" s="1"/>
  <c r="D56" i="7"/>
  <c r="C56" i="7"/>
  <c r="A56" i="7"/>
  <c r="B56" i="7" s="1"/>
  <c r="D55" i="7"/>
  <c r="C55" i="7"/>
  <c r="A55" i="7"/>
  <c r="B55" i="7" s="1"/>
  <c r="D54" i="7"/>
  <c r="C54" i="7"/>
  <c r="A54" i="7"/>
  <c r="B54" i="7" s="1"/>
  <c r="D53" i="7"/>
  <c r="C53" i="7"/>
  <c r="A53" i="7"/>
  <c r="B53" i="7" s="1"/>
  <c r="D52" i="7"/>
  <c r="C52" i="7"/>
  <c r="A52" i="7"/>
  <c r="B52" i="7" s="1"/>
  <c r="D51" i="7"/>
  <c r="C51" i="7"/>
  <c r="A51" i="7"/>
  <c r="B51" i="7" s="1"/>
  <c r="D50" i="7"/>
  <c r="C50" i="7"/>
  <c r="A50" i="7"/>
  <c r="B50" i="7" s="1"/>
  <c r="D49" i="7"/>
  <c r="C49" i="7"/>
  <c r="A49" i="7"/>
  <c r="B49" i="7" s="1"/>
  <c r="D48" i="7"/>
  <c r="C48" i="7"/>
  <c r="A48" i="7"/>
  <c r="B48" i="7" s="1"/>
  <c r="D47" i="7"/>
  <c r="C47" i="7"/>
  <c r="A47" i="7"/>
  <c r="B47" i="7" s="1"/>
  <c r="D46" i="7"/>
  <c r="C46" i="7"/>
  <c r="A46" i="7"/>
  <c r="B46" i="7" s="1"/>
  <c r="D45" i="7"/>
  <c r="C45" i="7"/>
  <c r="A45" i="7"/>
  <c r="B45" i="7" s="1"/>
  <c r="D44" i="7"/>
  <c r="C44" i="7"/>
  <c r="A44" i="7"/>
  <c r="B44" i="7" s="1"/>
  <c r="D43" i="7"/>
  <c r="C43" i="7"/>
  <c r="A43" i="7"/>
  <c r="B43" i="7" s="1"/>
  <c r="D42" i="7"/>
  <c r="C42" i="7"/>
  <c r="A42" i="7"/>
  <c r="B42" i="7" s="1"/>
  <c r="D41" i="7"/>
  <c r="C41" i="7"/>
  <c r="A41" i="7"/>
  <c r="B41" i="7" s="1"/>
  <c r="D40" i="7"/>
  <c r="C40" i="7"/>
  <c r="A40" i="7"/>
  <c r="B40" i="7" s="1"/>
  <c r="D39" i="7"/>
  <c r="C39" i="7"/>
  <c r="A39" i="7"/>
  <c r="B39" i="7" s="1"/>
  <c r="D38" i="7"/>
  <c r="C38" i="7"/>
  <c r="A38" i="7"/>
  <c r="B38" i="7" s="1"/>
  <c r="D37" i="7"/>
  <c r="C37" i="7"/>
  <c r="A37" i="7"/>
  <c r="B37" i="7" s="1"/>
  <c r="D36" i="7"/>
  <c r="C36" i="7"/>
  <c r="A36" i="7"/>
  <c r="B36" i="7" s="1"/>
  <c r="D35" i="7"/>
  <c r="C35" i="7"/>
  <c r="A35" i="7"/>
  <c r="B35" i="7" s="1"/>
  <c r="D34" i="7"/>
  <c r="C34" i="7"/>
  <c r="A34" i="7"/>
  <c r="B34" i="7" s="1"/>
  <c r="D33" i="7"/>
  <c r="C33" i="7"/>
  <c r="A33" i="7"/>
  <c r="B33" i="7" s="1"/>
  <c r="D32" i="7"/>
  <c r="C32" i="7"/>
  <c r="A32" i="7"/>
  <c r="B32" i="7" s="1"/>
  <c r="D31" i="7"/>
  <c r="C31" i="7"/>
  <c r="A31" i="7"/>
  <c r="B31" i="7" s="1"/>
  <c r="D30" i="7"/>
  <c r="C30" i="7"/>
  <c r="A30" i="7"/>
  <c r="B30" i="7" s="1"/>
  <c r="D29" i="7"/>
  <c r="C29" i="7"/>
  <c r="A29" i="7"/>
  <c r="B29" i="7" s="1"/>
  <c r="D28" i="7"/>
  <c r="C28" i="7"/>
  <c r="A28" i="7"/>
  <c r="B28" i="7" s="1"/>
  <c r="D27" i="7"/>
  <c r="C27" i="7"/>
  <c r="A27" i="7"/>
  <c r="B27" i="7" s="1"/>
  <c r="D26" i="7"/>
  <c r="C26" i="7"/>
  <c r="A26" i="7"/>
  <c r="B26" i="7" s="1"/>
  <c r="D25" i="7"/>
  <c r="C25" i="7"/>
  <c r="A25" i="7"/>
  <c r="B25" i="7" s="1"/>
  <c r="D24" i="7"/>
  <c r="C24" i="7"/>
  <c r="A24" i="7"/>
  <c r="B24" i="7" s="1"/>
  <c r="D23" i="7"/>
  <c r="C23" i="7"/>
  <c r="A23" i="7"/>
  <c r="B23" i="7" s="1"/>
  <c r="D22" i="7"/>
  <c r="C22" i="7"/>
  <c r="A22" i="7"/>
  <c r="B22" i="7" s="1"/>
  <c r="D21" i="7"/>
  <c r="C21" i="7"/>
  <c r="A21" i="7"/>
  <c r="B21" i="7" s="1"/>
  <c r="D20" i="7"/>
  <c r="C20" i="7"/>
  <c r="A20" i="7"/>
  <c r="B20" i="7" s="1"/>
  <c r="D19" i="7"/>
  <c r="C19" i="7"/>
  <c r="A19" i="7"/>
  <c r="B19" i="7" s="1"/>
  <c r="D18" i="7"/>
  <c r="C18" i="7"/>
  <c r="A18" i="7"/>
  <c r="B18" i="7" s="1"/>
  <c r="D17" i="7"/>
  <c r="C17" i="7"/>
  <c r="A17" i="7"/>
  <c r="B17" i="7" s="1"/>
  <c r="D16" i="7"/>
  <c r="C16" i="7"/>
  <c r="A16" i="7"/>
  <c r="B16" i="7" s="1"/>
  <c r="D15" i="7"/>
  <c r="C15" i="7"/>
  <c r="A15" i="7"/>
  <c r="B15" i="7" s="1"/>
  <c r="D14" i="7"/>
  <c r="C14" i="7"/>
  <c r="A14" i="7"/>
  <c r="B14" i="7" s="1"/>
  <c r="D13" i="7"/>
  <c r="C13" i="7"/>
  <c r="A13" i="7"/>
  <c r="B13" i="7" s="1"/>
  <c r="D12" i="7"/>
  <c r="C12" i="7"/>
  <c r="A12" i="7"/>
  <c r="B12" i="7" s="1"/>
  <c r="D11" i="7"/>
  <c r="C11" i="7"/>
  <c r="A11" i="7"/>
  <c r="B11" i="7" s="1"/>
  <c r="D10" i="7"/>
  <c r="C10" i="7"/>
  <c r="A10" i="7"/>
  <c r="B10" i="7" s="1"/>
  <c r="D9" i="7"/>
  <c r="C9" i="7"/>
  <c r="A9" i="7"/>
  <c r="B9" i="7" s="1"/>
  <c r="D8" i="7"/>
  <c r="C8" i="7"/>
  <c r="A8" i="7"/>
  <c r="B8" i="7" s="1"/>
  <c r="D7" i="7"/>
  <c r="C7" i="7"/>
  <c r="A7" i="7"/>
  <c r="B7" i="7" s="1"/>
  <c r="A20" i="9"/>
  <c r="A21" i="9"/>
  <c r="A107" i="9"/>
  <c r="A156" i="9"/>
  <c r="A141" i="9"/>
  <c r="A140" i="9"/>
  <c r="A46" i="9"/>
  <c r="A61" i="9"/>
  <c r="B4" i="14" l="1"/>
  <c r="A32" i="23" l="1"/>
  <c r="A33" i="23" s="1"/>
  <c r="A34" i="23" s="1"/>
  <c r="A35" i="23" s="1"/>
  <c r="A36" i="23" s="1"/>
  <c r="A37" i="23" s="1"/>
  <c r="A38" i="23" s="1"/>
  <c r="A39" i="23" s="1"/>
  <c r="A40" i="23" s="1"/>
  <c r="A41" i="23" s="1"/>
  <c r="A42" i="23" s="1"/>
  <c r="A43" i="23" s="1"/>
  <c r="A44" i="23" s="1"/>
  <c r="A45" i="23" s="1"/>
  <c r="A46" i="23" s="1"/>
  <c r="A47" i="23" s="1"/>
  <c r="A48" i="23" s="1"/>
  <c r="A49" i="23" s="1"/>
  <c r="A50" i="23" s="1"/>
  <c r="A51" i="23" s="1"/>
  <c r="A52" i="23" s="1"/>
  <c r="A53" i="23" s="1"/>
  <c r="A54" i="23" s="1"/>
  <c r="A28" i="23"/>
  <c r="A29" i="23" s="1"/>
  <c r="A30" i="23" s="1"/>
  <c r="A31" i="23" s="1"/>
  <c r="A17" i="23"/>
  <c r="A18" i="23" s="1"/>
  <c r="A19" i="23" s="1"/>
  <c r="A20" i="23" s="1"/>
  <c r="A21" i="23" s="1"/>
  <c r="A22" i="23" s="1"/>
  <c r="A23" i="23" s="1"/>
  <c r="A24" i="23" s="1"/>
  <c r="A25" i="23" s="1"/>
  <c r="A26" i="23" s="1"/>
  <c r="A27" i="23" s="1"/>
  <c r="A5" i="23"/>
  <c r="A6" i="23" s="1"/>
  <c r="A7" i="23" s="1"/>
  <c r="A8" i="23" s="1"/>
  <c r="A9" i="23" s="1"/>
  <c r="A10" i="23" s="1"/>
  <c r="A11" i="23" s="1"/>
  <c r="A12" i="23" s="1"/>
  <c r="A13" i="23" s="1"/>
  <c r="A14" i="23" s="1"/>
  <c r="A15" i="23" s="1"/>
  <c r="A16" i="23" s="1"/>
  <c r="E3162" i="8" l="1"/>
  <c r="E3161" i="8"/>
  <c r="E3160" i="8"/>
  <c r="E3159" i="8"/>
  <c r="E3158" i="8"/>
  <c r="E3157" i="8"/>
  <c r="E3156" i="8"/>
  <c r="E3155" i="8"/>
  <c r="E3154" i="8"/>
  <c r="E3153" i="8"/>
  <c r="E3152" i="8"/>
  <c r="E3151" i="8"/>
  <c r="E3150" i="8"/>
  <c r="E3149" i="8"/>
  <c r="E3148" i="8"/>
  <c r="E3147" i="8"/>
  <c r="E3146" i="8"/>
  <c r="E3145" i="8"/>
  <c r="E3144" i="8"/>
  <c r="E3143" i="8"/>
  <c r="E3142" i="8"/>
  <c r="E3141" i="8"/>
  <c r="E3140" i="8"/>
  <c r="E3139" i="8"/>
  <c r="E3138" i="8"/>
  <c r="E3137" i="8"/>
  <c r="E3136" i="8"/>
  <c r="E3135" i="8"/>
  <c r="E3134" i="8"/>
  <c r="E3133" i="8"/>
  <c r="E3132" i="8"/>
  <c r="E3131" i="8"/>
  <c r="E3130" i="8"/>
  <c r="E3129" i="8"/>
  <c r="E3128" i="8"/>
  <c r="E3127" i="8"/>
  <c r="E3126" i="8"/>
  <c r="E3125" i="8"/>
  <c r="E3124" i="8"/>
  <c r="E3123" i="8"/>
  <c r="E3122" i="8"/>
  <c r="E3121" i="8"/>
  <c r="E3120" i="8"/>
  <c r="E3119" i="8"/>
  <c r="E3118" i="8"/>
  <c r="E3117" i="8"/>
  <c r="E3116" i="8"/>
  <c r="E3115" i="8"/>
  <c r="E3114" i="8"/>
  <c r="E3113" i="8"/>
  <c r="E3112" i="8"/>
  <c r="E3111" i="8"/>
  <c r="E3110" i="8"/>
  <c r="E3109" i="8"/>
  <c r="E3108" i="8"/>
  <c r="E3107" i="8"/>
  <c r="E3106" i="8"/>
  <c r="E3105" i="8"/>
  <c r="E3104" i="8"/>
  <c r="E3103" i="8"/>
  <c r="E3102" i="8"/>
  <c r="E3101" i="8"/>
  <c r="E3100" i="8"/>
  <c r="E3099" i="8"/>
  <c r="E3098" i="8"/>
  <c r="E3097" i="8"/>
  <c r="E3096" i="8"/>
  <c r="E3095" i="8"/>
  <c r="E3094" i="8"/>
  <c r="E3093" i="8"/>
  <c r="E3092" i="8"/>
  <c r="E3091" i="8"/>
  <c r="E3090" i="8"/>
  <c r="E3089" i="8"/>
  <c r="E3088" i="8"/>
  <c r="E3087" i="8"/>
  <c r="E3086" i="8"/>
  <c r="E3085" i="8"/>
  <c r="E3084" i="8"/>
  <c r="E3083" i="8"/>
  <c r="E3082" i="8"/>
  <c r="E3081" i="8"/>
  <c r="E3080" i="8"/>
  <c r="E3079" i="8"/>
  <c r="E3078" i="8"/>
  <c r="E3077" i="8"/>
  <c r="E3076" i="8"/>
  <c r="E3075" i="8"/>
  <c r="E3074" i="8"/>
  <c r="E3073" i="8"/>
  <c r="E3072" i="8"/>
  <c r="E3071" i="8"/>
  <c r="E3070" i="8"/>
  <c r="E3069" i="8"/>
  <c r="E3068" i="8"/>
  <c r="E3067" i="8"/>
  <c r="E3066" i="8"/>
  <c r="E3065" i="8"/>
  <c r="E3064" i="8"/>
  <c r="E3063" i="8"/>
  <c r="E3062" i="8"/>
  <c r="E3061" i="8"/>
  <c r="E3060" i="8"/>
  <c r="E3059" i="8"/>
  <c r="E3058" i="8"/>
  <c r="E3057" i="8"/>
  <c r="E3056" i="8"/>
  <c r="E3055" i="8"/>
  <c r="E3054" i="8"/>
  <c r="E3053" i="8"/>
  <c r="E3052" i="8"/>
  <c r="E3051" i="8"/>
  <c r="E3050" i="8"/>
  <c r="E3049" i="8"/>
  <c r="E3048" i="8"/>
  <c r="E3047" i="8"/>
  <c r="E3046" i="8"/>
  <c r="E3045" i="8"/>
  <c r="E3044" i="8"/>
  <c r="E3043" i="8"/>
  <c r="E3042" i="8"/>
  <c r="E3041" i="8"/>
  <c r="E3040" i="8"/>
  <c r="E3039" i="8"/>
  <c r="E3038" i="8"/>
  <c r="E3037" i="8"/>
  <c r="E3036" i="8"/>
  <c r="E3035" i="8"/>
  <c r="E3034" i="8"/>
  <c r="E3033" i="8"/>
  <c r="E3032" i="8"/>
  <c r="E3031" i="8"/>
  <c r="E3030" i="8"/>
  <c r="E3029" i="8"/>
  <c r="E3028" i="8"/>
  <c r="E3027" i="8"/>
  <c r="E3026" i="8"/>
  <c r="E3025" i="8"/>
  <c r="E3024" i="8"/>
  <c r="E3023" i="8"/>
  <c r="E3022" i="8"/>
  <c r="E3021" i="8"/>
  <c r="E3020" i="8"/>
  <c r="E3019" i="8"/>
  <c r="E3018" i="8"/>
  <c r="E3017" i="8"/>
  <c r="E3016" i="8"/>
  <c r="E3015" i="8"/>
  <c r="E3014" i="8"/>
  <c r="E3013" i="8"/>
  <c r="E3012" i="8"/>
  <c r="E3011" i="8"/>
  <c r="E3010" i="8"/>
  <c r="E3009" i="8"/>
  <c r="E3008" i="8"/>
  <c r="E3007" i="8"/>
  <c r="E3006" i="8"/>
  <c r="E3005" i="8"/>
  <c r="E3004" i="8"/>
  <c r="E3003" i="8"/>
  <c r="E3002" i="8"/>
  <c r="E3001" i="8"/>
  <c r="E3000" i="8"/>
  <c r="E2999" i="8"/>
  <c r="E2998" i="8"/>
  <c r="E2997" i="8"/>
  <c r="E2996" i="8"/>
  <c r="E2995" i="8"/>
  <c r="E2994" i="8"/>
  <c r="E2993" i="8"/>
  <c r="E2992" i="8"/>
  <c r="E2991" i="8"/>
  <c r="E2990" i="8"/>
  <c r="E2989" i="8"/>
  <c r="E2988" i="8"/>
  <c r="E2987" i="8"/>
  <c r="E2986" i="8"/>
  <c r="E2985" i="8"/>
  <c r="E2984" i="8"/>
  <c r="E2983" i="8"/>
  <c r="E2982" i="8"/>
  <c r="E2981" i="8"/>
  <c r="E2980" i="8"/>
  <c r="E2979" i="8"/>
  <c r="E2978" i="8"/>
  <c r="E2977" i="8"/>
  <c r="E2976" i="8"/>
  <c r="E2975" i="8"/>
  <c r="E2974" i="8"/>
  <c r="E2973" i="8"/>
  <c r="E2972" i="8"/>
  <c r="E2971" i="8"/>
  <c r="E2970" i="8"/>
  <c r="E2969" i="8"/>
  <c r="E2968" i="8"/>
  <c r="E2967" i="8"/>
  <c r="E2966" i="8"/>
  <c r="E2965" i="8"/>
  <c r="E2964" i="8"/>
  <c r="E2963" i="8"/>
  <c r="E2962" i="8"/>
  <c r="E2961" i="8"/>
  <c r="E2960" i="8"/>
  <c r="E2959" i="8"/>
  <c r="E2958" i="8"/>
  <c r="E2957" i="8"/>
  <c r="E2956" i="8"/>
  <c r="E2955" i="8"/>
  <c r="E2954" i="8"/>
  <c r="E2953" i="8"/>
  <c r="E2952" i="8"/>
  <c r="E2951" i="8"/>
  <c r="E2950" i="8"/>
  <c r="E2949" i="8"/>
  <c r="E2948" i="8"/>
  <c r="E2947" i="8"/>
  <c r="E2946" i="8"/>
  <c r="E2945" i="8"/>
  <c r="E2944" i="8"/>
  <c r="E2943" i="8"/>
  <c r="E2942" i="8"/>
  <c r="E2941" i="8"/>
  <c r="E2940" i="8"/>
  <c r="E2939" i="8"/>
  <c r="E2938" i="8"/>
  <c r="E2937" i="8"/>
  <c r="E2936" i="8"/>
  <c r="E2935" i="8"/>
  <c r="E2934" i="8"/>
  <c r="E2933" i="8"/>
  <c r="E2932" i="8"/>
  <c r="E2931" i="8"/>
  <c r="E2930" i="8"/>
  <c r="E2929" i="8"/>
  <c r="E2928" i="8"/>
  <c r="E2927" i="8"/>
  <c r="E2926" i="8"/>
  <c r="E2925" i="8"/>
  <c r="E2924" i="8"/>
  <c r="E2923" i="8"/>
  <c r="E2922" i="8"/>
  <c r="E2921" i="8"/>
  <c r="E2920" i="8"/>
  <c r="E2919" i="8"/>
  <c r="E2918" i="8"/>
  <c r="E2917" i="8"/>
  <c r="E2916" i="8"/>
  <c r="E2915" i="8"/>
  <c r="E2914" i="8"/>
  <c r="E2913" i="8"/>
  <c r="E2912" i="8"/>
  <c r="E2911" i="8"/>
  <c r="E2910" i="8"/>
  <c r="E2909" i="8"/>
  <c r="E2908" i="8"/>
  <c r="E2907" i="8"/>
  <c r="E2906" i="8"/>
  <c r="E2905" i="8"/>
  <c r="E2904" i="8"/>
  <c r="E2903" i="8"/>
  <c r="E2902" i="8"/>
  <c r="E2901" i="8"/>
  <c r="E2900" i="8"/>
  <c r="E2899" i="8"/>
  <c r="E2898" i="8"/>
  <c r="E2897" i="8"/>
  <c r="E2896" i="8"/>
  <c r="E2895" i="8"/>
  <c r="E2894" i="8"/>
  <c r="E2893" i="8"/>
  <c r="E2892" i="8"/>
  <c r="E2891" i="8"/>
  <c r="E2890" i="8"/>
  <c r="E2889" i="8"/>
  <c r="E2888" i="8"/>
  <c r="E2887" i="8"/>
  <c r="E2886" i="8"/>
  <c r="E2885" i="8"/>
  <c r="E2884" i="8"/>
  <c r="E2883" i="8"/>
  <c r="E2882" i="8"/>
  <c r="E2881" i="8"/>
  <c r="E2880" i="8"/>
  <c r="E2879" i="8"/>
  <c r="E2878" i="8"/>
  <c r="E2877" i="8"/>
  <c r="E2876" i="8"/>
  <c r="E2875" i="8"/>
  <c r="E2874" i="8"/>
  <c r="E2873" i="8"/>
  <c r="E2872" i="8"/>
  <c r="E2871" i="8"/>
  <c r="E2870" i="8"/>
  <c r="E2869" i="8"/>
  <c r="E2868" i="8"/>
  <c r="E2867" i="8"/>
  <c r="E2866" i="8"/>
  <c r="E2865" i="8"/>
  <c r="E2864" i="8"/>
  <c r="E2863" i="8"/>
  <c r="E2862" i="8"/>
  <c r="E2861" i="8"/>
  <c r="E2860" i="8"/>
  <c r="E2859" i="8"/>
  <c r="E2858" i="8"/>
  <c r="E2857" i="8"/>
  <c r="E2856" i="8"/>
  <c r="E2855" i="8"/>
  <c r="E2854" i="8"/>
  <c r="E2853" i="8"/>
  <c r="E2852" i="8"/>
  <c r="E2851" i="8"/>
  <c r="E2850" i="8"/>
  <c r="E2849" i="8"/>
  <c r="E2848" i="8"/>
  <c r="E2847" i="8"/>
  <c r="E2846" i="8"/>
  <c r="E2845" i="8"/>
  <c r="E2844" i="8"/>
  <c r="E2843" i="8"/>
  <c r="E2842" i="8"/>
  <c r="E2841" i="8"/>
  <c r="E2840" i="8"/>
  <c r="E2839" i="8"/>
  <c r="E2838" i="8"/>
  <c r="E2837" i="8"/>
  <c r="E2836" i="8"/>
  <c r="E2835" i="8"/>
  <c r="E2834" i="8"/>
  <c r="E2833" i="8"/>
  <c r="E2832" i="8"/>
  <c r="E2831" i="8"/>
  <c r="E2830" i="8"/>
  <c r="E2829" i="8"/>
  <c r="E2828" i="8"/>
  <c r="E2827" i="8"/>
  <c r="E2826" i="8"/>
  <c r="E2825" i="8"/>
  <c r="E2824" i="8"/>
  <c r="E2823" i="8"/>
  <c r="E2822" i="8"/>
  <c r="E2821" i="8"/>
  <c r="E2820" i="8"/>
  <c r="E2819" i="8"/>
  <c r="E2818" i="8"/>
  <c r="E2817" i="8"/>
  <c r="E2816" i="8"/>
  <c r="E2815" i="8"/>
  <c r="E2814" i="8"/>
  <c r="E2813" i="8"/>
  <c r="E2812" i="8"/>
  <c r="E2811" i="8"/>
  <c r="E2810" i="8"/>
  <c r="E2809" i="8"/>
  <c r="E2808" i="8"/>
  <c r="E2807" i="8"/>
  <c r="E2806" i="8"/>
  <c r="E2805" i="8"/>
  <c r="E2804" i="8"/>
  <c r="E2803" i="8"/>
  <c r="E2802" i="8"/>
  <c r="E2801" i="8"/>
  <c r="E2800" i="8"/>
  <c r="E2799" i="8"/>
  <c r="E2798" i="8"/>
  <c r="E2797" i="8"/>
  <c r="E2796" i="8"/>
  <c r="E2795" i="8"/>
  <c r="E2794" i="8"/>
  <c r="E2793" i="8"/>
  <c r="E2792" i="8"/>
  <c r="E2791" i="8"/>
  <c r="E2790" i="8"/>
  <c r="E2789" i="8"/>
  <c r="E2788" i="8"/>
  <c r="E2787" i="8"/>
  <c r="E2786" i="8"/>
  <c r="E2785" i="8"/>
  <c r="E2784" i="8"/>
  <c r="E2783" i="8"/>
  <c r="E2782" i="8"/>
  <c r="E2781" i="8"/>
  <c r="E2780" i="8"/>
  <c r="E2779" i="8"/>
  <c r="E2778" i="8"/>
  <c r="E2777" i="8"/>
  <c r="E2776" i="8"/>
  <c r="E2775" i="8"/>
  <c r="E2774" i="8"/>
  <c r="E2773" i="8"/>
  <c r="E2772" i="8"/>
  <c r="E2771" i="8"/>
  <c r="E2770" i="8"/>
  <c r="E2769" i="8"/>
  <c r="E2768" i="8"/>
  <c r="E2767" i="8"/>
  <c r="E2766" i="8"/>
  <c r="E2765" i="8"/>
  <c r="E2764" i="8"/>
  <c r="E2763" i="8"/>
  <c r="E2762" i="8"/>
  <c r="E2761" i="8"/>
  <c r="E2760" i="8"/>
  <c r="E2759" i="8"/>
  <c r="E2758" i="8"/>
  <c r="E2757" i="8"/>
  <c r="E2756" i="8"/>
  <c r="E2755" i="8"/>
  <c r="E2754" i="8"/>
  <c r="E2753" i="8"/>
  <c r="E2752" i="8"/>
  <c r="E2751" i="8"/>
  <c r="E2750" i="8"/>
  <c r="E2749" i="8"/>
  <c r="E2748" i="8"/>
  <c r="E2747" i="8"/>
  <c r="E2746" i="8"/>
  <c r="E2745" i="8"/>
  <c r="E2744" i="8"/>
  <c r="E2743" i="8"/>
  <c r="E2742" i="8"/>
  <c r="E2741" i="8"/>
  <c r="E2740" i="8"/>
  <c r="E2739" i="8"/>
  <c r="E2738" i="8"/>
  <c r="E2737" i="8"/>
  <c r="E2736" i="8"/>
  <c r="E2735" i="8"/>
  <c r="E2734" i="8"/>
  <c r="E2733" i="8"/>
  <c r="E2732" i="8"/>
  <c r="E2731" i="8"/>
  <c r="E2730" i="8"/>
  <c r="E2729" i="8"/>
  <c r="E2728" i="8"/>
  <c r="E2727" i="8"/>
  <c r="E2726" i="8"/>
  <c r="E2725" i="8"/>
  <c r="E2724" i="8"/>
  <c r="E2723" i="8"/>
  <c r="E2722" i="8"/>
  <c r="E2721" i="8"/>
  <c r="E2720" i="8"/>
  <c r="E2719" i="8"/>
  <c r="E2718" i="8"/>
  <c r="E2717" i="8"/>
  <c r="E2716" i="8"/>
  <c r="E2715" i="8"/>
  <c r="E2714" i="8"/>
  <c r="E2713" i="8"/>
  <c r="E2712" i="8"/>
  <c r="E2711" i="8"/>
  <c r="E2710" i="8"/>
  <c r="E2709" i="8"/>
  <c r="E2708" i="8"/>
  <c r="E2707" i="8"/>
  <c r="E2706" i="8"/>
  <c r="E2705" i="8"/>
  <c r="E2704" i="8"/>
  <c r="E2703" i="8"/>
  <c r="E2702" i="8"/>
  <c r="E2701" i="8"/>
  <c r="E2700" i="8"/>
  <c r="E2699" i="8"/>
  <c r="E2698" i="8"/>
  <c r="E2697" i="8"/>
  <c r="E2696" i="8"/>
  <c r="E2695" i="8"/>
  <c r="E2694" i="8"/>
  <c r="E2693" i="8"/>
  <c r="E2692" i="8"/>
  <c r="E2691" i="8"/>
  <c r="E2690" i="8"/>
  <c r="E2689" i="8"/>
  <c r="E2688" i="8"/>
  <c r="E2687" i="8"/>
  <c r="E2686" i="8"/>
  <c r="E2685" i="8"/>
  <c r="E2684" i="8"/>
  <c r="E2683" i="8"/>
  <c r="E2682" i="8"/>
  <c r="E2681" i="8"/>
  <c r="E2680" i="8"/>
  <c r="E2679" i="8"/>
  <c r="E2678" i="8"/>
  <c r="E2677" i="8"/>
  <c r="E2676" i="8"/>
  <c r="E2675" i="8"/>
  <c r="E2674" i="8"/>
  <c r="E2673" i="8"/>
  <c r="E2672" i="8"/>
  <c r="E2671" i="8"/>
  <c r="E2670" i="8"/>
  <c r="E2669" i="8"/>
  <c r="E2668" i="8"/>
  <c r="E2667" i="8"/>
  <c r="E2666" i="8"/>
  <c r="E2665" i="8"/>
  <c r="E2664" i="8"/>
  <c r="E2663" i="8"/>
  <c r="E2662" i="8"/>
  <c r="E2661" i="8"/>
  <c r="E2660" i="8"/>
  <c r="E2659" i="8"/>
  <c r="E2658" i="8"/>
  <c r="E2657" i="8"/>
  <c r="E2656" i="8"/>
  <c r="E2655" i="8"/>
  <c r="E2654" i="8"/>
  <c r="E2653" i="8"/>
  <c r="E2652" i="8"/>
  <c r="E2651" i="8"/>
  <c r="E2650" i="8"/>
  <c r="E2649" i="8"/>
  <c r="E2648" i="8"/>
  <c r="E2647" i="8"/>
  <c r="E2646" i="8"/>
  <c r="E2645" i="8"/>
  <c r="E2644" i="8"/>
  <c r="E2643" i="8"/>
  <c r="E2642" i="8"/>
  <c r="E2641" i="8"/>
  <c r="E2640" i="8"/>
  <c r="E2639" i="8"/>
  <c r="E2638" i="8"/>
  <c r="E2637" i="8"/>
  <c r="E2636" i="8"/>
  <c r="E2635" i="8"/>
  <c r="E2634" i="8"/>
  <c r="E2633" i="8"/>
  <c r="E2632" i="8"/>
  <c r="E2631" i="8"/>
  <c r="E2630" i="8"/>
  <c r="E2629" i="8"/>
  <c r="E2628" i="8"/>
  <c r="E2627" i="8"/>
  <c r="E2626" i="8"/>
  <c r="E2625" i="8"/>
  <c r="E2624" i="8"/>
  <c r="E2623" i="8"/>
  <c r="E2622" i="8"/>
  <c r="E2621" i="8"/>
  <c r="E2620" i="8"/>
  <c r="E2619" i="8"/>
  <c r="E2618" i="8"/>
  <c r="E2617" i="8"/>
  <c r="E2616" i="8"/>
  <c r="E2615" i="8"/>
  <c r="E2614" i="8"/>
  <c r="E2613" i="8"/>
  <c r="E2612" i="8"/>
  <c r="E2611" i="8"/>
  <c r="E2610" i="8"/>
  <c r="E2609" i="8"/>
  <c r="E2608" i="8"/>
  <c r="E2607" i="8"/>
  <c r="E2606" i="8"/>
  <c r="E2605" i="8"/>
  <c r="E2604" i="8"/>
  <c r="E2603" i="8"/>
  <c r="E2602" i="8"/>
  <c r="E2601" i="8"/>
  <c r="E2600" i="8"/>
  <c r="E2599" i="8"/>
  <c r="E2598" i="8"/>
  <c r="E2597" i="8"/>
  <c r="E2596" i="8"/>
  <c r="E2595" i="8"/>
  <c r="E2594" i="8"/>
  <c r="E2593" i="8"/>
  <c r="E2592" i="8"/>
  <c r="E2591" i="8"/>
  <c r="E2590" i="8"/>
  <c r="E2589" i="8"/>
  <c r="E2588" i="8"/>
  <c r="E2587" i="8"/>
  <c r="E2586" i="8"/>
  <c r="E2585" i="8"/>
  <c r="E2584" i="8"/>
  <c r="E2583" i="8"/>
  <c r="E2582" i="8"/>
  <c r="E2581" i="8"/>
  <c r="E2580" i="8"/>
  <c r="E2579" i="8"/>
  <c r="E2578" i="8"/>
  <c r="E2577" i="8"/>
  <c r="E2576" i="8"/>
  <c r="E2575" i="8"/>
  <c r="E2574" i="8"/>
  <c r="E2573" i="8"/>
  <c r="E2572" i="8"/>
  <c r="E2571" i="8"/>
  <c r="E2570" i="8"/>
  <c r="E2569" i="8"/>
  <c r="E2568" i="8"/>
  <c r="E2567" i="8"/>
  <c r="E2566" i="8"/>
  <c r="E2565" i="8"/>
  <c r="E2564" i="8"/>
  <c r="E2563" i="8"/>
  <c r="E2562" i="8"/>
  <c r="E2561" i="8"/>
  <c r="E2560" i="8"/>
  <c r="E2559" i="8"/>
  <c r="E2558" i="8"/>
  <c r="E2557" i="8"/>
  <c r="E2556" i="8"/>
  <c r="E2555" i="8"/>
  <c r="E2554" i="8"/>
  <c r="E2553" i="8"/>
  <c r="E2552" i="8"/>
  <c r="E2551" i="8"/>
  <c r="E2550" i="8"/>
  <c r="E2549" i="8"/>
  <c r="E2548" i="8"/>
  <c r="E2547" i="8"/>
  <c r="E2546" i="8"/>
  <c r="E2545" i="8"/>
  <c r="E2544" i="8"/>
  <c r="E2543" i="8"/>
  <c r="E2542" i="8"/>
  <c r="E2541" i="8"/>
  <c r="E2540" i="8"/>
  <c r="E2539" i="8"/>
  <c r="E2538" i="8"/>
  <c r="E2537" i="8"/>
  <c r="E2536" i="8"/>
  <c r="E2535" i="8"/>
  <c r="E2534" i="8"/>
  <c r="E2533" i="8"/>
  <c r="E2532" i="8"/>
  <c r="E2531" i="8"/>
  <c r="E2530" i="8"/>
  <c r="E2529" i="8"/>
  <c r="E2528" i="8"/>
  <c r="E2527" i="8"/>
  <c r="E2526" i="8"/>
  <c r="E2525" i="8"/>
  <c r="E2524" i="8"/>
  <c r="E2523" i="8"/>
  <c r="E2522" i="8"/>
  <c r="E2521" i="8"/>
  <c r="E2520" i="8"/>
  <c r="E2519" i="8"/>
  <c r="E2518" i="8"/>
  <c r="E2517" i="8"/>
  <c r="E2516" i="8"/>
  <c r="E2515" i="8"/>
  <c r="E2514" i="8"/>
  <c r="E2513" i="8"/>
  <c r="E2512" i="8"/>
  <c r="E2511" i="8"/>
  <c r="E2510" i="8"/>
  <c r="E2509" i="8"/>
  <c r="E2508" i="8"/>
  <c r="E2507" i="8"/>
  <c r="E2506" i="8"/>
  <c r="E2505" i="8"/>
  <c r="E2504" i="8"/>
  <c r="E2503" i="8"/>
  <c r="E2502" i="8"/>
  <c r="E2501" i="8"/>
  <c r="E2500" i="8"/>
  <c r="E2499" i="8"/>
  <c r="E2498" i="8"/>
  <c r="E2497" i="8"/>
  <c r="E2496" i="8"/>
  <c r="E2495" i="8"/>
  <c r="E2494" i="8"/>
  <c r="E2493" i="8"/>
  <c r="E2492" i="8"/>
  <c r="E2491" i="8"/>
  <c r="E2490" i="8"/>
  <c r="E2489" i="8"/>
  <c r="E2488" i="8"/>
  <c r="E2487" i="8"/>
  <c r="E2486" i="8"/>
  <c r="E2485" i="8"/>
  <c r="E2484" i="8"/>
  <c r="E2483" i="8"/>
  <c r="E2482" i="8"/>
  <c r="E2481" i="8"/>
  <c r="E2480" i="8"/>
  <c r="E2479" i="8"/>
  <c r="E2478" i="8"/>
  <c r="E2477" i="8"/>
  <c r="E2476" i="8"/>
  <c r="E2475" i="8"/>
  <c r="E2474" i="8"/>
  <c r="E2473" i="8"/>
  <c r="E2472" i="8"/>
  <c r="E2471" i="8"/>
  <c r="E2470" i="8"/>
  <c r="E2469" i="8"/>
  <c r="E2468" i="8"/>
  <c r="E2467" i="8"/>
  <c r="E2466" i="8"/>
  <c r="E2465" i="8"/>
  <c r="E2464" i="8"/>
  <c r="E2463" i="8"/>
  <c r="E2462" i="8"/>
  <c r="E2461" i="8"/>
  <c r="E2460" i="8"/>
  <c r="E2459" i="8"/>
  <c r="E2458" i="8"/>
  <c r="E2457" i="8"/>
  <c r="E2456" i="8"/>
  <c r="E2455" i="8"/>
  <c r="E2454" i="8"/>
  <c r="E2453" i="8"/>
  <c r="E2452" i="8"/>
  <c r="E2451" i="8"/>
  <c r="E2450" i="8"/>
  <c r="E2449" i="8"/>
  <c r="E2448" i="8"/>
  <c r="E2447" i="8"/>
  <c r="E2446" i="8"/>
  <c r="E2445" i="8"/>
  <c r="E2444" i="8"/>
  <c r="E2443" i="8"/>
  <c r="E2442" i="8"/>
  <c r="E2441" i="8"/>
  <c r="E2440" i="8"/>
  <c r="E2439" i="8"/>
  <c r="E2438" i="8"/>
  <c r="E2437" i="8"/>
  <c r="E2436" i="8"/>
  <c r="E2435" i="8"/>
  <c r="E2434" i="8"/>
  <c r="E2433" i="8"/>
  <c r="E2432" i="8"/>
  <c r="E2431" i="8"/>
  <c r="E2430" i="8"/>
  <c r="E2429" i="8"/>
  <c r="E2428" i="8"/>
  <c r="E2427" i="8"/>
  <c r="E2426" i="8"/>
  <c r="E2425" i="8"/>
  <c r="E2424" i="8"/>
  <c r="E2423" i="8"/>
  <c r="E2422" i="8"/>
  <c r="E2421" i="8"/>
  <c r="E2420" i="8"/>
  <c r="E2419" i="8"/>
  <c r="E2418" i="8"/>
  <c r="E2417" i="8"/>
  <c r="E2416" i="8"/>
  <c r="E2415" i="8"/>
  <c r="E2414" i="8"/>
  <c r="E2413" i="8"/>
  <c r="E2412" i="8"/>
  <c r="E2411" i="8"/>
  <c r="E2410" i="8"/>
  <c r="E2409" i="8"/>
  <c r="E2408" i="8"/>
  <c r="E2407" i="8"/>
  <c r="E2406" i="8"/>
  <c r="E2405" i="8"/>
  <c r="E2404" i="8"/>
  <c r="E2403" i="8"/>
  <c r="E2402" i="8"/>
  <c r="E2401" i="8"/>
  <c r="E2400" i="8"/>
  <c r="E2399" i="8"/>
  <c r="E2398" i="8"/>
  <c r="E2397" i="8"/>
  <c r="E2396" i="8"/>
  <c r="E2395" i="8"/>
  <c r="E2394" i="8"/>
  <c r="E2393" i="8"/>
  <c r="E2392" i="8"/>
  <c r="E2391" i="8"/>
  <c r="E2390" i="8"/>
  <c r="E2389" i="8"/>
  <c r="E2388" i="8"/>
  <c r="E2387" i="8"/>
  <c r="E2386" i="8"/>
  <c r="E2385" i="8"/>
  <c r="E2384" i="8"/>
  <c r="E2383" i="8"/>
  <c r="E2382" i="8"/>
  <c r="E2381" i="8"/>
  <c r="E2380" i="8"/>
  <c r="E2379" i="8"/>
  <c r="E2378" i="8"/>
  <c r="E2377" i="8"/>
  <c r="E2376" i="8"/>
  <c r="E2375" i="8"/>
  <c r="E2374" i="8"/>
  <c r="E2373" i="8"/>
  <c r="E2372" i="8"/>
  <c r="E2371" i="8"/>
  <c r="E2370" i="8"/>
  <c r="E2369" i="8"/>
  <c r="E2368" i="8"/>
  <c r="E2367" i="8"/>
  <c r="E2366" i="8"/>
  <c r="E2365" i="8"/>
  <c r="E2364" i="8"/>
  <c r="E2363" i="8"/>
  <c r="E2362" i="8"/>
  <c r="E2361" i="8"/>
  <c r="E2360" i="8"/>
  <c r="E2359" i="8"/>
  <c r="E2358" i="8"/>
  <c r="E2357" i="8"/>
  <c r="E2356" i="8"/>
  <c r="E2355" i="8"/>
  <c r="E2354" i="8"/>
  <c r="E2353" i="8"/>
  <c r="E2352" i="8"/>
  <c r="E2351" i="8"/>
  <c r="E2350" i="8"/>
  <c r="E2349" i="8"/>
  <c r="E2348" i="8"/>
  <c r="E2347" i="8"/>
  <c r="E2346" i="8"/>
  <c r="E2345" i="8"/>
  <c r="E2344" i="8"/>
  <c r="E2343" i="8"/>
  <c r="E2342" i="8"/>
  <c r="E2341" i="8"/>
  <c r="E2340" i="8"/>
  <c r="E2339" i="8"/>
  <c r="E2338" i="8"/>
  <c r="E2337" i="8"/>
  <c r="E2336" i="8"/>
  <c r="E2335" i="8"/>
  <c r="E2334" i="8"/>
  <c r="E2333" i="8"/>
  <c r="E2332" i="8"/>
  <c r="E2331" i="8"/>
  <c r="E2330" i="8"/>
  <c r="E2329" i="8"/>
  <c r="E2328" i="8"/>
  <c r="E2327" i="8"/>
  <c r="E2326" i="8"/>
  <c r="E2325" i="8"/>
  <c r="E2324" i="8"/>
  <c r="E2323" i="8"/>
  <c r="E2322" i="8"/>
  <c r="E2321" i="8"/>
  <c r="E2320" i="8"/>
  <c r="E2319" i="8"/>
  <c r="E2318" i="8"/>
  <c r="E2317" i="8"/>
  <c r="E2316" i="8"/>
  <c r="E2315" i="8"/>
  <c r="E2314" i="8"/>
  <c r="E2313" i="8"/>
  <c r="E2312" i="8"/>
  <c r="E2311" i="8"/>
  <c r="E2310" i="8"/>
  <c r="E2309" i="8"/>
  <c r="E2308" i="8"/>
  <c r="E2307" i="8"/>
  <c r="E2306" i="8"/>
  <c r="E2305" i="8"/>
  <c r="E2304" i="8"/>
  <c r="E2303" i="8"/>
  <c r="E2302" i="8"/>
  <c r="E2301" i="8"/>
  <c r="E2300" i="8"/>
  <c r="E2299" i="8"/>
  <c r="E2298" i="8"/>
  <c r="E2297" i="8"/>
  <c r="E2296" i="8"/>
  <c r="E2295" i="8"/>
  <c r="E2294" i="8"/>
  <c r="E2293" i="8"/>
  <c r="E2292" i="8"/>
  <c r="E2291" i="8"/>
  <c r="E2290" i="8"/>
  <c r="E2289" i="8"/>
  <c r="E2288" i="8"/>
  <c r="E2287" i="8"/>
  <c r="E2286" i="8"/>
  <c r="E2285" i="8"/>
  <c r="E2284" i="8"/>
  <c r="E2283" i="8"/>
  <c r="E2282" i="8"/>
  <c r="E2281" i="8"/>
  <c r="E2280" i="8"/>
  <c r="E2279" i="8"/>
  <c r="E2278" i="8"/>
  <c r="E2277" i="8"/>
  <c r="E2276" i="8"/>
  <c r="E2275" i="8"/>
  <c r="E2274" i="8"/>
  <c r="E2273" i="8"/>
  <c r="E2272" i="8"/>
  <c r="E2271" i="8"/>
  <c r="E2270" i="8"/>
  <c r="E2269" i="8"/>
  <c r="E2268" i="8"/>
  <c r="E2267" i="8"/>
  <c r="E2266" i="8"/>
  <c r="E2265" i="8"/>
  <c r="E2264" i="8"/>
  <c r="E2263" i="8"/>
  <c r="E2262" i="8"/>
  <c r="E2261" i="8"/>
  <c r="E2260" i="8"/>
  <c r="E2259" i="8"/>
  <c r="E2258" i="8"/>
  <c r="E2257" i="8"/>
  <c r="E2256" i="8"/>
  <c r="E2255" i="8"/>
  <c r="E2254" i="8"/>
  <c r="E2253" i="8"/>
  <c r="E2252" i="8"/>
  <c r="E2251" i="8"/>
  <c r="E2250" i="8"/>
  <c r="E2249" i="8"/>
  <c r="E2248" i="8"/>
  <c r="E2247" i="8"/>
  <c r="E2246" i="8"/>
  <c r="E2245" i="8"/>
  <c r="E2244" i="8"/>
  <c r="E2243" i="8"/>
  <c r="E2242" i="8"/>
  <c r="E2241" i="8"/>
  <c r="E2240" i="8"/>
  <c r="E2239" i="8"/>
  <c r="E2238" i="8"/>
  <c r="E2237" i="8"/>
  <c r="E2236" i="8"/>
  <c r="E2235" i="8"/>
  <c r="E2234" i="8"/>
  <c r="E2233" i="8"/>
  <c r="E2232" i="8"/>
  <c r="E2231" i="8"/>
  <c r="E2230" i="8"/>
  <c r="E2229" i="8"/>
  <c r="E2228" i="8"/>
  <c r="E2227" i="8"/>
  <c r="E2226" i="8"/>
  <c r="E2225" i="8"/>
  <c r="E2224" i="8"/>
  <c r="E2223" i="8"/>
  <c r="E2222" i="8"/>
  <c r="E2221" i="8"/>
  <c r="E2220" i="8"/>
  <c r="E2219" i="8"/>
  <c r="E2218" i="8"/>
  <c r="E2217" i="8"/>
  <c r="E2216" i="8"/>
  <c r="E2215" i="8"/>
  <c r="E2214" i="8"/>
  <c r="E2213" i="8"/>
  <c r="E2212" i="8"/>
  <c r="E2211" i="8"/>
  <c r="E2210" i="8"/>
  <c r="E2209" i="8"/>
  <c r="E2208" i="8"/>
  <c r="E2207" i="8"/>
  <c r="E2206" i="8"/>
  <c r="E2205" i="8"/>
  <c r="E2204" i="8"/>
  <c r="E2203" i="8"/>
  <c r="E2202" i="8"/>
  <c r="E2201" i="8"/>
  <c r="E2200" i="8"/>
  <c r="E2199" i="8"/>
  <c r="E2198" i="8"/>
  <c r="E2197" i="8"/>
  <c r="E2196" i="8"/>
  <c r="E2195" i="8"/>
  <c r="E2194" i="8"/>
  <c r="E2193" i="8"/>
  <c r="E2192" i="8"/>
  <c r="E2191" i="8"/>
  <c r="E2190" i="8"/>
  <c r="E2189" i="8"/>
  <c r="E2188" i="8"/>
  <c r="E2187" i="8"/>
  <c r="E2186" i="8"/>
  <c r="E2185" i="8"/>
  <c r="E2184" i="8"/>
  <c r="E2183" i="8"/>
  <c r="E2182" i="8"/>
  <c r="E2181" i="8"/>
  <c r="E2180" i="8"/>
  <c r="E2179" i="8"/>
  <c r="E2178" i="8"/>
  <c r="E2177" i="8"/>
  <c r="E2176" i="8"/>
  <c r="E2175" i="8"/>
  <c r="E2174" i="8"/>
  <c r="E2173" i="8"/>
  <c r="E2172" i="8"/>
  <c r="E2171" i="8"/>
  <c r="E2170" i="8"/>
  <c r="E2169" i="8"/>
  <c r="E2168" i="8"/>
  <c r="E2167" i="8"/>
  <c r="E2166" i="8"/>
  <c r="E2165" i="8"/>
  <c r="E2164" i="8"/>
  <c r="E2163" i="8"/>
  <c r="E2162" i="8"/>
  <c r="E2161" i="8"/>
  <c r="E2160" i="8"/>
  <c r="E2159" i="8"/>
  <c r="E2158" i="8"/>
  <c r="E2157" i="8"/>
  <c r="E2156" i="8"/>
  <c r="E2155" i="8"/>
  <c r="E2154" i="8"/>
  <c r="E2153" i="8"/>
  <c r="E2152" i="8"/>
  <c r="E2151" i="8"/>
  <c r="E2150" i="8"/>
  <c r="E2149" i="8"/>
  <c r="E2148" i="8"/>
  <c r="E2147" i="8"/>
  <c r="E2146" i="8"/>
  <c r="E2145" i="8"/>
  <c r="E2144" i="8"/>
  <c r="E2143" i="8"/>
  <c r="E2142" i="8"/>
  <c r="E2141" i="8"/>
  <c r="E2140" i="8"/>
  <c r="E2139" i="8"/>
  <c r="E2138" i="8"/>
  <c r="E2137" i="8"/>
  <c r="E2136" i="8"/>
  <c r="E2135" i="8"/>
  <c r="E2134" i="8"/>
  <c r="E2133" i="8"/>
  <c r="E2132" i="8"/>
  <c r="E2131" i="8"/>
  <c r="E2130" i="8"/>
  <c r="E2129" i="8"/>
  <c r="E2128" i="8"/>
  <c r="E2127" i="8"/>
  <c r="E2126" i="8"/>
  <c r="E2125" i="8"/>
  <c r="E2124" i="8"/>
  <c r="E2123" i="8"/>
  <c r="E2122" i="8"/>
  <c r="E2121" i="8"/>
  <c r="E2120" i="8"/>
  <c r="E2119" i="8"/>
  <c r="E2118" i="8"/>
  <c r="E2117" i="8"/>
  <c r="E2116" i="8"/>
  <c r="E2115" i="8"/>
  <c r="E2114" i="8"/>
  <c r="E2113" i="8"/>
  <c r="E2112" i="8"/>
  <c r="E2111" i="8"/>
  <c r="E2110" i="8"/>
  <c r="E2109" i="8"/>
  <c r="E2108" i="8"/>
  <c r="E2107" i="8"/>
  <c r="E2106" i="8"/>
  <c r="E2105" i="8"/>
  <c r="E2104" i="8"/>
  <c r="E2103" i="8"/>
  <c r="E2102" i="8"/>
  <c r="E2101" i="8"/>
  <c r="E2100" i="8"/>
  <c r="E2099" i="8"/>
  <c r="E2098" i="8"/>
  <c r="E2097" i="8"/>
  <c r="E2096" i="8"/>
  <c r="E2095" i="8"/>
  <c r="E2094" i="8"/>
  <c r="E2093" i="8"/>
  <c r="E2092" i="8"/>
  <c r="E2091" i="8"/>
  <c r="E2090" i="8"/>
  <c r="E2089" i="8"/>
  <c r="E2088" i="8"/>
  <c r="E2087" i="8"/>
  <c r="E2086" i="8"/>
  <c r="E2085" i="8"/>
  <c r="E2084" i="8"/>
  <c r="E2083" i="8"/>
  <c r="E2082" i="8"/>
  <c r="E2081" i="8"/>
  <c r="E2080" i="8"/>
  <c r="E2079" i="8"/>
  <c r="E2078" i="8"/>
  <c r="E2077" i="8"/>
  <c r="E2076" i="8"/>
  <c r="E2075" i="8"/>
  <c r="E2074" i="8"/>
  <c r="E2073" i="8"/>
  <c r="E2072" i="8"/>
  <c r="E2071" i="8"/>
  <c r="E2070" i="8"/>
  <c r="E2069" i="8"/>
  <c r="E2068" i="8"/>
  <c r="E2067" i="8"/>
  <c r="E2066" i="8"/>
  <c r="E2065" i="8"/>
  <c r="E2064" i="8"/>
  <c r="E2063" i="8"/>
  <c r="E2062" i="8"/>
  <c r="E2061" i="8"/>
  <c r="E2060" i="8"/>
  <c r="E2059" i="8"/>
  <c r="E2058" i="8"/>
  <c r="E2057" i="8"/>
  <c r="E2056" i="8"/>
  <c r="E2055" i="8"/>
  <c r="E2054" i="8"/>
  <c r="E2053" i="8"/>
  <c r="E2052" i="8"/>
  <c r="E2051" i="8"/>
  <c r="E2050" i="8"/>
  <c r="E2049" i="8"/>
  <c r="E2048" i="8"/>
  <c r="E2047" i="8"/>
  <c r="E2046" i="8"/>
  <c r="E2045" i="8"/>
  <c r="E2044" i="8"/>
  <c r="E2043" i="8"/>
  <c r="E2042" i="8"/>
  <c r="E2041" i="8"/>
  <c r="E2040" i="8"/>
  <c r="E2039" i="8"/>
  <c r="E2038" i="8"/>
  <c r="E2037" i="8"/>
  <c r="E2036" i="8"/>
  <c r="E2035" i="8"/>
  <c r="E2034" i="8"/>
  <c r="E2033" i="8"/>
  <c r="E2032" i="8"/>
  <c r="E2031" i="8"/>
  <c r="E2030" i="8"/>
  <c r="E2029" i="8"/>
  <c r="E2028" i="8"/>
  <c r="E2027" i="8"/>
  <c r="E2026" i="8"/>
  <c r="E2025" i="8"/>
  <c r="E2024" i="8"/>
  <c r="E2023" i="8"/>
  <c r="E2022" i="8"/>
  <c r="E2021" i="8"/>
  <c r="E2020" i="8"/>
  <c r="E2019" i="8"/>
  <c r="E2018" i="8"/>
  <c r="E2017" i="8"/>
  <c r="E2016" i="8"/>
  <c r="E2015" i="8"/>
  <c r="E2014" i="8"/>
  <c r="E2013" i="8"/>
  <c r="E2012" i="8"/>
  <c r="E2011" i="8"/>
  <c r="E2010" i="8"/>
  <c r="E2009" i="8"/>
  <c r="E2008" i="8"/>
  <c r="E2007" i="8"/>
  <c r="E2006" i="8"/>
  <c r="E2005" i="8"/>
  <c r="E2004" i="8"/>
  <c r="E2003" i="8"/>
  <c r="E2002" i="8"/>
  <c r="E2001" i="8"/>
  <c r="E2000" i="8"/>
  <c r="E1999" i="8"/>
  <c r="E1998" i="8"/>
  <c r="E1997" i="8"/>
  <c r="E1996" i="8"/>
  <c r="E1995" i="8"/>
  <c r="E1994" i="8"/>
  <c r="E1993" i="8"/>
  <c r="E1992" i="8"/>
  <c r="E1991" i="8"/>
  <c r="E1990" i="8"/>
  <c r="E1989" i="8"/>
  <c r="E1988" i="8"/>
  <c r="E1987" i="8"/>
  <c r="E1986" i="8"/>
  <c r="E1985" i="8"/>
  <c r="E1984" i="8"/>
  <c r="E1983" i="8"/>
  <c r="E1982" i="8"/>
  <c r="E1981" i="8"/>
  <c r="E1980" i="8"/>
  <c r="E1979" i="8"/>
  <c r="E1978" i="8"/>
  <c r="E1977" i="8"/>
  <c r="E1976" i="8"/>
  <c r="E1975" i="8"/>
  <c r="E1974" i="8"/>
  <c r="E1973" i="8"/>
  <c r="E1972" i="8"/>
  <c r="E1971" i="8"/>
  <c r="E1970" i="8"/>
  <c r="E1969" i="8"/>
  <c r="E1968" i="8"/>
  <c r="E1967" i="8"/>
  <c r="E1966" i="8"/>
  <c r="E1965" i="8"/>
  <c r="E1964" i="8"/>
  <c r="E1963" i="8"/>
  <c r="E1962" i="8"/>
  <c r="E1961" i="8"/>
  <c r="E1960" i="8"/>
  <c r="E1959" i="8"/>
  <c r="E1958" i="8"/>
  <c r="E1957" i="8"/>
  <c r="E1956" i="8"/>
  <c r="E1955" i="8"/>
  <c r="E1954" i="8"/>
  <c r="E1953" i="8"/>
  <c r="E1952" i="8"/>
  <c r="E1951" i="8"/>
  <c r="E1950" i="8"/>
  <c r="E1949" i="8"/>
  <c r="E1948" i="8"/>
  <c r="E1947" i="8"/>
  <c r="E1946" i="8"/>
  <c r="E1945" i="8"/>
  <c r="E1944" i="8"/>
  <c r="E1943" i="8"/>
  <c r="E1942" i="8"/>
  <c r="E1941" i="8"/>
  <c r="E1940" i="8"/>
  <c r="E1939" i="8"/>
  <c r="E1938" i="8"/>
  <c r="E1937" i="8"/>
  <c r="E1936" i="8"/>
  <c r="E1935" i="8"/>
  <c r="E1934" i="8"/>
  <c r="E1933" i="8"/>
  <c r="E1932" i="8"/>
  <c r="E1931" i="8"/>
  <c r="E1930" i="8"/>
  <c r="E1929" i="8"/>
  <c r="E1928" i="8"/>
  <c r="E1927" i="8"/>
  <c r="E1926" i="8"/>
  <c r="E1925" i="8"/>
  <c r="E1924" i="8"/>
  <c r="E1923" i="8"/>
  <c r="E1922" i="8"/>
  <c r="E1921" i="8"/>
  <c r="E1920" i="8"/>
  <c r="E1919" i="8"/>
  <c r="E1918" i="8"/>
  <c r="E1917" i="8"/>
  <c r="E1916" i="8"/>
  <c r="E1915" i="8"/>
  <c r="E1914" i="8"/>
  <c r="E1913" i="8"/>
  <c r="E1912" i="8"/>
  <c r="E1911" i="8"/>
  <c r="E1910" i="8"/>
  <c r="E1909" i="8"/>
  <c r="E1908" i="8"/>
  <c r="E1907" i="8"/>
  <c r="E1906" i="8"/>
  <c r="E1905" i="8"/>
  <c r="E1904" i="8"/>
  <c r="E1903" i="8"/>
  <c r="E1902" i="8"/>
  <c r="E1901" i="8"/>
  <c r="E1900" i="8"/>
  <c r="E1899" i="8"/>
  <c r="E1898" i="8"/>
  <c r="E1897" i="8"/>
  <c r="E1896" i="8"/>
  <c r="E1895" i="8"/>
  <c r="E1894" i="8"/>
  <c r="E1893" i="8"/>
  <c r="E1892" i="8"/>
  <c r="E1891" i="8"/>
  <c r="E1890" i="8"/>
  <c r="E1889" i="8"/>
  <c r="E1888" i="8"/>
  <c r="E1887" i="8"/>
  <c r="E1886" i="8"/>
  <c r="E1885" i="8"/>
  <c r="E1884" i="8"/>
  <c r="E1883" i="8"/>
  <c r="E1882" i="8"/>
  <c r="E1881" i="8"/>
  <c r="E1880" i="8"/>
  <c r="E1879" i="8"/>
  <c r="E1878" i="8"/>
  <c r="E1877" i="8"/>
  <c r="E1876" i="8"/>
  <c r="E1875" i="8"/>
  <c r="E1874" i="8"/>
  <c r="E1873" i="8"/>
  <c r="E1872" i="8"/>
  <c r="E1871" i="8"/>
  <c r="E1870" i="8"/>
  <c r="E1869" i="8"/>
  <c r="E1868" i="8"/>
  <c r="E1867" i="8"/>
  <c r="E1866" i="8"/>
  <c r="E1865" i="8"/>
  <c r="E1864" i="8"/>
  <c r="E1863" i="8"/>
  <c r="E1862" i="8"/>
  <c r="E1861" i="8"/>
  <c r="E1860" i="8"/>
  <c r="E1859" i="8"/>
  <c r="E1858" i="8"/>
  <c r="E1857" i="8"/>
  <c r="E1856" i="8"/>
  <c r="E1855" i="8"/>
  <c r="E1854" i="8"/>
  <c r="E1853" i="8"/>
  <c r="E1852" i="8"/>
  <c r="E1851" i="8"/>
  <c r="E1850" i="8"/>
  <c r="E1849" i="8"/>
  <c r="E1848" i="8"/>
  <c r="E1847" i="8"/>
  <c r="E1846" i="8"/>
  <c r="E1845" i="8"/>
  <c r="E1844" i="8"/>
  <c r="E1843" i="8"/>
  <c r="E1842" i="8"/>
  <c r="E1841" i="8"/>
  <c r="E1840" i="8"/>
  <c r="E1839" i="8"/>
  <c r="E1838" i="8"/>
  <c r="E1837" i="8"/>
  <c r="E1836" i="8"/>
  <c r="E1835" i="8"/>
  <c r="E1834" i="8"/>
  <c r="E1833" i="8"/>
  <c r="E1832" i="8"/>
  <c r="E1831" i="8"/>
  <c r="E1830" i="8"/>
  <c r="E1829" i="8"/>
  <c r="E1828" i="8"/>
  <c r="E1827" i="8"/>
  <c r="E1826" i="8"/>
  <c r="E1825" i="8"/>
  <c r="E1824" i="8"/>
  <c r="E1823" i="8"/>
  <c r="E1822" i="8"/>
  <c r="E1821" i="8"/>
  <c r="E1820" i="8"/>
  <c r="E1819" i="8"/>
  <c r="E1818" i="8"/>
  <c r="E1817" i="8"/>
  <c r="E1816" i="8"/>
  <c r="E1815" i="8"/>
  <c r="E1814" i="8"/>
  <c r="E1813" i="8"/>
  <c r="E1812" i="8"/>
  <c r="E1811" i="8"/>
  <c r="E1810" i="8"/>
  <c r="E1809" i="8"/>
  <c r="E1808" i="8"/>
  <c r="E1807" i="8"/>
  <c r="E1806" i="8"/>
  <c r="E1805" i="8"/>
  <c r="E1804" i="8"/>
  <c r="E1803" i="8"/>
  <c r="E1802" i="8"/>
  <c r="E1801" i="8"/>
  <c r="E1800" i="8"/>
  <c r="E1799" i="8"/>
  <c r="E1798" i="8"/>
  <c r="E1797" i="8"/>
  <c r="E1796" i="8"/>
  <c r="E1795" i="8"/>
  <c r="E1794" i="8"/>
  <c r="E1793" i="8"/>
  <c r="E1792" i="8"/>
  <c r="E1791" i="8"/>
  <c r="E1790" i="8"/>
  <c r="E1789" i="8"/>
  <c r="E1788" i="8"/>
  <c r="E1787" i="8"/>
  <c r="E1786" i="8"/>
  <c r="E1785" i="8"/>
  <c r="E1784" i="8"/>
  <c r="E1783" i="8"/>
  <c r="E1782" i="8"/>
  <c r="E1781" i="8"/>
  <c r="E1780" i="8"/>
  <c r="E1779" i="8"/>
  <c r="E1778" i="8"/>
  <c r="E1777" i="8"/>
  <c r="E1776" i="8"/>
  <c r="E1775" i="8"/>
  <c r="E1774" i="8"/>
  <c r="E1773" i="8"/>
  <c r="E1772" i="8"/>
  <c r="E1771" i="8"/>
  <c r="E1770" i="8"/>
  <c r="E1769" i="8"/>
  <c r="E1768" i="8"/>
  <c r="E1767" i="8"/>
  <c r="E1766" i="8"/>
  <c r="E1765" i="8"/>
  <c r="E1764" i="8"/>
  <c r="E1763" i="8"/>
  <c r="E1762" i="8"/>
  <c r="E1761" i="8"/>
  <c r="E1760" i="8"/>
  <c r="E1759" i="8"/>
  <c r="E1758" i="8"/>
  <c r="E1757" i="8"/>
  <c r="E1756" i="8"/>
  <c r="E1755" i="8"/>
  <c r="E1754" i="8"/>
  <c r="E1753" i="8"/>
  <c r="E1752" i="8"/>
  <c r="E1751" i="8"/>
  <c r="E1750" i="8"/>
  <c r="E1749" i="8"/>
  <c r="E1748" i="8"/>
  <c r="E1747" i="8"/>
  <c r="E1746" i="8"/>
  <c r="E1745" i="8"/>
  <c r="E1744" i="8"/>
  <c r="E1743" i="8"/>
  <c r="E1742" i="8"/>
  <c r="E1741" i="8"/>
  <c r="E1740" i="8"/>
  <c r="E1739" i="8"/>
  <c r="E1738" i="8"/>
  <c r="E1737" i="8"/>
  <c r="E1736" i="8"/>
  <c r="E1735" i="8"/>
  <c r="E1734" i="8"/>
  <c r="E1733" i="8"/>
  <c r="E1732" i="8"/>
  <c r="E1731" i="8"/>
  <c r="E1730" i="8"/>
  <c r="E1729" i="8"/>
  <c r="E1728" i="8"/>
  <c r="E1727" i="8"/>
  <c r="E1726" i="8"/>
  <c r="E1725" i="8"/>
  <c r="E1724" i="8"/>
  <c r="E1723" i="8"/>
  <c r="E1722" i="8"/>
  <c r="E1721" i="8"/>
  <c r="E1720" i="8"/>
  <c r="E1719" i="8"/>
  <c r="E1718" i="8"/>
  <c r="E1717" i="8"/>
  <c r="E1716" i="8"/>
  <c r="E1715" i="8"/>
  <c r="E1714" i="8"/>
  <c r="E1713" i="8"/>
  <c r="E1712" i="8"/>
  <c r="E1711" i="8"/>
  <c r="E1710" i="8"/>
  <c r="E1709" i="8"/>
  <c r="E1708" i="8"/>
  <c r="E1707" i="8"/>
  <c r="E1706" i="8"/>
  <c r="E1705" i="8"/>
  <c r="E1704" i="8"/>
  <c r="E1703" i="8"/>
  <c r="E1702" i="8"/>
  <c r="E1701" i="8"/>
  <c r="E1700" i="8"/>
  <c r="E1699" i="8"/>
  <c r="E1698" i="8"/>
  <c r="E1697" i="8"/>
  <c r="E1696" i="8"/>
  <c r="E1695" i="8"/>
  <c r="E1694" i="8"/>
  <c r="E1693" i="8"/>
  <c r="E1692" i="8"/>
  <c r="E1691" i="8"/>
  <c r="E1690" i="8"/>
  <c r="E1689" i="8"/>
  <c r="E1688" i="8"/>
  <c r="E1687" i="8"/>
  <c r="E1686" i="8"/>
  <c r="E1685" i="8"/>
  <c r="E1684" i="8"/>
  <c r="E1683" i="8"/>
  <c r="E1682" i="8"/>
  <c r="E1681" i="8"/>
  <c r="E1680" i="8"/>
  <c r="E1679" i="8"/>
  <c r="E1678" i="8"/>
  <c r="E1677" i="8"/>
  <c r="E1676" i="8"/>
  <c r="E1675" i="8"/>
  <c r="E1674" i="8"/>
  <c r="E1673" i="8"/>
  <c r="E1672" i="8"/>
  <c r="E1671" i="8"/>
  <c r="E1670" i="8"/>
  <c r="E1669" i="8"/>
  <c r="E1668" i="8"/>
  <c r="E1667" i="8"/>
  <c r="E1666" i="8"/>
  <c r="E1665" i="8"/>
  <c r="E1664" i="8"/>
  <c r="E1663" i="8"/>
  <c r="E1662" i="8"/>
  <c r="E1661" i="8"/>
  <c r="E1660" i="8"/>
  <c r="E1659" i="8"/>
  <c r="E1658" i="8"/>
  <c r="E1657" i="8"/>
  <c r="E1656" i="8"/>
  <c r="E1655" i="8"/>
  <c r="E1654" i="8"/>
  <c r="E1653" i="8"/>
  <c r="E1652" i="8"/>
  <c r="E1651" i="8"/>
  <c r="E1650" i="8"/>
  <c r="E1649" i="8"/>
  <c r="E1648" i="8"/>
  <c r="E1647" i="8"/>
  <c r="E1646" i="8"/>
  <c r="E1645" i="8"/>
  <c r="E1644" i="8"/>
  <c r="E1643" i="8"/>
  <c r="E1642" i="8"/>
  <c r="E1641" i="8"/>
  <c r="E1640" i="8"/>
  <c r="E1639" i="8"/>
  <c r="E1638" i="8"/>
  <c r="E1637" i="8"/>
  <c r="E1636" i="8"/>
  <c r="E1635" i="8"/>
  <c r="E1634" i="8"/>
  <c r="E1633" i="8"/>
  <c r="E1632" i="8"/>
  <c r="E1631" i="8"/>
  <c r="E1630" i="8"/>
  <c r="E1629" i="8"/>
  <c r="E1628" i="8"/>
  <c r="E1627" i="8"/>
  <c r="E1626" i="8"/>
  <c r="E1625" i="8"/>
  <c r="E1624" i="8"/>
  <c r="E1623" i="8"/>
  <c r="E1622" i="8"/>
  <c r="E1621" i="8"/>
  <c r="E1620" i="8"/>
  <c r="E1619" i="8"/>
  <c r="E1618" i="8"/>
  <c r="E1617" i="8"/>
  <c r="E1616" i="8"/>
  <c r="E1615" i="8"/>
  <c r="E1614" i="8"/>
  <c r="E1613" i="8"/>
  <c r="E1612" i="8"/>
  <c r="E1611" i="8"/>
  <c r="E1610" i="8"/>
  <c r="E1609" i="8"/>
  <c r="E1608" i="8"/>
  <c r="E1607" i="8"/>
  <c r="E1606" i="8"/>
  <c r="E1605" i="8"/>
  <c r="E1604" i="8"/>
  <c r="E1603" i="8"/>
  <c r="E1602" i="8"/>
  <c r="E1601" i="8"/>
  <c r="E1600" i="8"/>
  <c r="E1599" i="8"/>
  <c r="E1598" i="8"/>
  <c r="E1597" i="8"/>
  <c r="E1596" i="8"/>
  <c r="E1595" i="8"/>
  <c r="E1594" i="8"/>
  <c r="E1593" i="8"/>
  <c r="E1592" i="8"/>
  <c r="E1591" i="8"/>
  <c r="E1590" i="8"/>
  <c r="E1589" i="8"/>
  <c r="E1588" i="8"/>
  <c r="E1587" i="8"/>
  <c r="E1586" i="8"/>
  <c r="E1585" i="8"/>
  <c r="E1584" i="8"/>
  <c r="E1583" i="8"/>
  <c r="E1582" i="8"/>
  <c r="E1581" i="8"/>
  <c r="E1580" i="8"/>
  <c r="E1579" i="8"/>
  <c r="E1578" i="8"/>
  <c r="E1577" i="8"/>
  <c r="E1576" i="8"/>
  <c r="E1575" i="8"/>
  <c r="E1574" i="8"/>
  <c r="E1573" i="8"/>
  <c r="E1572" i="8"/>
  <c r="E1571" i="8"/>
  <c r="E1570" i="8"/>
  <c r="E1569" i="8"/>
  <c r="E1568" i="8"/>
  <c r="E1567" i="8"/>
  <c r="E1566" i="8"/>
  <c r="E1565" i="8"/>
  <c r="E1564" i="8"/>
  <c r="E1563" i="8"/>
  <c r="E1562" i="8"/>
  <c r="E1561" i="8"/>
  <c r="E1560" i="8"/>
  <c r="E1559" i="8"/>
  <c r="E1558" i="8"/>
  <c r="E1557" i="8"/>
  <c r="E1556" i="8"/>
  <c r="E1555" i="8"/>
  <c r="E1554" i="8"/>
  <c r="E1553" i="8"/>
  <c r="E1552" i="8"/>
  <c r="E1551" i="8"/>
  <c r="E1550" i="8"/>
  <c r="E1549" i="8"/>
  <c r="E1548" i="8"/>
  <c r="E1547" i="8"/>
  <c r="E1546" i="8"/>
  <c r="E1545" i="8"/>
  <c r="E1544" i="8"/>
  <c r="E1543" i="8"/>
  <c r="E1542" i="8"/>
  <c r="E1541" i="8"/>
  <c r="E1540" i="8"/>
  <c r="E1539" i="8"/>
  <c r="E1538" i="8"/>
  <c r="E1537" i="8"/>
  <c r="E1536" i="8"/>
  <c r="E1535" i="8"/>
  <c r="E1534" i="8"/>
  <c r="E1533" i="8"/>
  <c r="E1532" i="8"/>
  <c r="E1531" i="8"/>
  <c r="E1530" i="8"/>
  <c r="E1529" i="8"/>
  <c r="E1528" i="8"/>
  <c r="E1527" i="8"/>
  <c r="E1526" i="8"/>
  <c r="E1525" i="8"/>
  <c r="E1524" i="8"/>
  <c r="E1523" i="8"/>
  <c r="E1522" i="8"/>
  <c r="E1521" i="8"/>
  <c r="E1520" i="8"/>
  <c r="E1519" i="8"/>
  <c r="E1518" i="8"/>
  <c r="E1517" i="8"/>
  <c r="E1516" i="8"/>
  <c r="E1515" i="8"/>
  <c r="E1514" i="8"/>
  <c r="E1513" i="8"/>
  <c r="E1512" i="8"/>
  <c r="E1511" i="8"/>
  <c r="E1510" i="8"/>
  <c r="E1509" i="8"/>
  <c r="E1508" i="8"/>
  <c r="E1507" i="8"/>
  <c r="E1506" i="8"/>
  <c r="E1505" i="8"/>
  <c r="E1504" i="8"/>
  <c r="E1503" i="8"/>
  <c r="E1502" i="8"/>
  <c r="E1501" i="8"/>
  <c r="E1500" i="8"/>
  <c r="E1499" i="8"/>
  <c r="E1498" i="8"/>
  <c r="E1497" i="8"/>
  <c r="E1496" i="8"/>
  <c r="E1495" i="8"/>
  <c r="E1494" i="8"/>
  <c r="E1493" i="8"/>
  <c r="E1492" i="8"/>
  <c r="E1491" i="8"/>
  <c r="E1490" i="8"/>
  <c r="E1489" i="8"/>
  <c r="E1488" i="8"/>
  <c r="E1487" i="8"/>
  <c r="E1486" i="8"/>
  <c r="E1485" i="8"/>
  <c r="E1484" i="8"/>
  <c r="E1483" i="8"/>
  <c r="E1482" i="8"/>
  <c r="E1481" i="8"/>
  <c r="E1480" i="8"/>
  <c r="E1479" i="8"/>
  <c r="E1478" i="8"/>
  <c r="E1477" i="8"/>
  <c r="E1476" i="8"/>
  <c r="E1475" i="8"/>
  <c r="E1474" i="8"/>
  <c r="E1473" i="8"/>
  <c r="E1472" i="8"/>
  <c r="E1471" i="8"/>
  <c r="E1470" i="8"/>
  <c r="E1469" i="8"/>
  <c r="E1468" i="8"/>
  <c r="E1467" i="8"/>
  <c r="E1466" i="8"/>
  <c r="E1465" i="8"/>
  <c r="E1464" i="8"/>
  <c r="E1463" i="8"/>
  <c r="E1462" i="8"/>
  <c r="E1461" i="8"/>
  <c r="E1460" i="8"/>
  <c r="E1459" i="8"/>
  <c r="E1458" i="8"/>
  <c r="E1457" i="8"/>
  <c r="E1456" i="8"/>
  <c r="E1455" i="8"/>
  <c r="E1454" i="8"/>
  <c r="E1453" i="8"/>
  <c r="E1452" i="8"/>
  <c r="E1451" i="8"/>
  <c r="E1450" i="8"/>
  <c r="E1449" i="8"/>
  <c r="E1448" i="8"/>
  <c r="E1447" i="8"/>
  <c r="E1446" i="8"/>
  <c r="E1445" i="8"/>
  <c r="E1444" i="8"/>
  <c r="E1443" i="8"/>
  <c r="E1442" i="8"/>
  <c r="E1441" i="8"/>
  <c r="E1440" i="8"/>
  <c r="E1439" i="8"/>
  <c r="E1438" i="8"/>
  <c r="E1437" i="8"/>
  <c r="E1436" i="8"/>
  <c r="E1435" i="8"/>
  <c r="E1434" i="8"/>
  <c r="E1433" i="8"/>
  <c r="E1432" i="8"/>
  <c r="E1431" i="8"/>
  <c r="E1430" i="8"/>
  <c r="E1429" i="8"/>
  <c r="E1428" i="8"/>
  <c r="E1427" i="8"/>
  <c r="E1426" i="8"/>
  <c r="E1425" i="8"/>
  <c r="E1424" i="8"/>
  <c r="E1423" i="8"/>
  <c r="E1422" i="8"/>
  <c r="E1421" i="8"/>
  <c r="E1420" i="8"/>
  <c r="E1419" i="8"/>
  <c r="E1418" i="8"/>
  <c r="E1417" i="8"/>
  <c r="E1416" i="8"/>
  <c r="E1415" i="8"/>
  <c r="E1414" i="8"/>
  <c r="E1413" i="8"/>
  <c r="E1412" i="8"/>
  <c r="E1411" i="8"/>
  <c r="E1410" i="8"/>
  <c r="E1409" i="8"/>
  <c r="E1408" i="8"/>
  <c r="E1407" i="8"/>
  <c r="E1406" i="8"/>
  <c r="E1405" i="8"/>
  <c r="E1404" i="8"/>
  <c r="E1403" i="8"/>
  <c r="E1402" i="8"/>
  <c r="E1401" i="8"/>
  <c r="E1400" i="8"/>
  <c r="E1399" i="8"/>
  <c r="E1398" i="8"/>
  <c r="E1397" i="8"/>
  <c r="E1396" i="8"/>
  <c r="E1395" i="8"/>
  <c r="E1394" i="8"/>
  <c r="E1393" i="8"/>
  <c r="E1392" i="8"/>
  <c r="E1391" i="8"/>
  <c r="E1390" i="8"/>
  <c r="E1389" i="8"/>
  <c r="E1388" i="8"/>
  <c r="E1387" i="8"/>
  <c r="E1386" i="8"/>
  <c r="E1385" i="8"/>
  <c r="E1384" i="8"/>
  <c r="E1383" i="8"/>
  <c r="E1382" i="8"/>
  <c r="E1381" i="8"/>
  <c r="E1380" i="8"/>
  <c r="E1379" i="8"/>
  <c r="E1378" i="8"/>
  <c r="E1377" i="8"/>
  <c r="E1376" i="8"/>
  <c r="E1375" i="8"/>
  <c r="E1374" i="8"/>
  <c r="E1373" i="8"/>
  <c r="E1372" i="8"/>
  <c r="E1371" i="8"/>
  <c r="E1370" i="8"/>
  <c r="E1369" i="8"/>
  <c r="E1368" i="8"/>
  <c r="E1367" i="8"/>
  <c r="E1366" i="8"/>
  <c r="E1365" i="8"/>
  <c r="E1364" i="8"/>
  <c r="E1363" i="8"/>
  <c r="E1362" i="8"/>
  <c r="E1361" i="8"/>
  <c r="E1360" i="8"/>
  <c r="E1359" i="8"/>
  <c r="E1358" i="8"/>
  <c r="E1357" i="8"/>
  <c r="E1356" i="8"/>
  <c r="E1355" i="8"/>
  <c r="E1354" i="8"/>
  <c r="E1353" i="8"/>
  <c r="E1352" i="8"/>
  <c r="E1351" i="8"/>
  <c r="E1350" i="8"/>
  <c r="E1349" i="8"/>
  <c r="E1348" i="8"/>
  <c r="E1347" i="8"/>
  <c r="E1346" i="8"/>
  <c r="E1345" i="8"/>
  <c r="E1344" i="8"/>
  <c r="E1343" i="8"/>
  <c r="E1342" i="8"/>
  <c r="E1341" i="8"/>
  <c r="E1340" i="8"/>
  <c r="E1339" i="8"/>
  <c r="E1338" i="8"/>
  <c r="E1337" i="8"/>
  <c r="E1336" i="8"/>
  <c r="E1335" i="8"/>
  <c r="E1334" i="8"/>
  <c r="E1333" i="8"/>
  <c r="E1332" i="8"/>
  <c r="E1331" i="8"/>
  <c r="E1330" i="8"/>
  <c r="E1329" i="8"/>
  <c r="E1328" i="8"/>
  <c r="E1327" i="8"/>
  <c r="E1326" i="8"/>
  <c r="E1325" i="8"/>
  <c r="E1324" i="8"/>
  <c r="E1323" i="8"/>
  <c r="E1322" i="8"/>
  <c r="E1321" i="8"/>
  <c r="E1320" i="8"/>
  <c r="E1319" i="8"/>
  <c r="E1318" i="8"/>
  <c r="E1317" i="8"/>
  <c r="E1316" i="8"/>
  <c r="E1315" i="8"/>
  <c r="E1314" i="8"/>
  <c r="E1313" i="8"/>
  <c r="E1312" i="8"/>
  <c r="E1311" i="8"/>
  <c r="E1310" i="8"/>
  <c r="E1309" i="8"/>
  <c r="E1308" i="8"/>
  <c r="E1307" i="8"/>
  <c r="E1306" i="8"/>
  <c r="E1305" i="8"/>
  <c r="E1304" i="8"/>
  <c r="E1303" i="8"/>
  <c r="E1302" i="8"/>
  <c r="E1301" i="8"/>
  <c r="E1300" i="8"/>
  <c r="E1299" i="8"/>
  <c r="E1298" i="8"/>
  <c r="E1297" i="8"/>
  <c r="E1296" i="8"/>
  <c r="E1295" i="8"/>
  <c r="E1294" i="8"/>
  <c r="E1293" i="8"/>
  <c r="E1292" i="8"/>
  <c r="E1291" i="8"/>
  <c r="E1290" i="8"/>
  <c r="E1289" i="8"/>
  <c r="E1288" i="8"/>
  <c r="E1287" i="8"/>
  <c r="E1286" i="8"/>
  <c r="E1285" i="8"/>
  <c r="E1284" i="8"/>
  <c r="E1283" i="8"/>
  <c r="E1282" i="8"/>
  <c r="E1281" i="8"/>
  <c r="E1280" i="8"/>
  <c r="E1279" i="8"/>
  <c r="E1278" i="8"/>
  <c r="E1277" i="8"/>
  <c r="E1276" i="8"/>
  <c r="E1275" i="8"/>
  <c r="E1274" i="8"/>
  <c r="E1273" i="8"/>
  <c r="E1272" i="8"/>
  <c r="E1271" i="8"/>
  <c r="E1270" i="8"/>
  <c r="E1269" i="8"/>
  <c r="E1268" i="8"/>
  <c r="E1267" i="8"/>
  <c r="E1266" i="8"/>
  <c r="E1265" i="8"/>
  <c r="E1264" i="8"/>
  <c r="E1263" i="8"/>
  <c r="E1262" i="8"/>
  <c r="E1261" i="8"/>
  <c r="E1260" i="8"/>
  <c r="E1259" i="8"/>
  <c r="E1258" i="8"/>
  <c r="E1257" i="8"/>
  <c r="E1256" i="8"/>
  <c r="E1255" i="8"/>
  <c r="E1254" i="8"/>
  <c r="E1253" i="8"/>
  <c r="E1252" i="8"/>
  <c r="E1251" i="8"/>
  <c r="E1250" i="8"/>
  <c r="E1249" i="8"/>
  <c r="E1248" i="8"/>
  <c r="E1247" i="8"/>
  <c r="E1246" i="8"/>
  <c r="E1245" i="8"/>
  <c r="E1244" i="8"/>
  <c r="E1243" i="8"/>
  <c r="E1242" i="8"/>
  <c r="E1241" i="8"/>
  <c r="E1240" i="8"/>
  <c r="E1239" i="8"/>
  <c r="E1238" i="8"/>
  <c r="E1237" i="8"/>
  <c r="E1236" i="8"/>
  <c r="E1235" i="8"/>
  <c r="E1234" i="8"/>
  <c r="E1233" i="8"/>
  <c r="E1232" i="8"/>
  <c r="E1231" i="8"/>
  <c r="E1230" i="8"/>
  <c r="E1229" i="8"/>
  <c r="E1228" i="8"/>
  <c r="E1227" i="8"/>
  <c r="E1226" i="8"/>
  <c r="E1225" i="8"/>
  <c r="E1224" i="8"/>
  <c r="E1223" i="8"/>
  <c r="E1222" i="8"/>
  <c r="E1221" i="8"/>
  <c r="E1220" i="8"/>
  <c r="E1219" i="8"/>
  <c r="E1218" i="8"/>
  <c r="E1217" i="8"/>
  <c r="E1216" i="8"/>
  <c r="E1215" i="8"/>
  <c r="E1214" i="8"/>
  <c r="E1213" i="8"/>
  <c r="E1212" i="8"/>
  <c r="E1211" i="8"/>
  <c r="E1210" i="8"/>
  <c r="E1209" i="8"/>
  <c r="E1208" i="8"/>
  <c r="E1207" i="8"/>
  <c r="E1206" i="8"/>
  <c r="E1205" i="8"/>
  <c r="E1204" i="8"/>
  <c r="E1203" i="8"/>
  <c r="E1202" i="8"/>
  <c r="E1201" i="8"/>
  <c r="E1200" i="8"/>
  <c r="E1199" i="8"/>
  <c r="E1198" i="8"/>
  <c r="E1197" i="8"/>
  <c r="E1196" i="8"/>
  <c r="E1195" i="8"/>
  <c r="E1194" i="8"/>
  <c r="E1193" i="8"/>
  <c r="E1192" i="8"/>
  <c r="E1191" i="8"/>
  <c r="E1190" i="8"/>
  <c r="E1189" i="8"/>
  <c r="E1188" i="8"/>
  <c r="E1187" i="8"/>
  <c r="E1186" i="8"/>
  <c r="E1185" i="8"/>
  <c r="E1184" i="8"/>
  <c r="E1183" i="8"/>
  <c r="E1182" i="8"/>
  <c r="E1181" i="8"/>
  <c r="E1180" i="8"/>
  <c r="E1179" i="8"/>
  <c r="E1178" i="8"/>
  <c r="E1177" i="8"/>
  <c r="E1176" i="8"/>
  <c r="E1175" i="8"/>
  <c r="E1174" i="8"/>
  <c r="E1173" i="8"/>
  <c r="E1172" i="8"/>
  <c r="E1171" i="8"/>
  <c r="E1170" i="8"/>
  <c r="E1169" i="8"/>
  <c r="E1168" i="8"/>
  <c r="E1167" i="8"/>
  <c r="E1166" i="8"/>
  <c r="E1165" i="8"/>
  <c r="E1164" i="8"/>
  <c r="E1163" i="8"/>
  <c r="E1162" i="8"/>
  <c r="E1161" i="8"/>
  <c r="E1160" i="8"/>
  <c r="E1159" i="8"/>
  <c r="E1158" i="8"/>
  <c r="E1157" i="8"/>
  <c r="E1156" i="8"/>
  <c r="E1155" i="8"/>
  <c r="E1154" i="8"/>
  <c r="E1153" i="8"/>
  <c r="E1152" i="8"/>
  <c r="E1151" i="8"/>
  <c r="E1150" i="8"/>
  <c r="E1149" i="8"/>
  <c r="E1148" i="8"/>
  <c r="E1147" i="8"/>
  <c r="E1146" i="8"/>
  <c r="E1145" i="8"/>
  <c r="E1144" i="8"/>
  <c r="E1143" i="8"/>
  <c r="E1142" i="8"/>
  <c r="E1141" i="8"/>
  <c r="E1140" i="8"/>
  <c r="E1139" i="8"/>
  <c r="E1138" i="8"/>
  <c r="E1137" i="8"/>
  <c r="E1136" i="8"/>
  <c r="E1135" i="8"/>
  <c r="E1134" i="8"/>
  <c r="E1133" i="8"/>
  <c r="E1132" i="8"/>
  <c r="E1131" i="8"/>
  <c r="E1130" i="8"/>
  <c r="E1129" i="8"/>
  <c r="E1128" i="8"/>
  <c r="E1127" i="8"/>
  <c r="E1126" i="8"/>
  <c r="E1125" i="8"/>
  <c r="E1124" i="8"/>
  <c r="E1123" i="8"/>
  <c r="E1122" i="8"/>
  <c r="E1121" i="8"/>
  <c r="E1120" i="8"/>
  <c r="E1119" i="8"/>
  <c r="E1118" i="8"/>
  <c r="E1117" i="8"/>
  <c r="E1116" i="8"/>
  <c r="E1115" i="8"/>
  <c r="E1114" i="8"/>
  <c r="E1113" i="8"/>
  <c r="E1112" i="8"/>
  <c r="E1111" i="8"/>
  <c r="E1110" i="8"/>
  <c r="E1109" i="8"/>
  <c r="E1108" i="8"/>
  <c r="E1107" i="8"/>
  <c r="E1106" i="8"/>
  <c r="E1105" i="8"/>
  <c r="E1104" i="8"/>
  <c r="E1103" i="8"/>
  <c r="E1102" i="8"/>
  <c r="E1101" i="8"/>
  <c r="E1100" i="8"/>
  <c r="E1099" i="8"/>
  <c r="E1098" i="8"/>
  <c r="E1097" i="8"/>
  <c r="E1096" i="8"/>
  <c r="E1095" i="8"/>
  <c r="E1094" i="8"/>
  <c r="E1093" i="8"/>
  <c r="E1092" i="8"/>
  <c r="E1091" i="8"/>
  <c r="E1090" i="8"/>
  <c r="E1089" i="8"/>
  <c r="E1088" i="8"/>
  <c r="E1087" i="8"/>
  <c r="E1086" i="8"/>
  <c r="E1085" i="8"/>
  <c r="E1084" i="8"/>
  <c r="E1083" i="8"/>
  <c r="E1082" i="8"/>
  <c r="E1081" i="8"/>
  <c r="E1080" i="8"/>
  <c r="E1079" i="8"/>
  <c r="E1078" i="8"/>
  <c r="E1077" i="8"/>
  <c r="E1076" i="8"/>
  <c r="E1075" i="8"/>
  <c r="E1074" i="8"/>
  <c r="E1073" i="8"/>
  <c r="E1072" i="8"/>
  <c r="E1071" i="8"/>
  <c r="E1070" i="8"/>
  <c r="E1069" i="8"/>
  <c r="E1068" i="8"/>
  <c r="E1067" i="8"/>
  <c r="E1066" i="8"/>
  <c r="E1065" i="8"/>
  <c r="E1064" i="8"/>
  <c r="E1063" i="8"/>
  <c r="E1062" i="8"/>
  <c r="E1061" i="8"/>
  <c r="E1060" i="8"/>
  <c r="E1059" i="8"/>
  <c r="E1058" i="8"/>
  <c r="E1057" i="8"/>
  <c r="E1056" i="8"/>
  <c r="E1055" i="8"/>
  <c r="E1054" i="8"/>
  <c r="E1053" i="8"/>
  <c r="E1052" i="8"/>
  <c r="E1051" i="8"/>
  <c r="E1050" i="8"/>
  <c r="E1049" i="8"/>
  <c r="E1048" i="8"/>
  <c r="E1047" i="8"/>
  <c r="E1046" i="8"/>
  <c r="E1045" i="8"/>
  <c r="E1044" i="8"/>
  <c r="E1043" i="8"/>
  <c r="E1042" i="8"/>
  <c r="E1041" i="8"/>
  <c r="E1040" i="8"/>
  <c r="E1039" i="8"/>
  <c r="E1038" i="8"/>
  <c r="E1037" i="8"/>
  <c r="E1036" i="8"/>
  <c r="E1035" i="8"/>
  <c r="E1034" i="8"/>
  <c r="E1033" i="8"/>
  <c r="E1032" i="8"/>
  <c r="E1031" i="8"/>
  <c r="E1030" i="8"/>
  <c r="E1029" i="8"/>
  <c r="E1028" i="8"/>
  <c r="E1027" i="8"/>
  <c r="E1026" i="8"/>
  <c r="E1025" i="8"/>
  <c r="E1024" i="8"/>
  <c r="E1023" i="8"/>
  <c r="E1022" i="8"/>
  <c r="E1021" i="8"/>
  <c r="E1020" i="8"/>
  <c r="E1019" i="8"/>
  <c r="E1018" i="8"/>
  <c r="E1017" i="8"/>
  <c r="E1016" i="8"/>
  <c r="E1015" i="8"/>
  <c r="E1014" i="8"/>
  <c r="E1013" i="8"/>
  <c r="E1012" i="8"/>
  <c r="E1011" i="8"/>
  <c r="E1010" i="8"/>
  <c r="E1009" i="8"/>
  <c r="E1008" i="8"/>
  <c r="E1007" i="8"/>
  <c r="E1006" i="8"/>
  <c r="E1005" i="8"/>
  <c r="E1004" i="8"/>
  <c r="E1003" i="8"/>
  <c r="E1002" i="8"/>
  <c r="E1001" i="8"/>
  <c r="E1000" i="8"/>
  <c r="E999" i="8"/>
  <c r="E998" i="8"/>
  <c r="E997" i="8"/>
  <c r="E996" i="8"/>
  <c r="E995" i="8"/>
  <c r="E994" i="8"/>
  <c r="E993" i="8"/>
  <c r="E992" i="8"/>
  <c r="E991" i="8"/>
  <c r="E990" i="8"/>
  <c r="E989" i="8"/>
  <c r="E988" i="8"/>
  <c r="E987" i="8"/>
  <c r="E986" i="8"/>
  <c r="E985" i="8"/>
  <c r="E984" i="8"/>
  <c r="E983" i="8"/>
  <c r="E982" i="8"/>
  <c r="E981" i="8"/>
  <c r="E980" i="8"/>
  <c r="E979" i="8"/>
  <c r="E978" i="8"/>
  <c r="E977" i="8"/>
  <c r="E976" i="8"/>
  <c r="E975" i="8"/>
  <c r="E974" i="8"/>
  <c r="E973" i="8"/>
  <c r="E972" i="8"/>
  <c r="E971" i="8"/>
  <c r="E970" i="8"/>
  <c r="E969" i="8"/>
  <c r="E968" i="8"/>
  <c r="E967" i="8"/>
  <c r="E966" i="8"/>
  <c r="E965" i="8"/>
  <c r="E964" i="8"/>
  <c r="E963" i="8"/>
  <c r="E962" i="8"/>
  <c r="E961" i="8"/>
  <c r="E960" i="8"/>
  <c r="E959" i="8"/>
  <c r="E958" i="8"/>
  <c r="E957" i="8"/>
  <c r="E956" i="8"/>
  <c r="E955" i="8"/>
  <c r="E954" i="8"/>
  <c r="E953" i="8"/>
  <c r="E952" i="8"/>
  <c r="E951" i="8"/>
  <c r="E950" i="8"/>
  <c r="E949" i="8"/>
  <c r="E948" i="8"/>
  <c r="E947" i="8"/>
  <c r="E946" i="8"/>
  <c r="E945" i="8"/>
  <c r="E944" i="8"/>
  <c r="E943" i="8"/>
  <c r="E942" i="8"/>
  <c r="E941" i="8"/>
  <c r="E940" i="8"/>
  <c r="E939" i="8"/>
  <c r="E938" i="8"/>
  <c r="E937" i="8"/>
  <c r="E936" i="8"/>
  <c r="E935" i="8"/>
  <c r="E934" i="8"/>
  <c r="E933" i="8"/>
  <c r="E932" i="8"/>
  <c r="E931" i="8"/>
  <c r="E930" i="8"/>
  <c r="E929" i="8"/>
  <c r="E928" i="8"/>
  <c r="E927" i="8"/>
  <c r="E926" i="8"/>
  <c r="E925" i="8"/>
  <c r="E924" i="8"/>
  <c r="E923" i="8"/>
  <c r="E922" i="8"/>
  <c r="E921" i="8"/>
  <c r="E920" i="8"/>
  <c r="E919" i="8"/>
  <c r="E918" i="8"/>
  <c r="E917" i="8"/>
  <c r="E916" i="8"/>
  <c r="E915" i="8"/>
  <c r="E914" i="8"/>
  <c r="E913" i="8"/>
  <c r="E912" i="8"/>
  <c r="E911" i="8"/>
  <c r="E910" i="8"/>
  <c r="E909" i="8"/>
  <c r="E908" i="8"/>
  <c r="E907" i="8"/>
  <c r="E906" i="8"/>
  <c r="E905" i="8"/>
  <c r="E904" i="8"/>
  <c r="E903" i="8"/>
  <c r="E902" i="8"/>
  <c r="E901" i="8"/>
  <c r="E900" i="8"/>
  <c r="E899" i="8"/>
  <c r="E898" i="8"/>
  <c r="E897" i="8"/>
  <c r="E896" i="8"/>
  <c r="E895" i="8"/>
  <c r="E894" i="8"/>
  <c r="E893" i="8"/>
  <c r="E892" i="8"/>
  <c r="E891" i="8"/>
  <c r="E890" i="8"/>
  <c r="E889" i="8"/>
  <c r="E888" i="8"/>
  <c r="E887" i="8"/>
  <c r="E886" i="8"/>
  <c r="E885" i="8"/>
  <c r="E884" i="8"/>
  <c r="E883" i="8"/>
  <c r="E882" i="8"/>
  <c r="E881" i="8"/>
  <c r="E880" i="8"/>
  <c r="E879" i="8"/>
  <c r="E878" i="8"/>
  <c r="E877" i="8"/>
  <c r="E876" i="8"/>
  <c r="E875" i="8"/>
  <c r="E874" i="8"/>
  <c r="E873" i="8"/>
  <c r="E872" i="8"/>
  <c r="E871" i="8"/>
  <c r="E870" i="8"/>
  <c r="E869" i="8"/>
  <c r="E868" i="8"/>
  <c r="E867" i="8"/>
  <c r="E866" i="8"/>
  <c r="E865" i="8"/>
  <c r="E864" i="8"/>
  <c r="E863" i="8"/>
  <c r="E862" i="8"/>
  <c r="E861" i="8"/>
  <c r="E860" i="8"/>
  <c r="E859" i="8"/>
  <c r="E858" i="8"/>
  <c r="E857" i="8"/>
  <c r="E856" i="8"/>
  <c r="E855" i="8"/>
  <c r="E854" i="8"/>
  <c r="E853" i="8"/>
  <c r="E852" i="8"/>
  <c r="E851" i="8"/>
  <c r="E850" i="8"/>
  <c r="E849" i="8"/>
  <c r="E848" i="8"/>
  <c r="E847" i="8"/>
  <c r="E846" i="8"/>
  <c r="E845" i="8"/>
  <c r="E844" i="8"/>
  <c r="E843" i="8"/>
  <c r="E842" i="8"/>
  <c r="E841" i="8"/>
  <c r="E840" i="8"/>
  <c r="E839" i="8"/>
  <c r="E838" i="8"/>
  <c r="E837" i="8"/>
  <c r="E836" i="8"/>
  <c r="E835" i="8"/>
  <c r="E834" i="8"/>
  <c r="E833" i="8"/>
  <c r="E832" i="8"/>
  <c r="E831" i="8"/>
  <c r="E830" i="8"/>
  <c r="E829" i="8"/>
  <c r="E828" i="8"/>
  <c r="E827" i="8"/>
  <c r="E826" i="8"/>
  <c r="E825" i="8"/>
  <c r="E824" i="8"/>
  <c r="E823" i="8"/>
  <c r="E822" i="8"/>
  <c r="E821" i="8"/>
  <c r="E820" i="8"/>
  <c r="E819" i="8"/>
  <c r="E818" i="8"/>
  <c r="E817" i="8"/>
  <c r="E816" i="8"/>
  <c r="E815" i="8"/>
  <c r="E814" i="8"/>
  <c r="E813" i="8"/>
  <c r="E812" i="8"/>
  <c r="E811" i="8"/>
  <c r="E810" i="8"/>
  <c r="E809" i="8"/>
  <c r="E808" i="8"/>
  <c r="E807" i="8"/>
  <c r="E806" i="8"/>
  <c r="E805" i="8"/>
  <c r="E804" i="8"/>
  <c r="E803" i="8"/>
  <c r="E802" i="8"/>
  <c r="E801" i="8"/>
  <c r="E800" i="8"/>
  <c r="E799" i="8"/>
  <c r="E798" i="8"/>
  <c r="E797" i="8"/>
  <c r="E796" i="8"/>
  <c r="E795" i="8"/>
  <c r="E794" i="8"/>
  <c r="E793" i="8"/>
  <c r="E792" i="8"/>
  <c r="E791" i="8"/>
  <c r="E790" i="8"/>
  <c r="E789" i="8"/>
  <c r="E788" i="8"/>
  <c r="E787" i="8"/>
  <c r="E786" i="8"/>
  <c r="E785" i="8"/>
  <c r="E784" i="8"/>
  <c r="E783" i="8"/>
  <c r="E782" i="8"/>
  <c r="E781" i="8"/>
  <c r="E780" i="8"/>
  <c r="E779" i="8"/>
  <c r="E778" i="8"/>
  <c r="E777" i="8"/>
  <c r="E776" i="8"/>
  <c r="E775" i="8"/>
  <c r="E774" i="8"/>
  <c r="E773" i="8"/>
  <c r="E772" i="8"/>
  <c r="E771" i="8"/>
  <c r="E770" i="8"/>
  <c r="E769" i="8"/>
  <c r="E768" i="8"/>
  <c r="E767" i="8"/>
  <c r="E766" i="8"/>
  <c r="E765" i="8"/>
  <c r="E764" i="8"/>
  <c r="E763" i="8"/>
  <c r="E762" i="8"/>
  <c r="E761" i="8"/>
  <c r="E760" i="8"/>
  <c r="E759" i="8"/>
  <c r="E758" i="8"/>
  <c r="E757" i="8"/>
  <c r="E756" i="8"/>
  <c r="E755" i="8"/>
  <c r="E754" i="8"/>
  <c r="E753" i="8"/>
  <c r="E752" i="8"/>
  <c r="E751" i="8"/>
  <c r="E750" i="8"/>
  <c r="E749" i="8"/>
  <c r="E748" i="8"/>
  <c r="E747" i="8"/>
  <c r="E746" i="8"/>
  <c r="E745" i="8"/>
  <c r="E744" i="8"/>
  <c r="E743" i="8"/>
  <c r="E742" i="8"/>
  <c r="E741" i="8"/>
  <c r="E740" i="8"/>
  <c r="E739" i="8"/>
  <c r="E738" i="8"/>
  <c r="E737" i="8"/>
  <c r="E736" i="8"/>
  <c r="E735" i="8"/>
  <c r="E734" i="8"/>
  <c r="E733" i="8"/>
  <c r="E732" i="8"/>
  <c r="E731" i="8"/>
  <c r="E730" i="8"/>
  <c r="E729" i="8"/>
  <c r="E728" i="8"/>
  <c r="E727" i="8"/>
  <c r="E726" i="8"/>
  <c r="E725" i="8"/>
  <c r="E724" i="8"/>
  <c r="E723" i="8"/>
  <c r="E722" i="8"/>
  <c r="E721" i="8"/>
  <c r="E720" i="8"/>
  <c r="E719" i="8"/>
  <c r="E718" i="8"/>
  <c r="E717" i="8"/>
  <c r="E716" i="8"/>
  <c r="E715" i="8"/>
  <c r="E714" i="8"/>
  <c r="E713" i="8"/>
  <c r="E712" i="8"/>
  <c r="E711" i="8"/>
  <c r="E710" i="8"/>
  <c r="E709" i="8"/>
  <c r="E708" i="8"/>
  <c r="E707" i="8"/>
  <c r="E706" i="8"/>
  <c r="E705" i="8"/>
  <c r="E704" i="8"/>
  <c r="E703" i="8"/>
  <c r="E702" i="8"/>
  <c r="E701" i="8"/>
  <c r="E700" i="8"/>
  <c r="E699" i="8"/>
  <c r="E698" i="8"/>
  <c r="E697" i="8"/>
  <c r="E696" i="8"/>
  <c r="E695" i="8"/>
  <c r="E694" i="8"/>
  <c r="E693" i="8"/>
  <c r="E692" i="8"/>
  <c r="E691" i="8"/>
  <c r="E690" i="8"/>
  <c r="E689" i="8"/>
  <c r="E688" i="8"/>
  <c r="E687" i="8"/>
  <c r="E686" i="8"/>
  <c r="E685" i="8"/>
  <c r="E684" i="8"/>
  <c r="E683" i="8"/>
  <c r="E682" i="8"/>
  <c r="E681" i="8"/>
  <c r="E680" i="8"/>
  <c r="E679" i="8"/>
  <c r="E678" i="8"/>
  <c r="E677" i="8"/>
  <c r="E676" i="8"/>
  <c r="E675" i="8"/>
  <c r="E674" i="8"/>
  <c r="E673" i="8"/>
  <c r="E672" i="8"/>
  <c r="E671" i="8"/>
  <c r="E670" i="8"/>
  <c r="E669" i="8"/>
  <c r="E668" i="8"/>
  <c r="E667" i="8"/>
  <c r="E666" i="8"/>
  <c r="E665" i="8"/>
  <c r="E664" i="8"/>
  <c r="E663" i="8"/>
  <c r="E662" i="8"/>
  <c r="E661" i="8"/>
  <c r="E660" i="8"/>
  <c r="E659" i="8"/>
  <c r="E658" i="8"/>
  <c r="E657" i="8"/>
  <c r="E656" i="8"/>
  <c r="E655" i="8"/>
  <c r="E654" i="8"/>
  <c r="E653" i="8"/>
  <c r="E652" i="8"/>
  <c r="E651" i="8"/>
  <c r="E650" i="8"/>
  <c r="E649" i="8"/>
  <c r="E648" i="8"/>
  <c r="E647" i="8"/>
  <c r="E646" i="8"/>
  <c r="E645" i="8"/>
  <c r="E644" i="8"/>
  <c r="E643" i="8"/>
  <c r="E642" i="8"/>
  <c r="E641" i="8"/>
  <c r="E640" i="8"/>
  <c r="E639" i="8"/>
  <c r="E638" i="8"/>
  <c r="E637" i="8"/>
  <c r="E636" i="8"/>
  <c r="E635" i="8"/>
  <c r="E634" i="8"/>
  <c r="E633" i="8"/>
  <c r="E632" i="8"/>
  <c r="E631" i="8"/>
  <c r="E630" i="8"/>
  <c r="E629" i="8"/>
  <c r="E628" i="8"/>
  <c r="E627" i="8"/>
  <c r="E626" i="8"/>
  <c r="E625" i="8"/>
  <c r="E624" i="8"/>
  <c r="E623" i="8"/>
  <c r="E622" i="8"/>
  <c r="E621" i="8"/>
  <c r="E620" i="8"/>
  <c r="E619" i="8"/>
  <c r="E618" i="8"/>
  <c r="E617" i="8"/>
  <c r="E616" i="8"/>
  <c r="E615" i="8"/>
  <c r="E614" i="8"/>
  <c r="E613" i="8"/>
  <c r="E612" i="8"/>
  <c r="E611" i="8"/>
  <c r="E610" i="8"/>
  <c r="E609" i="8"/>
  <c r="E608" i="8"/>
  <c r="E607" i="8"/>
  <c r="E606" i="8"/>
  <c r="E605" i="8"/>
  <c r="E604" i="8"/>
  <c r="E603" i="8"/>
  <c r="E602" i="8"/>
  <c r="E601" i="8"/>
  <c r="E600" i="8"/>
  <c r="E599" i="8"/>
  <c r="E598" i="8"/>
  <c r="E597" i="8"/>
  <c r="E596" i="8"/>
  <c r="E595" i="8"/>
  <c r="E594" i="8"/>
  <c r="E593" i="8"/>
  <c r="E592" i="8"/>
  <c r="E591" i="8"/>
  <c r="E590" i="8"/>
  <c r="E589" i="8"/>
  <c r="E588" i="8"/>
  <c r="E587" i="8"/>
  <c r="E586" i="8"/>
  <c r="E585" i="8"/>
  <c r="E584" i="8"/>
  <c r="E583" i="8"/>
  <c r="E582" i="8"/>
  <c r="E581" i="8"/>
  <c r="E580" i="8"/>
  <c r="E579" i="8"/>
  <c r="E578" i="8"/>
  <c r="E577" i="8"/>
  <c r="E576" i="8"/>
  <c r="E575" i="8"/>
  <c r="E574" i="8"/>
  <c r="E573" i="8"/>
  <c r="E572" i="8"/>
  <c r="E571" i="8"/>
  <c r="E570" i="8"/>
  <c r="E569" i="8"/>
  <c r="E568" i="8"/>
  <c r="E567" i="8"/>
  <c r="E566" i="8"/>
  <c r="E565" i="8"/>
  <c r="E564" i="8"/>
  <c r="E563" i="8"/>
  <c r="E562" i="8"/>
  <c r="E561" i="8"/>
  <c r="E560" i="8"/>
  <c r="E559" i="8"/>
  <c r="E558" i="8"/>
  <c r="E557" i="8"/>
  <c r="E556" i="8"/>
  <c r="E555" i="8"/>
  <c r="E554" i="8"/>
  <c r="E553" i="8"/>
  <c r="E552" i="8"/>
  <c r="E551" i="8"/>
  <c r="E550" i="8"/>
  <c r="E549" i="8"/>
  <c r="E548" i="8"/>
  <c r="E547" i="8"/>
  <c r="E546" i="8"/>
  <c r="E545" i="8"/>
  <c r="E544" i="8"/>
  <c r="E543" i="8"/>
  <c r="E542" i="8"/>
  <c r="E541" i="8"/>
  <c r="E540" i="8"/>
  <c r="E539" i="8"/>
  <c r="E538" i="8"/>
  <c r="E537" i="8"/>
  <c r="E536" i="8"/>
  <c r="E535" i="8"/>
  <c r="E534" i="8"/>
  <c r="E533" i="8"/>
  <c r="E532" i="8"/>
  <c r="E531" i="8"/>
  <c r="E530" i="8"/>
  <c r="E529" i="8"/>
  <c r="E528" i="8"/>
  <c r="E527" i="8"/>
  <c r="E526" i="8"/>
  <c r="E525" i="8"/>
  <c r="E524" i="8"/>
  <c r="E523" i="8"/>
  <c r="E522" i="8"/>
  <c r="E521" i="8"/>
  <c r="E520" i="8"/>
  <c r="E519" i="8"/>
  <c r="E518" i="8"/>
  <c r="E517" i="8"/>
  <c r="E516" i="8"/>
  <c r="E515" i="8"/>
  <c r="E514" i="8"/>
  <c r="E513" i="8"/>
  <c r="E512" i="8"/>
  <c r="E511" i="8"/>
  <c r="E510" i="8"/>
  <c r="E509" i="8"/>
  <c r="E508" i="8"/>
  <c r="E507" i="8"/>
  <c r="E506" i="8"/>
  <c r="E505" i="8"/>
  <c r="E504" i="8"/>
  <c r="E503" i="8"/>
  <c r="E502" i="8"/>
  <c r="E501" i="8"/>
  <c r="E500" i="8"/>
  <c r="E499" i="8"/>
  <c r="E498" i="8"/>
  <c r="E497" i="8"/>
  <c r="E496" i="8"/>
  <c r="E495" i="8"/>
  <c r="E494" i="8"/>
  <c r="E493" i="8"/>
  <c r="E492" i="8"/>
  <c r="E491" i="8"/>
  <c r="E490" i="8"/>
  <c r="E489" i="8"/>
  <c r="E488" i="8"/>
  <c r="E487" i="8"/>
  <c r="E486" i="8"/>
  <c r="E485" i="8"/>
  <c r="E484" i="8"/>
  <c r="E483" i="8"/>
  <c r="E482" i="8"/>
  <c r="E481" i="8"/>
  <c r="E480" i="8"/>
  <c r="E479" i="8"/>
  <c r="E478" i="8"/>
  <c r="E477" i="8"/>
  <c r="E476" i="8"/>
  <c r="E475" i="8"/>
  <c r="E474" i="8"/>
  <c r="E473" i="8"/>
  <c r="E472" i="8"/>
  <c r="E471" i="8"/>
  <c r="E470" i="8"/>
  <c r="E469" i="8"/>
  <c r="E468" i="8"/>
  <c r="E467" i="8"/>
  <c r="E466" i="8"/>
  <c r="E465" i="8"/>
  <c r="E464" i="8"/>
  <c r="E463" i="8"/>
  <c r="E462" i="8"/>
  <c r="E461" i="8"/>
  <c r="E460" i="8"/>
  <c r="E459" i="8"/>
  <c r="E458" i="8"/>
  <c r="E457" i="8"/>
  <c r="E456" i="8"/>
  <c r="E455" i="8"/>
  <c r="E454" i="8"/>
  <c r="E453" i="8"/>
  <c r="E452" i="8"/>
  <c r="E451" i="8"/>
  <c r="E450" i="8"/>
  <c r="E449" i="8"/>
  <c r="E448" i="8"/>
  <c r="E447" i="8"/>
  <c r="E446" i="8"/>
  <c r="E445" i="8"/>
  <c r="E444" i="8"/>
  <c r="E443" i="8"/>
  <c r="E442" i="8"/>
  <c r="E441" i="8"/>
  <c r="E440" i="8"/>
  <c r="E439" i="8"/>
  <c r="E438" i="8"/>
  <c r="E437" i="8"/>
  <c r="E436" i="8"/>
  <c r="E435" i="8"/>
  <c r="E434" i="8"/>
  <c r="E433" i="8"/>
  <c r="E432" i="8"/>
  <c r="E431" i="8"/>
  <c r="E430" i="8"/>
  <c r="E429" i="8"/>
  <c r="E428" i="8"/>
  <c r="E427" i="8"/>
  <c r="E426" i="8"/>
  <c r="E425" i="8"/>
  <c r="E424" i="8"/>
  <c r="E423" i="8"/>
  <c r="E422" i="8"/>
  <c r="E421" i="8"/>
  <c r="E420" i="8"/>
  <c r="E419" i="8"/>
  <c r="E418" i="8"/>
  <c r="E417" i="8"/>
  <c r="E416" i="8"/>
  <c r="E415" i="8"/>
  <c r="E414" i="8"/>
  <c r="E413" i="8"/>
  <c r="E412" i="8"/>
  <c r="E411" i="8"/>
  <c r="E410" i="8"/>
  <c r="E409" i="8"/>
  <c r="E408" i="8"/>
  <c r="E407" i="8"/>
  <c r="E406" i="8"/>
  <c r="E405" i="8"/>
  <c r="E404" i="8"/>
  <c r="E403" i="8"/>
  <c r="E402" i="8"/>
  <c r="E401" i="8"/>
  <c r="E400" i="8"/>
  <c r="E399" i="8"/>
  <c r="E398" i="8"/>
  <c r="E397" i="8"/>
  <c r="E396" i="8"/>
  <c r="E395" i="8"/>
  <c r="E394" i="8"/>
  <c r="E393" i="8"/>
  <c r="E392" i="8"/>
  <c r="E391" i="8"/>
  <c r="E390" i="8"/>
  <c r="E389" i="8"/>
  <c r="E388" i="8"/>
  <c r="E387" i="8"/>
  <c r="E386" i="8"/>
  <c r="E385" i="8"/>
  <c r="E384" i="8"/>
  <c r="E383" i="8"/>
  <c r="E382" i="8"/>
  <c r="E381" i="8"/>
  <c r="E380" i="8"/>
  <c r="E379" i="8"/>
  <c r="E378" i="8"/>
  <c r="E377" i="8"/>
  <c r="E376" i="8"/>
  <c r="E375" i="8"/>
  <c r="E374" i="8"/>
  <c r="E373" i="8"/>
  <c r="E372" i="8"/>
  <c r="E371" i="8"/>
  <c r="E370" i="8"/>
  <c r="E369" i="8"/>
  <c r="E368" i="8"/>
  <c r="E367" i="8"/>
  <c r="E366" i="8"/>
  <c r="E365" i="8"/>
  <c r="E364" i="8"/>
  <c r="E363" i="8"/>
  <c r="E362" i="8"/>
  <c r="E361" i="8"/>
  <c r="E360" i="8"/>
  <c r="E359" i="8"/>
  <c r="E358" i="8"/>
  <c r="E357" i="8"/>
  <c r="E356" i="8"/>
  <c r="E355" i="8"/>
  <c r="E354" i="8"/>
  <c r="E353" i="8"/>
  <c r="E352" i="8"/>
  <c r="E351" i="8"/>
  <c r="E350" i="8"/>
  <c r="E349" i="8"/>
  <c r="E348" i="8"/>
  <c r="E347" i="8"/>
  <c r="E346" i="8"/>
  <c r="E345" i="8"/>
  <c r="E344" i="8"/>
  <c r="E343" i="8"/>
  <c r="E342" i="8"/>
  <c r="E341" i="8"/>
  <c r="E340" i="8"/>
  <c r="E339" i="8"/>
  <c r="E338" i="8"/>
  <c r="E337" i="8"/>
  <c r="E336" i="8"/>
  <c r="E335" i="8"/>
  <c r="E334" i="8"/>
  <c r="E333" i="8"/>
  <c r="E332" i="8"/>
  <c r="E331" i="8"/>
  <c r="E330" i="8"/>
  <c r="E329" i="8"/>
  <c r="E328" i="8"/>
  <c r="E327" i="8"/>
  <c r="E326" i="8"/>
  <c r="E325" i="8"/>
  <c r="E324" i="8"/>
  <c r="E323" i="8"/>
  <c r="E322" i="8"/>
  <c r="E321" i="8"/>
  <c r="E320" i="8"/>
  <c r="E319" i="8"/>
  <c r="E318" i="8"/>
  <c r="E317" i="8"/>
  <c r="E316" i="8"/>
  <c r="E315" i="8"/>
  <c r="E314" i="8"/>
  <c r="E313" i="8"/>
  <c r="E312" i="8"/>
  <c r="E311" i="8"/>
  <c r="E310" i="8"/>
  <c r="E309" i="8"/>
  <c r="E308" i="8"/>
  <c r="E307" i="8"/>
  <c r="E306" i="8"/>
  <c r="E305" i="8"/>
  <c r="E304" i="8"/>
  <c r="E303" i="8"/>
  <c r="E302" i="8"/>
  <c r="E301" i="8"/>
  <c r="E300" i="8"/>
  <c r="E299" i="8"/>
  <c r="E298" i="8"/>
  <c r="E297" i="8"/>
  <c r="E296" i="8"/>
  <c r="E295" i="8"/>
  <c r="E294" i="8"/>
  <c r="E293" i="8"/>
  <c r="E292" i="8"/>
  <c r="E291" i="8"/>
  <c r="E290" i="8"/>
  <c r="E289" i="8"/>
  <c r="E288" i="8"/>
  <c r="E287" i="8"/>
  <c r="E286" i="8"/>
  <c r="E285" i="8"/>
  <c r="E284" i="8"/>
  <c r="E283" i="8"/>
  <c r="E282" i="8"/>
  <c r="E281" i="8"/>
  <c r="E280" i="8"/>
  <c r="E279" i="8"/>
  <c r="E278" i="8"/>
  <c r="E277" i="8"/>
  <c r="E276" i="8"/>
  <c r="E275" i="8"/>
  <c r="E274" i="8"/>
  <c r="E273" i="8"/>
  <c r="E272" i="8"/>
  <c r="E271" i="8"/>
  <c r="E270" i="8"/>
  <c r="E269" i="8"/>
  <c r="E268" i="8"/>
  <c r="E267" i="8"/>
  <c r="E266" i="8"/>
  <c r="E265" i="8"/>
  <c r="E264" i="8"/>
  <c r="E263" i="8"/>
  <c r="E262" i="8"/>
  <c r="E261" i="8"/>
  <c r="E260" i="8"/>
  <c r="E259" i="8"/>
  <c r="E258" i="8"/>
  <c r="E257" i="8"/>
  <c r="E256" i="8"/>
  <c r="E255" i="8"/>
  <c r="E254" i="8"/>
  <c r="E253" i="8"/>
  <c r="E252" i="8"/>
  <c r="E251" i="8"/>
  <c r="E250" i="8"/>
  <c r="E249" i="8"/>
  <c r="E248" i="8"/>
  <c r="E247" i="8"/>
  <c r="E246" i="8"/>
  <c r="E245" i="8"/>
  <c r="E244" i="8"/>
  <c r="E243" i="8"/>
  <c r="E242" i="8"/>
  <c r="E241" i="8"/>
  <c r="E240" i="8"/>
  <c r="E239" i="8"/>
  <c r="E238" i="8"/>
  <c r="E237" i="8"/>
  <c r="E236" i="8"/>
  <c r="E235" i="8"/>
  <c r="E234" i="8"/>
  <c r="E233" i="8"/>
  <c r="E232" i="8"/>
  <c r="E231" i="8"/>
  <c r="E230" i="8"/>
  <c r="E229" i="8"/>
  <c r="E228" i="8"/>
  <c r="E227" i="8"/>
  <c r="E226" i="8"/>
  <c r="E225" i="8"/>
  <c r="E224" i="8"/>
  <c r="E223" i="8"/>
  <c r="E222" i="8"/>
  <c r="E221" i="8"/>
  <c r="E220" i="8"/>
  <c r="E219" i="8"/>
  <c r="E218" i="8"/>
  <c r="E217" i="8"/>
  <c r="E216" i="8"/>
  <c r="E215" i="8"/>
  <c r="E214" i="8"/>
  <c r="E213" i="8"/>
  <c r="E212" i="8"/>
  <c r="E211" i="8"/>
  <c r="E210" i="8"/>
  <c r="E209" i="8"/>
  <c r="E208" i="8"/>
  <c r="E207" i="8"/>
  <c r="E206" i="8"/>
  <c r="E205" i="8"/>
  <c r="E204" i="8"/>
  <c r="E203" i="8"/>
  <c r="E202" i="8"/>
  <c r="E201" i="8"/>
  <c r="E200" i="8"/>
  <c r="E199" i="8"/>
  <c r="E198" i="8"/>
  <c r="E197" i="8"/>
  <c r="E196" i="8"/>
  <c r="E195" i="8"/>
  <c r="E194" i="8"/>
  <c r="E193" i="8"/>
  <c r="E192" i="8"/>
  <c r="E191" i="8"/>
  <c r="E190" i="8"/>
  <c r="E189" i="8"/>
  <c r="E188" i="8"/>
  <c r="E187" i="8"/>
  <c r="E186" i="8"/>
  <c r="E185" i="8"/>
  <c r="E184" i="8"/>
  <c r="E183" i="8"/>
  <c r="E182" i="8"/>
  <c r="E181" i="8"/>
  <c r="E180" i="8"/>
  <c r="E179" i="8"/>
  <c r="E178" i="8"/>
  <c r="E177" i="8"/>
  <c r="E176" i="8"/>
  <c r="E175" i="8"/>
  <c r="E174" i="8"/>
  <c r="E173" i="8"/>
  <c r="E172" i="8"/>
  <c r="E171" i="8"/>
  <c r="E170" i="8"/>
  <c r="E169" i="8"/>
  <c r="E168" i="8"/>
  <c r="E167" i="8"/>
  <c r="E166" i="8"/>
  <c r="E165" i="8"/>
  <c r="E164" i="8"/>
  <c r="E163" i="8"/>
  <c r="E162" i="8"/>
  <c r="E161" i="8"/>
  <c r="E160" i="8"/>
  <c r="E159" i="8"/>
  <c r="E158" i="8"/>
  <c r="E157" i="8"/>
  <c r="E156" i="8"/>
  <c r="E155" i="8"/>
  <c r="E154" i="8"/>
  <c r="E153" i="8"/>
  <c r="E152" i="8"/>
  <c r="E151" i="8"/>
  <c r="E150" i="8"/>
  <c r="E149" i="8"/>
  <c r="E148" i="8"/>
  <c r="E147" i="8"/>
  <c r="E146" i="8"/>
  <c r="E145" i="8"/>
  <c r="E144" i="8"/>
  <c r="E143" i="8"/>
  <c r="E142" i="8"/>
  <c r="E141" i="8"/>
  <c r="E140" i="8"/>
  <c r="E139" i="8"/>
  <c r="E138" i="8"/>
  <c r="E137" i="8"/>
  <c r="E136" i="8"/>
  <c r="E135" i="8"/>
  <c r="E134" i="8"/>
  <c r="E133" i="8"/>
  <c r="E132" i="8"/>
  <c r="E131" i="8"/>
  <c r="E130" i="8"/>
  <c r="E129" i="8"/>
  <c r="E128" i="8"/>
  <c r="E127" i="8"/>
  <c r="E126" i="8"/>
  <c r="E125" i="8"/>
  <c r="E124" i="8"/>
  <c r="E123" i="8"/>
  <c r="E122" i="8"/>
  <c r="E121" i="8"/>
  <c r="E120" i="8"/>
  <c r="E119" i="8"/>
  <c r="E118" i="8"/>
  <c r="E117" i="8"/>
  <c r="E116" i="8"/>
  <c r="E115" i="8"/>
  <c r="E114" i="8"/>
  <c r="E113" i="8"/>
  <c r="E112" i="8"/>
  <c r="E111" i="8"/>
  <c r="E110" i="8"/>
  <c r="E109" i="8"/>
  <c r="E108" i="8"/>
  <c r="E107" i="8"/>
  <c r="E106" i="8"/>
  <c r="E105" i="8"/>
  <c r="E104" i="8"/>
  <c r="E103" i="8"/>
  <c r="E102" i="8"/>
  <c r="E101" i="8"/>
  <c r="E100" i="8"/>
  <c r="E99" i="8"/>
  <c r="E98" i="8"/>
  <c r="E97" i="8"/>
  <c r="E96" i="8"/>
  <c r="E95" i="8"/>
  <c r="E94" i="8"/>
  <c r="E93" i="8"/>
  <c r="E92" i="8"/>
  <c r="E91" i="8"/>
  <c r="E90" i="8"/>
  <c r="E89" i="8"/>
  <c r="E88" i="8"/>
  <c r="E87" i="8"/>
  <c r="E86" i="8"/>
  <c r="E85" i="8"/>
  <c r="E84" i="8"/>
  <c r="E83" i="8"/>
  <c r="E82" i="8"/>
  <c r="E81" i="8"/>
  <c r="E80" i="8"/>
  <c r="E79" i="8"/>
  <c r="E78" i="8"/>
  <c r="E77" i="8"/>
  <c r="E76" i="8"/>
  <c r="E75" i="8"/>
  <c r="E74" i="8"/>
  <c r="E73" i="8"/>
  <c r="E72" i="8"/>
  <c r="E71" i="8"/>
  <c r="E70" i="8"/>
  <c r="E69" i="8"/>
  <c r="E68" i="8"/>
  <c r="E67" i="8"/>
  <c r="E66" i="8"/>
  <c r="E65" i="8"/>
  <c r="E64" i="8"/>
  <c r="E63" i="8"/>
  <c r="E62" i="8"/>
  <c r="E61" i="8"/>
  <c r="E60" i="8"/>
  <c r="E59" i="8"/>
  <c r="E58" i="8"/>
  <c r="E57" i="8"/>
  <c r="E56" i="8"/>
  <c r="E55" i="8"/>
  <c r="E54" i="8"/>
  <c r="E53" i="8"/>
  <c r="E52" i="8"/>
  <c r="E51" i="8"/>
  <c r="E50" i="8"/>
  <c r="E49" i="8"/>
  <c r="E48" i="8"/>
  <c r="E47" i="8"/>
  <c r="E46" i="8"/>
  <c r="E45" i="8"/>
  <c r="E44" i="8"/>
  <c r="E43" i="8"/>
  <c r="E42" i="8"/>
  <c r="E41" i="8"/>
  <c r="E40" i="8"/>
  <c r="E39" i="8"/>
  <c r="E38" i="8"/>
  <c r="E37" i="8"/>
  <c r="E36" i="8"/>
  <c r="E35" i="8"/>
  <c r="E34" i="8"/>
  <c r="E33" i="8"/>
  <c r="E32" i="8"/>
  <c r="E31" i="8"/>
  <c r="E30" i="8"/>
  <c r="E29" i="8"/>
  <c r="E28" i="8"/>
  <c r="E27" i="8"/>
  <c r="E26" i="8"/>
  <c r="E25" i="8"/>
  <c r="E24" i="8"/>
  <c r="E23" i="8"/>
  <c r="E22" i="8"/>
  <c r="E21" i="8"/>
  <c r="E20" i="8"/>
  <c r="E19" i="8"/>
  <c r="E18" i="8"/>
  <c r="E17" i="8"/>
  <c r="E16" i="8"/>
  <c r="E15" i="8"/>
  <c r="E14" i="8"/>
  <c r="E13" i="8"/>
  <c r="E12" i="8"/>
  <c r="E11" i="8"/>
  <c r="E10" i="8"/>
  <c r="E9" i="8"/>
  <c r="E8" i="8"/>
  <c r="E7" i="8"/>
  <c r="E6" i="8"/>
  <c r="E5" i="8"/>
  <c r="E4" i="8"/>
  <c r="E3" i="8"/>
  <c r="F3162" i="8"/>
  <c r="F3161" i="8"/>
  <c r="F3160" i="8"/>
  <c r="F3159" i="8"/>
  <c r="F3158" i="8"/>
  <c r="F3157" i="8"/>
  <c r="F3156" i="8"/>
  <c r="F3155" i="8"/>
  <c r="F3154" i="8"/>
  <c r="F3153" i="8"/>
  <c r="F3152" i="8"/>
  <c r="F3151" i="8"/>
  <c r="F3150" i="8"/>
  <c r="F3149" i="8"/>
  <c r="F3148" i="8"/>
  <c r="F3147" i="8"/>
  <c r="F3146" i="8"/>
  <c r="F3145" i="8"/>
  <c r="F3144" i="8"/>
  <c r="F3143" i="8"/>
  <c r="F3142" i="8"/>
  <c r="F3141" i="8"/>
  <c r="F3140" i="8"/>
  <c r="F3139" i="8"/>
  <c r="F3138" i="8"/>
  <c r="F3137" i="8"/>
  <c r="F3136" i="8"/>
  <c r="F3135" i="8"/>
  <c r="F3134" i="8"/>
  <c r="F3133" i="8"/>
  <c r="F3132" i="8"/>
  <c r="F3131" i="8"/>
  <c r="F3130" i="8"/>
  <c r="F3129" i="8"/>
  <c r="F3128" i="8"/>
  <c r="F3127" i="8"/>
  <c r="F3126" i="8"/>
  <c r="F3125" i="8"/>
  <c r="F3124" i="8"/>
  <c r="F3123" i="8"/>
  <c r="F3122" i="8"/>
  <c r="F3121" i="8"/>
  <c r="F3120" i="8"/>
  <c r="F3119" i="8"/>
  <c r="F3118" i="8"/>
  <c r="F3117" i="8"/>
  <c r="F3116" i="8"/>
  <c r="F3115" i="8"/>
  <c r="F3114" i="8"/>
  <c r="F3113" i="8"/>
  <c r="F3112" i="8"/>
  <c r="F3111" i="8"/>
  <c r="F3110" i="8"/>
  <c r="F3109" i="8"/>
  <c r="F3108" i="8"/>
  <c r="F3107" i="8"/>
  <c r="F3106" i="8"/>
  <c r="F3105" i="8"/>
  <c r="F3104" i="8"/>
  <c r="F3103" i="8"/>
  <c r="F3102" i="8"/>
  <c r="F3101" i="8"/>
  <c r="F3100" i="8"/>
  <c r="F3099" i="8"/>
  <c r="F3098" i="8"/>
  <c r="F3097" i="8"/>
  <c r="F3096" i="8"/>
  <c r="F3095" i="8"/>
  <c r="F3094" i="8"/>
  <c r="F3093" i="8"/>
  <c r="F3092" i="8"/>
  <c r="F3091" i="8"/>
  <c r="F3090" i="8"/>
  <c r="F3089" i="8"/>
  <c r="F3088" i="8"/>
  <c r="F3087" i="8"/>
  <c r="F3086" i="8"/>
  <c r="F3085" i="8"/>
  <c r="F3084" i="8"/>
  <c r="F3083" i="8"/>
  <c r="F3082" i="8"/>
  <c r="F3081" i="8"/>
  <c r="F3080" i="8"/>
  <c r="F3079" i="8"/>
  <c r="F3078" i="8"/>
  <c r="F3077" i="8"/>
  <c r="F3076" i="8"/>
  <c r="F3075" i="8"/>
  <c r="F3074" i="8"/>
  <c r="F3073" i="8"/>
  <c r="F3072" i="8"/>
  <c r="F3071" i="8"/>
  <c r="F3070" i="8"/>
  <c r="F3069" i="8"/>
  <c r="F3068" i="8"/>
  <c r="F3067" i="8"/>
  <c r="F3066" i="8"/>
  <c r="F3065" i="8"/>
  <c r="F3064" i="8"/>
  <c r="F3063" i="8"/>
  <c r="F3062" i="8"/>
  <c r="F3061" i="8"/>
  <c r="F3060" i="8"/>
  <c r="F3059" i="8"/>
  <c r="F3058" i="8"/>
  <c r="F3057" i="8"/>
  <c r="F3056" i="8"/>
  <c r="F3055" i="8"/>
  <c r="F3054" i="8"/>
  <c r="F3053" i="8"/>
  <c r="F3052" i="8"/>
  <c r="F3051" i="8"/>
  <c r="F3050" i="8"/>
  <c r="F3049" i="8"/>
  <c r="F3048" i="8"/>
  <c r="F3047" i="8"/>
  <c r="F3046" i="8"/>
  <c r="F3045" i="8"/>
  <c r="F3044" i="8"/>
  <c r="F3043" i="8"/>
  <c r="F3042" i="8"/>
  <c r="F3041" i="8"/>
  <c r="F3040" i="8"/>
  <c r="F3039" i="8"/>
  <c r="F3038" i="8"/>
  <c r="F3037" i="8"/>
  <c r="F3036" i="8"/>
  <c r="F3035" i="8"/>
  <c r="F3034" i="8"/>
  <c r="F3033" i="8"/>
  <c r="F3032" i="8"/>
  <c r="F3031" i="8"/>
  <c r="F3030" i="8"/>
  <c r="F3029" i="8"/>
  <c r="F3028" i="8"/>
  <c r="F3027" i="8"/>
  <c r="F3026" i="8"/>
  <c r="F3025" i="8"/>
  <c r="F3024" i="8"/>
  <c r="F3023" i="8"/>
  <c r="F3022" i="8"/>
  <c r="F3021" i="8"/>
  <c r="F3020" i="8"/>
  <c r="F3019" i="8"/>
  <c r="F3018" i="8"/>
  <c r="F3017" i="8"/>
  <c r="F3016" i="8"/>
  <c r="F3015" i="8"/>
  <c r="F3014" i="8"/>
  <c r="F3013" i="8"/>
  <c r="F3012" i="8"/>
  <c r="F3011" i="8"/>
  <c r="F3010" i="8"/>
  <c r="F3009" i="8"/>
  <c r="F3008" i="8"/>
  <c r="F3007" i="8"/>
  <c r="F3006" i="8"/>
  <c r="F3005" i="8"/>
  <c r="F3004" i="8"/>
  <c r="F3003" i="8"/>
  <c r="F3002" i="8"/>
  <c r="F3001" i="8"/>
  <c r="F3000" i="8"/>
  <c r="F2999" i="8"/>
  <c r="F2998" i="8"/>
  <c r="F2997" i="8"/>
  <c r="F2996" i="8"/>
  <c r="F2995" i="8"/>
  <c r="F2994" i="8"/>
  <c r="F2993" i="8"/>
  <c r="F2992" i="8"/>
  <c r="F2991" i="8"/>
  <c r="F2990" i="8"/>
  <c r="F2989" i="8"/>
  <c r="F2988" i="8"/>
  <c r="F2987" i="8"/>
  <c r="F2986" i="8"/>
  <c r="F2985" i="8"/>
  <c r="F2984" i="8"/>
  <c r="F2983" i="8"/>
  <c r="F2982" i="8"/>
  <c r="F2981" i="8"/>
  <c r="F2980" i="8"/>
  <c r="F2979" i="8"/>
  <c r="F2978" i="8"/>
  <c r="F2977" i="8"/>
  <c r="F2976" i="8"/>
  <c r="F2975" i="8"/>
  <c r="F2974" i="8"/>
  <c r="F2973" i="8"/>
  <c r="F2972" i="8"/>
  <c r="F2971" i="8"/>
  <c r="F2970" i="8"/>
  <c r="F2969" i="8"/>
  <c r="F2968" i="8"/>
  <c r="F2967" i="8"/>
  <c r="F2966" i="8"/>
  <c r="F2965" i="8"/>
  <c r="F2964" i="8"/>
  <c r="F2963" i="8"/>
  <c r="F2962" i="8"/>
  <c r="F2961" i="8"/>
  <c r="F2960" i="8"/>
  <c r="F2959" i="8"/>
  <c r="F2958" i="8"/>
  <c r="F2957" i="8"/>
  <c r="F2956" i="8"/>
  <c r="F2955" i="8"/>
  <c r="F2954" i="8"/>
  <c r="F2953" i="8"/>
  <c r="F2952" i="8"/>
  <c r="F2951" i="8"/>
  <c r="F2950" i="8"/>
  <c r="F2949" i="8"/>
  <c r="F2948" i="8"/>
  <c r="F2947" i="8"/>
  <c r="F2946" i="8"/>
  <c r="F2945" i="8"/>
  <c r="F2944" i="8"/>
  <c r="F2943" i="8"/>
  <c r="F2942" i="8"/>
  <c r="F2941" i="8"/>
  <c r="F2940" i="8"/>
  <c r="F2939" i="8"/>
  <c r="F2938" i="8"/>
  <c r="F2937" i="8"/>
  <c r="F2936" i="8"/>
  <c r="F2935" i="8"/>
  <c r="F2934" i="8"/>
  <c r="F2933" i="8"/>
  <c r="F2932" i="8"/>
  <c r="F2931" i="8"/>
  <c r="F2930" i="8"/>
  <c r="F2929" i="8"/>
  <c r="F2928" i="8"/>
  <c r="F2927" i="8"/>
  <c r="F2926" i="8"/>
  <c r="F2925" i="8"/>
  <c r="F2924" i="8"/>
  <c r="F2923" i="8"/>
  <c r="F2922" i="8"/>
  <c r="F2921" i="8"/>
  <c r="F2920" i="8"/>
  <c r="F2919" i="8"/>
  <c r="F2918" i="8"/>
  <c r="F2917" i="8"/>
  <c r="F2916" i="8"/>
  <c r="F2915" i="8"/>
  <c r="F2914" i="8"/>
  <c r="F2913" i="8"/>
  <c r="F2912" i="8"/>
  <c r="F2911" i="8"/>
  <c r="F2910" i="8"/>
  <c r="F2909" i="8"/>
  <c r="F2908" i="8"/>
  <c r="F2907" i="8"/>
  <c r="F2906" i="8"/>
  <c r="F2905" i="8"/>
  <c r="F2904" i="8"/>
  <c r="F2903" i="8"/>
  <c r="F2902" i="8"/>
  <c r="F2901" i="8"/>
  <c r="F2900" i="8"/>
  <c r="F2899" i="8"/>
  <c r="F2898" i="8"/>
  <c r="F2897" i="8"/>
  <c r="F2896" i="8"/>
  <c r="F2895" i="8"/>
  <c r="F2894" i="8"/>
  <c r="F2893" i="8"/>
  <c r="F2892" i="8"/>
  <c r="F2891" i="8"/>
  <c r="F2890" i="8"/>
  <c r="F2889" i="8"/>
  <c r="F2888" i="8"/>
  <c r="F2887" i="8"/>
  <c r="F2886" i="8"/>
  <c r="F2885" i="8"/>
  <c r="F2884" i="8"/>
  <c r="F2883" i="8"/>
  <c r="F2882" i="8"/>
  <c r="F2881" i="8"/>
  <c r="F2880" i="8"/>
  <c r="F2879" i="8"/>
  <c r="F2878" i="8"/>
  <c r="F2877" i="8"/>
  <c r="F2876" i="8"/>
  <c r="F2875" i="8"/>
  <c r="F2874" i="8"/>
  <c r="F2873" i="8"/>
  <c r="F2872" i="8"/>
  <c r="F2871" i="8"/>
  <c r="F2870" i="8"/>
  <c r="F2869" i="8"/>
  <c r="F2868" i="8"/>
  <c r="F2867" i="8"/>
  <c r="F2866" i="8"/>
  <c r="F2865" i="8"/>
  <c r="F2864" i="8"/>
  <c r="F2863" i="8"/>
  <c r="F2862" i="8"/>
  <c r="F2861" i="8"/>
  <c r="F2860" i="8"/>
  <c r="F2859" i="8"/>
  <c r="F2858" i="8"/>
  <c r="F2857" i="8"/>
  <c r="F2856" i="8"/>
  <c r="F2855" i="8"/>
  <c r="F2854" i="8"/>
  <c r="F2853" i="8"/>
  <c r="F2852" i="8"/>
  <c r="F2851" i="8"/>
  <c r="F2850" i="8"/>
  <c r="F2849" i="8"/>
  <c r="F2848" i="8"/>
  <c r="F2847" i="8"/>
  <c r="F2846" i="8"/>
  <c r="F2845" i="8"/>
  <c r="F2844" i="8"/>
  <c r="F2843" i="8"/>
  <c r="F2842" i="8"/>
  <c r="F2841" i="8"/>
  <c r="F2840" i="8"/>
  <c r="F2839" i="8"/>
  <c r="F2838" i="8"/>
  <c r="F2837" i="8"/>
  <c r="F2836" i="8"/>
  <c r="F2835" i="8"/>
  <c r="F2834" i="8"/>
  <c r="F2833" i="8"/>
  <c r="F2832" i="8"/>
  <c r="F2831" i="8"/>
  <c r="F2830" i="8"/>
  <c r="F2829" i="8"/>
  <c r="F2828" i="8"/>
  <c r="F2827" i="8"/>
  <c r="F2826" i="8"/>
  <c r="F2825" i="8"/>
  <c r="F2824" i="8"/>
  <c r="F2823" i="8"/>
  <c r="F2822" i="8"/>
  <c r="F2821" i="8"/>
  <c r="F2820" i="8"/>
  <c r="F2819" i="8"/>
  <c r="F2818" i="8"/>
  <c r="F2817" i="8"/>
  <c r="F2816" i="8"/>
  <c r="F2815" i="8"/>
  <c r="F2814" i="8"/>
  <c r="F2813" i="8"/>
  <c r="F2812" i="8"/>
  <c r="F2811" i="8"/>
  <c r="F2810" i="8"/>
  <c r="F2809" i="8"/>
  <c r="F2808" i="8"/>
  <c r="F2807" i="8"/>
  <c r="F2806" i="8"/>
  <c r="F2805" i="8"/>
  <c r="F2804" i="8"/>
  <c r="F2803" i="8"/>
  <c r="F2802" i="8"/>
  <c r="F2801" i="8"/>
  <c r="F2800" i="8"/>
  <c r="F2799" i="8"/>
  <c r="F2798" i="8"/>
  <c r="F2797" i="8"/>
  <c r="F2796" i="8"/>
  <c r="F2795" i="8"/>
  <c r="F2794" i="8"/>
  <c r="F2793" i="8"/>
  <c r="F2792" i="8"/>
  <c r="F2791" i="8"/>
  <c r="F2790" i="8"/>
  <c r="F2789" i="8"/>
  <c r="F2788" i="8"/>
  <c r="F2787" i="8"/>
  <c r="F2786" i="8"/>
  <c r="F2785" i="8"/>
  <c r="F2784" i="8"/>
  <c r="F2783" i="8"/>
  <c r="F2782" i="8"/>
  <c r="F2781" i="8"/>
  <c r="F2780" i="8"/>
  <c r="F2779" i="8"/>
  <c r="F2778" i="8"/>
  <c r="F2777" i="8"/>
  <c r="F2776" i="8"/>
  <c r="F2775" i="8"/>
  <c r="F2774" i="8"/>
  <c r="F2773" i="8"/>
  <c r="F2772" i="8"/>
  <c r="F2771" i="8"/>
  <c r="F2770" i="8"/>
  <c r="F2769" i="8"/>
  <c r="F2768" i="8"/>
  <c r="F2767" i="8"/>
  <c r="F2766" i="8"/>
  <c r="F2765" i="8"/>
  <c r="F2764" i="8"/>
  <c r="F2763" i="8"/>
  <c r="F2762" i="8"/>
  <c r="F2761" i="8"/>
  <c r="F2760" i="8"/>
  <c r="F2759" i="8"/>
  <c r="F2758" i="8"/>
  <c r="F2757" i="8"/>
  <c r="F2756" i="8"/>
  <c r="F2755" i="8"/>
  <c r="F2754" i="8"/>
  <c r="F2753" i="8"/>
  <c r="F2752" i="8"/>
  <c r="F2751" i="8"/>
  <c r="F2750" i="8"/>
  <c r="F2749" i="8"/>
  <c r="F2748" i="8"/>
  <c r="F2747" i="8"/>
  <c r="F2746" i="8"/>
  <c r="F2745" i="8"/>
  <c r="F2744" i="8"/>
  <c r="F2743" i="8"/>
  <c r="F2742" i="8"/>
  <c r="F2741" i="8"/>
  <c r="F2740" i="8"/>
  <c r="F2739" i="8"/>
  <c r="F2738" i="8"/>
  <c r="F2737" i="8"/>
  <c r="F2736" i="8"/>
  <c r="F2735" i="8"/>
  <c r="F2734" i="8"/>
  <c r="F2733" i="8"/>
  <c r="F2732" i="8"/>
  <c r="F2731" i="8"/>
  <c r="F2730" i="8"/>
  <c r="F2729" i="8"/>
  <c r="F2728" i="8"/>
  <c r="F2727" i="8"/>
  <c r="F2726" i="8"/>
  <c r="F2725" i="8"/>
  <c r="F2724" i="8"/>
  <c r="F2723" i="8"/>
  <c r="F2722" i="8"/>
  <c r="F2721" i="8"/>
  <c r="F2720" i="8"/>
  <c r="F2719" i="8"/>
  <c r="F2718" i="8"/>
  <c r="F2717" i="8"/>
  <c r="F2716" i="8"/>
  <c r="F2715" i="8"/>
  <c r="F2714" i="8"/>
  <c r="F2713" i="8"/>
  <c r="F2712" i="8"/>
  <c r="F2711" i="8"/>
  <c r="F2710" i="8"/>
  <c r="F2709" i="8"/>
  <c r="F2708" i="8"/>
  <c r="F2707" i="8"/>
  <c r="F2706" i="8"/>
  <c r="F2705" i="8"/>
  <c r="F2704" i="8"/>
  <c r="F2703" i="8"/>
  <c r="F2702" i="8"/>
  <c r="F2701" i="8"/>
  <c r="F2700" i="8"/>
  <c r="F2699" i="8"/>
  <c r="F2698" i="8"/>
  <c r="F2697" i="8"/>
  <c r="F2696" i="8"/>
  <c r="F2695" i="8"/>
  <c r="F2694" i="8"/>
  <c r="F2693" i="8"/>
  <c r="F2692" i="8"/>
  <c r="F2691" i="8"/>
  <c r="F2690" i="8"/>
  <c r="F2689" i="8"/>
  <c r="F2688" i="8"/>
  <c r="F2687" i="8"/>
  <c r="F2686" i="8"/>
  <c r="F2685" i="8"/>
  <c r="F2684" i="8"/>
  <c r="F2683" i="8"/>
  <c r="F2682" i="8"/>
  <c r="F2681" i="8"/>
  <c r="F2680" i="8"/>
  <c r="F2679" i="8"/>
  <c r="F2678" i="8"/>
  <c r="F2677" i="8"/>
  <c r="F2676" i="8"/>
  <c r="F2675" i="8"/>
  <c r="F2674" i="8"/>
  <c r="F2673" i="8"/>
  <c r="F2672" i="8"/>
  <c r="F2671" i="8"/>
  <c r="F2670" i="8"/>
  <c r="F2669" i="8"/>
  <c r="F2668" i="8"/>
  <c r="F2667" i="8"/>
  <c r="F2666" i="8"/>
  <c r="F2665" i="8"/>
  <c r="F2664" i="8"/>
  <c r="F2663" i="8"/>
  <c r="F2662" i="8"/>
  <c r="F2661" i="8"/>
  <c r="F2660" i="8"/>
  <c r="F2659" i="8"/>
  <c r="F2658" i="8"/>
  <c r="F2657" i="8"/>
  <c r="F2656" i="8"/>
  <c r="F2655" i="8"/>
  <c r="F2654" i="8"/>
  <c r="F2653" i="8"/>
  <c r="F2652" i="8"/>
  <c r="F2651" i="8"/>
  <c r="F2650" i="8"/>
  <c r="F2649" i="8"/>
  <c r="F2648" i="8"/>
  <c r="F2647" i="8"/>
  <c r="F2646" i="8"/>
  <c r="F2645" i="8"/>
  <c r="F2644" i="8"/>
  <c r="F2643" i="8"/>
  <c r="F2642" i="8"/>
  <c r="F2641" i="8"/>
  <c r="F2640" i="8"/>
  <c r="F2639" i="8"/>
  <c r="F2638" i="8"/>
  <c r="F2637" i="8"/>
  <c r="F2636" i="8"/>
  <c r="F2635" i="8"/>
  <c r="F2634" i="8"/>
  <c r="F2633" i="8"/>
  <c r="F2632" i="8"/>
  <c r="F2631" i="8"/>
  <c r="F2630" i="8"/>
  <c r="F2629" i="8"/>
  <c r="F2628" i="8"/>
  <c r="F2627" i="8"/>
  <c r="F2626" i="8"/>
  <c r="F2625" i="8"/>
  <c r="F2624" i="8"/>
  <c r="F2623" i="8"/>
  <c r="F2622" i="8"/>
  <c r="F2621" i="8"/>
  <c r="F2620" i="8"/>
  <c r="F2619" i="8"/>
  <c r="F2618" i="8"/>
  <c r="F2617" i="8"/>
  <c r="F2616" i="8"/>
  <c r="F2615" i="8"/>
  <c r="F2614" i="8"/>
  <c r="F2613" i="8"/>
  <c r="F2612" i="8"/>
  <c r="F2611" i="8"/>
  <c r="F2610" i="8"/>
  <c r="F2609" i="8"/>
  <c r="F2608" i="8"/>
  <c r="F2607" i="8"/>
  <c r="F2606" i="8"/>
  <c r="F2605" i="8"/>
  <c r="F2604" i="8"/>
  <c r="F2603" i="8"/>
  <c r="F2602" i="8"/>
  <c r="F2601" i="8"/>
  <c r="F2600" i="8"/>
  <c r="F2599" i="8"/>
  <c r="F2598" i="8"/>
  <c r="F2597" i="8"/>
  <c r="F2596" i="8"/>
  <c r="F2595" i="8"/>
  <c r="F2594" i="8"/>
  <c r="F2593" i="8"/>
  <c r="F2592" i="8"/>
  <c r="F2591" i="8"/>
  <c r="F2590" i="8"/>
  <c r="F2589" i="8"/>
  <c r="F2588" i="8"/>
  <c r="F2587" i="8"/>
  <c r="F2586" i="8"/>
  <c r="F2585" i="8"/>
  <c r="F2584" i="8"/>
  <c r="F2583" i="8"/>
  <c r="F2582" i="8"/>
  <c r="F2581" i="8"/>
  <c r="F2580" i="8"/>
  <c r="F2579" i="8"/>
  <c r="F2578" i="8"/>
  <c r="F2577" i="8"/>
  <c r="F2576" i="8"/>
  <c r="F2575" i="8"/>
  <c r="F2574" i="8"/>
  <c r="F2573" i="8"/>
  <c r="F2572" i="8"/>
  <c r="F2571" i="8"/>
  <c r="F2570" i="8"/>
  <c r="F2569" i="8"/>
  <c r="F2568" i="8"/>
  <c r="F2567" i="8"/>
  <c r="F2566" i="8"/>
  <c r="F2565" i="8"/>
  <c r="F2564" i="8"/>
  <c r="F2563" i="8"/>
  <c r="F2562" i="8"/>
  <c r="F2561" i="8"/>
  <c r="F2560" i="8"/>
  <c r="F2559" i="8"/>
  <c r="F2558" i="8"/>
  <c r="F2557" i="8"/>
  <c r="F2556" i="8"/>
  <c r="F2555" i="8"/>
  <c r="F2554" i="8"/>
  <c r="F2553" i="8"/>
  <c r="F2552" i="8"/>
  <c r="F2551" i="8"/>
  <c r="F2550" i="8"/>
  <c r="F2549" i="8"/>
  <c r="F2548" i="8"/>
  <c r="F2547" i="8"/>
  <c r="F2546" i="8"/>
  <c r="F2545" i="8"/>
  <c r="F2544" i="8"/>
  <c r="F2543" i="8"/>
  <c r="F2542" i="8"/>
  <c r="F2541" i="8"/>
  <c r="F2540" i="8"/>
  <c r="F2539" i="8"/>
  <c r="F2538" i="8"/>
  <c r="F2537" i="8"/>
  <c r="F2536" i="8"/>
  <c r="F2535" i="8"/>
  <c r="F2534" i="8"/>
  <c r="F2533" i="8"/>
  <c r="F2532" i="8"/>
  <c r="F2531" i="8"/>
  <c r="F2530" i="8"/>
  <c r="F2529" i="8"/>
  <c r="F2528" i="8"/>
  <c r="F2527" i="8"/>
  <c r="F2526" i="8"/>
  <c r="F2525" i="8"/>
  <c r="F2524" i="8"/>
  <c r="F2523" i="8"/>
  <c r="F2522" i="8"/>
  <c r="F2521" i="8"/>
  <c r="F2520" i="8"/>
  <c r="F2519" i="8"/>
  <c r="F2518" i="8"/>
  <c r="F2517" i="8"/>
  <c r="F2516" i="8"/>
  <c r="F2515" i="8"/>
  <c r="F2514" i="8"/>
  <c r="F2513" i="8"/>
  <c r="F2512" i="8"/>
  <c r="F2511" i="8"/>
  <c r="F2510" i="8"/>
  <c r="F2509" i="8"/>
  <c r="F2508" i="8"/>
  <c r="F2507" i="8"/>
  <c r="F2506" i="8"/>
  <c r="F2505" i="8"/>
  <c r="F2504" i="8"/>
  <c r="F2503" i="8"/>
  <c r="F2502" i="8"/>
  <c r="F2501" i="8"/>
  <c r="F2500" i="8"/>
  <c r="F2499" i="8"/>
  <c r="F2498" i="8"/>
  <c r="F2497" i="8"/>
  <c r="F2496" i="8"/>
  <c r="F2495" i="8"/>
  <c r="F2494" i="8"/>
  <c r="F2493" i="8"/>
  <c r="F2492" i="8"/>
  <c r="F2491" i="8"/>
  <c r="F2490" i="8"/>
  <c r="F2489" i="8"/>
  <c r="F2488" i="8"/>
  <c r="F2487" i="8"/>
  <c r="F2486" i="8"/>
  <c r="F2485" i="8"/>
  <c r="F2484" i="8"/>
  <c r="F2483" i="8"/>
  <c r="F2482" i="8"/>
  <c r="F2481" i="8"/>
  <c r="F2480" i="8"/>
  <c r="F2479" i="8"/>
  <c r="F2478" i="8"/>
  <c r="F2477" i="8"/>
  <c r="F2476" i="8"/>
  <c r="F2475" i="8"/>
  <c r="F2474" i="8"/>
  <c r="F2473" i="8"/>
  <c r="F2472" i="8"/>
  <c r="F2471" i="8"/>
  <c r="F2470" i="8"/>
  <c r="F2469" i="8"/>
  <c r="F2468" i="8"/>
  <c r="F2467" i="8"/>
  <c r="F2466" i="8"/>
  <c r="F2465" i="8"/>
  <c r="F2464" i="8"/>
  <c r="F2463" i="8"/>
  <c r="F2462" i="8"/>
  <c r="F2461" i="8"/>
  <c r="F2460" i="8"/>
  <c r="F2459" i="8"/>
  <c r="F2458" i="8"/>
  <c r="F2457" i="8"/>
  <c r="F2456" i="8"/>
  <c r="F2455" i="8"/>
  <c r="F2454" i="8"/>
  <c r="F2453" i="8"/>
  <c r="F2452" i="8"/>
  <c r="F2451" i="8"/>
  <c r="F2450" i="8"/>
  <c r="F2449" i="8"/>
  <c r="F2448" i="8"/>
  <c r="F2447" i="8"/>
  <c r="F2446" i="8"/>
  <c r="F2445" i="8"/>
  <c r="F2444" i="8"/>
  <c r="F2443" i="8"/>
  <c r="F2442" i="8"/>
  <c r="F2441" i="8"/>
  <c r="F2440" i="8"/>
  <c r="F2439" i="8"/>
  <c r="F2438" i="8"/>
  <c r="F2437" i="8"/>
  <c r="F2436" i="8"/>
  <c r="F2435" i="8"/>
  <c r="F2434" i="8"/>
  <c r="F2433" i="8"/>
  <c r="F2432" i="8"/>
  <c r="F2431" i="8"/>
  <c r="F2430" i="8"/>
  <c r="F2429" i="8"/>
  <c r="F2428" i="8"/>
  <c r="F2427" i="8"/>
  <c r="F2426" i="8"/>
  <c r="F2425" i="8"/>
  <c r="F2424" i="8"/>
  <c r="F2423" i="8"/>
  <c r="F2422" i="8"/>
  <c r="F2421" i="8"/>
  <c r="F2420" i="8"/>
  <c r="F2419" i="8"/>
  <c r="F2418" i="8"/>
  <c r="F2417" i="8"/>
  <c r="F2416" i="8"/>
  <c r="F2415" i="8"/>
  <c r="F2414" i="8"/>
  <c r="F2413" i="8"/>
  <c r="F2412" i="8"/>
  <c r="F2411" i="8"/>
  <c r="F2410" i="8"/>
  <c r="F2409" i="8"/>
  <c r="F2408" i="8"/>
  <c r="F2407" i="8"/>
  <c r="F2406" i="8"/>
  <c r="F2405" i="8"/>
  <c r="F2404" i="8"/>
  <c r="F2403" i="8"/>
  <c r="F2402" i="8"/>
  <c r="F2401" i="8"/>
  <c r="F2400" i="8"/>
  <c r="F2399" i="8"/>
  <c r="F2398" i="8"/>
  <c r="F2397" i="8"/>
  <c r="F2396" i="8"/>
  <c r="F2395" i="8"/>
  <c r="F2394" i="8"/>
  <c r="F2393" i="8"/>
  <c r="F2392" i="8"/>
  <c r="F2391" i="8"/>
  <c r="F2390" i="8"/>
  <c r="F2389" i="8"/>
  <c r="F2388" i="8"/>
  <c r="F2387" i="8"/>
  <c r="F2386" i="8"/>
  <c r="F2385" i="8"/>
  <c r="F2384" i="8"/>
  <c r="F2383" i="8"/>
  <c r="F2382" i="8"/>
  <c r="F2381" i="8"/>
  <c r="F2380" i="8"/>
  <c r="F2379" i="8"/>
  <c r="F2378" i="8"/>
  <c r="F2377" i="8"/>
  <c r="F2376" i="8"/>
  <c r="F2375" i="8"/>
  <c r="F2374" i="8"/>
  <c r="F2373" i="8"/>
  <c r="F2372" i="8"/>
  <c r="F2371" i="8"/>
  <c r="F2370" i="8"/>
  <c r="F2369" i="8"/>
  <c r="F2368" i="8"/>
  <c r="F2367" i="8"/>
  <c r="F2366" i="8"/>
  <c r="F2365" i="8"/>
  <c r="F2364" i="8"/>
  <c r="F2363" i="8"/>
  <c r="F2362" i="8"/>
  <c r="F2361" i="8"/>
  <c r="F2360" i="8"/>
  <c r="F2359" i="8"/>
  <c r="F2358" i="8"/>
  <c r="F2357" i="8"/>
  <c r="F2356" i="8"/>
  <c r="F2355" i="8"/>
  <c r="F2354" i="8"/>
  <c r="F2353" i="8"/>
  <c r="F2352" i="8"/>
  <c r="F2351" i="8"/>
  <c r="F2350" i="8"/>
  <c r="F2349" i="8"/>
  <c r="F2348" i="8"/>
  <c r="F2347" i="8"/>
  <c r="F2346" i="8"/>
  <c r="F2345" i="8"/>
  <c r="F2344" i="8"/>
  <c r="F2343" i="8"/>
  <c r="F2342" i="8"/>
  <c r="F2341" i="8"/>
  <c r="F2340" i="8"/>
  <c r="F2339" i="8"/>
  <c r="F2338" i="8"/>
  <c r="F2337" i="8"/>
  <c r="F2336" i="8"/>
  <c r="F2335" i="8"/>
  <c r="F2334" i="8"/>
  <c r="F2333" i="8"/>
  <c r="F2332" i="8"/>
  <c r="F2331" i="8"/>
  <c r="F2330" i="8"/>
  <c r="F2329" i="8"/>
  <c r="F2328" i="8"/>
  <c r="F2327" i="8"/>
  <c r="F2326" i="8"/>
  <c r="F2325" i="8"/>
  <c r="F2324" i="8"/>
  <c r="F2323" i="8"/>
  <c r="F2322" i="8"/>
  <c r="F2321" i="8"/>
  <c r="F2320" i="8"/>
  <c r="F2319" i="8"/>
  <c r="F2318" i="8"/>
  <c r="F2317" i="8"/>
  <c r="F2316" i="8"/>
  <c r="F2315" i="8"/>
  <c r="F2314" i="8"/>
  <c r="F2313" i="8"/>
  <c r="F2312" i="8"/>
  <c r="F2311" i="8"/>
  <c r="F2310" i="8"/>
  <c r="F2309" i="8"/>
  <c r="F2308" i="8"/>
  <c r="F2307" i="8"/>
  <c r="F2306" i="8"/>
  <c r="F2305" i="8"/>
  <c r="F2304" i="8"/>
  <c r="F2303" i="8"/>
  <c r="F2302" i="8"/>
  <c r="F2301" i="8"/>
  <c r="F2300" i="8"/>
  <c r="F2299" i="8"/>
  <c r="F2298" i="8"/>
  <c r="F2297" i="8"/>
  <c r="F2296" i="8"/>
  <c r="F2295" i="8"/>
  <c r="F2294" i="8"/>
  <c r="F2293" i="8"/>
  <c r="F2292" i="8"/>
  <c r="F2291" i="8"/>
  <c r="F2290" i="8"/>
  <c r="F2289" i="8"/>
  <c r="F2288" i="8"/>
  <c r="F2287" i="8"/>
  <c r="F2286" i="8"/>
  <c r="F2285" i="8"/>
  <c r="F2284" i="8"/>
  <c r="F2283" i="8"/>
  <c r="F2282" i="8"/>
  <c r="F2281" i="8"/>
  <c r="F2280" i="8"/>
  <c r="F2279" i="8"/>
  <c r="F2278" i="8"/>
  <c r="F2277" i="8"/>
  <c r="F2276" i="8"/>
  <c r="F2275" i="8"/>
  <c r="F2274" i="8"/>
  <c r="F2273" i="8"/>
  <c r="F2272" i="8"/>
  <c r="F2271" i="8"/>
  <c r="F2270" i="8"/>
  <c r="F2269" i="8"/>
  <c r="F2268" i="8"/>
  <c r="F2267" i="8"/>
  <c r="F2266" i="8"/>
  <c r="F2265" i="8"/>
  <c r="F2264" i="8"/>
  <c r="F2263" i="8"/>
  <c r="F2262" i="8"/>
  <c r="F2261" i="8"/>
  <c r="F2260" i="8"/>
  <c r="F2259" i="8"/>
  <c r="F2258" i="8"/>
  <c r="F2257" i="8"/>
  <c r="F2256" i="8"/>
  <c r="F2255" i="8"/>
  <c r="F2254" i="8"/>
  <c r="F2253" i="8"/>
  <c r="F2252" i="8"/>
  <c r="F2251" i="8"/>
  <c r="F2250" i="8"/>
  <c r="F2249" i="8"/>
  <c r="F2248" i="8"/>
  <c r="F2247" i="8"/>
  <c r="F2246" i="8"/>
  <c r="F2245" i="8"/>
  <c r="F2244" i="8"/>
  <c r="F2243" i="8"/>
  <c r="F2242" i="8"/>
  <c r="F2241" i="8"/>
  <c r="F2240" i="8"/>
  <c r="F2239" i="8"/>
  <c r="F2238" i="8"/>
  <c r="F2237" i="8"/>
  <c r="F2236" i="8"/>
  <c r="F2235" i="8"/>
  <c r="F2234" i="8"/>
  <c r="F2233" i="8"/>
  <c r="F2232" i="8"/>
  <c r="F2231" i="8"/>
  <c r="F2230" i="8"/>
  <c r="F2229" i="8"/>
  <c r="F2228" i="8"/>
  <c r="F2227" i="8"/>
  <c r="F2226" i="8"/>
  <c r="F2225" i="8"/>
  <c r="F2224" i="8"/>
  <c r="F2223" i="8"/>
  <c r="F2222" i="8"/>
  <c r="F2221" i="8"/>
  <c r="F2220" i="8"/>
  <c r="F2219" i="8"/>
  <c r="F2218" i="8"/>
  <c r="F2217" i="8"/>
  <c r="F2216" i="8"/>
  <c r="F2215" i="8"/>
  <c r="F2214" i="8"/>
  <c r="F2213" i="8"/>
  <c r="F2212" i="8"/>
  <c r="F2211" i="8"/>
  <c r="F2210" i="8"/>
  <c r="F2209" i="8"/>
  <c r="F2208" i="8"/>
  <c r="F2207" i="8"/>
  <c r="F2206" i="8"/>
  <c r="F2205" i="8"/>
  <c r="F2204" i="8"/>
  <c r="F2203" i="8"/>
  <c r="F2202" i="8"/>
  <c r="F2201" i="8"/>
  <c r="F2200" i="8"/>
  <c r="F2199" i="8"/>
  <c r="F2198" i="8"/>
  <c r="F2197" i="8"/>
  <c r="F2196" i="8"/>
  <c r="F2195" i="8"/>
  <c r="F2194" i="8"/>
  <c r="F2193" i="8"/>
  <c r="F2192" i="8"/>
  <c r="F2191" i="8"/>
  <c r="F2190" i="8"/>
  <c r="F2189" i="8"/>
  <c r="F2188" i="8"/>
  <c r="F2187" i="8"/>
  <c r="F2186" i="8"/>
  <c r="F2185" i="8"/>
  <c r="F2184" i="8"/>
  <c r="F2183" i="8"/>
  <c r="F2182" i="8"/>
  <c r="F2181" i="8"/>
  <c r="F2180" i="8"/>
  <c r="F2179" i="8"/>
  <c r="F2178" i="8"/>
  <c r="F2177" i="8"/>
  <c r="F2176" i="8"/>
  <c r="F2175" i="8"/>
  <c r="F2174" i="8"/>
  <c r="F2173" i="8"/>
  <c r="F2172" i="8"/>
  <c r="F2171" i="8"/>
  <c r="F2170" i="8"/>
  <c r="F2169" i="8"/>
  <c r="F2168" i="8"/>
  <c r="F2167" i="8"/>
  <c r="F2166" i="8"/>
  <c r="F2165" i="8"/>
  <c r="F2164" i="8"/>
  <c r="F2163" i="8"/>
  <c r="F2162" i="8"/>
  <c r="F2161" i="8"/>
  <c r="F2160" i="8"/>
  <c r="F2159" i="8"/>
  <c r="F2158" i="8"/>
  <c r="F2157" i="8"/>
  <c r="F2156" i="8"/>
  <c r="F2155" i="8"/>
  <c r="F2154" i="8"/>
  <c r="F2153" i="8"/>
  <c r="F2152" i="8"/>
  <c r="F2151" i="8"/>
  <c r="F2150" i="8"/>
  <c r="F2149" i="8"/>
  <c r="F2148" i="8"/>
  <c r="F2147" i="8"/>
  <c r="F2146" i="8"/>
  <c r="F2145" i="8"/>
  <c r="F2144" i="8"/>
  <c r="F2143" i="8"/>
  <c r="F2142" i="8"/>
  <c r="F2141" i="8"/>
  <c r="F2140" i="8"/>
  <c r="F2139" i="8"/>
  <c r="F2138" i="8"/>
  <c r="F2137" i="8"/>
  <c r="F2136" i="8"/>
  <c r="F2135" i="8"/>
  <c r="F2134" i="8"/>
  <c r="F2133" i="8"/>
  <c r="F2132" i="8"/>
  <c r="F2131" i="8"/>
  <c r="F2130" i="8"/>
  <c r="F2129" i="8"/>
  <c r="F2128" i="8"/>
  <c r="F2127" i="8"/>
  <c r="F2126" i="8"/>
  <c r="F2125" i="8"/>
  <c r="F2124" i="8"/>
  <c r="F2123" i="8"/>
  <c r="F2122" i="8"/>
  <c r="F2121" i="8"/>
  <c r="F2120" i="8"/>
  <c r="F2119" i="8"/>
  <c r="F2118" i="8"/>
  <c r="F2117" i="8"/>
  <c r="F2116" i="8"/>
  <c r="F2115" i="8"/>
  <c r="F2114" i="8"/>
  <c r="F2113" i="8"/>
  <c r="F2112" i="8"/>
  <c r="F2111" i="8"/>
  <c r="F2110" i="8"/>
  <c r="F2109" i="8"/>
  <c r="F2108" i="8"/>
  <c r="F2107" i="8"/>
  <c r="F2106" i="8"/>
  <c r="F2105" i="8"/>
  <c r="F2104" i="8"/>
  <c r="F2103" i="8"/>
  <c r="F2102" i="8"/>
  <c r="F2101" i="8"/>
  <c r="F2100" i="8"/>
  <c r="F2099" i="8"/>
  <c r="F2098" i="8"/>
  <c r="F2097" i="8"/>
  <c r="F2096" i="8"/>
  <c r="F2095" i="8"/>
  <c r="F2094" i="8"/>
  <c r="F2093" i="8"/>
  <c r="F2092" i="8"/>
  <c r="F2091" i="8"/>
  <c r="F2090" i="8"/>
  <c r="F2089" i="8"/>
  <c r="F2088" i="8"/>
  <c r="F2087" i="8"/>
  <c r="F2086" i="8"/>
  <c r="F2085" i="8"/>
  <c r="F2084" i="8"/>
  <c r="F2083" i="8"/>
  <c r="F2082" i="8"/>
  <c r="F2081" i="8"/>
  <c r="F2080" i="8"/>
  <c r="F2079" i="8"/>
  <c r="F2078" i="8"/>
  <c r="F2077" i="8"/>
  <c r="F2076" i="8"/>
  <c r="F2075" i="8"/>
  <c r="F2074" i="8"/>
  <c r="F2073" i="8"/>
  <c r="F2072" i="8"/>
  <c r="F2071" i="8"/>
  <c r="F2070" i="8"/>
  <c r="F2069" i="8"/>
  <c r="F2068" i="8"/>
  <c r="F2067" i="8"/>
  <c r="F2066" i="8"/>
  <c r="F2065" i="8"/>
  <c r="F2064" i="8"/>
  <c r="F2063" i="8"/>
  <c r="F2062" i="8"/>
  <c r="F2061" i="8"/>
  <c r="F2060" i="8"/>
  <c r="F2059" i="8"/>
  <c r="F2058" i="8"/>
  <c r="F2057" i="8"/>
  <c r="F2056" i="8"/>
  <c r="F2055" i="8"/>
  <c r="F2054" i="8"/>
  <c r="F2053" i="8"/>
  <c r="F2052" i="8"/>
  <c r="F2051" i="8"/>
  <c r="F2050" i="8"/>
  <c r="F2049" i="8"/>
  <c r="F2048" i="8"/>
  <c r="F2047" i="8"/>
  <c r="F2046" i="8"/>
  <c r="F2045" i="8"/>
  <c r="F2044" i="8"/>
  <c r="F2043" i="8"/>
  <c r="F2042" i="8"/>
  <c r="F2041" i="8"/>
  <c r="F2040" i="8"/>
  <c r="F2039" i="8"/>
  <c r="F2038" i="8"/>
  <c r="F2037" i="8"/>
  <c r="F2036" i="8"/>
  <c r="F2035" i="8"/>
  <c r="F2034" i="8"/>
  <c r="F2033" i="8"/>
  <c r="F2032" i="8"/>
  <c r="F2031" i="8"/>
  <c r="F2030" i="8"/>
  <c r="F2029" i="8"/>
  <c r="F2028" i="8"/>
  <c r="F2027" i="8"/>
  <c r="F2026" i="8"/>
  <c r="F2025" i="8"/>
  <c r="F2024" i="8"/>
  <c r="F2023" i="8"/>
  <c r="F2022" i="8"/>
  <c r="F2021" i="8"/>
  <c r="F2020" i="8"/>
  <c r="F2019" i="8"/>
  <c r="F2018" i="8"/>
  <c r="F2017" i="8"/>
  <c r="F2016" i="8"/>
  <c r="F2015" i="8"/>
  <c r="F2014" i="8"/>
  <c r="F2013" i="8"/>
  <c r="F2012" i="8"/>
  <c r="F2011" i="8"/>
  <c r="F2010" i="8"/>
  <c r="F2009" i="8"/>
  <c r="F2008" i="8"/>
  <c r="F2007" i="8"/>
  <c r="F2006" i="8"/>
  <c r="F2005" i="8"/>
  <c r="F2004" i="8"/>
  <c r="F2003" i="8"/>
  <c r="F2002" i="8"/>
  <c r="F2001" i="8"/>
  <c r="F2000" i="8"/>
  <c r="F1999" i="8"/>
  <c r="F1998" i="8"/>
  <c r="F1997" i="8"/>
  <c r="F1996" i="8"/>
  <c r="F1995" i="8"/>
  <c r="F1994" i="8"/>
  <c r="F1993" i="8"/>
  <c r="F1992" i="8"/>
  <c r="F1991" i="8"/>
  <c r="F1990" i="8"/>
  <c r="F1989" i="8"/>
  <c r="F1988" i="8"/>
  <c r="F1987" i="8"/>
  <c r="F1986" i="8"/>
  <c r="F1985" i="8"/>
  <c r="F1984" i="8"/>
  <c r="F1983" i="8"/>
  <c r="F1982" i="8"/>
  <c r="F1981" i="8"/>
  <c r="F1980" i="8"/>
  <c r="F1979" i="8"/>
  <c r="F1978" i="8"/>
  <c r="F1977" i="8"/>
  <c r="F1976" i="8"/>
  <c r="F1975" i="8"/>
  <c r="F1974" i="8"/>
  <c r="F1973" i="8"/>
  <c r="F1972" i="8"/>
  <c r="F1971" i="8"/>
  <c r="F1970" i="8"/>
  <c r="F1969" i="8"/>
  <c r="F1968" i="8"/>
  <c r="F1967" i="8"/>
  <c r="F1966" i="8"/>
  <c r="F1965" i="8"/>
  <c r="F1964" i="8"/>
  <c r="F1963" i="8"/>
  <c r="F1962" i="8"/>
  <c r="F1961" i="8"/>
  <c r="F1960" i="8"/>
  <c r="F1959" i="8"/>
  <c r="F1958" i="8"/>
  <c r="F1957" i="8"/>
  <c r="F1956" i="8"/>
  <c r="F1955" i="8"/>
  <c r="F1954" i="8"/>
  <c r="F1953" i="8"/>
  <c r="F1952" i="8"/>
  <c r="F1951" i="8"/>
  <c r="F1950" i="8"/>
  <c r="F1949" i="8"/>
  <c r="F1948" i="8"/>
  <c r="F1947" i="8"/>
  <c r="F1946" i="8"/>
  <c r="F1945" i="8"/>
  <c r="F1944" i="8"/>
  <c r="F1943" i="8"/>
  <c r="F1942" i="8"/>
  <c r="F1941" i="8"/>
  <c r="F1940" i="8"/>
  <c r="F1939" i="8"/>
  <c r="F1938" i="8"/>
  <c r="F1937" i="8"/>
  <c r="F1936" i="8"/>
  <c r="F1935" i="8"/>
  <c r="F1934" i="8"/>
  <c r="F1933" i="8"/>
  <c r="F1932" i="8"/>
  <c r="F1931" i="8"/>
  <c r="F1930" i="8"/>
  <c r="F1929" i="8"/>
  <c r="F1928" i="8"/>
  <c r="F1927" i="8"/>
  <c r="F1926" i="8"/>
  <c r="F1925" i="8"/>
  <c r="F1924" i="8"/>
  <c r="F1923" i="8"/>
  <c r="F1922" i="8"/>
  <c r="F1921" i="8"/>
  <c r="F1920" i="8"/>
  <c r="F1919" i="8"/>
  <c r="F1918" i="8"/>
  <c r="F1917" i="8"/>
  <c r="F1916" i="8"/>
  <c r="F1915" i="8"/>
  <c r="F1914" i="8"/>
  <c r="F1913" i="8"/>
  <c r="F1912" i="8"/>
  <c r="F1911" i="8"/>
  <c r="F1910" i="8"/>
  <c r="F1909" i="8"/>
  <c r="F1908" i="8"/>
  <c r="F1907" i="8"/>
  <c r="F1906" i="8"/>
  <c r="F1905" i="8"/>
  <c r="F1904" i="8"/>
  <c r="F1903" i="8"/>
  <c r="F1902" i="8"/>
  <c r="F1901" i="8"/>
  <c r="F1900" i="8"/>
  <c r="F1899" i="8"/>
  <c r="F1898" i="8"/>
  <c r="F1897" i="8"/>
  <c r="F1896" i="8"/>
  <c r="F1895" i="8"/>
  <c r="F1894" i="8"/>
  <c r="F1893" i="8"/>
  <c r="F1892" i="8"/>
  <c r="F1891" i="8"/>
  <c r="F1890" i="8"/>
  <c r="F1889" i="8"/>
  <c r="F1888" i="8"/>
  <c r="F1887" i="8"/>
  <c r="F1886" i="8"/>
  <c r="F1885" i="8"/>
  <c r="F1884" i="8"/>
  <c r="F1883" i="8"/>
  <c r="F1882" i="8"/>
  <c r="F1881" i="8"/>
  <c r="F1880" i="8"/>
  <c r="F1879" i="8"/>
  <c r="F1878" i="8"/>
  <c r="F1877" i="8"/>
  <c r="F1876" i="8"/>
  <c r="F1875" i="8"/>
  <c r="F1874" i="8"/>
  <c r="F1873" i="8"/>
  <c r="F1872" i="8"/>
  <c r="F1871" i="8"/>
  <c r="F1870" i="8"/>
  <c r="F1869" i="8"/>
  <c r="F1868" i="8"/>
  <c r="F1867" i="8"/>
  <c r="F1866" i="8"/>
  <c r="F1865" i="8"/>
  <c r="F1864" i="8"/>
  <c r="F1863" i="8"/>
  <c r="F1862" i="8"/>
  <c r="F1861" i="8"/>
  <c r="F1860" i="8"/>
  <c r="F1859" i="8"/>
  <c r="F1858" i="8"/>
  <c r="F1857" i="8"/>
  <c r="F1856" i="8"/>
  <c r="F1855" i="8"/>
  <c r="F1854" i="8"/>
  <c r="F1853" i="8"/>
  <c r="F1852" i="8"/>
  <c r="F1851" i="8"/>
  <c r="F1850" i="8"/>
  <c r="F1849" i="8"/>
  <c r="F1848" i="8"/>
  <c r="F1847" i="8"/>
  <c r="F1846" i="8"/>
  <c r="F1845" i="8"/>
  <c r="F1844" i="8"/>
  <c r="F1843" i="8"/>
  <c r="F1842" i="8"/>
  <c r="F1841" i="8"/>
  <c r="F1840" i="8"/>
  <c r="F1839" i="8"/>
  <c r="F1838" i="8"/>
  <c r="F1837" i="8"/>
  <c r="F1836" i="8"/>
  <c r="F1835" i="8"/>
  <c r="F1834" i="8"/>
  <c r="F1833" i="8"/>
  <c r="F1832" i="8"/>
  <c r="F1831" i="8"/>
  <c r="F1830" i="8"/>
  <c r="F1829" i="8"/>
  <c r="F1828" i="8"/>
  <c r="F1827" i="8"/>
  <c r="F1826" i="8"/>
  <c r="F1825" i="8"/>
  <c r="F1824" i="8"/>
  <c r="F1823" i="8"/>
  <c r="F1822" i="8"/>
  <c r="F1821" i="8"/>
  <c r="F1820" i="8"/>
  <c r="F1819" i="8"/>
  <c r="F1818" i="8"/>
  <c r="F1817" i="8"/>
  <c r="F1816" i="8"/>
  <c r="F1815" i="8"/>
  <c r="F1814" i="8"/>
  <c r="F1813" i="8"/>
  <c r="F1812" i="8"/>
  <c r="F1811" i="8"/>
  <c r="F1810" i="8"/>
  <c r="F1809" i="8"/>
  <c r="F1808" i="8"/>
  <c r="F1807" i="8"/>
  <c r="F1806" i="8"/>
  <c r="F1805" i="8"/>
  <c r="F1804" i="8"/>
  <c r="F1803" i="8"/>
  <c r="F1802" i="8"/>
  <c r="F1801" i="8"/>
  <c r="F1800" i="8"/>
  <c r="F1799" i="8"/>
  <c r="F1798" i="8"/>
  <c r="F1797" i="8"/>
  <c r="F1796" i="8"/>
  <c r="F1795" i="8"/>
  <c r="F1794" i="8"/>
  <c r="F1793" i="8"/>
  <c r="F1792" i="8"/>
  <c r="F1791" i="8"/>
  <c r="F1790" i="8"/>
  <c r="F1789" i="8"/>
  <c r="F1788" i="8"/>
  <c r="F1787" i="8"/>
  <c r="F1786" i="8"/>
  <c r="F1785" i="8"/>
  <c r="F1784" i="8"/>
  <c r="F1783" i="8"/>
  <c r="F1782" i="8"/>
  <c r="F1781" i="8"/>
  <c r="F1780" i="8"/>
  <c r="F1779" i="8"/>
  <c r="F1778" i="8"/>
  <c r="F1777" i="8"/>
  <c r="F1776" i="8"/>
  <c r="F1775" i="8"/>
  <c r="F1774" i="8"/>
  <c r="F1773" i="8"/>
  <c r="F1772" i="8"/>
  <c r="F1771" i="8"/>
  <c r="F1770" i="8"/>
  <c r="F1769" i="8"/>
  <c r="F1768" i="8"/>
  <c r="F1767" i="8"/>
  <c r="F1766" i="8"/>
  <c r="F1765" i="8"/>
  <c r="F1764" i="8"/>
  <c r="F1763" i="8"/>
  <c r="F1762" i="8"/>
  <c r="F1761" i="8"/>
  <c r="F1760" i="8"/>
  <c r="F1759" i="8"/>
  <c r="F1758" i="8"/>
  <c r="F1757" i="8"/>
  <c r="F1756" i="8"/>
  <c r="F1755" i="8"/>
  <c r="F1754" i="8"/>
  <c r="F1753" i="8"/>
  <c r="F1752" i="8"/>
  <c r="F1751" i="8"/>
  <c r="F1750" i="8"/>
  <c r="F1749" i="8"/>
  <c r="F1748" i="8"/>
  <c r="F1747" i="8"/>
  <c r="F1746" i="8"/>
  <c r="F1745" i="8"/>
  <c r="F1744" i="8"/>
  <c r="F1743" i="8"/>
  <c r="F1742" i="8"/>
  <c r="F1741" i="8"/>
  <c r="F1740" i="8"/>
  <c r="F1739" i="8"/>
  <c r="F1738" i="8"/>
  <c r="F1737" i="8"/>
  <c r="F1736" i="8"/>
  <c r="F1735" i="8"/>
  <c r="F1734" i="8"/>
  <c r="F1733" i="8"/>
  <c r="F1732" i="8"/>
  <c r="F1731" i="8"/>
  <c r="F1730" i="8"/>
  <c r="F1729" i="8"/>
  <c r="F1728" i="8"/>
  <c r="F1727" i="8"/>
  <c r="F1726" i="8"/>
  <c r="F1725" i="8"/>
  <c r="F1724" i="8"/>
  <c r="F1723" i="8"/>
  <c r="F1722" i="8"/>
  <c r="F1721" i="8"/>
  <c r="F1720" i="8"/>
  <c r="F1719" i="8"/>
  <c r="F1718" i="8"/>
  <c r="F1717" i="8"/>
  <c r="F1716" i="8"/>
  <c r="F1715" i="8"/>
  <c r="F1714" i="8"/>
  <c r="F1713" i="8"/>
  <c r="F1712" i="8"/>
  <c r="F1711" i="8"/>
  <c r="F1710" i="8"/>
  <c r="F1709" i="8"/>
  <c r="F1708" i="8"/>
  <c r="F1707" i="8"/>
  <c r="F1706" i="8"/>
  <c r="F1705" i="8"/>
  <c r="F1704" i="8"/>
  <c r="F1703" i="8"/>
  <c r="F1702" i="8"/>
  <c r="F1701" i="8"/>
  <c r="F1700" i="8"/>
  <c r="F1699" i="8"/>
  <c r="F1698" i="8"/>
  <c r="F1697" i="8"/>
  <c r="F1696" i="8"/>
  <c r="F1695" i="8"/>
  <c r="F1694" i="8"/>
  <c r="F1693" i="8"/>
  <c r="F1692" i="8"/>
  <c r="F1691" i="8"/>
  <c r="F1690" i="8"/>
  <c r="F1689" i="8"/>
  <c r="F1688" i="8"/>
  <c r="F1687" i="8"/>
  <c r="F1686" i="8"/>
  <c r="F1685" i="8"/>
  <c r="F1684" i="8"/>
  <c r="F1683" i="8"/>
  <c r="F1682" i="8"/>
  <c r="F1681" i="8"/>
  <c r="F1680" i="8"/>
  <c r="F1679" i="8"/>
  <c r="F1678" i="8"/>
  <c r="F1677" i="8"/>
  <c r="F1676" i="8"/>
  <c r="F1675" i="8"/>
  <c r="F1674" i="8"/>
  <c r="F1673" i="8"/>
  <c r="F1672" i="8"/>
  <c r="F1671" i="8"/>
  <c r="F1670" i="8"/>
  <c r="F1669" i="8"/>
  <c r="F1668" i="8"/>
  <c r="F1667" i="8"/>
  <c r="F1666" i="8"/>
  <c r="F1665" i="8"/>
  <c r="F1664" i="8"/>
  <c r="F1663" i="8"/>
  <c r="F1662" i="8"/>
  <c r="F1661" i="8"/>
  <c r="F1660" i="8"/>
  <c r="F1659" i="8"/>
  <c r="F1658" i="8"/>
  <c r="F1657" i="8"/>
  <c r="F1656" i="8"/>
  <c r="F1655" i="8"/>
  <c r="F1654" i="8"/>
  <c r="F1653" i="8"/>
  <c r="F1652" i="8"/>
  <c r="F1651" i="8"/>
  <c r="F1650" i="8"/>
  <c r="F1649" i="8"/>
  <c r="F1648" i="8"/>
  <c r="F1647" i="8"/>
  <c r="F1646" i="8"/>
  <c r="F1645" i="8"/>
  <c r="F1644" i="8"/>
  <c r="F1643" i="8"/>
  <c r="F1642" i="8"/>
  <c r="F1641" i="8"/>
  <c r="F1640" i="8"/>
  <c r="F1639" i="8"/>
  <c r="F1638" i="8"/>
  <c r="F1637" i="8"/>
  <c r="F1636" i="8"/>
  <c r="F1635" i="8"/>
  <c r="F1634" i="8"/>
  <c r="F1633" i="8"/>
  <c r="F1632" i="8"/>
  <c r="F1631" i="8"/>
  <c r="F1630" i="8"/>
  <c r="F1629" i="8"/>
  <c r="F1628" i="8"/>
  <c r="F1627" i="8"/>
  <c r="F1626" i="8"/>
  <c r="F1625" i="8"/>
  <c r="F1624" i="8"/>
  <c r="F1623" i="8"/>
  <c r="F1622" i="8"/>
  <c r="F1621" i="8"/>
  <c r="F1620" i="8"/>
  <c r="F1619" i="8"/>
  <c r="F1618" i="8"/>
  <c r="F1617" i="8"/>
  <c r="F1616" i="8"/>
  <c r="F1615" i="8"/>
  <c r="F1614" i="8"/>
  <c r="F1613" i="8"/>
  <c r="F1612" i="8"/>
  <c r="F1611" i="8"/>
  <c r="F1610" i="8"/>
  <c r="F1609" i="8"/>
  <c r="F1608" i="8"/>
  <c r="F1607" i="8"/>
  <c r="F1606" i="8"/>
  <c r="F1605" i="8"/>
  <c r="F1604" i="8"/>
  <c r="F1603" i="8"/>
  <c r="F1602" i="8"/>
  <c r="F1601" i="8"/>
  <c r="F1600" i="8"/>
  <c r="F1599" i="8"/>
  <c r="F1598" i="8"/>
  <c r="F1597" i="8"/>
  <c r="F1596" i="8"/>
  <c r="F1595" i="8"/>
  <c r="F1594" i="8"/>
  <c r="F1593" i="8"/>
  <c r="F1592" i="8"/>
  <c r="F1591" i="8"/>
  <c r="F1590" i="8"/>
  <c r="F1589" i="8"/>
  <c r="F1588" i="8"/>
  <c r="F1587" i="8"/>
  <c r="F1586" i="8"/>
  <c r="F1585" i="8"/>
  <c r="F1584" i="8"/>
  <c r="F1583" i="8"/>
  <c r="F1582" i="8"/>
  <c r="F1581" i="8"/>
  <c r="F1580" i="8"/>
  <c r="F1579" i="8"/>
  <c r="F1578" i="8"/>
  <c r="F1577" i="8"/>
  <c r="F1576" i="8"/>
  <c r="F1575" i="8"/>
  <c r="F1574" i="8"/>
  <c r="F1573" i="8"/>
  <c r="F1572" i="8"/>
  <c r="F1571" i="8"/>
  <c r="F1570" i="8"/>
  <c r="F1569" i="8"/>
  <c r="F1568" i="8"/>
  <c r="F1567" i="8"/>
  <c r="F1566" i="8"/>
  <c r="F1565" i="8"/>
  <c r="F1564" i="8"/>
  <c r="F1563" i="8"/>
  <c r="F1562" i="8"/>
  <c r="F1561" i="8"/>
  <c r="F1560" i="8"/>
  <c r="F1559" i="8"/>
  <c r="F1558" i="8"/>
  <c r="F1557" i="8"/>
  <c r="F1556" i="8"/>
  <c r="F1555" i="8"/>
  <c r="F1554" i="8"/>
  <c r="F1553" i="8"/>
  <c r="F1552" i="8"/>
  <c r="F1551" i="8"/>
  <c r="F1550" i="8"/>
  <c r="F1549" i="8"/>
  <c r="F1548" i="8"/>
  <c r="F1547" i="8"/>
  <c r="F1546" i="8"/>
  <c r="F1545" i="8"/>
  <c r="F1544" i="8"/>
  <c r="F1543" i="8"/>
  <c r="F1542" i="8"/>
  <c r="F1541" i="8"/>
  <c r="F1540" i="8"/>
  <c r="F1539" i="8"/>
  <c r="F1538" i="8"/>
  <c r="F1537" i="8"/>
  <c r="F1536" i="8"/>
  <c r="F1535" i="8"/>
  <c r="F1534" i="8"/>
  <c r="F1533" i="8"/>
  <c r="F1532" i="8"/>
  <c r="F1531" i="8"/>
  <c r="F1530" i="8"/>
  <c r="F1529" i="8"/>
  <c r="F1528" i="8"/>
  <c r="F1527" i="8"/>
  <c r="F1526" i="8"/>
  <c r="F1525" i="8"/>
  <c r="F1524" i="8"/>
  <c r="F1523" i="8"/>
  <c r="F1522" i="8"/>
  <c r="F1521" i="8"/>
  <c r="F1520" i="8"/>
  <c r="F1519" i="8"/>
  <c r="F1518" i="8"/>
  <c r="F1517" i="8"/>
  <c r="F1516" i="8"/>
  <c r="F1515" i="8"/>
  <c r="F1514" i="8"/>
  <c r="F1513" i="8"/>
  <c r="F1512" i="8"/>
  <c r="F1511" i="8"/>
  <c r="F1510" i="8"/>
  <c r="F1509" i="8"/>
  <c r="F1508" i="8"/>
  <c r="F1507" i="8"/>
  <c r="F1506" i="8"/>
  <c r="F1505" i="8"/>
  <c r="F1504" i="8"/>
  <c r="F1503" i="8"/>
  <c r="F1502" i="8"/>
  <c r="F1501" i="8"/>
  <c r="F1500" i="8"/>
  <c r="F1499" i="8"/>
  <c r="F1498" i="8"/>
  <c r="F1497" i="8"/>
  <c r="F1496" i="8"/>
  <c r="F1495" i="8"/>
  <c r="F1494" i="8"/>
  <c r="F1493" i="8"/>
  <c r="F1492" i="8"/>
  <c r="F1491" i="8"/>
  <c r="F1490" i="8"/>
  <c r="F1489" i="8"/>
  <c r="F1488" i="8"/>
  <c r="F1487" i="8"/>
  <c r="F1486" i="8"/>
  <c r="F1485" i="8"/>
  <c r="F1484" i="8"/>
  <c r="F1483" i="8"/>
  <c r="F1482" i="8"/>
  <c r="F1481" i="8"/>
  <c r="F1480" i="8"/>
  <c r="F1479" i="8"/>
  <c r="F1478" i="8"/>
  <c r="F1477" i="8"/>
  <c r="F1476" i="8"/>
  <c r="F1475" i="8"/>
  <c r="F1474" i="8"/>
  <c r="F1473" i="8"/>
  <c r="F1472" i="8"/>
  <c r="F1471" i="8"/>
  <c r="F1470" i="8"/>
  <c r="F1469" i="8"/>
  <c r="F1468" i="8"/>
  <c r="F1467" i="8"/>
  <c r="F1466" i="8"/>
  <c r="F1465" i="8"/>
  <c r="F1464" i="8"/>
  <c r="F1463" i="8"/>
  <c r="F1462" i="8"/>
  <c r="F1461" i="8"/>
  <c r="F1460" i="8"/>
  <c r="F1459" i="8"/>
  <c r="F1458" i="8"/>
  <c r="F1457" i="8"/>
  <c r="F1456" i="8"/>
  <c r="F1455" i="8"/>
  <c r="F1454" i="8"/>
  <c r="F1453" i="8"/>
  <c r="F1452" i="8"/>
  <c r="F1451" i="8"/>
  <c r="F1450" i="8"/>
  <c r="F1449" i="8"/>
  <c r="F1448" i="8"/>
  <c r="F1447" i="8"/>
  <c r="F1446" i="8"/>
  <c r="F1445" i="8"/>
  <c r="F1444" i="8"/>
  <c r="F1443" i="8"/>
  <c r="F1442" i="8"/>
  <c r="F1441" i="8"/>
  <c r="F1440" i="8"/>
  <c r="F1439" i="8"/>
  <c r="F1438" i="8"/>
  <c r="F1437" i="8"/>
  <c r="F1436" i="8"/>
  <c r="F1435" i="8"/>
  <c r="F1434" i="8"/>
  <c r="F1433" i="8"/>
  <c r="F1432" i="8"/>
  <c r="F1431" i="8"/>
  <c r="F1430" i="8"/>
  <c r="F1429" i="8"/>
  <c r="F1428" i="8"/>
  <c r="F1427" i="8"/>
  <c r="F1426" i="8"/>
  <c r="F1425" i="8"/>
  <c r="F1424" i="8"/>
  <c r="F1423" i="8"/>
  <c r="F1422" i="8"/>
  <c r="F1421" i="8"/>
  <c r="F1420" i="8"/>
  <c r="F1419" i="8"/>
  <c r="F1418" i="8"/>
  <c r="F1417" i="8"/>
  <c r="F1416" i="8"/>
  <c r="F1415" i="8"/>
  <c r="F1414" i="8"/>
  <c r="F1413" i="8"/>
  <c r="F1412" i="8"/>
  <c r="F1411" i="8"/>
  <c r="F1410" i="8"/>
  <c r="F1409" i="8"/>
  <c r="F1408" i="8"/>
  <c r="F1407" i="8"/>
  <c r="F1406" i="8"/>
  <c r="F1405" i="8"/>
  <c r="F1404" i="8"/>
  <c r="F1403" i="8"/>
  <c r="F1402" i="8"/>
  <c r="F1401" i="8"/>
  <c r="F1400" i="8"/>
  <c r="F1399" i="8"/>
  <c r="F1398" i="8"/>
  <c r="F1397" i="8"/>
  <c r="F1396" i="8"/>
  <c r="F1395" i="8"/>
  <c r="F1394" i="8"/>
  <c r="F1393" i="8"/>
  <c r="F1392" i="8"/>
  <c r="F1391" i="8"/>
  <c r="F1390" i="8"/>
  <c r="F1389" i="8"/>
  <c r="F1388" i="8"/>
  <c r="F1387" i="8"/>
  <c r="F1386" i="8"/>
  <c r="F1385" i="8"/>
  <c r="F1384" i="8"/>
  <c r="F1383" i="8"/>
  <c r="F1382" i="8"/>
  <c r="F1381" i="8"/>
  <c r="F1380" i="8"/>
  <c r="F1379" i="8"/>
  <c r="F1378" i="8"/>
  <c r="F1377" i="8"/>
  <c r="F1376" i="8"/>
  <c r="F1375" i="8"/>
  <c r="F1374" i="8"/>
  <c r="F1373" i="8"/>
  <c r="F1372" i="8"/>
  <c r="F1371" i="8"/>
  <c r="F1370" i="8"/>
  <c r="F1369" i="8"/>
  <c r="F1368" i="8"/>
  <c r="F1367" i="8"/>
  <c r="F1366" i="8"/>
  <c r="F1365" i="8"/>
  <c r="F1364" i="8"/>
  <c r="F1363" i="8"/>
  <c r="F1362" i="8"/>
  <c r="F1361" i="8"/>
  <c r="F1360" i="8"/>
  <c r="F1359" i="8"/>
  <c r="F1358" i="8"/>
  <c r="F1357" i="8"/>
  <c r="F1356" i="8"/>
  <c r="F1355" i="8"/>
  <c r="F1354" i="8"/>
  <c r="F1353" i="8"/>
  <c r="F1352" i="8"/>
  <c r="F1351" i="8"/>
  <c r="F1350" i="8"/>
  <c r="F1349" i="8"/>
  <c r="F1348" i="8"/>
  <c r="F1347" i="8"/>
  <c r="F1346" i="8"/>
  <c r="F1345" i="8"/>
  <c r="F1344" i="8"/>
  <c r="F1343" i="8"/>
  <c r="F1342" i="8"/>
  <c r="F1341" i="8"/>
  <c r="F1340" i="8"/>
  <c r="F1339" i="8"/>
  <c r="F1338" i="8"/>
  <c r="F1337" i="8"/>
  <c r="F1336" i="8"/>
  <c r="F1335" i="8"/>
  <c r="F1334" i="8"/>
  <c r="F1333" i="8"/>
  <c r="F1332" i="8"/>
  <c r="F1331" i="8"/>
  <c r="F1330" i="8"/>
  <c r="F1329" i="8"/>
  <c r="F1328" i="8"/>
  <c r="F1327" i="8"/>
  <c r="F1326" i="8"/>
  <c r="F1325" i="8"/>
  <c r="F1324" i="8"/>
  <c r="F1323" i="8"/>
  <c r="F1322" i="8"/>
  <c r="F1321" i="8"/>
  <c r="F1320" i="8"/>
  <c r="F1319" i="8"/>
  <c r="F1318" i="8"/>
  <c r="F1317" i="8"/>
  <c r="F1316" i="8"/>
  <c r="F1315" i="8"/>
  <c r="F1314" i="8"/>
  <c r="F1313" i="8"/>
  <c r="F1312" i="8"/>
  <c r="F1311" i="8"/>
  <c r="F1310" i="8"/>
  <c r="F1309" i="8"/>
  <c r="F1308" i="8"/>
  <c r="F1307" i="8"/>
  <c r="F1306" i="8"/>
  <c r="F1305" i="8"/>
  <c r="F1304" i="8"/>
  <c r="F1303" i="8"/>
  <c r="F1302" i="8"/>
  <c r="F1301" i="8"/>
  <c r="F1300" i="8"/>
  <c r="F1299" i="8"/>
  <c r="F1298" i="8"/>
  <c r="F1297" i="8"/>
  <c r="F1296" i="8"/>
  <c r="F1295" i="8"/>
  <c r="F1294" i="8"/>
  <c r="F1293" i="8"/>
  <c r="F1292" i="8"/>
  <c r="F1291" i="8"/>
  <c r="F1290" i="8"/>
  <c r="F1289" i="8"/>
  <c r="F1288" i="8"/>
  <c r="F1287" i="8"/>
  <c r="F1286" i="8"/>
  <c r="F1285" i="8"/>
  <c r="F1284" i="8"/>
  <c r="F1283" i="8"/>
  <c r="F1282" i="8"/>
  <c r="F1281" i="8"/>
  <c r="F1280" i="8"/>
  <c r="F1279" i="8"/>
  <c r="F1278" i="8"/>
  <c r="F1277" i="8"/>
  <c r="F1276" i="8"/>
  <c r="F1275" i="8"/>
  <c r="F1274" i="8"/>
  <c r="F1273" i="8"/>
  <c r="F1272" i="8"/>
  <c r="F1271" i="8"/>
  <c r="F1270" i="8"/>
  <c r="F1269" i="8"/>
  <c r="F1268" i="8"/>
  <c r="F1267" i="8"/>
  <c r="F1266" i="8"/>
  <c r="F1265" i="8"/>
  <c r="F1264" i="8"/>
  <c r="F1263" i="8"/>
  <c r="F1262" i="8"/>
  <c r="F1261" i="8"/>
  <c r="F1260" i="8"/>
  <c r="F1259" i="8"/>
  <c r="F1258" i="8"/>
  <c r="F1257" i="8"/>
  <c r="F1256" i="8"/>
  <c r="F1255" i="8"/>
  <c r="F1254" i="8"/>
  <c r="F1253" i="8"/>
  <c r="F1252" i="8"/>
  <c r="F1251" i="8"/>
  <c r="F1250" i="8"/>
  <c r="F1249" i="8"/>
  <c r="F1248" i="8"/>
  <c r="F1247" i="8"/>
  <c r="F1246" i="8"/>
  <c r="F1245" i="8"/>
  <c r="F1244" i="8"/>
  <c r="F1243" i="8"/>
  <c r="F1242" i="8"/>
  <c r="F1241" i="8"/>
  <c r="F1240" i="8"/>
  <c r="F1239" i="8"/>
  <c r="F1238" i="8"/>
  <c r="F1237" i="8"/>
  <c r="F1236" i="8"/>
  <c r="F1235" i="8"/>
  <c r="F1234" i="8"/>
  <c r="F1233" i="8"/>
  <c r="F1232" i="8"/>
  <c r="F1231" i="8"/>
  <c r="F1230" i="8"/>
  <c r="F1229" i="8"/>
  <c r="F1228" i="8"/>
  <c r="F1227" i="8"/>
  <c r="F1226" i="8"/>
  <c r="F1225" i="8"/>
  <c r="F1224" i="8"/>
  <c r="F1223" i="8"/>
  <c r="F1222" i="8"/>
  <c r="F1221" i="8"/>
  <c r="F1220" i="8"/>
  <c r="F1219" i="8"/>
  <c r="F1218" i="8"/>
  <c r="F1217" i="8"/>
  <c r="F1216" i="8"/>
  <c r="F1215" i="8"/>
  <c r="F1214" i="8"/>
  <c r="F1213" i="8"/>
  <c r="F1212" i="8"/>
  <c r="F1211" i="8"/>
  <c r="F1210" i="8"/>
  <c r="F1209" i="8"/>
  <c r="F1208" i="8"/>
  <c r="F1207" i="8"/>
  <c r="F1206" i="8"/>
  <c r="F1205" i="8"/>
  <c r="F1204" i="8"/>
  <c r="F1203" i="8"/>
  <c r="F1202" i="8"/>
  <c r="F1201" i="8"/>
  <c r="F1200" i="8"/>
  <c r="F1199" i="8"/>
  <c r="F1198" i="8"/>
  <c r="F1197" i="8"/>
  <c r="F1196" i="8"/>
  <c r="F1195" i="8"/>
  <c r="F1194" i="8"/>
  <c r="F1193" i="8"/>
  <c r="F1192" i="8"/>
  <c r="F1191" i="8"/>
  <c r="F1190" i="8"/>
  <c r="F1189" i="8"/>
  <c r="F1188" i="8"/>
  <c r="F1187" i="8"/>
  <c r="F1186" i="8"/>
  <c r="F1185" i="8"/>
  <c r="F1184" i="8"/>
  <c r="F1183" i="8"/>
  <c r="F1182" i="8"/>
  <c r="F1181" i="8"/>
  <c r="F1180" i="8"/>
  <c r="F1179" i="8"/>
  <c r="F1178" i="8"/>
  <c r="F1177" i="8"/>
  <c r="F1176" i="8"/>
  <c r="F1175" i="8"/>
  <c r="F1174" i="8"/>
  <c r="F1173" i="8"/>
  <c r="F1172" i="8"/>
  <c r="F1171" i="8"/>
  <c r="F1170" i="8"/>
  <c r="F1169" i="8"/>
  <c r="F1168" i="8"/>
  <c r="F1167" i="8"/>
  <c r="F1166" i="8"/>
  <c r="F1165" i="8"/>
  <c r="F1164" i="8"/>
  <c r="F1163" i="8"/>
  <c r="F1162" i="8"/>
  <c r="F1161" i="8"/>
  <c r="F1160" i="8"/>
  <c r="F1159" i="8"/>
  <c r="F1158" i="8"/>
  <c r="F1157" i="8"/>
  <c r="F1156" i="8"/>
  <c r="F1155" i="8"/>
  <c r="F1154" i="8"/>
  <c r="F1153" i="8"/>
  <c r="F1152" i="8"/>
  <c r="F1151" i="8"/>
  <c r="F1150" i="8"/>
  <c r="F1149" i="8"/>
  <c r="F1148" i="8"/>
  <c r="F1147" i="8"/>
  <c r="F1146" i="8"/>
  <c r="F1145" i="8"/>
  <c r="F1144" i="8"/>
  <c r="F1143" i="8"/>
  <c r="F1142" i="8"/>
  <c r="F1141" i="8"/>
  <c r="F1140" i="8"/>
  <c r="F1139" i="8"/>
  <c r="F1138" i="8"/>
  <c r="F1137" i="8"/>
  <c r="F1136" i="8"/>
  <c r="F1135" i="8"/>
  <c r="F1134" i="8"/>
  <c r="F1133" i="8"/>
  <c r="F1132" i="8"/>
  <c r="F1131" i="8"/>
  <c r="F1130" i="8"/>
  <c r="F1129" i="8"/>
  <c r="F1128" i="8"/>
  <c r="F1127" i="8"/>
  <c r="F1126" i="8"/>
  <c r="F1125" i="8"/>
  <c r="F1124" i="8"/>
  <c r="F1123" i="8"/>
  <c r="F1122" i="8"/>
  <c r="F1121" i="8"/>
  <c r="F1120" i="8"/>
  <c r="F1119" i="8"/>
  <c r="F1118" i="8"/>
  <c r="F1117" i="8"/>
  <c r="F1116" i="8"/>
  <c r="F1115" i="8"/>
  <c r="F1114" i="8"/>
  <c r="F1113" i="8"/>
  <c r="F1112" i="8"/>
  <c r="F1111" i="8"/>
  <c r="F1110" i="8"/>
  <c r="F1109" i="8"/>
  <c r="F1108" i="8"/>
  <c r="F1107" i="8"/>
  <c r="F1106" i="8"/>
  <c r="F1105" i="8"/>
  <c r="F1104" i="8"/>
  <c r="F1103" i="8"/>
  <c r="F1102" i="8"/>
  <c r="F1101" i="8"/>
  <c r="F1100" i="8"/>
  <c r="F1099" i="8"/>
  <c r="F1098" i="8"/>
  <c r="F1097" i="8"/>
  <c r="F1096" i="8"/>
  <c r="F1095" i="8"/>
  <c r="F1094" i="8"/>
  <c r="F1093" i="8"/>
  <c r="F1092" i="8"/>
  <c r="F1091" i="8"/>
  <c r="F1090" i="8"/>
  <c r="F1089" i="8"/>
  <c r="F1088" i="8"/>
  <c r="F1087" i="8"/>
  <c r="F1086" i="8"/>
  <c r="F1085" i="8"/>
  <c r="F1084" i="8"/>
  <c r="F1083" i="8"/>
  <c r="F1082" i="8"/>
  <c r="F1081" i="8"/>
  <c r="F1080" i="8"/>
  <c r="F1079" i="8"/>
  <c r="F1078" i="8"/>
  <c r="F1077" i="8"/>
  <c r="F1076" i="8"/>
  <c r="F1075" i="8"/>
  <c r="F1074" i="8"/>
  <c r="F1073" i="8"/>
  <c r="F1072" i="8"/>
  <c r="F1071" i="8"/>
  <c r="F1070" i="8"/>
  <c r="F1069" i="8"/>
  <c r="F1068" i="8"/>
  <c r="F1067" i="8"/>
  <c r="F1066" i="8"/>
  <c r="F1065" i="8"/>
  <c r="F1064" i="8"/>
  <c r="F1063" i="8"/>
  <c r="F1062" i="8"/>
  <c r="F1061" i="8"/>
  <c r="F1060" i="8"/>
  <c r="F1059" i="8"/>
  <c r="F1058" i="8"/>
  <c r="F1057" i="8"/>
  <c r="F1056" i="8"/>
  <c r="F1055" i="8"/>
  <c r="F1054" i="8"/>
  <c r="F1053" i="8"/>
  <c r="F1052" i="8"/>
  <c r="F1051" i="8"/>
  <c r="F1050" i="8"/>
  <c r="F1049" i="8"/>
  <c r="F1048" i="8"/>
  <c r="F1047" i="8"/>
  <c r="F1046" i="8"/>
  <c r="F1045" i="8"/>
  <c r="F1044" i="8"/>
  <c r="F1043" i="8"/>
  <c r="F1042" i="8"/>
  <c r="F1041" i="8"/>
  <c r="F1040" i="8"/>
  <c r="F1039" i="8"/>
  <c r="F1038" i="8"/>
  <c r="F1037" i="8"/>
  <c r="F1036" i="8"/>
  <c r="F1035" i="8"/>
  <c r="F1034" i="8"/>
  <c r="F1033" i="8"/>
  <c r="F1032" i="8"/>
  <c r="F1031" i="8"/>
  <c r="F1030" i="8"/>
  <c r="F1029" i="8"/>
  <c r="F1028" i="8"/>
  <c r="F1027" i="8"/>
  <c r="F1026" i="8"/>
  <c r="F1025" i="8"/>
  <c r="F1024" i="8"/>
  <c r="F1023" i="8"/>
  <c r="F1022" i="8"/>
  <c r="F1021" i="8"/>
  <c r="F1020" i="8"/>
  <c r="F1019" i="8"/>
  <c r="F1018" i="8"/>
  <c r="F1017" i="8"/>
  <c r="F1016" i="8"/>
  <c r="F1015" i="8"/>
  <c r="F1014" i="8"/>
  <c r="F1013" i="8"/>
  <c r="F1012" i="8"/>
  <c r="F1011" i="8"/>
  <c r="F1010" i="8"/>
  <c r="F1009" i="8"/>
  <c r="F1008" i="8"/>
  <c r="F1007" i="8"/>
  <c r="F1006" i="8"/>
  <c r="F1005" i="8"/>
  <c r="F1004" i="8"/>
  <c r="F1003" i="8"/>
  <c r="F1002" i="8"/>
  <c r="F1001" i="8"/>
  <c r="F1000" i="8"/>
  <c r="F999" i="8"/>
  <c r="F998" i="8"/>
  <c r="F997" i="8"/>
  <c r="F996" i="8"/>
  <c r="F995" i="8"/>
  <c r="F994" i="8"/>
  <c r="F993" i="8"/>
  <c r="F992" i="8"/>
  <c r="F991" i="8"/>
  <c r="F990" i="8"/>
  <c r="F989" i="8"/>
  <c r="F988" i="8"/>
  <c r="F987" i="8"/>
  <c r="F986" i="8"/>
  <c r="F985" i="8"/>
  <c r="F984" i="8"/>
  <c r="F983" i="8"/>
  <c r="F982" i="8"/>
  <c r="F981" i="8"/>
  <c r="F980" i="8"/>
  <c r="F979" i="8"/>
  <c r="F978" i="8"/>
  <c r="F977" i="8"/>
  <c r="F976" i="8"/>
  <c r="F975" i="8"/>
  <c r="F974" i="8"/>
  <c r="F973" i="8"/>
  <c r="F972" i="8"/>
  <c r="F971" i="8"/>
  <c r="F970" i="8"/>
  <c r="F969" i="8"/>
  <c r="F968" i="8"/>
  <c r="F967" i="8"/>
  <c r="F966" i="8"/>
  <c r="F965" i="8"/>
  <c r="F964" i="8"/>
  <c r="F963" i="8"/>
  <c r="F962" i="8"/>
  <c r="F961" i="8"/>
  <c r="F960" i="8"/>
  <c r="F959" i="8"/>
  <c r="F958" i="8"/>
  <c r="F957" i="8"/>
  <c r="F956" i="8"/>
  <c r="F955" i="8"/>
  <c r="F954" i="8"/>
  <c r="F953" i="8"/>
  <c r="F952" i="8"/>
  <c r="F951" i="8"/>
  <c r="F950" i="8"/>
  <c r="F949" i="8"/>
  <c r="F948" i="8"/>
  <c r="F947" i="8"/>
  <c r="F946" i="8"/>
  <c r="F945" i="8"/>
  <c r="F944" i="8"/>
  <c r="F943" i="8"/>
  <c r="F942" i="8"/>
  <c r="F941" i="8"/>
  <c r="F940" i="8"/>
  <c r="F939" i="8"/>
  <c r="F938" i="8"/>
  <c r="F937" i="8"/>
  <c r="F936" i="8"/>
  <c r="F935" i="8"/>
  <c r="F934" i="8"/>
  <c r="F933" i="8"/>
  <c r="F932" i="8"/>
  <c r="F931" i="8"/>
  <c r="F930" i="8"/>
  <c r="F929" i="8"/>
  <c r="F928" i="8"/>
  <c r="F927" i="8"/>
  <c r="F926" i="8"/>
  <c r="F925" i="8"/>
  <c r="F924" i="8"/>
  <c r="F923" i="8"/>
  <c r="F922" i="8"/>
  <c r="F921" i="8"/>
  <c r="F920" i="8"/>
  <c r="F919" i="8"/>
  <c r="F918" i="8"/>
  <c r="F917" i="8"/>
  <c r="F916" i="8"/>
  <c r="F915" i="8"/>
  <c r="F914" i="8"/>
  <c r="F913" i="8"/>
  <c r="F912" i="8"/>
  <c r="F911" i="8"/>
  <c r="F910" i="8"/>
  <c r="F909" i="8"/>
  <c r="F908" i="8"/>
  <c r="F907" i="8"/>
  <c r="F906" i="8"/>
  <c r="F905" i="8"/>
  <c r="F904" i="8"/>
  <c r="F903" i="8"/>
  <c r="F902" i="8"/>
  <c r="F901" i="8"/>
  <c r="F900" i="8"/>
  <c r="F899" i="8"/>
  <c r="F898" i="8"/>
  <c r="F897" i="8"/>
  <c r="F896" i="8"/>
  <c r="F895" i="8"/>
  <c r="F894" i="8"/>
  <c r="F893" i="8"/>
  <c r="F892" i="8"/>
  <c r="F891" i="8"/>
  <c r="F890" i="8"/>
  <c r="F889" i="8"/>
  <c r="F888" i="8"/>
  <c r="F887" i="8"/>
  <c r="F886" i="8"/>
  <c r="F885" i="8"/>
  <c r="F884" i="8"/>
  <c r="F883" i="8"/>
  <c r="F882" i="8"/>
  <c r="F881" i="8"/>
  <c r="F880" i="8"/>
  <c r="F879" i="8"/>
  <c r="F878" i="8"/>
  <c r="F877" i="8"/>
  <c r="F876" i="8"/>
  <c r="F875" i="8"/>
  <c r="F874" i="8"/>
  <c r="F873" i="8"/>
  <c r="F872" i="8"/>
  <c r="F871" i="8"/>
  <c r="F870" i="8"/>
  <c r="F869" i="8"/>
  <c r="F868" i="8"/>
  <c r="F867" i="8"/>
  <c r="F866" i="8"/>
  <c r="F865" i="8"/>
  <c r="F864" i="8"/>
  <c r="F863" i="8"/>
  <c r="F862" i="8"/>
  <c r="F861" i="8"/>
  <c r="F860" i="8"/>
  <c r="F859" i="8"/>
  <c r="F858" i="8"/>
  <c r="F857" i="8"/>
  <c r="F856" i="8"/>
  <c r="F855" i="8"/>
  <c r="F854" i="8"/>
  <c r="F853" i="8"/>
  <c r="F852" i="8"/>
  <c r="F851" i="8"/>
  <c r="F850" i="8"/>
  <c r="F849" i="8"/>
  <c r="F848" i="8"/>
  <c r="F847" i="8"/>
  <c r="F846" i="8"/>
  <c r="F845" i="8"/>
  <c r="F844" i="8"/>
  <c r="F843" i="8"/>
  <c r="F842" i="8"/>
  <c r="F841" i="8"/>
  <c r="F840" i="8"/>
  <c r="F839" i="8"/>
  <c r="F838" i="8"/>
  <c r="F837" i="8"/>
  <c r="F836" i="8"/>
  <c r="F835" i="8"/>
  <c r="F834" i="8"/>
  <c r="F833" i="8"/>
  <c r="F832" i="8"/>
  <c r="F831" i="8"/>
  <c r="F830" i="8"/>
  <c r="F829" i="8"/>
  <c r="F828" i="8"/>
  <c r="F827" i="8"/>
  <c r="F826" i="8"/>
  <c r="F825" i="8"/>
  <c r="F824" i="8"/>
  <c r="F823" i="8"/>
  <c r="F822" i="8"/>
  <c r="F821" i="8"/>
  <c r="F820" i="8"/>
  <c r="F819" i="8"/>
  <c r="F818" i="8"/>
  <c r="F817" i="8"/>
  <c r="F816" i="8"/>
  <c r="F815" i="8"/>
  <c r="F814" i="8"/>
  <c r="F813" i="8"/>
  <c r="F812" i="8"/>
  <c r="F811" i="8"/>
  <c r="F810" i="8"/>
  <c r="F809" i="8"/>
  <c r="F808" i="8"/>
  <c r="F807" i="8"/>
  <c r="F806" i="8"/>
  <c r="F805" i="8"/>
  <c r="F804" i="8"/>
  <c r="F803" i="8"/>
  <c r="F802" i="8"/>
  <c r="F801" i="8"/>
  <c r="F800" i="8"/>
  <c r="F799" i="8"/>
  <c r="F798" i="8"/>
  <c r="F797" i="8"/>
  <c r="F796" i="8"/>
  <c r="F795" i="8"/>
  <c r="F794" i="8"/>
  <c r="F793" i="8"/>
  <c r="F792" i="8"/>
  <c r="F791" i="8"/>
  <c r="F790" i="8"/>
  <c r="F789" i="8"/>
  <c r="F788" i="8"/>
  <c r="F787" i="8"/>
  <c r="F786" i="8"/>
  <c r="F785" i="8"/>
  <c r="F784" i="8"/>
  <c r="F783" i="8"/>
  <c r="F782" i="8"/>
  <c r="F781" i="8"/>
  <c r="F780" i="8"/>
  <c r="F779" i="8"/>
  <c r="F778" i="8"/>
  <c r="F777" i="8"/>
  <c r="F776" i="8"/>
  <c r="F775" i="8"/>
  <c r="F774" i="8"/>
  <c r="F773" i="8"/>
  <c r="F772" i="8"/>
  <c r="F771" i="8"/>
  <c r="F770" i="8"/>
  <c r="F769" i="8"/>
  <c r="F768" i="8"/>
  <c r="F767" i="8"/>
  <c r="F766" i="8"/>
  <c r="F765" i="8"/>
  <c r="F764" i="8"/>
  <c r="F763" i="8"/>
  <c r="F762" i="8"/>
  <c r="F761" i="8"/>
  <c r="F760" i="8"/>
  <c r="F759" i="8"/>
  <c r="F758" i="8"/>
  <c r="F757" i="8"/>
  <c r="F756" i="8"/>
  <c r="F755" i="8"/>
  <c r="F754" i="8"/>
  <c r="F753" i="8"/>
  <c r="F752" i="8"/>
  <c r="F751" i="8"/>
  <c r="F750" i="8"/>
  <c r="F749" i="8"/>
  <c r="F748" i="8"/>
  <c r="F747" i="8"/>
  <c r="F746" i="8"/>
  <c r="F745" i="8"/>
  <c r="F744" i="8"/>
  <c r="F743" i="8"/>
  <c r="F742" i="8"/>
  <c r="F741" i="8"/>
  <c r="F740" i="8"/>
  <c r="F739" i="8"/>
  <c r="F738" i="8"/>
  <c r="F737" i="8"/>
  <c r="F736" i="8"/>
  <c r="F735" i="8"/>
  <c r="F734" i="8"/>
  <c r="F733" i="8"/>
  <c r="F732" i="8"/>
  <c r="F731" i="8"/>
  <c r="F730" i="8"/>
  <c r="F729" i="8"/>
  <c r="F728" i="8"/>
  <c r="F727" i="8"/>
  <c r="F726" i="8"/>
  <c r="F725" i="8"/>
  <c r="F724" i="8"/>
  <c r="F723" i="8"/>
  <c r="F722" i="8"/>
  <c r="F721" i="8"/>
  <c r="F720" i="8"/>
  <c r="F719" i="8"/>
  <c r="F718" i="8"/>
  <c r="F717" i="8"/>
  <c r="F716" i="8"/>
  <c r="F715" i="8"/>
  <c r="F714" i="8"/>
  <c r="F713" i="8"/>
  <c r="F712" i="8"/>
  <c r="F711" i="8"/>
  <c r="F710" i="8"/>
  <c r="F709" i="8"/>
  <c r="F708" i="8"/>
  <c r="F707" i="8"/>
  <c r="F706" i="8"/>
  <c r="F705" i="8"/>
  <c r="F704" i="8"/>
  <c r="F703" i="8"/>
  <c r="F702" i="8"/>
  <c r="F701" i="8"/>
  <c r="F700" i="8"/>
  <c r="F699" i="8"/>
  <c r="F698" i="8"/>
  <c r="F697" i="8"/>
  <c r="F696" i="8"/>
  <c r="F695" i="8"/>
  <c r="F694" i="8"/>
  <c r="F693" i="8"/>
  <c r="F692" i="8"/>
  <c r="F691" i="8"/>
  <c r="F690" i="8"/>
  <c r="F689" i="8"/>
  <c r="F688" i="8"/>
  <c r="F687" i="8"/>
  <c r="F686" i="8"/>
  <c r="F685" i="8"/>
  <c r="F684" i="8"/>
  <c r="F683" i="8"/>
  <c r="F682" i="8"/>
  <c r="F681" i="8"/>
  <c r="F680" i="8"/>
  <c r="F679" i="8"/>
  <c r="F678" i="8"/>
  <c r="F677" i="8"/>
  <c r="F676" i="8"/>
  <c r="F675" i="8"/>
  <c r="F674" i="8"/>
  <c r="F673" i="8"/>
  <c r="F672" i="8"/>
  <c r="F671" i="8"/>
  <c r="F670" i="8"/>
  <c r="F669" i="8"/>
  <c r="F668" i="8"/>
  <c r="F667" i="8"/>
  <c r="F666" i="8"/>
  <c r="F665" i="8"/>
  <c r="F664" i="8"/>
  <c r="F663" i="8"/>
  <c r="F662" i="8"/>
  <c r="F661" i="8"/>
  <c r="F660" i="8"/>
  <c r="F659" i="8"/>
  <c r="F658" i="8"/>
  <c r="F657" i="8"/>
  <c r="F656" i="8"/>
  <c r="F655" i="8"/>
  <c r="F654" i="8"/>
  <c r="F653" i="8"/>
  <c r="F652" i="8"/>
  <c r="F651" i="8"/>
  <c r="F650" i="8"/>
  <c r="F649" i="8"/>
  <c r="F648" i="8"/>
  <c r="F647" i="8"/>
  <c r="F646" i="8"/>
  <c r="F645" i="8"/>
  <c r="F644" i="8"/>
  <c r="F643" i="8"/>
  <c r="F642" i="8"/>
  <c r="F641" i="8"/>
  <c r="F640" i="8"/>
  <c r="F639" i="8"/>
  <c r="F638" i="8"/>
  <c r="F637" i="8"/>
  <c r="F636" i="8"/>
  <c r="F635" i="8"/>
  <c r="F634" i="8"/>
  <c r="F633" i="8"/>
  <c r="F632" i="8"/>
  <c r="F631" i="8"/>
  <c r="F630" i="8"/>
  <c r="F629" i="8"/>
  <c r="F628" i="8"/>
  <c r="F627" i="8"/>
  <c r="F626" i="8"/>
  <c r="F625" i="8"/>
  <c r="F624" i="8"/>
  <c r="F623" i="8"/>
  <c r="F622" i="8"/>
  <c r="F621" i="8"/>
  <c r="F620" i="8"/>
  <c r="F619" i="8"/>
  <c r="F618" i="8"/>
  <c r="F617" i="8"/>
  <c r="F616" i="8"/>
  <c r="F615" i="8"/>
  <c r="F614" i="8"/>
  <c r="F613" i="8"/>
  <c r="F612" i="8"/>
  <c r="F611" i="8"/>
  <c r="F610" i="8"/>
  <c r="F609" i="8"/>
  <c r="F608" i="8"/>
  <c r="F607" i="8"/>
  <c r="F606" i="8"/>
  <c r="F605" i="8"/>
  <c r="F604" i="8"/>
  <c r="F603" i="8"/>
  <c r="F602" i="8"/>
  <c r="F601" i="8"/>
  <c r="F600" i="8"/>
  <c r="F599" i="8"/>
  <c r="F598" i="8"/>
  <c r="F597" i="8"/>
  <c r="F596" i="8"/>
  <c r="F595" i="8"/>
  <c r="F594" i="8"/>
  <c r="F593" i="8"/>
  <c r="F592" i="8"/>
  <c r="F591" i="8"/>
  <c r="F590" i="8"/>
  <c r="F589" i="8"/>
  <c r="F588" i="8"/>
  <c r="F587" i="8"/>
  <c r="F586" i="8"/>
  <c r="F585" i="8"/>
  <c r="F584" i="8"/>
  <c r="F583" i="8"/>
  <c r="F582" i="8"/>
  <c r="F581" i="8"/>
  <c r="F580" i="8"/>
  <c r="F579" i="8"/>
  <c r="F578" i="8"/>
  <c r="F577" i="8"/>
  <c r="F576" i="8"/>
  <c r="F575" i="8"/>
  <c r="F574" i="8"/>
  <c r="F573" i="8"/>
  <c r="F572" i="8"/>
  <c r="F571" i="8"/>
  <c r="F570" i="8"/>
  <c r="F569" i="8"/>
  <c r="F568" i="8"/>
  <c r="F567" i="8"/>
  <c r="F566" i="8"/>
  <c r="F565" i="8"/>
  <c r="F564" i="8"/>
  <c r="F563" i="8"/>
  <c r="F562" i="8"/>
  <c r="F561" i="8"/>
  <c r="F560" i="8"/>
  <c r="F559" i="8"/>
  <c r="F558" i="8"/>
  <c r="F557" i="8"/>
  <c r="F556" i="8"/>
  <c r="F555" i="8"/>
  <c r="F554" i="8"/>
  <c r="F553" i="8"/>
  <c r="F552" i="8"/>
  <c r="F551" i="8"/>
  <c r="F550" i="8"/>
  <c r="F549" i="8"/>
  <c r="F548" i="8"/>
  <c r="F547" i="8"/>
  <c r="F546" i="8"/>
  <c r="F545" i="8"/>
  <c r="F544" i="8"/>
  <c r="F543" i="8"/>
  <c r="F542" i="8"/>
  <c r="F541" i="8"/>
  <c r="F540" i="8"/>
  <c r="F539" i="8"/>
  <c r="F538" i="8"/>
  <c r="F537" i="8"/>
  <c r="F536" i="8"/>
  <c r="F535" i="8"/>
  <c r="F534" i="8"/>
  <c r="F533" i="8"/>
  <c r="F532" i="8"/>
  <c r="F531" i="8"/>
  <c r="F530" i="8"/>
  <c r="F529" i="8"/>
  <c r="F528" i="8"/>
  <c r="F527" i="8"/>
  <c r="F526" i="8"/>
  <c r="F525" i="8"/>
  <c r="F524" i="8"/>
  <c r="F523" i="8"/>
  <c r="F522" i="8"/>
  <c r="F521" i="8"/>
  <c r="F520" i="8"/>
  <c r="F519" i="8"/>
  <c r="F518" i="8"/>
  <c r="F517" i="8"/>
  <c r="F516" i="8"/>
  <c r="F515" i="8"/>
  <c r="F514" i="8"/>
  <c r="F513" i="8"/>
  <c r="F512" i="8"/>
  <c r="F511" i="8"/>
  <c r="F510" i="8"/>
  <c r="F509" i="8"/>
  <c r="F508" i="8"/>
  <c r="F507" i="8"/>
  <c r="F506" i="8"/>
  <c r="F505" i="8"/>
  <c r="F504" i="8"/>
  <c r="F503" i="8"/>
  <c r="F502" i="8"/>
  <c r="F501" i="8"/>
  <c r="F500" i="8"/>
  <c r="F499" i="8"/>
  <c r="F498" i="8"/>
  <c r="F497" i="8"/>
  <c r="F496" i="8"/>
  <c r="F495" i="8"/>
  <c r="F494" i="8"/>
  <c r="F493" i="8"/>
  <c r="F492" i="8"/>
  <c r="F491" i="8"/>
  <c r="F490" i="8"/>
  <c r="F489" i="8"/>
  <c r="F488" i="8"/>
  <c r="F487" i="8"/>
  <c r="F486" i="8"/>
  <c r="F485" i="8"/>
  <c r="F484" i="8"/>
  <c r="F483" i="8"/>
  <c r="F482" i="8"/>
  <c r="F481" i="8"/>
  <c r="F480" i="8"/>
  <c r="F479" i="8"/>
  <c r="F478" i="8"/>
  <c r="F477" i="8"/>
  <c r="F476" i="8"/>
  <c r="F475" i="8"/>
  <c r="F474" i="8"/>
  <c r="F473" i="8"/>
  <c r="F472" i="8"/>
  <c r="F471" i="8"/>
  <c r="F470" i="8"/>
  <c r="F469" i="8"/>
  <c r="F468" i="8"/>
  <c r="F467" i="8"/>
  <c r="F466" i="8"/>
  <c r="F465" i="8"/>
  <c r="F464" i="8"/>
  <c r="F463" i="8"/>
  <c r="F462" i="8"/>
  <c r="F461" i="8"/>
  <c r="F460" i="8"/>
  <c r="F459" i="8"/>
  <c r="F458" i="8"/>
  <c r="F457" i="8"/>
  <c r="F456" i="8"/>
  <c r="F455" i="8"/>
  <c r="F454" i="8"/>
  <c r="F453" i="8"/>
  <c r="F452" i="8"/>
  <c r="F451" i="8"/>
  <c r="F450" i="8"/>
  <c r="F449" i="8"/>
  <c r="F448" i="8"/>
  <c r="F447" i="8"/>
  <c r="F446" i="8"/>
  <c r="F445" i="8"/>
  <c r="F444" i="8"/>
  <c r="F443" i="8"/>
  <c r="F442" i="8"/>
  <c r="F441" i="8"/>
  <c r="F440" i="8"/>
  <c r="F439" i="8"/>
  <c r="F438" i="8"/>
  <c r="F437" i="8"/>
  <c r="F436" i="8"/>
  <c r="F435" i="8"/>
  <c r="F434" i="8"/>
  <c r="F433" i="8"/>
  <c r="F432" i="8"/>
  <c r="F431" i="8"/>
  <c r="F430" i="8"/>
  <c r="F429" i="8"/>
  <c r="F428" i="8"/>
  <c r="F427" i="8"/>
  <c r="F426" i="8"/>
  <c r="F425" i="8"/>
  <c r="F424" i="8"/>
  <c r="F423" i="8"/>
  <c r="F422" i="8"/>
  <c r="F421" i="8"/>
  <c r="F420" i="8"/>
  <c r="F419" i="8"/>
  <c r="F418" i="8"/>
  <c r="F417" i="8"/>
  <c r="F416" i="8"/>
  <c r="F415" i="8"/>
  <c r="F414" i="8"/>
  <c r="F413" i="8"/>
  <c r="F412" i="8"/>
  <c r="F411" i="8"/>
  <c r="F410" i="8"/>
  <c r="F409" i="8"/>
  <c r="F408" i="8"/>
  <c r="F407" i="8"/>
  <c r="F406" i="8"/>
  <c r="F405" i="8"/>
  <c r="F404" i="8"/>
  <c r="F403" i="8"/>
  <c r="F402" i="8"/>
  <c r="F401" i="8"/>
  <c r="F400" i="8"/>
  <c r="F399" i="8"/>
  <c r="F398" i="8"/>
  <c r="F397" i="8"/>
  <c r="F396" i="8"/>
  <c r="F395" i="8"/>
  <c r="F394" i="8"/>
  <c r="F393" i="8"/>
  <c r="F392" i="8"/>
  <c r="F391" i="8"/>
  <c r="F390" i="8"/>
  <c r="F389" i="8"/>
  <c r="F388" i="8"/>
  <c r="F387" i="8"/>
  <c r="F386" i="8"/>
  <c r="F385" i="8"/>
  <c r="F384" i="8"/>
  <c r="F383" i="8"/>
  <c r="F382" i="8"/>
  <c r="F381" i="8"/>
  <c r="F380" i="8"/>
  <c r="F379" i="8"/>
  <c r="F378" i="8"/>
  <c r="F377" i="8"/>
  <c r="F376" i="8"/>
  <c r="F375" i="8"/>
  <c r="F374" i="8"/>
  <c r="F373" i="8"/>
  <c r="F372" i="8"/>
  <c r="F371" i="8"/>
  <c r="F370" i="8"/>
  <c r="F369" i="8"/>
  <c r="F368" i="8"/>
  <c r="F367" i="8"/>
  <c r="F366" i="8"/>
  <c r="F365" i="8"/>
  <c r="F364" i="8"/>
  <c r="F363" i="8"/>
  <c r="F362" i="8"/>
  <c r="F361" i="8"/>
  <c r="F360" i="8"/>
  <c r="F359" i="8"/>
  <c r="F358" i="8"/>
  <c r="F357" i="8"/>
  <c r="F356" i="8"/>
  <c r="F355" i="8"/>
  <c r="F354" i="8"/>
  <c r="F353" i="8"/>
  <c r="F352" i="8"/>
  <c r="F351" i="8"/>
  <c r="F350" i="8"/>
  <c r="F349" i="8"/>
  <c r="F348" i="8"/>
  <c r="F347" i="8"/>
  <c r="F346" i="8"/>
  <c r="F345" i="8"/>
  <c r="F344" i="8"/>
  <c r="F343" i="8"/>
  <c r="F342" i="8"/>
  <c r="F341" i="8"/>
  <c r="F340" i="8"/>
  <c r="F339" i="8"/>
  <c r="F338" i="8"/>
  <c r="F337" i="8"/>
  <c r="F336" i="8"/>
  <c r="F335" i="8"/>
  <c r="F334" i="8"/>
  <c r="F333" i="8"/>
  <c r="F332" i="8"/>
  <c r="F331" i="8"/>
  <c r="F330" i="8"/>
  <c r="F329" i="8"/>
  <c r="F328" i="8"/>
  <c r="F327" i="8"/>
  <c r="F326" i="8"/>
  <c r="F325" i="8"/>
  <c r="F324" i="8"/>
  <c r="F323" i="8"/>
  <c r="F322" i="8"/>
  <c r="F321" i="8"/>
  <c r="F320" i="8"/>
  <c r="F319" i="8"/>
  <c r="F318" i="8"/>
  <c r="F317" i="8"/>
  <c r="F316" i="8"/>
  <c r="F315" i="8"/>
  <c r="F314" i="8"/>
  <c r="F313" i="8"/>
  <c r="F312" i="8"/>
  <c r="F311" i="8"/>
  <c r="F310" i="8"/>
  <c r="F309" i="8"/>
  <c r="F308" i="8"/>
  <c r="F307" i="8"/>
  <c r="F306" i="8"/>
  <c r="F305" i="8"/>
  <c r="F304" i="8"/>
  <c r="F303" i="8"/>
  <c r="F302" i="8"/>
  <c r="F301" i="8"/>
  <c r="F300" i="8"/>
  <c r="F299" i="8"/>
  <c r="F298" i="8"/>
  <c r="F297" i="8"/>
  <c r="F296" i="8"/>
  <c r="F295" i="8"/>
  <c r="F294" i="8"/>
  <c r="F293" i="8"/>
  <c r="F292" i="8"/>
  <c r="F291" i="8"/>
  <c r="F290" i="8"/>
  <c r="F289" i="8"/>
  <c r="F288" i="8"/>
  <c r="F287" i="8"/>
  <c r="F286" i="8"/>
  <c r="F285" i="8"/>
  <c r="F284" i="8"/>
  <c r="F283" i="8"/>
  <c r="F282" i="8"/>
  <c r="F281" i="8"/>
  <c r="F280" i="8"/>
  <c r="F279" i="8"/>
  <c r="F278" i="8"/>
  <c r="F277" i="8"/>
  <c r="F276" i="8"/>
  <c r="F275" i="8"/>
  <c r="F274" i="8"/>
  <c r="F273" i="8"/>
  <c r="F272" i="8"/>
  <c r="F271" i="8"/>
  <c r="F270" i="8"/>
  <c r="F269" i="8"/>
  <c r="F268" i="8"/>
  <c r="F267" i="8"/>
  <c r="F266" i="8"/>
  <c r="F265" i="8"/>
  <c r="F264" i="8"/>
  <c r="F263" i="8"/>
  <c r="F262" i="8"/>
  <c r="F261" i="8"/>
  <c r="F260" i="8"/>
  <c r="F259" i="8"/>
  <c r="F258" i="8"/>
  <c r="F257" i="8"/>
  <c r="F256" i="8"/>
  <c r="F255" i="8"/>
  <c r="F254" i="8"/>
  <c r="F253" i="8"/>
  <c r="F252" i="8"/>
  <c r="F251" i="8"/>
  <c r="F250" i="8"/>
  <c r="F249" i="8"/>
  <c r="F248" i="8"/>
  <c r="F247" i="8"/>
  <c r="F246" i="8"/>
  <c r="F245" i="8"/>
  <c r="F244" i="8"/>
  <c r="F243" i="8"/>
  <c r="F242" i="8"/>
  <c r="F241" i="8"/>
  <c r="F240" i="8"/>
  <c r="F239" i="8"/>
  <c r="F238" i="8"/>
  <c r="F237" i="8"/>
  <c r="F236" i="8"/>
  <c r="F235" i="8"/>
  <c r="F234" i="8"/>
  <c r="F233" i="8"/>
  <c r="F232" i="8"/>
  <c r="F231" i="8"/>
  <c r="F230" i="8"/>
  <c r="F229" i="8"/>
  <c r="F228" i="8"/>
  <c r="F227" i="8"/>
  <c r="F226" i="8"/>
  <c r="F225" i="8"/>
  <c r="F224" i="8"/>
  <c r="F223" i="8"/>
  <c r="F222" i="8"/>
  <c r="F221" i="8"/>
  <c r="F220" i="8"/>
  <c r="F219" i="8"/>
  <c r="F218" i="8"/>
  <c r="F217" i="8"/>
  <c r="F216" i="8"/>
  <c r="F215" i="8"/>
  <c r="F214" i="8"/>
  <c r="F213" i="8"/>
  <c r="F212" i="8"/>
  <c r="F211" i="8"/>
  <c r="F210" i="8"/>
  <c r="F209" i="8"/>
  <c r="F208" i="8"/>
  <c r="F207" i="8"/>
  <c r="F206" i="8"/>
  <c r="F205" i="8"/>
  <c r="F204" i="8"/>
  <c r="F203" i="8"/>
  <c r="F202" i="8"/>
  <c r="F201" i="8"/>
  <c r="F200" i="8"/>
  <c r="F199" i="8"/>
  <c r="F198" i="8"/>
  <c r="F197" i="8"/>
  <c r="F196" i="8"/>
  <c r="F195" i="8"/>
  <c r="F194" i="8"/>
  <c r="F193" i="8"/>
  <c r="F192" i="8"/>
  <c r="F191" i="8"/>
  <c r="F190" i="8"/>
  <c r="F189" i="8"/>
  <c r="F188" i="8"/>
  <c r="F187" i="8"/>
  <c r="F186" i="8"/>
  <c r="F185" i="8"/>
  <c r="F184" i="8"/>
  <c r="F183" i="8"/>
  <c r="F182" i="8"/>
  <c r="F181" i="8"/>
  <c r="F180" i="8"/>
  <c r="F179" i="8"/>
  <c r="F178" i="8"/>
  <c r="F177" i="8"/>
  <c r="F176" i="8"/>
  <c r="F175" i="8"/>
  <c r="F174" i="8"/>
  <c r="F173" i="8"/>
  <c r="F172" i="8"/>
  <c r="F171" i="8"/>
  <c r="F170" i="8"/>
  <c r="F169" i="8"/>
  <c r="F168" i="8"/>
  <c r="F167" i="8"/>
  <c r="F166" i="8"/>
  <c r="F165" i="8"/>
  <c r="F164" i="8"/>
  <c r="F163" i="8"/>
  <c r="F162" i="8"/>
  <c r="F161" i="8"/>
  <c r="F160" i="8"/>
  <c r="F159" i="8"/>
  <c r="F158" i="8"/>
  <c r="F157" i="8"/>
  <c r="F156" i="8"/>
  <c r="F155" i="8"/>
  <c r="F154" i="8"/>
  <c r="F153" i="8"/>
  <c r="F152" i="8"/>
  <c r="F151" i="8"/>
  <c r="F150" i="8"/>
  <c r="F149" i="8"/>
  <c r="F148" i="8"/>
  <c r="F147" i="8"/>
  <c r="F146" i="8"/>
  <c r="F145" i="8"/>
  <c r="F144" i="8"/>
  <c r="F143" i="8"/>
  <c r="F142" i="8"/>
  <c r="F141" i="8"/>
  <c r="F140" i="8"/>
  <c r="F139" i="8"/>
  <c r="F138" i="8"/>
  <c r="F137" i="8"/>
  <c r="F136" i="8"/>
  <c r="F135" i="8"/>
  <c r="F134" i="8"/>
  <c r="F133" i="8"/>
  <c r="F132" i="8"/>
  <c r="F131" i="8"/>
  <c r="F130" i="8"/>
  <c r="F129" i="8"/>
  <c r="F128" i="8"/>
  <c r="F127" i="8"/>
  <c r="F126" i="8"/>
  <c r="F125" i="8"/>
  <c r="F124" i="8"/>
  <c r="F123" i="8"/>
  <c r="F122" i="8"/>
  <c r="F121" i="8"/>
  <c r="F120" i="8"/>
  <c r="F119" i="8"/>
  <c r="F118" i="8"/>
  <c r="F117" i="8"/>
  <c r="F116" i="8"/>
  <c r="F115" i="8"/>
  <c r="F114" i="8"/>
  <c r="F113" i="8"/>
  <c r="F112" i="8"/>
  <c r="F111" i="8"/>
  <c r="F110" i="8"/>
  <c r="F109" i="8"/>
  <c r="F108" i="8"/>
  <c r="F107" i="8"/>
  <c r="F106" i="8"/>
  <c r="F105" i="8"/>
  <c r="F104" i="8"/>
  <c r="F103" i="8"/>
  <c r="F102" i="8"/>
  <c r="F101" i="8"/>
  <c r="F100" i="8"/>
  <c r="F99" i="8"/>
  <c r="F98" i="8"/>
  <c r="F97" i="8"/>
  <c r="F96" i="8"/>
  <c r="F95" i="8"/>
  <c r="F94" i="8"/>
  <c r="F93" i="8"/>
  <c r="F92" i="8"/>
  <c r="F91" i="8"/>
  <c r="F90" i="8"/>
  <c r="F89" i="8"/>
  <c r="F88" i="8"/>
  <c r="F87" i="8"/>
  <c r="F86" i="8"/>
  <c r="F85" i="8"/>
  <c r="F84" i="8"/>
  <c r="F83" i="8"/>
  <c r="F82" i="8"/>
  <c r="F81" i="8"/>
  <c r="F80" i="8"/>
  <c r="F79" i="8"/>
  <c r="F78" i="8"/>
  <c r="F77" i="8"/>
  <c r="F76" i="8"/>
  <c r="F75" i="8"/>
  <c r="F74" i="8"/>
  <c r="F73" i="8"/>
  <c r="F72" i="8"/>
  <c r="F71" i="8"/>
  <c r="F70" i="8"/>
  <c r="F69" i="8"/>
  <c r="F68" i="8"/>
  <c r="F67" i="8"/>
  <c r="F66" i="8"/>
  <c r="F65" i="8"/>
  <c r="F64" i="8"/>
  <c r="F63" i="8"/>
  <c r="F62" i="8"/>
  <c r="F61" i="8"/>
  <c r="F60" i="8"/>
  <c r="F59" i="8"/>
  <c r="F58" i="8"/>
  <c r="F57" i="8"/>
  <c r="F56" i="8"/>
  <c r="F55" i="8"/>
  <c r="F54" i="8"/>
  <c r="F53" i="8"/>
  <c r="F52" i="8"/>
  <c r="F51" i="8"/>
  <c r="F50" i="8"/>
  <c r="F49" i="8"/>
  <c r="F48" i="8"/>
  <c r="F47" i="8"/>
  <c r="F46" i="8"/>
  <c r="F45" i="8"/>
  <c r="F44" i="8"/>
  <c r="F43" i="8"/>
  <c r="F42" i="8"/>
  <c r="F41" i="8"/>
  <c r="F40" i="8"/>
  <c r="F39" i="8"/>
  <c r="F38" i="8"/>
  <c r="F37" i="8"/>
  <c r="F36" i="8"/>
  <c r="F35" i="8"/>
  <c r="F34" i="8"/>
  <c r="F33" i="8"/>
  <c r="F32" i="8"/>
  <c r="F31" i="8"/>
  <c r="F30" i="8"/>
  <c r="F29" i="8"/>
  <c r="F28" i="8"/>
  <c r="F27" i="8"/>
  <c r="F26" i="8"/>
  <c r="F25" i="8"/>
  <c r="F24" i="8"/>
  <c r="F23" i="8"/>
  <c r="F22" i="8"/>
  <c r="F21" i="8"/>
  <c r="F20" i="8"/>
  <c r="F19" i="8"/>
  <c r="F18" i="8"/>
  <c r="F17" i="8"/>
  <c r="F16" i="8"/>
  <c r="F15" i="8"/>
  <c r="F14" i="8"/>
  <c r="F13" i="8"/>
  <c r="F12" i="8"/>
  <c r="F11" i="8"/>
  <c r="F10" i="8"/>
  <c r="F9" i="8"/>
  <c r="F8" i="8"/>
  <c r="F7" i="8"/>
  <c r="F6" i="8"/>
  <c r="F5" i="8"/>
  <c r="F4" i="8"/>
  <c r="F3" i="8"/>
  <c r="A384" i="9"/>
  <c r="B4" i="8"/>
  <c r="A4" i="8" s="1"/>
  <c r="C4" i="8"/>
  <c r="D4" i="8"/>
  <c r="B5" i="8"/>
  <c r="A5" i="8" s="1"/>
  <c r="C5" i="8"/>
  <c r="D5" i="8"/>
  <c r="B6" i="8"/>
  <c r="A6" i="8" s="1"/>
  <c r="C6" i="8"/>
  <c r="D6" i="8"/>
  <c r="B7" i="8"/>
  <c r="A7" i="8" s="1"/>
  <c r="C7" i="8"/>
  <c r="D7" i="8"/>
  <c r="B8" i="8"/>
  <c r="A8" i="8" s="1"/>
  <c r="C8" i="8"/>
  <c r="D8" i="8"/>
  <c r="B9" i="8"/>
  <c r="A9" i="8" s="1"/>
  <c r="C9" i="8"/>
  <c r="D9" i="8"/>
  <c r="B10" i="8"/>
  <c r="A10" i="8" s="1"/>
  <c r="C10" i="8"/>
  <c r="D10" i="8"/>
  <c r="B11" i="8"/>
  <c r="A11" i="8" s="1"/>
  <c r="C11" i="8"/>
  <c r="D11" i="8"/>
  <c r="B12" i="8"/>
  <c r="A12" i="8" s="1"/>
  <c r="C12" i="8"/>
  <c r="D12" i="8"/>
  <c r="B13" i="8"/>
  <c r="A13" i="8" s="1"/>
  <c r="C13" i="8"/>
  <c r="D13" i="8"/>
  <c r="B14" i="8"/>
  <c r="A14" i="8" s="1"/>
  <c r="C14" i="8"/>
  <c r="D14" i="8"/>
  <c r="B15" i="8"/>
  <c r="A15" i="8" s="1"/>
  <c r="C15" i="8"/>
  <c r="D15" i="8"/>
  <c r="B16" i="8"/>
  <c r="A16" i="8" s="1"/>
  <c r="C16" i="8"/>
  <c r="D16" i="8"/>
  <c r="B17" i="8"/>
  <c r="A17" i="8" s="1"/>
  <c r="C17" i="8"/>
  <c r="D17" i="8"/>
  <c r="B18" i="8"/>
  <c r="A18" i="8" s="1"/>
  <c r="C18" i="8"/>
  <c r="D18" i="8"/>
  <c r="B19" i="8"/>
  <c r="A19" i="8" s="1"/>
  <c r="C19" i="8"/>
  <c r="D19" i="8"/>
  <c r="B20" i="8"/>
  <c r="A20" i="8" s="1"/>
  <c r="C20" i="8"/>
  <c r="D20" i="8"/>
  <c r="B21" i="8"/>
  <c r="A21" i="8" s="1"/>
  <c r="C21" i="8"/>
  <c r="D21" i="8"/>
  <c r="B22" i="8"/>
  <c r="A22" i="8" s="1"/>
  <c r="C22" i="8"/>
  <c r="D22" i="8"/>
  <c r="B23" i="8"/>
  <c r="A23" i="8" s="1"/>
  <c r="C23" i="8"/>
  <c r="D23" i="8"/>
  <c r="B24" i="8"/>
  <c r="A24" i="8" s="1"/>
  <c r="C24" i="8"/>
  <c r="D24" i="8"/>
  <c r="B25" i="8"/>
  <c r="A25" i="8" s="1"/>
  <c r="C25" i="8"/>
  <c r="D25" i="8"/>
  <c r="B26" i="8"/>
  <c r="A26" i="8" s="1"/>
  <c r="C26" i="8"/>
  <c r="D26" i="8"/>
  <c r="B27" i="8"/>
  <c r="A27" i="8" s="1"/>
  <c r="C27" i="8"/>
  <c r="D27" i="8"/>
  <c r="B28" i="8"/>
  <c r="A28" i="8" s="1"/>
  <c r="C28" i="8"/>
  <c r="D28" i="8"/>
  <c r="B29" i="8"/>
  <c r="A29" i="8" s="1"/>
  <c r="C29" i="8"/>
  <c r="D29" i="8"/>
  <c r="B30" i="8"/>
  <c r="A30" i="8" s="1"/>
  <c r="C30" i="8"/>
  <c r="D30" i="8"/>
  <c r="B31" i="8"/>
  <c r="A31" i="8" s="1"/>
  <c r="C31" i="8"/>
  <c r="D31" i="8"/>
  <c r="B32" i="8"/>
  <c r="A32" i="8" s="1"/>
  <c r="C32" i="8"/>
  <c r="D32" i="8"/>
  <c r="B33" i="8"/>
  <c r="A33" i="8" s="1"/>
  <c r="C33" i="8"/>
  <c r="D33" i="8"/>
  <c r="B34" i="8"/>
  <c r="A34" i="8" s="1"/>
  <c r="C34" i="8"/>
  <c r="D34" i="8"/>
  <c r="B35" i="8"/>
  <c r="A35" i="8" s="1"/>
  <c r="C35" i="8"/>
  <c r="D35" i="8"/>
  <c r="B36" i="8"/>
  <c r="A36" i="8" s="1"/>
  <c r="C36" i="8"/>
  <c r="D36" i="8"/>
  <c r="B37" i="8"/>
  <c r="A37" i="8" s="1"/>
  <c r="C37" i="8"/>
  <c r="D37" i="8"/>
  <c r="B38" i="8"/>
  <c r="A38" i="8" s="1"/>
  <c r="C38" i="8"/>
  <c r="D38" i="8"/>
  <c r="B39" i="8"/>
  <c r="A39" i="8" s="1"/>
  <c r="C39" i="8"/>
  <c r="D39" i="8"/>
  <c r="B40" i="8"/>
  <c r="A40" i="8" s="1"/>
  <c r="C40" i="8"/>
  <c r="D40" i="8"/>
  <c r="B41" i="8"/>
  <c r="A41" i="8" s="1"/>
  <c r="C41" i="8"/>
  <c r="D41" i="8"/>
  <c r="B42" i="8"/>
  <c r="A42" i="8" s="1"/>
  <c r="C42" i="8"/>
  <c r="D42" i="8"/>
  <c r="B43" i="8"/>
  <c r="A43" i="8" s="1"/>
  <c r="C43" i="8"/>
  <c r="D43" i="8"/>
  <c r="B44" i="8"/>
  <c r="A44" i="8" s="1"/>
  <c r="C44" i="8"/>
  <c r="D44" i="8"/>
  <c r="B45" i="8"/>
  <c r="A45" i="8" s="1"/>
  <c r="C45" i="8"/>
  <c r="D45" i="8"/>
  <c r="B46" i="8"/>
  <c r="A46" i="8" s="1"/>
  <c r="C46" i="8"/>
  <c r="D46" i="8"/>
  <c r="B47" i="8"/>
  <c r="A47" i="8" s="1"/>
  <c r="C47" i="8"/>
  <c r="D47" i="8"/>
  <c r="B48" i="8"/>
  <c r="A48" i="8" s="1"/>
  <c r="C48" i="8"/>
  <c r="D48" i="8"/>
  <c r="B49" i="8"/>
  <c r="A49" i="8" s="1"/>
  <c r="C49" i="8"/>
  <c r="D49" i="8"/>
  <c r="B50" i="8"/>
  <c r="A50" i="8" s="1"/>
  <c r="C50" i="8"/>
  <c r="D50" i="8"/>
  <c r="B51" i="8"/>
  <c r="A51" i="8" s="1"/>
  <c r="C51" i="8"/>
  <c r="D51" i="8"/>
  <c r="B52" i="8"/>
  <c r="A52" i="8" s="1"/>
  <c r="C52" i="8"/>
  <c r="D52" i="8"/>
  <c r="B53" i="8"/>
  <c r="A53" i="8" s="1"/>
  <c r="C53" i="8"/>
  <c r="D53" i="8"/>
  <c r="B54" i="8"/>
  <c r="A54" i="8" s="1"/>
  <c r="C54" i="8"/>
  <c r="D54" i="8"/>
  <c r="B55" i="8"/>
  <c r="A55" i="8" s="1"/>
  <c r="C55" i="8"/>
  <c r="D55" i="8"/>
  <c r="B56" i="8"/>
  <c r="A56" i="8" s="1"/>
  <c r="C56" i="8"/>
  <c r="D56" i="8"/>
  <c r="B57" i="8"/>
  <c r="A57" i="8" s="1"/>
  <c r="C57" i="8"/>
  <c r="D57" i="8"/>
  <c r="B58" i="8"/>
  <c r="A58" i="8" s="1"/>
  <c r="C58" i="8"/>
  <c r="D58" i="8"/>
  <c r="B59" i="8"/>
  <c r="A59" i="8" s="1"/>
  <c r="C59" i="8"/>
  <c r="D59" i="8"/>
  <c r="B60" i="8"/>
  <c r="A60" i="8" s="1"/>
  <c r="C60" i="8"/>
  <c r="D60" i="8"/>
  <c r="B61" i="8"/>
  <c r="A61" i="8" s="1"/>
  <c r="C61" i="8"/>
  <c r="D61" i="8"/>
  <c r="B62" i="8"/>
  <c r="A62" i="8" s="1"/>
  <c r="C62" i="8"/>
  <c r="D62" i="8"/>
  <c r="B63" i="8"/>
  <c r="A63" i="8" s="1"/>
  <c r="C63" i="8"/>
  <c r="D63" i="8"/>
  <c r="B64" i="8"/>
  <c r="A64" i="8" s="1"/>
  <c r="C64" i="8"/>
  <c r="D64" i="8"/>
  <c r="B65" i="8"/>
  <c r="A65" i="8" s="1"/>
  <c r="C65" i="8"/>
  <c r="D65" i="8"/>
  <c r="B66" i="8"/>
  <c r="A66" i="8" s="1"/>
  <c r="C66" i="8"/>
  <c r="D66" i="8"/>
  <c r="B67" i="8"/>
  <c r="A67" i="8" s="1"/>
  <c r="C67" i="8"/>
  <c r="D67" i="8"/>
  <c r="B68" i="8"/>
  <c r="A68" i="8" s="1"/>
  <c r="C68" i="8"/>
  <c r="D68" i="8"/>
  <c r="B69" i="8"/>
  <c r="A69" i="8" s="1"/>
  <c r="C69" i="8"/>
  <c r="D69" i="8"/>
  <c r="B70" i="8"/>
  <c r="A70" i="8" s="1"/>
  <c r="C70" i="8"/>
  <c r="D70" i="8"/>
  <c r="B71" i="8"/>
  <c r="A71" i="8" s="1"/>
  <c r="C71" i="8"/>
  <c r="D71" i="8"/>
  <c r="B72" i="8"/>
  <c r="A72" i="8" s="1"/>
  <c r="C72" i="8"/>
  <c r="D72" i="8"/>
  <c r="B73" i="8"/>
  <c r="A73" i="8" s="1"/>
  <c r="C73" i="8"/>
  <c r="D73" i="8"/>
  <c r="B74" i="8"/>
  <c r="A74" i="8" s="1"/>
  <c r="C74" i="8"/>
  <c r="D74" i="8"/>
  <c r="B75" i="8"/>
  <c r="A75" i="8" s="1"/>
  <c r="C75" i="8"/>
  <c r="D75" i="8"/>
  <c r="B76" i="8"/>
  <c r="A76" i="8" s="1"/>
  <c r="C76" i="8"/>
  <c r="D76" i="8"/>
  <c r="B77" i="8"/>
  <c r="A77" i="8" s="1"/>
  <c r="C77" i="8"/>
  <c r="D77" i="8"/>
  <c r="B78" i="8"/>
  <c r="A78" i="8" s="1"/>
  <c r="C78" i="8"/>
  <c r="D78" i="8"/>
  <c r="B79" i="8"/>
  <c r="A79" i="8" s="1"/>
  <c r="C79" i="8"/>
  <c r="D79" i="8"/>
  <c r="B80" i="8"/>
  <c r="A80" i="8" s="1"/>
  <c r="C80" i="8"/>
  <c r="D80" i="8"/>
  <c r="B81" i="8"/>
  <c r="A81" i="8" s="1"/>
  <c r="C81" i="8"/>
  <c r="D81" i="8"/>
  <c r="B82" i="8"/>
  <c r="A82" i="8" s="1"/>
  <c r="C82" i="8"/>
  <c r="D82" i="8"/>
  <c r="B83" i="8"/>
  <c r="A83" i="8" s="1"/>
  <c r="C83" i="8"/>
  <c r="D83" i="8"/>
  <c r="B84" i="8"/>
  <c r="A84" i="8" s="1"/>
  <c r="C84" i="8"/>
  <c r="D84" i="8"/>
  <c r="B85" i="8"/>
  <c r="A85" i="8" s="1"/>
  <c r="C85" i="8"/>
  <c r="D85" i="8"/>
  <c r="B86" i="8"/>
  <c r="A86" i="8" s="1"/>
  <c r="C86" i="8"/>
  <c r="D86" i="8"/>
  <c r="B87" i="8"/>
  <c r="A87" i="8" s="1"/>
  <c r="C87" i="8"/>
  <c r="D87" i="8"/>
  <c r="B88" i="8"/>
  <c r="A88" i="8" s="1"/>
  <c r="C88" i="8"/>
  <c r="D88" i="8"/>
  <c r="B89" i="8"/>
  <c r="A89" i="8" s="1"/>
  <c r="C89" i="8"/>
  <c r="D89" i="8"/>
  <c r="B90" i="8"/>
  <c r="A90" i="8" s="1"/>
  <c r="C90" i="8"/>
  <c r="D90" i="8"/>
  <c r="B91" i="8"/>
  <c r="A91" i="8" s="1"/>
  <c r="C91" i="8"/>
  <c r="D91" i="8"/>
  <c r="B92" i="8"/>
  <c r="A92" i="8" s="1"/>
  <c r="C92" i="8"/>
  <c r="D92" i="8"/>
  <c r="B93" i="8"/>
  <c r="A93" i="8" s="1"/>
  <c r="C93" i="8"/>
  <c r="D93" i="8"/>
  <c r="B94" i="8"/>
  <c r="A94" i="8" s="1"/>
  <c r="C94" i="8"/>
  <c r="D94" i="8"/>
  <c r="B95" i="8"/>
  <c r="A95" i="8" s="1"/>
  <c r="C95" i="8"/>
  <c r="D95" i="8"/>
  <c r="B96" i="8"/>
  <c r="A96" i="8" s="1"/>
  <c r="C96" i="8"/>
  <c r="D96" i="8"/>
  <c r="B97" i="8"/>
  <c r="A97" i="8" s="1"/>
  <c r="C97" i="8"/>
  <c r="D97" i="8"/>
  <c r="B98" i="8"/>
  <c r="A98" i="8" s="1"/>
  <c r="C98" i="8"/>
  <c r="D98" i="8"/>
  <c r="B99" i="8"/>
  <c r="A99" i="8" s="1"/>
  <c r="C99" i="8"/>
  <c r="D99" i="8"/>
  <c r="B100" i="8"/>
  <c r="A100" i="8" s="1"/>
  <c r="C100" i="8"/>
  <c r="D100" i="8"/>
  <c r="B101" i="8"/>
  <c r="A101" i="8" s="1"/>
  <c r="C101" i="8"/>
  <c r="D101" i="8"/>
  <c r="B102" i="8"/>
  <c r="A102" i="8" s="1"/>
  <c r="C102" i="8"/>
  <c r="D102" i="8"/>
  <c r="B103" i="8"/>
  <c r="A103" i="8" s="1"/>
  <c r="C103" i="8"/>
  <c r="D103" i="8"/>
  <c r="B104" i="8"/>
  <c r="A104" i="8" s="1"/>
  <c r="C104" i="8"/>
  <c r="D104" i="8"/>
  <c r="B105" i="8"/>
  <c r="A105" i="8" s="1"/>
  <c r="C105" i="8"/>
  <c r="D105" i="8"/>
  <c r="B106" i="8"/>
  <c r="A106" i="8" s="1"/>
  <c r="C106" i="8"/>
  <c r="D106" i="8"/>
  <c r="B107" i="8"/>
  <c r="A107" i="8" s="1"/>
  <c r="C107" i="8"/>
  <c r="D107" i="8"/>
  <c r="B108" i="8"/>
  <c r="A108" i="8" s="1"/>
  <c r="C108" i="8"/>
  <c r="D108" i="8"/>
  <c r="B109" i="8"/>
  <c r="A109" i="8" s="1"/>
  <c r="C109" i="8"/>
  <c r="D109" i="8"/>
  <c r="B110" i="8"/>
  <c r="A110" i="8" s="1"/>
  <c r="C110" i="8"/>
  <c r="D110" i="8"/>
  <c r="B111" i="8"/>
  <c r="A111" i="8" s="1"/>
  <c r="C111" i="8"/>
  <c r="D111" i="8"/>
  <c r="B112" i="8"/>
  <c r="A112" i="8" s="1"/>
  <c r="C112" i="8"/>
  <c r="D112" i="8"/>
  <c r="B113" i="8"/>
  <c r="A113" i="8" s="1"/>
  <c r="C113" i="8"/>
  <c r="D113" i="8"/>
  <c r="B114" i="8"/>
  <c r="A114" i="8" s="1"/>
  <c r="C114" i="8"/>
  <c r="D114" i="8"/>
  <c r="B115" i="8"/>
  <c r="A115" i="8" s="1"/>
  <c r="C115" i="8"/>
  <c r="D115" i="8"/>
  <c r="B116" i="8"/>
  <c r="A116" i="8" s="1"/>
  <c r="C116" i="8"/>
  <c r="D116" i="8"/>
  <c r="B117" i="8"/>
  <c r="A117" i="8" s="1"/>
  <c r="C117" i="8"/>
  <c r="D117" i="8"/>
  <c r="B118" i="8"/>
  <c r="A118" i="8" s="1"/>
  <c r="C118" i="8"/>
  <c r="D118" i="8"/>
  <c r="B119" i="8"/>
  <c r="A119" i="8" s="1"/>
  <c r="C119" i="8"/>
  <c r="D119" i="8"/>
  <c r="B120" i="8"/>
  <c r="A120" i="8" s="1"/>
  <c r="C120" i="8"/>
  <c r="D120" i="8"/>
  <c r="B121" i="8"/>
  <c r="A121" i="8" s="1"/>
  <c r="C121" i="8"/>
  <c r="D121" i="8"/>
  <c r="B122" i="8"/>
  <c r="A122" i="8" s="1"/>
  <c r="C122" i="8"/>
  <c r="D122" i="8"/>
  <c r="B123" i="8"/>
  <c r="A123" i="8" s="1"/>
  <c r="C123" i="8"/>
  <c r="D123" i="8"/>
  <c r="B124" i="8"/>
  <c r="A124" i="8" s="1"/>
  <c r="C124" i="8"/>
  <c r="D124" i="8"/>
  <c r="B125" i="8"/>
  <c r="A125" i="8" s="1"/>
  <c r="C125" i="8"/>
  <c r="D125" i="8"/>
  <c r="B126" i="8"/>
  <c r="A126" i="8" s="1"/>
  <c r="C126" i="8"/>
  <c r="D126" i="8"/>
  <c r="B127" i="8"/>
  <c r="A127" i="8" s="1"/>
  <c r="C127" i="8"/>
  <c r="D127" i="8"/>
  <c r="B128" i="8"/>
  <c r="A128" i="8" s="1"/>
  <c r="C128" i="8"/>
  <c r="D128" i="8"/>
  <c r="B129" i="8"/>
  <c r="A129" i="8" s="1"/>
  <c r="C129" i="8"/>
  <c r="D129" i="8"/>
  <c r="B130" i="8"/>
  <c r="A130" i="8" s="1"/>
  <c r="C130" i="8"/>
  <c r="D130" i="8"/>
  <c r="B131" i="8"/>
  <c r="A131" i="8" s="1"/>
  <c r="C131" i="8"/>
  <c r="D131" i="8"/>
  <c r="B132" i="8"/>
  <c r="A132" i="8" s="1"/>
  <c r="C132" i="8"/>
  <c r="D132" i="8"/>
  <c r="B133" i="8"/>
  <c r="A133" i="8" s="1"/>
  <c r="C133" i="8"/>
  <c r="D133" i="8"/>
  <c r="B134" i="8"/>
  <c r="A134" i="8" s="1"/>
  <c r="C134" i="8"/>
  <c r="D134" i="8"/>
  <c r="B135" i="8"/>
  <c r="A135" i="8" s="1"/>
  <c r="C135" i="8"/>
  <c r="D135" i="8"/>
  <c r="B136" i="8"/>
  <c r="A136" i="8" s="1"/>
  <c r="C136" i="8"/>
  <c r="D136" i="8"/>
  <c r="B137" i="8"/>
  <c r="A137" i="8" s="1"/>
  <c r="C137" i="8"/>
  <c r="D137" i="8"/>
  <c r="B138" i="8"/>
  <c r="A138" i="8" s="1"/>
  <c r="C138" i="8"/>
  <c r="D138" i="8"/>
  <c r="B139" i="8"/>
  <c r="A139" i="8" s="1"/>
  <c r="C139" i="8"/>
  <c r="D139" i="8"/>
  <c r="B140" i="8"/>
  <c r="A140" i="8" s="1"/>
  <c r="C140" i="8"/>
  <c r="D140" i="8"/>
  <c r="B141" i="8"/>
  <c r="A141" i="8" s="1"/>
  <c r="C141" i="8"/>
  <c r="D141" i="8"/>
  <c r="B142" i="8"/>
  <c r="A142" i="8" s="1"/>
  <c r="C142" i="8"/>
  <c r="D142" i="8"/>
  <c r="B143" i="8"/>
  <c r="A143" i="8" s="1"/>
  <c r="C143" i="8"/>
  <c r="D143" i="8"/>
  <c r="B144" i="8"/>
  <c r="A144" i="8" s="1"/>
  <c r="C144" i="8"/>
  <c r="D144" i="8"/>
  <c r="B145" i="8"/>
  <c r="A145" i="8" s="1"/>
  <c r="C145" i="8"/>
  <c r="D145" i="8"/>
  <c r="B146" i="8"/>
  <c r="A146" i="8" s="1"/>
  <c r="C146" i="8"/>
  <c r="D146" i="8"/>
  <c r="B147" i="8"/>
  <c r="A147" i="8" s="1"/>
  <c r="C147" i="8"/>
  <c r="D147" i="8"/>
  <c r="B148" i="8"/>
  <c r="A148" i="8" s="1"/>
  <c r="C148" i="8"/>
  <c r="D148" i="8"/>
  <c r="B149" i="8"/>
  <c r="A149" i="8" s="1"/>
  <c r="C149" i="8"/>
  <c r="D149" i="8"/>
  <c r="B150" i="8"/>
  <c r="A150" i="8" s="1"/>
  <c r="C150" i="8"/>
  <c r="D150" i="8"/>
  <c r="B151" i="8"/>
  <c r="A151" i="8" s="1"/>
  <c r="C151" i="8"/>
  <c r="D151" i="8"/>
  <c r="B152" i="8"/>
  <c r="A152" i="8" s="1"/>
  <c r="C152" i="8"/>
  <c r="D152" i="8"/>
  <c r="B153" i="8"/>
  <c r="A153" i="8" s="1"/>
  <c r="C153" i="8"/>
  <c r="D153" i="8"/>
  <c r="B154" i="8"/>
  <c r="A154" i="8" s="1"/>
  <c r="C154" i="8"/>
  <c r="D154" i="8"/>
  <c r="B155" i="8"/>
  <c r="A155" i="8" s="1"/>
  <c r="C155" i="8"/>
  <c r="D155" i="8"/>
  <c r="B156" i="8"/>
  <c r="A156" i="8" s="1"/>
  <c r="C156" i="8"/>
  <c r="D156" i="8"/>
  <c r="B157" i="8"/>
  <c r="A157" i="8" s="1"/>
  <c r="C157" i="8"/>
  <c r="D157" i="8"/>
  <c r="B158" i="8"/>
  <c r="A158" i="8" s="1"/>
  <c r="C158" i="8"/>
  <c r="D158" i="8"/>
  <c r="B159" i="8"/>
  <c r="A159" i="8" s="1"/>
  <c r="C159" i="8"/>
  <c r="D159" i="8"/>
  <c r="B160" i="8"/>
  <c r="A160" i="8" s="1"/>
  <c r="C160" i="8"/>
  <c r="D160" i="8"/>
  <c r="B161" i="8"/>
  <c r="A161" i="8" s="1"/>
  <c r="C161" i="8"/>
  <c r="D161" i="8"/>
  <c r="B162" i="8"/>
  <c r="A162" i="8" s="1"/>
  <c r="C162" i="8"/>
  <c r="D162" i="8"/>
  <c r="B163" i="8"/>
  <c r="A163" i="8" s="1"/>
  <c r="C163" i="8"/>
  <c r="D163" i="8"/>
  <c r="B164" i="8"/>
  <c r="A164" i="8" s="1"/>
  <c r="C164" i="8"/>
  <c r="D164" i="8"/>
  <c r="B165" i="8"/>
  <c r="A165" i="8" s="1"/>
  <c r="C165" i="8"/>
  <c r="D165" i="8"/>
  <c r="B166" i="8"/>
  <c r="A166" i="8" s="1"/>
  <c r="C166" i="8"/>
  <c r="D166" i="8"/>
  <c r="B167" i="8"/>
  <c r="A167" i="8" s="1"/>
  <c r="C167" i="8"/>
  <c r="D167" i="8"/>
  <c r="B168" i="8"/>
  <c r="A168" i="8" s="1"/>
  <c r="C168" i="8"/>
  <c r="D168" i="8"/>
  <c r="B169" i="8"/>
  <c r="A169" i="8" s="1"/>
  <c r="C169" i="8"/>
  <c r="D169" i="8"/>
  <c r="B170" i="8"/>
  <c r="A170" i="8" s="1"/>
  <c r="C170" i="8"/>
  <c r="D170" i="8"/>
  <c r="B171" i="8"/>
  <c r="A171" i="8" s="1"/>
  <c r="C171" i="8"/>
  <c r="D171" i="8"/>
  <c r="B172" i="8"/>
  <c r="A172" i="8" s="1"/>
  <c r="C172" i="8"/>
  <c r="D172" i="8"/>
  <c r="B173" i="8"/>
  <c r="A173" i="8" s="1"/>
  <c r="C173" i="8"/>
  <c r="D173" i="8"/>
  <c r="B174" i="8"/>
  <c r="A174" i="8" s="1"/>
  <c r="C174" i="8"/>
  <c r="D174" i="8"/>
  <c r="B175" i="8"/>
  <c r="A175" i="8" s="1"/>
  <c r="C175" i="8"/>
  <c r="D175" i="8"/>
  <c r="B176" i="8"/>
  <c r="A176" i="8" s="1"/>
  <c r="C176" i="8"/>
  <c r="D176" i="8"/>
  <c r="B177" i="8"/>
  <c r="A177" i="8" s="1"/>
  <c r="C177" i="8"/>
  <c r="D177" i="8"/>
  <c r="B178" i="8"/>
  <c r="A178" i="8" s="1"/>
  <c r="C178" i="8"/>
  <c r="D178" i="8"/>
  <c r="B179" i="8"/>
  <c r="A179" i="8" s="1"/>
  <c r="C179" i="8"/>
  <c r="D179" i="8"/>
  <c r="B180" i="8"/>
  <c r="A180" i="8" s="1"/>
  <c r="C180" i="8"/>
  <c r="D180" i="8"/>
  <c r="B181" i="8"/>
  <c r="A181" i="8" s="1"/>
  <c r="C181" i="8"/>
  <c r="D181" i="8"/>
  <c r="B182" i="8"/>
  <c r="A182" i="8" s="1"/>
  <c r="C182" i="8"/>
  <c r="D182" i="8"/>
  <c r="B183" i="8"/>
  <c r="A183" i="8" s="1"/>
  <c r="C183" i="8"/>
  <c r="D183" i="8"/>
  <c r="B184" i="8"/>
  <c r="A184" i="8" s="1"/>
  <c r="C184" i="8"/>
  <c r="D184" i="8"/>
  <c r="B185" i="8"/>
  <c r="A185" i="8" s="1"/>
  <c r="C185" i="8"/>
  <c r="D185" i="8"/>
  <c r="B186" i="8"/>
  <c r="A186" i="8" s="1"/>
  <c r="C186" i="8"/>
  <c r="D186" i="8"/>
  <c r="B187" i="8"/>
  <c r="A187" i="8" s="1"/>
  <c r="C187" i="8"/>
  <c r="D187" i="8"/>
  <c r="B188" i="8"/>
  <c r="A188" i="8" s="1"/>
  <c r="C188" i="8"/>
  <c r="D188" i="8"/>
  <c r="B189" i="8"/>
  <c r="A189" i="8" s="1"/>
  <c r="C189" i="8"/>
  <c r="D189" i="8"/>
  <c r="B190" i="8"/>
  <c r="A190" i="8" s="1"/>
  <c r="C190" i="8"/>
  <c r="D190" i="8"/>
  <c r="B191" i="8"/>
  <c r="A191" i="8" s="1"/>
  <c r="C191" i="8"/>
  <c r="D191" i="8"/>
  <c r="B192" i="8"/>
  <c r="A192" i="8" s="1"/>
  <c r="C192" i="8"/>
  <c r="D192" i="8"/>
  <c r="B193" i="8"/>
  <c r="A193" i="8" s="1"/>
  <c r="C193" i="8"/>
  <c r="D193" i="8"/>
  <c r="B194" i="8"/>
  <c r="A194" i="8" s="1"/>
  <c r="C194" i="8"/>
  <c r="D194" i="8"/>
  <c r="B195" i="8"/>
  <c r="A195" i="8" s="1"/>
  <c r="C195" i="8"/>
  <c r="D195" i="8"/>
  <c r="B196" i="8"/>
  <c r="A196" i="8" s="1"/>
  <c r="C196" i="8"/>
  <c r="D196" i="8"/>
  <c r="B197" i="8"/>
  <c r="A197" i="8" s="1"/>
  <c r="C197" i="8"/>
  <c r="D197" i="8"/>
  <c r="B198" i="8"/>
  <c r="A198" i="8" s="1"/>
  <c r="C198" i="8"/>
  <c r="D198" i="8"/>
  <c r="B199" i="8"/>
  <c r="A199" i="8" s="1"/>
  <c r="C199" i="8"/>
  <c r="D199" i="8"/>
  <c r="B200" i="8"/>
  <c r="A200" i="8" s="1"/>
  <c r="C200" i="8"/>
  <c r="D200" i="8"/>
  <c r="B201" i="8"/>
  <c r="A201" i="8" s="1"/>
  <c r="C201" i="8"/>
  <c r="D201" i="8"/>
  <c r="B202" i="8"/>
  <c r="A202" i="8" s="1"/>
  <c r="C202" i="8"/>
  <c r="D202" i="8"/>
  <c r="B203" i="8"/>
  <c r="A203" i="8" s="1"/>
  <c r="C203" i="8"/>
  <c r="D203" i="8"/>
  <c r="B204" i="8"/>
  <c r="A204" i="8" s="1"/>
  <c r="C204" i="8"/>
  <c r="D204" i="8"/>
  <c r="B205" i="8"/>
  <c r="A205" i="8" s="1"/>
  <c r="C205" i="8"/>
  <c r="D205" i="8"/>
  <c r="B206" i="8"/>
  <c r="A206" i="8" s="1"/>
  <c r="C206" i="8"/>
  <c r="D206" i="8"/>
  <c r="B207" i="8"/>
  <c r="A207" i="8" s="1"/>
  <c r="C207" i="8"/>
  <c r="D207" i="8"/>
  <c r="B208" i="8"/>
  <c r="A208" i="8" s="1"/>
  <c r="C208" i="8"/>
  <c r="D208" i="8"/>
  <c r="B209" i="8"/>
  <c r="A209" i="8" s="1"/>
  <c r="C209" i="8"/>
  <c r="D209" i="8"/>
  <c r="B210" i="8"/>
  <c r="A210" i="8" s="1"/>
  <c r="C210" i="8"/>
  <c r="D210" i="8"/>
  <c r="B211" i="8"/>
  <c r="A211" i="8" s="1"/>
  <c r="C211" i="8"/>
  <c r="D211" i="8"/>
  <c r="B212" i="8"/>
  <c r="A212" i="8" s="1"/>
  <c r="C212" i="8"/>
  <c r="D212" i="8"/>
  <c r="B213" i="8"/>
  <c r="A213" i="8" s="1"/>
  <c r="C213" i="8"/>
  <c r="D213" i="8"/>
  <c r="B214" i="8"/>
  <c r="A214" i="8" s="1"/>
  <c r="C214" i="8"/>
  <c r="D214" i="8"/>
  <c r="B215" i="8"/>
  <c r="A215" i="8" s="1"/>
  <c r="C215" i="8"/>
  <c r="D215" i="8"/>
  <c r="B216" i="8"/>
  <c r="A216" i="8" s="1"/>
  <c r="C216" i="8"/>
  <c r="D216" i="8"/>
  <c r="B217" i="8"/>
  <c r="A217" i="8" s="1"/>
  <c r="C217" i="8"/>
  <c r="D217" i="8"/>
  <c r="B218" i="8"/>
  <c r="A218" i="8" s="1"/>
  <c r="C218" i="8"/>
  <c r="D218" i="8"/>
  <c r="B219" i="8"/>
  <c r="A219" i="8" s="1"/>
  <c r="C219" i="8"/>
  <c r="D219" i="8"/>
  <c r="B220" i="8"/>
  <c r="A220" i="8" s="1"/>
  <c r="C220" i="8"/>
  <c r="D220" i="8"/>
  <c r="B221" i="8"/>
  <c r="A221" i="8" s="1"/>
  <c r="C221" i="8"/>
  <c r="D221" i="8"/>
  <c r="B222" i="8"/>
  <c r="A222" i="8" s="1"/>
  <c r="C222" i="8"/>
  <c r="D222" i="8"/>
  <c r="B223" i="8"/>
  <c r="A223" i="8" s="1"/>
  <c r="C223" i="8"/>
  <c r="D223" i="8"/>
  <c r="B224" i="8"/>
  <c r="A224" i="8" s="1"/>
  <c r="C224" i="8"/>
  <c r="D224" i="8"/>
  <c r="B225" i="8"/>
  <c r="A225" i="8" s="1"/>
  <c r="C225" i="8"/>
  <c r="D225" i="8"/>
  <c r="B226" i="8"/>
  <c r="A226" i="8" s="1"/>
  <c r="C226" i="8"/>
  <c r="D226" i="8"/>
  <c r="B227" i="8"/>
  <c r="A227" i="8" s="1"/>
  <c r="C227" i="8"/>
  <c r="D227" i="8"/>
  <c r="B228" i="8"/>
  <c r="A228" i="8" s="1"/>
  <c r="C228" i="8"/>
  <c r="D228" i="8"/>
  <c r="B229" i="8"/>
  <c r="A229" i="8" s="1"/>
  <c r="C229" i="8"/>
  <c r="D229" i="8"/>
  <c r="B230" i="8"/>
  <c r="A230" i="8" s="1"/>
  <c r="C230" i="8"/>
  <c r="D230" i="8"/>
  <c r="B231" i="8"/>
  <c r="A231" i="8" s="1"/>
  <c r="C231" i="8"/>
  <c r="D231" i="8"/>
  <c r="B232" i="8"/>
  <c r="A232" i="8" s="1"/>
  <c r="C232" i="8"/>
  <c r="D232" i="8"/>
  <c r="B233" i="8"/>
  <c r="A233" i="8" s="1"/>
  <c r="C233" i="8"/>
  <c r="D233" i="8"/>
  <c r="B234" i="8"/>
  <c r="A234" i="8" s="1"/>
  <c r="C234" i="8"/>
  <c r="D234" i="8"/>
  <c r="B235" i="8"/>
  <c r="A235" i="8" s="1"/>
  <c r="C235" i="8"/>
  <c r="D235" i="8"/>
  <c r="B236" i="8"/>
  <c r="A236" i="8" s="1"/>
  <c r="C236" i="8"/>
  <c r="D236" i="8"/>
  <c r="B237" i="8"/>
  <c r="A237" i="8" s="1"/>
  <c r="C237" i="8"/>
  <c r="D237" i="8"/>
  <c r="B238" i="8"/>
  <c r="A238" i="8" s="1"/>
  <c r="C238" i="8"/>
  <c r="D238" i="8"/>
  <c r="B239" i="8"/>
  <c r="A239" i="8" s="1"/>
  <c r="C239" i="8"/>
  <c r="D239" i="8"/>
  <c r="B240" i="8"/>
  <c r="A240" i="8" s="1"/>
  <c r="C240" i="8"/>
  <c r="D240" i="8"/>
  <c r="B241" i="8"/>
  <c r="A241" i="8" s="1"/>
  <c r="C241" i="8"/>
  <c r="D241" i="8"/>
  <c r="B242" i="8"/>
  <c r="A242" i="8" s="1"/>
  <c r="C242" i="8"/>
  <c r="D242" i="8"/>
  <c r="B243" i="8"/>
  <c r="A243" i="8" s="1"/>
  <c r="C243" i="8"/>
  <c r="D243" i="8"/>
  <c r="B244" i="8"/>
  <c r="A244" i="8" s="1"/>
  <c r="C244" i="8"/>
  <c r="D244" i="8"/>
  <c r="B245" i="8"/>
  <c r="A245" i="8" s="1"/>
  <c r="C245" i="8"/>
  <c r="D245" i="8"/>
  <c r="B246" i="8"/>
  <c r="A246" i="8" s="1"/>
  <c r="C246" i="8"/>
  <c r="D246" i="8"/>
  <c r="B247" i="8"/>
  <c r="A247" i="8" s="1"/>
  <c r="C247" i="8"/>
  <c r="D247" i="8"/>
  <c r="B248" i="8"/>
  <c r="A248" i="8" s="1"/>
  <c r="C248" i="8"/>
  <c r="D248" i="8"/>
  <c r="B249" i="8"/>
  <c r="A249" i="8" s="1"/>
  <c r="C249" i="8"/>
  <c r="D249" i="8"/>
  <c r="B250" i="8"/>
  <c r="A250" i="8" s="1"/>
  <c r="C250" i="8"/>
  <c r="D250" i="8"/>
  <c r="B251" i="8"/>
  <c r="A251" i="8" s="1"/>
  <c r="C251" i="8"/>
  <c r="D251" i="8"/>
  <c r="B252" i="8"/>
  <c r="A252" i="8" s="1"/>
  <c r="C252" i="8"/>
  <c r="D252" i="8"/>
  <c r="B253" i="8"/>
  <c r="A253" i="8" s="1"/>
  <c r="C253" i="8"/>
  <c r="D253" i="8"/>
  <c r="B254" i="8"/>
  <c r="A254" i="8" s="1"/>
  <c r="C254" i="8"/>
  <c r="D254" i="8"/>
  <c r="B255" i="8"/>
  <c r="A255" i="8" s="1"/>
  <c r="C255" i="8"/>
  <c r="D255" i="8"/>
  <c r="B256" i="8"/>
  <c r="A256" i="8" s="1"/>
  <c r="C256" i="8"/>
  <c r="D256" i="8"/>
  <c r="B257" i="8"/>
  <c r="A257" i="8" s="1"/>
  <c r="C257" i="8"/>
  <c r="D257" i="8"/>
  <c r="B258" i="8"/>
  <c r="A258" i="8" s="1"/>
  <c r="C258" i="8"/>
  <c r="D258" i="8"/>
  <c r="B259" i="8"/>
  <c r="A259" i="8" s="1"/>
  <c r="C259" i="8"/>
  <c r="D259" i="8"/>
  <c r="B260" i="8"/>
  <c r="A260" i="8" s="1"/>
  <c r="C260" i="8"/>
  <c r="D260" i="8"/>
  <c r="B261" i="8"/>
  <c r="A261" i="8" s="1"/>
  <c r="C261" i="8"/>
  <c r="D261" i="8"/>
  <c r="B262" i="8"/>
  <c r="A262" i="8" s="1"/>
  <c r="C262" i="8"/>
  <c r="D262" i="8"/>
  <c r="B263" i="8"/>
  <c r="A263" i="8" s="1"/>
  <c r="C263" i="8"/>
  <c r="D263" i="8"/>
  <c r="B264" i="8"/>
  <c r="A264" i="8" s="1"/>
  <c r="C264" i="8"/>
  <c r="D264" i="8"/>
  <c r="B265" i="8"/>
  <c r="A265" i="8" s="1"/>
  <c r="C265" i="8"/>
  <c r="D265" i="8"/>
  <c r="B266" i="8"/>
  <c r="A266" i="8" s="1"/>
  <c r="C266" i="8"/>
  <c r="D266" i="8"/>
  <c r="B267" i="8"/>
  <c r="A267" i="8" s="1"/>
  <c r="C267" i="8"/>
  <c r="D267" i="8"/>
  <c r="B268" i="8"/>
  <c r="A268" i="8" s="1"/>
  <c r="C268" i="8"/>
  <c r="D268" i="8"/>
  <c r="B269" i="8"/>
  <c r="A269" i="8" s="1"/>
  <c r="C269" i="8"/>
  <c r="D269" i="8"/>
  <c r="B270" i="8"/>
  <c r="A270" i="8" s="1"/>
  <c r="C270" i="8"/>
  <c r="D270" i="8"/>
  <c r="B271" i="8"/>
  <c r="A271" i="8" s="1"/>
  <c r="C271" i="8"/>
  <c r="D271" i="8"/>
  <c r="B272" i="8"/>
  <c r="A272" i="8" s="1"/>
  <c r="C272" i="8"/>
  <c r="D272" i="8"/>
  <c r="B273" i="8"/>
  <c r="A273" i="8" s="1"/>
  <c r="C273" i="8"/>
  <c r="D273" i="8"/>
  <c r="B274" i="8"/>
  <c r="A274" i="8" s="1"/>
  <c r="C274" i="8"/>
  <c r="D274" i="8"/>
  <c r="B275" i="8"/>
  <c r="A275" i="8" s="1"/>
  <c r="C275" i="8"/>
  <c r="D275" i="8"/>
  <c r="B276" i="8"/>
  <c r="A276" i="8" s="1"/>
  <c r="C276" i="8"/>
  <c r="D276" i="8"/>
  <c r="B277" i="8"/>
  <c r="A277" i="8" s="1"/>
  <c r="C277" i="8"/>
  <c r="D277" i="8"/>
  <c r="B278" i="8"/>
  <c r="A278" i="8" s="1"/>
  <c r="C278" i="8"/>
  <c r="D278" i="8"/>
  <c r="B279" i="8"/>
  <c r="A279" i="8" s="1"/>
  <c r="C279" i="8"/>
  <c r="D279" i="8"/>
  <c r="B280" i="8"/>
  <c r="A280" i="8" s="1"/>
  <c r="C280" i="8"/>
  <c r="D280" i="8"/>
  <c r="B281" i="8"/>
  <c r="A281" i="8" s="1"/>
  <c r="C281" i="8"/>
  <c r="D281" i="8"/>
  <c r="B282" i="8"/>
  <c r="A282" i="8" s="1"/>
  <c r="C282" i="8"/>
  <c r="D282" i="8"/>
  <c r="B283" i="8"/>
  <c r="A283" i="8" s="1"/>
  <c r="C283" i="8"/>
  <c r="D283" i="8"/>
  <c r="B284" i="8"/>
  <c r="A284" i="8" s="1"/>
  <c r="C284" i="8"/>
  <c r="D284" i="8"/>
  <c r="B285" i="8"/>
  <c r="A285" i="8" s="1"/>
  <c r="C285" i="8"/>
  <c r="D285" i="8"/>
  <c r="B286" i="8"/>
  <c r="A286" i="8" s="1"/>
  <c r="C286" i="8"/>
  <c r="D286" i="8"/>
  <c r="B287" i="8"/>
  <c r="A287" i="8" s="1"/>
  <c r="C287" i="8"/>
  <c r="D287" i="8"/>
  <c r="B288" i="8"/>
  <c r="A288" i="8" s="1"/>
  <c r="C288" i="8"/>
  <c r="D288" i="8"/>
  <c r="B289" i="8"/>
  <c r="A289" i="8" s="1"/>
  <c r="C289" i="8"/>
  <c r="D289" i="8"/>
  <c r="B290" i="8"/>
  <c r="A290" i="8" s="1"/>
  <c r="C290" i="8"/>
  <c r="D290" i="8"/>
  <c r="B291" i="8"/>
  <c r="A291" i="8" s="1"/>
  <c r="C291" i="8"/>
  <c r="D291" i="8"/>
  <c r="B292" i="8"/>
  <c r="A292" i="8" s="1"/>
  <c r="C292" i="8"/>
  <c r="D292" i="8"/>
  <c r="B293" i="8"/>
  <c r="A293" i="8" s="1"/>
  <c r="C293" i="8"/>
  <c r="D293" i="8"/>
  <c r="B294" i="8"/>
  <c r="A294" i="8" s="1"/>
  <c r="C294" i="8"/>
  <c r="D294" i="8"/>
  <c r="B295" i="8"/>
  <c r="A295" i="8" s="1"/>
  <c r="C295" i="8"/>
  <c r="D295" i="8"/>
  <c r="B296" i="8"/>
  <c r="A296" i="8" s="1"/>
  <c r="C296" i="8"/>
  <c r="D296" i="8"/>
  <c r="B297" i="8"/>
  <c r="A297" i="8" s="1"/>
  <c r="C297" i="8"/>
  <c r="D297" i="8"/>
  <c r="B298" i="8"/>
  <c r="A298" i="8" s="1"/>
  <c r="C298" i="8"/>
  <c r="D298" i="8"/>
  <c r="B299" i="8"/>
  <c r="A299" i="8" s="1"/>
  <c r="C299" i="8"/>
  <c r="D299" i="8"/>
  <c r="B300" i="8"/>
  <c r="A300" i="8" s="1"/>
  <c r="C300" i="8"/>
  <c r="D300" i="8"/>
  <c r="B301" i="8"/>
  <c r="A301" i="8" s="1"/>
  <c r="C301" i="8"/>
  <c r="D301" i="8"/>
  <c r="B302" i="8"/>
  <c r="A302" i="8" s="1"/>
  <c r="C302" i="8"/>
  <c r="D302" i="8"/>
  <c r="B303" i="8"/>
  <c r="A303" i="8" s="1"/>
  <c r="C303" i="8"/>
  <c r="D303" i="8"/>
  <c r="B304" i="8"/>
  <c r="A304" i="8" s="1"/>
  <c r="C304" i="8"/>
  <c r="D304" i="8"/>
  <c r="B305" i="8"/>
  <c r="A305" i="8" s="1"/>
  <c r="C305" i="8"/>
  <c r="D305" i="8"/>
  <c r="B306" i="8"/>
  <c r="A306" i="8" s="1"/>
  <c r="C306" i="8"/>
  <c r="D306" i="8"/>
  <c r="B307" i="8"/>
  <c r="A307" i="8" s="1"/>
  <c r="C307" i="8"/>
  <c r="D307" i="8"/>
  <c r="B308" i="8"/>
  <c r="A308" i="8" s="1"/>
  <c r="C308" i="8"/>
  <c r="D308" i="8"/>
  <c r="B309" i="8"/>
  <c r="A309" i="8" s="1"/>
  <c r="C309" i="8"/>
  <c r="D309" i="8"/>
  <c r="B310" i="8"/>
  <c r="A310" i="8" s="1"/>
  <c r="C310" i="8"/>
  <c r="D310" i="8"/>
  <c r="B311" i="8"/>
  <c r="A311" i="8" s="1"/>
  <c r="C311" i="8"/>
  <c r="D311" i="8"/>
  <c r="B312" i="8"/>
  <c r="A312" i="8" s="1"/>
  <c r="C312" i="8"/>
  <c r="D312" i="8"/>
  <c r="B313" i="8"/>
  <c r="A313" i="8" s="1"/>
  <c r="C313" i="8"/>
  <c r="D313" i="8"/>
  <c r="B314" i="8"/>
  <c r="A314" i="8" s="1"/>
  <c r="C314" i="8"/>
  <c r="D314" i="8"/>
  <c r="B315" i="8"/>
  <c r="A315" i="8" s="1"/>
  <c r="C315" i="8"/>
  <c r="D315" i="8"/>
  <c r="B316" i="8"/>
  <c r="A316" i="8" s="1"/>
  <c r="C316" i="8"/>
  <c r="D316" i="8"/>
  <c r="B317" i="8"/>
  <c r="A317" i="8" s="1"/>
  <c r="C317" i="8"/>
  <c r="D317" i="8"/>
  <c r="B318" i="8"/>
  <c r="A318" i="8" s="1"/>
  <c r="C318" i="8"/>
  <c r="D318" i="8"/>
  <c r="B319" i="8"/>
  <c r="A319" i="8" s="1"/>
  <c r="C319" i="8"/>
  <c r="D319" i="8"/>
  <c r="B320" i="8"/>
  <c r="A320" i="8" s="1"/>
  <c r="C320" i="8"/>
  <c r="D320" i="8"/>
  <c r="B321" i="8"/>
  <c r="A321" i="8" s="1"/>
  <c r="C321" i="8"/>
  <c r="D321" i="8"/>
  <c r="B322" i="8"/>
  <c r="A322" i="8" s="1"/>
  <c r="C322" i="8"/>
  <c r="D322" i="8"/>
  <c r="B323" i="8"/>
  <c r="A323" i="8" s="1"/>
  <c r="C323" i="8"/>
  <c r="D323" i="8"/>
  <c r="B324" i="8"/>
  <c r="A324" i="8" s="1"/>
  <c r="C324" i="8"/>
  <c r="D324" i="8"/>
  <c r="B325" i="8"/>
  <c r="A325" i="8" s="1"/>
  <c r="C325" i="8"/>
  <c r="D325" i="8"/>
  <c r="B326" i="8"/>
  <c r="A326" i="8" s="1"/>
  <c r="C326" i="8"/>
  <c r="D326" i="8"/>
  <c r="B327" i="8"/>
  <c r="A327" i="8" s="1"/>
  <c r="C327" i="8"/>
  <c r="D327" i="8"/>
  <c r="B328" i="8"/>
  <c r="A328" i="8" s="1"/>
  <c r="C328" i="8"/>
  <c r="D328" i="8"/>
  <c r="B329" i="8"/>
  <c r="A329" i="8" s="1"/>
  <c r="C329" i="8"/>
  <c r="D329" i="8"/>
  <c r="B330" i="8"/>
  <c r="A330" i="8" s="1"/>
  <c r="C330" i="8"/>
  <c r="D330" i="8"/>
  <c r="B331" i="8"/>
  <c r="A331" i="8" s="1"/>
  <c r="C331" i="8"/>
  <c r="D331" i="8"/>
  <c r="B332" i="8"/>
  <c r="A332" i="8" s="1"/>
  <c r="C332" i="8"/>
  <c r="D332" i="8"/>
  <c r="B333" i="8"/>
  <c r="A333" i="8" s="1"/>
  <c r="C333" i="8"/>
  <c r="D333" i="8"/>
  <c r="B334" i="8"/>
  <c r="A334" i="8" s="1"/>
  <c r="C334" i="8"/>
  <c r="D334" i="8"/>
  <c r="B335" i="8"/>
  <c r="A335" i="8" s="1"/>
  <c r="C335" i="8"/>
  <c r="D335" i="8"/>
  <c r="B336" i="8"/>
  <c r="A336" i="8" s="1"/>
  <c r="C336" i="8"/>
  <c r="D336" i="8"/>
  <c r="B337" i="8"/>
  <c r="A337" i="8" s="1"/>
  <c r="C337" i="8"/>
  <c r="D337" i="8"/>
  <c r="B338" i="8"/>
  <c r="A338" i="8" s="1"/>
  <c r="C338" i="8"/>
  <c r="D338" i="8"/>
  <c r="B339" i="8"/>
  <c r="A339" i="8" s="1"/>
  <c r="C339" i="8"/>
  <c r="D339" i="8"/>
  <c r="B340" i="8"/>
  <c r="A340" i="8" s="1"/>
  <c r="C340" i="8"/>
  <c r="D340" i="8"/>
  <c r="B341" i="8"/>
  <c r="A341" i="8" s="1"/>
  <c r="C341" i="8"/>
  <c r="D341" i="8"/>
  <c r="B342" i="8"/>
  <c r="A342" i="8" s="1"/>
  <c r="C342" i="8"/>
  <c r="D342" i="8"/>
  <c r="B343" i="8"/>
  <c r="A343" i="8" s="1"/>
  <c r="C343" i="8"/>
  <c r="D343" i="8"/>
  <c r="B344" i="8"/>
  <c r="A344" i="8" s="1"/>
  <c r="C344" i="8"/>
  <c r="D344" i="8"/>
  <c r="B345" i="8"/>
  <c r="A345" i="8" s="1"/>
  <c r="C345" i="8"/>
  <c r="D345" i="8"/>
  <c r="B346" i="8"/>
  <c r="A346" i="8" s="1"/>
  <c r="C346" i="8"/>
  <c r="D346" i="8"/>
  <c r="B347" i="8"/>
  <c r="A347" i="8" s="1"/>
  <c r="C347" i="8"/>
  <c r="D347" i="8"/>
  <c r="B348" i="8"/>
  <c r="A348" i="8" s="1"/>
  <c r="C348" i="8"/>
  <c r="D348" i="8"/>
  <c r="B349" i="8"/>
  <c r="A349" i="8" s="1"/>
  <c r="C349" i="8"/>
  <c r="D349" i="8"/>
  <c r="B350" i="8"/>
  <c r="A350" i="8" s="1"/>
  <c r="C350" i="8"/>
  <c r="D350" i="8"/>
  <c r="B351" i="8"/>
  <c r="A351" i="8" s="1"/>
  <c r="C351" i="8"/>
  <c r="D351" i="8"/>
  <c r="B352" i="8"/>
  <c r="A352" i="8" s="1"/>
  <c r="C352" i="8"/>
  <c r="D352" i="8"/>
  <c r="B353" i="8"/>
  <c r="A353" i="8" s="1"/>
  <c r="C353" i="8"/>
  <c r="D353" i="8"/>
  <c r="B354" i="8"/>
  <c r="A354" i="8" s="1"/>
  <c r="C354" i="8"/>
  <c r="D354" i="8"/>
  <c r="B355" i="8"/>
  <c r="A355" i="8" s="1"/>
  <c r="C355" i="8"/>
  <c r="D355" i="8"/>
  <c r="B356" i="8"/>
  <c r="A356" i="8" s="1"/>
  <c r="C356" i="8"/>
  <c r="D356" i="8"/>
  <c r="B357" i="8"/>
  <c r="A357" i="8" s="1"/>
  <c r="C357" i="8"/>
  <c r="D357" i="8"/>
  <c r="B358" i="8"/>
  <c r="A358" i="8" s="1"/>
  <c r="C358" i="8"/>
  <c r="D358" i="8"/>
  <c r="B359" i="8"/>
  <c r="A359" i="8" s="1"/>
  <c r="C359" i="8"/>
  <c r="D359" i="8"/>
  <c r="B360" i="8"/>
  <c r="A360" i="8" s="1"/>
  <c r="C360" i="8"/>
  <c r="D360" i="8"/>
  <c r="B361" i="8"/>
  <c r="A361" i="8" s="1"/>
  <c r="C361" i="8"/>
  <c r="D361" i="8"/>
  <c r="B362" i="8"/>
  <c r="A362" i="8" s="1"/>
  <c r="C362" i="8"/>
  <c r="D362" i="8"/>
  <c r="B363" i="8"/>
  <c r="A363" i="8" s="1"/>
  <c r="C363" i="8"/>
  <c r="D363" i="8"/>
  <c r="B364" i="8"/>
  <c r="A364" i="8" s="1"/>
  <c r="C364" i="8"/>
  <c r="D364" i="8"/>
  <c r="B365" i="8"/>
  <c r="A365" i="8" s="1"/>
  <c r="C365" i="8"/>
  <c r="D365" i="8"/>
  <c r="B366" i="8"/>
  <c r="A366" i="8" s="1"/>
  <c r="C366" i="8"/>
  <c r="D366" i="8"/>
  <c r="B367" i="8"/>
  <c r="A367" i="8" s="1"/>
  <c r="C367" i="8"/>
  <c r="D367" i="8"/>
  <c r="B368" i="8"/>
  <c r="A368" i="8" s="1"/>
  <c r="C368" i="8"/>
  <c r="D368" i="8"/>
  <c r="B369" i="8"/>
  <c r="A369" i="8" s="1"/>
  <c r="C369" i="8"/>
  <c r="D369" i="8"/>
  <c r="B370" i="8"/>
  <c r="A370" i="8" s="1"/>
  <c r="C370" i="8"/>
  <c r="D370" i="8"/>
  <c r="B371" i="8"/>
  <c r="A371" i="8" s="1"/>
  <c r="C371" i="8"/>
  <c r="D371" i="8"/>
  <c r="B372" i="8"/>
  <c r="A372" i="8" s="1"/>
  <c r="C372" i="8"/>
  <c r="D372" i="8"/>
  <c r="B373" i="8"/>
  <c r="A373" i="8" s="1"/>
  <c r="C373" i="8"/>
  <c r="D373" i="8"/>
  <c r="B374" i="8"/>
  <c r="A374" i="8" s="1"/>
  <c r="C374" i="8"/>
  <c r="D374" i="8"/>
  <c r="B375" i="8"/>
  <c r="A375" i="8" s="1"/>
  <c r="C375" i="8"/>
  <c r="D375" i="8"/>
  <c r="B376" i="8"/>
  <c r="A376" i="8" s="1"/>
  <c r="C376" i="8"/>
  <c r="D376" i="8"/>
  <c r="B377" i="8"/>
  <c r="A377" i="8" s="1"/>
  <c r="C377" i="8"/>
  <c r="D377" i="8"/>
  <c r="B378" i="8"/>
  <c r="A378" i="8" s="1"/>
  <c r="C378" i="8"/>
  <c r="D378" i="8"/>
  <c r="B379" i="8"/>
  <c r="A379" i="8" s="1"/>
  <c r="C379" i="8"/>
  <c r="D379" i="8"/>
  <c r="B380" i="8"/>
  <c r="A380" i="8" s="1"/>
  <c r="C380" i="8"/>
  <c r="D380" i="8"/>
  <c r="B381" i="8"/>
  <c r="A381" i="8" s="1"/>
  <c r="C381" i="8"/>
  <c r="D381" i="8"/>
  <c r="B382" i="8"/>
  <c r="A382" i="8" s="1"/>
  <c r="C382" i="8"/>
  <c r="D382" i="8"/>
  <c r="B383" i="8"/>
  <c r="A383" i="8" s="1"/>
  <c r="C383" i="8"/>
  <c r="D383" i="8"/>
  <c r="B384" i="8"/>
  <c r="A384" i="8" s="1"/>
  <c r="C384" i="8"/>
  <c r="D384" i="8"/>
  <c r="B385" i="8"/>
  <c r="A385" i="8" s="1"/>
  <c r="C385" i="8"/>
  <c r="D385" i="8"/>
  <c r="B386" i="8"/>
  <c r="A386" i="8" s="1"/>
  <c r="C386" i="8"/>
  <c r="D386" i="8"/>
  <c r="B387" i="8"/>
  <c r="A387" i="8" s="1"/>
  <c r="C387" i="8"/>
  <c r="D387" i="8"/>
  <c r="B388" i="8"/>
  <c r="A388" i="8" s="1"/>
  <c r="C388" i="8"/>
  <c r="D388" i="8"/>
  <c r="B389" i="8"/>
  <c r="A389" i="8" s="1"/>
  <c r="C389" i="8"/>
  <c r="D389" i="8"/>
  <c r="B390" i="8"/>
  <c r="A390" i="8" s="1"/>
  <c r="C390" i="8"/>
  <c r="D390" i="8"/>
  <c r="B391" i="8"/>
  <c r="A391" i="8" s="1"/>
  <c r="C391" i="8"/>
  <c r="D391" i="8"/>
  <c r="B392" i="8"/>
  <c r="A392" i="8" s="1"/>
  <c r="C392" i="8"/>
  <c r="D392" i="8"/>
  <c r="B393" i="8"/>
  <c r="A393" i="8" s="1"/>
  <c r="C393" i="8"/>
  <c r="D393" i="8"/>
  <c r="B394" i="8"/>
  <c r="A394" i="8" s="1"/>
  <c r="C394" i="8"/>
  <c r="D394" i="8"/>
  <c r="B395" i="8"/>
  <c r="A395" i="8" s="1"/>
  <c r="C395" i="8"/>
  <c r="D395" i="8"/>
  <c r="B396" i="8"/>
  <c r="A396" i="8" s="1"/>
  <c r="C396" i="8"/>
  <c r="D396" i="8"/>
  <c r="B397" i="8"/>
  <c r="A397" i="8" s="1"/>
  <c r="C397" i="8"/>
  <c r="D397" i="8"/>
  <c r="B398" i="8"/>
  <c r="A398" i="8" s="1"/>
  <c r="C398" i="8"/>
  <c r="D398" i="8"/>
  <c r="B399" i="8"/>
  <c r="A399" i="8" s="1"/>
  <c r="C399" i="8"/>
  <c r="D399" i="8"/>
  <c r="B400" i="8"/>
  <c r="A400" i="8" s="1"/>
  <c r="C400" i="8"/>
  <c r="D400" i="8"/>
  <c r="B401" i="8"/>
  <c r="A401" i="8" s="1"/>
  <c r="C401" i="8"/>
  <c r="D401" i="8"/>
  <c r="B402" i="8"/>
  <c r="A402" i="8" s="1"/>
  <c r="C402" i="8"/>
  <c r="D402" i="8"/>
  <c r="B403" i="8"/>
  <c r="A403" i="8" s="1"/>
  <c r="C403" i="8"/>
  <c r="D403" i="8"/>
  <c r="B404" i="8"/>
  <c r="A404" i="8" s="1"/>
  <c r="C404" i="8"/>
  <c r="D404" i="8"/>
  <c r="B405" i="8"/>
  <c r="A405" i="8" s="1"/>
  <c r="C405" i="8"/>
  <c r="D405" i="8"/>
  <c r="B406" i="8"/>
  <c r="A406" i="8" s="1"/>
  <c r="C406" i="8"/>
  <c r="D406" i="8"/>
  <c r="B407" i="8"/>
  <c r="A407" i="8" s="1"/>
  <c r="C407" i="8"/>
  <c r="D407" i="8"/>
  <c r="B408" i="8"/>
  <c r="A408" i="8" s="1"/>
  <c r="C408" i="8"/>
  <c r="D408" i="8"/>
  <c r="B409" i="8"/>
  <c r="A409" i="8" s="1"/>
  <c r="C409" i="8"/>
  <c r="D409" i="8"/>
  <c r="B410" i="8"/>
  <c r="A410" i="8" s="1"/>
  <c r="C410" i="8"/>
  <c r="D410" i="8"/>
  <c r="B411" i="8"/>
  <c r="A411" i="8" s="1"/>
  <c r="C411" i="8"/>
  <c r="D411" i="8"/>
  <c r="B412" i="8"/>
  <c r="A412" i="8" s="1"/>
  <c r="C412" i="8"/>
  <c r="D412" i="8"/>
  <c r="B413" i="8"/>
  <c r="A413" i="8" s="1"/>
  <c r="C413" i="8"/>
  <c r="D413" i="8"/>
  <c r="B414" i="8"/>
  <c r="A414" i="8" s="1"/>
  <c r="C414" i="8"/>
  <c r="D414" i="8"/>
  <c r="B415" i="8"/>
  <c r="A415" i="8" s="1"/>
  <c r="C415" i="8"/>
  <c r="D415" i="8"/>
  <c r="B416" i="8"/>
  <c r="A416" i="8" s="1"/>
  <c r="C416" i="8"/>
  <c r="D416" i="8"/>
  <c r="B417" i="8"/>
  <c r="A417" i="8" s="1"/>
  <c r="C417" i="8"/>
  <c r="D417" i="8"/>
  <c r="B418" i="8"/>
  <c r="A418" i="8" s="1"/>
  <c r="C418" i="8"/>
  <c r="D418" i="8"/>
  <c r="B419" i="8"/>
  <c r="A419" i="8" s="1"/>
  <c r="C419" i="8"/>
  <c r="D419" i="8"/>
  <c r="B420" i="8"/>
  <c r="A420" i="8" s="1"/>
  <c r="C420" i="8"/>
  <c r="D420" i="8"/>
  <c r="B421" i="8"/>
  <c r="A421" i="8" s="1"/>
  <c r="C421" i="8"/>
  <c r="D421" i="8"/>
  <c r="B422" i="8"/>
  <c r="A422" i="8" s="1"/>
  <c r="C422" i="8"/>
  <c r="D422" i="8"/>
  <c r="B423" i="8"/>
  <c r="A423" i="8" s="1"/>
  <c r="C423" i="8"/>
  <c r="D423" i="8"/>
  <c r="B424" i="8"/>
  <c r="A424" i="8" s="1"/>
  <c r="C424" i="8"/>
  <c r="D424" i="8"/>
  <c r="B425" i="8"/>
  <c r="A425" i="8" s="1"/>
  <c r="C425" i="8"/>
  <c r="D425" i="8"/>
  <c r="B426" i="8"/>
  <c r="A426" i="8" s="1"/>
  <c r="C426" i="8"/>
  <c r="D426" i="8"/>
  <c r="B427" i="8"/>
  <c r="A427" i="8" s="1"/>
  <c r="C427" i="8"/>
  <c r="D427" i="8"/>
  <c r="B428" i="8"/>
  <c r="A428" i="8" s="1"/>
  <c r="C428" i="8"/>
  <c r="D428" i="8"/>
  <c r="B429" i="8"/>
  <c r="A429" i="8" s="1"/>
  <c r="C429" i="8"/>
  <c r="D429" i="8"/>
  <c r="B430" i="8"/>
  <c r="A430" i="8" s="1"/>
  <c r="C430" i="8"/>
  <c r="D430" i="8"/>
  <c r="B431" i="8"/>
  <c r="A431" i="8" s="1"/>
  <c r="C431" i="8"/>
  <c r="D431" i="8"/>
  <c r="B432" i="8"/>
  <c r="A432" i="8" s="1"/>
  <c r="C432" i="8"/>
  <c r="D432" i="8"/>
  <c r="B433" i="8"/>
  <c r="A433" i="8" s="1"/>
  <c r="C433" i="8"/>
  <c r="D433" i="8"/>
  <c r="B434" i="8"/>
  <c r="A434" i="8" s="1"/>
  <c r="C434" i="8"/>
  <c r="D434" i="8"/>
  <c r="B435" i="8"/>
  <c r="A435" i="8" s="1"/>
  <c r="C435" i="8"/>
  <c r="D435" i="8"/>
  <c r="B436" i="8"/>
  <c r="A436" i="8" s="1"/>
  <c r="C436" i="8"/>
  <c r="D436" i="8"/>
  <c r="B437" i="8"/>
  <c r="A437" i="8" s="1"/>
  <c r="C437" i="8"/>
  <c r="D437" i="8"/>
  <c r="B438" i="8"/>
  <c r="A438" i="8" s="1"/>
  <c r="C438" i="8"/>
  <c r="D438" i="8"/>
  <c r="B439" i="8"/>
  <c r="A439" i="8" s="1"/>
  <c r="C439" i="8"/>
  <c r="D439" i="8"/>
  <c r="B440" i="8"/>
  <c r="A440" i="8" s="1"/>
  <c r="C440" i="8"/>
  <c r="D440" i="8"/>
  <c r="B441" i="8"/>
  <c r="A441" i="8" s="1"/>
  <c r="C441" i="8"/>
  <c r="D441" i="8"/>
  <c r="B442" i="8"/>
  <c r="A442" i="8" s="1"/>
  <c r="C442" i="8"/>
  <c r="D442" i="8"/>
  <c r="B443" i="8"/>
  <c r="A443" i="8" s="1"/>
  <c r="C443" i="8"/>
  <c r="D443" i="8"/>
  <c r="B444" i="8"/>
  <c r="A444" i="8" s="1"/>
  <c r="C444" i="8"/>
  <c r="D444" i="8"/>
  <c r="B445" i="8"/>
  <c r="A445" i="8" s="1"/>
  <c r="C445" i="8"/>
  <c r="D445" i="8"/>
  <c r="B446" i="8"/>
  <c r="A446" i="8" s="1"/>
  <c r="C446" i="8"/>
  <c r="D446" i="8"/>
  <c r="B447" i="8"/>
  <c r="A447" i="8" s="1"/>
  <c r="C447" i="8"/>
  <c r="D447" i="8"/>
  <c r="B448" i="8"/>
  <c r="A448" i="8" s="1"/>
  <c r="C448" i="8"/>
  <c r="D448" i="8"/>
  <c r="B449" i="8"/>
  <c r="A449" i="8" s="1"/>
  <c r="C449" i="8"/>
  <c r="D449" i="8"/>
  <c r="B450" i="8"/>
  <c r="A450" i="8" s="1"/>
  <c r="C450" i="8"/>
  <c r="D450" i="8"/>
  <c r="B451" i="8"/>
  <c r="A451" i="8" s="1"/>
  <c r="C451" i="8"/>
  <c r="D451" i="8"/>
  <c r="B452" i="8"/>
  <c r="A452" i="8" s="1"/>
  <c r="C452" i="8"/>
  <c r="D452" i="8"/>
  <c r="B453" i="8"/>
  <c r="A453" i="8" s="1"/>
  <c r="C453" i="8"/>
  <c r="D453" i="8"/>
  <c r="B454" i="8"/>
  <c r="A454" i="8" s="1"/>
  <c r="C454" i="8"/>
  <c r="D454" i="8"/>
  <c r="B455" i="8"/>
  <c r="A455" i="8" s="1"/>
  <c r="C455" i="8"/>
  <c r="D455" i="8"/>
  <c r="B456" i="8"/>
  <c r="A456" i="8" s="1"/>
  <c r="C456" i="8"/>
  <c r="D456" i="8"/>
  <c r="B457" i="8"/>
  <c r="A457" i="8" s="1"/>
  <c r="C457" i="8"/>
  <c r="D457" i="8"/>
  <c r="B458" i="8"/>
  <c r="A458" i="8" s="1"/>
  <c r="C458" i="8"/>
  <c r="D458" i="8"/>
  <c r="B459" i="8"/>
  <c r="A459" i="8" s="1"/>
  <c r="C459" i="8"/>
  <c r="D459" i="8"/>
  <c r="B460" i="8"/>
  <c r="A460" i="8" s="1"/>
  <c r="C460" i="8"/>
  <c r="D460" i="8"/>
  <c r="B461" i="8"/>
  <c r="A461" i="8" s="1"/>
  <c r="C461" i="8"/>
  <c r="D461" i="8"/>
  <c r="B462" i="8"/>
  <c r="A462" i="8" s="1"/>
  <c r="C462" i="8"/>
  <c r="D462" i="8"/>
  <c r="B463" i="8"/>
  <c r="A463" i="8" s="1"/>
  <c r="C463" i="8"/>
  <c r="D463" i="8"/>
  <c r="B464" i="8"/>
  <c r="A464" i="8" s="1"/>
  <c r="C464" i="8"/>
  <c r="D464" i="8"/>
  <c r="B465" i="8"/>
  <c r="A465" i="8" s="1"/>
  <c r="C465" i="8"/>
  <c r="D465" i="8"/>
  <c r="B466" i="8"/>
  <c r="A466" i="8" s="1"/>
  <c r="C466" i="8"/>
  <c r="D466" i="8"/>
  <c r="B467" i="8"/>
  <c r="A467" i="8" s="1"/>
  <c r="C467" i="8"/>
  <c r="D467" i="8"/>
  <c r="B468" i="8"/>
  <c r="A468" i="8" s="1"/>
  <c r="C468" i="8"/>
  <c r="D468" i="8"/>
  <c r="B469" i="8"/>
  <c r="A469" i="8" s="1"/>
  <c r="C469" i="8"/>
  <c r="D469" i="8"/>
  <c r="B470" i="8"/>
  <c r="A470" i="8" s="1"/>
  <c r="C470" i="8"/>
  <c r="D470" i="8"/>
  <c r="B471" i="8"/>
  <c r="A471" i="8" s="1"/>
  <c r="C471" i="8"/>
  <c r="D471" i="8"/>
  <c r="B472" i="8"/>
  <c r="A472" i="8" s="1"/>
  <c r="C472" i="8"/>
  <c r="D472" i="8"/>
  <c r="B473" i="8"/>
  <c r="A473" i="8" s="1"/>
  <c r="C473" i="8"/>
  <c r="D473" i="8"/>
  <c r="B474" i="8"/>
  <c r="A474" i="8" s="1"/>
  <c r="C474" i="8"/>
  <c r="D474" i="8"/>
  <c r="B475" i="8"/>
  <c r="A475" i="8" s="1"/>
  <c r="C475" i="8"/>
  <c r="D475" i="8"/>
  <c r="B476" i="8"/>
  <c r="A476" i="8" s="1"/>
  <c r="C476" i="8"/>
  <c r="D476" i="8"/>
  <c r="B477" i="8"/>
  <c r="A477" i="8" s="1"/>
  <c r="C477" i="8"/>
  <c r="D477" i="8"/>
  <c r="B478" i="8"/>
  <c r="A478" i="8" s="1"/>
  <c r="C478" i="8"/>
  <c r="D478" i="8"/>
  <c r="B479" i="8"/>
  <c r="A479" i="8" s="1"/>
  <c r="C479" i="8"/>
  <c r="D479" i="8"/>
  <c r="B480" i="8"/>
  <c r="A480" i="8" s="1"/>
  <c r="C480" i="8"/>
  <c r="D480" i="8"/>
  <c r="B481" i="8"/>
  <c r="A481" i="8" s="1"/>
  <c r="C481" i="8"/>
  <c r="D481" i="8"/>
  <c r="B482" i="8"/>
  <c r="A482" i="8" s="1"/>
  <c r="C482" i="8"/>
  <c r="D482" i="8"/>
  <c r="B483" i="8"/>
  <c r="A483" i="8" s="1"/>
  <c r="C483" i="8"/>
  <c r="D483" i="8"/>
  <c r="B484" i="8"/>
  <c r="A484" i="8" s="1"/>
  <c r="C484" i="8"/>
  <c r="D484" i="8"/>
  <c r="B485" i="8"/>
  <c r="A485" i="8" s="1"/>
  <c r="C485" i="8"/>
  <c r="D485" i="8"/>
  <c r="B486" i="8"/>
  <c r="A486" i="8" s="1"/>
  <c r="C486" i="8"/>
  <c r="D486" i="8"/>
  <c r="B487" i="8"/>
  <c r="A487" i="8" s="1"/>
  <c r="C487" i="8"/>
  <c r="D487" i="8"/>
  <c r="B488" i="8"/>
  <c r="A488" i="8" s="1"/>
  <c r="C488" i="8"/>
  <c r="D488" i="8"/>
  <c r="B489" i="8"/>
  <c r="A489" i="8" s="1"/>
  <c r="C489" i="8"/>
  <c r="D489" i="8"/>
  <c r="B490" i="8"/>
  <c r="A490" i="8" s="1"/>
  <c r="C490" i="8"/>
  <c r="D490" i="8"/>
  <c r="B491" i="8"/>
  <c r="A491" i="8" s="1"/>
  <c r="C491" i="8"/>
  <c r="D491" i="8"/>
  <c r="B492" i="8"/>
  <c r="A492" i="8" s="1"/>
  <c r="C492" i="8"/>
  <c r="D492" i="8"/>
  <c r="B493" i="8"/>
  <c r="A493" i="8" s="1"/>
  <c r="C493" i="8"/>
  <c r="D493" i="8"/>
  <c r="B494" i="8"/>
  <c r="A494" i="8" s="1"/>
  <c r="C494" i="8"/>
  <c r="D494" i="8"/>
  <c r="B495" i="8"/>
  <c r="A495" i="8" s="1"/>
  <c r="C495" i="8"/>
  <c r="D495" i="8"/>
  <c r="B496" i="8"/>
  <c r="A496" i="8" s="1"/>
  <c r="C496" i="8"/>
  <c r="D496" i="8"/>
  <c r="B497" i="8"/>
  <c r="A497" i="8" s="1"/>
  <c r="C497" i="8"/>
  <c r="D497" i="8"/>
  <c r="B498" i="8"/>
  <c r="A498" i="8" s="1"/>
  <c r="C498" i="8"/>
  <c r="D498" i="8"/>
  <c r="B499" i="8"/>
  <c r="A499" i="8" s="1"/>
  <c r="C499" i="8"/>
  <c r="D499" i="8"/>
  <c r="B500" i="8"/>
  <c r="A500" i="8" s="1"/>
  <c r="C500" i="8"/>
  <c r="D500" i="8"/>
  <c r="B501" i="8"/>
  <c r="A501" i="8" s="1"/>
  <c r="C501" i="8"/>
  <c r="D501" i="8"/>
  <c r="B502" i="8"/>
  <c r="A502" i="8" s="1"/>
  <c r="C502" i="8"/>
  <c r="D502" i="8"/>
  <c r="B503" i="8"/>
  <c r="A503" i="8" s="1"/>
  <c r="C503" i="8"/>
  <c r="D503" i="8"/>
  <c r="B504" i="8"/>
  <c r="A504" i="8" s="1"/>
  <c r="C504" i="8"/>
  <c r="D504" i="8"/>
  <c r="B505" i="8"/>
  <c r="A505" i="8" s="1"/>
  <c r="C505" i="8"/>
  <c r="D505" i="8"/>
  <c r="B506" i="8"/>
  <c r="A506" i="8" s="1"/>
  <c r="C506" i="8"/>
  <c r="D506" i="8"/>
  <c r="B507" i="8"/>
  <c r="A507" i="8" s="1"/>
  <c r="C507" i="8"/>
  <c r="D507" i="8"/>
  <c r="B508" i="8"/>
  <c r="A508" i="8" s="1"/>
  <c r="C508" i="8"/>
  <c r="D508" i="8"/>
  <c r="B509" i="8"/>
  <c r="A509" i="8" s="1"/>
  <c r="C509" i="8"/>
  <c r="D509" i="8"/>
  <c r="B510" i="8"/>
  <c r="A510" i="8" s="1"/>
  <c r="C510" i="8"/>
  <c r="D510" i="8"/>
  <c r="B511" i="8"/>
  <c r="A511" i="8" s="1"/>
  <c r="C511" i="8"/>
  <c r="D511" i="8"/>
  <c r="B512" i="8"/>
  <c r="A512" i="8" s="1"/>
  <c r="C512" i="8"/>
  <c r="D512" i="8"/>
  <c r="B513" i="8"/>
  <c r="A513" i="8" s="1"/>
  <c r="C513" i="8"/>
  <c r="D513" i="8"/>
  <c r="B514" i="8"/>
  <c r="A514" i="8" s="1"/>
  <c r="C514" i="8"/>
  <c r="D514" i="8"/>
  <c r="B515" i="8"/>
  <c r="A515" i="8" s="1"/>
  <c r="C515" i="8"/>
  <c r="D515" i="8"/>
  <c r="B516" i="8"/>
  <c r="A516" i="8" s="1"/>
  <c r="C516" i="8"/>
  <c r="D516" i="8"/>
  <c r="B517" i="8"/>
  <c r="A517" i="8" s="1"/>
  <c r="C517" i="8"/>
  <c r="D517" i="8"/>
  <c r="B518" i="8"/>
  <c r="A518" i="8" s="1"/>
  <c r="C518" i="8"/>
  <c r="D518" i="8"/>
  <c r="B519" i="8"/>
  <c r="A519" i="8" s="1"/>
  <c r="C519" i="8"/>
  <c r="D519" i="8"/>
  <c r="B520" i="8"/>
  <c r="A520" i="8" s="1"/>
  <c r="C520" i="8"/>
  <c r="D520" i="8"/>
  <c r="B521" i="8"/>
  <c r="A521" i="8" s="1"/>
  <c r="C521" i="8"/>
  <c r="D521" i="8"/>
  <c r="B522" i="8"/>
  <c r="A522" i="8" s="1"/>
  <c r="C522" i="8"/>
  <c r="D522" i="8"/>
  <c r="B523" i="8"/>
  <c r="A523" i="8" s="1"/>
  <c r="C523" i="8"/>
  <c r="D523" i="8"/>
  <c r="B524" i="8"/>
  <c r="A524" i="8" s="1"/>
  <c r="C524" i="8"/>
  <c r="D524" i="8"/>
  <c r="B525" i="8"/>
  <c r="A525" i="8" s="1"/>
  <c r="C525" i="8"/>
  <c r="D525" i="8"/>
  <c r="B526" i="8"/>
  <c r="A526" i="8" s="1"/>
  <c r="C526" i="8"/>
  <c r="D526" i="8"/>
  <c r="B527" i="8"/>
  <c r="A527" i="8" s="1"/>
  <c r="C527" i="8"/>
  <c r="D527" i="8"/>
  <c r="B528" i="8"/>
  <c r="A528" i="8" s="1"/>
  <c r="C528" i="8"/>
  <c r="D528" i="8"/>
  <c r="B529" i="8"/>
  <c r="A529" i="8" s="1"/>
  <c r="C529" i="8"/>
  <c r="D529" i="8"/>
  <c r="B530" i="8"/>
  <c r="A530" i="8" s="1"/>
  <c r="C530" i="8"/>
  <c r="D530" i="8"/>
  <c r="B531" i="8"/>
  <c r="A531" i="8" s="1"/>
  <c r="C531" i="8"/>
  <c r="D531" i="8"/>
  <c r="B532" i="8"/>
  <c r="A532" i="8" s="1"/>
  <c r="C532" i="8"/>
  <c r="D532" i="8"/>
  <c r="B533" i="8"/>
  <c r="A533" i="8" s="1"/>
  <c r="C533" i="8"/>
  <c r="D533" i="8"/>
  <c r="B534" i="8"/>
  <c r="A534" i="8" s="1"/>
  <c r="C534" i="8"/>
  <c r="D534" i="8"/>
  <c r="B535" i="8"/>
  <c r="A535" i="8" s="1"/>
  <c r="C535" i="8"/>
  <c r="D535" i="8"/>
  <c r="B536" i="8"/>
  <c r="A536" i="8" s="1"/>
  <c r="C536" i="8"/>
  <c r="D536" i="8"/>
  <c r="B537" i="8"/>
  <c r="A537" i="8" s="1"/>
  <c r="C537" i="8"/>
  <c r="D537" i="8"/>
  <c r="B538" i="8"/>
  <c r="A538" i="8" s="1"/>
  <c r="C538" i="8"/>
  <c r="D538" i="8"/>
  <c r="B539" i="8"/>
  <c r="A539" i="8" s="1"/>
  <c r="C539" i="8"/>
  <c r="D539" i="8"/>
  <c r="B540" i="8"/>
  <c r="A540" i="8" s="1"/>
  <c r="C540" i="8"/>
  <c r="D540" i="8"/>
  <c r="B541" i="8"/>
  <c r="A541" i="8" s="1"/>
  <c r="C541" i="8"/>
  <c r="D541" i="8"/>
  <c r="B542" i="8"/>
  <c r="A542" i="8" s="1"/>
  <c r="C542" i="8"/>
  <c r="D542" i="8"/>
  <c r="B543" i="8"/>
  <c r="A543" i="8" s="1"/>
  <c r="C543" i="8"/>
  <c r="D543" i="8"/>
  <c r="B544" i="8"/>
  <c r="A544" i="8" s="1"/>
  <c r="C544" i="8"/>
  <c r="D544" i="8"/>
  <c r="B545" i="8"/>
  <c r="A545" i="8" s="1"/>
  <c r="C545" i="8"/>
  <c r="D545" i="8"/>
  <c r="B546" i="8"/>
  <c r="A546" i="8" s="1"/>
  <c r="C546" i="8"/>
  <c r="D546" i="8"/>
  <c r="B547" i="8"/>
  <c r="A547" i="8" s="1"/>
  <c r="C547" i="8"/>
  <c r="D547" i="8"/>
  <c r="B548" i="8"/>
  <c r="A548" i="8" s="1"/>
  <c r="C548" i="8"/>
  <c r="D548" i="8"/>
  <c r="B549" i="8"/>
  <c r="A549" i="8" s="1"/>
  <c r="C549" i="8"/>
  <c r="D549" i="8"/>
  <c r="B550" i="8"/>
  <c r="A550" i="8" s="1"/>
  <c r="C550" i="8"/>
  <c r="D550" i="8"/>
  <c r="B551" i="8"/>
  <c r="A551" i="8" s="1"/>
  <c r="C551" i="8"/>
  <c r="D551" i="8"/>
  <c r="B552" i="8"/>
  <c r="A552" i="8" s="1"/>
  <c r="C552" i="8"/>
  <c r="D552" i="8"/>
  <c r="B553" i="8"/>
  <c r="A553" i="8" s="1"/>
  <c r="C553" i="8"/>
  <c r="D553" i="8"/>
  <c r="B554" i="8"/>
  <c r="A554" i="8" s="1"/>
  <c r="C554" i="8"/>
  <c r="D554" i="8"/>
  <c r="B555" i="8"/>
  <c r="A555" i="8" s="1"/>
  <c r="C555" i="8"/>
  <c r="D555" i="8"/>
  <c r="B556" i="8"/>
  <c r="A556" i="8" s="1"/>
  <c r="C556" i="8"/>
  <c r="D556" i="8"/>
  <c r="B557" i="8"/>
  <c r="A557" i="8" s="1"/>
  <c r="C557" i="8"/>
  <c r="D557" i="8"/>
  <c r="B558" i="8"/>
  <c r="A558" i="8" s="1"/>
  <c r="C558" i="8"/>
  <c r="D558" i="8"/>
  <c r="B559" i="8"/>
  <c r="A559" i="8" s="1"/>
  <c r="C559" i="8"/>
  <c r="D559" i="8"/>
  <c r="B560" i="8"/>
  <c r="A560" i="8" s="1"/>
  <c r="C560" i="8"/>
  <c r="D560" i="8"/>
  <c r="B561" i="8"/>
  <c r="A561" i="8" s="1"/>
  <c r="C561" i="8"/>
  <c r="D561" i="8"/>
  <c r="B562" i="8"/>
  <c r="A562" i="8" s="1"/>
  <c r="C562" i="8"/>
  <c r="D562" i="8"/>
  <c r="B563" i="8"/>
  <c r="A563" i="8" s="1"/>
  <c r="C563" i="8"/>
  <c r="D563" i="8"/>
  <c r="B564" i="8"/>
  <c r="A564" i="8" s="1"/>
  <c r="C564" i="8"/>
  <c r="D564" i="8"/>
  <c r="B565" i="8"/>
  <c r="A565" i="8" s="1"/>
  <c r="C565" i="8"/>
  <c r="D565" i="8"/>
  <c r="B566" i="8"/>
  <c r="A566" i="8" s="1"/>
  <c r="C566" i="8"/>
  <c r="D566" i="8"/>
  <c r="B567" i="8"/>
  <c r="A567" i="8" s="1"/>
  <c r="C567" i="8"/>
  <c r="D567" i="8"/>
  <c r="B568" i="8"/>
  <c r="A568" i="8" s="1"/>
  <c r="C568" i="8"/>
  <c r="D568" i="8"/>
  <c r="B569" i="8"/>
  <c r="A569" i="8" s="1"/>
  <c r="C569" i="8"/>
  <c r="D569" i="8"/>
  <c r="B570" i="8"/>
  <c r="A570" i="8" s="1"/>
  <c r="C570" i="8"/>
  <c r="D570" i="8"/>
  <c r="B571" i="8"/>
  <c r="A571" i="8" s="1"/>
  <c r="C571" i="8"/>
  <c r="D571" i="8"/>
  <c r="B572" i="8"/>
  <c r="A572" i="8" s="1"/>
  <c r="C572" i="8"/>
  <c r="D572" i="8"/>
  <c r="B573" i="8"/>
  <c r="A573" i="8" s="1"/>
  <c r="C573" i="8"/>
  <c r="D573" i="8"/>
  <c r="B574" i="8"/>
  <c r="A574" i="8" s="1"/>
  <c r="C574" i="8"/>
  <c r="D574" i="8"/>
  <c r="B575" i="8"/>
  <c r="A575" i="8" s="1"/>
  <c r="C575" i="8"/>
  <c r="D575" i="8"/>
  <c r="B576" i="8"/>
  <c r="A576" i="8" s="1"/>
  <c r="C576" i="8"/>
  <c r="D576" i="8"/>
  <c r="B577" i="8"/>
  <c r="A577" i="8" s="1"/>
  <c r="C577" i="8"/>
  <c r="D577" i="8"/>
  <c r="B578" i="8"/>
  <c r="A578" i="8" s="1"/>
  <c r="C578" i="8"/>
  <c r="D578" i="8"/>
  <c r="B579" i="8"/>
  <c r="A579" i="8" s="1"/>
  <c r="C579" i="8"/>
  <c r="D579" i="8"/>
  <c r="B580" i="8"/>
  <c r="A580" i="8" s="1"/>
  <c r="C580" i="8"/>
  <c r="D580" i="8"/>
  <c r="B581" i="8"/>
  <c r="A581" i="8" s="1"/>
  <c r="C581" i="8"/>
  <c r="D581" i="8"/>
  <c r="B582" i="8"/>
  <c r="A582" i="8" s="1"/>
  <c r="C582" i="8"/>
  <c r="D582" i="8"/>
  <c r="B583" i="8"/>
  <c r="A583" i="8" s="1"/>
  <c r="C583" i="8"/>
  <c r="D583" i="8"/>
  <c r="B584" i="8"/>
  <c r="A584" i="8" s="1"/>
  <c r="C584" i="8"/>
  <c r="D584" i="8"/>
  <c r="B585" i="8"/>
  <c r="A585" i="8" s="1"/>
  <c r="C585" i="8"/>
  <c r="D585" i="8"/>
  <c r="B586" i="8"/>
  <c r="A586" i="8" s="1"/>
  <c r="C586" i="8"/>
  <c r="D586" i="8"/>
  <c r="B587" i="8"/>
  <c r="A587" i="8" s="1"/>
  <c r="C587" i="8"/>
  <c r="D587" i="8"/>
  <c r="B588" i="8"/>
  <c r="A588" i="8" s="1"/>
  <c r="C588" i="8"/>
  <c r="D588" i="8"/>
  <c r="B589" i="8"/>
  <c r="A589" i="8" s="1"/>
  <c r="C589" i="8"/>
  <c r="D589" i="8"/>
  <c r="B590" i="8"/>
  <c r="A590" i="8" s="1"/>
  <c r="C590" i="8"/>
  <c r="D590" i="8"/>
  <c r="B591" i="8"/>
  <c r="A591" i="8" s="1"/>
  <c r="C591" i="8"/>
  <c r="D591" i="8"/>
  <c r="B592" i="8"/>
  <c r="A592" i="8" s="1"/>
  <c r="C592" i="8"/>
  <c r="D592" i="8"/>
  <c r="B593" i="8"/>
  <c r="A593" i="8" s="1"/>
  <c r="C593" i="8"/>
  <c r="D593" i="8"/>
  <c r="B594" i="8"/>
  <c r="A594" i="8" s="1"/>
  <c r="C594" i="8"/>
  <c r="D594" i="8"/>
  <c r="B595" i="8"/>
  <c r="A595" i="8" s="1"/>
  <c r="C595" i="8"/>
  <c r="D595" i="8"/>
  <c r="B596" i="8"/>
  <c r="A596" i="8" s="1"/>
  <c r="C596" i="8"/>
  <c r="D596" i="8"/>
  <c r="B597" i="8"/>
  <c r="A597" i="8" s="1"/>
  <c r="C597" i="8"/>
  <c r="D597" i="8"/>
  <c r="B598" i="8"/>
  <c r="A598" i="8" s="1"/>
  <c r="C598" i="8"/>
  <c r="D598" i="8"/>
  <c r="B599" i="8"/>
  <c r="A599" i="8" s="1"/>
  <c r="C599" i="8"/>
  <c r="D599" i="8"/>
  <c r="B600" i="8"/>
  <c r="A600" i="8" s="1"/>
  <c r="C600" i="8"/>
  <c r="D600" i="8"/>
  <c r="B601" i="8"/>
  <c r="A601" i="8" s="1"/>
  <c r="C601" i="8"/>
  <c r="D601" i="8"/>
  <c r="B602" i="8"/>
  <c r="A602" i="8" s="1"/>
  <c r="C602" i="8"/>
  <c r="D602" i="8"/>
  <c r="B603" i="8"/>
  <c r="A603" i="8" s="1"/>
  <c r="C603" i="8"/>
  <c r="D603" i="8"/>
  <c r="B604" i="8"/>
  <c r="A604" i="8" s="1"/>
  <c r="C604" i="8"/>
  <c r="D604" i="8"/>
  <c r="B605" i="8"/>
  <c r="A605" i="8" s="1"/>
  <c r="C605" i="8"/>
  <c r="D605" i="8"/>
  <c r="B606" i="8"/>
  <c r="A606" i="8" s="1"/>
  <c r="C606" i="8"/>
  <c r="D606" i="8"/>
  <c r="B607" i="8"/>
  <c r="A607" i="8" s="1"/>
  <c r="C607" i="8"/>
  <c r="D607" i="8"/>
  <c r="B608" i="8"/>
  <c r="A608" i="8" s="1"/>
  <c r="C608" i="8"/>
  <c r="D608" i="8"/>
  <c r="B609" i="8"/>
  <c r="A609" i="8" s="1"/>
  <c r="C609" i="8"/>
  <c r="D609" i="8"/>
  <c r="B610" i="8"/>
  <c r="A610" i="8" s="1"/>
  <c r="C610" i="8"/>
  <c r="D610" i="8"/>
  <c r="B611" i="8"/>
  <c r="A611" i="8" s="1"/>
  <c r="C611" i="8"/>
  <c r="D611" i="8"/>
  <c r="B612" i="8"/>
  <c r="A612" i="8" s="1"/>
  <c r="C612" i="8"/>
  <c r="D612" i="8"/>
  <c r="B613" i="8"/>
  <c r="A613" i="8" s="1"/>
  <c r="C613" i="8"/>
  <c r="D613" i="8"/>
  <c r="B614" i="8"/>
  <c r="A614" i="8" s="1"/>
  <c r="C614" i="8"/>
  <c r="D614" i="8"/>
  <c r="B615" i="8"/>
  <c r="A615" i="8" s="1"/>
  <c r="C615" i="8"/>
  <c r="D615" i="8"/>
  <c r="B616" i="8"/>
  <c r="A616" i="8" s="1"/>
  <c r="C616" i="8"/>
  <c r="D616" i="8"/>
  <c r="B617" i="8"/>
  <c r="A617" i="8" s="1"/>
  <c r="C617" i="8"/>
  <c r="D617" i="8"/>
  <c r="B618" i="8"/>
  <c r="A618" i="8" s="1"/>
  <c r="C618" i="8"/>
  <c r="D618" i="8"/>
  <c r="B619" i="8"/>
  <c r="A619" i="8" s="1"/>
  <c r="C619" i="8"/>
  <c r="D619" i="8"/>
  <c r="B620" i="8"/>
  <c r="A620" i="8" s="1"/>
  <c r="C620" i="8"/>
  <c r="D620" i="8"/>
  <c r="B621" i="8"/>
  <c r="A621" i="8" s="1"/>
  <c r="C621" i="8"/>
  <c r="D621" i="8"/>
  <c r="B622" i="8"/>
  <c r="A622" i="8" s="1"/>
  <c r="C622" i="8"/>
  <c r="D622" i="8"/>
  <c r="B623" i="8"/>
  <c r="A623" i="8" s="1"/>
  <c r="C623" i="8"/>
  <c r="D623" i="8"/>
  <c r="B624" i="8"/>
  <c r="A624" i="8" s="1"/>
  <c r="C624" i="8"/>
  <c r="D624" i="8"/>
  <c r="B625" i="8"/>
  <c r="A625" i="8" s="1"/>
  <c r="C625" i="8"/>
  <c r="D625" i="8"/>
  <c r="B626" i="8"/>
  <c r="A626" i="8" s="1"/>
  <c r="C626" i="8"/>
  <c r="D626" i="8"/>
  <c r="B627" i="8"/>
  <c r="A627" i="8" s="1"/>
  <c r="C627" i="8"/>
  <c r="D627" i="8"/>
  <c r="B628" i="8"/>
  <c r="A628" i="8" s="1"/>
  <c r="C628" i="8"/>
  <c r="D628" i="8"/>
  <c r="B629" i="8"/>
  <c r="A629" i="8" s="1"/>
  <c r="C629" i="8"/>
  <c r="D629" i="8"/>
  <c r="B630" i="8"/>
  <c r="A630" i="8" s="1"/>
  <c r="C630" i="8"/>
  <c r="D630" i="8"/>
  <c r="B631" i="8"/>
  <c r="A631" i="8" s="1"/>
  <c r="C631" i="8"/>
  <c r="D631" i="8"/>
  <c r="B632" i="8"/>
  <c r="A632" i="8" s="1"/>
  <c r="C632" i="8"/>
  <c r="D632" i="8"/>
  <c r="B633" i="8"/>
  <c r="A633" i="8" s="1"/>
  <c r="C633" i="8"/>
  <c r="D633" i="8"/>
  <c r="B634" i="8"/>
  <c r="A634" i="8" s="1"/>
  <c r="C634" i="8"/>
  <c r="D634" i="8"/>
  <c r="B635" i="8"/>
  <c r="A635" i="8" s="1"/>
  <c r="C635" i="8"/>
  <c r="D635" i="8"/>
  <c r="B636" i="8"/>
  <c r="A636" i="8" s="1"/>
  <c r="C636" i="8"/>
  <c r="D636" i="8"/>
  <c r="B637" i="8"/>
  <c r="A637" i="8" s="1"/>
  <c r="C637" i="8"/>
  <c r="D637" i="8"/>
  <c r="B638" i="8"/>
  <c r="A638" i="8" s="1"/>
  <c r="C638" i="8"/>
  <c r="D638" i="8"/>
  <c r="B639" i="8"/>
  <c r="A639" i="8" s="1"/>
  <c r="C639" i="8"/>
  <c r="D639" i="8"/>
  <c r="B640" i="8"/>
  <c r="A640" i="8" s="1"/>
  <c r="C640" i="8"/>
  <c r="D640" i="8"/>
  <c r="B641" i="8"/>
  <c r="A641" i="8" s="1"/>
  <c r="C641" i="8"/>
  <c r="D641" i="8"/>
  <c r="B642" i="8"/>
  <c r="A642" i="8" s="1"/>
  <c r="C642" i="8"/>
  <c r="D642" i="8"/>
  <c r="B643" i="8"/>
  <c r="A643" i="8" s="1"/>
  <c r="C643" i="8"/>
  <c r="D643" i="8"/>
  <c r="B644" i="8"/>
  <c r="A644" i="8" s="1"/>
  <c r="C644" i="8"/>
  <c r="D644" i="8"/>
  <c r="B645" i="8"/>
  <c r="A645" i="8" s="1"/>
  <c r="C645" i="8"/>
  <c r="D645" i="8"/>
  <c r="B646" i="8"/>
  <c r="A646" i="8" s="1"/>
  <c r="C646" i="8"/>
  <c r="D646" i="8"/>
  <c r="B647" i="8"/>
  <c r="A647" i="8" s="1"/>
  <c r="C647" i="8"/>
  <c r="D647" i="8"/>
  <c r="B648" i="8"/>
  <c r="A648" i="8" s="1"/>
  <c r="C648" i="8"/>
  <c r="D648" i="8"/>
  <c r="B649" i="8"/>
  <c r="A649" i="8" s="1"/>
  <c r="C649" i="8"/>
  <c r="D649" i="8"/>
  <c r="B650" i="8"/>
  <c r="A650" i="8" s="1"/>
  <c r="C650" i="8"/>
  <c r="D650" i="8"/>
  <c r="B651" i="8"/>
  <c r="A651" i="8" s="1"/>
  <c r="C651" i="8"/>
  <c r="D651" i="8"/>
  <c r="B652" i="8"/>
  <c r="A652" i="8" s="1"/>
  <c r="C652" i="8"/>
  <c r="D652" i="8"/>
  <c r="B653" i="8"/>
  <c r="A653" i="8" s="1"/>
  <c r="C653" i="8"/>
  <c r="D653" i="8"/>
  <c r="B654" i="8"/>
  <c r="A654" i="8" s="1"/>
  <c r="C654" i="8"/>
  <c r="D654" i="8"/>
  <c r="B655" i="8"/>
  <c r="A655" i="8" s="1"/>
  <c r="C655" i="8"/>
  <c r="D655" i="8"/>
  <c r="B656" i="8"/>
  <c r="A656" i="8" s="1"/>
  <c r="C656" i="8"/>
  <c r="D656" i="8"/>
  <c r="B657" i="8"/>
  <c r="A657" i="8" s="1"/>
  <c r="C657" i="8"/>
  <c r="D657" i="8"/>
  <c r="B658" i="8"/>
  <c r="A658" i="8" s="1"/>
  <c r="C658" i="8"/>
  <c r="D658" i="8"/>
  <c r="B659" i="8"/>
  <c r="A659" i="8" s="1"/>
  <c r="C659" i="8"/>
  <c r="D659" i="8"/>
  <c r="B660" i="8"/>
  <c r="A660" i="8" s="1"/>
  <c r="C660" i="8"/>
  <c r="D660" i="8"/>
  <c r="B661" i="8"/>
  <c r="A661" i="8" s="1"/>
  <c r="C661" i="8"/>
  <c r="D661" i="8"/>
  <c r="B662" i="8"/>
  <c r="A662" i="8" s="1"/>
  <c r="C662" i="8"/>
  <c r="D662" i="8"/>
  <c r="B663" i="8"/>
  <c r="A663" i="8" s="1"/>
  <c r="C663" i="8"/>
  <c r="D663" i="8"/>
  <c r="B664" i="8"/>
  <c r="A664" i="8" s="1"/>
  <c r="C664" i="8"/>
  <c r="D664" i="8"/>
  <c r="B665" i="8"/>
  <c r="A665" i="8" s="1"/>
  <c r="C665" i="8"/>
  <c r="D665" i="8"/>
  <c r="B666" i="8"/>
  <c r="A666" i="8" s="1"/>
  <c r="C666" i="8"/>
  <c r="D666" i="8"/>
  <c r="B667" i="8"/>
  <c r="A667" i="8" s="1"/>
  <c r="C667" i="8"/>
  <c r="D667" i="8"/>
  <c r="B668" i="8"/>
  <c r="A668" i="8" s="1"/>
  <c r="C668" i="8"/>
  <c r="D668" i="8"/>
  <c r="B669" i="8"/>
  <c r="A669" i="8" s="1"/>
  <c r="C669" i="8"/>
  <c r="D669" i="8"/>
  <c r="B670" i="8"/>
  <c r="A670" i="8" s="1"/>
  <c r="C670" i="8"/>
  <c r="D670" i="8"/>
  <c r="B671" i="8"/>
  <c r="A671" i="8" s="1"/>
  <c r="C671" i="8"/>
  <c r="D671" i="8"/>
  <c r="B672" i="8"/>
  <c r="A672" i="8" s="1"/>
  <c r="C672" i="8"/>
  <c r="D672" i="8"/>
  <c r="B673" i="8"/>
  <c r="A673" i="8" s="1"/>
  <c r="C673" i="8"/>
  <c r="D673" i="8"/>
  <c r="B674" i="8"/>
  <c r="A674" i="8" s="1"/>
  <c r="C674" i="8"/>
  <c r="D674" i="8"/>
  <c r="B675" i="8"/>
  <c r="A675" i="8" s="1"/>
  <c r="C675" i="8"/>
  <c r="D675" i="8"/>
  <c r="B676" i="8"/>
  <c r="A676" i="8" s="1"/>
  <c r="C676" i="8"/>
  <c r="D676" i="8"/>
  <c r="B677" i="8"/>
  <c r="A677" i="8" s="1"/>
  <c r="C677" i="8"/>
  <c r="D677" i="8"/>
  <c r="B678" i="8"/>
  <c r="A678" i="8" s="1"/>
  <c r="C678" i="8"/>
  <c r="D678" i="8"/>
  <c r="B679" i="8"/>
  <c r="A679" i="8" s="1"/>
  <c r="C679" i="8"/>
  <c r="D679" i="8"/>
  <c r="B680" i="8"/>
  <c r="A680" i="8" s="1"/>
  <c r="C680" i="8"/>
  <c r="D680" i="8"/>
  <c r="B681" i="8"/>
  <c r="A681" i="8" s="1"/>
  <c r="C681" i="8"/>
  <c r="D681" i="8"/>
  <c r="B682" i="8"/>
  <c r="A682" i="8" s="1"/>
  <c r="C682" i="8"/>
  <c r="D682" i="8"/>
  <c r="B683" i="8"/>
  <c r="A683" i="8" s="1"/>
  <c r="C683" i="8"/>
  <c r="D683" i="8"/>
  <c r="B684" i="8"/>
  <c r="A684" i="8" s="1"/>
  <c r="C684" i="8"/>
  <c r="D684" i="8"/>
  <c r="B685" i="8"/>
  <c r="A685" i="8" s="1"/>
  <c r="C685" i="8"/>
  <c r="D685" i="8"/>
  <c r="B686" i="8"/>
  <c r="A686" i="8" s="1"/>
  <c r="C686" i="8"/>
  <c r="D686" i="8"/>
  <c r="B687" i="8"/>
  <c r="A687" i="8" s="1"/>
  <c r="C687" i="8"/>
  <c r="D687" i="8"/>
  <c r="B688" i="8"/>
  <c r="A688" i="8" s="1"/>
  <c r="C688" i="8"/>
  <c r="D688" i="8"/>
  <c r="B689" i="8"/>
  <c r="A689" i="8" s="1"/>
  <c r="C689" i="8"/>
  <c r="D689" i="8"/>
  <c r="B690" i="8"/>
  <c r="A690" i="8" s="1"/>
  <c r="C690" i="8"/>
  <c r="D690" i="8"/>
  <c r="B691" i="8"/>
  <c r="A691" i="8" s="1"/>
  <c r="C691" i="8"/>
  <c r="D691" i="8"/>
  <c r="B692" i="8"/>
  <c r="A692" i="8" s="1"/>
  <c r="C692" i="8"/>
  <c r="D692" i="8"/>
  <c r="B693" i="8"/>
  <c r="A693" i="8" s="1"/>
  <c r="C693" i="8"/>
  <c r="D693" i="8"/>
  <c r="B694" i="8"/>
  <c r="A694" i="8" s="1"/>
  <c r="C694" i="8"/>
  <c r="D694" i="8"/>
  <c r="B695" i="8"/>
  <c r="A695" i="8" s="1"/>
  <c r="C695" i="8"/>
  <c r="D695" i="8"/>
  <c r="B696" i="8"/>
  <c r="A696" i="8" s="1"/>
  <c r="C696" i="8"/>
  <c r="D696" i="8"/>
  <c r="B697" i="8"/>
  <c r="A697" i="8" s="1"/>
  <c r="C697" i="8"/>
  <c r="D697" i="8"/>
  <c r="B698" i="8"/>
  <c r="A698" i="8" s="1"/>
  <c r="C698" i="8"/>
  <c r="D698" i="8"/>
  <c r="B699" i="8"/>
  <c r="A699" i="8" s="1"/>
  <c r="C699" i="8"/>
  <c r="D699" i="8"/>
  <c r="B700" i="8"/>
  <c r="A700" i="8" s="1"/>
  <c r="C700" i="8"/>
  <c r="D700" i="8"/>
  <c r="B701" i="8"/>
  <c r="A701" i="8" s="1"/>
  <c r="C701" i="8"/>
  <c r="D701" i="8"/>
  <c r="B702" i="8"/>
  <c r="A702" i="8" s="1"/>
  <c r="C702" i="8"/>
  <c r="D702" i="8"/>
  <c r="B703" i="8"/>
  <c r="A703" i="8" s="1"/>
  <c r="C703" i="8"/>
  <c r="D703" i="8"/>
  <c r="B704" i="8"/>
  <c r="A704" i="8" s="1"/>
  <c r="C704" i="8"/>
  <c r="D704" i="8"/>
  <c r="B705" i="8"/>
  <c r="A705" i="8" s="1"/>
  <c r="C705" i="8"/>
  <c r="D705" i="8"/>
  <c r="B706" i="8"/>
  <c r="A706" i="8" s="1"/>
  <c r="C706" i="8"/>
  <c r="D706" i="8"/>
  <c r="B707" i="8"/>
  <c r="A707" i="8" s="1"/>
  <c r="C707" i="8"/>
  <c r="D707" i="8"/>
  <c r="B708" i="8"/>
  <c r="A708" i="8" s="1"/>
  <c r="C708" i="8"/>
  <c r="D708" i="8"/>
  <c r="B709" i="8"/>
  <c r="A709" i="8" s="1"/>
  <c r="C709" i="8"/>
  <c r="D709" i="8"/>
  <c r="B710" i="8"/>
  <c r="A710" i="8" s="1"/>
  <c r="C710" i="8"/>
  <c r="D710" i="8"/>
  <c r="B711" i="8"/>
  <c r="A711" i="8" s="1"/>
  <c r="C711" i="8"/>
  <c r="D711" i="8"/>
  <c r="B712" i="8"/>
  <c r="A712" i="8" s="1"/>
  <c r="C712" i="8"/>
  <c r="D712" i="8"/>
  <c r="B713" i="8"/>
  <c r="A713" i="8" s="1"/>
  <c r="C713" i="8"/>
  <c r="D713" i="8"/>
  <c r="B714" i="8"/>
  <c r="A714" i="8" s="1"/>
  <c r="C714" i="8"/>
  <c r="D714" i="8"/>
  <c r="B715" i="8"/>
  <c r="A715" i="8" s="1"/>
  <c r="C715" i="8"/>
  <c r="D715" i="8"/>
  <c r="B716" i="8"/>
  <c r="A716" i="8" s="1"/>
  <c r="C716" i="8"/>
  <c r="D716" i="8"/>
  <c r="B717" i="8"/>
  <c r="A717" i="8" s="1"/>
  <c r="C717" i="8"/>
  <c r="D717" i="8"/>
  <c r="B718" i="8"/>
  <c r="A718" i="8" s="1"/>
  <c r="C718" i="8"/>
  <c r="D718" i="8"/>
  <c r="B719" i="8"/>
  <c r="A719" i="8" s="1"/>
  <c r="C719" i="8"/>
  <c r="D719" i="8"/>
  <c r="B720" i="8"/>
  <c r="A720" i="8" s="1"/>
  <c r="C720" i="8"/>
  <c r="D720" i="8"/>
  <c r="B721" i="8"/>
  <c r="A721" i="8" s="1"/>
  <c r="C721" i="8"/>
  <c r="D721" i="8"/>
  <c r="B722" i="8"/>
  <c r="A722" i="8" s="1"/>
  <c r="C722" i="8"/>
  <c r="D722" i="8"/>
  <c r="B723" i="8"/>
  <c r="A723" i="8" s="1"/>
  <c r="C723" i="8"/>
  <c r="D723" i="8"/>
  <c r="B724" i="8"/>
  <c r="A724" i="8" s="1"/>
  <c r="C724" i="8"/>
  <c r="D724" i="8"/>
  <c r="B725" i="8"/>
  <c r="A725" i="8" s="1"/>
  <c r="C725" i="8"/>
  <c r="D725" i="8"/>
  <c r="B726" i="8"/>
  <c r="A726" i="8" s="1"/>
  <c r="C726" i="8"/>
  <c r="D726" i="8"/>
  <c r="B727" i="8"/>
  <c r="A727" i="8" s="1"/>
  <c r="C727" i="8"/>
  <c r="D727" i="8"/>
  <c r="B728" i="8"/>
  <c r="A728" i="8" s="1"/>
  <c r="C728" i="8"/>
  <c r="D728" i="8"/>
  <c r="B729" i="8"/>
  <c r="A729" i="8" s="1"/>
  <c r="C729" i="8"/>
  <c r="D729" i="8"/>
  <c r="B730" i="8"/>
  <c r="A730" i="8" s="1"/>
  <c r="C730" i="8"/>
  <c r="D730" i="8"/>
  <c r="B731" i="8"/>
  <c r="A731" i="8" s="1"/>
  <c r="C731" i="8"/>
  <c r="D731" i="8"/>
  <c r="B732" i="8"/>
  <c r="A732" i="8" s="1"/>
  <c r="C732" i="8"/>
  <c r="D732" i="8"/>
  <c r="B733" i="8"/>
  <c r="A733" i="8" s="1"/>
  <c r="C733" i="8"/>
  <c r="D733" i="8"/>
  <c r="B734" i="8"/>
  <c r="A734" i="8" s="1"/>
  <c r="C734" i="8"/>
  <c r="D734" i="8"/>
  <c r="B735" i="8"/>
  <c r="A735" i="8" s="1"/>
  <c r="C735" i="8"/>
  <c r="D735" i="8"/>
  <c r="B736" i="8"/>
  <c r="A736" i="8" s="1"/>
  <c r="C736" i="8"/>
  <c r="D736" i="8"/>
  <c r="B737" i="8"/>
  <c r="A737" i="8" s="1"/>
  <c r="C737" i="8"/>
  <c r="D737" i="8"/>
  <c r="B738" i="8"/>
  <c r="A738" i="8" s="1"/>
  <c r="C738" i="8"/>
  <c r="D738" i="8"/>
  <c r="B739" i="8"/>
  <c r="A739" i="8" s="1"/>
  <c r="C739" i="8"/>
  <c r="D739" i="8"/>
  <c r="B740" i="8"/>
  <c r="A740" i="8" s="1"/>
  <c r="C740" i="8"/>
  <c r="D740" i="8"/>
  <c r="B741" i="8"/>
  <c r="A741" i="8" s="1"/>
  <c r="C741" i="8"/>
  <c r="D741" i="8"/>
  <c r="B742" i="8"/>
  <c r="A742" i="8" s="1"/>
  <c r="C742" i="8"/>
  <c r="D742" i="8"/>
  <c r="B743" i="8"/>
  <c r="A743" i="8" s="1"/>
  <c r="C743" i="8"/>
  <c r="D743" i="8"/>
  <c r="B744" i="8"/>
  <c r="A744" i="8" s="1"/>
  <c r="C744" i="8"/>
  <c r="D744" i="8"/>
  <c r="B745" i="8"/>
  <c r="A745" i="8" s="1"/>
  <c r="C745" i="8"/>
  <c r="D745" i="8"/>
  <c r="B746" i="8"/>
  <c r="A746" i="8" s="1"/>
  <c r="C746" i="8"/>
  <c r="D746" i="8"/>
  <c r="B747" i="8"/>
  <c r="A747" i="8" s="1"/>
  <c r="C747" i="8"/>
  <c r="D747" i="8"/>
  <c r="B748" i="8"/>
  <c r="A748" i="8" s="1"/>
  <c r="C748" i="8"/>
  <c r="D748" i="8"/>
  <c r="B749" i="8"/>
  <c r="A749" i="8" s="1"/>
  <c r="C749" i="8"/>
  <c r="D749" i="8"/>
  <c r="B750" i="8"/>
  <c r="A750" i="8" s="1"/>
  <c r="C750" i="8"/>
  <c r="D750" i="8"/>
  <c r="B751" i="8"/>
  <c r="A751" i="8" s="1"/>
  <c r="C751" i="8"/>
  <c r="D751" i="8"/>
  <c r="B752" i="8"/>
  <c r="A752" i="8" s="1"/>
  <c r="C752" i="8"/>
  <c r="D752" i="8"/>
  <c r="B753" i="8"/>
  <c r="A753" i="8" s="1"/>
  <c r="C753" i="8"/>
  <c r="D753" i="8"/>
  <c r="B754" i="8"/>
  <c r="A754" i="8" s="1"/>
  <c r="C754" i="8"/>
  <c r="D754" i="8"/>
  <c r="B755" i="8"/>
  <c r="A755" i="8" s="1"/>
  <c r="C755" i="8"/>
  <c r="D755" i="8"/>
  <c r="B756" i="8"/>
  <c r="A756" i="8" s="1"/>
  <c r="C756" i="8"/>
  <c r="D756" i="8"/>
  <c r="B757" i="8"/>
  <c r="A757" i="8" s="1"/>
  <c r="C757" i="8"/>
  <c r="D757" i="8"/>
  <c r="B758" i="8"/>
  <c r="A758" i="8" s="1"/>
  <c r="C758" i="8"/>
  <c r="D758" i="8"/>
  <c r="B759" i="8"/>
  <c r="A759" i="8" s="1"/>
  <c r="C759" i="8"/>
  <c r="D759" i="8"/>
  <c r="B760" i="8"/>
  <c r="A760" i="8" s="1"/>
  <c r="C760" i="8"/>
  <c r="D760" i="8"/>
  <c r="B761" i="8"/>
  <c r="A761" i="8" s="1"/>
  <c r="C761" i="8"/>
  <c r="D761" i="8"/>
  <c r="B762" i="8"/>
  <c r="A762" i="8" s="1"/>
  <c r="C762" i="8"/>
  <c r="D762" i="8"/>
  <c r="B763" i="8"/>
  <c r="A763" i="8" s="1"/>
  <c r="C763" i="8"/>
  <c r="D763" i="8"/>
  <c r="B764" i="8"/>
  <c r="A764" i="8" s="1"/>
  <c r="C764" i="8"/>
  <c r="D764" i="8"/>
  <c r="B765" i="8"/>
  <c r="A765" i="8" s="1"/>
  <c r="C765" i="8"/>
  <c r="D765" i="8"/>
  <c r="B766" i="8"/>
  <c r="A766" i="8" s="1"/>
  <c r="C766" i="8"/>
  <c r="D766" i="8"/>
  <c r="B767" i="8"/>
  <c r="A767" i="8" s="1"/>
  <c r="C767" i="8"/>
  <c r="D767" i="8"/>
  <c r="B768" i="8"/>
  <c r="A768" i="8" s="1"/>
  <c r="C768" i="8"/>
  <c r="D768" i="8"/>
  <c r="B769" i="8"/>
  <c r="A769" i="8" s="1"/>
  <c r="C769" i="8"/>
  <c r="D769" i="8"/>
  <c r="B770" i="8"/>
  <c r="A770" i="8" s="1"/>
  <c r="C770" i="8"/>
  <c r="D770" i="8"/>
  <c r="B771" i="8"/>
  <c r="A771" i="8" s="1"/>
  <c r="C771" i="8"/>
  <c r="D771" i="8"/>
  <c r="B772" i="8"/>
  <c r="A772" i="8" s="1"/>
  <c r="C772" i="8"/>
  <c r="D772" i="8"/>
  <c r="B773" i="8"/>
  <c r="A773" i="8" s="1"/>
  <c r="C773" i="8"/>
  <c r="D773" i="8"/>
  <c r="B774" i="8"/>
  <c r="A774" i="8" s="1"/>
  <c r="C774" i="8"/>
  <c r="D774" i="8"/>
  <c r="B775" i="8"/>
  <c r="A775" i="8" s="1"/>
  <c r="C775" i="8"/>
  <c r="D775" i="8"/>
  <c r="B776" i="8"/>
  <c r="A776" i="8" s="1"/>
  <c r="C776" i="8"/>
  <c r="D776" i="8"/>
  <c r="B777" i="8"/>
  <c r="A777" i="8" s="1"/>
  <c r="C777" i="8"/>
  <c r="D777" i="8"/>
  <c r="B778" i="8"/>
  <c r="A778" i="8" s="1"/>
  <c r="C778" i="8"/>
  <c r="D778" i="8"/>
  <c r="B779" i="8"/>
  <c r="A779" i="8" s="1"/>
  <c r="C779" i="8"/>
  <c r="D779" i="8"/>
  <c r="B780" i="8"/>
  <c r="A780" i="8" s="1"/>
  <c r="C780" i="8"/>
  <c r="D780" i="8"/>
  <c r="B781" i="8"/>
  <c r="A781" i="8" s="1"/>
  <c r="C781" i="8"/>
  <c r="D781" i="8"/>
  <c r="B782" i="8"/>
  <c r="A782" i="8" s="1"/>
  <c r="C782" i="8"/>
  <c r="D782" i="8"/>
  <c r="B783" i="8"/>
  <c r="A783" i="8" s="1"/>
  <c r="C783" i="8"/>
  <c r="D783" i="8"/>
  <c r="B784" i="8"/>
  <c r="A784" i="8" s="1"/>
  <c r="C784" i="8"/>
  <c r="D784" i="8"/>
  <c r="B785" i="8"/>
  <c r="A785" i="8" s="1"/>
  <c r="C785" i="8"/>
  <c r="D785" i="8"/>
  <c r="B786" i="8"/>
  <c r="A786" i="8" s="1"/>
  <c r="C786" i="8"/>
  <c r="D786" i="8"/>
  <c r="B787" i="8"/>
  <c r="A787" i="8" s="1"/>
  <c r="C787" i="8"/>
  <c r="D787" i="8"/>
  <c r="B788" i="8"/>
  <c r="A788" i="8" s="1"/>
  <c r="C788" i="8"/>
  <c r="D788" i="8"/>
  <c r="B789" i="8"/>
  <c r="A789" i="8" s="1"/>
  <c r="C789" i="8"/>
  <c r="D789" i="8"/>
  <c r="B790" i="8"/>
  <c r="A790" i="8" s="1"/>
  <c r="C790" i="8"/>
  <c r="D790" i="8"/>
  <c r="B791" i="8"/>
  <c r="A791" i="8" s="1"/>
  <c r="C791" i="8"/>
  <c r="D791" i="8"/>
  <c r="B792" i="8"/>
  <c r="A792" i="8" s="1"/>
  <c r="C792" i="8"/>
  <c r="D792" i="8"/>
  <c r="B793" i="8"/>
  <c r="A793" i="8" s="1"/>
  <c r="C793" i="8"/>
  <c r="D793" i="8"/>
  <c r="B794" i="8"/>
  <c r="A794" i="8" s="1"/>
  <c r="C794" i="8"/>
  <c r="D794" i="8"/>
  <c r="B795" i="8"/>
  <c r="A795" i="8" s="1"/>
  <c r="C795" i="8"/>
  <c r="D795" i="8"/>
  <c r="B796" i="8"/>
  <c r="A796" i="8" s="1"/>
  <c r="C796" i="8"/>
  <c r="D796" i="8"/>
  <c r="B797" i="8"/>
  <c r="A797" i="8" s="1"/>
  <c r="C797" i="8"/>
  <c r="D797" i="8"/>
  <c r="B798" i="8"/>
  <c r="A798" i="8" s="1"/>
  <c r="C798" i="8"/>
  <c r="D798" i="8"/>
  <c r="B799" i="8"/>
  <c r="A799" i="8" s="1"/>
  <c r="C799" i="8"/>
  <c r="D799" i="8"/>
  <c r="B800" i="8"/>
  <c r="A800" i="8" s="1"/>
  <c r="C800" i="8"/>
  <c r="D800" i="8"/>
  <c r="B801" i="8"/>
  <c r="A801" i="8" s="1"/>
  <c r="C801" i="8"/>
  <c r="D801" i="8"/>
  <c r="B802" i="8"/>
  <c r="A802" i="8" s="1"/>
  <c r="C802" i="8"/>
  <c r="D802" i="8"/>
  <c r="B803" i="8"/>
  <c r="A803" i="8" s="1"/>
  <c r="C803" i="8"/>
  <c r="D803" i="8"/>
  <c r="B804" i="8"/>
  <c r="A804" i="8" s="1"/>
  <c r="C804" i="8"/>
  <c r="D804" i="8"/>
  <c r="B805" i="8"/>
  <c r="A805" i="8" s="1"/>
  <c r="C805" i="8"/>
  <c r="D805" i="8"/>
  <c r="B806" i="8"/>
  <c r="A806" i="8" s="1"/>
  <c r="C806" i="8"/>
  <c r="D806" i="8"/>
  <c r="B807" i="8"/>
  <c r="A807" i="8" s="1"/>
  <c r="C807" i="8"/>
  <c r="D807" i="8"/>
  <c r="B808" i="8"/>
  <c r="A808" i="8" s="1"/>
  <c r="C808" i="8"/>
  <c r="D808" i="8"/>
  <c r="B809" i="8"/>
  <c r="A809" i="8" s="1"/>
  <c r="C809" i="8"/>
  <c r="D809" i="8"/>
  <c r="B810" i="8"/>
  <c r="A810" i="8" s="1"/>
  <c r="C810" i="8"/>
  <c r="D810" i="8"/>
  <c r="B811" i="8"/>
  <c r="A811" i="8" s="1"/>
  <c r="C811" i="8"/>
  <c r="D811" i="8"/>
  <c r="B812" i="8"/>
  <c r="A812" i="8" s="1"/>
  <c r="C812" i="8"/>
  <c r="D812" i="8"/>
  <c r="B813" i="8"/>
  <c r="A813" i="8" s="1"/>
  <c r="C813" i="8"/>
  <c r="D813" i="8"/>
  <c r="B814" i="8"/>
  <c r="A814" i="8" s="1"/>
  <c r="C814" i="8"/>
  <c r="D814" i="8"/>
  <c r="B815" i="8"/>
  <c r="A815" i="8" s="1"/>
  <c r="C815" i="8"/>
  <c r="D815" i="8"/>
  <c r="B816" i="8"/>
  <c r="A816" i="8" s="1"/>
  <c r="C816" i="8"/>
  <c r="D816" i="8"/>
  <c r="B817" i="8"/>
  <c r="A817" i="8" s="1"/>
  <c r="C817" i="8"/>
  <c r="D817" i="8"/>
  <c r="B818" i="8"/>
  <c r="A818" i="8" s="1"/>
  <c r="C818" i="8"/>
  <c r="D818" i="8"/>
  <c r="B819" i="8"/>
  <c r="A819" i="8" s="1"/>
  <c r="C819" i="8"/>
  <c r="D819" i="8"/>
  <c r="B820" i="8"/>
  <c r="A820" i="8" s="1"/>
  <c r="C820" i="8"/>
  <c r="D820" i="8"/>
  <c r="B821" i="8"/>
  <c r="A821" i="8" s="1"/>
  <c r="C821" i="8"/>
  <c r="D821" i="8"/>
  <c r="B822" i="8"/>
  <c r="A822" i="8" s="1"/>
  <c r="C822" i="8"/>
  <c r="D822" i="8"/>
  <c r="B823" i="8"/>
  <c r="A823" i="8" s="1"/>
  <c r="C823" i="8"/>
  <c r="D823" i="8"/>
  <c r="B824" i="8"/>
  <c r="A824" i="8" s="1"/>
  <c r="C824" i="8"/>
  <c r="D824" i="8"/>
  <c r="B825" i="8"/>
  <c r="A825" i="8" s="1"/>
  <c r="C825" i="8"/>
  <c r="D825" i="8"/>
  <c r="B826" i="8"/>
  <c r="A826" i="8" s="1"/>
  <c r="C826" i="8"/>
  <c r="D826" i="8"/>
  <c r="B827" i="8"/>
  <c r="A827" i="8" s="1"/>
  <c r="C827" i="8"/>
  <c r="D827" i="8"/>
  <c r="B828" i="8"/>
  <c r="A828" i="8" s="1"/>
  <c r="C828" i="8"/>
  <c r="D828" i="8"/>
  <c r="B829" i="8"/>
  <c r="A829" i="8" s="1"/>
  <c r="C829" i="8"/>
  <c r="D829" i="8"/>
  <c r="B830" i="8"/>
  <c r="A830" i="8" s="1"/>
  <c r="C830" i="8"/>
  <c r="D830" i="8"/>
  <c r="B831" i="8"/>
  <c r="A831" i="8" s="1"/>
  <c r="C831" i="8"/>
  <c r="D831" i="8"/>
  <c r="B832" i="8"/>
  <c r="A832" i="8" s="1"/>
  <c r="C832" i="8"/>
  <c r="D832" i="8"/>
  <c r="B833" i="8"/>
  <c r="A833" i="8" s="1"/>
  <c r="C833" i="8"/>
  <c r="D833" i="8"/>
  <c r="B834" i="8"/>
  <c r="A834" i="8" s="1"/>
  <c r="C834" i="8"/>
  <c r="D834" i="8"/>
  <c r="B835" i="8"/>
  <c r="A835" i="8" s="1"/>
  <c r="C835" i="8"/>
  <c r="D835" i="8"/>
  <c r="B836" i="8"/>
  <c r="A836" i="8" s="1"/>
  <c r="C836" i="8"/>
  <c r="D836" i="8"/>
  <c r="B837" i="8"/>
  <c r="A837" i="8" s="1"/>
  <c r="C837" i="8"/>
  <c r="D837" i="8"/>
  <c r="B838" i="8"/>
  <c r="A838" i="8" s="1"/>
  <c r="C838" i="8"/>
  <c r="D838" i="8"/>
  <c r="B839" i="8"/>
  <c r="A839" i="8" s="1"/>
  <c r="C839" i="8"/>
  <c r="D839" i="8"/>
  <c r="B840" i="8"/>
  <c r="A840" i="8" s="1"/>
  <c r="C840" i="8"/>
  <c r="D840" i="8"/>
  <c r="B841" i="8"/>
  <c r="A841" i="8" s="1"/>
  <c r="C841" i="8"/>
  <c r="D841" i="8"/>
  <c r="B842" i="8"/>
  <c r="A842" i="8" s="1"/>
  <c r="C842" i="8"/>
  <c r="D842" i="8"/>
  <c r="B843" i="8"/>
  <c r="A843" i="8" s="1"/>
  <c r="C843" i="8"/>
  <c r="D843" i="8"/>
  <c r="B844" i="8"/>
  <c r="A844" i="8" s="1"/>
  <c r="C844" i="8"/>
  <c r="D844" i="8"/>
  <c r="B845" i="8"/>
  <c r="A845" i="8" s="1"/>
  <c r="C845" i="8"/>
  <c r="D845" i="8"/>
  <c r="B846" i="8"/>
  <c r="A846" i="8" s="1"/>
  <c r="C846" i="8"/>
  <c r="D846" i="8"/>
  <c r="B847" i="8"/>
  <c r="A847" i="8" s="1"/>
  <c r="C847" i="8"/>
  <c r="D847" i="8"/>
  <c r="B848" i="8"/>
  <c r="A848" i="8" s="1"/>
  <c r="C848" i="8"/>
  <c r="D848" i="8"/>
  <c r="B849" i="8"/>
  <c r="A849" i="8" s="1"/>
  <c r="C849" i="8"/>
  <c r="D849" i="8"/>
  <c r="B850" i="8"/>
  <c r="A850" i="8" s="1"/>
  <c r="C850" i="8"/>
  <c r="D850" i="8"/>
  <c r="B851" i="8"/>
  <c r="A851" i="8" s="1"/>
  <c r="C851" i="8"/>
  <c r="D851" i="8"/>
  <c r="B852" i="8"/>
  <c r="A852" i="8" s="1"/>
  <c r="C852" i="8"/>
  <c r="D852" i="8"/>
  <c r="B853" i="8"/>
  <c r="A853" i="8" s="1"/>
  <c r="C853" i="8"/>
  <c r="D853" i="8"/>
  <c r="B854" i="8"/>
  <c r="A854" i="8" s="1"/>
  <c r="C854" i="8"/>
  <c r="D854" i="8"/>
  <c r="B855" i="8"/>
  <c r="A855" i="8" s="1"/>
  <c r="C855" i="8"/>
  <c r="D855" i="8"/>
  <c r="B856" i="8"/>
  <c r="A856" i="8" s="1"/>
  <c r="C856" i="8"/>
  <c r="D856" i="8"/>
  <c r="B857" i="8"/>
  <c r="A857" i="8" s="1"/>
  <c r="C857" i="8"/>
  <c r="D857" i="8"/>
  <c r="B858" i="8"/>
  <c r="A858" i="8" s="1"/>
  <c r="C858" i="8"/>
  <c r="D858" i="8"/>
  <c r="B859" i="8"/>
  <c r="A859" i="8" s="1"/>
  <c r="C859" i="8"/>
  <c r="D859" i="8"/>
  <c r="B860" i="8"/>
  <c r="A860" i="8" s="1"/>
  <c r="C860" i="8"/>
  <c r="D860" i="8"/>
  <c r="B861" i="8"/>
  <c r="A861" i="8" s="1"/>
  <c r="C861" i="8"/>
  <c r="D861" i="8"/>
  <c r="B862" i="8"/>
  <c r="A862" i="8" s="1"/>
  <c r="C862" i="8"/>
  <c r="D862" i="8"/>
  <c r="B863" i="8"/>
  <c r="A863" i="8" s="1"/>
  <c r="C863" i="8"/>
  <c r="D863" i="8"/>
  <c r="B864" i="8"/>
  <c r="A864" i="8" s="1"/>
  <c r="C864" i="8"/>
  <c r="D864" i="8"/>
  <c r="B865" i="8"/>
  <c r="A865" i="8" s="1"/>
  <c r="C865" i="8"/>
  <c r="D865" i="8"/>
  <c r="B866" i="8"/>
  <c r="A866" i="8" s="1"/>
  <c r="C866" i="8"/>
  <c r="D866" i="8"/>
  <c r="B867" i="8"/>
  <c r="A867" i="8" s="1"/>
  <c r="C867" i="8"/>
  <c r="D867" i="8"/>
  <c r="B868" i="8"/>
  <c r="A868" i="8" s="1"/>
  <c r="C868" i="8"/>
  <c r="D868" i="8"/>
  <c r="B869" i="8"/>
  <c r="A869" i="8" s="1"/>
  <c r="C869" i="8"/>
  <c r="D869" i="8"/>
  <c r="B870" i="8"/>
  <c r="A870" i="8" s="1"/>
  <c r="C870" i="8"/>
  <c r="D870" i="8"/>
  <c r="B871" i="8"/>
  <c r="A871" i="8" s="1"/>
  <c r="C871" i="8"/>
  <c r="D871" i="8"/>
  <c r="B872" i="8"/>
  <c r="A872" i="8" s="1"/>
  <c r="C872" i="8"/>
  <c r="D872" i="8"/>
  <c r="B873" i="8"/>
  <c r="A873" i="8" s="1"/>
  <c r="C873" i="8"/>
  <c r="D873" i="8"/>
  <c r="B874" i="8"/>
  <c r="A874" i="8" s="1"/>
  <c r="C874" i="8"/>
  <c r="D874" i="8"/>
  <c r="B875" i="8"/>
  <c r="A875" i="8" s="1"/>
  <c r="C875" i="8"/>
  <c r="D875" i="8"/>
  <c r="B876" i="8"/>
  <c r="A876" i="8" s="1"/>
  <c r="C876" i="8"/>
  <c r="D876" i="8"/>
  <c r="B877" i="8"/>
  <c r="A877" i="8" s="1"/>
  <c r="C877" i="8"/>
  <c r="D877" i="8"/>
  <c r="B878" i="8"/>
  <c r="A878" i="8" s="1"/>
  <c r="C878" i="8"/>
  <c r="D878" i="8"/>
  <c r="B879" i="8"/>
  <c r="A879" i="8" s="1"/>
  <c r="C879" i="8"/>
  <c r="D879" i="8"/>
  <c r="B880" i="8"/>
  <c r="A880" i="8" s="1"/>
  <c r="C880" i="8"/>
  <c r="D880" i="8"/>
  <c r="B881" i="8"/>
  <c r="A881" i="8" s="1"/>
  <c r="C881" i="8"/>
  <c r="D881" i="8"/>
  <c r="B882" i="8"/>
  <c r="A882" i="8" s="1"/>
  <c r="C882" i="8"/>
  <c r="D882" i="8"/>
  <c r="B883" i="8"/>
  <c r="A883" i="8" s="1"/>
  <c r="C883" i="8"/>
  <c r="D883" i="8"/>
  <c r="B884" i="8"/>
  <c r="A884" i="8" s="1"/>
  <c r="C884" i="8"/>
  <c r="D884" i="8"/>
  <c r="B885" i="8"/>
  <c r="A885" i="8" s="1"/>
  <c r="C885" i="8"/>
  <c r="D885" i="8"/>
  <c r="B886" i="8"/>
  <c r="A886" i="8" s="1"/>
  <c r="C886" i="8"/>
  <c r="D886" i="8"/>
  <c r="B887" i="8"/>
  <c r="A887" i="8" s="1"/>
  <c r="C887" i="8"/>
  <c r="D887" i="8"/>
  <c r="B888" i="8"/>
  <c r="A888" i="8" s="1"/>
  <c r="C888" i="8"/>
  <c r="D888" i="8"/>
  <c r="B889" i="8"/>
  <c r="A889" i="8" s="1"/>
  <c r="C889" i="8"/>
  <c r="D889" i="8"/>
  <c r="B890" i="8"/>
  <c r="A890" i="8" s="1"/>
  <c r="C890" i="8"/>
  <c r="D890" i="8"/>
  <c r="B891" i="8"/>
  <c r="A891" i="8" s="1"/>
  <c r="C891" i="8"/>
  <c r="D891" i="8"/>
  <c r="B892" i="8"/>
  <c r="A892" i="8" s="1"/>
  <c r="C892" i="8"/>
  <c r="D892" i="8"/>
  <c r="B893" i="8"/>
  <c r="A893" i="8" s="1"/>
  <c r="C893" i="8"/>
  <c r="D893" i="8"/>
  <c r="B894" i="8"/>
  <c r="A894" i="8" s="1"/>
  <c r="C894" i="8"/>
  <c r="D894" i="8"/>
  <c r="B895" i="8"/>
  <c r="A895" i="8" s="1"/>
  <c r="C895" i="8"/>
  <c r="D895" i="8"/>
  <c r="B896" i="8"/>
  <c r="A896" i="8" s="1"/>
  <c r="C896" i="8"/>
  <c r="D896" i="8"/>
  <c r="B897" i="8"/>
  <c r="A897" i="8" s="1"/>
  <c r="C897" i="8"/>
  <c r="D897" i="8"/>
  <c r="B898" i="8"/>
  <c r="A898" i="8" s="1"/>
  <c r="C898" i="8"/>
  <c r="D898" i="8"/>
  <c r="B899" i="8"/>
  <c r="A899" i="8" s="1"/>
  <c r="C899" i="8"/>
  <c r="D899" i="8"/>
  <c r="B900" i="8"/>
  <c r="A900" i="8" s="1"/>
  <c r="C900" i="8"/>
  <c r="D900" i="8"/>
  <c r="B901" i="8"/>
  <c r="A901" i="8" s="1"/>
  <c r="C901" i="8"/>
  <c r="D901" i="8"/>
  <c r="B902" i="8"/>
  <c r="A902" i="8" s="1"/>
  <c r="C902" i="8"/>
  <c r="D902" i="8"/>
  <c r="B903" i="8"/>
  <c r="A903" i="8" s="1"/>
  <c r="C903" i="8"/>
  <c r="D903" i="8"/>
  <c r="B904" i="8"/>
  <c r="A904" i="8" s="1"/>
  <c r="C904" i="8"/>
  <c r="D904" i="8"/>
  <c r="B905" i="8"/>
  <c r="A905" i="8" s="1"/>
  <c r="C905" i="8"/>
  <c r="D905" i="8"/>
  <c r="B906" i="8"/>
  <c r="A906" i="8" s="1"/>
  <c r="C906" i="8"/>
  <c r="D906" i="8"/>
  <c r="B907" i="8"/>
  <c r="A907" i="8" s="1"/>
  <c r="C907" i="8"/>
  <c r="D907" i="8"/>
  <c r="B908" i="8"/>
  <c r="A908" i="8" s="1"/>
  <c r="C908" i="8"/>
  <c r="D908" i="8"/>
  <c r="B909" i="8"/>
  <c r="A909" i="8" s="1"/>
  <c r="C909" i="8"/>
  <c r="D909" i="8"/>
  <c r="B910" i="8"/>
  <c r="A910" i="8" s="1"/>
  <c r="C910" i="8"/>
  <c r="D910" i="8"/>
  <c r="B911" i="8"/>
  <c r="A911" i="8" s="1"/>
  <c r="C911" i="8"/>
  <c r="D911" i="8"/>
  <c r="B912" i="8"/>
  <c r="A912" i="8" s="1"/>
  <c r="C912" i="8"/>
  <c r="D912" i="8"/>
  <c r="B913" i="8"/>
  <c r="A913" i="8" s="1"/>
  <c r="C913" i="8"/>
  <c r="D913" i="8"/>
  <c r="B914" i="8"/>
  <c r="A914" i="8" s="1"/>
  <c r="C914" i="8"/>
  <c r="D914" i="8"/>
  <c r="B915" i="8"/>
  <c r="A915" i="8" s="1"/>
  <c r="C915" i="8"/>
  <c r="D915" i="8"/>
  <c r="B916" i="8"/>
  <c r="A916" i="8" s="1"/>
  <c r="C916" i="8"/>
  <c r="D916" i="8"/>
  <c r="B917" i="8"/>
  <c r="A917" i="8" s="1"/>
  <c r="C917" i="8"/>
  <c r="D917" i="8"/>
  <c r="B918" i="8"/>
  <c r="A918" i="8" s="1"/>
  <c r="C918" i="8"/>
  <c r="D918" i="8"/>
  <c r="B919" i="8"/>
  <c r="A919" i="8" s="1"/>
  <c r="C919" i="8"/>
  <c r="D919" i="8"/>
  <c r="B920" i="8"/>
  <c r="A920" i="8" s="1"/>
  <c r="C920" i="8"/>
  <c r="D920" i="8"/>
  <c r="B921" i="8"/>
  <c r="A921" i="8" s="1"/>
  <c r="C921" i="8"/>
  <c r="D921" i="8"/>
  <c r="B922" i="8"/>
  <c r="A922" i="8" s="1"/>
  <c r="C922" i="8"/>
  <c r="D922" i="8"/>
  <c r="B923" i="8"/>
  <c r="A923" i="8" s="1"/>
  <c r="C923" i="8"/>
  <c r="D923" i="8"/>
  <c r="B924" i="8"/>
  <c r="A924" i="8" s="1"/>
  <c r="C924" i="8"/>
  <c r="D924" i="8"/>
  <c r="B925" i="8"/>
  <c r="A925" i="8" s="1"/>
  <c r="C925" i="8"/>
  <c r="D925" i="8"/>
  <c r="B926" i="8"/>
  <c r="A926" i="8" s="1"/>
  <c r="C926" i="8"/>
  <c r="D926" i="8"/>
  <c r="B927" i="8"/>
  <c r="A927" i="8" s="1"/>
  <c r="C927" i="8"/>
  <c r="D927" i="8"/>
  <c r="B928" i="8"/>
  <c r="A928" i="8" s="1"/>
  <c r="C928" i="8"/>
  <c r="D928" i="8"/>
  <c r="B929" i="8"/>
  <c r="A929" i="8" s="1"/>
  <c r="C929" i="8"/>
  <c r="D929" i="8"/>
  <c r="B930" i="8"/>
  <c r="A930" i="8" s="1"/>
  <c r="C930" i="8"/>
  <c r="D930" i="8"/>
  <c r="B931" i="8"/>
  <c r="A931" i="8" s="1"/>
  <c r="C931" i="8"/>
  <c r="D931" i="8"/>
  <c r="B932" i="8"/>
  <c r="A932" i="8" s="1"/>
  <c r="C932" i="8"/>
  <c r="D932" i="8"/>
  <c r="B933" i="8"/>
  <c r="A933" i="8" s="1"/>
  <c r="C933" i="8"/>
  <c r="D933" i="8"/>
  <c r="B934" i="8"/>
  <c r="A934" i="8" s="1"/>
  <c r="C934" i="8"/>
  <c r="D934" i="8"/>
  <c r="B935" i="8"/>
  <c r="A935" i="8" s="1"/>
  <c r="C935" i="8"/>
  <c r="D935" i="8"/>
  <c r="B936" i="8"/>
  <c r="A936" i="8" s="1"/>
  <c r="C936" i="8"/>
  <c r="D936" i="8"/>
  <c r="B937" i="8"/>
  <c r="A937" i="8" s="1"/>
  <c r="C937" i="8"/>
  <c r="D937" i="8"/>
  <c r="B938" i="8"/>
  <c r="A938" i="8" s="1"/>
  <c r="C938" i="8"/>
  <c r="D938" i="8"/>
  <c r="B939" i="8"/>
  <c r="A939" i="8" s="1"/>
  <c r="C939" i="8"/>
  <c r="D939" i="8"/>
  <c r="B940" i="8"/>
  <c r="A940" i="8" s="1"/>
  <c r="C940" i="8"/>
  <c r="D940" i="8"/>
  <c r="B941" i="8"/>
  <c r="A941" i="8" s="1"/>
  <c r="C941" i="8"/>
  <c r="D941" i="8"/>
  <c r="B942" i="8"/>
  <c r="A942" i="8" s="1"/>
  <c r="C942" i="8"/>
  <c r="D942" i="8"/>
  <c r="B943" i="8"/>
  <c r="A943" i="8" s="1"/>
  <c r="C943" i="8"/>
  <c r="D943" i="8"/>
  <c r="B944" i="8"/>
  <c r="A944" i="8" s="1"/>
  <c r="C944" i="8"/>
  <c r="D944" i="8"/>
  <c r="B945" i="8"/>
  <c r="A945" i="8" s="1"/>
  <c r="C945" i="8"/>
  <c r="D945" i="8"/>
  <c r="B946" i="8"/>
  <c r="A946" i="8" s="1"/>
  <c r="C946" i="8"/>
  <c r="D946" i="8"/>
  <c r="B947" i="8"/>
  <c r="A947" i="8" s="1"/>
  <c r="C947" i="8"/>
  <c r="D947" i="8"/>
  <c r="B948" i="8"/>
  <c r="A948" i="8" s="1"/>
  <c r="C948" i="8"/>
  <c r="D948" i="8"/>
  <c r="B949" i="8"/>
  <c r="A949" i="8" s="1"/>
  <c r="C949" i="8"/>
  <c r="D949" i="8"/>
  <c r="B950" i="8"/>
  <c r="A950" i="8" s="1"/>
  <c r="C950" i="8"/>
  <c r="D950" i="8"/>
  <c r="B951" i="8"/>
  <c r="A951" i="8" s="1"/>
  <c r="C951" i="8"/>
  <c r="D951" i="8"/>
  <c r="B952" i="8"/>
  <c r="A952" i="8" s="1"/>
  <c r="C952" i="8"/>
  <c r="D952" i="8"/>
  <c r="B953" i="8"/>
  <c r="A953" i="8" s="1"/>
  <c r="C953" i="8"/>
  <c r="D953" i="8"/>
  <c r="B954" i="8"/>
  <c r="A954" i="8" s="1"/>
  <c r="C954" i="8"/>
  <c r="D954" i="8"/>
  <c r="B955" i="8"/>
  <c r="A955" i="8" s="1"/>
  <c r="C955" i="8"/>
  <c r="D955" i="8"/>
  <c r="B956" i="8"/>
  <c r="A956" i="8" s="1"/>
  <c r="C956" i="8"/>
  <c r="D956" i="8"/>
  <c r="B957" i="8"/>
  <c r="A957" i="8" s="1"/>
  <c r="C957" i="8"/>
  <c r="D957" i="8"/>
  <c r="B958" i="8"/>
  <c r="A958" i="8" s="1"/>
  <c r="C958" i="8"/>
  <c r="D958" i="8"/>
  <c r="B959" i="8"/>
  <c r="A959" i="8" s="1"/>
  <c r="C959" i="8"/>
  <c r="D959" i="8"/>
  <c r="B960" i="8"/>
  <c r="A960" i="8" s="1"/>
  <c r="C960" i="8"/>
  <c r="D960" i="8"/>
  <c r="B961" i="8"/>
  <c r="A961" i="8" s="1"/>
  <c r="C961" i="8"/>
  <c r="D961" i="8"/>
  <c r="B962" i="8"/>
  <c r="A962" i="8" s="1"/>
  <c r="C962" i="8"/>
  <c r="D962" i="8"/>
  <c r="B963" i="8"/>
  <c r="A963" i="8" s="1"/>
  <c r="C963" i="8"/>
  <c r="D963" i="8"/>
  <c r="B964" i="8"/>
  <c r="A964" i="8" s="1"/>
  <c r="C964" i="8"/>
  <c r="D964" i="8"/>
  <c r="B965" i="8"/>
  <c r="A965" i="8" s="1"/>
  <c r="C965" i="8"/>
  <c r="D965" i="8"/>
  <c r="B966" i="8"/>
  <c r="A966" i="8" s="1"/>
  <c r="C966" i="8"/>
  <c r="D966" i="8"/>
  <c r="B967" i="8"/>
  <c r="A967" i="8" s="1"/>
  <c r="C967" i="8"/>
  <c r="D967" i="8"/>
  <c r="B968" i="8"/>
  <c r="A968" i="8" s="1"/>
  <c r="C968" i="8"/>
  <c r="D968" i="8"/>
  <c r="B969" i="8"/>
  <c r="A969" i="8" s="1"/>
  <c r="C969" i="8"/>
  <c r="D969" i="8"/>
  <c r="B970" i="8"/>
  <c r="A970" i="8" s="1"/>
  <c r="C970" i="8"/>
  <c r="D970" i="8"/>
  <c r="B971" i="8"/>
  <c r="A971" i="8" s="1"/>
  <c r="C971" i="8"/>
  <c r="D971" i="8"/>
  <c r="B972" i="8"/>
  <c r="A972" i="8" s="1"/>
  <c r="C972" i="8"/>
  <c r="D972" i="8"/>
  <c r="B973" i="8"/>
  <c r="A973" i="8" s="1"/>
  <c r="C973" i="8"/>
  <c r="D973" i="8"/>
  <c r="B974" i="8"/>
  <c r="A974" i="8" s="1"/>
  <c r="C974" i="8"/>
  <c r="D974" i="8"/>
  <c r="B975" i="8"/>
  <c r="A975" i="8" s="1"/>
  <c r="C975" i="8"/>
  <c r="D975" i="8"/>
  <c r="B976" i="8"/>
  <c r="A976" i="8" s="1"/>
  <c r="C976" i="8"/>
  <c r="D976" i="8"/>
  <c r="B977" i="8"/>
  <c r="A977" i="8" s="1"/>
  <c r="C977" i="8"/>
  <c r="D977" i="8"/>
  <c r="B978" i="8"/>
  <c r="A978" i="8" s="1"/>
  <c r="C978" i="8"/>
  <c r="D978" i="8"/>
  <c r="B979" i="8"/>
  <c r="A979" i="8" s="1"/>
  <c r="C979" i="8"/>
  <c r="D979" i="8"/>
  <c r="B980" i="8"/>
  <c r="A980" i="8" s="1"/>
  <c r="C980" i="8"/>
  <c r="D980" i="8"/>
  <c r="B981" i="8"/>
  <c r="A981" i="8" s="1"/>
  <c r="C981" i="8"/>
  <c r="D981" i="8"/>
  <c r="B982" i="8"/>
  <c r="A982" i="8" s="1"/>
  <c r="C982" i="8"/>
  <c r="D982" i="8"/>
  <c r="B983" i="8"/>
  <c r="A983" i="8" s="1"/>
  <c r="C983" i="8"/>
  <c r="D983" i="8"/>
  <c r="B984" i="8"/>
  <c r="A984" i="8" s="1"/>
  <c r="C984" i="8"/>
  <c r="D984" i="8"/>
  <c r="B985" i="8"/>
  <c r="A985" i="8" s="1"/>
  <c r="C985" i="8"/>
  <c r="D985" i="8"/>
  <c r="B986" i="8"/>
  <c r="A986" i="8" s="1"/>
  <c r="C986" i="8"/>
  <c r="D986" i="8"/>
  <c r="B987" i="8"/>
  <c r="A987" i="8" s="1"/>
  <c r="C987" i="8"/>
  <c r="D987" i="8"/>
  <c r="B988" i="8"/>
  <c r="A988" i="8" s="1"/>
  <c r="C988" i="8"/>
  <c r="D988" i="8"/>
  <c r="B989" i="8"/>
  <c r="A989" i="8" s="1"/>
  <c r="C989" i="8"/>
  <c r="D989" i="8"/>
  <c r="B990" i="8"/>
  <c r="A990" i="8" s="1"/>
  <c r="C990" i="8"/>
  <c r="D990" i="8"/>
  <c r="B991" i="8"/>
  <c r="A991" i="8" s="1"/>
  <c r="C991" i="8"/>
  <c r="D991" i="8"/>
  <c r="B992" i="8"/>
  <c r="A992" i="8" s="1"/>
  <c r="C992" i="8"/>
  <c r="D992" i="8"/>
  <c r="B993" i="8"/>
  <c r="A993" i="8" s="1"/>
  <c r="C993" i="8"/>
  <c r="D993" i="8"/>
  <c r="B994" i="8"/>
  <c r="A994" i="8" s="1"/>
  <c r="C994" i="8"/>
  <c r="D994" i="8"/>
  <c r="B995" i="8"/>
  <c r="A995" i="8" s="1"/>
  <c r="C995" i="8"/>
  <c r="D995" i="8"/>
  <c r="B996" i="8"/>
  <c r="A996" i="8" s="1"/>
  <c r="C996" i="8"/>
  <c r="D996" i="8"/>
  <c r="B997" i="8"/>
  <c r="A997" i="8" s="1"/>
  <c r="C997" i="8"/>
  <c r="D997" i="8"/>
  <c r="B998" i="8"/>
  <c r="A998" i="8" s="1"/>
  <c r="C998" i="8"/>
  <c r="D998" i="8"/>
  <c r="B999" i="8"/>
  <c r="A999" i="8" s="1"/>
  <c r="C999" i="8"/>
  <c r="D999" i="8"/>
  <c r="B1000" i="8"/>
  <c r="A1000" i="8" s="1"/>
  <c r="C1000" i="8"/>
  <c r="D1000" i="8"/>
  <c r="B1001" i="8"/>
  <c r="A1001" i="8" s="1"/>
  <c r="C1001" i="8"/>
  <c r="D1001" i="8"/>
  <c r="B1002" i="8"/>
  <c r="A1002" i="8" s="1"/>
  <c r="C1002" i="8"/>
  <c r="D1002" i="8"/>
  <c r="B1003" i="8"/>
  <c r="A1003" i="8" s="1"/>
  <c r="C1003" i="8"/>
  <c r="D1003" i="8"/>
  <c r="B1004" i="8"/>
  <c r="A1004" i="8" s="1"/>
  <c r="C1004" i="8"/>
  <c r="D1004" i="8"/>
  <c r="B1005" i="8"/>
  <c r="A1005" i="8" s="1"/>
  <c r="C1005" i="8"/>
  <c r="D1005" i="8"/>
  <c r="B1006" i="8"/>
  <c r="A1006" i="8" s="1"/>
  <c r="C1006" i="8"/>
  <c r="D1006" i="8"/>
  <c r="B1007" i="8"/>
  <c r="A1007" i="8" s="1"/>
  <c r="C1007" i="8"/>
  <c r="D1007" i="8"/>
  <c r="B1008" i="8"/>
  <c r="A1008" i="8" s="1"/>
  <c r="C1008" i="8"/>
  <c r="D1008" i="8"/>
  <c r="B1009" i="8"/>
  <c r="A1009" i="8" s="1"/>
  <c r="C1009" i="8"/>
  <c r="D1009" i="8"/>
  <c r="B1010" i="8"/>
  <c r="A1010" i="8" s="1"/>
  <c r="C1010" i="8"/>
  <c r="D1010" i="8"/>
  <c r="B1011" i="8"/>
  <c r="A1011" i="8" s="1"/>
  <c r="C1011" i="8"/>
  <c r="D1011" i="8"/>
  <c r="B1012" i="8"/>
  <c r="A1012" i="8" s="1"/>
  <c r="C1012" i="8"/>
  <c r="D1012" i="8"/>
  <c r="B1013" i="8"/>
  <c r="A1013" i="8" s="1"/>
  <c r="C1013" i="8"/>
  <c r="D1013" i="8"/>
  <c r="B1014" i="8"/>
  <c r="A1014" i="8" s="1"/>
  <c r="C1014" i="8"/>
  <c r="D1014" i="8"/>
  <c r="B1015" i="8"/>
  <c r="A1015" i="8" s="1"/>
  <c r="C1015" i="8"/>
  <c r="D1015" i="8"/>
  <c r="B1016" i="8"/>
  <c r="A1016" i="8" s="1"/>
  <c r="C1016" i="8"/>
  <c r="D1016" i="8"/>
  <c r="B1017" i="8"/>
  <c r="A1017" i="8" s="1"/>
  <c r="C1017" i="8"/>
  <c r="D1017" i="8"/>
  <c r="B1018" i="8"/>
  <c r="A1018" i="8" s="1"/>
  <c r="C1018" i="8"/>
  <c r="D1018" i="8"/>
  <c r="B1019" i="8"/>
  <c r="A1019" i="8" s="1"/>
  <c r="C1019" i="8"/>
  <c r="D1019" i="8"/>
  <c r="B1020" i="8"/>
  <c r="A1020" i="8" s="1"/>
  <c r="C1020" i="8"/>
  <c r="D1020" i="8"/>
  <c r="B1021" i="8"/>
  <c r="A1021" i="8" s="1"/>
  <c r="C1021" i="8"/>
  <c r="D1021" i="8"/>
  <c r="B1022" i="8"/>
  <c r="A1022" i="8" s="1"/>
  <c r="C1022" i="8"/>
  <c r="D1022" i="8"/>
  <c r="B1023" i="8"/>
  <c r="A1023" i="8" s="1"/>
  <c r="C1023" i="8"/>
  <c r="D1023" i="8"/>
  <c r="B1024" i="8"/>
  <c r="A1024" i="8" s="1"/>
  <c r="C1024" i="8"/>
  <c r="D1024" i="8"/>
  <c r="B1025" i="8"/>
  <c r="A1025" i="8" s="1"/>
  <c r="C1025" i="8"/>
  <c r="D1025" i="8"/>
  <c r="B1026" i="8"/>
  <c r="A1026" i="8" s="1"/>
  <c r="C1026" i="8"/>
  <c r="D1026" i="8"/>
  <c r="B1027" i="8"/>
  <c r="A1027" i="8" s="1"/>
  <c r="C1027" i="8"/>
  <c r="D1027" i="8"/>
  <c r="B1028" i="8"/>
  <c r="A1028" i="8" s="1"/>
  <c r="C1028" i="8"/>
  <c r="D1028" i="8"/>
  <c r="B1029" i="8"/>
  <c r="A1029" i="8" s="1"/>
  <c r="C1029" i="8"/>
  <c r="D1029" i="8"/>
  <c r="B1030" i="8"/>
  <c r="A1030" i="8" s="1"/>
  <c r="C1030" i="8"/>
  <c r="D1030" i="8"/>
  <c r="B1031" i="8"/>
  <c r="A1031" i="8" s="1"/>
  <c r="C1031" i="8"/>
  <c r="D1031" i="8"/>
  <c r="B1032" i="8"/>
  <c r="A1032" i="8" s="1"/>
  <c r="C1032" i="8"/>
  <c r="D1032" i="8"/>
  <c r="B1033" i="8"/>
  <c r="A1033" i="8" s="1"/>
  <c r="C1033" i="8"/>
  <c r="D1033" i="8"/>
  <c r="B1034" i="8"/>
  <c r="A1034" i="8" s="1"/>
  <c r="C1034" i="8"/>
  <c r="D1034" i="8"/>
  <c r="B1035" i="8"/>
  <c r="A1035" i="8" s="1"/>
  <c r="C1035" i="8"/>
  <c r="D1035" i="8"/>
  <c r="B1036" i="8"/>
  <c r="A1036" i="8" s="1"/>
  <c r="C1036" i="8"/>
  <c r="D1036" i="8"/>
  <c r="B1037" i="8"/>
  <c r="A1037" i="8" s="1"/>
  <c r="C1037" i="8"/>
  <c r="D1037" i="8"/>
  <c r="B1038" i="8"/>
  <c r="A1038" i="8" s="1"/>
  <c r="C1038" i="8"/>
  <c r="D1038" i="8"/>
  <c r="B1039" i="8"/>
  <c r="A1039" i="8" s="1"/>
  <c r="C1039" i="8"/>
  <c r="D1039" i="8"/>
  <c r="B1040" i="8"/>
  <c r="A1040" i="8" s="1"/>
  <c r="C1040" i="8"/>
  <c r="D1040" i="8"/>
  <c r="B1041" i="8"/>
  <c r="A1041" i="8" s="1"/>
  <c r="C1041" i="8"/>
  <c r="D1041" i="8"/>
  <c r="B1042" i="8"/>
  <c r="A1042" i="8" s="1"/>
  <c r="C1042" i="8"/>
  <c r="D1042" i="8"/>
  <c r="B1043" i="8"/>
  <c r="A1043" i="8" s="1"/>
  <c r="C1043" i="8"/>
  <c r="D1043" i="8"/>
  <c r="B1044" i="8"/>
  <c r="A1044" i="8" s="1"/>
  <c r="C1044" i="8"/>
  <c r="D1044" i="8"/>
  <c r="B1045" i="8"/>
  <c r="A1045" i="8" s="1"/>
  <c r="C1045" i="8"/>
  <c r="D1045" i="8"/>
  <c r="B1046" i="8"/>
  <c r="A1046" i="8" s="1"/>
  <c r="C1046" i="8"/>
  <c r="D1046" i="8"/>
  <c r="B1047" i="8"/>
  <c r="A1047" i="8" s="1"/>
  <c r="C1047" i="8"/>
  <c r="D1047" i="8"/>
  <c r="B1048" i="8"/>
  <c r="A1048" i="8" s="1"/>
  <c r="C1048" i="8"/>
  <c r="D1048" i="8"/>
  <c r="B1049" i="8"/>
  <c r="A1049" i="8" s="1"/>
  <c r="C1049" i="8"/>
  <c r="D1049" i="8"/>
  <c r="B1050" i="8"/>
  <c r="A1050" i="8" s="1"/>
  <c r="C1050" i="8"/>
  <c r="D1050" i="8"/>
  <c r="B1051" i="8"/>
  <c r="A1051" i="8" s="1"/>
  <c r="C1051" i="8"/>
  <c r="D1051" i="8"/>
  <c r="B1052" i="8"/>
  <c r="A1052" i="8" s="1"/>
  <c r="C1052" i="8"/>
  <c r="D1052" i="8"/>
  <c r="B1053" i="8"/>
  <c r="A1053" i="8" s="1"/>
  <c r="C1053" i="8"/>
  <c r="D1053" i="8"/>
  <c r="B1054" i="8"/>
  <c r="A1054" i="8" s="1"/>
  <c r="C1054" i="8"/>
  <c r="D1054" i="8"/>
  <c r="B1055" i="8"/>
  <c r="A1055" i="8" s="1"/>
  <c r="C1055" i="8"/>
  <c r="D1055" i="8"/>
  <c r="B1056" i="8"/>
  <c r="A1056" i="8" s="1"/>
  <c r="C1056" i="8"/>
  <c r="D1056" i="8"/>
  <c r="B1057" i="8"/>
  <c r="A1057" i="8" s="1"/>
  <c r="C1057" i="8"/>
  <c r="D1057" i="8"/>
  <c r="B1058" i="8"/>
  <c r="A1058" i="8" s="1"/>
  <c r="C1058" i="8"/>
  <c r="D1058" i="8"/>
  <c r="B1059" i="8"/>
  <c r="A1059" i="8" s="1"/>
  <c r="C1059" i="8"/>
  <c r="D1059" i="8"/>
  <c r="B1060" i="8"/>
  <c r="A1060" i="8" s="1"/>
  <c r="C1060" i="8"/>
  <c r="D1060" i="8"/>
  <c r="B1061" i="8"/>
  <c r="A1061" i="8" s="1"/>
  <c r="C1061" i="8"/>
  <c r="D1061" i="8"/>
  <c r="B1062" i="8"/>
  <c r="A1062" i="8" s="1"/>
  <c r="C1062" i="8"/>
  <c r="D1062" i="8"/>
  <c r="B1063" i="8"/>
  <c r="A1063" i="8" s="1"/>
  <c r="C1063" i="8"/>
  <c r="D1063" i="8"/>
  <c r="B1064" i="8"/>
  <c r="A1064" i="8" s="1"/>
  <c r="C1064" i="8"/>
  <c r="D1064" i="8"/>
  <c r="B1065" i="8"/>
  <c r="A1065" i="8" s="1"/>
  <c r="C1065" i="8"/>
  <c r="D1065" i="8"/>
  <c r="B1066" i="8"/>
  <c r="A1066" i="8" s="1"/>
  <c r="C1066" i="8"/>
  <c r="D1066" i="8"/>
  <c r="B1067" i="8"/>
  <c r="A1067" i="8" s="1"/>
  <c r="C1067" i="8"/>
  <c r="D1067" i="8"/>
  <c r="B1068" i="8"/>
  <c r="A1068" i="8" s="1"/>
  <c r="C1068" i="8"/>
  <c r="D1068" i="8"/>
  <c r="B1069" i="8"/>
  <c r="A1069" i="8" s="1"/>
  <c r="C1069" i="8"/>
  <c r="D1069" i="8"/>
  <c r="B1070" i="8"/>
  <c r="A1070" i="8" s="1"/>
  <c r="C1070" i="8"/>
  <c r="D1070" i="8"/>
  <c r="B1071" i="8"/>
  <c r="A1071" i="8" s="1"/>
  <c r="C1071" i="8"/>
  <c r="D1071" i="8"/>
  <c r="B1072" i="8"/>
  <c r="A1072" i="8" s="1"/>
  <c r="C1072" i="8"/>
  <c r="D1072" i="8"/>
  <c r="B1073" i="8"/>
  <c r="A1073" i="8" s="1"/>
  <c r="C1073" i="8"/>
  <c r="D1073" i="8"/>
  <c r="B1074" i="8"/>
  <c r="A1074" i="8" s="1"/>
  <c r="C1074" i="8"/>
  <c r="D1074" i="8"/>
  <c r="B1075" i="8"/>
  <c r="A1075" i="8" s="1"/>
  <c r="C1075" i="8"/>
  <c r="D1075" i="8"/>
  <c r="B1076" i="8"/>
  <c r="A1076" i="8" s="1"/>
  <c r="C1076" i="8"/>
  <c r="D1076" i="8"/>
  <c r="B1077" i="8"/>
  <c r="A1077" i="8" s="1"/>
  <c r="C1077" i="8"/>
  <c r="D1077" i="8"/>
  <c r="B1078" i="8"/>
  <c r="A1078" i="8" s="1"/>
  <c r="C1078" i="8"/>
  <c r="D1078" i="8"/>
  <c r="B1079" i="8"/>
  <c r="A1079" i="8" s="1"/>
  <c r="C1079" i="8"/>
  <c r="D1079" i="8"/>
  <c r="B1080" i="8"/>
  <c r="A1080" i="8" s="1"/>
  <c r="C1080" i="8"/>
  <c r="D1080" i="8"/>
  <c r="B1081" i="8"/>
  <c r="A1081" i="8" s="1"/>
  <c r="C1081" i="8"/>
  <c r="D1081" i="8"/>
  <c r="B1082" i="8"/>
  <c r="A1082" i="8" s="1"/>
  <c r="C1082" i="8"/>
  <c r="D1082" i="8"/>
  <c r="B1083" i="8"/>
  <c r="A1083" i="8" s="1"/>
  <c r="C1083" i="8"/>
  <c r="D1083" i="8"/>
  <c r="B1084" i="8"/>
  <c r="A1084" i="8" s="1"/>
  <c r="C1084" i="8"/>
  <c r="D1084" i="8"/>
  <c r="B1085" i="8"/>
  <c r="A1085" i="8" s="1"/>
  <c r="C1085" i="8"/>
  <c r="D1085" i="8"/>
  <c r="B1086" i="8"/>
  <c r="A1086" i="8" s="1"/>
  <c r="C1086" i="8"/>
  <c r="D1086" i="8"/>
  <c r="B1087" i="8"/>
  <c r="A1087" i="8" s="1"/>
  <c r="C1087" i="8"/>
  <c r="D1087" i="8"/>
  <c r="B1088" i="8"/>
  <c r="A1088" i="8" s="1"/>
  <c r="C1088" i="8"/>
  <c r="D1088" i="8"/>
  <c r="B1089" i="8"/>
  <c r="A1089" i="8" s="1"/>
  <c r="C1089" i="8"/>
  <c r="D1089" i="8"/>
  <c r="B1090" i="8"/>
  <c r="A1090" i="8" s="1"/>
  <c r="C1090" i="8"/>
  <c r="D1090" i="8"/>
  <c r="B1091" i="8"/>
  <c r="A1091" i="8" s="1"/>
  <c r="C1091" i="8"/>
  <c r="D1091" i="8"/>
  <c r="B1092" i="8"/>
  <c r="A1092" i="8" s="1"/>
  <c r="C1092" i="8"/>
  <c r="D1092" i="8"/>
  <c r="B1093" i="8"/>
  <c r="A1093" i="8" s="1"/>
  <c r="C1093" i="8"/>
  <c r="D1093" i="8"/>
  <c r="B1094" i="8"/>
  <c r="A1094" i="8" s="1"/>
  <c r="C1094" i="8"/>
  <c r="D1094" i="8"/>
  <c r="B1095" i="8"/>
  <c r="A1095" i="8" s="1"/>
  <c r="C1095" i="8"/>
  <c r="D1095" i="8"/>
  <c r="B1096" i="8"/>
  <c r="A1096" i="8" s="1"/>
  <c r="C1096" i="8"/>
  <c r="D1096" i="8"/>
  <c r="B1097" i="8"/>
  <c r="A1097" i="8" s="1"/>
  <c r="C1097" i="8"/>
  <c r="D1097" i="8"/>
  <c r="B1098" i="8"/>
  <c r="A1098" i="8" s="1"/>
  <c r="C1098" i="8"/>
  <c r="D1098" i="8"/>
  <c r="B1099" i="8"/>
  <c r="A1099" i="8" s="1"/>
  <c r="C1099" i="8"/>
  <c r="D1099" i="8"/>
  <c r="B1100" i="8"/>
  <c r="A1100" i="8" s="1"/>
  <c r="C1100" i="8"/>
  <c r="D1100" i="8"/>
  <c r="B1101" i="8"/>
  <c r="A1101" i="8" s="1"/>
  <c r="C1101" i="8"/>
  <c r="D1101" i="8"/>
  <c r="B1102" i="8"/>
  <c r="A1102" i="8" s="1"/>
  <c r="C1102" i="8"/>
  <c r="D1102" i="8"/>
  <c r="B1103" i="8"/>
  <c r="A1103" i="8" s="1"/>
  <c r="C1103" i="8"/>
  <c r="D1103" i="8"/>
  <c r="B1104" i="8"/>
  <c r="A1104" i="8" s="1"/>
  <c r="C1104" i="8"/>
  <c r="D1104" i="8"/>
  <c r="B1105" i="8"/>
  <c r="A1105" i="8" s="1"/>
  <c r="C1105" i="8"/>
  <c r="D1105" i="8"/>
  <c r="B1106" i="8"/>
  <c r="A1106" i="8" s="1"/>
  <c r="C1106" i="8"/>
  <c r="D1106" i="8"/>
  <c r="B1107" i="8"/>
  <c r="A1107" i="8" s="1"/>
  <c r="C1107" i="8"/>
  <c r="D1107" i="8"/>
  <c r="B1108" i="8"/>
  <c r="A1108" i="8" s="1"/>
  <c r="C1108" i="8"/>
  <c r="D1108" i="8"/>
  <c r="B1109" i="8"/>
  <c r="A1109" i="8" s="1"/>
  <c r="C1109" i="8"/>
  <c r="D1109" i="8"/>
  <c r="B1110" i="8"/>
  <c r="A1110" i="8" s="1"/>
  <c r="C1110" i="8"/>
  <c r="D1110" i="8"/>
  <c r="B1111" i="8"/>
  <c r="A1111" i="8" s="1"/>
  <c r="C1111" i="8"/>
  <c r="D1111" i="8"/>
  <c r="B1112" i="8"/>
  <c r="A1112" i="8" s="1"/>
  <c r="C1112" i="8"/>
  <c r="D1112" i="8"/>
  <c r="B1113" i="8"/>
  <c r="A1113" i="8" s="1"/>
  <c r="C1113" i="8"/>
  <c r="D1113" i="8"/>
  <c r="B1114" i="8"/>
  <c r="A1114" i="8" s="1"/>
  <c r="C1114" i="8"/>
  <c r="D1114" i="8"/>
  <c r="B1115" i="8"/>
  <c r="A1115" i="8" s="1"/>
  <c r="C1115" i="8"/>
  <c r="D1115" i="8"/>
  <c r="B1116" i="8"/>
  <c r="A1116" i="8" s="1"/>
  <c r="C1116" i="8"/>
  <c r="D1116" i="8"/>
  <c r="B1117" i="8"/>
  <c r="A1117" i="8" s="1"/>
  <c r="C1117" i="8"/>
  <c r="D1117" i="8"/>
  <c r="B1118" i="8"/>
  <c r="A1118" i="8" s="1"/>
  <c r="C1118" i="8"/>
  <c r="D1118" i="8"/>
  <c r="B1119" i="8"/>
  <c r="A1119" i="8" s="1"/>
  <c r="C1119" i="8"/>
  <c r="D1119" i="8"/>
  <c r="B1120" i="8"/>
  <c r="A1120" i="8" s="1"/>
  <c r="C1120" i="8"/>
  <c r="D1120" i="8"/>
  <c r="B1121" i="8"/>
  <c r="A1121" i="8" s="1"/>
  <c r="C1121" i="8"/>
  <c r="D1121" i="8"/>
  <c r="B1122" i="8"/>
  <c r="A1122" i="8" s="1"/>
  <c r="C1122" i="8"/>
  <c r="D1122" i="8"/>
  <c r="B1123" i="8"/>
  <c r="A1123" i="8" s="1"/>
  <c r="C1123" i="8"/>
  <c r="D1123" i="8"/>
  <c r="B1124" i="8"/>
  <c r="A1124" i="8" s="1"/>
  <c r="C1124" i="8"/>
  <c r="D1124" i="8"/>
  <c r="B1125" i="8"/>
  <c r="A1125" i="8" s="1"/>
  <c r="C1125" i="8"/>
  <c r="D1125" i="8"/>
  <c r="B1126" i="8"/>
  <c r="A1126" i="8" s="1"/>
  <c r="C1126" i="8"/>
  <c r="D1126" i="8"/>
  <c r="B1127" i="8"/>
  <c r="A1127" i="8" s="1"/>
  <c r="C1127" i="8"/>
  <c r="D1127" i="8"/>
  <c r="B1128" i="8"/>
  <c r="A1128" i="8" s="1"/>
  <c r="C1128" i="8"/>
  <c r="D1128" i="8"/>
  <c r="B1129" i="8"/>
  <c r="A1129" i="8" s="1"/>
  <c r="C1129" i="8"/>
  <c r="D1129" i="8"/>
  <c r="B1130" i="8"/>
  <c r="A1130" i="8" s="1"/>
  <c r="C1130" i="8"/>
  <c r="D1130" i="8"/>
  <c r="B1131" i="8"/>
  <c r="A1131" i="8" s="1"/>
  <c r="C1131" i="8"/>
  <c r="D1131" i="8"/>
  <c r="B1132" i="8"/>
  <c r="A1132" i="8" s="1"/>
  <c r="C1132" i="8"/>
  <c r="D1132" i="8"/>
  <c r="B1133" i="8"/>
  <c r="A1133" i="8" s="1"/>
  <c r="C1133" i="8"/>
  <c r="D1133" i="8"/>
  <c r="B1134" i="8"/>
  <c r="A1134" i="8" s="1"/>
  <c r="C1134" i="8"/>
  <c r="D1134" i="8"/>
  <c r="B1135" i="8"/>
  <c r="A1135" i="8" s="1"/>
  <c r="C1135" i="8"/>
  <c r="D1135" i="8"/>
  <c r="B1136" i="8"/>
  <c r="A1136" i="8" s="1"/>
  <c r="C1136" i="8"/>
  <c r="D1136" i="8"/>
  <c r="B1137" i="8"/>
  <c r="A1137" i="8" s="1"/>
  <c r="C1137" i="8"/>
  <c r="D1137" i="8"/>
  <c r="B1138" i="8"/>
  <c r="A1138" i="8" s="1"/>
  <c r="C1138" i="8"/>
  <c r="D1138" i="8"/>
  <c r="B1139" i="8"/>
  <c r="A1139" i="8" s="1"/>
  <c r="C1139" i="8"/>
  <c r="D1139" i="8"/>
  <c r="B1140" i="8"/>
  <c r="A1140" i="8" s="1"/>
  <c r="C1140" i="8"/>
  <c r="D1140" i="8"/>
  <c r="B1141" i="8"/>
  <c r="A1141" i="8" s="1"/>
  <c r="C1141" i="8"/>
  <c r="D1141" i="8"/>
  <c r="B1142" i="8"/>
  <c r="A1142" i="8" s="1"/>
  <c r="C1142" i="8"/>
  <c r="D1142" i="8"/>
  <c r="B1143" i="8"/>
  <c r="A1143" i="8" s="1"/>
  <c r="C1143" i="8"/>
  <c r="D1143" i="8"/>
  <c r="B1144" i="8"/>
  <c r="A1144" i="8" s="1"/>
  <c r="C1144" i="8"/>
  <c r="D1144" i="8"/>
  <c r="B1145" i="8"/>
  <c r="A1145" i="8" s="1"/>
  <c r="C1145" i="8"/>
  <c r="D1145" i="8"/>
  <c r="B1146" i="8"/>
  <c r="A1146" i="8" s="1"/>
  <c r="C1146" i="8"/>
  <c r="D1146" i="8"/>
  <c r="B1147" i="8"/>
  <c r="A1147" i="8" s="1"/>
  <c r="C1147" i="8"/>
  <c r="D1147" i="8"/>
  <c r="B1148" i="8"/>
  <c r="A1148" i="8" s="1"/>
  <c r="C1148" i="8"/>
  <c r="D1148" i="8"/>
  <c r="B1149" i="8"/>
  <c r="A1149" i="8" s="1"/>
  <c r="C1149" i="8"/>
  <c r="D1149" i="8"/>
  <c r="B1150" i="8"/>
  <c r="A1150" i="8" s="1"/>
  <c r="C1150" i="8"/>
  <c r="D1150" i="8"/>
  <c r="B1151" i="8"/>
  <c r="A1151" i="8" s="1"/>
  <c r="C1151" i="8"/>
  <c r="D1151" i="8"/>
  <c r="B1152" i="8"/>
  <c r="A1152" i="8" s="1"/>
  <c r="C1152" i="8"/>
  <c r="D1152" i="8"/>
  <c r="B1153" i="8"/>
  <c r="A1153" i="8" s="1"/>
  <c r="C1153" i="8"/>
  <c r="D1153" i="8"/>
  <c r="B1154" i="8"/>
  <c r="A1154" i="8" s="1"/>
  <c r="C1154" i="8"/>
  <c r="D1154" i="8"/>
  <c r="B1155" i="8"/>
  <c r="A1155" i="8" s="1"/>
  <c r="C1155" i="8"/>
  <c r="D1155" i="8"/>
  <c r="B1156" i="8"/>
  <c r="A1156" i="8" s="1"/>
  <c r="C1156" i="8"/>
  <c r="D1156" i="8"/>
  <c r="B1157" i="8"/>
  <c r="A1157" i="8" s="1"/>
  <c r="C1157" i="8"/>
  <c r="D1157" i="8"/>
  <c r="B1158" i="8"/>
  <c r="A1158" i="8" s="1"/>
  <c r="C1158" i="8"/>
  <c r="D1158" i="8"/>
  <c r="B1159" i="8"/>
  <c r="A1159" i="8" s="1"/>
  <c r="C1159" i="8"/>
  <c r="D1159" i="8"/>
  <c r="B1160" i="8"/>
  <c r="A1160" i="8" s="1"/>
  <c r="C1160" i="8"/>
  <c r="D1160" i="8"/>
  <c r="B1161" i="8"/>
  <c r="A1161" i="8" s="1"/>
  <c r="C1161" i="8"/>
  <c r="D1161" i="8"/>
  <c r="B1162" i="8"/>
  <c r="A1162" i="8" s="1"/>
  <c r="C1162" i="8"/>
  <c r="D1162" i="8"/>
  <c r="B1163" i="8"/>
  <c r="A1163" i="8" s="1"/>
  <c r="C1163" i="8"/>
  <c r="D1163" i="8"/>
  <c r="B1164" i="8"/>
  <c r="A1164" i="8" s="1"/>
  <c r="C1164" i="8"/>
  <c r="D1164" i="8"/>
  <c r="B1165" i="8"/>
  <c r="A1165" i="8" s="1"/>
  <c r="C1165" i="8"/>
  <c r="D1165" i="8"/>
  <c r="B1166" i="8"/>
  <c r="A1166" i="8" s="1"/>
  <c r="C1166" i="8"/>
  <c r="D1166" i="8"/>
  <c r="B1167" i="8"/>
  <c r="A1167" i="8" s="1"/>
  <c r="C1167" i="8"/>
  <c r="D1167" i="8"/>
  <c r="B1168" i="8"/>
  <c r="A1168" i="8" s="1"/>
  <c r="C1168" i="8"/>
  <c r="D1168" i="8"/>
  <c r="B1169" i="8"/>
  <c r="A1169" i="8" s="1"/>
  <c r="C1169" i="8"/>
  <c r="D1169" i="8"/>
  <c r="B1170" i="8"/>
  <c r="A1170" i="8" s="1"/>
  <c r="C1170" i="8"/>
  <c r="D1170" i="8"/>
  <c r="B1171" i="8"/>
  <c r="A1171" i="8" s="1"/>
  <c r="C1171" i="8"/>
  <c r="D1171" i="8"/>
  <c r="B1172" i="8"/>
  <c r="A1172" i="8" s="1"/>
  <c r="C1172" i="8"/>
  <c r="D1172" i="8"/>
  <c r="B1173" i="8"/>
  <c r="A1173" i="8" s="1"/>
  <c r="C1173" i="8"/>
  <c r="D1173" i="8"/>
  <c r="B1174" i="8"/>
  <c r="A1174" i="8" s="1"/>
  <c r="C1174" i="8"/>
  <c r="D1174" i="8"/>
  <c r="B1175" i="8"/>
  <c r="A1175" i="8" s="1"/>
  <c r="C1175" i="8"/>
  <c r="D1175" i="8"/>
  <c r="B1176" i="8"/>
  <c r="A1176" i="8" s="1"/>
  <c r="C1176" i="8"/>
  <c r="D1176" i="8"/>
  <c r="B1177" i="8"/>
  <c r="A1177" i="8" s="1"/>
  <c r="C1177" i="8"/>
  <c r="D1177" i="8"/>
  <c r="B1178" i="8"/>
  <c r="A1178" i="8" s="1"/>
  <c r="C1178" i="8"/>
  <c r="D1178" i="8"/>
  <c r="B1179" i="8"/>
  <c r="A1179" i="8" s="1"/>
  <c r="C1179" i="8"/>
  <c r="D1179" i="8"/>
  <c r="B1180" i="8"/>
  <c r="A1180" i="8" s="1"/>
  <c r="C1180" i="8"/>
  <c r="D1180" i="8"/>
  <c r="B1181" i="8"/>
  <c r="A1181" i="8" s="1"/>
  <c r="C1181" i="8"/>
  <c r="D1181" i="8"/>
  <c r="B1182" i="8"/>
  <c r="A1182" i="8" s="1"/>
  <c r="C1182" i="8"/>
  <c r="D1182" i="8"/>
  <c r="B1183" i="8"/>
  <c r="A1183" i="8" s="1"/>
  <c r="C1183" i="8"/>
  <c r="D1183" i="8"/>
  <c r="B1184" i="8"/>
  <c r="A1184" i="8" s="1"/>
  <c r="C1184" i="8"/>
  <c r="D1184" i="8"/>
  <c r="B1185" i="8"/>
  <c r="A1185" i="8" s="1"/>
  <c r="C1185" i="8"/>
  <c r="D1185" i="8"/>
  <c r="B1186" i="8"/>
  <c r="A1186" i="8" s="1"/>
  <c r="C1186" i="8"/>
  <c r="D1186" i="8"/>
  <c r="B1187" i="8"/>
  <c r="A1187" i="8" s="1"/>
  <c r="C1187" i="8"/>
  <c r="D1187" i="8"/>
  <c r="B1188" i="8"/>
  <c r="A1188" i="8" s="1"/>
  <c r="C1188" i="8"/>
  <c r="D1188" i="8"/>
  <c r="B1189" i="8"/>
  <c r="A1189" i="8" s="1"/>
  <c r="C1189" i="8"/>
  <c r="D1189" i="8"/>
  <c r="B1190" i="8"/>
  <c r="A1190" i="8" s="1"/>
  <c r="C1190" i="8"/>
  <c r="D1190" i="8"/>
  <c r="B1191" i="8"/>
  <c r="A1191" i="8" s="1"/>
  <c r="C1191" i="8"/>
  <c r="D1191" i="8"/>
  <c r="B1192" i="8"/>
  <c r="A1192" i="8" s="1"/>
  <c r="C1192" i="8"/>
  <c r="D1192" i="8"/>
  <c r="B1193" i="8"/>
  <c r="A1193" i="8" s="1"/>
  <c r="C1193" i="8"/>
  <c r="D1193" i="8"/>
  <c r="B1194" i="8"/>
  <c r="A1194" i="8" s="1"/>
  <c r="C1194" i="8"/>
  <c r="D1194" i="8"/>
  <c r="B1195" i="8"/>
  <c r="A1195" i="8" s="1"/>
  <c r="C1195" i="8"/>
  <c r="D1195" i="8"/>
  <c r="B1196" i="8"/>
  <c r="A1196" i="8" s="1"/>
  <c r="C1196" i="8"/>
  <c r="D1196" i="8"/>
  <c r="B1197" i="8"/>
  <c r="A1197" i="8" s="1"/>
  <c r="C1197" i="8"/>
  <c r="D1197" i="8"/>
  <c r="B1198" i="8"/>
  <c r="A1198" i="8" s="1"/>
  <c r="C1198" i="8"/>
  <c r="D1198" i="8"/>
  <c r="B1199" i="8"/>
  <c r="A1199" i="8" s="1"/>
  <c r="C1199" i="8"/>
  <c r="D1199" i="8"/>
  <c r="B1200" i="8"/>
  <c r="A1200" i="8" s="1"/>
  <c r="C1200" i="8"/>
  <c r="D1200" i="8"/>
  <c r="B1201" i="8"/>
  <c r="A1201" i="8" s="1"/>
  <c r="C1201" i="8"/>
  <c r="D1201" i="8"/>
  <c r="B1202" i="8"/>
  <c r="A1202" i="8" s="1"/>
  <c r="C1202" i="8"/>
  <c r="D1202" i="8"/>
  <c r="B1203" i="8"/>
  <c r="A1203" i="8" s="1"/>
  <c r="C1203" i="8"/>
  <c r="D1203" i="8"/>
  <c r="B1204" i="8"/>
  <c r="A1204" i="8" s="1"/>
  <c r="C1204" i="8"/>
  <c r="D1204" i="8"/>
  <c r="B1205" i="8"/>
  <c r="A1205" i="8" s="1"/>
  <c r="C1205" i="8"/>
  <c r="D1205" i="8"/>
  <c r="B1206" i="8"/>
  <c r="A1206" i="8" s="1"/>
  <c r="C1206" i="8"/>
  <c r="D1206" i="8"/>
  <c r="B1207" i="8"/>
  <c r="A1207" i="8" s="1"/>
  <c r="C1207" i="8"/>
  <c r="D1207" i="8"/>
  <c r="B1208" i="8"/>
  <c r="A1208" i="8" s="1"/>
  <c r="C1208" i="8"/>
  <c r="D1208" i="8"/>
  <c r="B1209" i="8"/>
  <c r="A1209" i="8" s="1"/>
  <c r="C1209" i="8"/>
  <c r="D1209" i="8"/>
  <c r="B1210" i="8"/>
  <c r="A1210" i="8" s="1"/>
  <c r="C1210" i="8"/>
  <c r="D1210" i="8"/>
  <c r="B1211" i="8"/>
  <c r="A1211" i="8" s="1"/>
  <c r="C1211" i="8"/>
  <c r="D1211" i="8"/>
  <c r="B1212" i="8"/>
  <c r="A1212" i="8" s="1"/>
  <c r="C1212" i="8"/>
  <c r="D1212" i="8"/>
  <c r="B1213" i="8"/>
  <c r="A1213" i="8" s="1"/>
  <c r="C1213" i="8"/>
  <c r="D1213" i="8"/>
  <c r="B1214" i="8"/>
  <c r="A1214" i="8" s="1"/>
  <c r="C1214" i="8"/>
  <c r="D1214" i="8"/>
  <c r="B1215" i="8"/>
  <c r="A1215" i="8" s="1"/>
  <c r="C1215" i="8"/>
  <c r="D1215" i="8"/>
  <c r="B1216" i="8"/>
  <c r="A1216" i="8" s="1"/>
  <c r="C1216" i="8"/>
  <c r="D1216" i="8"/>
  <c r="B1217" i="8"/>
  <c r="A1217" i="8" s="1"/>
  <c r="C1217" i="8"/>
  <c r="D1217" i="8"/>
  <c r="B1218" i="8"/>
  <c r="A1218" i="8" s="1"/>
  <c r="C1218" i="8"/>
  <c r="D1218" i="8"/>
  <c r="B1219" i="8"/>
  <c r="A1219" i="8" s="1"/>
  <c r="C1219" i="8"/>
  <c r="D1219" i="8"/>
  <c r="B1220" i="8"/>
  <c r="A1220" i="8" s="1"/>
  <c r="C1220" i="8"/>
  <c r="D1220" i="8"/>
  <c r="B1221" i="8"/>
  <c r="A1221" i="8" s="1"/>
  <c r="C1221" i="8"/>
  <c r="D1221" i="8"/>
  <c r="B1222" i="8"/>
  <c r="A1222" i="8" s="1"/>
  <c r="C1222" i="8"/>
  <c r="D1222" i="8"/>
  <c r="B1223" i="8"/>
  <c r="A1223" i="8" s="1"/>
  <c r="C1223" i="8"/>
  <c r="D1223" i="8"/>
  <c r="B1224" i="8"/>
  <c r="A1224" i="8" s="1"/>
  <c r="C1224" i="8"/>
  <c r="D1224" i="8"/>
  <c r="B1225" i="8"/>
  <c r="A1225" i="8" s="1"/>
  <c r="C1225" i="8"/>
  <c r="D1225" i="8"/>
  <c r="B1226" i="8"/>
  <c r="A1226" i="8" s="1"/>
  <c r="C1226" i="8"/>
  <c r="D1226" i="8"/>
  <c r="B1227" i="8"/>
  <c r="A1227" i="8" s="1"/>
  <c r="C1227" i="8"/>
  <c r="D1227" i="8"/>
  <c r="B1228" i="8"/>
  <c r="A1228" i="8" s="1"/>
  <c r="C1228" i="8"/>
  <c r="D1228" i="8"/>
  <c r="B1229" i="8"/>
  <c r="A1229" i="8" s="1"/>
  <c r="C1229" i="8"/>
  <c r="D1229" i="8"/>
  <c r="B1230" i="8"/>
  <c r="A1230" i="8" s="1"/>
  <c r="C1230" i="8"/>
  <c r="D1230" i="8"/>
  <c r="B1231" i="8"/>
  <c r="A1231" i="8" s="1"/>
  <c r="C1231" i="8"/>
  <c r="D1231" i="8"/>
  <c r="B1232" i="8"/>
  <c r="A1232" i="8" s="1"/>
  <c r="C1232" i="8"/>
  <c r="D1232" i="8"/>
  <c r="B1233" i="8"/>
  <c r="A1233" i="8" s="1"/>
  <c r="C1233" i="8"/>
  <c r="D1233" i="8"/>
  <c r="B1234" i="8"/>
  <c r="A1234" i="8" s="1"/>
  <c r="C1234" i="8"/>
  <c r="D1234" i="8"/>
  <c r="B1235" i="8"/>
  <c r="A1235" i="8" s="1"/>
  <c r="C1235" i="8"/>
  <c r="D1235" i="8"/>
  <c r="B1236" i="8"/>
  <c r="A1236" i="8" s="1"/>
  <c r="C1236" i="8"/>
  <c r="D1236" i="8"/>
  <c r="B1237" i="8"/>
  <c r="A1237" i="8" s="1"/>
  <c r="C1237" i="8"/>
  <c r="D1237" i="8"/>
  <c r="B1238" i="8"/>
  <c r="A1238" i="8" s="1"/>
  <c r="C1238" i="8"/>
  <c r="D1238" i="8"/>
  <c r="B1239" i="8"/>
  <c r="A1239" i="8" s="1"/>
  <c r="C1239" i="8"/>
  <c r="D1239" i="8"/>
  <c r="B1240" i="8"/>
  <c r="A1240" i="8" s="1"/>
  <c r="C1240" i="8"/>
  <c r="D1240" i="8"/>
  <c r="B1241" i="8"/>
  <c r="A1241" i="8" s="1"/>
  <c r="C1241" i="8"/>
  <c r="D1241" i="8"/>
  <c r="B1242" i="8"/>
  <c r="A1242" i="8" s="1"/>
  <c r="C1242" i="8"/>
  <c r="D1242" i="8"/>
  <c r="B1243" i="8"/>
  <c r="A1243" i="8" s="1"/>
  <c r="C1243" i="8"/>
  <c r="D1243" i="8"/>
  <c r="B1244" i="8"/>
  <c r="A1244" i="8" s="1"/>
  <c r="C1244" i="8"/>
  <c r="D1244" i="8"/>
  <c r="B1245" i="8"/>
  <c r="A1245" i="8" s="1"/>
  <c r="C1245" i="8"/>
  <c r="D1245" i="8"/>
  <c r="B1246" i="8"/>
  <c r="A1246" i="8" s="1"/>
  <c r="C1246" i="8"/>
  <c r="D1246" i="8"/>
  <c r="B1247" i="8"/>
  <c r="A1247" i="8" s="1"/>
  <c r="C1247" i="8"/>
  <c r="D1247" i="8"/>
  <c r="B1248" i="8"/>
  <c r="A1248" i="8" s="1"/>
  <c r="C1248" i="8"/>
  <c r="D1248" i="8"/>
  <c r="B1249" i="8"/>
  <c r="A1249" i="8" s="1"/>
  <c r="C1249" i="8"/>
  <c r="D1249" i="8"/>
  <c r="B1250" i="8"/>
  <c r="A1250" i="8" s="1"/>
  <c r="C1250" i="8"/>
  <c r="D1250" i="8"/>
  <c r="B1251" i="8"/>
  <c r="A1251" i="8" s="1"/>
  <c r="C1251" i="8"/>
  <c r="D1251" i="8"/>
  <c r="B1252" i="8"/>
  <c r="A1252" i="8" s="1"/>
  <c r="C1252" i="8"/>
  <c r="D1252" i="8"/>
  <c r="B1253" i="8"/>
  <c r="A1253" i="8" s="1"/>
  <c r="C1253" i="8"/>
  <c r="D1253" i="8"/>
  <c r="B1254" i="8"/>
  <c r="A1254" i="8" s="1"/>
  <c r="C1254" i="8"/>
  <c r="D1254" i="8"/>
  <c r="B1255" i="8"/>
  <c r="A1255" i="8" s="1"/>
  <c r="C1255" i="8"/>
  <c r="D1255" i="8"/>
  <c r="B1256" i="8"/>
  <c r="A1256" i="8" s="1"/>
  <c r="C1256" i="8"/>
  <c r="D1256" i="8"/>
  <c r="B1257" i="8"/>
  <c r="A1257" i="8" s="1"/>
  <c r="C1257" i="8"/>
  <c r="D1257" i="8"/>
  <c r="B1258" i="8"/>
  <c r="A1258" i="8" s="1"/>
  <c r="C1258" i="8"/>
  <c r="D1258" i="8"/>
  <c r="B1259" i="8"/>
  <c r="A1259" i="8" s="1"/>
  <c r="C1259" i="8"/>
  <c r="D1259" i="8"/>
  <c r="B1260" i="8"/>
  <c r="A1260" i="8" s="1"/>
  <c r="C1260" i="8"/>
  <c r="D1260" i="8"/>
  <c r="B1261" i="8"/>
  <c r="A1261" i="8" s="1"/>
  <c r="C1261" i="8"/>
  <c r="D1261" i="8"/>
  <c r="B1262" i="8"/>
  <c r="A1262" i="8" s="1"/>
  <c r="C1262" i="8"/>
  <c r="D1262" i="8"/>
  <c r="B1263" i="8"/>
  <c r="A1263" i="8" s="1"/>
  <c r="C1263" i="8"/>
  <c r="D1263" i="8"/>
  <c r="B1264" i="8"/>
  <c r="A1264" i="8" s="1"/>
  <c r="C1264" i="8"/>
  <c r="D1264" i="8"/>
  <c r="B1265" i="8"/>
  <c r="A1265" i="8" s="1"/>
  <c r="C1265" i="8"/>
  <c r="D1265" i="8"/>
  <c r="B1266" i="8"/>
  <c r="A1266" i="8" s="1"/>
  <c r="C1266" i="8"/>
  <c r="D1266" i="8"/>
  <c r="B1267" i="8"/>
  <c r="A1267" i="8" s="1"/>
  <c r="C1267" i="8"/>
  <c r="D1267" i="8"/>
  <c r="B1268" i="8"/>
  <c r="A1268" i="8" s="1"/>
  <c r="C1268" i="8"/>
  <c r="D1268" i="8"/>
  <c r="B1269" i="8"/>
  <c r="A1269" i="8" s="1"/>
  <c r="C1269" i="8"/>
  <c r="D1269" i="8"/>
  <c r="B1270" i="8"/>
  <c r="A1270" i="8" s="1"/>
  <c r="C1270" i="8"/>
  <c r="D1270" i="8"/>
  <c r="B1271" i="8"/>
  <c r="A1271" i="8" s="1"/>
  <c r="C1271" i="8"/>
  <c r="D1271" i="8"/>
  <c r="B1272" i="8"/>
  <c r="A1272" i="8" s="1"/>
  <c r="C1272" i="8"/>
  <c r="D1272" i="8"/>
  <c r="B1273" i="8"/>
  <c r="A1273" i="8" s="1"/>
  <c r="C1273" i="8"/>
  <c r="D1273" i="8"/>
  <c r="B1274" i="8"/>
  <c r="A1274" i="8" s="1"/>
  <c r="C1274" i="8"/>
  <c r="D1274" i="8"/>
  <c r="B1275" i="8"/>
  <c r="A1275" i="8" s="1"/>
  <c r="C1275" i="8"/>
  <c r="D1275" i="8"/>
  <c r="B1276" i="8"/>
  <c r="A1276" i="8" s="1"/>
  <c r="C1276" i="8"/>
  <c r="D1276" i="8"/>
  <c r="B1277" i="8"/>
  <c r="A1277" i="8" s="1"/>
  <c r="C1277" i="8"/>
  <c r="D1277" i="8"/>
  <c r="B1278" i="8"/>
  <c r="A1278" i="8" s="1"/>
  <c r="C1278" i="8"/>
  <c r="D1278" i="8"/>
  <c r="B1279" i="8"/>
  <c r="A1279" i="8" s="1"/>
  <c r="C1279" i="8"/>
  <c r="D1279" i="8"/>
  <c r="B1280" i="8"/>
  <c r="A1280" i="8" s="1"/>
  <c r="C1280" i="8"/>
  <c r="D1280" i="8"/>
  <c r="B1281" i="8"/>
  <c r="A1281" i="8" s="1"/>
  <c r="C1281" i="8"/>
  <c r="D1281" i="8"/>
  <c r="B1282" i="8"/>
  <c r="A1282" i="8" s="1"/>
  <c r="C1282" i="8"/>
  <c r="D1282" i="8"/>
  <c r="B1283" i="8"/>
  <c r="A1283" i="8" s="1"/>
  <c r="C1283" i="8"/>
  <c r="D1283" i="8"/>
  <c r="B1284" i="8"/>
  <c r="A1284" i="8" s="1"/>
  <c r="C1284" i="8"/>
  <c r="D1284" i="8"/>
  <c r="B1285" i="8"/>
  <c r="A1285" i="8" s="1"/>
  <c r="C1285" i="8"/>
  <c r="D1285" i="8"/>
  <c r="B1286" i="8"/>
  <c r="A1286" i="8" s="1"/>
  <c r="C1286" i="8"/>
  <c r="D1286" i="8"/>
  <c r="B1287" i="8"/>
  <c r="A1287" i="8" s="1"/>
  <c r="C1287" i="8"/>
  <c r="D1287" i="8"/>
  <c r="B1288" i="8"/>
  <c r="A1288" i="8" s="1"/>
  <c r="C1288" i="8"/>
  <c r="D1288" i="8"/>
  <c r="B1289" i="8"/>
  <c r="A1289" i="8" s="1"/>
  <c r="C1289" i="8"/>
  <c r="D1289" i="8"/>
  <c r="B1290" i="8"/>
  <c r="A1290" i="8" s="1"/>
  <c r="C1290" i="8"/>
  <c r="D1290" i="8"/>
  <c r="B1291" i="8"/>
  <c r="A1291" i="8" s="1"/>
  <c r="C1291" i="8"/>
  <c r="D1291" i="8"/>
  <c r="B1292" i="8"/>
  <c r="A1292" i="8" s="1"/>
  <c r="C1292" i="8"/>
  <c r="D1292" i="8"/>
  <c r="B1293" i="8"/>
  <c r="A1293" i="8" s="1"/>
  <c r="C1293" i="8"/>
  <c r="D1293" i="8"/>
  <c r="B1294" i="8"/>
  <c r="A1294" i="8" s="1"/>
  <c r="C1294" i="8"/>
  <c r="D1294" i="8"/>
  <c r="B1295" i="8"/>
  <c r="A1295" i="8" s="1"/>
  <c r="C1295" i="8"/>
  <c r="D1295" i="8"/>
  <c r="B1296" i="8"/>
  <c r="A1296" i="8" s="1"/>
  <c r="C1296" i="8"/>
  <c r="D1296" i="8"/>
  <c r="B1297" i="8"/>
  <c r="A1297" i="8" s="1"/>
  <c r="C1297" i="8"/>
  <c r="D1297" i="8"/>
  <c r="B1298" i="8"/>
  <c r="A1298" i="8" s="1"/>
  <c r="C1298" i="8"/>
  <c r="D1298" i="8"/>
  <c r="B1299" i="8"/>
  <c r="A1299" i="8" s="1"/>
  <c r="C1299" i="8"/>
  <c r="D1299" i="8"/>
  <c r="B1300" i="8"/>
  <c r="A1300" i="8" s="1"/>
  <c r="C1300" i="8"/>
  <c r="D1300" i="8"/>
  <c r="B1301" i="8"/>
  <c r="A1301" i="8" s="1"/>
  <c r="C1301" i="8"/>
  <c r="D1301" i="8"/>
  <c r="B1302" i="8"/>
  <c r="A1302" i="8" s="1"/>
  <c r="C1302" i="8"/>
  <c r="D1302" i="8"/>
  <c r="B1303" i="8"/>
  <c r="A1303" i="8" s="1"/>
  <c r="C1303" i="8"/>
  <c r="D1303" i="8"/>
  <c r="B1304" i="8"/>
  <c r="A1304" i="8" s="1"/>
  <c r="C1304" i="8"/>
  <c r="D1304" i="8"/>
  <c r="B1305" i="8"/>
  <c r="A1305" i="8" s="1"/>
  <c r="C1305" i="8"/>
  <c r="D1305" i="8"/>
  <c r="B1306" i="8"/>
  <c r="A1306" i="8" s="1"/>
  <c r="C1306" i="8"/>
  <c r="D1306" i="8"/>
  <c r="B1307" i="8"/>
  <c r="A1307" i="8" s="1"/>
  <c r="C1307" i="8"/>
  <c r="D1307" i="8"/>
  <c r="B1308" i="8"/>
  <c r="A1308" i="8" s="1"/>
  <c r="C1308" i="8"/>
  <c r="D1308" i="8"/>
  <c r="B1309" i="8"/>
  <c r="A1309" i="8" s="1"/>
  <c r="C1309" i="8"/>
  <c r="D1309" i="8"/>
  <c r="B1310" i="8"/>
  <c r="A1310" i="8" s="1"/>
  <c r="C1310" i="8"/>
  <c r="D1310" i="8"/>
  <c r="B1311" i="8"/>
  <c r="A1311" i="8" s="1"/>
  <c r="C1311" i="8"/>
  <c r="D1311" i="8"/>
  <c r="B1312" i="8"/>
  <c r="A1312" i="8" s="1"/>
  <c r="C1312" i="8"/>
  <c r="D1312" i="8"/>
  <c r="B1313" i="8"/>
  <c r="A1313" i="8" s="1"/>
  <c r="C1313" i="8"/>
  <c r="D1313" i="8"/>
  <c r="B1314" i="8"/>
  <c r="A1314" i="8" s="1"/>
  <c r="C1314" i="8"/>
  <c r="D1314" i="8"/>
  <c r="B1315" i="8"/>
  <c r="A1315" i="8" s="1"/>
  <c r="C1315" i="8"/>
  <c r="D1315" i="8"/>
  <c r="B1316" i="8"/>
  <c r="A1316" i="8" s="1"/>
  <c r="C1316" i="8"/>
  <c r="D1316" i="8"/>
  <c r="B1317" i="8"/>
  <c r="A1317" i="8" s="1"/>
  <c r="C1317" i="8"/>
  <c r="D1317" i="8"/>
  <c r="B1318" i="8"/>
  <c r="A1318" i="8" s="1"/>
  <c r="C1318" i="8"/>
  <c r="D1318" i="8"/>
  <c r="B1319" i="8"/>
  <c r="A1319" i="8" s="1"/>
  <c r="C1319" i="8"/>
  <c r="D1319" i="8"/>
  <c r="B1320" i="8"/>
  <c r="A1320" i="8" s="1"/>
  <c r="C1320" i="8"/>
  <c r="D1320" i="8"/>
  <c r="B1321" i="8"/>
  <c r="A1321" i="8" s="1"/>
  <c r="C1321" i="8"/>
  <c r="D1321" i="8"/>
  <c r="B1322" i="8"/>
  <c r="A1322" i="8" s="1"/>
  <c r="C1322" i="8"/>
  <c r="D1322" i="8"/>
  <c r="B1323" i="8"/>
  <c r="A1323" i="8" s="1"/>
  <c r="C1323" i="8"/>
  <c r="D1323" i="8"/>
  <c r="B1324" i="8"/>
  <c r="A1324" i="8" s="1"/>
  <c r="C1324" i="8"/>
  <c r="D1324" i="8"/>
  <c r="B1325" i="8"/>
  <c r="A1325" i="8" s="1"/>
  <c r="C1325" i="8"/>
  <c r="D1325" i="8"/>
  <c r="B1326" i="8"/>
  <c r="A1326" i="8" s="1"/>
  <c r="C1326" i="8"/>
  <c r="D1326" i="8"/>
  <c r="B1327" i="8"/>
  <c r="A1327" i="8" s="1"/>
  <c r="C1327" i="8"/>
  <c r="D1327" i="8"/>
  <c r="B1328" i="8"/>
  <c r="A1328" i="8" s="1"/>
  <c r="C1328" i="8"/>
  <c r="D1328" i="8"/>
  <c r="B1329" i="8"/>
  <c r="A1329" i="8" s="1"/>
  <c r="C1329" i="8"/>
  <c r="D1329" i="8"/>
  <c r="B1330" i="8"/>
  <c r="A1330" i="8" s="1"/>
  <c r="C1330" i="8"/>
  <c r="D1330" i="8"/>
  <c r="B1331" i="8"/>
  <c r="A1331" i="8" s="1"/>
  <c r="C1331" i="8"/>
  <c r="D1331" i="8"/>
  <c r="B1332" i="8"/>
  <c r="A1332" i="8" s="1"/>
  <c r="C1332" i="8"/>
  <c r="D1332" i="8"/>
  <c r="B1333" i="8"/>
  <c r="A1333" i="8" s="1"/>
  <c r="C1333" i="8"/>
  <c r="D1333" i="8"/>
  <c r="B1334" i="8"/>
  <c r="A1334" i="8" s="1"/>
  <c r="C1334" i="8"/>
  <c r="D1334" i="8"/>
  <c r="B1335" i="8"/>
  <c r="A1335" i="8" s="1"/>
  <c r="C1335" i="8"/>
  <c r="D1335" i="8"/>
  <c r="B1336" i="8"/>
  <c r="A1336" i="8" s="1"/>
  <c r="C1336" i="8"/>
  <c r="D1336" i="8"/>
  <c r="B1337" i="8"/>
  <c r="A1337" i="8" s="1"/>
  <c r="C1337" i="8"/>
  <c r="D1337" i="8"/>
  <c r="B1338" i="8"/>
  <c r="A1338" i="8" s="1"/>
  <c r="C1338" i="8"/>
  <c r="D1338" i="8"/>
  <c r="B1339" i="8"/>
  <c r="A1339" i="8" s="1"/>
  <c r="C1339" i="8"/>
  <c r="D1339" i="8"/>
  <c r="B1340" i="8"/>
  <c r="A1340" i="8" s="1"/>
  <c r="C1340" i="8"/>
  <c r="D1340" i="8"/>
  <c r="B1341" i="8"/>
  <c r="A1341" i="8" s="1"/>
  <c r="C1341" i="8"/>
  <c r="D1341" i="8"/>
  <c r="B1342" i="8"/>
  <c r="A1342" i="8" s="1"/>
  <c r="C1342" i="8"/>
  <c r="D1342" i="8"/>
  <c r="B1343" i="8"/>
  <c r="A1343" i="8" s="1"/>
  <c r="C1343" i="8"/>
  <c r="D1343" i="8"/>
  <c r="B1344" i="8"/>
  <c r="A1344" i="8" s="1"/>
  <c r="C1344" i="8"/>
  <c r="D1344" i="8"/>
  <c r="B1345" i="8"/>
  <c r="A1345" i="8" s="1"/>
  <c r="C1345" i="8"/>
  <c r="D1345" i="8"/>
  <c r="B1346" i="8"/>
  <c r="A1346" i="8" s="1"/>
  <c r="C1346" i="8"/>
  <c r="D1346" i="8"/>
  <c r="B1347" i="8"/>
  <c r="A1347" i="8" s="1"/>
  <c r="C1347" i="8"/>
  <c r="D1347" i="8"/>
  <c r="B1348" i="8"/>
  <c r="A1348" i="8" s="1"/>
  <c r="C1348" i="8"/>
  <c r="D1348" i="8"/>
  <c r="B1349" i="8"/>
  <c r="A1349" i="8" s="1"/>
  <c r="C1349" i="8"/>
  <c r="D1349" i="8"/>
  <c r="B1350" i="8"/>
  <c r="A1350" i="8" s="1"/>
  <c r="C1350" i="8"/>
  <c r="D1350" i="8"/>
  <c r="B1351" i="8"/>
  <c r="A1351" i="8" s="1"/>
  <c r="C1351" i="8"/>
  <c r="D1351" i="8"/>
  <c r="B1352" i="8"/>
  <c r="A1352" i="8" s="1"/>
  <c r="C1352" i="8"/>
  <c r="D1352" i="8"/>
  <c r="B1353" i="8"/>
  <c r="A1353" i="8" s="1"/>
  <c r="C1353" i="8"/>
  <c r="D1353" i="8"/>
  <c r="B1354" i="8"/>
  <c r="A1354" i="8" s="1"/>
  <c r="C1354" i="8"/>
  <c r="D1354" i="8"/>
  <c r="B1355" i="8"/>
  <c r="A1355" i="8" s="1"/>
  <c r="C1355" i="8"/>
  <c r="D1355" i="8"/>
  <c r="B1356" i="8"/>
  <c r="A1356" i="8" s="1"/>
  <c r="C1356" i="8"/>
  <c r="D1356" i="8"/>
  <c r="B1357" i="8"/>
  <c r="A1357" i="8" s="1"/>
  <c r="C1357" i="8"/>
  <c r="D1357" i="8"/>
  <c r="B1358" i="8"/>
  <c r="A1358" i="8" s="1"/>
  <c r="C1358" i="8"/>
  <c r="D1358" i="8"/>
  <c r="B1359" i="8"/>
  <c r="A1359" i="8" s="1"/>
  <c r="C1359" i="8"/>
  <c r="D1359" i="8"/>
  <c r="B1360" i="8"/>
  <c r="A1360" i="8" s="1"/>
  <c r="C1360" i="8"/>
  <c r="D1360" i="8"/>
  <c r="B1361" i="8"/>
  <c r="A1361" i="8" s="1"/>
  <c r="C1361" i="8"/>
  <c r="D1361" i="8"/>
  <c r="B1362" i="8"/>
  <c r="A1362" i="8" s="1"/>
  <c r="C1362" i="8"/>
  <c r="D1362" i="8"/>
  <c r="B1363" i="8"/>
  <c r="A1363" i="8" s="1"/>
  <c r="C1363" i="8"/>
  <c r="D1363" i="8"/>
  <c r="B1364" i="8"/>
  <c r="A1364" i="8" s="1"/>
  <c r="C1364" i="8"/>
  <c r="D1364" i="8"/>
  <c r="B1365" i="8"/>
  <c r="A1365" i="8" s="1"/>
  <c r="C1365" i="8"/>
  <c r="D1365" i="8"/>
  <c r="B1366" i="8"/>
  <c r="A1366" i="8" s="1"/>
  <c r="C1366" i="8"/>
  <c r="D1366" i="8"/>
  <c r="B1367" i="8"/>
  <c r="A1367" i="8" s="1"/>
  <c r="C1367" i="8"/>
  <c r="D1367" i="8"/>
  <c r="B1368" i="8"/>
  <c r="A1368" i="8" s="1"/>
  <c r="C1368" i="8"/>
  <c r="D1368" i="8"/>
  <c r="B1369" i="8"/>
  <c r="A1369" i="8" s="1"/>
  <c r="C1369" i="8"/>
  <c r="D1369" i="8"/>
  <c r="B1370" i="8"/>
  <c r="A1370" i="8" s="1"/>
  <c r="C1370" i="8"/>
  <c r="D1370" i="8"/>
  <c r="B1371" i="8"/>
  <c r="A1371" i="8" s="1"/>
  <c r="C1371" i="8"/>
  <c r="D1371" i="8"/>
  <c r="B1372" i="8"/>
  <c r="A1372" i="8" s="1"/>
  <c r="C1372" i="8"/>
  <c r="D1372" i="8"/>
  <c r="B1373" i="8"/>
  <c r="A1373" i="8" s="1"/>
  <c r="C1373" i="8"/>
  <c r="D1373" i="8"/>
  <c r="B1374" i="8"/>
  <c r="A1374" i="8" s="1"/>
  <c r="C1374" i="8"/>
  <c r="D1374" i="8"/>
  <c r="B1375" i="8"/>
  <c r="A1375" i="8" s="1"/>
  <c r="C1375" i="8"/>
  <c r="D1375" i="8"/>
  <c r="B1376" i="8"/>
  <c r="A1376" i="8" s="1"/>
  <c r="C1376" i="8"/>
  <c r="D1376" i="8"/>
  <c r="B1377" i="8"/>
  <c r="A1377" i="8" s="1"/>
  <c r="C1377" i="8"/>
  <c r="D1377" i="8"/>
  <c r="B1378" i="8"/>
  <c r="A1378" i="8" s="1"/>
  <c r="C1378" i="8"/>
  <c r="D1378" i="8"/>
  <c r="B1379" i="8"/>
  <c r="A1379" i="8" s="1"/>
  <c r="C1379" i="8"/>
  <c r="D1379" i="8"/>
  <c r="B1380" i="8"/>
  <c r="A1380" i="8" s="1"/>
  <c r="C1380" i="8"/>
  <c r="D1380" i="8"/>
  <c r="B1381" i="8"/>
  <c r="A1381" i="8" s="1"/>
  <c r="C1381" i="8"/>
  <c r="D1381" i="8"/>
  <c r="B1382" i="8"/>
  <c r="A1382" i="8" s="1"/>
  <c r="C1382" i="8"/>
  <c r="D1382" i="8"/>
  <c r="B1383" i="8"/>
  <c r="A1383" i="8" s="1"/>
  <c r="C1383" i="8"/>
  <c r="D1383" i="8"/>
  <c r="B1384" i="8"/>
  <c r="A1384" i="8" s="1"/>
  <c r="C1384" i="8"/>
  <c r="D1384" i="8"/>
  <c r="B1385" i="8"/>
  <c r="A1385" i="8" s="1"/>
  <c r="C1385" i="8"/>
  <c r="D1385" i="8"/>
  <c r="B1386" i="8"/>
  <c r="A1386" i="8" s="1"/>
  <c r="C1386" i="8"/>
  <c r="D1386" i="8"/>
  <c r="B1387" i="8"/>
  <c r="A1387" i="8" s="1"/>
  <c r="C1387" i="8"/>
  <c r="D1387" i="8"/>
  <c r="B1388" i="8"/>
  <c r="A1388" i="8" s="1"/>
  <c r="C1388" i="8"/>
  <c r="D1388" i="8"/>
  <c r="B1389" i="8"/>
  <c r="A1389" i="8" s="1"/>
  <c r="C1389" i="8"/>
  <c r="D1389" i="8"/>
  <c r="B1390" i="8"/>
  <c r="A1390" i="8" s="1"/>
  <c r="C1390" i="8"/>
  <c r="D1390" i="8"/>
  <c r="B1391" i="8"/>
  <c r="A1391" i="8" s="1"/>
  <c r="C1391" i="8"/>
  <c r="D1391" i="8"/>
  <c r="B1392" i="8"/>
  <c r="A1392" i="8" s="1"/>
  <c r="C1392" i="8"/>
  <c r="D1392" i="8"/>
  <c r="B1393" i="8"/>
  <c r="A1393" i="8" s="1"/>
  <c r="C1393" i="8"/>
  <c r="D1393" i="8"/>
  <c r="B1394" i="8"/>
  <c r="A1394" i="8" s="1"/>
  <c r="C1394" i="8"/>
  <c r="D1394" i="8"/>
  <c r="B1395" i="8"/>
  <c r="A1395" i="8" s="1"/>
  <c r="C1395" i="8"/>
  <c r="D1395" i="8"/>
  <c r="B1396" i="8"/>
  <c r="A1396" i="8" s="1"/>
  <c r="C1396" i="8"/>
  <c r="D1396" i="8"/>
  <c r="B1397" i="8"/>
  <c r="A1397" i="8" s="1"/>
  <c r="C1397" i="8"/>
  <c r="D1397" i="8"/>
  <c r="B1398" i="8"/>
  <c r="A1398" i="8" s="1"/>
  <c r="C1398" i="8"/>
  <c r="D1398" i="8"/>
  <c r="B1399" i="8"/>
  <c r="A1399" i="8" s="1"/>
  <c r="C1399" i="8"/>
  <c r="D1399" i="8"/>
  <c r="B1400" i="8"/>
  <c r="A1400" i="8" s="1"/>
  <c r="C1400" i="8"/>
  <c r="D1400" i="8"/>
  <c r="B1401" i="8"/>
  <c r="A1401" i="8" s="1"/>
  <c r="C1401" i="8"/>
  <c r="D1401" i="8"/>
  <c r="B1402" i="8"/>
  <c r="A1402" i="8" s="1"/>
  <c r="C1402" i="8"/>
  <c r="D1402" i="8"/>
  <c r="B1403" i="8"/>
  <c r="A1403" i="8" s="1"/>
  <c r="C1403" i="8"/>
  <c r="D1403" i="8"/>
  <c r="B1404" i="8"/>
  <c r="A1404" i="8" s="1"/>
  <c r="C1404" i="8"/>
  <c r="D1404" i="8"/>
  <c r="B1405" i="8"/>
  <c r="A1405" i="8" s="1"/>
  <c r="C1405" i="8"/>
  <c r="D1405" i="8"/>
  <c r="B1406" i="8"/>
  <c r="A1406" i="8" s="1"/>
  <c r="C1406" i="8"/>
  <c r="D1406" i="8"/>
  <c r="B1407" i="8"/>
  <c r="A1407" i="8" s="1"/>
  <c r="C1407" i="8"/>
  <c r="D1407" i="8"/>
  <c r="B1408" i="8"/>
  <c r="A1408" i="8" s="1"/>
  <c r="C1408" i="8"/>
  <c r="D1408" i="8"/>
  <c r="B1409" i="8"/>
  <c r="A1409" i="8" s="1"/>
  <c r="C1409" i="8"/>
  <c r="D1409" i="8"/>
  <c r="B1410" i="8"/>
  <c r="A1410" i="8" s="1"/>
  <c r="C1410" i="8"/>
  <c r="D1410" i="8"/>
  <c r="B1411" i="8"/>
  <c r="A1411" i="8" s="1"/>
  <c r="C1411" i="8"/>
  <c r="D1411" i="8"/>
  <c r="B1412" i="8"/>
  <c r="A1412" i="8" s="1"/>
  <c r="C1412" i="8"/>
  <c r="D1412" i="8"/>
  <c r="B1413" i="8"/>
  <c r="A1413" i="8" s="1"/>
  <c r="C1413" i="8"/>
  <c r="D1413" i="8"/>
  <c r="B1414" i="8"/>
  <c r="A1414" i="8" s="1"/>
  <c r="C1414" i="8"/>
  <c r="D1414" i="8"/>
  <c r="B1415" i="8"/>
  <c r="A1415" i="8" s="1"/>
  <c r="C1415" i="8"/>
  <c r="D1415" i="8"/>
  <c r="B1416" i="8"/>
  <c r="A1416" i="8" s="1"/>
  <c r="C1416" i="8"/>
  <c r="D1416" i="8"/>
  <c r="B1417" i="8"/>
  <c r="A1417" i="8" s="1"/>
  <c r="C1417" i="8"/>
  <c r="D1417" i="8"/>
  <c r="B1418" i="8"/>
  <c r="A1418" i="8" s="1"/>
  <c r="C1418" i="8"/>
  <c r="D1418" i="8"/>
  <c r="B1419" i="8"/>
  <c r="A1419" i="8" s="1"/>
  <c r="C1419" i="8"/>
  <c r="D1419" i="8"/>
  <c r="B1420" i="8"/>
  <c r="A1420" i="8" s="1"/>
  <c r="C1420" i="8"/>
  <c r="D1420" i="8"/>
  <c r="B1421" i="8"/>
  <c r="A1421" i="8" s="1"/>
  <c r="C1421" i="8"/>
  <c r="D1421" i="8"/>
  <c r="B1422" i="8"/>
  <c r="A1422" i="8" s="1"/>
  <c r="C1422" i="8"/>
  <c r="D1422" i="8"/>
  <c r="B1423" i="8"/>
  <c r="A1423" i="8" s="1"/>
  <c r="C1423" i="8"/>
  <c r="D1423" i="8"/>
  <c r="B1424" i="8"/>
  <c r="A1424" i="8" s="1"/>
  <c r="C1424" i="8"/>
  <c r="D1424" i="8"/>
  <c r="B1425" i="8"/>
  <c r="A1425" i="8" s="1"/>
  <c r="C1425" i="8"/>
  <c r="D1425" i="8"/>
  <c r="B1426" i="8"/>
  <c r="A1426" i="8" s="1"/>
  <c r="C1426" i="8"/>
  <c r="D1426" i="8"/>
  <c r="B1427" i="8"/>
  <c r="A1427" i="8" s="1"/>
  <c r="C1427" i="8"/>
  <c r="D1427" i="8"/>
  <c r="B1428" i="8"/>
  <c r="A1428" i="8" s="1"/>
  <c r="C1428" i="8"/>
  <c r="D1428" i="8"/>
  <c r="B1429" i="8"/>
  <c r="A1429" i="8" s="1"/>
  <c r="C1429" i="8"/>
  <c r="D1429" i="8"/>
  <c r="B1430" i="8"/>
  <c r="A1430" i="8" s="1"/>
  <c r="C1430" i="8"/>
  <c r="D1430" i="8"/>
  <c r="B1431" i="8"/>
  <c r="A1431" i="8" s="1"/>
  <c r="C1431" i="8"/>
  <c r="D1431" i="8"/>
  <c r="B1432" i="8"/>
  <c r="A1432" i="8" s="1"/>
  <c r="C1432" i="8"/>
  <c r="D1432" i="8"/>
  <c r="B1433" i="8"/>
  <c r="A1433" i="8" s="1"/>
  <c r="C1433" i="8"/>
  <c r="D1433" i="8"/>
  <c r="B1434" i="8"/>
  <c r="A1434" i="8" s="1"/>
  <c r="C1434" i="8"/>
  <c r="D1434" i="8"/>
  <c r="B1435" i="8"/>
  <c r="A1435" i="8" s="1"/>
  <c r="C1435" i="8"/>
  <c r="D1435" i="8"/>
  <c r="B1436" i="8"/>
  <c r="A1436" i="8" s="1"/>
  <c r="C1436" i="8"/>
  <c r="D1436" i="8"/>
  <c r="B1437" i="8"/>
  <c r="A1437" i="8" s="1"/>
  <c r="C1437" i="8"/>
  <c r="D1437" i="8"/>
  <c r="B1438" i="8"/>
  <c r="A1438" i="8" s="1"/>
  <c r="C1438" i="8"/>
  <c r="D1438" i="8"/>
  <c r="B1439" i="8"/>
  <c r="A1439" i="8" s="1"/>
  <c r="C1439" i="8"/>
  <c r="D1439" i="8"/>
  <c r="B1440" i="8"/>
  <c r="A1440" i="8" s="1"/>
  <c r="C1440" i="8"/>
  <c r="D1440" i="8"/>
  <c r="B1441" i="8"/>
  <c r="A1441" i="8" s="1"/>
  <c r="C1441" i="8"/>
  <c r="D1441" i="8"/>
  <c r="B1442" i="8"/>
  <c r="A1442" i="8" s="1"/>
  <c r="C1442" i="8"/>
  <c r="D1442" i="8"/>
  <c r="B1443" i="8"/>
  <c r="A1443" i="8" s="1"/>
  <c r="C1443" i="8"/>
  <c r="D1443" i="8"/>
  <c r="B1444" i="8"/>
  <c r="A1444" i="8" s="1"/>
  <c r="C1444" i="8"/>
  <c r="D1444" i="8"/>
  <c r="B1445" i="8"/>
  <c r="A1445" i="8" s="1"/>
  <c r="C1445" i="8"/>
  <c r="D1445" i="8"/>
  <c r="B1446" i="8"/>
  <c r="A1446" i="8" s="1"/>
  <c r="C1446" i="8"/>
  <c r="D1446" i="8"/>
  <c r="B1447" i="8"/>
  <c r="A1447" i="8" s="1"/>
  <c r="C1447" i="8"/>
  <c r="D1447" i="8"/>
  <c r="B1448" i="8"/>
  <c r="A1448" i="8" s="1"/>
  <c r="C1448" i="8"/>
  <c r="D1448" i="8"/>
  <c r="B1449" i="8"/>
  <c r="A1449" i="8" s="1"/>
  <c r="C1449" i="8"/>
  <c r="D1449" i="8"/>
  <c r="B1450" i="8"/>
  <c r="A1450" i="8" s="1"/>
  <c r="C1450" i="8"/>
  <c r="D1450" i="8"/>
  <c r="B1451" i="8"/>
  <c r="A1451" i="8" s="1"/>
  <c r="C1451" i="8"/>
  <c r="D1451" i="8"/>
  <c r="B1452" i="8"/>
  <c r="A1452" i="8" s="1"/>
  <c r="C1452" i="8"/>
  <c r="D1452" i="8"/>
  <c r="B1453" i="8"/>
  <c r="A1453" i="8" s="1"/>
  <c r="C1453" i="8"/>
  <c r="D1453" i="8"/>
  <c r="B1454" i="8"/>
  <c r="A1454" i="8" s="1"/>
  <c r="C1454" i="8"/>
  <c r="D1454" i="8"/>
  <c r="B1455" i="8"/>
  <c r="A1455" i="8" s="1"/>
  <c r="C1455" i="8"/>
  <c r="D1455" i="8"/>
  <c r="B1456" i="8"/>
  <c r="A1456" i="8" s="1"/>
  <c r="C1456" i="8"/>
  <c r="D1456" i="8"/>
  <c r="B1457" i="8"/>
  <c r="A1457" i="8" s="1"/>
  <c r="C1457" i="8"/>
  <c r="D1457" i="8"/>
  <c r="B1458" i="8"/>
  <c r="A1458" i="8" s="1"/>
  <c r="C1458" i="8"/>
  <c r="D1458" i="8"/>
  <c r="B1459" i="8"/>
  <c r="A1459" i="8" s="1"/>
  <c r="C1459" i="8"/>
  <c r="D1459" i="8"/>
  <c r="B1460" i="8"/>
  <c r="A1460" i="8" s="1"/>
  <c r="C1460" i="8"/>
  <c r="D1460" i="8"/>
  <c r="B1461" i="8"/>
  <c r="A1461" i="8" s="1"/>
  <c r="C1461" i="8"/>
  <c r="D1461" i="8"/>
  <c r="B1462" i="8"/>
  <c r="A1462" i="8" s="1"/>
  <c r="C1462" i="8"/>
  <c r="D1462" i="8"/>
  <c r="B1463" i="8"/>
  <c r="A1463" i="8" s="1"/>
  <c r="C1463" i="8"/>
  <c r="D1463" i="8"/>
  <c r="B1464" i="8"/>
  <c r="A1464" i="8" s="1"/>
  <c r="C1464" i="8"/>
  <c r="D1464" i="8"/>
  <c r="B1465" i="8"/>
  <c r="A1465" i="8" s="1"/>
  <c r="C1465" i="8"/>
  <c r="D1465" i="8"/>
  <c r="B1466" i="8"/>
  <c r="A1466" i="8" s="1"/>
  <c r="C1466" i="8"/>
  <c r="D1466" i="8"/>
  <c r="B1467" i="8"/>
  <c r="A1467" i="8" s="1"/>
  <c r="C1467" i="8"/>
  <c r="D1467" i="8"/>
  <c r="B1468" i="8"/>
  <c r="A1468" i="8" s="1"/>
  <c r="C1468" i="8"/>
  <c r="D1468" i="8"/>
  <c r="B1469" i="8"/>
  <c r="A1469" i="8" s="1"/>
  <c r="C1469" i="8"/>
  <c r="D1469" i="8"/>
  <c r="B1470" i="8"/>
  <c r="A1470" i="8" s="1"/>
  <c r="C1470" i="8"/>
  <c r="D1470" i="8"/>
  <c r="B1471" i="8"/>
  <c r="A1471" i="8" s="1"/>
  <c r="C1471" i="8"/>
  <c r="D1471" i="8"/>
  <c r="B1472" i="8"/>
  <c r="A1472" i="8" s="1"/>
  <c r="C1472" i="8"/>
  <c r="D1472" i="8"/>
  <c r="B1473" i="8"/>
  <c r="A1473" i="8" s="1"/>
  <c r="C1473" i="8"/>
  <c r="D1473" i="8"/>
  <c r="B1474" i="8"/>
  <c r="A1474" i="8" s="1"/>
  <c r="C1474" i="8"/>
  <c r="D1474" i="8"/>
  <c r="B1475" i="8"/>
  <c r="A1475" i="8" s="1"/>
  <c r="C1475" i="8"/>
  <c r="D1475" i="8"/>
  <c r="B1476" i="8"/>
  <c r="A1476" i="8" s="1"/>
  <c r="C1476" i="8"/>
  <c r="D1476" i="8"/>
  <c r="B1477" i="8"/>
  <c r="A1477" i="8" s="1"/>
  <c r="C1477" i="8"/>
  <c r="D1477" i="8"/>
  <c r="B1478" i="8"/>
  <c r="A1478" i="8" s="1"/>
  <c r="C1478" i="8"/>
  <c r="D1478" i="8"/>
  <c r="B1479" i="8"/>
  <c r="A1479" i="8" s="1"/>
  <c r="C1479" i="8"/>
  <c r="D1479" i="8"/>
  <c r="B1480" i="8"/>
  <c r="A1480" i="8" s="1"/>
  <c r="C1480" i="8"/>
  <c r="D1480" i="8"/>
  <c r="B1481" i="8"/>
  <c r="A1481" i="8" s="1"/>
  <c r="C1481" i="8"/>
  <c r="D1481" i="8"/>
  <c r="B1482" i="8"/>
  <c r="A1482" i="8" s="1"/>
  <c r="C1482" i="8"/>
  <c r="D1482" i="8"/>
  <c r="B1483" i="8"/>
  <c r="A1483" i="8" s="1"/>
  <c r="C1483" i="8"/>
  <c r="D1483" i="8"/>
  <c r="B1484" i="8"/>
  <c r="A1484" i="8" s="1"/>
  <c r="C1484" i="8"/>
  <c r="D1484" i="8"/>
  <c r="B1485" i="8"/>
  <c r="A1485" i="8" s="1"/>
  <c r="C1485" i="8"/>
  <c r="D1485" i="8"/>
  <c r="B1486" i="8"/>
  <c r="A1486" i="8" s="1"/>
  <c r="C1486" i="8"/>
  <c r="D1486" i="8"/>
  <c r="B1487" i="8"/>
  <c r="A1487" i="8" s="1"/>
  <c r="C1487" i="8"/>
  <c r="D1487" i="8"/>
  <c r="B1488" i="8"/>
  <c r="A1488" i="8" s="1"/>
  <c r="C1488" i="8"/>
  <c r="D1488" i="8"/>
  <c r="B1489" i="8"/>
  <c r="A1489" i="8" s="1"/>
  <c r="C1489" i="8"/>
  <c r="D1489" i="8"/>
  <c r="B1490" i="8"/>
  <c r="A1490" i="8" s="1"/>
  <c r="C1490" i="8"/>
  <c r="D1490" i="8"/>
  <c r="B1491" i="8"/>
  <c r="A1491" i="8" s="1"/>
  <c r="C1491" i="8"/>
  <c r="D1491" i="8"/>
  <c r="B1492" i="8"/>
  <c r="A1492" i="8" s="1"/>
  <c r="C1492" i="8"/>
  <c r="D1492" i="8"/>
  <c r="B1493" i="8"/>
  <c r="A1493" i="8" s="1"/>
  <c r="C1493" i="8"/>
  <c r="D1493" i="8"/>
  <c r="B1494" i="8"/>
  <c r="A1494" i="8" s="1"/>
  <c r="C1494" i="8"/>
  <c r="D1494" i="8"/>
  <c r="B1495" i="8"/>
  <c r="A1495" i="8" s="1"/>
  <c r="C1495" i="8"/>
  <c r="D1495" i="8"/>
  <c r="B1496" i="8"/>
  <c r="A1496" i="8" s="1"/>
  <c r="C1496" i="8"/>
  <c r="D1496" i="8"/>
  <c r="B1497" i="8"/>
  <c r="A1497" i="8" s="1"/>
  <c r="C1497" i="8"/>
  <c r="D1497" i="8"/>
  <c r="B1498" i="8"/>
  <c r="A1498" i="8" s="1"/>
  <c r="C1498" i="8"/>
  <c r="D1498" i="8"/>
  <c r="B1499" i="8"/>
  <c r="A1499" i="8" s="1"/>
  <c r="C1499" i="8"/>
  <c r="D1499" i="8"/>
  <c r="B1500" i="8"/>
  <c r="A1500" i="8" s="1"/>
  <c r="C1500" i="8"/>
  <c r="D1500" i="8"/>
  <c r="B1501" i="8"/>
  <c r="A1501" i="8" s="1"/>
  <c r="C1501" i="8"/>
  <c r="D1501" i="8"/>
  <c r="B1502" i="8"/>
  <c r="A1502" i="8" s="1"/>
  <c r="C1502" i="8"/>
  <c r="D1502" i="8"/>
  <c r="B1503" i="8"/>
  <c r="A1503" i="8" s="1"/>
  <c r="C1503" i="8"/>
  <c r="D1503" i="8"/>
  <c r="B1504" i="8"/>
  <c r="A1504" i="8" s="1"/>
  <c r="C1504" i="8"/>
  <c r="D1504" i="8"/>
  <c r="B1505" i="8"/>
  <c r="A1505" i="8" s="1"/>
  <c r="C1505" i="8"/>
  <c r="D1505" i="8"/>
  <c r="B1506" i="8"/>
  <c r="A1506" i="8" s="1"/>
  <c r="C1506" i="8"/>
  <c r="D1506" i="8"/>
  <c r="B1507" i="8"/>
  <c r="A1507" i="8" s="1"/>
  <c r="C1507" i="8"/>
  <c r="D1507" i="8"/>
  <c r="B1508" i="8"/>
  <c r="A1508" i="8" s="1"/>
  <c r="C1508" i="8"/>
  <c r="D1508" i="8"/>
  <c r="B1509" i="8"/>
  <c r="A1509" i="8" s="1"/>
  <c r="C1509" i="8"/>
  <c r="D1509" i="8"/>
  <c r="B1510" i="8"/>
  <c r="A1510" i="8" s="1"/>
  <c r="C1510" i="8"/>
  <c r="D1510" i="8"/>
  <c r="B1511" i="8"/>
  <c r="A1511" i="8" s="1"/>
  <c r="C1511" i="8"/>
  <c r="D1511" i="8"/>
  <c r="B1512" i="8"/>
  <c r="A1512" i="8" s="1"/>
  <c r="C1512" i="8"/>
  <c r="D1512" i="8"/>
  <c r="B1513" i="8"/>
  <c r="A1513" i="8" s="1"/>
  <c r="C1513" i="8"/>
  <c r="D1513" i="8"/>
  <c r="B1514" i="8"/>
  <c r="A1514" i="8" s="1"/>
  <c r="C1514" i="8"/>
  <c r="D1514" i="8"/>
  <c r="B1515" i="8"/>
  <c r="A1515" i="8" s="1"/>
  <c r="C1515" i="8"/>
  <c r="D1515" i="8"/>
  <c r="B1516" i="8"/>
  <c r="A1516" i="8" s="1"/>
  <c r="C1516" i="8"/>
  <c r="D1516" i="8"/>
  <c r="B1517" i="8"/>
  <c r="A1517" i="8" s="1"/>
  <c r="C1517" i="8"/>
  <c r="D1517" i="8"/>
  <c r="B1518" i="8"/>
  <c r="A1518" i="8" s="1"/>
  <c r="C1518" i="8"/>
  <c r="D1518" i="8"/>
  <c r="B1519" i="8"/>
  <c r="A1519" i="8" s="1"/>
  <c r="C1519" i="8"/>
  <c r="D1519" i="8"/>
  <c r="B1520" i="8"/>
  <c r="A1520" i="8" s="1"/>
  <c r="C1520" i="8"/>
  <c r="D1520" i="8"/>
  <c r="B1521" i="8"/>
  <c r="A1521" i="8" s="1"/>
  <c r="C1521" i="8"/>
  <c r="D1521" i="8"/>
  <c r="B1522" i="8"/>
  <c r="A1522" i="8" s="1"/>
  <c r="C1522" i="8"/>
  <c r="D1522" i="8"/>
  <c r="B1523" i="8"/>
  <c r="A1523" i="8" s="1"/>
  <c r="C1523" i="8"/>
  <c r="D1523" i="8"/>
  <c r="B1524" i="8"/>
  <c r="A1524" i="8" s="1"/>
  <c r="C1524" i="8"/>
  <c r="D1524" i="8"/>
  <c r="B1525" i="8"/>
  <c r="A1525" i="8" s="1"/>
  <c r="C1525" i="8"/>
  <c r="D1525" i="8"/>
  <c r="B1526" i="8"/>
  <c r="A1526" i="8" s="1"/>
  <c r="C1526" i="8"/>
  <c r="D1526" i="8"/>
  <c r="B1527" i="8"/>
  <c r="A1527" i="8" s="1"/>
  <c r="C1527" i="8"/>
  <c r="D1527" i="8"/>
  <c r="B1528" i="8"/>
  <c r="A1528" i="8" s="1"/>
  <c r="C1528" i="8"/>
  <c r="D1528" i="8"/>
  <c r="B1529" i="8"/>
  <c r="A1529" i="8" s="1"/>
  <c r="C1529" i="8"/>
  <c r="D1529" i="8"/>
  <c r="B1530" i="8"/>
  <c r="A1530" i="8" s="1"/>
  <c r="C1530" i="8"/>
  <c r="D1530" i="8"/>
  <c r="B1531" i="8"/>
  <c r="A1531" i="8" s="1"/>
  <c r="C1531" i="8"/>
  <c r="D1531" i="8"/>
  <c r="B1532" i="8"/>
  <c r="A1532" i="8" s="1"/>
  <c r="C1532" i="8"/>
  <c r="D1532" i="8"/>
  <c r="B1533" i="8"/>
  <c r="A1533" i="8" s="1"/>
  <c r="C1533" i="8"/>
  <c r="D1533" i="8"/>
  <c r="B1534" i="8"/>
  <c r="A1534" i="8" s="1"/>
  <c r="C1534" i="8"/>
  <c r="D1534" i="8"/>
  <c r="B1535" i="8"/>
  <c r="A1535" i="8" s="1"/>
  <c r="C1535" i="8"/>
  <c r="D1535" i="8"/>
  <c r="B1536" i="8"/>
  <c r="A1536" i="8" s="1"/>
  <c r="C1536" i="8"/>
  <c r="D1536" i="8"/>
  <c r="B1537" i="8"/>
  <c r="A1537" i="8" s="1"/>
  <c r="C1537" i="8"/>
  <c r="D1537" i="8"/>
  <c r="B1538" i="8"/>
  <c r="A1538" i="8" s="1"/>
  <c r="C1538" i="8"/>
  <c r="D1538" i="8"/>
  <c r="B1539" i="8"/>
  <c r="A1539" i="8" s="1"/>
  <c r="C1539" i="8"/>
  <c r="D1539" i="8"/>
  <c r="B1540" i="8"/>
  <c r="A1540" i="8" s="1"/>
  <c r="C1540" i="8"/>
  <c r="D1540" i="8"/>
  <c r="B1541" i="8"/>
  <c r="A1541" i="8" s="1"/>
  <c r="C1541" i="8"/>
  <c r="D1541" i="8"/>
  <c r="B1542" i="8"/>
  <c r="A1542" i="8" s="1"/>
  <c r="C1542" i="8"/>
  <c r="D1542" i="8"/>
  <c r="B1543" i="8"/>
  <c r="A1543" i="8" s="1"/>
  <c r="C1543" i="8"/>
  <c r="D1543" i="8"/>
  <c r="B1544" i="8"/>
  <c r="A1544" i="8" s="1"/>
  <c r="C1544" i="8"/>
  <c r="D1544" i="8"/>
  <c r="B1545" i="8"/>
  <c r="A1545" i="8" s="1"/>
  <c r="C1545" i="8"/>
  <c r="D1545" i="8"/>
  <c r="B1546" i="8"/>
  <c r="A1546" i="8" s="1"/>
  <c r="C1546" i="8"/>
  <c r="D1546" i="8"/>
  <c r="B1547" i="8"/>
  <c r="A1547" i="8" s="1"/>
  <c r="C1547" i="8"/>
  <c r="D1547" i="8"/>
  <c r="B1548" i="8"/>
  <c r="A1548" i="8" s="1"/>
  <c r="C1548" i="8"/>
  <c r="D1548" i="8"/>
  <c r="B1549" i="8"/>
  <c r="A1549" i="8" s="1"/>
  <c r="C1549" i="8"/>
  <c r="D1549" i="8"/>
  <c r="B1550" i="8"/>
  <c r="A1550" i="8" s="1"/>
  <c r="C1550" i="8"/>
  <c r="D1550" i="8"/>
  <c r="B1551" i="8"/>
  <c r="A1551" i="8" s="1"/>
  <c r="C1551" i="8"/>
  <c r="D1551" i="8"/>
  <c r="B1552" i="8"/>
  <c r="A1552" i="8" s="1"/>
  <c r="C1552" i="8"/>
  <c r="D1552" i="8"/>
  <c r="B1553" i="8"/>
  <c r="A1553" i="8" s="1"/>
  <c r="C1553" i="8"/>
  <c r="D1553" i="8"/>
  <c r="B1554" i="8"/>
  <c r="A1554" i="8" s="1"/>
  <c r="C1554" i="8"/>
  <c r="D1554" i="8"/>
  <c r="B1555" i="8"/>
  <c r="A1555" i="8" s="1"/>
  <c r="C1555" i="8"/>
  <c r="D1555" i="8"/>
  <c r="B1556" i="8"/>
  <c r="A1556" i="8" s="1"/>
  <c r="C1556" i="8"/>
  <c r="D1556" i="8"/>
  <c r="B1557" i="8"/>
  <c r="A1557" i="8" s="1"/>
  <c r="C1557" i="8"/>
  <c r="D1557" i="8"/>
  <c r="B1558" i="8"/>
  <c r="A1558" i="8" s="1"/>
  <c r="C1558" i="8"/>
  <c r="D1558" i="8"/>
  <c r="B1559" i="8"/>
  <c r="A1559" i="8" s="1"/>
  <c r="C1559" i="8"/>
  <c r="D1559" i="8"/>
  <c r="B1560" i="8"/>
  <c r="A1560" i="8" s="1"/>
  <c r="C1560" i="8"/>
  <c r="D1560" i="8"/>
  <c r="B1561" i="8"/>
  <c r="A1561" i="8" s="1"/>
  <c r="C1561" i="8"/>
  <c r="D1561" i="8"/>
  <c r="B1562" i="8"/>
  <c r="A1562" i="8" s="1"/>
  <c r="C1562" i="8"/>
  <c r="D1562" i="8"/>
  <c r="B1563" i="8"/>
  <c r="A1563" i="8" s="1"/>
  <c r="C1563" i="8"/>
  <c r="D1563" i="8"/>
  <c r="B1564" i="8"/>
  <c r="A1564" i="8" s="1"/>
  <c r="C1564" i="8"/>
  <c r="D1564" i="8"/>
  <c r="B1565" i="8"/>
  <c r="A1565" i="8" s="1"/>
  <c r="C1565" i="8"/>
  <c r="D1565" i="8"/>
  <c r="B1566" i="8"/>
  <c r="A1566" i="8" s="1"/>
  <c r="C1566" i="8"/>
  <c r="D1566" i="8"/>
  <c r="B1567" i="8"/>
  <c r="A1567" i="8" s="1"/>
  <c r="C1567" i="8"/>
  <c r="D1567" i="8"/>
  <c r="B1568" i="8"/>
  <c r="A1568" i="8" s="1"/>
  <c r="C1568" i="8"/>
  <c r="D1568" i="8"/>
  <c r="B1569" i="8"/>
  <c r="A1569" i="8" s="1"/>
  <c r="C1569" i="8"/>
  <c r="D1569" i="8"/>
  <c r="B1570" i="8"/>
  <c r="A1570" i="8" s="1"/>
  <c r="C1570" i="8"/>
  <c r="D1570" i="8"/>
  <c r="B1571" i="8"/>
  <c r="A1571" i="8" s="1"/>
  <c r="C1571" i="8"/>
  <c r="D1571" i="8"/>
  <c r="B1572" i="8"/>
  <c r="A1572" i="8" s="1"/>
  <c r="C1572" i="8"/>
  <c r="D1572" i="8"/>
  <c r="B1573" i="8"/>
  <c r="A1573" i="8" s="1"/>
  <c r="C1573" i="8"/>
  <c r="D1573" i="8"/>
  <c r="B1574" i="8"/>
  <c r="A1574" i="8" s="1"/>
  <c r="C1574" i="8"/>
  <c r="D1574" i="8"/>
  <c r="B1575" i="8"/>
  <c r="A1575" i="8" s="1"/>
  <c r="C1575" i="8"/>
  <c r="D1575" i="8"/>
  <c r="B1576" i="8"/>
  <c r="A1576" i="8" s="1"/>
  <c r="C1576" i="8"/>
  <c r="D1576" i="8"/>
  <c r="B1577" i="8"/>
  <c r="A1577" i="8" s="1"/>
  <c r="C1577" i="8"/>
  <c r="D1577" i="8"/>
  <c r="B1578" i="8"/>
  <c r="A1578" i="8" s="1"/>
  <c r="C1578" i="8"/>
  <c r="D1578" i="8"/>
  <c r="B1579" i="8"/>
  <c r="A1579" i="8" s="1"/>
  <c r="C1579" i="8"/>
  <c r="D1579" i="8"/>
  <c r="B1580" i="8"/>
  <c r="A1580" i="8" s="1"/>
  <c r="C1580" i="8"/>
  <c r="D1580" i="8"/>
  <c r="B1581" i="8"/>
  <c r="A1581" i="8" s="1"/>
  <c r="C1581" i="8"/>
  <c r="D1581" i="8"/>
  <c r="B1582" i="8"/>
  <c r="A1582" i="8" s="1"/>
  <c r="C1582" i="8"/>
  <c r="D1582" i="8"/>
  <c r="B1583" i="8"/>
  <c r="A1583" i="8" s="1"/>
  <c r="C1583" i="8"/>
  <c r="D1583" i="8"/>
  <c r="B1584" i="8"/>
  <c r="A1584" i="8" s="1"/>
  <c r="C1584" i="8"/>
  <c r="D1584" i="8"/>
  <c r="B1585" i="8"/>
  <c r="A1585" i="8" s="1"/>
  <c r="C1585" i="8"/>
  <c r="D1585" i="8"/>
  <c r="B1586" i="8"/>
  <c r="A1586" i="8" s="1"/>
  <c r="C1586" i="8"/>
  <c r="D1586" i="8"/>
  <c r="B1587" i="8"/>
  <c r="A1587" i="8" s="1"/>
  <c r="C1587" i="8"/>
  <c r="D1587" i="8"/>
  <c r="B1588" i="8"/>
  <c r="A1588" i="8" s="1"/>
  <c r="C1588" i="8"/>
  <c r="D1588" i="8"/>
  <c r="B1589" i="8"/>
  <c r="A1589" i="8" s="1"/>
  <c r="C1589" i="8"/>
  <c r="D1589" i="8"/>
  <c r="B1590" i="8"/>
  <c r="A1590" i="8" s="1"/>
  <c r="C1590" i="8"/>
  <c r="D1590" i="8"/>
  <c r="B1591" i="8"/>
  <c r="A1591" i="8" s="1"/>
  <c r="C1591" i="8"/>
  <c r="D1591" i="8"/>
  <c r="B1592" i="8"/>
  <c r="A1592" i="8" s="1"/>
  <c r="C1592" i="8"/>
  <c r="D1592" i="8"/>
  <c r="B1593" i="8"/>
  <c r="A1593" i="8" s="1"/>
  <c r="C1593" i="8"/>
  <c r="D1593" i="8"/>
  <c r="B1594" i="8"/>
  <c r="A1594" i="8" s="1"/>
  <c r="C1594" i="8"/>
  <c r="D1594" i="8"/>
  <c r="B1595" i="8"/>
  <c r="A1595" i="8" s="1"/>
  <c r="C1595" i="8"/>
  <c r="D1595" i="8"/>
  <c r="B1596" i="8"/>
  <c r="A1596" i="8" s="1"/>
  <c r="C1596" i="8"/>
  <c r="D1596" i="8"/>
  <c r="B1597" i="8"/>
  <c r="A1597" i="8" s="1"/>
  <c r="C1597" i="8"/>
  <c r="D1597" i="8"/>
  <c r="B1598" i="8"/>
  <c r="A1598" i="8" s="1"/>
  <c r="C1598" i="8"/>
  <c r="D1598" i="8"/>
  <c r="B1599" i="8"/>
  <c r="A1599" i="8" s="1"/>
  <c r="C1599" i="8"/>
  <c r="D1599" i="8"/>
  <c r="B1600" i="8"/>
  <c r="A1600" i="8" s="1"/>
  <c r="C1600" i="8"/>
  <c r="D1600" i="8"/>
  <c r="B1601" i="8"/>
  <c r="A1601" i="8" s="1"/>
  <c r="C1601" i="8"/>
  <c r="D1601" i="8"/>
  <c r="B1602" i="8"/>
  <c r="A1602" i="8" s="1"/>
  <c r="C1602" i="8"/>
  <c r="D1602" i="8"/>
  <c r="B1603" i="8"/>
  <c r="A1603" i="8" s="1"/>
  <c r="C1603" i="8"/>
  <c r="D1603" i="8"/>
  <c r="B1604" i="8"/>
  <c r="A1604" i="8" s="1"/>
  <c r="C1604" i="8"/>
  <c r="D1604" i="8"/>
  <c r="B1605" i="8"/>
  <c r="A1605" i="8" s="1"/>
  <c r="C1605" i="8"/>
  <c r="D1605" i="8"/>
  <c r="B1606" i="8"/>
  <c r="A1606" i="8" s="1"/>
  <c r="C1606" i="8"/>
  <c r="D1606" i="8"/>
  <c r="B1607" i="8"/>
  <c r="A1607" i="8" s="1"/>
  <c r="C1607" i="8"/>
  <c r="D1607" i="8"/>
  <c r="B1608" i="8"/>
  <c r="A1608" i="8" s="1"/>
  <c r="C1608" i="8"/>
  <c r="D1608" i="8"/>
  <c r="B1609" i="8"/>
  <c r="A1609" i="8" s="1"/>
  <c r="C1609" i="8"/>
  <c r="D1609" i="8"/>
  <c r="B1610" i="8"/>
  <c r="A1610" i="8" s="1"/>
  <c r="C1610" i="8"/>
  <c r="D1610" i="8"/>
  <c r="B1611" i="8"/>
  <c r="A1611" i="8" s="1"/>
  <c r="C1611" i="8"/>
  <c r="D1611" i="8"/>
  <c r="B1612" i="8"/>
  <c r="A1612" i="8" s="1"/>
  <c r="C1612" i="8"/>
  <c r="D1612" i="8"/>
  <c r="B1613" i="8"/>
  <c r="A1613" i="8" s="1"/>
  <c r="C1613" i="8"/>
  <c r="D1613" i="8"/>
  <c r="B1614" i="8"/>
  <c r="A1614" i="8" s="1"/>
  <c r="C1614" i="8"/>
  <c r="D1614" i="8"/>
  <c r="B1615" i="8"/>
  <c r="A1615" i="8" s="1"/>
  <c r="C1615" i="8"/>
  <c r="D1615" i="8"/>
  <c r="B1616" i="8"/>
  <c r="A1616" i="8" s="1"/>
  <c r="C1616" i="8"/>
  <c r="D1616" i="8"/>
  <c r="B1617" i="8"/>
  <c r="A1617" i="8" s="1"/>
  <c r="C1617" i="8"/>
  <c r="D1617" i="8"/>
  <c r="B1618" i="8"/>
  <c r="A1618" i="8" s="1"/>
  <c r="C1618" i="8"/>
  <c r="D1618" i="8"/>
  <c r="B1619" i="8"/>
  <c r="A1619" i="8" s="1"/>
  <c r="C1619" i="8"/>
  <c r="D1619" i="8"/>
  <c r="B1620" i="8"/>
  <c r="A1620" i="8" s="1"/>
  <c r="C1620" i="8"/>
  <c r="D1620" i="8"/>
  <c r="B1621" i="8"/>
  <c r="A1621" i="8" s="1"/>
  <c r="C1621" i="8"/>
  <c r="D1621" i="8"/>
  <c r="B1622" i="8"/>
  <c r="A1622" i="8" s="1"/>
  <c r="C1622" i="8"/>
  <c r="D1622" i="8"/>
  <c r="B1623" i="8"/>
  <c r="A1623" i="8" s="1"/>
  <c r="C1623" i="8"/>
  <c r="D1623" i="8"/>
  <c r="B1624" i="8"/>
  <c r="A1624" i="8" s="1"/>
  <c r="C1624" i="8"/>
  <c r="D1624" i="8"/>
  <c r="B1625" i="8"/>
  <c r="A1625" i="8" s="1"/>
  <c r="C1625" i="8"/>
  <c r="D1625" i="8"/>
  <c r="B1626" i="8"/>
  <c r="A1626" i="8" s="1"/>
  <c r="C1626" i="8"/>
  <c r="D1626" i="8"/>
  <c r="B1627" i="8"/>
  <c r="A1627" i="8" s="1"/>
  <c r="C1627" i="8"/>
  <c r="D1627" i="8"/>
  <c r="B1628" i="8"/>
  <c r="A1628" i="8" s="1"/>
  <c r="C1628" i="8"/>
  <c r="D1628" i="8"/>
  <c r="B1629" i="8"/>
  <c r="A1629" i="8" s="1"/>
  <c r="C1629" i="8"/>
  <c r="D1629" i="8"/>
  <c r="B1630" i="8"/>
  <c r="A1630" i="8" s="1"/>
  <c r="C1630" i="8"/>
  <c r="D1630" i="8"/>
  <c r="B1631" i="8"/>
  <c r="A1631" i="8" s="1"/>
  <c r="C1631" i="8"/>
  <c r="D1631" i="8"/>
  <c r="B1632" i="8"/>
  <c r="A1632" i="8" s="1"/>
  <c r="C1632" i="8"/>
  <c r="D1632" i="8"/>
  <c r="B1633" i="8"/>
  <c r="A1633" i="8" s="1"/>
  <c r="C1633" i="8"/>
  <c r="D1633" i="8"/>
  <c r="B1634" i="8"/>
  <c r="A1634" i="8" s="1"/>
  <c r="C1634" i="8"/>
  <c r="D1634" i="8"/>
  <c r="B1635" i="8"/>
  <c r="A1635" i="8" s="1"/>
  <c r="C1635" i="8"/>
  <c r="D1635" i="8"/>
  <c r="B1636" i="8"/>
  <c r="A1636" i="8" s="1"/>
  <c r="C1636" i="8"/>
  <c r="D1636" i="8"/>
  <c r="B1637" i="8"/>
  <c r="A1637" i="8" s="1"/>
  <c r="C1637" i="8"/>
  <c r="D1637" i="8"/>
  <c r="B1638" i="8"/>
  <c r="A1638" i="8" s="1"/>
  <c r="C1638" i="8"/>
  <c r="D1638" i="8"/>
  <c r="B1639" i="8"/>
  <c r="A1639" i="8" s="1"/>
  <c r="C1639" i="8"/>
  <c r="D1639" i="8"/>
  <c r="B1640" i="8"/>
  <c r="A1640" i="8" s="1"/>
  <c r="C1640" i="8"/>
  <c r="D1640" i="8"/>
  <c r="B1641" i="8"/>
  <c r="A1641" i="8" s="1"/>
  <c r="C1641" i="8"/>
  <c r="D1641" i="8"/>
  <c r="B1642" i="8"/>
  <c r="A1642" i="8" s="1"/>
  <c r="C1642" i="8"/>
  <c r="D1642" i="8"/>
  <c r="B1643" i="8"/>
  <c r="A1643" i="8" s="1"/>
  <c r="C1643" i="8"/>
  <c r="D1643" i="8"/>
  <c r="B1644" i="8"/>
  <c r="A1644" i="8" s="1"/>
  <c r="C1644" i="8"/>
  <c r="D1644" i="8"/>
  <c r="B1645" i="8"/>
  <c r="A1645" i="8" s="1"/>
  <c r="C1645" i="8"/>
  <c r="D1645" i="8"/>
  <c r="B1646" i="8"/>
  <c r="A1646" i="8" s="1"/>
  <c r="C1646" i="8"/>
  <c r="D1646" i="8"/>
  <c r="B1647" i="8"/>
  <c r="A1647" i="8" s="1"/>
  <c r="C1647" i="8"/>
  <c r="D1647" i="8"/>
  <c r="B1648" i="8"/>
  <c r="A1648" i="8" s="1"/>
  <c r="C1648" i="8"/>
  <c r="D1648" i="8"/>
  <c r="B1649" i="8"/>
  <c r="A1649" i="8" s="1"/>
  <c r="C1649" i="8"/>
  <c r="D1649" i="8"/>
  <c r="B1650" i="8"/>
  <c r="A1650" i="8" s="1"/>
  <c r="C1650" i="8"/>
  <c r="D1650" i="8"/>
  <c r="B1651" i="8"/>
  <c r="A1651" i="8" s="1"/>
  <c r="C1651" i="8"/>
  <c r="D1651" i="8"/>
  <c r="B1652" i="8"/>
  <c r="A1652" i="8" s="1"/>
  <c r="C1652" i="8"/>
  <c r="D1652" i="8"/>
  <c r="B1653" i="8"/>
  <c r="A1653" i="8" s="1"/>
  <c r="C1653" i="8"/>
  <c r="D1653" i="8"/>
  <c r="B1654" i="8"/>
  <c r="A1654" i="8" s="1"/>
  <c r="C1654" i="8"/>
  <c r="D1654" i="8"/>
  <c r="B1655" i="8"/>
  <c r="A1655" i="8" s="1"/>
  <c r="C1655" i="8"/>
  <c r="D1655" i="8"/>
  <c r="B1656" i="8"/>
  <c r="A1656" i="8" s="1"/>
  <c r="C1656" i="8"/>
  <c r="D1656" i="8"/>
  <c r="B1657" i="8"/>
  <c r="A1657" i="8" s="1"/>
  <c r="C1657" i="8"/>
  <c r="D1657" i="8"/>
  <c r="B1658" i="8"/>
  <c r="A1658" i="8" s="1"/>
  <c r="C1658" i="8"/>
  <c r="D1658" i="8"/>
  <c r="B1659" i="8"/>
  <c r="A1659" i="8" s="1"/>
  <c r="C1659" i="8"/>
  <c r="D1659" i="8"/>
  <c r="B1660" i="8"/>
  <c r="A1660" i="8" s="1"/>
  <c r="C1660" i="8"/>
  <c r="D1660" i="8"/>
  <c r="B1661" i="8"/>
  <c r="A1661" i="8" s="1"/>
  <c r="C1661" i="8"/>
  <c r="D1661" i="8"/>
  <c r="B1662" i="8"/>
  <c r="A1662" i="8" s="1"/>
  <c r="C1662" i="8"/>
  <c r="D1662" i="8"/>
  <c r="B1663" i="8"/>
  <c r="A1663" i="8" s="1"/>
  <c r="C1663" i="8"/>
  <c r="D1663" i="8"/>
  <c r="B1664" i="8"/>
  <c r="A1664" i="8" s="1"/>
  <c r="C1664" i="8"/>
  <c r="D1664" i="8"/>
  <c r="B1665" i="8"/>
  <c r="A1665" i="8" s="1"/>
  <c r="C1665" i="8"/>
  <c r="D1665" i="8"/>
  <c r="B1666" i="8"/>
  <c r="A1666" i="8" s="1"/>
  <c r="C1666" i="8"/>
  <c r="D1666" i="8"/>
  <c r="B1667" i="8"/>
  <c r="A1667" i="8" s="1"/>
  <c r="C1667" i="8"/>
  <c r="D1667" i="8"/>
  <c r="B1668" i="8"/>
  <c r="A1668" i="8" s="1"/>
  <c r="C1668" i="8"/>
  <c r="D1668" i="8"/>
  <c r="B1669" i="8"/>
  <c r="A1669" i="8" s="1"/>
  <c r="C1669" i="8"/>
  <c r="D1669" i="8"/>
  <c r="B1670" i="8"/>
  <c r="A1670" i="8" s="1"/>
  <c r="C1670" i="8"/>
  <c r="D1670" i="8"/>
  <c r="B1671" i="8"/>
  <c r="A1671" i="8" s="1"/>
  <c r="C1671" i="8"/>
  <c r="D1671" i="8"/>
  <c r="B1672" i="8"/>
  <c r="A1672" i="8" s="1"/>
  <c r="C1672" i="8"/>
  <c r="D1672" i="8"/>
  <c r="B1673" i="8"/>
  <c r="A1673" i="8" s="1"/>
  <c r="C1673" i="8"/>
  <c r="D1673" i="8"/>
  <c r="B1674" i="8"/>
  <c r="A1674" i="8" s="1"/>
  <c r="C1674" i="8"/>
  <c r="D1674" i="8"/>
  <c r="B1675" i="8"/>
  <c r="A1675" i="8" s="1"/>
  <c r="C1675" i="8"/>
  <c r="D1675" i="8"/>
  <c r="B1676" i="8"/>
  <c r="A1676" i="8" s="1"/>
  <c r="C1676" i="8"/>
  <c r="D1676" i="8"/>
  <c r="B1677" i="8"/>
  <c r="A1677" i="8" s="1"/>
  <c r="C1677" i="8"/>
  <c r="D1677" i="8"/>
  <c r="B1678" i="8"/>
  <c r="A1678" i="8" s="1"/>
  <c r="C1678" i="8"/>
  <c r="D1678" i="8"/>
  <c r="B1679" i="8"/>
  <c r="A1679" i="8" s="1"/>
  <c r="C1679" i="8"/>
  <c r="D1679" i="8"/>
  <c r="B1680" i="8"/>
  <c r="A1680" i="8" s="1"/>
  <c r="C1680" i="8"/>
  <c r="D1680" i="8"/>
  <c r="B1681" i="8"/>
  <c r="A1681" i="8" s="1"/>
  <c r="C1681" i="8"/>
  <c r="D1681" i="8"/>
  <c r="B1682" i="8"/>
  <c r="A1682" i="8" s="1"/>
  <c r="C1682" i="8"/>
  <c r="D1682" i="8"/>
  <c r="B1683" i="8"/>
  <c r="A1683" i="8" s="1"/>
  <c r="C1683" i="8"/>
  <c r="D1683" i="8"/>
  <c r="B1684" i="8"/>
  <c r="A1684" i="8" s="1"/>
  <c r="C1684" i="8"/>
  <c r="D1684" i="8"/>
  <c r="B1685" i="8"/>
  <c r="A1685" i="8" s="1"/>
  <c r="C1685" i="8"/>
  <c r="D1685" i="8"/>
  <c r="B1686" i="8"/>
  <c r="A1686" i="8" s="1"/>
  <c r="C1686" i="8"/>
  <c r="D1686" i="8"/>
  <c r="B1687" i="8"/>
  <c r="A1687" i="8" s="1"/>
  <c r="C1687" i="8"/>
  <c r="D1687" i="8"/>
  <c r="B1688" i="8"/>
  <c r="A1688" i="8" s="1"/>
  <c r="C1688" i="8"/>
  <c r="D1688" i="8"/>
  <c r="B1689" i="8"/>
  <c r="A1689" i="8" s="1"/>
  <c r="C1689" i="8"/>
  <c r="D1689" i="8"/>
  <c r="B1690" i="8"/>
  <c r="A1690" i="8" s="1"/>
  <c r="C1690" i="8"/>
  <c r="D1690" i="8"/>
  <c r="B1691" i="8"/>
  <c r="A1691" i="8" s="1"/>
  <c r="C1691" i="8"/>
  <c r="D1691" i="8"/>
  <c r="B1692" i="8"/>
  <c r="A1692" i="8" s="1"/>
  <c r="C1692" i="8"/>
  <c r="D1692" i="8"/>
  <c r="B1693" i="8"/>
  <c r="A1693" i="8" s="1"/>
  <c r="C1693" i="8"/>
  <c r="D1693" i="8"/>
  <c r="B1694" i="8"/>
  <c r="A1694" i="8" s="1"/>
  <c r="C1694" i="8"/>
  <c r="D1694" i="8"/>
  <c r="B1695" i="8"/>
  <c r="A1695" i="8" s="1"/>
  <c r="C1695" i="8"/>
  <c r="D1695" i="8"/>
  <c r="B1696" i="8"/>
  <c r="A1696" i="8" s="1"/>
  <c r="C1696" i="8"/>
  <c r="D1696" i="8"/>
  <c r="B1697" i="8"/>
  <c r="A1697" i="8" s="1"/>
  <c r="C1697" i="8"/>
  <c r="D1697" i="8"/>
  <c r="B1698" i="8"/>
  <c r="A1698" i="8" s="1"/>
  <c r="C1698" i="8"/>
  <c r="D1698" i="8"/>
  <c r="B1699" i="8"/>
  <c r="A1699" i="8" s="1"/>
  <c r="C1699" i="8"/>
  <c r="D1699" i="8"/>
  <c r="B1700" i="8"/>
  <c r="A1700" i="8" s="1"/>
  <c r="C1700" i="8"/>
  <c r="D1700" i="8"/>
  <c r="B1701" i="8"/>
  <c r="A1701" i="8" s="1"/>
  <c r="C1701" i="8"/>
  <c r="D1701" i="8"/>
  <c r="B1702" i="8"/>
  <c r="A1702" i="8" s="1"/>
  <c r="C1702" i="8"/>
  <c r="D1702" i="8"/>
  <c r="B1703" i="8"/>
  <c r="A1703" i="8" s="1"/>
  <c r="C1703" i="8"/>
  <c r="D1703" i="8"/>
  <c r="B1704" i="8"/>
  <c r="A1704" i="8" s="1"/>
  <c r="C1704" i="8"/>
  <c r="D1704" i="8"/>
  <c r="B1705" i="8"/>
  <c r="A1705" i="8" s="1"/>
  <c r="C1705" i="8"/>
  <c r="D1705" i="8"/>
  <c r="B1706" i="8"/>
  <c r="A1706" i="8" s="1"/>
  <c r="C1706" i="8"/>
  <c r="D1706" i="8"/>
  <c r="B1707" i="8"/>
  <c r="A1707" i="8" s="1"/>
  <c r="C1707" i="8"/>
  <c r="D1707" i="8"/>
  <c r="B1708" i="8"/>
  <c r="A1708" i="8" s="1"/>
  <c r="C1708" i="8"/>
  <c r="D1708" i="8"/>
  <c r="B1709" i="8"/>
  <c r="A1709" i="8" s="1"/>
  <c r="C1709" i="8"/>
  <c r="D1709" i="8"/>
  <c r="B1710" i="8"/>
  <c r="A1710" i="8" s="1"/>
  <c r="C1710" i="8"/>
  <c r="D1710" i="8"/>
  <c r="B1711" i="8"/>
  <c r="A1711" i="8" s="1"/>
  <c r="C1711" i="8"/>
  <c r="D1711" i="8"/>
  <c r="B1712" i="8"/>
  <c r="A1712" i="8" s="1"/>
  <c r="C1712" i="8"/>
  <c r="D1712" i="8"/>
  <c r="B1713" i="8"/>
  <c r="A1713" i="8" s="1"/>
  <c r="C1713" i="8"/>
  <c r="D1713" i="8"/>
  <c r="B1714" i="8"/>
  <c r="A1714" i="8" s="1"/>
  <c r="C1714" i="8"/>
  <c r="D1714" i="8"/>
  <c r="B1715" i="8"/>
  <c r="A1715" i="8" s="1"/>
  <c r="C1715" i="8"/>
  <c r="D1715" i="8"/>
  <c r="B1716" i="8"/>
  <c r="A1716" i="8" s="1"/>
  <c r="C1716" i="8"/>
  <c r="D1716" i="8"/>
  <c r="B1717" i="8"/>
  <c r="A1717" i="8" s="1"/>
  <c r="C1717" i="8"/>
  <c r="D1717" i="8"/>
  <c r="B1718" i="8"/>
  <c r="A1718" i="8" s="1"/>
  <c r="C1718" i="8"/>
  <c r="D1718" i="8"/>
  <c r="B1719" i="8"/>
  <c r="A1719" i="8" s="1"/>
  <c r="C1719" i="8"/>
  <c r="D1719" i="8"/>
  <c r="B1720" i="8"/>
  <c r="A1720" i="8" s="1"/>
  <c r="C1720" i="8"/>
  <c r="D1720" i="8"/>
  <c r="B1721" i="8"/>
  <c r="A1721" i="8" s="1"/>
  <c r="C1721" i="8"/>
  <c r="D1721" i="8"/>
  <c r="B1722" i="8"/>
  <c r="A1722" i="8" s="1"/>
  <c r="C1722" i="8"/>
  <c r="D1722" i="8"/>
  <c r="B1723" i="8"/>
  <c r="A1723" i="8" s="1"/>
  <c r="C1723" i="8"/>
  <c r="D1723" i="8"/>
  <c r="B1724" i="8"/>
  <c r="A1724" i="8" s="1"/>
  <c r="C1724" i="8"/>
  <c r="D1724" i="8"/>
  <c r="B1725" i="8"/>
  <c r="A1725" i="8" s="1"/>
  <c r="C1725" i="8"/>
  <c r="D1725" i="8"/>
  <c r="B1726" i="8"/>
  <c r="A1726" i="8" s="1"/>
  <c r="C1726" i="8"/>
  <c r="D1726" i="8"/>
  <c r="B1727" i="8"/>
  <c r="A1727" i="8" s="1"/>
  <c r="C1727" i="8"/>
  <c r="D1727" i="8"/>
  <c r="B1728" i="8"/>
  <c r="A1728" i="8" s="1"/>
  <c r="C1728" i="8"/>
  <c r="D1728" i="8"/>
  <c r="B1729" i="8"/>
  <c r="A1729" i="8" s="1"/>
  <c r="C1729" i="8"/>
  <c r="D1729" i="8"/>
  <c r="B1730" i="8"/>
  <c r="A1730" i="8" s="1"/>
  <c r="C1730" i="8"/>
  <c r="D1730" i="8"/>
  <c r="B1731" i="8"/>
  <c r="A1731" i="8" s="1"/>
  <c r="C1731" i="8"/>
  <c r="D1731" i="8"/>
  <c r="B1732" i="8"/>
  <c r="A1732" i="8" s="1"/>
  <c r="C1732" i="8"/>
  <c r="D1732" i="8"/>
  <c r="B1733" i="8"/>
  <c r="A1733" i="8" s="1"/>
  <c r="C1733" i="8"/>
  <c r="D1733" i="8"/>
  <c r="B1734" i="8"/>
  <c r="A1734" i="8" s="1"/>
  <c r="C1734" i="8"/>
  <c r="D1734" i="8"/>
  <c r="B1735" i="8"/>
  <c r="A1735" i="8" s="1"/>
  <c r="C1735" i="8"/>
  <c r="D1735" i="8"/>
  <c r="B1736" i="8"/>
  <c r="A1736" i="8" s="1"/>
  <c r="C1736" i="8"/>
  <c r="D1736" i="8"/>
  <c r="B1737" i="8"/>
  <c r="A1737" i="8" s="1"/>
  <c r="C1737" i="8"/>
  <c r="D1737" i="8"/>
  <c r="B1738" i="8"/>
  <c r="A1738" i="8" s="1"/>
  <c r="C1738" i="8"/>
  <c r="D1738" i="8"/>
  <c r="B1739" i="8"/>
  <c r="A1739" i="8" s="1"/>
  <c r="C1739" i="8"/>
  <c r="D1739" i="8"/>
  <c r="B1740" i="8"/>
  <c r="A1740" i="8" s="1"/>
  <c r="C1740" i="8"/>
  <c r="D1740" i="8"/>
  <c r="B1741" i="8"/>
  <c r="A1741" i="8" s="1"/>
  <c r="C1741" i="8"/>
  <c r="D1741" i="8"/>
  <c r="B1742" i="8"/>
  <c r="A1742" i="8" s="1"/>
  <c r="C1742" i="8"/>
  <c r="D1742" i="8"/>
  <c r="B1743" i="8"/>
  <c r="A1743" i="8" s="1"/>
  <c r="C1743" i="8"/>
  <c r="D1743" i="8"/>
  <c r="B1744" i="8"/>
  <c r="A1744" i="8" s="1"/>
  <c r="C1744" i="8"/>
  <c r="D1744" i="8"/>
  <c r="B1745" i="8"/>
  <c r="A1745" i="8" s="1"/>
  <c r="C1745" i="8"/>
  <c r="D1745" i="8"/>
  <c r="B1746" i="8"/>
  <c r="A1746" i="8" s="1"/>
  <c r="C1746" i="8"/>
  <c r="D1746" i="8"/>
  <c r="B1747" i="8"/>
  <c r="A1747" i="8" s="1"/>
  <c r="C1747" i="8"/>
  <c r="D1747" i="8"/>
  <c r="B1748" i="8"/>
  <c r="A1748" i="8" s="1"/>
  <c r="C1748" i="8"/>
  <c r="D1748" i="8"/>
  <c r="B1749" i="8"/>
  <c r="A1749" i="8" s="1"/>
  <c r="C1749" i="8"/>
  <c r="D1749" i="8"/>
  <c r="B1750" i="8"/>
  <c r="A1750" i="8" s="1"/>
  <c r="C1750" i="8"/>
  <c r="D1750" i="8"/>
  <c r="B1751" i="8"/>
  <c r="A1751" i="8" s="1"/>
  <c r="C1751" i="8"/>
  <c r="D1751" i="8"/>
  <c r="B1752" i="8"/>
  <c r="A1752" i="8" s="1"/>
  <c r="C1752" i="8"/>
  <c r="D1752" i="8"/>
  <c r="B1753" i="8"/>
  <c r="A1753" i="8" s="1"/>
  <c r="C1753" i="8"/>
  <c r="D1753" i="8"/>
  <c r="B1754" i="8"/>
  <c r="A1754" i="8" s="1"/>
  <c r="C1754" i="8"/>
  <c r="D1754" i="8"/>
  <c r="B1755" i="8"/>
  <c r="A1755" i="8" s="1"/>
  <c r="C1755" i="8"/>
  <c r="D1755" i="8"/>
  <c r="B1756" i="8"/>
  <c r="A1756" i="8" s="1"/>
  <c r="C1756" i="8"/>
  <c r="D1756" i="8"/>
  <c r="B1757" i="8"/>
  <c r="A1757" i="8" s="1"/>
  <c r="C1757" i="8"/>
  <c r="D1757" i="8"/>
  <c r="B1758" i="8"/>
  <c r="A1758" i="8" s="1"/>
  <c r="C1758" i="8"/>
  <c r="D1758" i="8"/>
  <c r="B1759" i="8"/>
  <c r="A1759" i="8" s="1"/>
  <c r="C1759" i="8"/>
  <c r="D1759" i="8"/>
  <c r="B1760" i="8"/>
  <c r="A1760" i="8" s="1"/>
  <c r="C1760" i="8"/>
  <c r="D1760" i="8"/>
  <c r="B1761" i="8"/>
  <c r="A1761" i="8" s="1"/>
  <c r="C1761" i="8"/>
  <c r="D1761" i="8"/>
  <c r="B1762" i="8"/>
  <c r="A1762" i="8" s="1"/>
  <c r="C1762" i="8"/>
  <c r="D1762" i="8"/>
  <c r="B1763" i="8"/>
  <c r="A1763" i="8" s="1"/>
  <c r="C1763" i="8"/>
  <c r="D1763" i="8"/>
  <c r="B1764" i="8"/>
  <c r="A1764" i="8" s="1"/>
  <c r="C1764" i="8"/>
  <c r="D1764" i="8"/>
  <c r="B1765" i="8"/>
  <c r="A1765" i="8" s="1"/>
  <c r="C1765" i="8"/>
  <c r="D1765" i="8"/>
  <c r="B1766" i="8"/>
  <c r="A1766" i="8" s="1"/>
  <c r="C1766" i="8"/>
  <c r="D1766" i="8"/>
  <c r="B1767" i="8"/>
  <c r="A1767" i="8" s="1"/>
  <c r="C1767" i="8"/>
  <c r="D1767" i="8"/>
  <c r="B1768" i="8"/>
  <c r="A1768" i="8" s="1"/>
  <c r="C1768" i="8"/>
  <c r="D1768" i="8"/>
  <c r="B1769" i="8"/>
  <c r="A1769" i="8" s="1"/>
  <c r="C1769" i="8"/>
  <c r="D1769" i="8"/>
  <c r="B1770" i="8"/>
  <c r="A1770" i="8" s="1"/>
  <c r="C1770" i="8"/>
  <c r="D1770" i="8"/>
  <c r="B1771" i="8"/>
  <c r="A1771" i="8" s="1"/>
  <c r="C1771" i="8"/>
  <c r="D1771" i="8"/>
  <c r="B1772" i="8"/>
  <c r="A1772" i="8" s="1"/>
  <c r="C1772" i="8"/>
  <c r="D1772" i="8"/>
  <c r="B1773" i="8"/>
  <c r="A1773" i="8" s="1"/>
  <c r="C1773" i="8"/>
  <c r="D1773" i="8"/>
  <c r="B1774" i="8"/>
  <c r="A1774" i="8" s="1"/>
  <c r="C1774" i="8"/>
  <c r="D1774" i="8"/>
  <c r="B1775" i="8"/>
  <c r="A1775" i="8" s="1"/>
  <c r="C1775" i="8"/>
  <c r="D1775" i="8"/>
  <c r="B1776" i="8"/>
  <c r="A1776" i="8" s="1"/>
  <c r="C1776" i="8"/>
  <c r="D1776" i="8"/>
  <c r="B1777" i="8"/>
  <c r="A1777" i="8" s="1"/>
  <c r="C1777" i="8"/>
  <c r="D1777" i="8"/>
  <c r="B1778" i="8"/>
  <c r="A1778" i="8" s="1"/>
  <c r="C1778" i="8"/>
  <c r="D1778" i="8"/>
  <c r="B1779" i="8"/>
  <c r="A1779" i="8" s="1"/>
  <c r="C1779" i="8"/>
  <c r="D1779" i="8"/>
  <c r="B1780" i="8"/>
  <c r="A1780" i="8" s="1"/>
  <c r="C1780" i="8"/>
  <c r="D1780" i="8"/>
  <c r="B1781" i="8"/>
  <c r="A1781" i="8" s="1"/>
  <c r="C1781" i="8"/>
  <c r="D1781" i="8"/>
  <c r="B1782" i="8"/>
  <c r="A1782" i="8" s="1"/>
  <c r="C1782" i="8"/>
  <c r="D1782" i="8"/>
  <c r="B1783" i="8"/>
  <c r="A1783" i="8" s="1"/>
  <c r="C1783" i="8"/>
  <c r="D1783" i="8"/>
  <c r="B1784" i="8"/>
  <c r="A1784" i="8" s="1"/>
  <c r="C1784" i="8"/>
  <c r="D1784" i="8"/>
  <c r="B1785" i="8"/>
  <c r="A1785" i="8" s="1"/>
  <c r="C1785" i="8"/>
  <c r="D1785" i="8"/>
  <c r="B1786" i="8"/>
  <c r="A1786" i="8" s="1"/>
  <c r="C1786" i="8"/>
  <c r="D1786" i="8"/>
  <c r="B1787" i="8"/>
  <c r="A1787" i="8" s="1"/>
  <c r="C1787" i="8"/>
  <c r="D1787" i="8"/>
  <c r="B1788" i="8"/>
  <c r="A1788" i="8" s="1"/>
  <c r="C1788" i="8"/>
  <c r="D1788" i="8"/>
  <c r="B1789" i="8"/>
  <c r="A1789" i="8" s="1"/>
  <c r="C1789" i="8"/>
  <c r="D1789" i="8"/>
  <c r="B1790" i="8"/>
  <c r="A1790" i="8" s="1"/>
  <c r="C1790" i="8"/>
  <c r="D1790" i="8"/>
  <c r="B1791" i="8"/>
  <c r="A1791" i="8" s="1"/>
  <c r="C1791" i="8"/>
  <c r="D1791" i="8"/>
  <c r="B1792" i="8"/>
  <c r="A1792" i="8" s="1"/>
  <c r="C1792" i="8"/>
  <c r="D1792" i="8"/>
  <c r="B1793" i="8"/>
  <c r="A1793" i="8" s="1"/>
  <c r="C1793" i="8"/>
  <c r="D1793" i="8"/>
  <c r="B1794" i="8"/>
  <c r="A1794" i="8" s="1"/>
  <c r="C1794" i="8"/>
  <c r="D1794" i="8"/>
  <c r="B1795" i="8"/>
  <c r="A1795" i="8" s="1"/>
  <c r="C1795" i="8"/>
  <c r="D1795" i="8"/>
  <c r="B1796" i="8"/>
  <c r="A1796" i="8" s="1"/>
  <c r="C1796" i="8"/>
  <c r="D1796" i="8"/>
  <c r="B1797" i="8"/>
  <c r="A1797" i="8" s="1"/>
  <c r="C1797" i="8"/>
  <c r="D1797" i="8"/>
  <c r="B1798" i="8"/>
  <c r="A1798" i="8" s="1"/>
  <c r="C1798" i="8"/>
  <c r="D1798" i="8"/>
  <c r="B1799" i="8"/>
  <c r="A1799" i="8" s="1"/>
  <c r="C1799" i="8"/>
  <c r="D1799" i="8"/>
  <c r="B1800" i="8"/>
  <c r="A1800" i="8" s="1"/>
  <c r="C1800" i="8"/>
  <c r="D1800" i="8"/>
  <c r="B1801" i="8"/>
  <c r="A1801" i="8" s="1"/>
  <c r="C1801" i="8"/>
  <c r="D1801" i="8"/>
  <c r="B1802" i="8"/>
  <c r="A1802" i="8" s="1"/>
  <c r="C1802" i="8"/>
  <c r="D1802" i="8"/>
  <c r="B1803" i="8"/>
  <c r="A1803" i="8" s="1"/>
  <c r="C1803" i="8"/>
  <c r="D1803" i="8"/>
  <c r="B1804" i="8"/>
  <c r="A1804" i="8" s="1"/>
  <c r="C1804" i="8"/>
  <c r="D1804" i="8"/>
  <c r="B1805" i="8"/>
  <c r="A1805" i="8" s="1"/>
  <c r="C1805" i="8"/>
  <c r="D1805" i="8"/>
  <c r="B1806" i="8"/>
  <c r="A1806" i="8" s="1"/>
  <c r="C1806" i="8"/>
  <c r="D1806" i="8"/>
  <c r="B1807" i="8"/>
  <c r="A1807" i="8" s="1"/>
  <c r="C1807" i="8"/>
  <c r="D1807" i="8"/>
  <c r="B1808" i="8"/>
  <c r="A1808" i="8" s="1"/>
  <c r="C1808" i="8"/>
  <c r="D1808" i="8"/>
  <c r="B1809" i="8"/>
  <c r="A1809" i="8" s="1"/>
  <c r="C1809" i="8"/>
  <c r="D1809" i="8"/>
  <c r="B1810" i="8"/>
  <c r="A1810" i="8" s="1"/>
  <c r="C1810" i="8"/>
  <c r="D1810" i="8"/>
  <c r="B1811" i="8"/>
  <c r="A1811" i="8" s="1"/>
  <c r="C1811" i="8"/>
  <c r="D1811" i="8"/>
  <c r="B1812" i="8"/>
  <c r="A1812" i="8" s="1"/>
  <c r="C1812" i="8"/>
  <c r="D1812" i="8"/>
  <c r="B1813" i="8"/>
  <c r="A1813" i="8" s="1"/>
  <c r="C1813" i="8"/>
  <c r="D1813" i="8"/>
  <c r="B1814" i="8"/>
  <c r="A1814" i="8" s="1"/>
  <c r="C1814" i="8"/>
  <c r="D1814" i="8"/>
  <c r="B1815" i="8"/>
  <c r="A1815" i="8" s="1"/>
  <c r="C1815" i="8"/>
  <c r="D1815" i="8"/>
  <c r="B1816" i="8"/>
  <c r="A1816" i="8" s="1"/>
  <c r="C1816" i="8"/>
  <c r="D1816" i="8"/>
  <c r="B1817" i="8"/>
  <c r="A1817" i="8" s="1"/>
  <c r="C1817" i="8"/>
  <c r="D1817" i="8"/>
  <c r="B1818" i="8"/>
  <c r="A1818" i="8" s="1"/>
  <c r="C1818" i="8"/>
  <c r="D1818" i="8"/>
  <c r="B1819" i="8"/>
  <c r="A1819" i="8" s="1"/>
  <c r="C1819" i="8"/>
  <c r="D1819" i="8"/>
  <c r="B1820" i="8"/>
  <c r="A1820" i="8" s="1"/>
  <c r="C1820" i="8"/>
  <c r="D1820" i="8"/>
  <c r="B1821" i="8"/>
  <c r="A1821" i="8" s="1"/>
  <c r="C1821" i="8"/>
  <c r="D1821" i="8"/>
  <c r="B1822" i="8"/>
  <c r="A1822" i="8" s="1"/>
  <c r="C1822" i="8"/>
  <c r="D1822" i="8"/>
  <c r="B1823" i="8"/>
  <c r="A1823" i="8" s="1"/>
  <c r="C1823" i="8"/>
  <c r="D1823" i="8"/>
  <c r="B1824" i="8"/>
  <c r="A1824" i="8" s="1"/>
  <c r="C1824" i="8"/>
  <c r="D1824" i="8"/>
  <c r="B1825" i="8"/>
  <c r="A1825" i="8" s="1"/>
  <c r="C1825" i="8"/>
  <c r="D1825" i="8"/>
  <c r="B1826" i="8"/>
  <c r="A1826" i="8" s="1"/>
  <c r="C1826" i="8"/>
  <c r="D1826" i="8"/>
  <c r="B1827" i="8"/>
  <c r="A1827" i="8" s="1"/>
  <c r="C1827" i="8"/>
  <c r="D1827" i="8"/>
  <c r="B1828" i="8"/>
  <c r="A1828" i="8" s="1"/>
  <c r="C1828" i="8"/>
  <c r="D1828" i="8"/>
  <c r="B1829" i="8"/>
  <c r="A1829" i="8" s="1"/>
  <c r="C1829" i="8"/>
  <c r="D1829" i="8"/>
  <c r="B1830" i="8"/>
  <c r="A1830" i="8" s="1"/>
  <c r="C1830" i="8"/>
  <c r="D1830" i="8"/>
  <c r="B1831" i="8"/>
  <c r="A1831" i="8" s="1"/>
  <c r="C1831" i="8"/>
  <c r="D1831" i="8"/>
  <c r="B1832" i="8"/>
  <c r="A1832" i="8" s="1"/>
  <c r="C1832" i="8"/>
  <c r="D1832" i="8"/>
  <c r="B1833" i="8"/>
  <c r="A1833" i="8" s="1"/>
  <c r="C1833" i="8"/>
  <c r="D1833" i="8"/>
  <c r="B1834" i="8"/>
  <c r="A1834" i="8" s="1"/>
  <c r="C1834" i="8"/>
  <c r="D1834" i="8"/>
  <c r="B1835" i="8"/>
  <c r="A1835" i="8" s="1"/>
  <c r="C1835" i="8"/>
  <c r="D1835" i="8"/>
  <c r="B1836" i="8"/>
  <c r="A1836" i="8" s="1"/>
  <c r="C1836" i="8"/>
  <c r="D1836" i="8"/>
  <c r="B1837" i="8"/>
  <c r="A1837" i="8" s="1"/>
  <c r="C1837" i="8"/>
  <c r="D1837" i="8"/>
  <c r="B1838" i="8"/>
  <c r="A1838" i="8" s="1"/>
  <c r="C1838" i="8"/>
  <c r="D1838" i="8"/>
  <c r="B1839" i="8"/>
  <c r="A1839" i="8" s="1"/>
  <c r="C1839" i="8"/>
  <c r="D1839" i="8"/>
  <c r="B1840" i="8"/>
  <c r="A1840" i="8" s="1"/>
  <c r="C1840" i="8"/>
  <c r="D1840" i="8"/>
  <c r="B1841" i="8"/>
  <c r="A1841" i="8" s="1"/>
  <c r="C1841" i="8"/>
  <c r="D1841" i="8"/>
  <c r="B1842" i="8"/>
  <c r="A1842" i="8" s="1"/>
  <c r="C1842" i="8"/>
  <c r="D1842" i="8"/>
  <c r="B1843" i="8"/>
  <c r="A1843" i="8" s="1"/>
  <c r="C1843" i="8"/>
  <c r="D1843" i="8"/>
  <c r="B1844" i="8"/>
  <c r="A1844" i="8" s="1"/>
  <c r="C1844" i="8"/>
  <c r="D1844" i="8"/>
  <c r="B1845" i="8"/>
  <c r="A1845" i="8" s="1"/>
  <c r="C1845" i="8"/>
  <c r="D1845" i="8"/>
  <c r="B1846" i="8"/>
  <c r="A1846" i="8" s="1"/>
  <c r="C1846" i="8"/>
  <c r="D1846" i="8"/>
  <c r="B1847" i="8"/>
  <c r="A1847" i="8" s="1"/>
  <c r="C1847" i="8"/>
  <c r="D1847" i="8"/>
  <c r="B1848" i="8"/>
  <c r="A1848" i="8" s="1"/>
  <c r="C1848" i="8"/>
  <c r="D1848" i="8"/>
  <c r="B1849" i="8"/>
  <c r="A1849" i="8" s="1"/>
  <c r="C1849" i="8"/>
  <c r="D1849" i="8"/>
  <c r="B1850" i="8"/>
  <c r="A1850" i="8" s="1"/>
  <c r="C1850" i="8"/>
  <c r="D1850" i="8"/>
  <c r="B1851" i="8"/>
  <c r="A1851" i="8" s="1"/>
  <c r="C1851" i="8"/>
  <c r="D1851" i="8"/>
  <c r="B1852" i="8"/>
  <c r="A1852" i="8" s="1"/>
  <c r="C1852" i="8"/>
  <c r="D1852" i="8"/>
  <c r="B1853" i="8"/>
  <c r="A1853" i="8" s="1"/>
  <c r="C1853" i="8"/>
  <c r="D1853" i="8"/>
  <c r="B1854" i="8"/>
  <c r="A1854" i="8" s="1"/>
  <c r="C1854" i="8"/>
  <c r="D1854" i="8"/>
  <c r="B1855" i="8"/>
  <c r="A1855" i="8" s="1"/>
  <c r="C1855" i="8"/>
  <c r="D1855" i="8"/>
  <c r="B1856" i="8"/>
  <c r="A1856" i="8" s="1"/>
  <c r="C1856" i="8"/>
  <c r="D1856" i="8"/>
  <c r="B1857" i="8"/>
  <c r="A1857" i="8" s="1"/>
  <c r="C1857" i="8"/>
  <c r="D1857" i="8"/>
  <c r="B1858" i="8"/>
  <c r="A1858" i="8" s="1"/>
  <c r="C1858" i="8"/>
  <c r="D1858" i="8"/>
  <c r="B1859" i="8"/>
  <c r="A1859" i="8" s="1"/>
  <c r="C1859" i="8"/>
  <c r="D1859" i="8"/>
  <c r="B1860" i="8"/>
  <c r="A1860" i="8" s="1"/>
  <c r="C1860" i="8"/>
  <c r="D1860" i="8"/>
  <c r="B1861" i="8"/>
  <c r="A1861" i="8" s="1"/>
  <c r="C1861" i="8"/>
  <c r="D1861" i="8"/>
  <c r="B1862" i="8"/>
  <c r="A1862" i="8" s="1"/>
  <c r="C1862" i="8"/>
  <c r="D1862" i="8"/>
  <c r="B1863" i="8"/>
  <c r="A1863" i="8" s="1"/>
  <c r="C1863" i="8"/>
  <c r="D1863" i="8"/>
  <c r="B1864" i="8"/>
  <c r="A1864" i="8" s="1"/>
  <c r="C1864" i="8"/>
  <c r="D1864" i="8"/>
  <c r="B1865" i="8"/>
  <c r="A1865" i="8" s="1"/>
  <c r="C1865" i="8"/>
  <c r="D1865" i="8"/>
  <c r="B1866" i="8"/>
  <c r="A1866" i="8" s="1"/>
  <c r="C1866" i="8"/>
  <c r="D1866" i="8"/>
  <c r="B1867" i="8"/>
  <c r="A1867" i="8" s="1"/>
  <c r="C1867" i="8"/>
  <c r="D1867" i="8"/>
  <c r="B1868" i="8"/>
  <c r="A1868" i="8" s="1"/>
  <c r="C1868" i="8"/>
  <c r="D1868" i="8"/>
  <c r="B1869" i="8"/>
  <c r="A1869" i="8" s="1"/>
  <c r="C1869" i="8"/>
  <c r="D1869" i="8"/>
  <c r="B1870" i="8"/>
  <c r="A1870" i="8" s="1"/>
  <c r="C1870" i="8"/>
  <c r="D1870" i="8"/>
  <c r="B1871" i="8"/>
  <c r="A1871" i="8" s="1"/>
  <c r="C1871" i="8"/>
  <c r="D1871" i="8"/>
  <c r="B1872" i="8"/>
  <c r="A1872" i="8" s="1"/>
  <c r="C1872" i="8"/>
  <c r="D1872" i="8"/>
  <c r="B1873" i="8"/>
  <c r="A1873" i="8" s="1"/>
  <c r="C1873" i="8"/>
  <c r="D1873" i="8"/>
  <c r="B1874" i="8"/>
  <c r="A1874" i="8" s="1"/>
  <c r="C1874" i="8"/>
  <c r="D1874" i="8"/>
  <c r="B1875" i="8"/>
  <c r="A1875" i="8" s="1"/>
  <c r="C1875" i="8"/>
  <c r="D1875" i="8"/>
  <c r="B1876" i="8"/>
  <c r="A1876" i="8" s="1"/>
  <c r="C1876" i="8"/>
  <c r="D1876" i="8"/>
  <c r="B1877" i="8"/>
  <c r="A1877" i="8" s="1"/>
  <c r="C1877" i="8"/>
  <c r="D1877" i="8"/>
  <c r="B1878" i="8"/>
  <c r="A1878" i="8" s="1"/>
  <c r="C1878" i="8"/>
  <c r="D1878" i="8"/>
  <c r="B1879" i="8"/>
  <c r="A1879" i="8" s="1"/>
  <c r="C1879" i="8"/>
  <c r="D1879" i="8"/>
  <c r="B1880" i="8"/>
  <c r="A1880" i="8" s="1"/>
  <c r="C1880" i="8"/>
  <c r="D1880" i="8"/>
  <c r="B1881" i="8"/>
  <c r="A1881" i="8" s="1"/>
  <c r="C1881" i="8"/>
  <c r="D1881" i="8"/>
  <c r="B1882" i="8"/>
  <c r="A1882" i="8" s="1"/>
  <c r="C1882" i="8"/>
  <c r="D1882" i="8"/>
  <c r="B1883" i="8"/>
  <c r="A1883" i="8" s="1"/>
  <c r="C1883" i="8"/>
  <c r="D1883" i="8"/>
  <c r="B1884" i="8"/>
  <c r="A1884" i="8" s="1"/>
  <c r="C1884" i="8"/>
  <c r="D1884" i="8"/>
  <c r="B1885" i="8"/>
  <c r="A1885" i="8" s="1"/>
  <c r="C1885" i="8"/>
  <c r="D1885" i="8"/>
  <c r="B1886" i="8"/>
  <c r="A1886" i="8" s="1"/>
  <c r="C1886" i="8"/>
  <c r="D1886" i="8"/>
  <c r="B1887" i="8"/>
  <c r="A1887" i="8" s="1"/>
  <c r="C1887" i="8"/>
  <c r="D1887" i="8"/>
  <c r="B1888" i="8"/>
  <c r="A1888" i="8" s="1"/>
  <c r="C1888" i="8"/>
  <c r="D1888" i="8"/>
  <c r="B1889" i="8"/>
  <c r="A1889" i="8" s="1"/>
  <c r="C1889" i="8"/>
  <c r="D1889" i="8"/>
  <c r="B1890" i="8"/>
  <c r="A1890" i="8" s="1"/>
  <c r="C1890" i="8"/>
  <c r="D1890" i="8"/>
  <c r="B1891" i="8"/>
  <c r="A1891" i="8" s="1"/>
  <c r="C1891" i="8"/>
  <c r="D1891" i="8"/>
  <c r="B1892" i="8"/>
  <c r="A1892" i="8" s="1"/>
  <c r="C1892" i="8"/>
  <c r="D1892" i="8"/>
  <c r="B1893" i="8"/>
  <c r="A1893" i="8" s="1"/>
  <c r="C1893" i="8"/>
  <c r="D1893" i="8"/>
  <c r="B1894" i="8"/>
  <c r="A1894" i="8" s="1"/>
  <c r="C1894" i="8"/>
  <c r="D1894" i="8"/>
  <c r="B1895" i="8"/>
  <c r="A1895" i="8" s="1"/>
  <c r="C1895" i="8"/>
  <c r="D1895" i="8"/>
  <c r="B1896" i="8"/>
  <c r="A1896" i="8" s="1"/>
  <c r="C1896" i="8"/>
  <c r="D1896" i="8"/>
  <c r="B1897" i="8"/>
  <c r="A1897" i="8" s="1"/>
  <c r="C1897" i="8"/>
  <c r="D1897" i="8"/>
  <c r="B1898" i="8"/>
  <c r="A1898" i="8" s="1"/>
  <c r="C1898" i="8"/>
  <c r="D1898" i="8"/>
  <c r="B1899" i="8"/>
  <c r="A1899" i="8" s="1"/>
  <c r="C1899" i="8"/>
  <c r="D1899" i="8"/>
  <c r="B1900" i="8"/>
  <c r="A1900" i="8" s="1"/>
  <c r="C1900" i="8"/>
  <c r="D1900" i="8"/>
  <c r="B1901" i="8"/>
  <c r="A1901" i="8" s="1"/>
  <c r="C1901" i="8"/>
  <c r="D1901" i="8"/>
  <c r="B1902" i="8"/>
  <c r="A1902" i="8" s="1"/>
  <c r="C1902" i="8"/>
  <c r="D1902" i="8"/>
  <c r="B1903" i="8"/>
  <c r="A1903" i="8" s="1"/>
  <c r="C1903" i="8"/>
  <c r="D1903" i="8"/>
  <c r="B1904" i="8"/>
  <c r="A1904" i="8" s="1"/>
  <c r="C1904" i="8"/>
  <c r="D1904" i="8"/>
  <c r="B1905" i="8"/>
  <c r="A1905" i="8" s="1"/>
  <c r="C1905" i="8"/>
  <c r="D1905" i="8"/>
  <c r="B1906" i="8"/>
  <c r="A1906" i="8" s="1"/>
  <c r="C1906" i="8"/>
  <c r="D1906" i="8"/>
  <c r="B1907" i="8"/>
  <c r="A1907" i="8" s="1"/>
  <c r="C1907" i="8"/>
  <c r="D1907" i="8"/>
  <c r="B1908" i="8"/>
  <c r="A1908" i="8" s="1"/>
  <c r="C1908" i="8"/>
  <c r="D1908" i="8"/>
  <c r="B1909" i="8"/>
  <c r="A1909" i="8" s="1"/>
  <c r="C1909" i="8"/>
  <c r="D1909" i="8"/>
  <c r="B1910" i="8"/>
  <c r="A1910" i="8" s="1"/>
  <c r="C1910" i="8"/>
  <c r="D1910" i="8"/>
  <c r="B1911" i="8"/>
  <c r="A1911" i="8" s="1"/>
  <c r="C1911" i="8"/>
  <c r="D1911" i="8"/>
  <c r="B1912" i="8"/>
  <c r="A1912" i="8" s="1"/>
  <c r="C1912" i="8"/>
  <c r="D1912" i="8"/>
  <c r="B1913" i="8"/>
  <c r="A1913" i="8" s="1"/>
  <c r="C1913" i="8"/>
  <c r="D1913" i="8"/>
  <c r="B1914" i="8"/>
  <c r="A1914" i="8" s="1"/>
  <c r="C1914" i="8"/>
  <c r="D1914" i="8"/>
  <c r="B1915" i="8"/>
  <c r="A1915" i="8" s="1"/>
  <c r="C1915" i="8"/>
  <c r="D1915" i="8"/>
  <c r="B1916" i="8"/>
  <c r="A1916" i="8" s="1"/>
  <c r="C1916" i="8"/>
  <c r="D1916" i="8"/>
  <c r="B1917" i="8"/>
  <c r="A1917" i="8" s="1"/>
  <c r="C1917" i="8"/>
  <c r="D1917" i="8"/>
  <c r="B1918" i="8"/>
  <c r="A1918" i="8" s="1"/>
  <c r="C1918" i="8"/>
  <c r="D1918" i="8"/>
  <c r="B1919" i="8"/>
  <c r="A1919" i="8" s="1"/>
  <c r="C1919" i="8"/>
  <c r="D1919" i="8"/>
  <c r="B1920" i="8"/>
  <c r="A1920" i="8" s="1"/>
  <c r="C1920" i="8"/>
  <c r="D1920" i="8"/>
  <c r="B1921" i="8"/>
  <c r="A1921" i="8" s="1"/>
  <c r="C1921" i="8"/>
  <c r="D1921" i="8"/>
  <c r="B1922" i="8"/>
  <c r="A1922" i="8" s="1"/>
  <c r="C1922" i="8"/>
  <c r="D1922" i="8"/>
  <c r="B1923" i="8"/>
  <c r="A1923" i="8" s="1"/>
  <c r="C1923" i="8"/>
  <c r="D1923" i="8"/>
  <c r="B1924" i="8"/>
  <c r="A1924" i="8" s="1"/>
  <c r="C1924" i="8"/>
  <c r="D1924" i="8"/>
  <c r="B1925" i="8"/>
  <c r="A1925" i="8" s="1"/>
  <c r="C1925" i="8"/>
  <c r="D1925" i="8"/>
  <c r="B1926" i="8"/>
  <c r="A1926" i="8" s="1"/>
  <c r="C1926" i="8"/>
  <c r="D1926" i="8"/>
  <c r="B1927" i="8"/>
  <c r="A1927" i="8" s="1"/>
  <c r="C1927" i="8"/>
  <c r="D1927" i="8"/>
  <c r="B1928" i="8"/>
  <c r="A1928" i="8" s="1"/>
  <c r="C1928" i="8"/>
  <c r="D1928" i="8"/>
  <c r="B1929" i="8"/>
  <c r="A1929" i="8" s="1"/>
  <c r="C1929" i="8"/>
  <c r="D1929" i="8"/>
  <c r="B1930" i="8"/>
  <c r="A1930" i="8" s="1"/>
  <c r="C1930" i="8"/>
  <c r="D1930" i="8"/>
  <c r="B1931" i="8"/>
  <c r="A1931" i="8" s="1"/>
  <c r="C1931" i="8"/>
  <c r="D1931" i="8"/>
  <c r="B1932" i="8"/>
  <c r="A1932" i="8" s="1"/>
  <c r="C1932" i="8"/>
  <c r="D1932" i="8"/>
  <c r="B1933" i="8"/>
  <c r="A1933" i="8" s="1"/>
  <c r="C1933" i="8"/>
  <c r="D1933" i="8"/>
  <c r="B1934" i="8"/>
  <c r="A1934" i="8" s="1"/>
  <c r="C1934" i="8"/>
  <c r="D1934" i="8"/>
  <c r="B1935" i="8"/>
  <c r="A1935" i="8" s="1"/>
  <c r="C1935" i="8"/>
  <c r="D1935" i="8"/>
  <c r="B1936" i="8"/>
  <c r="A1936" i="8" s="1"/>
  <c r="C1936" i="8"/>
  <c r="D1936" i="8"/>
  <c r="B1937" i="8"/>
  <c r="A1937" i="8" s="1"/>
  <c r="C1937" i="8"/>
  <c r="D1937" i="8"/>
  <c r="B1938" i="8"/>
  <c r="A1938" i="8" s="1"/>
  <c r="C1938" i="8"/>
  <c r="D1938" i="8"/>
  <c r="B1939" i="8"/>
  <c r="A1939" i="8" s="1"/>
  <c r="C1939" i="8"/>
  <c r="D1939" i="8"/>
  <c r="B1940" i="8"/>
  <c r="A1940" i="8" s="1"/>
  <c r="C1940" i="8"/>
  <c r="D1940" i="8"/>
  <c r="B1941" i="8"/>
  <c r="A1941" i="8" s="1"/>
  <c r="C1941" i="8"/>
  <c r="D1941" i="8"/>
  <c r="B1942" i="8"/>
  <c r="A1942" i="8" s="1"/>
  <c r="C1942" i="8"/>
  <c r="D1942" i="8"/>
  <c r="B1943" i="8"/>
  <c r="A1943" i="8" s="1"/>
  <c r="C1943" i="8"/>
  <c r="D1943" i="8"/>
  <c r="B1944" i="8"/>
  <c r="A1944" i="8" s="1"/>
  <c r="C1944" i="8"/>
  <c r="D1944" i="8"/>
  <c r="B1945" i="8"/>
  <c r="A1945" i="8" s="1"/>
  <c r="C1945" i="8"/>
  <c r="D1945" i="8"/>
  <c r="B1946" i="8"/>
  <c r="A1946" i="8" s="1"/>
  <c r="C1946" i="8"/>
  <c r="D1946" i="8"/>
  <c r="B1947" i="8"/>
  <c r="A1947" i="8" s="1"/>
  <c r="C1947" i="8"/>
  <c r="D1947" i="8"/>
  <c r="B1948" i="8"/>
  <c r="A1948" i="8" s="1"/>
  <c r="C1948" i="8"/>
  <c r="D1948" i="8"/>
  <c r="B1949" i="8"/>
  <c r="A1949" i="8" s="1"/>
  <c r="C1949" i="8"/>
  <c r="D1949" i="8"/>
  <c r="B1950" i="8"/>
  <c r="A1950" i="8" s="1"/>
  <c r="C1950" i="8"/>
  <c r="D1950" i="8"/>
  <c r="B1951" i="8"/>
  <c r="A1951" i="8" s="1"/>
  <c r="C1951" i="8"/>
  <c r="D1951" i="8"/>
  <c r="B1952" i="8"/>
  <c r="A1952" i="8" s="1"/>
  <c r="C1952" i="8"/>
  <c r="D1952" i="8"/>
  <c r="B1953" i="8"/>
  <c r="A1953" i="8" s="1"/>
  <c r="C1953" i="8"/>
  <c r="D1953" i="8"/>
  <c r="B1954" i="8"/>
  <c r="A1954" i="8" s="1"/>
  <c r="C1954" i="8"/>
  <c r="D1954" i="8"/>
  <c r="B1955" i="8"/>
  <c r="A1955" i="8" s="1"/>
  <c r="C1955" i="8"/>
  <c r="D1955" i="8"/>
  <c r="B1956" i="8"/>
  <c r="A1956" i="8" s="1"/>
  <c r="C1956" i="8"/>
  <c r="D1956" i="8"/>
  <c r="B1957" i="8"/>
  <c r="A1957" i="8" s="1"/>
  <c r="C1957" i="8"/>
  <c r="D1957" i="8"/>
  <c r="B1958" i="8"/>
  <c r="A1958" i="8" s="1"/>
  <c r="C1958" i="8"/>
  <c r="D1958" i="8"/>
  <c r="B1959" i="8"/>
  <c r="A1959" i="8" s="1"/>
  <c r="C1959" i="8"/>
  <c r="D1959" i="8"/>
  <c r="B1960" i="8"/>
  <c r="A1960" i="8" s="1"/>
  <c r="C1960" i="8"/>
  <c r="D1960" i="8"/>
  <c r="B1961" i="8"/>
  <c r="A1961" i="8" s="1"/>
  <c r="C1961" i="8"/>
  <c r="D1961" i="8"/>
  <c r="B1962" i="8"/>
  <c r="A1962" i="8" s="1"/>
  <c r="C1962" i="8"/>
  <c r="D1962" i="8"/>
  <c r="B1963" i="8"/>
  <c r="A1963" i="8" s="1"/>
  <c r="C1963" i="8"/>
  <c r="D1963" i="8"/>
  <c r="B1964" i="8"/>
  <c r="A1964" i="8" s="1"/>
  <c r="C1964" i="8"/>
  <c r="D1964" i="8"/>
  <c r="B1965" i="8"/>
  <c r="A1965" i="8" s="1"/>
  <c r="C1965" i="8"/>
  <c r="D1965" i="8"/>
  <c r="B1966" i="8"/>
  <c r="A1966" i="8" s="1"/>
  <c r="C1966" i="8"/>
  <c r="D1966" i="8"/>
  <c r="B1967" i="8"/>
  <c r="A1967" i="8" s="1"/>
  <c r="C1967" i="8"/>
  <c r="D1967" i="8"/>
  <c r="B1968" i="8"/>
  <c r="A1968" i="8" s="1"/>
  <c r="C1968" i="8"/>
  <c r="D1968" i="8"/>
  <c r="B1969" i="8"/>
  <c r="A1969" i="8" s="1"/>
  <c r="C1969" i="8"/>
  <c r="D1969" i="8"/>
  <c r="B1970" i="8"/>
  <c r="A1970" i="8" s="1"/>
  <c r="C1970" i="8"/>
  <c r="D1970" i="8"/>
  <c r="B1971" i="8"/>
  <c r="A1971" i="8" s="1"/>
  <c r="C1971" i="8"/>
  <c r="D1971" i="8"/>
  <c r="B1972" i="8"/>
  <c r="A1972" i="8" s="1"/>
  <c r="C1972" i="8"/>
  <c r="D1972" i="8"/>
  <c r="B1973" i="8"/>
  <c r="A1973" i="8" s="1"/>
  <c r="C1973" i="8"/>
  <c r="D1973" i="8"/>
  <c r="B1974" i="8"/>
  <c r="A1974" i="8" s="1"/>
  <c r="C1974" i="8"/>
  <c r="D1974" i="8"/>
  <c r="B1975" i="8"/>
  <c r="A1975" i="8" s="1"/>
  <c r="C1975" i="8"/>
  <c r="D1975" i="8"/>
  <c r="B1976" i="8"/>
  <c r="A1976" i="8" s="1"/>
  <c r="C1976" i="8"/>
  <c r="D1976" i="8"/>
  <c r="B1977" i="8"/>
  <c r="A1977" i="8" s="1"/>
  <c r="C1977" i="8"/>
  <c r="D1977" i="8"/>
  <c r="B1978" i="8"/>
  <c r="A1978" i="8" s="1"/>
  <c r="C1978" i="8"/>
  <c r="D1978" i="8"/>
  <c r="B1979" i="8"/>
  <c r="A1979" i="8" s="1"/>
  <c r="C1979" i="8"/>
  <c r="D1979" i="8"/>
  <c r="B1980" i="8"/>
  <c r="A1980" i="8" s="1"/>
  <c r="C1980" i="8"/>
  <c r="D1980" i="8"/>
  <c r="B1981" i="8"/>
  <c r="A1981" i="8" s="1"/>
  <c r="C1981" i="8"/>
  <c r="D1981" i="8"/>
  <c r="B1982" i="8"/>
  <c r="A1982" i="8" s="1"/>
  <c r="C1982" i="8"/>
  <c r="D1982" i="8"/>
  <c r="B1983" i="8"/>
  <c r="A1983" i="8" s="1"/>
  <c r="C1983" i="8"/>
  <c r="D1983" i="8"/>
  <c r="B1984" i="8"/>
  <c r="A1984" i="8" s="1"/>
  <c r="C1984" i="8"/>
  <c r="D1984" i="8"/>
  <c r="B1985" i="8"/>
  <c r="A1985" i="8" s="1"/>
  <c r="C1985" i="8"/>
  <c r="D1985" i="8"/>
  <c r="B1986" i="8"/>
  <c r="A1986" i="8" s="1"/>
  <c r="C1986" i="8"/>
  <c r="D1986" i="8"/>
  <c r="B1987" i="8"/>
  <c r="A1987" i="8" s="1"/>
  <c r="C1987" i="8"/>
  <c r="D1987" i="8"/>
  <c r="B1988" i="8"/>
  <c r="A1988" i="8" s="1"/>
  <c r="C1988" i="8"/>
  <c r="D1988" i="8"/>
  <c r="B1989" i="8"/>
  <c r="A1989" i="8" s="1"/>
  <c r="C1989" i="8"/>
  <c r="D1989" i="8"/>
  <c r="B1990" i="8"/>
  <c r="A1990" i="8" s="1"/>
  <c r="C1990" i="8"/>
  <c r="D1990" i="8"/>
  <c r="B1991" i="8"/>
  <c r="A1991" i="8" s="1"/>
  <c r="C1991" i="8"/>
  <c r="D1991" i="8"/>
  <c r="B1992" i="8"/>
  <c r="A1992" i="8" s="1"/>
  <c r="C1992" i="8"/>
  <c r="D1992" i="8"/>
  <c r="B1993" i="8"/>
  <c r="A1993" i="8" s="1"/>
  <c r="C1993" i="8"/>
  <c r="D1993" i="8"/>
  <c r="B1994" i="8"/>
  <c r="A1994" i="8" s="1"/>
  <c r="C1994" i="8"/>
  <c r="D1994" i="8"/>
  <c r="B1995" i="8"/>
  <c r="A1995" i="8" s="1"/>
  <c r="C1995" i="8"/>
  <c r="D1995" i="8"/>
  <c r="B1996" i="8"/>
  <c r="A1996" i="8" s="1"/>
  <c r="C1996" i="8"/>
  <c r="D1996" i="8"/>
  <c r="B1997" i="8"/>
  <c r="A1997" i="8" s="1"/>
  <c r="C1997" i="8"/>
  <c r="D1997" i="8"/>
  <c r="B1998" i="8"/>
  <c r="A1998" i="8" s="1"/>
  <c r="C1998" i="8"/>
  <c r="D1998" i="8"/>
  <c r="B1999" i="8"/>
  <c r="A1999" i="8" s="1"/>
  <c r="C1999" i="8"/>
  <c r="D1999" i="8"/>
  <c r="B2000" i="8"/>
  <c r="A2000" i="8" s="1"/>
  <c r="C2000" i="8"/>
  <c r="D2000" i="8"/>
  <c r="B2001" i="8"/>
  <c r="A2001" i="8" s="1"/>
  <c r="C2001" i="8"/>
  <c r="D2001" i="8"/>
  <c r="B2002" i="8"/>
  <c r="A2002" i="8" s="1"/>
  <c r="C2002" i="8"/>
  <c r="D2002" i="8"/>
  <c r="B2003" i="8"/>
  <c r="A2003" i="8" s="1"/>
  <c r="C2003" i="8"/>
  <c r="D2003" i="8"/>
  <c r="B2004" i="8"/>
  <c r="A2004" i="8" s="1"/>
  <c r="C2004" i="8"/>
  <c r="D2004" i="8"/>
  <c r="B2005" i="8"/>
  <c r="A2005" i="8" s="1"/>
  <c r="C2005" i="8"/>
  <c r="D2005" i="8"/>
  <c r="B2006" i="8"/>
  <c r="A2006" i="8" s="1"/>
  <c r="C2006" i="8"/>
  <c r="D2006" i="8"/>
  <c r="B2007" i="8"/>
  <c r="A2007" i="8" s="1"/>
  <c r="C2007" i="8"/>
  <c r="D2007" i="8"/>
  <c r="B2008" i="8"/>
  <c r="A2008" i="8" s="1"/>
  <c r="C2008" i="8"/>
  <c r="D2008" i="8"/>
  <c r="B2009" i="8"/>
  <c r="A2009" i="8" s="1"/>
  <c r="C2009" i="8"/>
  <c r="D2009" i="8"/>
  <c r="B2010" i="8"/>
  <c r="A2010" i="8" s="1"/>
  <c r="C2010" i="8"/>
  <c r="D2010" i="8"/>
  <c r="B2011" i="8"/>
  <c r="A2011" i="8" s="1"/>
  <c r="C2011" i="8"/>
  <c r="D2011" i="8"/>
  <c r="B2012" i="8"/>
  <c r="A2012" i="8" s="1"/>
  <c r="C2012" i="8"/>
  <c r="D2012" i="8"/>
  <c r="B2013" i="8"/>
  <c r="A2013" i="8" s="1"/>
  <c r="C2013" i="8"/>
  <c r="D2013" i="8"/>
  <c r="B2014" i="8"/>
  <c r="A2014" i="8" s="1"/>
  <c r="C2014" i="8"/>
  <c r="D2014" i="8"/>
  <c r="B2015" i="8"/>
  <c r="A2015" i="8" s="1"/>
  <c r="C2015" i="8"/>
  <c r="D2015" i="8"/>
  <c r="B2016" i="8"/>
  <c r="A2016" i="8" s="1"/>
  <c r="C2016" i="8"/>
  <c r="D2016" i="8"/>
  <c r="B2017" i="8"/>
  <c r="A2017" i="8" s="1"/>
  <c r="C2017" i="8"/>
  <c r="D2017" i="8"/>
  <c r="B2018" i="8"/>
  <c r="A2018" i="8" s="1"/>
  <c r="C2018" i="8"/>
  <c r="D2018" i="8"/>
  <c r="B2019" i="8"/>
  <c r="A2019" i="8" s="1"/>
  <c r="C2019" i="8"/>
  <c r="D2019" i="8"/>
  <c r="B2020" i="8"/>
  <c r="A2020" i="8" s="1"/>
  <c r="C2020" i="8"/>
  <c r="D2020" i="8"/>
  <c r="B2021" i="8"/>
  <c r="A2021" i="8" s="1"/>
  <c r="C2021" i="8"/>
  <c r="D2021" i="8"/>
  <c r="B2022" i="8"/>
  <c r="A2022" i="8" s="1"/>
  <c r="C2022" i="8"/>
  <c r="D2022" i="8"/>
  <c r="B2023" i="8"/>
  <c r="A2023" i="8" s="1"/>
  <c r="C2023" i="8"/>
  <c r="D2023" i="8"/>
  <c r="B2024" i="8"/>
  <c r="A2024" i="8" s="1"/>
  <c r="C2024" i="8"/>
  <c r="D2024" i="8"/>
  <c r="B2025" i="8"/>
  <c r="A2025" i="8" s="1"/>
  <c r="C2025" i="8"/>
  <c r="D2025" i="8"/>
  <c r="B2026" i="8"/>
  <c r="A2026" i="8" s="1"/>
  <c r="C2026" i="8"/>
  <c r="D2026" i="8"/>
  <c r="B2027" i="8"/>
  <c r="A2027" i="8" s="1"/>
  <c r="C2027" i="8"/>
  <c r="D2027" i="8"/>
  <c r="B2028" i="8"/>
  <c r="A2028" i="8" s="1"/>
  <c r="C2028" i="8"/>
  <c r="D2028" i="8"/>
  <c r="B2029" i="8"/>
  <c r="A2029" i="8" s="1"/>
  <c r="C2029" i="8"/>
  <c r="D2029" i="8"/>
  <c r="B2030" i="8"/>
  <c r="A2030" i="8" s="1"/>
  <c r="C2030" i="8"/>
  <c r="D2030" i="8"/>
  <c r="B2031" i="8"/>
  <c r="A2031" i="8" s="1"/>
  <c r="C2031" i="8"/>
  <c r="D2031" i="8"/>
  <c r="B2032" i="8"/>
  <c r="A2032" i="8" s="1"/>
  <c r="C2032" i="8"/>
  <c r="D2032" i="8"/>
  <c r="B2033" i="8"/>
  <c r="A2033" i="8" s="1"/>
  <c r="C2033" i="8"/>
  <c r="D2033" i="8"/>
  <c r="B2034" i="8"/>
  <c r="A2034" i="8" s="1"/>
  <c r="C2034" i="8"/>
  <c r="D2034" i="8"/>
  <c r="B2035" i="8"/>
  <c r="A2035" i="8" s="1"/>
  <c r="C2035" i="8"/>
  <c r="D2035" i="8"/>
  <c r="B2036" i="8"/>
  <c r="A2036" i="8" s="1"/>
  <c r="C2036" i="8"/>
  <c r="D2036" i="8"/>
  <c r="B2037" i="8"/>
  <c r="A2037" i="8" s="1"/>
  <c r="C2037" i="8"/>
  <c r="D2037" i="8"/>
  <c r="B2038" i="8"/>
  <c r="A2038" i="8" s="1"/>
  <c r="C2038" i="8"/>
  <c r="D2038" i="8"/>
  <c r="B2039" i="8"/>
  <c r="A2039" i="8" s="1"/>
  <c r="C2039" i="8"/>
  <c r="D2039" i="8"/>
  <c r="B2040" i="8"/>
  <c r="A2040" i="8" s="1"/>
  <c r="C2040" i="8"/>
  <c r="D2040" i="8"/>
  <c r="B2041" i="8"/>
  <c r="A2041" i="8" s="1"/>
  <c r="C2041" i="8"/>
  <c r="D2041" i="8"/>
  <c r="B2042" i="8"/>
  <c r="A2042" i="8" s="1"/>
  <c r="C2042" i="8"/>
  <c r="D2042" i="8"/>
  <c r="B2043" i="8"/>
  <c r="A2043" i="8" s="1"/>
  <c r="C2043" i="8"/>
  <c r="D2043" i="8"/>
  <c r="B2044" i="8"/>
  <c r="A2044" i="8" s="1"/>
  <c r="C2044" i="8"/>
  <c r="D2044" i="8"/>
  <c r="B2045" i="8"/>
  <c r="A2045" i="8" s="1"/>
  <c r="C2045" i="8"/>
  <c r="D2045" i="8"/>
  <c r="B2046" i="8"/>
  <c r="A2046" i="8" s="1"/>
  <c r="C2046" i="8"/>
  <c r="D2046" i="8"/>
  <c r="B2047" i="8"/>
  <c r="A2047" i="8" s="1"/>
  <c r="C2047" i="8"/>
  <c r="D2047" i="8"/>
  <c r="B2048" i="8"/>
  <c r="A2048" i="8" s="1"/>
  <c r="C2048" i="8"/>
  <c r="D2048" i="8"/>
  <c r="B2049" i="8"/>
  <c r="A2049" i="8" s="1"/>
  <c r="C2049" i="8"/>
  <c r="D2049" i="8"/>
  <c r="B2050" i="8"/>
  <c r="A2050" i="8" s="1"/>
  <c r="C2050" i="8"/>
  <c r="D2050" i="8"/>
  <c r="B2051" i="8"/>
  <c r="A2051" i="8" s="1"/>
  <c r="C2051" i="8"/>
  <c r="D2051" i="8"/>
  <c r="B2052" i="8"/>
  <c r="A2052" i="8" s="1"/>
  <c r="C2052" i="8"/>
  <c r="D2052" i="8"/>
  <c r="B2053" i="8"/>
  <c r="A2053" i="8" s="1"/>
  <c r="C2053" i="8"/>
  <c r="D2053" i="8"/>
  <c r="B2054" i="8"/>
  <c r="A2054" i="8" s="1"/>
  <c r="C2054" i="8"/>
  <c r="D2054" i="8"/>
  <c r="B2055" i="8"/>
  <c r="A2055" i="8" s="1"/>
  <c r="C2055" i="8"/>
  <c r="D2055" i="8"/>
  <c r="B2056" i="8"/>
  <c r="A2056" i="8" s="1"/>
  <c r="C2056" i="8"/>
  <c r="D2056" i="8"/>
  <c r="B2057" i="8"/>
  <c r="A2057" i="8" s="1"/>
  <c r="C2057" i="8"/>
  <c r="D2057" i="8"/>
  <c r="B2058" i="8"/>
  <c r="A2058" i="8" s="1"/>
  <c r="C2058" i="8"/>
  <c r="D2058" i="8"/>
  <c r="B2059" i="8"/>
  <c r="A2059" i="8" s="1"/>
  <c r="C2059" i="8"/>
  <c r="D2059" i="8"/>
  <c r="B2060" i="8"/>
  <c r="A2060" i="8" s="1"/>
  <c r="C2060" i="8"/>
  <c r="D2060" i="8"/>
  <c r="B2061" i="8"/>
  <c r="A2061" i="8" s="1"/>
  <c r="C2061" i="8"/>
  <c r="D2061" i="8"/>
  <c r="B2062" i="8"/>
  <c r="A2062" i="8" s="1"/>
  <c r="C2062" i="8"/>
  <c r="D2062" i="8"/>
  <c r="B2063" i="8"/>
  <c r="A2063" i="8" s="1"/>
  <c r="C2063" i="8"/>
  <c r="D2063" i="8"/>
  <c r="B2064" i="8"/>
  <c r="A2064" i="8" s="1"/>
  <c r="C2064" i="8"/>
  <c r="D2064" i="8"/>
  <c r="B2065" i="8"/>
  <c r="A2065" i="8" s="1"/>
  <c r="C2065" i="8"/>
  <c r="D2065" i="8"/>
  <c r="B2066" i="8"/>
  <c r="A2066" i="8" s="1"/>
  <c r="C2066" i="8"/>
  <c r="D2066" i="8"/>
  <c r="B2067" i="8"/>
  <c r="A2067" i="8" s="1"/>
  <c r="C2067" i="8"/>
  <c r="D2067" i="8"/>
  <c r="B2068" i="8"/>
  <c r="A2068" i="8" s="1"/>
  <c r="C2068" i="8"/>
  <c r="D2068" i="8"/>
  <c r="B2069" i="8"/>
  <c r="A2069" i="8" s="1"/>
  <c r="C2069" i="8"/>
  <c r="D2069" i="8"/>
  <c r="B2070" i="8"/>
  <c r="A2070" i="8" s="1"/>
  <c r="C2070" i="8"/>
  <c r="D2070" i="8"/>
  <c r="B2071" i="8"/>
  <c r="A2071" i="8" s="1"/>
  <c r="C2071" i="8"/>
  <c r="D2071" i="8"/>
  <c r="B2072" i="8"/>
  <c r="A2072" i="8" s="1"/>
  <c r="C2072" i="8"/>
  <c r="D2072" i="8"/>
  <c r="B2073" i="8"/>
  <c r="A2073" i="8" s="1"/>
  <c r="C2073" i="8"/>
  <c r="D2073" i="8"/>
  <c r="B2074" i="8"/>
  <c r="A2074" i="8" s="1"/>
  <c r="C2074" i="8"/>
  <c r="D2074" i="8"/>
  <c r="B2075" i="8"/>
  <c r="A2075" i="8" s="1"/>
  <c r="C2075" i="8"/>
  <c r="D2075" i="8"/>
  <c r="B2076" i="8"/>
  <c r="A2076" i="8" s="1"/>
  <c r="C2076" i="8"/>
  <c r="D2076" i="8"/>
  <c r="B2077" i="8"/>
  <c r="A2077" i="8" s="1"/>
  <c r="C2077" i="8"/>
  <c r="D2077" i="8"/>
  <c r="B2078" i="8"/>
  <c r="A2078" i="8" s="1"/>
  <c r="C2078" i="8"/>
  <c r="D2078" i="8"/>
  <c r="B2079" i="8"/>
  <c r="A2079" i="8" s="1"/>
  <c r="C2079" i="8"/>
  <c r="D2079" i="8"/>
  <c r="B2080" i="8"/>
  <c r="A2080" i="8" s="1"/>
  <c r="C2080" i="8"/>
  <c r="D2080" i="8"/>
  <c r="B2081" i="8"/>
  <c r="A2081" i="8" s="1"/>
  <c r="C2081" i="8"/>
  <c r="D2081" i="8"/>
  <c r="B2082" i="8"/>
  <c r="A2082" i="8" s="1"/>
  <c r="C2082" i="8"/>
  <c r="D2082" i="8"/>
  <c r="B2083" i="8"/>
  <c r="A2083" i="8" s="1"/>
  <c r="C2083" i="8"/>
  <c r="D2083" i="8"/>
  <c r="B2084" i="8"/>
  <c r="A2084" i="8" s="1"/>
  <c r="C2084" i="8"/>
  <c r="D2084" i="8"/>
  <c r="B2085" i="8"/>
  <c r="A2085" i="8" s="1"/>
  <c r="C2085" i="8"/>
  <c r="D2085" i="8"/>
  <c r="B2086" i="8"/>
  <c r="A2086" i="8" s="1"/>
  <c r="C2086" i="8"/>
  <c r="D2086" i="8"/>
  <c r="B2087" i="8"/>
  <c r="A2087" i="8" s="1"/>
  <c r="C2087" i="8"/>
  <c r="D2087" i="8"/>
  <c r="B2088" i="8"/>
  <c r="A2088" i="8" s="1"/>
  <c r="C2088" i="8"/>
  <c r="D2088" i="8"/>
  <c r="B2089" i="8"/>
  <c r="A2089" i="8" s="1"/>
  <c r="C2089" i="8"/>
  <c r="D2089" i="8"/>
  <c r="B2090" i="8"/>
  <c r="A2090" i="8" s="1"/>
  <c r="C2090" i="8"/>
  <c r="D2090" i="8"/>
  <c r="B2091" i="8"/>
  <c r="A2091" i="8" s="1"/>
  <c r="C2091" i="8"/>
  <c r="D2091" i="8"/>
  <c r="B2092" i="8"/>
  <c r="A2092" i="8" s="1"/>
  <c r="C2092" i="8"/>
  <c r="D2092" i="8"/>
  <c r="B2093" i="8"/>
  <c r="A2093" i="8" s="1"/>
  <c r="C2093" i="8"/>
  <c r="D2093" i="8"/>
  <c r="B2094" i="8"/>
  <c r="A2094" i="8" s="1"/>
  <c r="C2094" i="8"/>
  <c r="D2094" i="8"/>
  <c r="B2095" i="8"/>
  <c r="A2095" i="8" s="1"/>
  <c r="C2095" i="8"/>
  <c r="D2095" i="8"/>
  <c r="B2096" i="8"/>
  <c r="A2096" i="8" s="1"/>
  <c r="C2096" i="8"/>
  <c r="D2096" i="8"/>
  <c r="B2097" i="8"/>
  <c r="A2097" i="8" s="1"/>
  <c r="C2097" i="8"/>
  <c r="D2097" i="8"/>
  <c r="B2098" i="8"/>
  <c r="A2098" i="8" s="1"/>
  <c r="C2098" i="8"/>
  <c r="D2098" i="8"/>
  <c r="B2099" i="8"/>
  <c r="A2099" i="8" s="1"/>
  <c r="C2099" i="8"/>
  <c r="D2099" i="8"/>
  <c r="B2100" i="8"/>
  <c r="A2100" i="8" s="1"/>
  <c r="C2100" i="8"/>
  <c r="D2100" i="8"/>
  <c r="B2101" i="8"/>
  <c r="A2101" i="8" s="1"/>
  <c r="C2101" i="8"/>
  <c r="D2101" i="8"/>
  <c r="B2102" i="8"/>
  <c r="A2102" i="8" s="1"/>
  <c r="C2102" i="8"/>
  <c r="D2102" i="8"/>
  <c r="B2103" i="8"/>
  <c r="A2103" i="8" s="1"/>
  <c r="C2103" i="8"/>
  <c r="D2103" i="8"/>
  <c r="B2104" i="8"/>
  <c r="A2104" i="8" s="1"/>
  <c r="C2104" i="8"/>
  <c r="D2104" i="8"/>
  <c r="B2105" i="8"/>
  <c r="A2105" i="8" s="1"/>
  <c r="C2105" i="8"/>
  <c r="D2105" i="8"/>
  <c r="B2106" i="8"/>
  <c r="A2106" i="8" s="1"/>
  <c r="C2106" i="8"/>
  <c r="D2106" i="8"/>
  <c r="B2107" i="8"/>
  <c r="A2107" i="8" s="1"/>
  <c r="C2107" i="8"/>
  <c r="D2107" i="8"/>
  <c r="B2108" i="8"/>
  <c r="A2108" i="8" s="1"/>
  <c r="C2108" i="8"/>
  <c r="D2108" i="8"/>
  <c r="B2109" i="8"/>
  <c r="A2109" i="8" s="1"/>
  <c r="C2109" i="8"/>
  <c r="D2109" i="8"/>
  <c r="B2110" i="8"/>
  <c r="A2110" i="8" s="1"/>
  <c r="C2110" i="8"/>
  <c r="D2110" i="8"/>
  <c r="B2111" i="8"/>
  <c r="A2111" i="8" s="1"/>
  <c r="C2111" i="8"/>
  <c r="D2111" i="8"/>
  <c r="B2112" i="8"/>
  <c r="A2112" i="8" s="1"/>
  <c r="C2112" i="8"/>
  <c r="D2112" i="8"/>
  <c r="B2113" i="8"/>
  <c r="A2113" i="8" s="1"/>
  <c r="C2113" i="8"/>
  <c r="D2113" i="8"/>
  <c r="B2114" i="8"/>
  <c r="A2114" i="8" s="1"/>
  <c r="C2114" i="8"/>
  <c r="D2114" i="8"/>
  <c r="B2115" i="8"/>
  <c r="A2115" i="8" s="1"/>
  <c r="C2115" i="8"/>
  <c r="D2115" i="8"/>
  <c r="B2116" i="8"/>
  <c r="A2116" i="8" s="1"/>
  <c r="C2116" i="8"/>
  <c r="D2116" i="8"/>
  <c r="B2117" i="8"/>
  <c r="A2117" i="8" s="1"/>
  <c r="C2117" i="8"/>
  <c r="D2117" i="8"/>
  <c r="B2118" i="8"/>
  <c r="A2118" i="8" s="1"/>
  <c r="C2118" i="8"/>
  <c r="D2118" i="8"/>
  <c r="B2119" i="8"/>
  <c r="A2119" i="8" s="1"/>
  <c r="C2119" i="8"/>
  <c r="D2119" i="8"/>
  <c r="B2120" i="8"/>
  <c r="A2120" i="8" s="1"/>
  <c r="C2120" i="8"/>
  <c r="D2120" i="8"/>
  <c r="B2121" i="8"/>
  <c r="A2121" i="8" s="1"/>
  <c r="C2121" i="8"/>
  <c r="D2121" i="8"/>
  <c r="B2122" i="8"/>
  <c r="A2122" i="8" s="1"/>
  <c r="C2122" i="8"/>
  <c r="D2122" i="8"/>
  <c r="B2123" i="8"/>
  <c r="A2123" i="8" s="1"/>
  <c r="C2123" i="8"/>
  <c r="D2123" i="8"/>
  <c r="B2124" i="8"/>
  <c r="A2124" i="8" s="1"/>
  <c r="C2124" i="8"/>
  <c r="D2124" i="8"/>
  <c r="B2125" i="8"/>
  <c r="A2125" i="8" s="1"/>
  <c r="C2125" i="8"/>
  <c r="D2125" i="8"/>
  <c r="B2126" i="8"/>
  <c r="A2126" i="8" s="1"/>
  <c r="C2126" i="8"/>
  <c r="D2126" i="8"/>
  <c r="B2127" i="8"/>
  <c r="A2127" i="8" s="1"/>
  <c r="C2127" i="8"/>
  <c r="D2127" i="8"/>
  <c r="B2128" i="8"/>
  <c r="A2128" i="8" s="1"/>
  <c r="C2128" i="8"/>
  <c r="D2128" i="8"/>
  <c r="B2129" i="8"/>
  <c r="A2129" i="8" s="1"/>
  <c r="C2129" i="8"/>
  <c r="D2129" i="8"/>
  <c r="B2130" i="8"/>
  <c r="A2130" i="8" s="1"/>
  <c r="C2130" i="8"/>
  <c r="D2130" i="8"/>
  <c r="B2131" i="8"/>
  <c r="A2131" i="8" s="1"/>
  <c r="C2131" i="8"/>
  <c r="D2131" i="8"/>
  <c r="B2132" i="8"/>
  <c r="A2132" i="8" s="1"/>
  <c r="C2132" i="8"/>
  <c r="D2132" i="8"/>
  <c r="B2133" i="8"/>
  <c r="A2133" i="8" s="1"/>
  <c r="C2133" i="8"/>
  <c r="D2133" i="8"/>
  <c r="B2134" i="8"/>
  <c r="A2134" i="8" s="1"/>
  <c r="C2134" i="8"/>
  <c r="D2134" i="8"/>
  <c r="B2135" i="8"/>
  <c r="A2135" i="8" s="1"/>
  <c r="C2135" i="8"/>
  <c r="D2135" i="8"/>
  <c r="B2136" i="8"/>
  <c r="A2136" i="8" s="1"/>
  <c r="C2136" i="8"/>
  <c r="D2136" i="8"/>
  <c r="B2137" i="8"/>
  <c r="A2137" i="8" s="1"/>
  <c r="C2137" i="8"/>
  <c r="D2137" i="8"/>
  <c r="B2138" i="8"/>
  <c r="A2138" i="8" s="1"/>
  <c r="C2138" i="8"/>
  <c r="D2138" i="8"/>
  <c r="B2139" i="8"/>
  <c r="A2139" i="8" s="1"/>
  <c r="C2139" i="8"/>
  <c r="D2139" i="8"/>
  <c r="B2140" i="8"/>
  <c r="A2140" i="8" s="1"/>
  <c r="C2140" i="8"/>
  <c r="D2140" i="8"/>
  <c r="B2141" i="8"/>
  <c r="A2141" i="8" s="1"/>
  <c r="C2141" i="8"/>
  <c r="D2141" i="8"/>
  <c r="B2142" i="8"/>
  <c r="A2142" i="8" s="1"/>
  <c r="C2142" i="8"/>
  <c r="D2142" i="8"/>
  <c r="B2143" i="8"/>
  <c r="A2143" i="8" s="1"/>
  <c r="C2143" i="8"/>
  <c r="D2143" i="8"/>
  <c r="B2144" i="8"/>
  <c r="A2144" i="8" s="1"/>
  <c r="C2144" i="8"/>
  <c r="D2144" i="8"/>
  <c r="B2145" i="8"/>
  <c r="A2145" i="8" s="1"/>
  <c r="C2145" i="8"/>
  <c r="D2145" i="8"/>
  <c r="B2146" i="8"/>
  <c r="A2146" i="8" s="1"/>
  <c r="C2146" i="8"/>
  <c r="D2146" i="8"/>
  <c r="B2147" i="8"/>
  <c r="A2147" i="8" s="1"/>
  <c r="C2147" i="8"/>
  <c r="D2147" i="8"/>
  <c r="B2148" i="8"/>
  <c r="A2148" i="8" s="1"/>
  <c r="C2148" i="8"/>
  <c r="D2148" i="8"/>
  <c r="B2149" i="8"/>
  <c r="A2149" i="8" s="1"/>
  <c r="C2149" i="8"/>
  <c r="D2149" i="8"/>
  <c r="B2150" i="8"/>
  <c r="A2150" i="8" s="1"/>
  <c r="C2150" i="8"/>
  <c r="D2150" i="8"/>
  <c r="B2151" i="8"/>
  <c r="A2151" i="8" s="1"/>
  <c r="C2151" i="8"/>
  <c r="D2151" i="8"/>
  <c r="B2152" i="8"/>
  <c r="A2152" i="8" s="1"/>
  <c r="C2152" i="8"/>
  <c r="D2152" i="8"/>
  <c r="B2153" i="8"/>
  <c r="A2153" i="8" s="1"/>
  <c r="C2153" i="8"/>
  <c r="D2153" i="8"/>
  <c r="B2154" i="8"/>
  <c r="A2154" i="8" s="1"/>
  <c r="C2154" i="8"/>
  <c r="D2154" i="8"/>
  <c r="B2155" i="8"/>
  <c r="A2155" i="8" s="1"/>
  <c r="C2155" i="8"/>
  <c r="D2155" i="8"/>
  <c r="B2156" i="8"/>
  <c r="A2156" i="8" s="1"/>
  <c r="C2156" i="8"/>
  <c r="D2156" i="8"/>
  <c r="B2157" i="8"/>
  <c r="A2157" i="8" s="1"/>
  <c r="C2157" i="8"/>
  <c r="D2157" i="8"/>
  <c r="B2158" i="8"/>
  <c r="A2158" i="8" s="1"/>
  <c r="C2158" i="8"/>
  <c r="D2158" i="8"/>
  <c r="B2159" i="8"/>
  <c r="A2159" i="8" s="1"/>
  <c r="C2159" i="8"/>
  <c r="D2159" i="8"/>
  <c r="B2160" i="8"/>
  <c r="A2160" i="8" s="1"/>
  <c r="C2160" i="8"/>
  <c r="D2160" i="8"/>
  <c r="B2161" i="8"/>
  <c r="A2161" i="8" s="1"/>
  <c r="C2161" i="8"/>
  <c r="D2161" i="8"/>
  <c r="B2162" i="8"/>
  <c r="A2162" i="8" s="1"/>
  <c r="C2162" i="8"/>
  <c r="D2162" i="8"/>
  <c r="B2163" i="8"/>
  <c r="A2163" i="8" s="1"/>
  <c r="C2163" i="8"/>
  <c r="D2163" i="8"/>
  <c r="B2164" i="8"/>
  <c r="A2164" i="8" s="1"/>
  <c r="C2164" i="8"/>
  <c r="D2164" i="8"/>
  <c r="B2165" i="8"/>
  <c r="A2165" i="8" s="1"/>
  <c r="C2165" i="8"/>
  <c r="D2165" i="8"/>
  <c r="B2166" i="8"/>
  <c r="A2166" i="8" s="1"/>
  <c r="C2166" i="8"/>
  <c r="D2166" i="8"/>
  <c r="B2167" i="8"/>
  <c r="A2167" i="8" s="1"/>
  <c r="C2167" i="8"/>
  <c r="D2167" i="8"/>
  <c r="B2168" i="8"/>
  <c r="A2168" i="8" s="1"/>
  <c r="C2168" i="8"/>
  <c r="D2168" i="8"/>
  <c r="B2169" i="8"/>
  <c r="A2169" i="8" s="1"/>
  <c r="C2169" i="8"/>
  <c r="D2169" i="8"/>
  <c r="B2170" i="8"/>
  <c r="A2170" i="8" s="1"/>
  <c r="C2170" i="8"/>
  <c r="D2170" i="8"/>
  <c r="B2171" i="8"/>
  <c r="A2171" i="8" s="1"/>
  <c r="C2171" i="8"/>
  <c r="D2171" i="8"/>
  <c r="B2172" i="8"/>
  <c r="A2172" i="8" s="1"/>
  <c r="C2172" i="8"/>
  <c r="D2172" i="8"/>
  <c r="B2173" i="8"/>
  <c r="A2173" i="8" s="1"/>
  <c r="C2173" i="8"/>
  <c r="D2173" i="8"/>
  <c r="B2174" i="8"/>
  <c r="A2174" i="8" s="1"/>
  <c r="C2174" i="8"/>
  <c r="D2174" i="8"/>
  <c r="B2175" i="8"/>
  <c r="A2175" i="8" s="1"/>
  <c r="C2175" i="8"/>
  <c r="D2175" i="8"/>
  <c r="B2176" i="8"/>
  <c r="A2176" i="8" s="1"/>
  <c r="C2176" i="8"/>
  <c r="D2176" i="8"/>
  <c r="B2177" i="8"/>
  <c r="A2177" i="8" s="1"/>
  <c r="C2177" i="8"/>
  <c r="D2177" i="8"/>
  <c r="B2178" i="8"/>
  <c r="A2178" i="8" s="1"/>
  <c r="C2178" i="8"/>
  <c r="D2178" i="8"/>
  <c r="B2179" i="8"/>
  <c r="A2179" i="8" s="1"/>
  <c r="C2179" i="8"/>
  <c r="D2179" i="8"/>
  <c r="B2180" i="8"/>
  <c r="A2180" i="8" s="1"/>
  <c r="C2180" i="8"/>
  <c r="D2180" i="8"/>
  <c r="B2181" i="8"/>
  <c r="A2181" i="8" s="1"/>
  <c r="C2181" i="8"/>
  <c r="D2181" i="8"/>
  <c r="B2182" i="8"/>
  <c r="A2182" i="8" s="1"/>
  <c r="C2182" i="8"/>
  <c r="D2182" i="8"/>
  <c r="B2183" i="8"/>
  <c r="A2183" i="8" s="1"/>
  <c r="C2183" i="8"/>
  <c r="D2183" i="8"/>
  <c r="B2184" i="8"/>
  <c r="A2184" i="8" s="1"/>
  <c r="C2184" i="8"/>
  <c r="D2184" i="8"/>
  <c r="B2185" i="8"/>
  <c r="A2185" i="8" s="1"/>
  <c r="C2185" i="8"/>
  <c r="D2185" i="8"/>
  <c r="B2186" i="8"/>
  <c r="A2186" i="8" s="1"/>
  <c r="C2186" i="8"/>
  <c r="D2186" i="8"/>
  <c r="B2187" i="8"/>
  <c r="A2187" i="8" s="1"/>
  <c r="C2187" i="8"/>
  <c r="D2187" i="8"/>
  <c r="B2188" i="8"/>
  <c r="A2188" i="8" s="1"/>
  <c r="C2188" i="8"/>
  <c r="D2188" i="8"/>
  <c r="B2189" i="8"/>
  <c r="A2189" i="8" s="1"/>
  <c r="C2189" i="8"/>
  <c r="D2189" i="8"/>
  <c r="B2190" i="8"/>
  <c r="A2190" i="8" s="1"/>
  <c r="C2190" i="8"/>
  <c r="D2190" i="8"/>
  <c r="B2191" i="8"/>
  <c r="A2191" i="8" s="1"/>
  <c r="C2191" i="8"/>
  <c r="D2191" i="8"/>
  <c r="B2192" i="8"/>
  <c r="A2192" i="8" s="1"/>
  <c r="C2192" i="8"/>
  <c r="D2192" i="8"/>
  <c r="B2193" i="8"/>
  <c r="A2193" i="8" s="1"/>
  <c r="C2193" i="8"/>
  <c r="D2193" i="8"/>
  <c r="B2194" i="8"/>
  <c r="A2194" i="8" s="1"/>
  <c r="C2194" i="8"/>
  <c r="D2194" i="8"/>
  <c r="B2195" i="8"/>
  <c r="A2195" i="8" s="1"/>
  <c r="C2195" i="8"/>
  <c r="D2195" i="8"/>
  <c r="B2196" i="8"/>
  <c r="A2196" i="8" s="1"/>
  <c r="C2196" i="8"/>
  <c r="D2196" i="8"/>
  <c r="B2197" i="8"/>
  <c r="A2197" i="8" s="1"/>
  <c r="C2197" i="8"/>
  <c r="D2197" i="8"/>
  <c r="B2198" i="8"/>
  <c r="A2198" i="8" s="1"/>
  <c r="C2198" i="8"/>
  <c r="D2198" i="8"/>
  <c r="B2199" i="8"/>
  <c r="A2199" i="8" s="1"/>
  <c r="C2199" i="8"/>
  <c r="D2199" i="8"/>
  <c r="B2200" i="8"/>
  <c r="A2200" i="8" s="1"/>
  <c r="C2200" i="8"/>
  <c r="D2200" i="8"/>
  <c r="B2201" i="8"/>
  <c r="A2201" i="8" s="1"/>
  <c r="C2201" i="8"/>
  <c r="D2201" i="8"/>
  <c r="B2202" i="8"/>
  <c r="A2202" i="8" s="1"/>
  <c r="C2202" i="8"/>
  <c r="D2202" i="8"/>
  <c r="B2203" i="8"/>
  <c r="A2203" i="8" s="1"/>
  <c r="C2203" i="8"/>
  <c r="D2203" i="8"/>
  <c r="B2204" i="8"/>
  <c r="A2204" i="8" s="1"/>
  <c r="C2204" i="8"/>
  <c r="D2204" i="8"/>
  <c r="B2205" i="8"/>
  <c r="A2205" i="8" s="1"/>
  <c r="C2205" i="8"/>
  <c r="D2205" i="8"/>
  <c r="B2206" i="8"/>
  <c r="A2206" i="8" s="1"/>
  <c r="C2206" i="8"/>
  <c r="D2206" i="8"/>
  <c r="B2207" i="8"/>
  <c r="A2207" i="8" s="1"/>
  <c r="C2207" i="8"/>
  <c r="D2207" i="8"/>
  <c r="B2208" i="8"/>
  <c r="A2208" i="8" s="1"/>
  <c r="C2208" i="8"/>
  <c r="D2208" i="8"/>
  <c r="B2209" i="8"/>
  <c r="A2209" i="8" s="1"/>
  <c r="C2209" i="8"/>
  <c r="D2209" i="8"/>
  <c r="B2210" i="8"/>
  <c r="A2210" i="8" s="1"/>
  <c r="C2210" i="8"/>
  <c r="D2210" i="8"/>
  <c r="B2211" i="8"/>
  <c r="A2211" i="8" s="1"/>
  <c r="C2211" i="8"/>
  <c r="D2211" i="8"/>
  <c r="B2212" i="8"/>
  <c r="A2212" i="8" s="1"/>
  <c r="C2212" i="8"/>
  <c r="D2212" i="8"/>
  <c r="B2213" i="8"/>
  <c r="A2213" i="8" s="1"/>
  <c r="C2213" i="8"/>
  <c r="D2213" i="8"/>
  <c r="B2214" i="8"/>
  <c r="A2214" i="8" s="1"/>
  <c r="C2214" i="8"/>
  <c r="D2214" i="8"/>
  <c r="B2215" i="8"/>
  <c r="A2215" i="8" s="1"/>
  <c r="C2215" i="8"/>
  <c r="D2215" i="8"/>
  <c r="B2216" i="8"/>
  <c r="A2216" i="8" s="1"/>
  <c r="C2216" i="8"/>
  <c r="D2216" i="8"/>
  <c r="B2217" i="8"/>
  <c r="A2217" i="8" s="1"/>
  <c r="C2217" i="8"/>
  <c r="D2217" i="8"/>
  <c r="B2218" i="8"/>
  <c r="A2218" i="8" s="1"/>
  <c r="C2218" i="8"/>
  <c r="D2218" i="8"/>
  <c r="B2219" i="8"/>
  <c r="A2219" i="8" s="1"/>
  <c r="C2219" i="8"/>
  <c r="D2219" i="8"/>
  <c r="B2220" i="8"/>
  <c r="A2220" i="8" s="1"/>
  <c r="C2220" i="8"/>
  <c r="D2220" i="8"/>
  <c r="B2221" i="8"/>
  <c r="A2221" i="8" s="1"/>
  <c r="C2221" i="8"/>
  <c r="D2221" i="8"/>
  <c r="B2222" i="8"/>
  <c r="A2222" i="8" s="1"/>
  <c r="C2222" i="8"/>
  <c r="D2222" i="8"/>
  <c r="B2223" i="8"/>
  <c r="A2223" i="8" s="1"/>
  <c r="C2223" i="8"/>
  <c r="D2223" i="8"/>
  <c r="B2224" i="8"/>
  <c r="A2224" i="8" s="1"/>
  <c r="C2224" i="8"/>
  <c r="D2224" i="8"/>
  <c r="B2225" i="8"/>
  <c r="A2225" i="8" s="1"/>
  <c r="C2225" i="8"/>
  <c r="D2225" i="8"/>
  <c r="B2226" i="8"/>
  <c r="A2226" i="8" s="1"/>
  <c r="C2226" i="8"/>
  <c r="D2226" i="8"/>
  <c r="B2227" i="8"/>
  <c r="A2227" i="8" s="1"/>
  <c r="C2227" i="8"/>
  <c r="D2227" i="8"/>
  <c r="B2228" i="8"/>
  <c r="A2228" i="8" s="1"/>
  <c r="C2228" i="8"/>
  <c r="D2228" i="8"/>
  <c r="B2229" i="8"/>
  <c r="A2229" i="8" s="1"/>
  <c r="C2229" i="8"/>
  <c r="D2229" i="8"/>
  <c r="B2230" i="8"/>
  <c r="A2230" i="8" s="1"/>
  <c r="C2230" i="8"/>
  <c r="D2230" i="8"/>
  <c r="B2231" i="8"/>
  <c r="A2231" i="8" s="1"/>
  <c r="C2231" i="8"/>
  <c r="D2231" i="8"/>
  <c r="B2232" i="8"/>
  <c r="A2232" i="8" s="1"/>
  <c r="C2232" i="8"/>
  <c r="D2232" i="8"/>
  <c r="B2233" i="8"/>
  <c r="A2233" i="8" s="1"/>
  <c r="C2233" i="8"/>
  <c r="D2233" i="8"/>
  <c r="B2234" i="8"/>
  <c r="A2234" i="8" s="1"/>
  <c r="C2234" i="8"/>
  <c r="D2234" i="8"/>
  <c r="B2235" i="8"/>
  <c r="A2235" i="8" s="1"/>
  <c r="C2235" i="8"/>
  <c r="D2235" i="8"/>
  <c r="B2236" i="8"/>
  <c r="A2236" i="8" s="1"/>
  <c r="C2236" i="8"/>
  <c r="D2236" i="8"/>
  <c r="B2237" i="8"/>
  <c r="A2237" i="8" s="1"/>
  <c r="C2237" i="8"/>
  <c r="D2237" i="8"/>
  <c r="B2238" i="8"/>
  <c r="A2238" i="8" s="1"/>
  <c r="C2238" i="8"/>
  <c r="D2238" i="8"/>
  <c r="B2239" i="8"/>
  <c r="A2239" i="8" s="1"/>
  <c r="C2239" i="8"/>
  <c r="D2239" i="8"/>
  <c r="B2240" i="8"/>
  <c r="A2240" i="8" s="1"/>
  <c r="C2240" i="8"/>
  <c r="D2240" i="8"/>
  <c r="B2241" i="8"/>
  <c r="A2241" i="8" s="1"/>
  <c r="C2241" i="8"/>
  <c r="D2241" i="8"/>
  <c r="B2242" i="8"/>
  <c r="A2242" i="8" s="1"/>
  <c r="C2242" i="8"/>
  <c r="D2242" i="8"/>
  <c r="B2243" i="8"/>
  <c r="A2243" i="8" s="1"/>
  <c r="C2243" i="8"/>
  <c r="D2243" i="8"/>
  <c r="B2244" i="8"/>
  <c r="A2244" i="8" s="1"/>
  <c r="C2244" i="8"/>
  <c r="D2244" i="8"/>
  <c r="B2245" i="8"/>
  <c r="A2245" i="8" s="1"/>
  <c r="C2245" i="8"/>
  <c r="D2245" i="8"/>
  <c r="B2246" i="8"/>
  <c r="A2246" i="8" s="1"/>
  <c r="C2246" i="8"/>
  <c r="D2246" i="8"/>
  <c r="B2247" i="8"/>
  <c r="A2247" i="8" s="1"/>
  <c r="C2247" i="8"/>
  <c r="D2247" i="8"/>
  <c r="B2248" i="8"/>
  <c r="A2248" i="8" s="1"/>
  <c r="C2248" i="8"/>
  <c r="D2248" i="8"/>
  <c r="B2249" i="8"/>
  <c r="A2249" i="8" s="1"/>
  <c r="C2249" i="8"/>
  <c r="D2249" i="8"/>
  <c r="B2250" i="8"/>
  <c r="A2250" i="8" s="1"/>
  <c r="C2250" i="8"/>
  <c r="D2250" i="8"/>
  <c r="B2251" i="8"/>
  <c r="A2251" i="8" s="1"/>
  <c r="C2251" i="8"/>
  <c r="D2251" i="8"/>
  <c r="B2252" i="8"/>
  <c r="A2252" i="8" s="1"/>
  <c r="C2252" i="8"/>
  <c r="D2252" i="8"/>
  <c r="B2253" i="8"/>
  <c r="A2253" i="8" s="1"/>
  <c r="C2253" i="8"/>
  <c r="D2253" i="8"/>
  <c r="B2254" i="8"/>
  <c r="A2254" i="8" s="1"/>
  <c r="C2254" i="8"/>
  <c r="D2254" i="8"/>
  <c r="B2255" i="8"/>
  <c r="A2255" i="8" s="1"/>
  <c r="C2255" i="8"/>
  <c r="D2255" i="8"/>
  <c r="B2256" i="8"/>
  <c r="A2256" i="8" s="1"/>
  <c r="C2256" i="8"/>
  <c r="D2256" i="8"/>
  <c r="B2257" i="8"/>
  <c r="A2257" i="8" s="1"/>
  <c r="C2257" i="8"/>
  <c r="D2257" i="8"/>
  <c r="B2258" i="8"/>
  <c r="A2258" i="8" s="1"/>
  <c r="C2258" i="8"/>
  <c r="D2258" i="8"/>
  <c r="B2259" i="8"/>
  <c r="A2259" i="8" s="1"/>
  <c r="C2259" i="8"/>
  <c r="D2259" i="8"/>
  <c r="B2260" i="8"/>
  <c r="A2260" i="8" s="1"/>
  <c r="C2260" i="8"/>
  <c r="D2260" i="8"/>
  <c r="B2261" i="8"/>
  <c r="A2261" i="8" s="1"/>
  <c r="C2261" i="8"/>
  <c r="D2261" i="8"/>
  <c r="B2262" i="8"/>
  <c r="A2262" i="8" s="1"/>
  <c r="C2262" i="8"/>
  <c r="D2262" i="8"/>
  <c r="B2263" i="8"/>
  <c r="A2263" i="8" s="1"/>
  <c r="C2263" i="8"/>
  <c r="D2263" i="8"/>
  <c r="B2264" i="8"/>
  <c r="A2264" i="8" s="1"/>
  <c r="C2264" i="8"/>
  <c r="D2264" i="8"/>
  <c r="B2265" i="8"/>
  <c r="A2265" i="8" s="1"/>
  <c r="C2265" i="8"/>
  <c r="D2265" i="8"/>
  <c r="B2266" i="8"/>
  <c r="A2266" i="8" s="1"/>
  <c r="C2266" i="8"/>
  <c r="D2266" i="8"/>
  <c r="B2267" i="8"/>
  <c r="A2267" i="8" s="1"/>
  <c r="C2267" i="8"/>
  <c r="D2267" i="8"/>
  <c r="B2268" i="8"/>
  <c r="A2268" i="8" s="1"/>
  <c r="C2268" i="8"/>
  <c r="D2268" i="8"/>
  <c r="B2269" i="8"/>
  <c r="A2269" i="8" s="1"/>
  <c r="C2269" i="8"/>
  <c r="D2269" i="8"/>
  <c r="B2270" i="8"/>
  <c r="A2270" i="8" s="1"/>
  <c r="C2270" i="8"/>
  <c r="D2270" i="8"/>
  <c r="B2271" i="8"/>
  <c r="A2271" i="8" s="1"/>
  <c r="C2271" i="8"/>
  <c r="D2271" i="8"/>
  <c r="B2272" i="8"/>
  <c r="A2272" i="8" s="1"/>
  <c r="C2272" i="8"/>
  <c r="D2272" i="8"/>
  <c r="B2273" i="8"/>
  <c r="A2273" i="8" s="1"/>
  <c r="C2273" i="8"/>
  <c r="D2273" i="8"/>
  <c r="B2274" i="8"/>
  <c r="A2274" i="8" s="1"/>
  <c r="C2274" i="8"/>
  <c r="D2274" i="8"/>
  <c r="B2275" i="8"/>
  <c r="A2275" i="8" s="1"/>
  <c r="C2275" i="8"/>
  <c r="D2275" i="8"/>
  <c r="B2276" i="8"/>
  <c r="A2276" i="8" s="1"/>
  <c r="C2276" i="8"/>
  <c r="D2276" i="8"/>
  <c r="B2277" i="8"/>
  <c r="A2277" i="8" s="1"/>
  <c r="C2277" i="8"/>
  <c r="D2277" i="8"/>
  <c r="B2278" i="8"/>
  <c r="A2278" i="8" s="1"/>
  <c r="C2278" i="8"/>
  <c r="D2278" i="8"/>
  <c r="B2279" i="8"/>
  <c r="A2279" i="8" s="1"/>
  <c r="C2279" i="8"/>
  <c r="D2279" i="8"/>
  <c r="B2280" i="8"/>
  <c r="A2280" i="8" s="1"/>
  <c r="C2280" i="8"/>
  <c r="D2280" i="8"/>
  <c r="B2281" i="8"/>
  <c r="A2281" i="8" s="1"/>
  <c r="C2281" i="8"/>
  <c r="D2281" i="8"/>
  <c r="B2282" i="8"/>
  <c r="A2282" i="8" s="1"/>
  <c r="C2282" i="8"/>
  <c r="D2282" i="8"/>
  <c r="B2283" i="8"/>
  <c r="A2283" i="8" s="1"/>
  <c r="C2283" i="8"/>
  <c r="D2283" i="8"/>
  <c r="B2284" i="8"/>
  <c r="A2284" i="8" s="1"/>
  <c r="C2284" i="8"/>
  <c r="D2284" i="8"/>
  <c r="B2285" i="8"/>
  <c r="A2285" i="8" s="1"/>
  <c r="C2285" i="8"/>
  <c r="D2285" i="8"/>
  <c r="B2286" i="8"/>
  <c r="A2286" i="8" s="1"/>
  <c r="C2286" i="8"/>
  <c r="D2286" i="8"/>
  <c r="B2287" i="8"/>
  <c r="A2287" i="8" s="1"/>
  <c r="C2287" i="8"/>
  <c r="D2287" i="8"/>
  <c r="B2288" i="8"/>
  <c r="A2288" i="8" s="1"/>
  <c r="C2288" i="8"/>
  <c r="D2288" i="8"/>
  <c r="B2289" i="8"/>
  <c r="A2289" i="8" s="1"/>
  <c r="C2289" i="8"/>
  <c r="D2289" i="8"/>
  <c r="B2290" i="8"/>
  <c r="A2290" i="8" s="1"/>
  <c r="C2290" i="8"/>
  <c r="D2290" i="8"/>
  <c r="B2291" i="8"/>
  <c r="A2291" i="8" s="1"/>
  <c r="C2291" i="8"/>
  <c r="D2291" i="8"/>
  <c r="B2292" i="8"/>
  <c r="A2292" i="8" s="1"/>
  <c r="C2292" i="8"/>
  <c r="D2292" i="8"/>
  <c r="B2293" i="8"/>
  <c r="A2293" i="8" s="1"/>
  <c r="C2293" i="8"/>
  <c r="D2293" i="8"/>
  <c r="B2294" i="8"/>
  <c r="A2294" i="8" s="1"/>
  <c r="C2294" i="8"/>
  <c r="D2294" i="8"/>
  <c r="B2295" i="8"/>
  <c r="A2295" i="8" s="1"/>
  <c r="C2295" i="8"/>
  <c r="D2295" i="8"/>
  <c r="B2296" i="8"/>
  <c r="A2296" i="8" s="1"/>
  <c r="C2296" i="8"/>
  <c r="D2296" i="8"/>
  <c r="B2297" i="8"/>
  <c r="A2297" i="8" s="1"/>
  <c r="C2297" i="8"/>
  <c r="D2297" i="8"/>
  <c r="B2298" i="8"/>
  <c r="A2298" i="8" s="1"/>
  <c r="C2298" i="8"/>
  <c r="D2298" i="8"/>
  <c r="B2299" i="8"/>
  <c r="A2299" i="8" s="1"/>
  <c r="C2299" i="8"/>
  <c r="D2299" i="8"/>
  <c r="B2300" i="8"/>
  <c r="A2300" i="8" s="1"/>
  <c r="C2300" i="8"/>
  <c r="D2300" i="8"/>
  <c r="B2301" i="8"/>
  <c r="A2301" i="8" s="1"/>
  <c r="C2301" i="8"/>
  <c r="D2301" i="8"/>
  <c r="B2302" i="8"/>
  <c r="A2302" i="8" s="1"/>
  <c r="C2302" i="8"/>
  <c r="D2302" i="8"/>
  <c r="B2303" i="8"/>
  <c r="A2303" i="8" s="1"/>
  <c r="C2303" i="8"/>
  <c r="D2303" i="8"/>
  <c r="B2304" i="8"/>
  <c r="A2304" i="8" s="1"/>
  <c r="C2304" i="8"/>
  <c r="D2304" i="8"/>
  <c r="B2305" i="8"/>
  <c r="A2305" i="8" s="1"/>
  <c r="C2305" i="8"/>
  <c r="D2305" i="8"/>
  <c r="B2306" i="8"/>
  <c r="A2306" i="8" s="1"/>
  <c r="C2306" i="8"/>
  <c r="D2306" i="8"/>
  <c r="B2307" i="8"/>
  <c r="A2307" i="8" s="1"/>
  <c r="C2307" i="8"/>
  <c r="D2307" i="8"/>
  <c r="B2308" i="8"/>
  <c r="A2308" i="8" s="1"/>
  <c r="C2308" i="8"/>
  <c r="D2308" i="8"/>
  <c r="B2309" i="8"/>
  <c r="A2309" i="8" s="1"/>
  <c r="C2309" i="8"/>
  <c r="D2309" i="8"/>
  <c r="B2310" i="8"/>
  <c r="A2310" i="8" s="1"/>
  <c r="C2310" i="8"/>
  <c r="D2310" i="8"/>
  <c r="B2311" i="8"/>
  <c r="A2311" i="8" s="1"/>
  <c r="C2311" i="8"/>
  <c r="D2311" i="8"/>
  <c r="B2312" i="8"/>
  <c r="A2312" i="8" s="1"/>
  <c r="C2312" i="8"/>
  <c r="D2312" i="8"/>
  <c r="B2313" i="8"/>
  <c r="A2313" i="8" s="1"/>
  <c r="C2313" i="8"/>
  <c r="D2313" i="8"/>
  <c r="B2314" i="8"/>
  <c r="A2314" i="8" s="1"/>
  <c r="C2314" i="8"/>
  <c r="D2314" i="8"/>
  <c r="B2315" i="8"/>
  <c r="A2315" i="8" s="1"/>
  <c r="C2315" i="8"/>
  <c r="D2315" i="8"/>
  <c r="B2316" i="8"/>
  <c r="A2316" i="8" s="1"/>
  <c r="C2316" i="8"/>
  <c r="D2316" i="8"/>
  <c r="B2317" i="8"/>
  <c r="A2317" i="8" s="1"/>
  <c r="C2317" i="8"/>
  <c r="D2317" i="8"/>
  <c r="B2318" i="8"/>
  <c r="A2318" i="8" s="1"/>
  <c r="C2318" i="8"/>
  <c r="D2318" i="8"/>
  <c r="B2319" i="8"/>
  <c r="A2319" i="8" s="1"/>
  <c r="C2319" i="8"/>
  <c r="D2319" i="8"/>
  <c r="B2320" i="8"/>
  <c r="A2320" i="8" s="1"/>
  <c r="C2320" i="8"/>
  <c r="D2320" i="8"/>
  <c r="B2321" i="8"/>
  <c r="A2321" i="8" s="1"/>
  <c r="C2321" i="8"/>
  <c r="D2321" i="8"/>
  <c r="B2322" i="8"/>
  <c r="A2322" i="8" s="1"/>
  <c r="C2322" i="8"/>
  <c r="D2322" i="8"/>
  <c r="B2323" i="8"/>
  <c r="A2323" i="8" s="1"/>
  <c r="C2323" i="8"/>
  <c r="D2323" i="8"/>
  <c r="B2324" i="8"/>
  <c r="A2324" i="8" s="1"/>
  <c r="C2324" i="8"/>
  <c r="D2324" i="8"/>
  <c r="B2325" i="8"/>
  <c r="A2325" i="8" s="1"/>
  <c r="C2325" i="8"/>
  <c r="D2325" i="8"/>
  <c r="B2326" i="8"/>
  <c r="A2326" i="8" s="1"/>
  <c r="C2326" i="8"/>
  <c r="D2326" i="8"/>
  <c r="B2327" i="8"/>
  <c r="A2327" i="8" s="1"/>
  <c r="C2327" i="8"/>
  <c r="D2327" i="8"/>
  <c r="B2328" i="8"/>
  <c r="A2328" i="8" s="1"/>
  <c r="C2328" i="8"/>
  <c r="D2328" i="8"/>
  <c r="B2329" i="8"/>
  <c r="A2329" i="8" s="1"/>
  <c r="C2329" i="8"/>
  <c r="D2329" i="8"/>
  <c r="B2330" i="8"/>
  <c r="A2330" i="8" s="1"/>
  <c r="C2330" i="8"/>
  <c r="D2330" i="8"/>
  <c r="B2331" i="8"/>
  <c r="A2331" i="8" s="1"/>
  <c r="C2331" i="8"/>
  <c r="D2331" i="8"/>
  <c r="B2332" i="8"/>
  <c r="A2332" i="8" s="1"/>
  <c r="C2332" i="8"/>
  <c r="D2332" i="8"/>
  <c r="B2333" i="8"/>
  <c r="A2333" i="8" s="1"/>
  <c r="C2333" i="8"/>
  <c r="D2333" i="8"/>
  <c r="B2334" i="8"/>
  <c r="A2334" i="8" s="1"/>
  <c r="C2334" i="8"/>
  <c r="D2334" i="8"/>
  <c r="B2335" i="8"/>
  <c r="A2335" i="8" s="1"/>
  <c r="C2335" i="8"/>
  <c r="D2335" i="8"/>
  <c r="B2336" i="8"/>
  <c r="A2336" i="8" s="1"/>
  <c r="C2336" i="8"/>
  <c r="D2336" i="8"/>
  <c r="B2337" i="8"/>
  <c r="A2337" i="8" s="1"/>
  <c r="C2337" i="8"/>
  <c r="D2337" i="8"/>
  <c r="B2338" i="8"/>
  <c r="A2338" i="8" s="1"/>
  <c r="C2338" i="8"/>
  <c r="D2338" i="8"/>
  <c r="B2339" i="8"/>
  <c r="A2339" i="8" s="1"/>
  <c r="C2339" i="8"/>
  <c r="D2339" i="8"/>
  <c r="B2340" i="8"/>
  <c r="A2340" i="8" s="1"/>
  <c r="C2340" i="8"/>
  <c r="D2340" i="8"/>
  <c r="B2341" i="8"/>
  <c r="A2341" i="8" s="1"/>
  <c r="C2341" i="8"/>
  <c r="D2341" i="8"/>
  <c r="B2342" i="8"/>
  <c r="A2342" i="8" s="1"/>
  <c r="C2342" i="8"/>
  <c r="D2342" i="8"/>
  <c r="B2343" i="8"/>
  <c r="A2343" i="8" s="1"/>
  <c r="C2343" i="8"/>
  <c r="D2343" i="8"/>
  <c r="B2344" i="8"/>
  <c r="A2344" i="8" s="1"/>
  <c r="C2344" i="8"/>
  <c r="D2344" i="8"/>
  <c r="B2345" i="8"/>
  <c r="A2345" i="8" s="1"/>
  <c r="C2345" i="8"/>
  <c r="D2345" i="8"/>
  <c r="B2346" i="8"/>
  <c r="A2346" i="8" s="1"/>
  <c r="C2346" i="8"/>
  <c r="D2346" i="8"/>
  <c r="B2347" i="8"/>
  <c r="A2347" i="8" s="1"/>
  <c r="C2347" i="8"/>
  <c r="D2347" i="8"/>
  <c r="B2348" i="8"/>
  <c r="A2348" i="8" s="1"/>
  <c r="C2348" i="8"/>
  <c r="D2348" i="8"/>
  <c r="B2349" i="8"/>
  <c r="A2349" i="8" s="1"/>
  <c r="C2349" i="8"/>
  <c r="D2349" i="8"/>
  <c r="B2350" i="8"/>
  <c r="A2350" i="8" s="1"/>
  <c r="C2350" i="8"/>
  <c r="D2350" i="8"/>
  <c r="B2351" i="8"/>
  <c r="A2351" i="8" s="1"/>
  <c r="C2351" i="8"/>
  <c r="D2351" i="8"/>
  <c r="B2352" i="8"/>
  <c r="A2352" i="8" s="1"/>
  <c r="C2352" i="8"/>
  <c r="D2352" i="8"/>
  <c r="B2353" i="8"/>
  <c r="A2353" i="8" s="1"/>
  <c r="C2353" i="8"/>
  <c r="D2353" i="8"/>
  <c r="B2354" i="8"/>
  <c r="A2354" i="8" s="1"/>
  <c r="C2354" i="8"/>
  <c r="D2354" i="8"/>
  <c r="B2355" i="8"/>
  <c r="A2355" i="8" s="1"/>
  <c r="C2355" i="8"/>
  <c r="D2355" i="8"/>
  <c r="B2356" i="8"/>
  <c r="A2356" i="8" s="1"/>
  <c r="C2356" i="8"/>
  <c r="D2356" i="8"/>
  <c r="B2357" i="8"/>
  <c r="A2357" i="8" s="1"/>
  <c r="C2357" i="8"/>
  <c r="D2357" i="8"/>
  <c r="B2358" i="8"/>
  <c r="A2358" i="8" s="1"/>
  <c r="C2358" i="8"/>
  <c r="D2358" i="8"/>
  <c r="B2359" i="8"/>
  <c r="A2359" i="8" s="1"/>
  <c r="C2359" i="8"/>
  <c r="D2359" i="8"/>
  <c r="B2360" i="8"/>
  <c r="A2360" i="8" s="1"/>
  <c r="C2360" i="8"/>
  <c r="D2360" i="8"/>
  <c r="B2361" i="8"/>
  <c r="A2361" i="8" s="1"/>
  <c r="C2361" i="8"/>
  <c r="D2361" i="8"/>
  <c r="B2362" i="8"/>
  <c r="A2362" i="8" s="1"/>
  <c r="C2362" i="8"/>
  <c r="D2362" i="8"/>
  <c r="B2363" i="8"/>
  <c r="A2363" i="8" s="1"/>
  <c r="C2363" i="8"/>
  <c r="D2363" i="8"/>
  <c r="B2364" i="8"/>
  <c r="A2364" i="8" s="1"/>
  <c r="C2364" i="8"/>
  <c r="D2364" i="8"/>
  <c r="B2365" i="8"/>
  <c r="A2365" i="8" s="1"/>
  <c r="C2365" i="8"/>
  <c r="D2365" i="8"/>
  <c r="B2366" i="8"/>
  <c r="A2366" i="8" s="1"/>
  <c r="C2366" i="8"/>
  <c r="D2366" i="8"/>
  <c r="B2367" i="8"/>
  <c r="A2367" i="8" s="1"/>
  <c r="C2367" i="8"/>
  <c r="D2367" i="8"/>
  <c r="B2368" i="8"/>
  <c r="A2368" i="8" s="1"/>
  <c r="C2368" i="8"/>
  <c r="D2368" i="8"/>
  <c r="B2369" i="8"/>
  <c r="A2369" i="8" s="1"/>
  <c r="C2369" i="8"/>
  <c r="D2369" i="8"/>
  <c r="B2370" i="8"/>
  <c r="A2370" i="8" s="1"/>
  <c r="C2370" i="8"/>
  <c r="D2370" i="8"/>
  <c r="B2371" i="8"/>
  <c r="A2371" i="8" s="1"/>
  <c r="C2371" i="8"/>
  <c r="D2371" i="8"/>
  <c r="B2372" i="8"/>
  <c r="A2372" i="8" s="1"/>
  <c r="C2372" i="8"/>
  <c r="D2372" i="8"/>
  <c r="B2373" i="8"/>
  <c r="A2373" i="8" s="1"/>
  <c r="C2373" i="8"/>
  <c r="D2373" i="8"/>
  <c r="B2374" i="8"/>
  <c r="A2374" i="8" s="1"/>
  <c r="C2374" i="8"/>
  <c r="D2374" i="8"/>
  <c r="B2375" i="8"/>
  <c r="A2375" i="8" s="1"/>
  <c r="C2375" i="8"/>
  <c r="D2375" i="8"/>
  <c r="B2376" i="8"/>
  <c r="A2376" i="8" s="1"/>
  <c r="C2376" i="8"/>
  <c r="D2376" i="8"/>
  <c r="B2377" i="8"/>
  <c r="A2377" i="8" s="1"/>
  <c r="C2377" i="8"/>
  <c r="D2377" i="8"/>
  <c r="B2378" i="8"/>
  <c r="A2378" i="8" s="1"/>
  <c r="C2378" i="8"/>
  <c r="D2378" i="8"/>
  <c r="B2379" i="8"/>
  <c r="A2379" i="8" s="1"/>
  <c r="C2379" i="8"/>
  <c r="D2379" i="8"/>
  <c r="B2380" i="8"/>
  <c r="A2380" i="8" s="1"/>
  <c r="C2380" i="8"/>
  <c r="D2380" i="8"/>
  <c r="B2381" i="8"/>
  <c r="A2381" i="8" s="1"/>
  <c r="C2381" i="8"/>
  <c r="D2381" i="8"/>
  <c r="B2382" i="8"/>
  <c r="A2382" i="8" s="1"/>
  <c r="C2382" i="8"/>
  <c r="D2382" i="8"/>
  <c r="B2383" i="8"/>
  <c r="A2383" i="8" s="1"/>
  <c r="C2383" i="8"/>
  <c r="D2383" i="8"/>
  <c r="B2384" i="8"/>
  <c r="A2384" i="8" s="1"/>
  <c r="C2384" i="8"/>
  <c r="D2384" i="8"/>
  <c r="B2385" i="8"/>
  <c r="A2385" i="8" s="1"/>
  <c r="C2385" i="8"/>
  <c r="D2385" i="8"/>
  <c r="B2386" i="8"/>
  <c r="A2386" i="8" s="1"/>
  <c r="C2386" i="8"/>
  <c r="D2386" i="8"/>
  <c r="B2387" i="8"/>
  <c r="A2387" i="8" s="1"/>
  <c r="C2387" i="8"/>
  <c r="D2387" i="8"/>
  <c r="B2388" i="8"/>
  <c r="A2388" i="8" s="1"/>
  <c r="C2388" i="8"/>
  <c r="D2388" i="8"/>
  <c r="B2389" i="8"/>
  <c r="A2389" i="8" s="1"/>
  <c r="C2389" i="8"/>
  <c r="D2389" i="8"/>
  <c r="B2390" i="8"/>
  <c r="A2390" i="8" s="1"/>
  <c r="C2390" i="8"/>
  <c r="D2390" i="8"/>
  <c r="B2391" i="8"/>
  <c r="A2391" i="8" s="1"/>
  <c r="C2391" i="8"/>
  <c r="D2391" i="8"/>
  <c r="B2392" i="8"/>
  <c r="A2392" i="8" s="1"/>
  <c r="C2392" i="8"/>
  <c r="D2392" i="8"/>
  <c r="B2393" i="8"/>
  <c r="A2393" i="8" s="1"/>
  <c r="C2393" i="8"/>
  <c r="D2393" i="8"/>
  <c r="B2394" i="8"/>
  <c r="A2394" i="8" s="1"/>
  <c r="C2394" i="8"/>
  <c r="D2394" i="8"/>
  <c r="B2395" i="8"/>
  <c r="A2395" i="8" s="1"/>
  <c r="C2395" i="8"/>
  <c r="D2395" i="8"/>
  <c r="B2396" i="8"/>
  <c r="A2396" i="8" s="1"/>
  <c r="C2396" i="8"/>
  <c r="D2396" i="8"/>
  <c r="B2397" i="8"/>
  <c r="A2397" i="8" s="1"/>
  <c r="C2397" i="8"/>
  <c r="D2397" i="8"/>
  <c r="B2398" i="8"/>
  <c r="A2398" i="8" s="1"/>
  <c r="C2398" i="8"/>
  <c r="D2398" i="8"/>
  <c r="B2399" i="8"/>
  <c r="A2399" i="8" s="1"/>
  <c r="C2399" i="8"/>
  <c r="D2399" i="8"/>
  <c r="B2400" i="8"/>
  <c r="A2400" i="8" s="1"/>
  <c r="C2400" i="8"/>
  <c r="D2400" i="8"/>
  <c r="B2401" i="8"/>
  <c r="A2401" i="8" s="1"/>
  <c r="C2401" i="8"/>
  <c r="D2401" i="8"/>
  <c r="B2402" i="8"/>
  <c r="A2402" i="8" s="1"/>
  <c r="C2402" i="8"/>
  <c r="D2402" i="8"/>
  <c r="B2403" i="8"/>
  <c r="A2403" i="8" s="1"/>
  <c r="C2403" i="8"/>
  <c r="D2403" i="8"/>
  <c r="B2404" i="8"/>
  <c r="A2404" i="8" s="1"/>
  <c r="C2404" i="8"/>
  <c r="D2404" i="8"/>
  <c r="B2405" i="8"/>
  <c r="A2405" i="8" s="1"/>
  <c r="C2405" i="8"/>
  <c r="D2405" i="8"/>
  <c r="B2406" i="8"/>
  <c r="A2406" i="8" s="1"/>
  <c r="C2406" i="8"/>
  <c r="D2406" i="8"/>
  <c r="B2407" i="8"/>
  <c r="A2407" i="8" s="1"/>
  <c r="C2407" i="8"/>
  <c r="D2407" i="8"/>
  <c r="B2408" i="8"/>
  <c r="A2408" i="8" s="1"/>
  <c r="C2408" i="8"/>
  <c r="D2408" i="8"/>
  <c r="B2409" i="8"/>
  <c r="A2409" i="8" s="1"/>
  <c r="C2409" i="8"/>
  <c r="D2409" i="8"/>
  <c r="B2410" i="8"/>
  <c r="A2410" i="8" s="1"/>
  <c r="C2410" i="8"/>
  <c r="D2410" i="8"/>
  <c r="B2411" i="8"/>
  <c r="A2411" i="8" s="1"/>
  <c r="C2411" i="8"/>
  <c r="D2411" i="8"/>
  <c r="B2412" i="8"/>
  <c r="A2412" i="8" s="1"/>
  <c r="C2412" i="8"/>
  <c r="D2412" i="8"/>
  <c r="B2413" i="8"/>
  <c r="A2413" i="8" s="1"/>
  <c r="C2413" i="8"/>
  <c r="D2413" i="8"/>
  <c r="B2414" i="8"/>
  <c r="A2414" i="8" s="1"/>
  <c r="C2414" i="8"/>
  <c r="D2414" i="8"/>
  <c r="B2415" i="8"/>
  <c r="A2415" i="8" s="1"/>
  <c r="C2415" i="8"/>
  <c r="D2415" i="8"/>
  <c r="B2416" i="8"/>
  <c r="A2416" i="8" s="1"/>
  <c r="C2416" i="8"/>
  <c r="D2416" i="8"/>
  <c r="B2417" i="8"/>
  <c r="A2417" i="8" s="1"/>
  <c r="C2417" i="8"/>
  <c r="D2417" i="8"/>
  <c r="B2418" i="8"/>
  <c r="A2418" i="8" s="1"/>
  <c r="C2418" i="8"/>
  <c r="D2418" i="8"/>
  <c r="B2419" i="8"/>
  <c r="A2419" i="8" s="1"/>
  <c r="C2419" i="8"/>
  <c r="D2419" i="8"/>
  <c r="B2420" i="8"/>
  <c r="A2420" i="8" s="1"/>
  <c r="C2420" i="8"/>
  <c r="D2420" i="8"/>
  <c r="B2421" i="8"/>
  <c r="A2421" i="8" s="1"/>
  <c r="C2421" i="8"/>
  <c r="D2421" i="8"/>
  <c r="B2422" i="8"/>
  <c r="A2422" i="8" s="1"/>
  <c r="C2422" i="8"/>
  <c r="D2422" i="8"/>
  <c r="B2423" i="8"/>
  <c r="A2423" i="8" s="1"/>
  <c r="C2423" i="8"/>
  <c r="D2423" i="8"/>
  <c r="B2424" i="8"/>
  <c r="A2424" i="8" s="1"/>
  <c r="C2424" i="8"/>
  <c r="D2424" i="8"/>
  <c r="B2425" i="8"/>
  <c r="A2425" i="8" s="1"/>
  <c r="C2425" i="8"/>
  <c r="D2425" i="8"/>
  <c r="B2426" i="8"/>
  <c r="A2426" i="8" s="1"/>
  <c r="C2426" i="8"/>
  <c r="D2426" i="8"/>
  <c r="B2427" i="8"/>
  <c r="A2427" i="8" s="1"/>
  <c r="C2427" i="8"/>
  <c r="D2427" i="8"/>
  <c r="B2428" i="8"/>
  <c r="A2428" i="8" s="1"/>
  <c r="C2428" i="8"/>
  <c r="D2428" i="8"/>
  <c r="B2429" i="8"/>
  <c r="A2429" i="8" s="1"/>
  <c r="C2429" i="8"/>
  <c r="D2429" i="8"/>
  <c r="B2430" i="8"/>
  <c r="A2430" i="8" s="1"/>
  <c r="C2430" i="8"/>
  <c r="D2430" i="8"/>
  <c r="B2431" i="8"/>
  <c r="A2431" i="8" s="1"/>
  <c r="C2431" i="8"/>
  <c r="D2431" i="8"/>
  <c r="B2432" i="8"/>
  <c r="A2432" i="8" s="1"/>
  <c r="C2432" i="8"/>
  <c r="D2432" i="8"/>
  <c r="B2433" i="8"/>
  <c r="A2433" i="8" s="1"/>
  <c r="C2433" i="8"/>
  <c r="D2433" i="8"/>
  <c r="B2434" i="8"/>
  <c r="A2434" i="8" s="1"/>
  <c r="C2434" i="8"/>
  <c r="D2434" i="8"/>
  <c r="B2435" i="8"/>
  <c r="A2435" i="8" s="1"/>
  <c r="C2435" i="8"/>
  <c r="D2435" i="8"/>
  <c r="B2436" i="8"/>
  <c r="A2436" i="8" s="1"/>
  <c r="C2436" i="8"/>
  <c r="D2436" i="8"/>
  <c r="B2437" i="8"/>
  <c r="A2437" i="8" s="1"/>
  <c r="C2437" i="8"/>
  <c r="D2437" i="8"/>
  <c r="B2438" i="8"/>
  <c r="A2438" i="8" s="1"/>
  <c r="C2438" i="8"/>
  <c r="D2438" i="8"/>
  <c r="B2439" i="8"/>
  <c r="A2439" i="8" s="1"/>
  <c r="C2439" i="8"/>
  <c r="D2439" i="8"/>
  <c r="B2440" i="8"/>
  <c r="A2440" i="8" s="1"/>
  <c r="C2440" i="8"/>
  <c r="D2440" i="8"/>
  <c r="B2441" i="8"/>
  <c r="A2441" i="8" s="1"/>
  <c r="C2441" i="8"/>
  <c r="D2441" i="8"/>
  <c r="B2442" i="8"/>
  <c r="A2442" i="8" s="1"/>
  <c r="C2442" i="8"/>
  <c r="D2442" i="8"/>
  <c r="B2443" i="8"/>
  <c r="A2443" i="8" s="1"/>
  <c r="C2443" i="8"/>
  <c r="D2443" i="8"/>
  <c r="B2444" i="8"/>
  <c r="A2444" i="8" s="1"/>
  <c r="C2444" i="8"/>
  <c r="D2444" i="8"/>
  <c r="B2445" i="8"/>
  <c r="A2445" i="8" s="1"/>
  <c r="C2445" i="8"/>
  <c r="D2445" i="8"/>
  <c r="B2446" i="8"/>
  <c r="A2446" i="8" s="1"/>
  <c r="C2446" i="8"/>
  <c r="D2446" i="8"/>
  <c r="B2447" i="8"/>
  <c r="A2447" i="8" s="1"/>
  <c r="C2447" i="8"/>
  <c r="D2447" i="8"/>
  <c r="B2448" i="8"/>
  <c r="A2448" i="8" s="1"/>
  <c r="C2448" i="8"/>
  <c r="D2448" i="8"/>
  <c r="B2449" i="8"/>
  <c r="A2449" i="8" s="1"/>
  <c r="C2449" i="8"/>
  <c r="D2449" i="8"/>
  <c r="B2450" i="8"/>
  <c r="A2450" i="8" s="1"/>
  <c r="C2450" i="8"/>
  <c r="D2450" i="8"/>
  <c r="B2451" i="8"/>
  <c r="A2451" i="8" s="1"/>
  <c r="C2451" i="8"/>
  <c r="D2451" i="8"/>
  <c r="B2452" i="8"/>
  <c r="A2452" i="8" s="1"/>
  <c r="C2452" i="8"/>
  <c r="D2452" i="8"/>
  <c r="B2453" i="8"/>
  <c r="A2453" i="8" s="1"/>
  <c r="C2453" i="8"/>
  <c r="D2453" i="8"/>
  <c r="B2454" i="8"/>
  <c r="A2454" i="8" s="1"/>
  <c r="C2454" i="8"/>
  <c r="D2454" i="8"/>
  <c r="B2455" i="8"/>
  <c r="A2455" i="8" s="1"/>
  <c r="C2455" i="8"/>
  <c r="D2455" i="8"/>
  <c r="B2456" i="8"/>
  <c r="A2456" i="8" s="1"/>
  <c r="C2456" i="8"/>
  <c r="D2456" i="8"/>
  <c r="B2457" i="8"/>
  <c r="A2457" i="8" s="1"/>
  <c r="C2457" i="8"/>
  <c r="D2457" i="8"/>
  <c r="B2458" i="8"/>
  <c r="A2458" i="8" s="1"/>
  <c r="C2458" i="8"/>
  <c r="D2458" i="8"/>
  <c r="B2459" i="8"/>
  <c r="A2459" i="8" s="1"/>
  <c r="C2459" i="8"/>
  <c r="D2459" i="8"/>
  <c r="B2460" i="8"/>
  <c r="A2460" i="8" s="1"/>
  <c r="C2460" i="8"/>
  <c r="D2460" i="8"/>
  <c r="B2461" i="8"/>
  <c r="A2461" i="8" s="1"/>
  <c r="C2461" i="8"/>
  <c r="D2461" i="8"/>
  <c r="B2462" i="8"/>
  <c r="A2462" i="8" s="1"/>
  <c r="C2462" i="8"/>
  <c r="D2462" i="8"/>
  <c r="B2463" i="8"/>
  <c r="A2463" i="8" s="1"/>
  <c r="C2463" i="8"/>
  <c r="D2463" i="8"/>
  <c r="B2464" i="8"/>
  <c r="A2464" i="8" s="1"/>
  <c r="C2464" i="8"/>
  <c r="D2464" i="8"/>
  <c r="B2465" i="8"/>
  <c r="A2465" i="8" s="1"/>
  <c r="C2465" i="8"/>
  <c r="D2465" i="8"/>
  <c r="B2466" i="8"/>
  <c r="A2466" i="8" s="1"/>
  <c r="C2466" i="8"/>
  <c r="D2466" i="8"/>
  <c r="B2467" i="8"/>
  <c r="A2467" i="8" s="1"/>
  <c r="C2467" i="8"/>
  <c r="D2467" i="8"/>
  <c r="B2468" i="8"/>
  <c r="A2468" i="8" s="1"/>
  <c r="C2468" i="8"/>
  <c r="D2468" i="8"/>
  <c r="B2469" i="8"/>
  <c r="A2469" i="8" s="1"/>
  <c r="C2469" i="8"/>
  <c r="D2469" i="8"/>
  <c r="B2470" i="8"/>
  <c r="A2470" i="8" s="1"/>
  <c r="C2470" i="8"/>
  <c r="D2470" i="8"/>
  <c r="B2471" i="8"/>
  <c r="A2471" i="8" s="1"/>
  <c r="C2471" i="8"/>
  <c r="D2471" i="8"/>
  <c r="B2472" i="8"/>
  <c r="A2472" i="8" s="1"/>
  <c r="C2472" i="8"/>
  <c r="D2472" i="8"/>
  <c r="B2473" i="8"/>
  <c r="A2473" i="8" s="1"/>
  <c r="C2473" i="8"/>
  <c r="D2473" i="8"/>
  <c r="B2474" i="8"/>
  <c r="A2474" i="8" s="1"/>
  <c r="C2474" i="8"/>
  <c r="D2474" i="8"/>
  <c r="B2475" i="8"/>
  <c r="A2475" i="8" s="1"/>
  <c r="C2475" i="8"/>
  <c r="D2475" i="8"/>
  <c r="B2476" i="8"/>
  <c r="A2476" i="8" s="1"/>
  <c r="C2476" i="8"/>
  <c r="D2476" i="8"/>
  <c r="B2477" i="8"/>
  <c r="A2477" i="8" s="1"/>
  <c r="C2477" i="8"/>
  <c r="D2477" i="8"/>
  <c r="B2478" i="8"/>
  <c r="A2478" i="8" s="1"/>
  <c r="C2478" i="8"/>
  <c r="D2478" i="8"/>
  <c r="B2479" i="8"/>
  <c r="A2479" i="8" s="1"/>
  <c r="C2479" i="8"/>
  <c r="D2479" i="8"/>
  <c r="B2480" i="8"/>
  <c r="A2480" i="8" s="1"/>
  <c r="C2480" i="8"/>
  <c r="D2480" i="8"/>
  <c r="B2481" i="8"/>
  <c r="A2481" i="8" s="1"/>
  <c r="C2481" i="8"/>
  <c r="D2481" i="8"/>
  <c r="B2482" i="8"/>
  <c r="A2482" i="8" s="1"/>
  <c r="C2482" i="8"/>
  <c r="D2482" i="8"/>
  <c r="B2483" i="8"/>
  <c r="A2483" i="8" s="1"/>
  <c r="C2483" i="8"/>
  <c r="D2483" i="8"/>
  <c r="B2484" i="8"/>
  <c r="A2484" i="8" s="1"/>
  <c r="C2484" i="8"/>
  <c r="D2484" i="8"/>
  <c r="B2485" i="8"/>
  <c r="A2485" i="8" s="1"/>
  <c r="C2485" i="8"/>
  <c r="D2485" i="8"/>
  <c r="B2486" i="8"/>
  <c r="A2486" i="8" s="1"/>
  <c r="C2486" i="8"/>
  <c r="D2486" i="8"/>
  <c r="B2487" i="8"/>
  <c r="A2487" i="8" s="1"/>
  <c r="C2487" i="8"/>
  <c r="D2487" i="8"/>
  <c r="B2488" i="8"/>
  <c r="A2488" i="8" s="1"/>
  <c r="C2488" i="8"/>
  <c r="D2488" i="8"/>
  <c r="B2489" i="8"/>
  <c r="A2489" i="8" s="1"/>
  <c r="C2489" i="8"/>
  <c r="D2489" i="8"/>
  <c r="B2490" i="8"/>
  <c r="A2490" i="8" s="1"/>
  <c r="C2490" i="8"/>
  <c r="D2490" i="8"/>
  <c r="B2491" i="8"/>
  <c r="A2491" i="8" s="1"/>
  <c r="C2491" i="8"/>
  <c r="D2491" i="8"/>
  <c r="B2492" i="8"/>
  <c r="A2492" i="8" s="1"/>
  <c r="C2492" i="8"/>
  <c r="D2492" i="8"/>
  <c r="B2493" i="8"/>
  <c r="A2493" i="8" s="1"/>
  <c r="C2493" i="8"/>
  <c r="D2493" i="8"/>
  <c r="B2494" i="8"/>
  <c r="A2494" i="8" s="1"/>
  <c r="C2494" i="8"/>
  <c r="D2494" i="8"/>
  <c r="B2495" i="8"/>
  <c r="A2495" i="8" s="1"/>
  <c r="C2495" i="8"/>
  <c r="D2495" i="8"/>
  <c r="B2496" i="8"/>
  <c r="A2496" i="8" s="1"/>
  <c r="C2496" i="8"/>
  <c r="D2496" i="8"/>
  <c r="B2497" i="8"/>
  <c r="A2497" i="8" s="1"/>
  <c r="C2497" i="8"/>
  <c r="D2497" i="8"/>
  <c r="B2498" i="8"/>
  <c r="A2498" i="8" s="1"/>
  <c r="C2498" i="8"/>
  <c r="D2498" i="8"/>
  <c r="B2499" i="8"/>
  <c r="A2499" i="8" s="1"/>
  <c r="C2499" i="8"/>
  <c r="D2499" i="8"/>
  <c r="B2500" i="8"/>
  <c r="A2500" i="8" s="1"/>
  <c r="C2500" i="8"/>
  <c r="D2500" i="8"/>
  <c r="B2501" i="8"/>
  <c r="A2501" i="8" s="1"/>
  <c r="C2501" i="8"/>
  <c r="D2501" i="8"/>
  <c r="B2502" i="8"/>
  <c r="A2502" i="8" s="1"/>
  <c r="C2502" i="8"/>
  <c r="D2502" i="8"/>
  <c r="B2503" i="8"/>
  <c r="A2503" i="8" s="1"/>
  <c r="C2503" i="8"/>
  <c r="D2503" i="8"/>
  <c r="B2504" i="8"/>
  <c r="A2504" i="8" s="1"/>
  <c r="C2504" i="8"/>
  <c r="D2504" i="8"/>
  <c r="B2505" i="8"/>
  <c r="A2505" i="8" s="1"/>
  <c r="C2505" i="8"/>
  <c r="D2505" i="8"/>
  <c r="B2506" i="8"/>
  <c r="A2506" i="8" s="1"/>
  <c r="C2506" i="8"/>
  <c r="D2506" i="8"/>
  <c r="B2507" i="8"/>
  <c r="A2507" i="8" s="1"/>
  <c r="C2507" i="8"/>
  <c r="D2507" i="8"/>
  <c r="B2508" i="8"/>
  <c r="A2508" i="8" s="1"/>
  <c r="C2508" i="8"/>
  <c r="D2508" i="8"/>
  <c r="B2509" i="8"/>
  <c r="A2509" i="8" s="1"/>
  <c r="C2509" i="8"/>
  <c r="D2509" i="8"/>
  <c r="B2510" i="8"/>
  <c r="A2510" i="8" s="1"/>
  <c r="C2510" i="8"/>
  <c r="D2510" i="8"/>
  <c r="B2511" i="8"/>
  <c r="A2511" i="8" s="1"/>
  <c r="C2511" i="8"/>
  <c r="D2511" i="8"/>
  <c r="B2512" i="8"/>
  <c r="A2512" i="8" s="1"/>
  <c r="C2512" i="8"/>
  <c r="D2512" i="8"/>
  <c r="B2513" i="8"/>
  <c r="A2513" i="8" s="1"/>
  <c r="C2513" i="8"/>
  <c r="D2513" i="8"/>
  <c r="B2514" i="8"/>
  <c r="A2514" i="8" s="1"/>
  <c r="C2514" i="8"/>
  <c r="D2514" i="8"/>
  <c r="B2515" i="8"/>
  <c r="A2515" i="8" s="1"/>
  <c r="C2515" i="8"/>
  <c r="D2515" i="8"/>
  <c r="B2516" i="8"/>
  <c r="A2516" i="8" s="1"/>
  <c r="C2516" i="8"/>
  <c r="D2516" i="8"/>
  <c r="B2517" i="8"/>
  <c r="A2517" i="8" s="1"/>
  <c r="C2517" i="8"/>
  <c r="D2517" i="8"/>
  <c r="B2518" i="8"/>
  <c r="A2518" i="8" s="1"/>
  <c r="C2518" i="8"/>
  <c r="D2518" i="8"/>
  <c r="B2519" i="8"/>
  <c r="A2519" i="8" s="1"/>
  <c r="C2519" i="8"/>
  <c r="D2519" i="8"/>
  <c r="B2520" i="8"/>
  <c r="A2520" i="8" s="1"/>
  <c r="C2520" i="8"/>
  <c r="D2520" i="8"/>
  <c r="B2521" i="8"/>
  <c r="A2521" i="8" s="1"/>
  <c r="C2521" i="8"/>
  <c r="D2521" i="8"/>
  <c r="B2522" i="8"/>
  <c r="A2522" i="8" s="1"/>
  <c r="C2522" i="8"/>
  <c r="D2522" i="8"/>
  <c r="B2523" i="8"/>
  <c r="A2523" i="8" s="1"/>
  <c r="C2523" i="8"/>
  <c r="D2523" i="8"/>
  <c r="B2524" i="8"/>
  <c r="A2524" i="8" s="1"/>
  <c r="C2524" i="8"/>
  <c r="D2524" i="8"/>
  <c r="B2525" i="8"/>
  <c r="A2525" i="8" s="1"/>
  <c r="C2525" i="8"/>
  <c r="D2525" i="8"/>
  <c r="B2526" i="8"/>
  <c r="A2526" i="8" s="1"/>
  <c r="C2526" i="8"/>
  <c r="D2526" i="8"/>
  <c r="B2527" i="8"/>
  <c r="A2527" i="8" s="1"/>
  <c r="C2527" i="8"/>
  <c r="D2527" i="8"/>
  <c r="B2528" i="8"/>
  <c r="A2528" i="8" s="1"/>
  <c r="C2528" i="8"/>
  <c r="D2528" i="8"/>
  <c r="B2529" i="8"/>
  <c r="A2529" i="8" s="1"/>
  <c r="C2529" i="8"/>
  <c r="D2529" i="8"/>
  <c r="B2530" i="8"/>
  <c r="A2530" i="8" s="1"/>
  <c r="C2530" i="8"/>
  <c r="D2530" i="8"/>
  <c r="B2531" i="8"/>
  <c r="A2531" i="8" s="1"/>
  <c r="C2531" i="8"/>
  <c r="D2531" i="8"/>
  <c r="B2532" i="8"/>
  <c r="A2532" i="8" s="1"/>
  <c r="C2532" i="8"/>
  <c r="D2532" i="8"/>
  <c r="B2533" i="8"/>
  <c r="A2533" i="8" s="1"/>
  <c r="C2533" i="8"/>
  <c r="D2533" i="8"/>
  <c r="B2534" i="8"/>
  <c r="A2534" i="8" s="1"/>
  <c r="C2534" i="8"/>
  <c r="D2534" i="8"/>
  <c r="B2535" i="8"/>
  <c r="A2535" i="8" s="1"/>
  <c r="C2535" i="8"/>
  <c r="D2535" i="8"/>
  <c r="B2536" i="8"/>
  <c r="A2536" i="8" s="1"/>
  <c r="C2536" i="8"/>
  <c r="D2536" i="8"/>
  <c r="B2537" i="8"/>
  <c r="A2537" i="8" s="1"/>
  <c r="C2537" i="8"/>
  <c r="D2537" i="8"/>
  <c r="B2538" i="8"/>
  <c r="A2538" i="8" s="1"/>
  <c r="C2538" i="8"/>
  <c r="D2538" i="8"/>
  <c r="B2539" i="8"/>
  <c r="A2539" i="8" s="1"/>
  <c r="C2539" i="8"/>
  <c r="D2539" i="8"/>
  <c r="B2540" i="8"/>
  <c r="A2540" i="8" s="1"/>
  <c r="C2540" i="8"/>
  <c r="D2540" i="8"/>
  <c r="B2541" i="8"/>
  <c r="A2541" i="8" s="1"/>
  <c r="C2541" i="8"/>
  <c r="D2541" i="8"/>
  <c r="B2542" i="8"/>
  <c r="A2542" i="8" s="1"/>
  <c r="C2542" i="8"/>
  <c r="D2542" i="8"/>
  <c r="B2543" i="8"/>
  <c r="A2543" i="8" s="1"/>
  <c r="C2543" i="8"/>
  <c r="D2543" i="8"/>
  <c r="B2544" i="8"/>
  <c r="A2544" i="8" s="1"/>
  <c r="C2544" i="8"/>
  <c r="D2544" i="8"/>
  <c r="B2545" i="8"/>
  <c r="A2545" i="8" s="1"/>
  <c r="C2545" i="8"/>
  <c r="D2545" i="8"/>
  <c r="B2546" i="8"/>
  <c r="A2546" i="8" s="1"/>
  <c r="C2546" i="8"/>
  <c r="D2546" i="8"/>
  <c r="B2547" i="8"/>
  <c r="A2547" i="8" s="1"/>
  <c r="C2547" i="8"/>
  <c r="D2547" i="8"/>
  <c r="B2548" i="8"/>
  <c r="A2548" i="8" s="1"/>
  <c r="C2548" i="8"/>
  <c r="D2548" i="8"/>
  <c r="B2549" i="8"/>
  <c r="A2549" i="8" s="1"/>
  <c r="C2549" i="8"/>
  <c r="D2549" i="8"/>
  <c r="B2550" i="8"/>
  <c r="A2550" i="8" s="1"/>
  <c r="C2550" i="8"/>
  <c r="D2550" i="8"/>
  <c r="B2551" i="8"/>
  <c r="A2551" i="8" s="1"/>
  <c r="C2551" i="8"/>
  <c r="D2551" i="8"/>
  <c r="B2552" i="8"/>
  <c r="A2552" i="8" s="1"/>
  <c r="C2552" i="8"/>
  <c r="D2552" i="8"/>
  <c r="B2553" i="8"/>
  <c r="A2553" i="8" s="1"/>
  <c r="C2553" i="8"/>
  <c r="D2553" i="8"/>
  <c r="B2554" i="8"/>
  <c r="A2554" i="8" s="1"/>
  <c r="C2554" i="8"/>
  <c r="D2554" i="8"/>
  <c r="B2555" i="8"/>
  <c r="A2555" i="8" s="1"/>
  <c r="C2555" i="8"/>
  <c r="D2555" i="8"/>
  <c r="B2556" i="8"/>
  <c r="A2556" i="8" s="1"/>
  <c r="C2556" i="8"/>
  <c r="D2556" i="8"/>
  <c r="B2557" i="8"/>
  <c r="A2557" i="8" s="1"/>
  <c r="C2557" i="8"/>
  <c r="D2557" i="8"/>
  <c r="B2558" i="8"/>
  <c r="A2558" i="8" s="1"/>
  <c r="C2558" i="8"/>
  <c r="D2558" i="8"/>
  <c r="B2559" i="8"/>
  <c r="A2559" i="8" s="1"/>
  <c r="C2559" i="8"/>
  <c r="D2559" i="8"/>
  <c r="B2560" i="8"/>
  <c r="A2560" i="8" s="1"/>
  <c r="C2560" i="8"/>
  <c r="D2560" i="8"/>
  <c r="B2561" i="8"/>
  <c r="A2561" i="8" s="1"/>
  <c r="C2561" i="8"/>
  <c r="D2561" i="8"/>
  <c r="B2562" i="8"/>
  <c r="A2562" i="8" s="1"/>
  <c r="C2562" i="8"/>
  <c r="D2562" i="8"/>
  <c r="B2563" i="8"/>
  <c r="A2563" i="8" s="1"/>
  <c r="C2563" i="8"/>
  <c r="D2563" i="8"/>
  <c r="B2564" i="8"/>
  <c r="A2564" i="8" s="1"/>
  <c r="C2564" i="8"/>
  <c r="D2564" i="8"/>
  <c r="B2565" i="8"/>
  <c r="A2565" i="8" s="1"/>
  <c r="C2565" i="8"/>
  <c r="D2565" i="8"/>
  <c r="B2566" i="8"/>
  <c r="A2566" i="8" s="1"/>
  <c r="C2566" i="8"/>
  <c r="D2566" i="8"/>
  <c r="B2567" i="8"/>
  <c r="A2567" i="8" s="1"/>
  <c r="C2567" i="8"/>
  <c r="D2567" i="8"/>
  <c r="B2568" i="8"/>
  <c r="A2568" i="8" s="1"/>
  <c r="C2568" i="8"/>
  <c r="D2568" i="8"/>
  <c r="B2569" i="8"/>
  <c r="A2569" i="8" s="1"/>
  <c r="C2569" i="8"/>
  <c r="D2569" i="8"/>
  <c r="B2570" i="8"/>
  <c r="A2570" i="8" s="1"/>
  <c r="C2570" i="8"/>
  <c r="D2570" i="8"/>
  <c r="B2571" i="8"/>
  <c r="A2571" i="8" s="1"/>
  <c r="C2571" i="8"/>
  <c r="D2571" i="8"/>
  <c r="B2572" i="8"/>
  <c r="A2572" i="8" s="1"/>
  <c r="C2572" i="8"/>
  <c r="D2572" i="8"/>
  <c r="B2573" i="8"/>
  <c r="A2573" i="8" s="1"/>
  <c r="C2573" i="8"/>
  <c r="D2573" i="8"/>
  <c r="B2574" i="8"/>
  <c r="A2574" i="8" s="1"/>
  <c r="C2574" i="8"/>
  <c r="D2574" i="8"/>
  <c r="B2575" i="8"/>
  <c r="A2575" i="8" s="1"/>
  <c r="C2575" i="8"/>
  <c r="D2575" i="8"/>
  <c r="B2576" i="8"/>
  <c r="A2576" i="8" s="1"/>
  <c r="C2576" i="8"/>
  <c r="D2576" i="8"/>
  <c r="B2577" i="8"/>
  <c r="A2577" i="8" s="1"/>
  <c r="C2577" i="8"/>
  <c r="D2577" i="8"/>
  <c r="B2578" i="8"/>
  <c r="A2578" i="8" s="1"/>
  <c r="C2578" i="8"/>
  <c r="D2578" i="8"/>
  <c r="B2579" i="8"/>
  <c r="A2579" i="8" s="1"/>
  <c r="C2579" i="8"/>
  <c r="D2579" i="8"/>
  <c r="B2580" i="8"/>
  <c r="A2580" i="8" s="1"/>
  <c r="C2580" i="8"/>
  <c r="D2580" i="8"/>
  <c r="B2581" i="8"/>
  <c r="A2581" i="8" s="1"/>
  <c r="C2581" i="8"/>
  <c r="D2581" i="8"/>
  <c r="B2582" i="8"/>
  <c r="A2582" i="8" s="1"/>
  <c r="C2582" i="8"/>
  <c r="D2582" i="8"/>
  <c r="B2583" i="8"/>
  <c r="A2583" i="8" s="1"/>
  <c r="C2583" i="8"/>
  <c r="D2583" i="8"/>
  <c r="B2584" i="8"/>
  <c r="A2584" i="8" s="1"/>
  <c r="C2584" i="8"/>
  <c r="D2584" i="8"/>
  <c r="B2585" i="8"/>
  <c r="A2585" i="8" s="1"/>
  <c r="C2585" i="8"/>
  <c r="D2585" i="8"/>
  <c r="B2586" i="8"/>
  <c r="A2586" i="8" s="1"/>
  <c r="C2586" i="8"/>
  <c r="D2586" i="8"/>
  <c r="B2587" i="8"/>
  <c r="A2587" i="8" s="1"/>
  <c r="C2587" i="8"/>
  <c r="D2587" i="8"/>
  <c r="B2588" i="8"/>
  <c r="A2588" i="8" s="1"/>
  <c r="C2588" i="8"/>
  <c r="D2588" i="8"/>
  <c r="B2589" i="8"/>
  <c r="A2589" i="8" s="1"/>
  <c r="C2589" i="8"/>
  <c r="D2589" i="8"/>
  <c r="B2590" i="8"/>
  <c r="A2590" i="8" s="1"/>
  <c r="C2590" i="8"/>
  <c r="D2590" i="8"/>
  <c r="B2591" i="8"/>
  <c r="A2591" i="8" s="1"/>
  <c r="C2591" i="8"/>
  <c r="D2591" i="8"/>
  <c r="B2592" i="8"/>
  <c r="A2592" i="8" s="1"/>
  <c r="C2592" i="8"/>
  <c r="D2592" i="8"/>
  <c r="B2593" i="8"/>
  <c r="A2593" i="8" s="1"/>
  <c r="C2593" i="8"/>
  <c r="D2593" i="8"/>
  <c r="B2594" i="8"/>
  <c r="A2594" i="8" s="1"/>
  <c r="C2594" i="8"/>
  <c r="D2594" i="8"/>
  <c r="B2595" i="8"/>
  <c r="A2595" i="8" s="1"/>
  <c r="C2595" i="8"/>
  <c r="D2595" i="8"/>
  <c r="B2596" i="8"/>
  <c r="A2596" i="8" s="1"/>
  <c r="C2596" i="8"/>
  <c r="D2596" i="8"/>
  <c r="B2597" i="8"/>
  <c r="A2597" i="8" s="1"/>
  <c r="C2597" i="8"/>
  <c r="D2597" i="8"/>
  <c r="B2598" i="8"/>
  <c r="A2598" i="8" s="1"/>
  <c r="C2598" i="8"/>
  <c r="D2598" i="8"/>
  <c r="B2599" i="8"/>
  <c r="A2599" i="8" s="1"/>
  <c r="C2599" i="8"/>
  <c r="D2599" i="8"/>
  <c r="B2600" i="8"/>
  <c r="A2600" i="8" s="1"/>
  <c r="C2600" i="8"/>
  <c r="D2600" i="8"/>
  <c r="B2601" i="8"/>
  <c r="A2601" i="8" s="1"/>
  <c r="C2601" i="8"/>
  <c r="D2601" i="8"/>
  <c r="B2602" i="8"/>
  <c r="A2602" i="8" s="1"/>
  <c r="C2602" i="8"/>
  <c r="D2602" i="8"/>
  <c r="B2603" i="8"/>
  <c r="A2603" i="8" s="1"/>
  <c r="C2603" i="8"/>
  <c r="D2603" i="8"/>
  <c r="B2604" i="8"/>
  <c r="A2604" i="8" s="1"/>
  <c r="C2604" i="8"/>
  <c r="D2604" i="8"/>
  <c r="B2605" i="8"/>
  <c r="A2605" i="8" s="1"/>
  <c r="C2605" i="8"/>
  <c r="D2605" i="8"/>
  <c r="B2606" i="8"/>
  <c r="A2606" i="8" s="1"/>
  <c r="C2606" i="8"/>
  <c r="D2606" i="8"/>
  <c r="B2607" i="8"/>
  <c r="A2607" i="8" s="1"/>
  <c r="C2607" i="8"/>
  <c r="D2607" i="8"/>
  <c r="B2608" i="8"/>
  <c r="A2608" i="8" s="1"/>
  <c r="C2608" i="8"/>
  <c r="D2608" i="8"/>
  <c r="B2609" i="8"/>
  <c r="A2609" i="8" s="1"/>
  <c r="C2609" i="8"/>
  <c r="D2609" i="8"/>
  <c r="B2610" i="8"/>
  <c r="A2610" i="8" s="1"/>
  <c r="C2610" i="8"/>
  <c r="D2610" i="8"/>
  <c r="B2611" i="8"/>
  <c r="A2611" i="8" s="1"/>
  <c r="C2611" i="8"/>
  <c r="D2611" i="8"/>
  <c r="B2612" i="8"/>
  <c r="A2612" i="8" s="1"/>
  <c r="C2612" i="8"/>
  <c r="D2612" i="8"/>
  <c r="B2613" i="8"/>
  <c r="A2613" i="8" s="1"/>
  <c r="C2613" i="8"/>
  <c r="D2613" i="8"/>
  <c r="B2614" i="8"/>
  <c r="A2614" i="8" s="1"/>
  <c r="C2614" i="8"/>
  <c r="D2614" i="8"/>
  <c r="B2615" i="8"/>
  <c r="A2615" i="8" s="1"/>
  <c r="C2615" i="8"/>
  <c r="D2615" i="8"/>
  <c r="B2616" i="8"/>
  <c r="A2616" i="8" s="1"/>
  <c r="C2616" i="8"/>
  <c r="D2616" i="8"/>
  <c r="B2617" i="8"/>
  <c r="A2617" i="8" s="1"/>
  <c r="C2617" i="8"/>
  <c r="D2617" i="8"/>
  <c r="B2618" i="8"/>
  <c r="A2618" i="8" s="1"/>
  <c r="C2618" i="8"/>
  <c r="D2618" i="8"/>
  <c r="B2619" i="8"/>
  <c r="A2619" i="8" s="1"/>
  <c r="C2619" i="8"/>
  <c r="D2619" i="8"/>
  <c r="B2620" i="8"/>
  <c r="A2620" i="8" s="1"/>
  <c r="C2620" i="8"/>
  <c r="D2620" i="8"/>
  <c r="B2621" i="8"/>
  <c r="A2621" i="8" s="1"/>
  <c r="C2621" i="8"/>
  <c r="D2621" i="8"/>
  <c r="B2622" i="8"/>
  <c r="A2622" i="8" s="1"/>
  <c r="C2622" i="8"/>
  <c r="D2622" i="8"/>
  <c r="B2623" i="8"/>
  <c r="A2623" i="8" s="1"/>
  <c r="C2623" i="8"/>
  <c r="D2623" i="8"/>
  <c r="B2624" i="8"/>
  <c r="A2624" i="8" s="1"/>
  <c r="C2624" i="8"/>
  <c r="D2624" i="8"/>
  <c r="B2625" i="8"/>
  <c r="A2625" i="8" s="1"/>
  <c r="C2625" i="8"/>
  <c r="D2625" i="8"/>
  <c r="B2626" i="8"/>
  <c r="A2626" i="8" s="1"/>
  <c r="C2626" i="8"/>
  <c r="D2626" i="8"/>
  <c r="B2627" i="8"/>
  <c r="A2627" i="8" s="1"/>
  <c r="C2627" i="8"/>
  <c r="D2627" i="8"/>
  <c r="B2628" i="8"/>
  <c r="A2628" i="8" s="1"/>
  <c r="C2628" i="8"/>
  <c r="D2628" i="8"/>
  <c r="B2629" i="8"/>
  <c r="A2629" i="8" s="1"/>
  <c r="C2629" i="8"/>
  <c r="D2629" i="8"/>
  <c r="B2630" i="8"/>
  <c r="A2630" i="8" s="1"/>
  <c r="C2630" i="8"/>
  <c r="D2630" i="8"/>
  <c r="B2631" i="8"/>
  <c r="A2631" i="8" s="1"/>
  <c r="C2631" i="8"/>
  <c r="D2631" i="8"/>
  <c r="B2632" i="8"/>
  <c r="A2632" i="8" s="1"/>
  <c r="C2632" i="8"/>
  <c r="D2632" i="8"/>
  <c r="B2633" i="8"/>
  <c r="A2633" i="8" s="1"/>
  <c r="C2633" i="8"/>
  <c r="D2633" i="8"/>
  <c r="B2634" i="8"/>
  <c r="A2634" i="8" s="1"/>
  <c r="C2634" i="8"/>
  <c r="D2634" i="8"/>
  <c r="B2635" i="8"/>
  <c r="A2635" i="8" s="1"/>
  <c r="C2635" i="8"/>
  <c r="D2635" i="8"/>
  <c r="B2636" i="8"/>
  <c r="A2636" i="8" s="1"/>
  <c r="C2636" i="8"/>
  <c r="D2636" i="8"/>
  <c r="B2637" i="8"/>
  <c r="A2637" i="8" s="1"/>
  <c r="C2637" i="8"/>
  <c r="D2637" i="8"/>
  <c r="B2638" i="8"/>
  <c r="A2638" i="8" s="1"/>
  <c r="C2638" i="8"/>
  <c r="D2638" i="8"/>
  <c r="B2639" i="8"/>
  <c r="A2639" i="8" s="1"/>
  <c r="C2639" i="8"/>
  <c r="D2639" i="8"/>
  <c r="B2640" i="8"/>
  <c r="A2640" i="8" s="1"/>
  <c r="C2640" i="8"/>
  <c r="D2640" i="8"/>
  <c r="B2641" i="8"/>
  <c r="A2641" i="8" s="1"/>
  <c r="C2641" i="8"/>
  <c r="D2641" i="8"/>
  <c r="B2642" i="8"/>
  <c r="A2642" i="8" s="1"/>
  <c r="C2642" i="8"/>
  <c r="D2642" i="8"/>
  <c r="B2643" i="8"/>
  <c r="A2643" i="8" s="1"/>
  <c r="C2643" i="8"/>
  <c r="D2643" i="8"/>
  <c r="B2644" i="8"/>
  <c r="A2644" i="8" s="1"/>
  <c r="C2644" i="8"/>
  <c r="D2644" i="8"/>
  <c r="B2645" i="8"/>
  <c r="A2645" i="8" s="1"/>
  <c r="C2645" i="8"/>
  <c r="D2645" i="8"/>
  <c r="B2646" i="8"/>
  <c r="A2646" i="8" s="1"/>
  <c r="C2646" i="8"/>
  <c r="D2646" i="8"/>
  <c r="B2647" i="8"/>
  <c r="A2647" i="8" s="1"/>
  <c r="C2647" i="8"/>
  <c r="D2647" i="8"/>
  <c r="B2648" i="8"/>
  <c r="A2648" i="8" s="1"/>
  <c r="C2648" i="8"/>
  <c r="D2648" i="8"/>
  <c r="B2649" i="8"/>
  <c r="A2649" i="8" s="1"/>
  <c r="C2649" i="8"/>
  <c r="D2649" i="8"/>
  <c r="B2650" i="8"/>
  <c r="A2650" i="8" s="1"/>
  <c r="C2650" i="8"/>
  <c r="D2650" i="8"/>
  <c r="B2651" i="8"/>
  <c r="A2651" i="8" s="1"/>
  <c r="C2651" i="8"/>
  <c r="D2651" i="8"/>
  <c r="B2652" i="8"/>
  <c r="A2652" i="8" s="1"/>
  <c r="C2652" i="8"/>
  <c r="D2652" i="8"/>
  <c r="B2653" i="8"/>
  <c r="A2653" i="8" s="1"/>
  <c r="C2653" i="8"/>
  <c r="D2653" i="8"/>
  <c r="B2654" i="8"/>
  <c r="A2654" i="8" s="1"/>
  <c r="C2654" i="8"/>
  <c r="D2654" i="8"/>
  <c r="B2655" i="8"/>
  <c r="A2655" i="8" s="1"/>
  <c r="C2655" i="8"/>
  <c r="D2655" i="8"/>
  <c r="B2656" i="8"/>
  <c r="A2656" i="8" s="1"/>
  <c r="C2656" i="8"/>
  <c r="D2656" i="8"/>
  <c r="B2657" i="8"/>
  <c r="A2657" i="8" s="1"/>
  <c r="C2657" i="8"/>
  <c r="D2657" i="8"/>
  <c r="B2658" i="8"/>
  <c r="A2658" i="8" s="1"/>
  <c r="C2658" i="8"/>
  <c r="D2658" i="8"/>
  <c r="B2659" i="8"/>
  <c r="A2659" i="8" s="1"/>
  <c r="C2659" i="8"/>
  <c r="D2659" i="8"/>
  <c r="B2660" i="8"/>
  <c r="A2660" i="8" s="1"/>
  <c r="C2660" i="8"/>
  <c r="D2660" i="8"/>
  <c r="B2661" i="8"/>
  <c r="A2661" i="8" s="1"/>
  <c r="C2661" i="8"/>
  <c r="D2661" i="8"/>
  <c r="B2662" i="8"/>
  <c r="A2662" i="8" s="1"/>
  <c r="C2662" i="8"/>
  <c r="D2662" i="8"/>
  <c r="B2663" i="8"/>
  <c r="A2663" i="8" s="1"/>
  <c r="C2663" i="8"/>
  <c r="D2663" i="8"/>
  <c r="B2664" i="8"/>
  <c r="A2664" i="8" s="1"/>
  <c r="C2664" i="8"/>
  <c r="D2664" i="8"/>
  <c r="B2665" i="8"/>
  <c r="A2665" i="8" s="1"/>
  <c r="C2665" i="8"/>
  <c r="D2665" i="8"/>
  <c r="B2666" i="8"/>
  <c r="A2666" i="8" s="1"/>
  <c r="C2666" i="8"/>
  <c r="D2666" i="8"/>
  <c r="B2667" i="8"/>
  <c r="A2667" i="8" s="1"/>
  <c r="C2667" i="8"/>
  <c r="D2667" i="8"/>
  <c r="B2668" i="8"/>
  <c r="A2668" i="8" s="1"/>
  <c r="C2668" i="8"/>
  <c r="D2668" i="8"/>
  <c r="B2669" i="8"/>
  <c r="A2669" i="8" s="1"/>
  <c r="C2669" i="8"/>
  <c r="D2669" i="8"/>
  <c r="B2670" i="8"/>
  <c r="A2670" i="8" s="1"/>
  <c r="C2670" i="8"/>
  <c r="D2670" i="8"/>
  <c r="B2671" i="8"/>
  <c r="A2671" i="8" s="1"/>
  <c r="C2671" i="8"/>
  <c r="D2671" i="8"/>
  <c r="B2672" i="8"/>
  <c r="A2672" i="8" s="1"/>
  <c r="C2672" i="8"/>
  <c r="D2672" i="8"/>
  <c r="B2673" i="8"/>
  <c r="A2673" i="8" s="1"/>
  <c r="C2673" i="8"/>
  <c r="D2673" i="8"/>
  <c r="B2674" i="8"/>
  <c r="A2674" i="8" s="1"/>
  <c r="C2674" i="8"/>
  <c r="D2674" i="8"/>
  <c r="B2675" i="8"/>
  <c r="A2675" i="8" s="1"/>
  <c r="C2675" i="8"/>
  <c r="D2675" i="8"/>
  <c r="B2676" i="8"/>
  <c r="A2676" i="8" s="1"/>
  <c r="C2676" i="8"/>
  <c r="D2676" i="8"/>
  <c r="B2677" i="8"/>
  <c r="A2677" i="8" s="1"/>
  <c r="C2677" i="8"/>
  <c r="D2677" i="8"/>
  <c r="B2678" i="8"/>
  <c r="A2678" i="8" s="1"/>
  <c r="C2678" i="8"/>
  <c r="D2678" i="8"/>
  <c r="B2679" i="8"/>
  <c r="A2679" i="8" s="1"/>
  <c r="C2679" i="8"/>
  <c r="D2679" i="8"/>
  <c r="B2680" i="8"/>
  <c r="A2680" i="8" s="1"/>
  <c r="C2680" i="8"/>
  <c r="D2680" i="8"/>
  <c r="B2681" i="8"/>
  <c r="A2681" i="8" s="1"/>
  <c r="C2681" i="8"/>
  <c r="D2681" i="8"/>
  <c r="B2682" i="8"/>
  <c r="A2682" i="8" s="1"/>
  <c r="C2682" i="8"/>
  <c r="D2682" i="8"/>
  <c r="B2683" i="8"/>
  <c r="A2683" i="8" s="1"/>
  <c r="C2683" i="8"/>
  <c r="D2683" i="8"/>
  <c r="B2684" i="8"/>
  <c r="A2684" i="8" s="1"/>
  <c r="C2684" i="8"/>
  <c r="D2684" i="8"/>
  <c r="B2685" i="8"/>
  <c r="A2685" i="8" s="1"/>
  <c r="C2685" i="8"/>
  <c r="D2685" i="8"/>
  <c r="B2686" i="8"/>
  <c r="A2686" i="8" s="1"/>
  <c r="C2686" i="8"/>
  <c r="D2686" i="8"/>
  <c r="B2687" i="8"/>
  <c r="A2687" i="8" s="1"/>
  <c r="C2687" i="8"/>
  <c r="D2687" i="8"/>
  <c r="B2688" i="8"/>
  <c r="A2688" i="8" s="1"/>
  <c r="C2688" i="8"/>
  <c r="D2688" i="8"/>
  <c r="B2689" i="8"/>
  <c r="A2689" i="8" s="1"/>
  <c r="C2689" i="8"/>
  <c r="D2689" i="8"/>
  <c r="B2690" i="8"/>
  <c r="A2690" i="8" s="1"/>
  <c r="C2690" i="8"/>
  <c r="D2690" i="8"/>
  <c r="B2691" i="8"/>
  <c r="A2691" i="8" s="1"/>
  <c r="C2691" i="8"/>
  <c r="D2691" i="8"/>
  <c r="B2692" i="8"/>
  <c r="A2692" i="8" s="1"/>
  <c r="C2692" i="8"/>
  <c r="D2692" i="8"/>
  <c r="B2693" i="8"/>
  <c r="A2693" i="8" s="1"/>
  <c r="C2693" i="8"/>
  <c r="D2693" i="8"/>
  <c r="B2694" i="8"/>
  <c r="A2694" i="8" s="1"/>
  <c r="C2694" i="8"/>
  <c r="D2694" i="8"/>
  <c r="B2695" i="8"/>
  <c r="A2695" i="8" s="1"/>
  <c r="C2695" i="8"/>
  <c r="D2695" i="8"/>
  <c r="B2696" i="8"/>
  <c r="A2696" i="8" s="1"/>
  <c r="C2696" i="8"/>
  <c r="D2696" i="8"/>
  <c r="B2697" i="8"/>
  <c r="A2697" i="8" s="1"/>
  <c r="C2697" i="8"/>
  <c r="D2697" i="8"/>
  <c r="B2698" i="8"/>
  <c r="A2698" i="8" s="1"/>
  <c r="C2698" i="8"/>
  <c r="D2698" i="8"/>
  <c r="B2699" i="8"/>
  <c r="A2699" i="8" s="1"/>
  <c r="C2699" i="8"/>
  <c r="D2699" i="8"/>
  <c r="B2700" i="8"/>
  <c r="A2700" i="8" s="1"/>
  <c r="C2700" i="8"/>
  <c r="D2700" i="8"/>
  <c r="B2701" i="8"/>
  <c r="A2701" i="8" s="1"/>
  <c r="C2701" i="8"/>
  <c r="D2701" i="8"/>
  <c r="B2702" i="8"/>
  <c r="A2702" i="8" s="1"/>
  <c r="C2702" i="8"/>
  <c r="D2702" i="8"/>
  <c r="B2703" i="8"/>
  <c r="A2703" i="8" s="1"/>
  <c r="C2703" i="8"/>
  <c r="D2703" i="8"/>
  <c r="B2704" i="8"/>
  <c r="A2704" i="8" s="1"/>
  <c r="C2704" i="8"/>
  <c r="D2704" i="8"/>
  <c r="B2705" i="8"/>
  <c r="A2705" i="8" s="1"/>
  <c r="C2705" i="8"/>
  <c r="D2705" i="8"/>
  <c r="B2706" i="8"/>
  <c r="A2706" i="8" s="1"/>
  <c r="C2706" i="8"/>
  <c r="D2706" i="8"/>
  <c r="B2707" i="8"/>
  <c r="A2707" i="8" s="1"/>
  <c r="C2707" i="8"/>
  <c r="D2707" i="8"/>
  <c r="B2708" i="8"/>
  <c r="A2708" i="8" s="1"/>
  <c r="C2708" i="8"/>
  <c r="D2708" i="8"/>
  <c r="B2709" i="8"/>
  <c r="A2709" i="8" s="1"/>
  <c r="C2709" i="8"/>
  <c r="D2709" i="8"/>
  <c r="B2710" i="8"/>
  <c r="A2710" i="8" s="1"/>
  <c r="C2710" i="8"/>
  <c r="D2710" i="8"/>
  <c r="B2711" i="8"/>
  <c r="A2711" i="8" s="1"/>
  <c r="C2711" i="8"/>
  <c r="D2711" i="8"/>
  <c r="B2712" i="8"/>
  <c r="A2712" i="8" s="1"/>
  <c r="C2712" i="8"/>
  <c r="D2712" i="8"/>
  <c r="B2713" i="8"/>
  <c r="A2713" i="8" s="1"/>
  <c r="C2713" i="8"/>
  <c r="D2713" i="8"/>
  <c r="B2714" i="8"/>
  <c r="A2714" i="8" s="1"/>
  <c r="C2714" i="8"/>
  <c r="D2714" i="8"/>
  <c r="B2715" i="8"/>
  <c r="A2715" i="8" s="1"/>
  <c r="C2715" i="8"/>
  <c r="D2715" i="8"/>
  <c r="B2716" i="8"/>
  <c r="A2716" i="8" s="1"/>
  <c r="C2716" i="8"/>
  <c r="D2716" i="8"/>
  <c r="B2717" i="8"/>
  <c r="A2717" i="8" s="1"/>
  <c r="C2717" i="8"/>
  <c r="D2717" i="8"/>
  <c r="B2718" i="8"/>
  <c r="A2718" i="8" s="1"/>
  <c r="C2718" i="8"/>
  <c r="D2718" i="8"/>
  <c r="B2719" i="8"/>
  <c r="A2719" i="8" s="1"/>
  <c r="C2719" i="8"/>
  <c r="D2719" i="8"/>
  <c r="B2720" i="8"/>
  <c r="A2720" i="8" s="1"/>
  <c r="C2720" i="8"/>
  <c r="D2720" i="8"/>
  <c r="B2721" i="8"/>
  <c r="A2721" i="8" s="1"/>
  <c r="C2721" i="8"/>
  <c r="D2721" i="8"/>
  <c r="B2722" i="8"/>
  <c r="A2722" i="8" s="1"/>
  <c r="C2722" i="8"/>
  <c r="D2722" i="8"/>
  <c r="B2723" i="8"/>
  <c r="A2723" i="8" s="1"/>
  <c r="C2723" i="8"/>
  <c r="D2723" i="8"/>
  <c r="B2724" i="8"/>
  <c r="A2724" i="8" s="1"/>
  <c r="C2724" i="8"/>
  <c r="D2724" i="8"/>
  <c r="B2725" i="8"/>
  <c r="A2725" i="8" s="1"/>
  <c r="C2725" i="8"/>
  <c r="D2725" i="8"/>
  <c r="B2726" i="8"/>
  <c r="A2726" i="8" s="1"/>
  <c r="C2726" i="8"/>
  <c r="D2726" i="8"/>
  <c r="B2727" i="8"/>
  <c r="A2727" i="8" s="1"/>
  <c r="C2727" i="8"/>
  <c r="D2727" i="8"/>
  <c r="B2728" i="8"/>
  <c r="A2728" i="8" s="1"/>
  <c r="C2728" i="8"/>
  <c r="D2728" i="8"/>
  <c r="B2729" i="8"/>
  <c r="A2729" i="8" s="1"/>
  <c r="C2729" i="8"/>
  <c r="D2729" i="8"/>
  <c r="B2730" i="8"/>
  <c r="A2730" i="8" s="1"/>
  <c r="C2730" i="8"/>
  <c r="D2730" i="8"/>
  <c r="B2731" i="8"/>
  <c r="A2731" i="8" s="1"/>
  <c r="C2731" i="8"/>
  <c r="D2731" i="8"/>
  <c r="B2732" i="8"/>
  <c r="A2732" i="8" s="1"/>
  <c r="C2732" i="8"/>
  <c r="D2732" i="8"/>
  <c r="B2733" i="8"/>
  <c r="A2733" i="8" s="1"/>
  <c r="C2733" i="8"/>
  <c r="D2733" i="8"/>
  <c r="B2734" i="8"/>
  <c r="A2734" i="8" s="1"/>
  <c r="C2734" i="8"/>
  <c r="D2734" i="8"/>
  <c r="B2735" i="8"/>
  <c r="A2735" i="8" s="1"/>
  <c r="C2735" i="8"/>
  <c r="D2735" i="8"/>
  <c r="B2736" i="8"/>
  <c r="A2736" i="8" s="1"/>
  <c r="C2736" i="8"/>
  <c r="D2736" i="8"/>
  <c r="B2737" i="8"/>
  <c r="A2737" i="8" s="1"/>
  <c r="C2737" i="8"/>
  <c r="D2737" i="8"/>
  <c r="B2738" i="8"/>
  <c r="A2738" i="8" s="1"/>
  <c r="C2738" i="8"/>
  <c r="D2738" i="8"/>
  <c r="B2739" i="8"/>
  <c r="A2739" i="8" s="1"/>
  <c r="C2739" i="8"/>
  <c r="D2739" i="8"/>
  <c r="B2740" i="8"/>
  <c r="A2740" i="8" s="1"/>
  <c r="C2740" i="8"/>
  <c r="D2740" i="8"/>
  <c r="B2741" i="8"/>
  <c r="A2741" i="8" s="1"/>
  <c r="C2741" i="8"/>
  <c r="D2741" i="8"/>
  <c r="B2742" i="8"/>
  <c r="A2742" i="8" s="1"/>
  <c r="C2742" i="8"/>
  <c r="D2742" i="8"/>
  <c r="B2743" i="8"/>
  <c r="A2743" i="8" s="1"/>
  <c r="C2743" i="8"/>
  <c r="D2743" i="8"/>
  <c r="B2744" i="8"/>
  <c r="A2744" i="8" s="1"/>
  <c r="C2744" i="8"/>
  <c r="D2744" i="8"/>
  <c r="B2745" i="8"/>
  <c r="A2745" i="8" s="1"/>
  <c r="C2745" i="8"/>
  <c r="D2745" i="8"/>
  <c r="B2746" i="8"/>
  <c r="A2746" i="8" s="1"/>
  <c r="C2746" i="8"/>
  <c r="D2746" i="8"/>
  <c r="B2747" i="8"/>
  <c r="A2747" i="8" s="1"/>
  <c r="C2747" i="8"/>
  <c r="D2747" i="8"/>
  <c r="B2748" i="8"/>
  <c r="A2748" i="8" s="1"/>
  <c r="C2748" i="8"/>
  <c r="D2748" i="8"/>
  <c r="B2749" i="8"/>
  <c r="A2749" i="8" s="1"/>
  <c r="C2749" i="8"/>
  <c r="D2749" i="8"/>
  <c r="B2750" i="8"/>
  <c r="A2750" i="8" s="1"/>
  <c r="C2750" i="8"/>
  <c r="D2750" i="8"/>
  <c r="B2751" i="8"/>
  <c r="A2751" i="8" s="1"/>
  <c r="C2751" i="8"/>
  <c r="D2751" i="8"/>
  <c r="B2752" i="8"/>
  <c r="A2752" i="8" s="1"/>
  <c r="C2752" i="8"/>
  <c r="D2752" i="8"/>
  <c r="B2753" i="8"/>
  <c r="A2753" i="8" s="1"/>
  <c r="C2753" i="8"/>
  <c r="D2753" i="8"/>
  <c r="B2754" i="8"/>
  <c r="A2754" i="8" s="1"/>
  <c r="C2754" i="8"/>
  <c r="D2754" i="8"/>
  <c r="B2755" i="8"/>
  <c r="A2755" i="8" s="1"/>
  <c r="C2755" i="8"/>
  <c r="D2755" i="8"/>
  <c r="B2756" i="8"/>
  <c r="A2756" i="8" s="1"/>
  <c r="C2756" i="8"/>
  <c r="D2756" i="8"/>
  <c r="B2757" i="8"/>
  <c r="A2757" i="8" s="1"/>
  <c r="C2757" i="8"/>
  <c r="D2757" i="8"/>
  <c r="B2758" i="8"/>
  <c r="A2758" i="8" s="1"/>
  <c r="C2758" i="8"/>
  <c r="D2758" i="8"/>
  <c r="B2759" i="8"/>
  <c r="A2759" i="8" s="1"/>
  <c r="C2759" i="8"/>
  <c r="D2759" i="8"/>
  <c r="B2760" i="8"/>
  <c r="A2760" i="8" s="1"/>
  <c r="C2760" i="8"/>
  <c r="D2760" i="8"/>
  <c r="B2761" i="8"/>
  <c r="A2761" i="8" s="1"/>
  <c r="C2761" i="8"/>
  <c r="D2761" i="8"/>
  <c r="B2762" i="8"/>
  <c r="A2762" i="8" s="1"/>
  <c r="C2762" i="8"/>
  <c r="D2762" i="8"/>
  <c r="B2763" i="8"/>
  <c r="A2763" i="8" s="1"/>
  <c r="C2763" i="8"/>
  <c r="D2763" i="8"/>
  <c r="B2764" i="8"/>
  <c r="A2764" i="8" s="1"/>
  <c r="C2764" i="8"/>
  <c r="D2764" i="8"/>
  <c r="B2765" i="8"/>
  <c r="A2765" i="8" s="1"/>
  <c r="C2765" i="8"/>
  <c r="D2765" i="8"/>
  <c r="B2766" i="8"/>
  <c r="A2766" i="8" s="1"/>
  <c r="C2766" i="8"/>
  <c r="D2766" i="8"/>
  <c r="B2767" i="8"/>
  <c r="A2767" i="8" s="1"/>
  <c r="C2767" i="8"/>
  <c r="D2767" i="8"/>
  <c r="B2768" i="8"/>
  <c r="A2768" i="8" s="1"/>
  <c r="C2768" i="8"/>
  <c r="D2768" i="8"/>
  <c r="B2769" i="8"/>
  <c r="A2769" i="8" s="1"/>
  <c r="C2769" i="8"/>
  <c r="D2769" i="8"/>
  <c r="B2770" i="8"/>
  <c r="A2770" i="8" s="1"/>
  <c r="C2770" i="8"/>
  <c r="D2770" i="8"/>
  <c r="B2771" i="8"/>
  <c r="A2771" i="8" s="1"/>
  <c r="C2771" i="8"/>
  <c r="D2771" i="8"/>
  <c r="B2772" i="8"/>
  <c r="A2772" i="8" s="1"/>
  <c r="C2772" i="8"/>
  <c r="D2772" i="8"/>
  <c r="B2773" i="8"/>
  <c r="A2773" i="8" s="1"/>
  <c r="C2773" i="8"/>
  <c r="D2773" i="8"/>
  <c r="B2774" i="8"/>
  <c r="A2774" i="8" s="1"/>
  <c r="C2774" i="8"/>
  <c r="D2774" i="8"/>
  <c r="B2775" i="8"/>
  <c r="A2775" i="8" s="1"/>
  <c r="C2775" i="8"/>
  <c r="D2775" i="8"/>
  <c r="B2776" i="8"/>
  <c r="A2776" i="8" s="1"/>
  <c r="C2776" i="8"/>
  <c r="D2776" i="8"/>
  <c r="B2777" i="8"/>
  <c r="A2777" i="8" s="1"/>
  <c r="C2777" i="8"/>
  <c r="D2777" i="8"/>
  <c r="B2778" i="8"/>
  <c r="A2778" i="8" s="1"/>
  <c r="C2778" i="8"/>
  <c r="D2778" i="8"/>
  <c r="B2779" i="8"/>
  <c r="A2779" i="8" s="1"/>
  <c r="C2779" i="8"/>
  <c r="D2779" i="8"/>
  <c r="B2780" i="8"/>
  <c r="A2780" i="8" s="1"/>
  <c r="C2780" i="8"/>
  <c r="D2780" i="8"/>
  <c r="B2781" i="8"/>
  <c r="A2781" i="8" s="1"/>
  <c r="C2781" i="8"/>
  <c r="D2781" i="8"/>
  <c r="B2782" i="8"/>
  <c r="A2782" i="8" s="1"/>
  <c r="C2782" i="8"/>
  <c r="D2782" i="8"/>
  <c r="B2783" i="8"/>
  <c r="A2783" i="8" s="1"/>
  <c r="C2783" i="8"/>
  <c r="D2783" i="8"/>
  <c r="B2784" i="8"/>
  <c r="A2784" i="8" s="1"/>
  <c r="C2784" i="8"/>
  <c r="D2784" i="8"/>
  <c r="B2785" i="8"/>
  <c r="A2785" i="8" s="1"/>
  <c r="C2785" i="8"/>
  <c r="D2785" i="8"/>
  <c r="B2786" i="8"/>
  <c r="A2786" i="8" s="1"/>
  <c r="C2786" i="8"/>
  <c r="D2786" i="8"/>
  <c r="B2787" i="8"/>
  <c r="A2787" i="8" s="1"/>
  <c r="C2787" i="8"/>
  <c r="D2787" i="8"/>
  <c r="B2788" i="8"/>
  <c r="A2788" i="8" s="1"/>
  <c r="C2788" i="8"/>
  <c r="D2788" i="8"/>
  <c r="B2789" i="8"/>
  <c r="A2789" i="8" s="1"/>
  <c r="C2789" i="8"/>
  <c r="D2789" i="8"/>
  <c r="B2790" i="8"/>
  <c r="A2790" i="8" s="1"/>
  <c r="C2790" i="8"/>
  <c r="D2790" i="8"/>
  <c r="B2791" i="8"/>
  <c r="A2791" i="8" s="1"/>
  <c r="C2791" i="8"/>
  <c r="D2791" i="8"/>
  <c r="B2792" i="8"/>
  <c r="A2792" i="8" s="1"/>
  <c r="C2792" i="8"/>
  <c r="D2792" i="8"/>
  <c r="B2793" i="8"/>
  <c r="A2793" i="8" s="1"/>
  <c r="C2793" i="8"/>
  <c r="D2793" i="8"/>
  <c r="B2794" i="8"/>
  <c r="A2794" i="8" s="1"/>
  <c r="C2794" i="8"/>
  <c r="D2794" i="8"/>
  <c r="B2795" i="8"/>
  <c r="A2795" i="8" s="1"/>
  <c r="C2795" i="8"/>
  <c r="D2795" i="8"/>
  <c r="B2796" i="8"/>
  <c r="A2796" i="8" s="1"/>
  <c r="C2796" i="8"/>
  <c r="D2796" i="8"/>
  <c r="B2797" i="8"/>
  <c r="A2797" i="8" s="1"/>
  <c r="C2797" i="8"/>
  <c r="D2797" i="8"/>
  <c r="B2798" i="8"/>
  <c r="A2798" i="8" s="1"/>
  <c r="C2798" i="8"/>
  <c r="D2798" i="8"/>
  <c r="B2799" i="8"/>
  <c r="A2799" i="8" s="1"/>
  <c r="C2799" i="8"/>
  <c r="D2799" i="8"/>
  <c r="B2800" i="8"/>
  <c r="A2800" i="8" s="1"/>
  <c r="C2800" i="8"/>
  <c r="D2800" i="8"/>
  <c r="B2801" i="8"/>
  <c r="A2801" i="8" s="1"/>
  <c r="C2801" i="8"/>
  <c r="D2801" i="8"/>
  <c r="B2802" i="8"/>
  <c r="A2802" i="8" s="1"/>
  <c r="C2802" i="8"/>
  <c r="D2802" i="8"/>
  <c r="B2803" i="8"/>
  <c r="A2803" i="8" s="1"/>
  <c r="C2803" i="8"/>
  <c r="D2803" i="8"/>
  <c r="B2804" i="8"/>
  <c r="A2804" i="8" s="1"/>
  <c r="C2804" i="8"/>
  <c r="D2804" i="8"/>
  <c r="B2805" i="8"/>
  <c r="A2805" i="8" s="1"/>
  <c r="C2805" i="8"/>
  <c r="D2805" i="8"/>
  <c r="B2806" i="8"/>
  <c r="A2806" i="8" s="1"/>
  <c r="C2806" i="8"/>
  <c r="D2806" i="8"/>
  <c r="B2807" i="8"/>
  <c r="A2807" i="8" s="1"/>
  <c r="C2807" i="8"/>
  <c r="D2807" i="8"/>
  <c r="B2808" i="8"/>
  <c r="A2808" i="8" s="1"/>
  <c r="C2808" i="8"/>
  <c r="D2808" i="8"/>
  <c r="B2809" i="8"/>
  <c r="A2809" i="8" s="1"/>
  <c r="C2809" i="8"/>
  <c r="D2809" i="8"/>
  <c r="B2810" i="8"/>
  <c r="A2810" i="8" s="1"/>
  <c r="C2810" i="8"/>
  <c r="D2810" i="8"/>
  <c r="B2811" i="8"/>
  <c r="A2811" i="8" s="1"/>
  <c r="C2811" i="8"/>
  <c r="D2811" i="8"/>
  <c r="B2812" i="8"/>
  <c r="A2812" i="8" s="1"/>
  <c r="C2812" i="8"/>
  <c r="D2812" i="8"/>
  <c r="B2813" i="8"/>
  <c r="A2813" i="8" s="1"/>
  <c r="C2813" i="8"/>
  <c r="D2813" i="8"/>
  <c r="B2814" i="8"/>
  <c r="A2814" i="8" s="1"/>
  <c r="C2814" i="8"/>
  <c r="D2814" i="8"/>
  <c r="B2815" i="8"/>
  <c r="A2815" i="8" s="1"/>
  <c r="C2815" i="8"/>
  <c r="D2815" i="8"/>
  <c r="B2816" i="8"/>
  <c r="A2816" i="8" s="1"/>
  <c r="C2816" i="8"/>
  <c r="D2816" i="8"/>
  <c r="B2817" i="8"/>
  <c r="A2817" i="8" s="1"/>
  <c r="C2817" i="8"/>
  <c r="D2817" i="8"/>
  <c r="B2818" i="8"/>
  <c r="A2818" i="8" s="1"/>
  <c r="C2818" i="8"/>
  <c r="D2818" i="8"/>
  <c r="B2819" i="8"/>
  <c r="A2819" i="8" s="1"/>
  <c r="C2819" i="8"/>
  <c r="D2819" i="8"/>
  <c r="B2820" i="8"/>
  <c r="A2820" i="8" s="1"/>
  <c r="C2820" i="8"/>
  <c r="D2820" i="8"/>
  <c r="B2821" i="8"/>
  <c r="A2821" i="8" s="1"/>
  <c r="C2821" i="8"/>
  <c r="D2821" i="8"/>
  <c r="B2822" i="8"/>
  <c r="A2822" i="8" s="1"/>
  <c r="C2822" i="8"/>
  <c r="D2822" i="8"/>
  <c r="B2823" i="8"/>
  <c r="A2823" i="8" s="1"/>
  <c r="C2823" i="8"/>
  <c r="D2823" i="8"/>
  <c r="B2824" i="8"/>
  <c r="A2824" i="8" s="1"/>
  <c r="C2824" i="8"/>
  <c r="D2824" i="8"/>
  <c r="B2825" i="8"/>
  <c r="A2825" i="8" s="1"/>
  <c r="C2825" i="8"/>
  <c r="D2825" i="8"/>
  <c r="B2826" i="8"/>
  <c r="A2826" i="8" s="1"/>
  <c r="C2826" i="8"/>
  <c r="D2826" i="8"/>
  <c r="B2827" i="8"/>
  <c r="A2827" i="8" s="1"/>
  <c r="C2827" i="8"/>
  <c r="D2827" i="8"/>
  <c r="B2828" i="8"/>
  <c r="A2828" i="8" s="1"/>
  <c r="C2828" i="8"/>
  <c r="D2828" i="8"/>
  <c r="B2829" i="8"/>
  <c r="A2829" i="8" s="1"/>
  <c r="C2829" i="8"/>
  <c r="D2829" i="8"/>
  <c r="B2830" i="8"/>
  <c r="A2830" i="8" s="1"/>
  <c r="C2830" i="8"/>
  <c r="D2830" i="8"/>
  <c r="B2831" i="8"/>
  <c r="A2831" i="8" s="1"/>
  <c r="C2831" i="8"/>
  <c r="D2831" i="8"/>
  <c r="B2832" i="8"/>
  <c r="A2832" i="8" s="1"/>
  <c r="C2832" i="8"/>
  <c r="D2832" i="8"/>
  <c r="B2833" i="8"/>
  <c r="A2833" i="8" s="1"/>
  <c r="C2833" i="8"/>
  <c r="D2833" i="8"/>
  <c r="B2834" i="8"/>
  <c r="A2834" i="8" s="1"/>
  <c r="C2834" i="8"/>
  <c r="D2834" i="8"/>
  <c r="B2835" i="8"/>
  <c r="A2835" i="8" s="1"/>
  <c r="C2835" i="8"/>
  <c r="D2835" i="8"/>
  <c r="B2836" i="8"/>
  <c r="A2836" i="8" s="1"/>
  <c r="C2836" i="8"/>
  <c r="D2836" i="8"/>
  <c r="B2837" i="8"/>
  <c r="A2837" i="8" s="1"/>
  <c r="C2837" i="8"/>
  <c r="D2837" i="8"/>
  <c r="B2838" i="8"/>
  <c r="A2838" i="8" s="1"/>
  <c r="C2838" i="8"/>
  <c r="D2838" i="8"/>
  <c r="B2839" i="8"/>
  <c r="A2839" i="8" s="1"/>
  <c r="C2839" i="8"/>
  <c r="D2839" i="8"/>
  <c r="B2840" i="8"/>
  <c r="A2840" i="8" s="1"/>
  <c r="C2840" i="8"/>
  <c r="D2840" i="8"/>
  <c r="B2841" i="8"/>
  <c r="A2841" i="8" s="1"/>
  <c r="C2841" i="8"/>
  <c r="D2841" i="8"/>
  <c r="B2842" i="8"/>
  <c r="A2842" i="8" s="1"/>
  <c r="C2842" i="8"/>
  <c r="D2842" i="8"/>
  <c r="B2843" i="8"/>
  <c r="A2843" i="8" s="1"/>
  <c r="C2843" i="8"/>
  <c r="D2843" i="8"/>
  <c r="B2844" i="8"/>
  <c r="A2844" i="8" s="1"/>
  <c r="C2844" i="8"/>
  <c r="D2844" i="8"/>
  <c r="B2845" i="8"/>
  <c r="A2845" i="8" s="1"/>
  <c r="C2845" i="8"/>
  <c r="D2845" i="8"/>
  <c r="B2846" i="8"/>
  <c r="A2846" i="8" s="1"/>
  <c r="C2846" i="8"/>
  <c r="D2846" i="8"/>
  <c r="B2847" i="8"/>
  <c r="A2847" i="8" s="1"/>
  <c r="C2847" i="8"/>
  <c r="D2847" i="8"/>
  <c r="B2848" i="8"/>
  <c r="A2848" i="8" s="1"/>
  <c r="C2848" i="8"/>
  <c r="D2848" i="8"/>
  <c r="B2849" i="8"/>
  <c r="A2849" i="8" s="1"/>
  <c r="C2849" i="8"/>
  <c r="D2849" i="8"/>
  <c r="B2850" i="8"/>
  <c r="A2850" i="8" s="1"/>
  <c r="C2850" i="8"/>
  <c r="D2850" i="8"/>
  <c r="B2851" i="8"/>
  <c r="A2851" i="8" s="1"/>
  <c r="C2851" i="8"/>
  <c r="D2851" i="8"/>
  <c r="B2852" i="8"/>
  <c r="A2852" i="8" s="1"/>
  <c r="C2852" i="8"/>
  <c r="D2852" i="8"/>
  <c r="B2853" i="8"/>
  <c r="A2853" i="8" s="1"/>
  <c r="C2853" i="8"/>
  <c r="D2853" i="8"/>
  <c r="B2854" i="8"/>
  <c r="A2854" i="8" s="1"/>
  <c r="C2854" i="8"/>
  <c r="D2854" i="8"/>
  <c r="B2855" i="8"/>
  <c r="A2855" i="8" s="1"/>
  <c r="C2855" i="8"/>
  <c r="D2855" i="8"/>
  <c r="B2856" i="8"/>
  <c r="A2856" i="8" s="1"/>
  <c r="C2856" i="8"/>
  <c r="D2856" i="8"/>
  <c r="B2857" i="8"/>
  <c r="A2857" i="8" s="1"/>
  <c r="C2857" i="8"/>
  <c r="D2857" i="8"/>
  <c r="B2858" i="8"/>
  <c r="A2858" i="8" s="1"/>
  <c r="C2858" i="8"/>
  <c r="D2858" i="8"/>
  <c r="B2859" i="8"/>
  <c r="A2859" i="8" s="1"/>
  <c r="C2859" i="8"/>
  <c r="D2859" i="8"/>
  <c r="B2860" i="8"/>
  <c r="A2860" i="8" s="1"/>
  <c r="C2860" i="8"/>
  <c r="D2860" i="8"/>
  <c r="B2861" i="8"/>
  <c r="A2861" i="8" s="1"/>
  <c r="C2861" i="8"/>
  <c r="D2861" i="8"/>
  <c r="B2862" i="8"/>
  <c r="A2862" i="8" s="1"/>
  <c r="C2862" i="8"/>
  <c r="D2862" i="8"/>
  <c r="B2863" i="8"/>
  <c r="A2863" i="8" s="1"/>
  <c r="C2863" i="8"/>
  <c r="D2863" i="8"/>
  <c r="B2864" i="8"/>
  <c r="A2864" i="8" s="1"/>
  <c r="C2864" i="8"/>
  <c r="D2864" i="8"/>
  <c r="B2865" i="8"/>
  <c r="A2865" i="8" s="1"/>
  <c r="C2865" i="8"/>
  <c r="D2865" i="8"/>
  <c r="B2866" i="8"/>
  <c r="A2866" i="8" s="1"/>
  <c r="C2866" i="8"/>
  <c r="D2866" i="8"/>
  <c r="B2867" i="8"/>
  <c r="A2867" i="8" s="1"/>
  <c r="C2867" i="8"/>
  <c r="D2867" i="8"/>
  <c r="B2868" i="8"/>
  <c r="A2868" i="8" s="1"/>
  <c r="C2868" i="8"/>
  <c r="D2868" i="8"/>
  <c r="B2869" i="8"/>
  <c r="A2869" i="8" s="1"/>
  <c r="C2869" i="8"/>
  <c r="D2869" i="8"/>
  <c r="B2870" i="8"/>
  <c r="A2870" i="8" s="1"/>
  <c r="C2870" i="8"/>
  <c r="D2870" i="8"/>
  <c r="B2871" i="8"/>
  <c r="A2871" i="8" s="1"/>
  <c r="C2871" i="8"/>
  <c r="D2871" i="8"/>
  <c r="B2872" i="8"/>
  <c r="A2872" i="8" s="1"/>
  <c r="C2872" i="8"/>
  <c r="D2872" i="8"/>
  <c r="B2873" i="8"/>
  <c r="A2873" i="8" s="1"/>
  <c r="C2873" i="8"/>
  <c r="D2873" i="8"/>
  <c r="B2874" i="8"/>
  <c r="A2874" i="8" s="1"/>
  <c r="C2874" i="8"/>
  <c r="D2874" i="8"/>
  <c r="B2875" i="8"/>
  <c r="A2875" i="8" s="1"/>
  <c r="C2875" i="8"/>
  <c r="D2875" i="8"/>
  <c r="B2876" i="8"/>
  <c r="A2876" i="8" s="1"/>
  <c r="C2876" i="8"/>
  <c r="D2876" i="8"/>
  <c r="B2877" i="8"/>
  <c r="A2877" i="8" s="1"/>
  <c r="C2877" i="8"/>
  <c r="D2877" i="8"/>
  <c r="B2878" i="8"/>
  <c r="A2878" i="8" s="1"/>
  <c r="C2878" i="8"/>
  <c r="D2878" i="8"/>
  <c r="B2879" i="8"/>
  <c r="A2879" i="8" s="1"/>
  <c r="C2879" i="8"/>
  <c r="D2879" i="8"/>
  <c r="B2880" i="8"/>
  <c r="A2880" i="8" s="1"/>
  <c r="C2880" i="8"/>
  <c r="D2880" i="8"/>
  <c r="B2881" i="8"/>
  <c r="A2881" i="8" s="1"/>
  <c r="C2881" i="8"/>
  <c r="D2881" i="8"/>
  <c r="B2882" i="8"/>
  <c r="A2882" i="8" s="1"/>
  <c r="C2882" i="8"/>
  <c r="D2882" i="8"/>
  <c r="B2883" i="8"/>
  <c r="A2883" i="8" s="1"/>
  <c r="C2883" i="8"/>
  <c r="D2883" i="8"/>
  <c r="B2884" i="8"/>
  <c r="A2884" i="8" s="1"/>
  <c r="C2884" i="8"/>
  <c r="D2884" i="8"/>
  <c r="B2885" i="8"/>
  <c r="A2885" i="8" s="1"/>
  <c r="C2885" i="8"/>
  <c r="D2885" i="8"/>
  <c r="B2886" i="8"/>
  <c r="A2886" i="8" s="1"/>
  <c r="C2886" i="8"/>
  <c r="D2886" i="8"/>
  <c r="B2887" i="8"/>
  <c r="A2887" i="8" s="1"/>
  <c r="C2887" i="8"/>
  <c r="D2887" i="8"/>
  <c r="B2888" i="8"/>
  <c r="A2888" i="8" s="1"/>
  <c r="C2888" i="8"/>
  <c r="D2888" i="8"/>
  <c r="B2889" i="8"/>
  <c r="A2889" i="8" s="1"/>
  <c r="C2889" i="8"/>
  <c r="D2889" i="8"/>
  <c r="B2890" i="8"/>
  <c r="A2890" i="8" s="1"/>
  <c r="C2890" i="8"/>
  <c r="D2890" i="8"/>
  <c r="B2891" i="8"/>
  <c r="A2891" i="8" s="1"/>
  <c r="C2891" i="8"/>
  <c r="D2891" i="8"/>
  <c r="B2892" i="8"/>
  <c r="A2892" i="8" s="1"/>
  <c r="C2892" i="8"/>
  <c r="D2892" i="8"/>
  <c r="B2893" i="8"/>
  <c r="A2893" i="8" s="1"/>
  <c r="C2893" i="8"/>
  <c r="D2893" i="8"/>
  <c r="B2894" i="8"/>
  <c r="A2894" i="8" s="1"/>
  <c r="C2894" i="8"/>
  <c r="D2894" i="8"/>
  <c r="B2895" i="8"/>
  <c r="A2895" i="8" s="1"/>
  <c r="C2895" i="8"/>
  <c r="D2895" i="8"/>
  <c r="B2896" i="8"/>
  <c r="A2896" i="8" s="1"/>
  <c r="C2896" i="8"/>
  <c r="D2896" i="8"/>
  <c r="B2897" i="8"/>
  <c r="A2897" i="8" s="1"/>
  <c r="C2897" i="8"/>
  <c r="D2897" i="8"/>
  <c r="B2898" i="8"/>
  <c r="A2898" i="8" s="1"/>
  <c r="C2898" i="8"/>
  <c r="D2898" i="8"/>
  <c r="B2899" i="8"/>
  <c r="A2899" i="8" s="1"/>
  <c r="C2899" i="8"/>
  <c r="D2899" i="8"/>
  <c r="B2900" i="8"/>
  <c r="A2900" i="8" s="1"/>
  <c r="C2900" i="8"/>
  <c r="D2900" i="8"/>
  <c r="B2901" i="8"/>
  <c r="A2901" i="8" s="1"/>
  <c r="C2901" i="8"/>
  <c r="D2901" i="8"/>
  <c r="B2902" i="8"/>
  <c r="A2902" i="8" s="1"/>
  <c r="C2902" i="8"/>
  <c r="D2902" i="8"/>
  <c r="B2903" i="8"/>
  <c r="A2903" i="8" s="1"/>
  <c r="C2903" i="8"/>
  <c r="D2903" i="8"/>
  <c r="B2904" i="8"/>
  <c r="A2904" i="8" s="1"/>
  <c r="C2904" i="8"/>
  <c r="D2904" i="8"/>
  <c r="B2905" i="8"/>
  <c r="A2905" i="8" s="1"/>
  <c r="C2905" i="8"/>
  <c r="D2905" i="8"/>
  <c r="B2906" i="8"/>
  <c r="A2906" i="8" s="1"/>
  <c r="C2906" i="8"/>
  <c r="D2906" i="8"/>
  <c r="B2907" i="8"/>
  <c r="A2907" i="8" s="1"/>
  <c r="C2907" i="8"/>
  <c r="D2907" i="8"/>
  <c r="B2908" i="8"/>
  <c r="A2908" i="8" s="1"/>
  <c r="C2908" i="8"/>
  <c r="D2908" i="8"/>
  <c r="B2909" i="8"/>
  <c r="A2909" i="8" s="1"/>
  <c r="C2909" i="8"/>
  <c r="D2909" i="8"/>
  <c r="B2910" i="8"/>
  <c r="A2910" i="8" s="1"/>
  <c r="C2910" i="8"/>
  <c r="D2910" i="8"/>
  <c r="B2911" i="8"/>
  <c r="A2911" i="8" s="1"/>
  <c r="C2911" i="8"/>
  <c r="D2911" i="8"/>
  <c r="B2912" i="8"/>
  <c r="A2912" i="8" s="1"/>
  <c r="C2912" i="8"/>
  <c r="D2912" i="8"/>
  <c r="B2913" i="8"/>
  <c r="A2913" i="8" s="1"/>
  <c r="C2913" i="8"/>
  <c r="D2913" i="8"/>
  <c r="B2914" i="8"/>
  <c r="A2914" i="8" s="1"/>
  <c r="C2914" i="8"/>
  <c r="D2914" i="8"/>
  <c r="B2915" i="8"/>
  <c r="A2915" i="8" s="1"/>
  <c r="C2915" i="8"/>
  <c r="D2915" i="8"/>
  <c r="B2916" i="8"/>
  <c r="A2916" i="8" s="1"/>
  <c r="C2916" i="8"/>
  <c r="D2916" i="8"/>
  <c r="B2917" i="8"/>
  <c r="A2917" i="8" s="1"/>
  <c r="C2917" i="8"/>
  <c r="D2917" i="8"/>
  <c r="B2918" i="8"/>
  <c r="A2918" i="8" s="1"/>
  <c r="C2918" i="8"/>
  <c r="D2918" i="8"/>
  <c r="B2919" i="8"/>
  <c r="A2919" i="8" s="1"/>
  <c r="C2919" i="8"/>
  <c r="D2919" i="8"/>
  <c r="B2920" i="8"/>
  <c r="A2920" i="8" s="1"/>
  <c r="C2920" i="8"/>
  <c r="D2920" i="8"/>
  <c r="B2921" i="8"/>
  <c r="A2921" i="8" s="1"/>
  <c r="C2921" i="8"/>
  <c r="D2921" i="8"/>
  <c r="B2922" i="8"/>
  <c r="A2922" i="8" s="1"/>
  <c r="C2922" i="8"/>
  <c r="D2922" i="8"/>
  <c r="B2923" i="8"/>
  <c r="A2923" i="8" s="1"/>
  <c r="C2923" i="8"/>
  <c r="D2923" i="8"/>
  <c r="B2924" i="8"/>
  <c r="A2924" i="8" s="1"/>
  <c r="C2924" i="8"/>
  <c r="D2924" i="8"/>
  <c r="B2925" i="8"/>
  <c r="A2925" i="8" s="1"/>
  <c r="C2925" i="8"/>
  <c r="D2925" i="8"/>
  <c r="B2926" i="8"/>
  <c r="A2926" i="8" s="1"/>
  <c r="C2926" i="8"/>
  <c r="D2926" i="8"/>
  <c r="B2927" i="8"/>
  <c r="A2927" i="8" s="1"/>
  <c r="C2927" i="8"/>
  <c r="D2927" i="8"/>
  <c r="B2928" i="8"/>
  <c r="A2928" i="8" s="1"/>
  <c r="C2928" i="8"/>
  <c r="D2928" i="8"/>
  <c r="B2929" i="8"/>
  <c r="A2929" i="8" s="1"/>
  <c r="C2929" i="8"/>
  <c r="D2929" i="8"/>
  <c r="B2930" i="8"/>
  <c r="A2930" i="8" s="1"/>
  <c r="C2930" i="8"/>
  <c r="D2930" i="8"/>
  <c r="B2931" i="8"/>
  <c r="A2931" i="8" s="1"/>
  <c r="C2931" i="8"/>
  <c r="D2931" i="8"/>
  <c r="B2932" i="8"/>
  <c r="A2932" i="8" s="1"/>
  <c r="C2932" i="8"/>
  <c r="D2932" i="8"/>
  <c r="B2933" i="8"/>
  <c r="A2933" i="8" s="1"/>
  <c r="C2933" i="8"/>
  <c r="D2933" i="8"/>
  <c r="B2934" i="8"/>
  <c r="A2934" i="8" s="1"/>
  <c r="C2934" i="8"/>
  <c r="D2934" i="8"/>
  <c r="B2935" i="8"/>
  <c r="A2935" i="8" s="1"/>
  <c r="C2935" i="8"/>
  <c r="D2935" i="8"/>
  <c r="B2936" i="8"/>
  <c r="A2936" i="8" s="1"/>
  <c r="C2936" i="8"/>
  <c r="D2936" i="8"/>
  <c r="B2937" i="8"/>
  <c r="A2937" i="8" s="1"/>
  <c r="C2937" i="8"/>
  <c r="D2937" i="8"/>
  <c r="B2938" i="8"/>
  <c r="A2938" i="8" s="1"/>
  <c r="C2938" i="8"/>
  <c r="D2938" i="8"/>
  <c r="B2939" i="8"/>
  <c r="A2939" i="8" s="1"/>
  <c r="C2939" i="8"/>
  <c r="D2939" i="8"/>
  <c r="B2940" i="8"/>
  <c r="A2940" i="8" s="1"/>
  <c r="C2940" i="8"/>
  <c r="D2940" i="8"/>
  <c r="B2941" i="8"/>
  <c r="A2941" i="8" s="1"/>
  <c r="C2941" i="8"/>
  <c r="D2941" i="8"/>
  <c r="B2942" i="8"/>
  <c r="A2942" i="8" s="1"/>
  <c r="C2942" i="8"/>
  <c r="D2942" i="8"/>
  <c r="B2943" i="8"/>
  <c r="A2943" i="8" s="1"/>
  <c r="C2943" i="8"/>
  <c r="D2943" i="8"/>
  <c r="B2944" i="8"/>
  <c r="A2944" i="8" s="1"/>
  <c r="C2944" i="8"/>
  <c r="D2944" i="8"/>
  <c r="B2945" i="8"/>
  <c r="A2945" i="8" s="1"/>
  <c r="C2945" i="8"/>
  <c r="D2945" i="8"/>
  <c r="B2946" i="8"/>
  <c r="A2946" i="8" s="1"/>
  <c r="C2946" i="8"/>
  <c r="D2946" i="8"/>
  <c r="B2947" i="8"/>
  <c r="A2947" i="8" s="1"/>
  <c r="C2947" i="8"/>
  <c r="D2947" i="8"/>
  <c r="B2948" i="8"/>
  <c r="A2948" i="8" s="1"/>
  <c r="C2948" i="8"/>
  <c r="D2948" i="8"/>
  <c r="B2949" i="8"/>
  <c r="A2949" i="8" s="1"/>
  <c r="C2949" i="8"/>
  <c r="D2949" i="8"/>
  <c r="B2950" i="8"/>
  <c r="A2950" i="8" s="1"/>
  <c r="C2950" i="8"/>
  <c r="D2950" i="8"/>
  <c r="B2951" i="8"/>
  <c r="A2951" i="8" s="1"/>
  <c r="C2951" i="8"/>
  <c r="D2951" i="8"/>
  <c r="B2952" i="8"/>
  <c r="A2952" i="8" s="1"/>
  <c r="C2952" i="8"/>
  <c r="D2952" i="8"/>
  <c r="B2953" i="8"/>
  <c r="A2953" i="8" s="1"/>
  <c r="C2953" i="8"/>
  <c r="D2953" i="8"/>
  <c r="B2954" i="8"/>
  <c r="A2954" i="8" s="1"/>
  <c r="C2954" i="8"/>
  <c r="D2954" i="8"/>
  <c r="B2955" i="8"/>
  <c r="A2955" i="8" s="1"/>
  <c r="C2955" i="8"/>
  <c r="D2955" i="8"/>
  <c r="B2956" i="8"/>
  <c r="A2956" i="8" s="1"/>
  <c r="C2956" i="8"/>
  <c r="D2956" i="8"/>
  <c r="B2957" i="8"/>
  <c r="A2957" i="8" s="1"/>
  <c r="C2957" i="8"/>
  <c r="D2957" i="8"/>
  <c r="B2958" i="8"/>
  <c r="A2958" i="8" s="1"/>
  <c r="C2958" i="8"/>
  <c r="D2958" i="8"/>
  <c r="B2959" i="8"/>
  <c r="A2959" i="8" s="1"/>
  <c r="C2959" i="8"/>
  <c r="D2959" i="8"/>
  <c r="B2960" i="8"/>
  <c r="A2960" i="8" s="1"/>
  <c r="C2960" i="8"/>
  <c r="D2960" i="8"/>
  <c r="B2961" i="8"/>
  <c r="A2961" i="8" s="1"/>
  <c r="C2961" i="8"/>
  <c r="D2961" i="8"/>
  <c r="B2962" i="8"/>
  <c r="A2962" i="8" s="1"/>
  <c r="C2962" i="8"/>
  <c r="D2962" i="8"/>
  <c r="B2963" i="8"/>
  <c r="A2963" i="8" s="1"/>
  <c r="C2963" i="8"/>
  <c r="D2963" i="8"/>
  <c r="B2964" i="8"/>
  <c r="A2964" i="8" s="1"/>
  <c r="C2964" i="8"/>
  <c r="D2964" i="8"/>
  <c r="B2965" i="8"/>
  <c r="A2965" i="8" s="1"/>
  <c r="C2965" i="8"/>
  <c r="D2965" i="8"/>
  <c r="B2966" i="8"/>
  <c r="A2966" i="8" s="1"/>
  <c r="C2966" i="8"/>
  <c r="D2966" i="8"/>
  <c r="B2967" i="8"/>
  <c r="A2967" i="8" s="1"/>
  <c r="C2967" i="8"/>
  <c r="D2967" i="8"/>
  <c r="B2968" i="8"/>
  <c r="A2968" i="8" s="1"/>
  <c r="C2968" i="8"/>
  <c r="D2968" i="8"/>
  <c r="B2969" i="8"/>
  <c r="A2969" i="8" s="1"/>
  <c r="C2969" i="8"/>
  <c r="D2969" i="8"/>
  <c r="B2970" i="8"/>
  <c r="A2970" i="8" s="1"/>
  <c r="C2970" i="8"/>
  <c r="D2970" i="8"/>
  <c r="B2971" i="8"/>
  <c r="A2971" i="8" s="1"/>
  <c r="C2971" i="8"/>
  <c r="D2971" i="8"/>
  <c r="B2972" i="8"/>
  <c r="A2972" i="8" s="1"/>
  <c r="C2972" i="8"/>
  <c r="D2972" i="8"/>
  <c r="B2973" i="8"/>
  <c r="A2973" i="8" s="1"/>
  <c r="C2973" i="8"/>
  <c r="D2973" i="8"/>
  <c r="B2974" i="8"/>
  <c r="A2974" i="8" s="1"/>
  <c r="C2974" i="8"/>
  <c r="D2974" i="8"/>
  <c r="B2975" i="8"/>
  <c r="A2975" i="8" s="1"/>
  <c r="C2975" i="8"/>
  <c r="D2975" i="8"/>
  <c r="B2976" i="8"/>
  <c r="A2976" i="8" s="1"/>
  <c r="C2976" i="8"/>
  <c r="D2976" i="8"/>
  <c r="B2977" i="8"/>
  <c r="A2977" i="8" s="1"/>
  <c r="C2977" i="8"/>
  <c r="D2977" i="8"/>
  <c r="B2978" i="8"/>
  <c r="A2978" i="8" s="1"/>
  <c r="C2978" i="8"/>
  <c r="D2978" i="8"/>
  <c r="B2979" i="8"/>
  <c r="A2979" i="8" s="1"/>
  <c r="C2979" i="8"/>
  <c r="D2979" i="8"/>
  <c r="B2980" i="8"/>
  <c r="A2980" i="8" s="1"/>
  <c r="C2980" i="8"/>
  <c r="D2980" i="8"/>
  <c r="B2981" i="8"/>
  <c r="A2981" i="8" s="1"/>
  <c r="C2981" i="8"/>
  <c r="D2981" i="8"/>
  <c r="B2982" i="8"/>
  <c r="A2982" i="8" s="1"/>
  <c r="C2982" i="8"/>
  <c r="D2982" i="8"/>
  <c r="B2983" i="8"/>
  <c r="A2983" i="8" s="1"/>
  <c r="C2983" i="8"/>
  <c r="D2983" i="8"/>
  <c r="B2984" i="8"/>
  <c r="A2984" i="8" s="1"/>
  <c r="C2984" i="8"/>
  <c r="D2984" i="8"/>
  <c r="B2985" i="8"/>
  <c r="A2985" i="8" s="1"/>
  <c r="C2985" i="8"/>
  <c r="D2985" i="8"/>
  <c r="B2986" i="8"/>
  <c r="A2986" i="8" s="1"/>
  <c r="C2986" i="8"/>
  <c r="D2986" i="8"/>
  <c r="B2987" i="8"/>
  <c r="A2987" i="8" s="1"/>
  <c r="C2987" i="8"/>
  <c r="D2987" i="8"/>
  <c r="B2988" i="8"/>
  <c r="A2988" i="8" s="1"/>
  <c r="C2988" i="8"/>
  <c r="D2988" i="8"/>
  <c r="B2989" i="8"/>
  <c r="A2989" i="8" s="1"/>
  <c r="C2989" i="8"/>
  <c r="D2989" i="8"/>
  <c r="B2990" i="8"/>
  <c r="A2990" i="8" s="1"/>
  <c r="C2990" i="8"/>
  <c r="D2990" i="8"/>
  <c r="B2991" i="8"/>
  <c r="A2991" i="8" s="1"/>
  <c r="C2991" i="8"/>
  <c r="D2991" i="8"/>
  <c r="B2992" i="8"/>
  <c r="A2992" i="8" s="1"/>
  <c r="C2992" i="8"/>
  <c r="D2992" i="8"/>
  <c r="B2993" i="8"/>
  <c r="A2993" i="8" s="1"/>
  <c r="C2993" i="8"/>
  <c r="D2993" i="8"/>
  <c r="B2994" i="8"/>
  <c r="A2994" i="8" s="1"/>
  <c r="C2994" i="8"/>
  <c r="D2994" i="8"/>
  <c r="B2995" i="8"/>
  <c r="A2995" i="8" s="1"/>
  <c r="C2995" i="8"/>
  <c r="D2995" i="8"/>
  <c r="B2996" i="8"/>
  <c r="A2996" i="8" s="1"/>
  <c r="C2996" i="8"/>
  <c r="D2996" i="8"/>
  <c r="B2997" i="8"/>
  <c r="A2997" i="8" s="1"/>
  <c r="C2997" i="8"/>
  <c r="D2997" i="8"/>
  <c r="B2998" i="8"/>
  <c r="A2998" i="8" s="1"/>
  <c r="C2998" i="8"/>
  <c r="D2998" i="8"/>
  <c r="B2999" i="8"/>
  <c r="A2999" i="8" s="1"/>
  <c r="C2999" i="8"/>
  <c r="D2999" i="8"/>
  <c r="B3000" i="8"/>
  <c r="A3000" i="8" s="1"/>
  <c r="C3000" i="8"/>
  <c r="D3000" i="8"/>
  <c r="B3001" i="8"/>
  <c r="A3001" i="8" s="1"/>
  <c r="C3001" i="8"/>
  <c r="D3001" i="8"/>
  <c r="B3002" i="8"/>
  <c r="A3002" i="8" s="1"/>
  <c r="C3002" i="8"/>
  <c r="D3002" i="8"/>
  <c r="B3003" i="8"/>
  <c r="A3003" i="8" s="1"/>
  <c r="C3003" i="8"/>
  <c r="D3003" i="8"/>
  <c r="B3004" i="8"/>
  <c r="A3004" i="8" s="1"/>
  <c r="C3004" i="8"/>
  <c r="D3004" i="8"/>
  <c r="B3005" i="8"/>
  <c r="A3005" i="8" s="1"/>
  <c r="C3005" i="8"/>
  <c r="D3005" i="8"/>
  <c r="B3006" i="8"/>
  <c r="A3006" i="8" s="1"/>
  <c r="C3006" i="8"/>
  <c r="D3006" i="8"/>
  <c r="B3007" i="8"/>
  <c r="A3007" i="8" s="1"/>
  <c r="C3007" i="8"/>
  <c r="D3007" i="8"/>
  <c r="B3008" i="8"/>
  <c r="A3008" i="8" s="1"/>
  <c r="C3008" i="8"/>
  <c r="D3008" i="8"/>
  <c r="B3009" i="8"/>
  <c r="A3009" i="8" s="1"/>
  <c r="C3009" i="8"/>
  <c r="D3009" i="8"/>
  <c r="B3010" i="8"/>
  <c r="A3010" i="8" s="1"/>
  <c r="C3010" i="8"/>
  <c r="D3010" i="8"/>
  <c r="B3011" i="8"/>
  <c r="A3011" i="8" s="1"/>
  <c r="C3011" i="8"/>
  <c r="D3011" i="8"/>
  <c r="B3012" i="8"/>
  <c r="A3012" i="8" s="1"/>
  <c r="C3012" i="8"/>
  <c r="D3012" i="8"/>
  <c r="B3013" i="8"/>
  <c r="A3013" i="8" s="1"/>
  <c r="C3013" i="8"/>
  <c r="D3013" i="8"/>
  <c r="B3014" i="8"/>
  <c r="A3014" i="8" s="1"/>
  <c r="C3014" i="8"/>
  <c r="D3014" i="8"/>
  <c r="B3015" i="8"/>
  <c r="A3015" i="8" s="1"/>
  <c r="C3015" i="8"/>
  <c r="D3015" i="8"/>
  <c r="B3016" i="8"/>
  <c r="A3016" i="8" s="1"/>
  <c r="C3016" i="8"/>
  <c r="D3016" i="8"/>
  <c r="B3017" i="8"/>
  <c r="A3017" i="8" s="1"/>
  <c r="C3017" i="8"/>
  <c r="D3017" i="8"/>
  <c r="B3018" i="8"/>
  <c r="A3018" i="8" s="1"/>
  <c r="C3018" i="8"/>
  <c r="D3018" i="8"/>
  <c r="B3019" i="8"/>
  <c r="A3019" i="8" s="1"/>
  <c r="C3019" i="8"/>
  <c r="D3019" i="8"/>
  <c r="B3020" i="8"/>
  <c r="A3020" i="8" s="1"/>
  <c r="C3020" i="8"/>
  <c r="D3020" i="8"/>
  <c r="B3021" i="8"/>
  <c r="A3021" i="8" s="1"/>
  <c r="C3021" i="8"/>
  <c r="D3021" i="8"/>
  <c r="B3022" i="8"/>
  <c r="A3022" i="8" s="1"/>
  <c r="C3022" i="8"/>
  <c r="D3022" i="8"/>
  <c r="B3023" i="8"/>
  <c r="A3023" i="8" s="1"/>
  <c r="C3023" i="8"/>
  <c r="D3023" i="8"/>
  <c r="B3024" i="8"/>
  <c r="A3024" i="8" s="1"/>
  <c r="C3024" i="8"/>
  <c r="D3024" i="8"/>
  <c r="B3025" i="8"/>
  <c r="A3025" i="8" s="1"/>
  <c r="C3025" i="8"/>
  <c r="D3025" i="8"/>
  <c r="B3026" i="8"/>
  <c r="A3026" i="8" s="1"/>
  <c r="C3026" i="8"/>
  <c r="D3026" i="8"/>
  <c r="B3027" i="8"/>
  <c r="A3027" i="8" s="1"/>
  <c r="C3027" i="8"/>
  <c r="D3027" i="8"/>
  <c r="B3028" i="8"/>
  <c r="A3028" i="8" s="1"/>
  <c r="C3028" i="8"/>
  <c r="D3028" i="8"/>
  <c r="B3029" i="8"/>
  <c r="A3029" i="8" s="1"/>
  <c r="C3029" i="8"/>
  <c r="D3029" i="8"/>
  <c r="B3030" i="8"/>
  <c r="A3030" i="8" s="1"/>
  <c r="C3030" i="8"/>
  <c r="D3030" i="8"/>
  <c r="B3031" i="8"/>
  <c r="A3031" i="8" s="1"/>
  <c r="C3031" i="8"/>
  <c r="D3031" i="8"/>
  <c r="B3032" i="8"/>
  <c r="A3032" i="8" s="1"/>
  <c r="C3032" i="8"/>
  <c r="D3032" i="8"/>
  <c r="B3033" i="8"/>
  <c r="A3033" i="8" s="1"/>
  <c r="C3033" i="8"/>
  <c r="D3033" i="8"/>
  <c r="B3034" i="8"/>
  <c r="A3034" i="8" s="1"/>
  <c r="C3034" i="8"/>
  <c r="D3034" i="8"/>
  <c r="B3035" i="8"/>
  <c r="A3035" i="8" s="1"/>
  <c r="C3035" i="8"/>
  <c r="D3035" i="8"/>
  <c r="B3036" i="8"/>
  <c r="A3036" i="8" s="1"/>
  <c r="C3036" i="8"/>
  <c r="D3036" i="8"/>
  <c r="B3037" i="8"/>
  <c r="A3037" i="8" s="1"/>
  <c r="C3037" i="8"/>
  <c r="D3037" i="8"/>
  <c r="B3038" i="8"/>
  <c r="A3038" i="8" s="1"/>
  <c r="C3038" i="8"/>
  <c r="D3038" i="8"/>
  <c r="B3039" i="8"/>
  <c r="A3039" i="8" s="1"/>
  <c r="C3039" i="8"/>
  <c r="D3039" i="8"/>
  <c r="B3040" i="8"/>
  <c r="A3040" i="8" s="1"/>
  <c r="C3040" i="8"/>
  <c r="D3040" i="8"/>
  <c r="B3041" i="8"/>
  <c r="A3041" i="8" s="1"/>
  <c r="C3041" i="8"/>
  <c r="D3041" i="8"/>
  <c r="B3042" i="8"/>
  <c r="A3042" i="8" s="1"/>
  <c r="C3042" i="8"/>
  <c r="D3042" i="8"/>
  <c r="B3043" i="8"/>
  <c r="A3043" i="8" s="1"/>
  <c r="C3043" i="8"/>
  <c r="D3043" i="8"/>
  <c r="B3044" i="8"/>
  <c r="A3044" i="8" s="1"/>
  <c r="C3044" i="8"/>
  <c r="D3044" i="8"/>
  <c r="B3045" i="8"/>
  <c r="A3045" i="8" s="1"/>
  <c r="C3045" i="8"/>
  <c r="D3045" i="8"/>
  <c r="B3046" i="8"/>
  <c r="A3046" i="8" s="1"/>
  <c r="C3046" i="8"/>
  <c r="D3046" i="8"/>
  <c r="B3047" i="8"/>
  <c r="A3047" i="8" s="1"/>
  <c r="C3047" i="8"/>
  <c r="D3047" i="8"/>
  <c r="B3048" i="8"/>
  <c r="A3048" i="8" s="1"/>
  <c r="C3048" i="8"/>
  <c r="D3048" i="8"/>
  <c r="B3049" i="8"/>
  <c r="A3049" i="8" s="1"/>
  <c r="C3049" i="8"/>
  <c r="D3049" i="8"/>
  <c r="B3050" i="8"/>
  <c r="A3050" i="8" s="1"/>
  <c r="C3050" i="8"/>
  <c r="D3050" i="8"/>
  <c r="B3051" i="8"/>
  <c r="A3051" i="8" s="1"/>
  <c r="C3051" i="8"/>
  <c r="D3051" i="8"/>
  <c r="B3052" i="8"/>
  <c r="A3052" i="8" s="1"/>
  <c r="C3052" i="8"/>
  <c r="D3052" i="8"/>
  <c r="B3053" i="8"/>
  <c r="A3053" i="8" s="1"/>
  <c r="C3053" i="8"/>
  <c r="D3053" i="8"/>
  <c r="B3054" i="8"/>
  <c r="A3054" i="8" s="1"/>
  <c r="C3054" i="8"/>
  <c r="D3054" i="8"/>
  <c r="B3055" i="8"/>
  <c r="A3055" i="8" s="1"/>
  <c r="C3055" i="8"/>
  <c r="D3055" i="8"/>
  <c r="B3056" i="8"/>
  <c r="A3056" i="8" s="1"/>
  <c r="C3056" i="8"/>
  <c r="D3056" i="8"/>
  <c r="B3057" i="8"/>
  <c r="A3057" i="8" s="1"/>
  <c r="C3057" i="8"/>
  <c r="D3057" i="8"/>
  <c r="B3058" i="8"/>
  <c r="A3058" i="8" s="1"/>
  <c r="C3058" i="8"/>
  <c r="D3058" i="8"/>
  <c r="B3059" i="8"/>
  <c r="A3059" i="8" s="1"/>
  <c r="C3059" i="8"/>
  <c r="D3059" i="8"/>
  <c r="B3060" i="8"/>
  <c r="A3060" i="8" s="1"/>
  <c r="C3060" i="8"/>
  <c r="D3060" i="8"/>
  <c r="B3061" i="8"/>
  <c r="A3061" i="8" s="1"/>
  <c r="C3061" i="8"/>
  <c r="D3061" i="8"/>
  <c r="B3062" i="8"/>
  <c r="A3062" i="8" s="1"/>
  <c r="C3062" i="8"/>
  <c r="D3062" i="8"/>
  <c r="B3063" i="8"/>
  <c r="A3063" i="8" s="1"/>
  <c r="C3063" i="8"/>
  <c r="D3063" i="8"/>
  <c r="B3064" i="8"/>
  <c r="A3064" i="8" s="1"/>
  <c r="C3064" i="8"/>
  <c r="D3064" i="8"/>
  <c r="B3065" i="8"/>
  <c r="A3065" i="8" s="1"/>
  <c r="C3065" i="8"/>
  <c r="D3065" i="8"/>
  <c r="B3066" i="8"/>
  <c r="A3066" i="8" s="1"/>
  <c r="C3066" i="8"/>
  <c r="D3066" i="8"/>
  <c r="B3067" i="8"/>
  <c r="A3067" i="8" s="1"/>
  <c r="C3067" i="8"/>
  <c r="D3067" i="8"/>
  <c r="B3068" i="8"/>
  <c r="A3068" i="8" s="1"/>
  <c r="C3068" i="8"/>
  <c r="D3068" i="8"/>
  <c r="B3069" i="8"/>
  <c r="A3069" i="8" s="1"/>
  <c r="C3069" i="8"/>
  <c r="D3069" i="8"/>
  <c r="B3070" i="8"/>
  <c r="A3070" i="8" s="1"/>
  <c r="C3070" i="8"/>
  <c r="D3070" i="8"/>
  <c r="B3071" i="8"/>
  <c r="A3071" i="8" s="1"/>
  <c r="C3071" i="8"/>
  <c r="D3071" i="8"/>
  <c r="B3072" i="8"/>
  <c r="A3072" i="8" s="1"/>
  <c r="C3072" i="8"/>
  <c r="D3072" i="8"/>
  <c r="B3073" i="8"/>
  <c r="A3073" i="8" s="1"/>
  <c r="C3073" i="8"/>
  <c r="D3073" i="8"/>
  <c r="B3074" i="8"/>
  <c r="A3074" i="8" s="1"/>
  <c r="C3074" i="8"/>
  <c r="D3074" i="8"/>
  <c r="B3075" i="8"/>
  <c r="A3075" i="8" s="1"/>
  <c r="C3075" i="8"/>
  <c r="D3075" i="8"/>
  <c r="B3076" i="8"/>
  <c r="A3076" i="8" s="1"/>
  <c r="C3076" i="8"/>
  <c r="D3076" i="8"/>
  <c r="B3077" i="8"/>
  <c r="A3077" i="8" s="1"/>
  <c r="C3077" i="8"/>
  <c r="D3077" i="8"/>
  <c r="B3078" i="8"/>
  <c r="A3078" i="8" s="1"/>
  <c r="C3078" i="8"/>
  <c r="D3078" i="8"/>
  <c r="B3079" i="8"/>
  <c r="A3079" i="8" s="1"/>
  <c r="C3079" i="8"/>
  <c r="D3079" i="8"/>
  <c r="B3080" i="8"/>
  <c r="A3080" i="8" s="1"/>
  <c r="C3080" i="8"/>
  <c r="D3080" i="8"/>
  <c r="B3081" i="8"/>
  <c r="A3081" i="8" s="1"/>
  <c r="C3081" i="8"/>
  <c r="D3081" i="8"/>
  <c r="B3082" i="8"/>
  <c r="A3082" i="8" s="1"/>
  <c r="C3082" i="8"/>
  <c r="D3082" i="8"/>
  <c r="B3083" i="8"/>
  <c r="A3083" i="8" s="1"/>
  <c r="C3083" i="8"/>
  <c r="D3083" i="8"/>
  <c r="B3084" i="8"/>
  <c r="A3084" i="8" s="1"/>
  <c r="C3084" i="8"/>
  <c r="D3084" i="8"/>
  <c r="B3085" i="8"/>
  <c r="A3085" i="8" s="1"/>
  <c r="C3085" i="8"/>
  <c r="D3085" i="8"/>
  <c r="B3086" i="8"/>
  <c r="A3086" i="8" s="1"/>
  <c r="C3086" i="8"/>
  <c r="D3086" i="8"/>
  <c r="B3087" i="8"/>
  <c r="A3087" i="8" s="1"/>
  <c r="C3087" i="8"/>
  <c r="D3087" i="8"/>
  <c r="B3088" i="8"/>
  <c r="A3088" i="8" s="1"/>
  <c r="C3088" i="8"/>
  <c r="D3088" i="8"/>
  <c r="B3089" i="8"/>
  <c r="A3089" i="8" s="1"/>
  <c r="C3089" i="8"/>
  <c r="D3089" i="8"/>
  <c r="B3090" i="8"/>
  <c r="A3090" i="8" s="1"/>
  <c r="C3090" i="8"/>
  <c r="D3090" i="8"/>
  <c r="B3091" i="8"/>
  <c r="A3091" i="8" s="1"/>
  <c r="C3091" i="8"/>
  <c r="D3091" i="8"/>
  <c r="B3092" i="8"/>
  <c r="A3092" i="8" s="1"/>
  <c r="C3092" i="8"/>
  <c r="D3092" i="8"/>
  <c r="B3093" i="8"/>
  <c r="A3093" i="8" s="1"/>
  <c r="C3093" i="8"/>
  <c r="D3093" i="8"/>
  <c r="B3094" i="8"/>
  <c r="A3094" i="8" s="1"/>
  <c r="C3094" i="8"/>
  <c r="D3094" i="8"/>
  <c r="B3095" i="8"/>
  <c r="A3095" i="8" s="1"/>
  <c r="C3095" i="8"/>
  <c r="D3095" i="8"/>
  <c r="B3096" i="8"/>
  <c r="A3096" i="8" s="1"/>
  <c r="C3096" i="8"/>
  <c r="D3096" i="8"/>
  <c r="B3097" i="8"/>
  <c r="A3097" i="8" s="1"/>
  <c r="C3097" i="8"/>
  <c r="D3097" i="8"/>
  <c r="B3098" i="8"/>
  <c r="A3098" i="8" s="1"/>
  <c r="C3098" i="8"/>
  <c r="D3098" i="8"/>
  <c r="B3099" i="8"/>
  <c r="A3099" i="8" s="1"/>
  <c r="C3099" i="8"/>
  <c r="D3099" i="8"/>
  <c r="B3100" i="8"/>
  <c r="A3100" i="8" s="1"/>
  <c r="C3100" i="8"/>
  <c r="D3100" i="8"/>
  <c r="B3101" i="8"/>
  <c r="A3101" i="8" s="1"/>
  <c r="C3101" i="8"/>
  <c r="D3101" i="8"/>
  <c r="B3102" i="8"/>
  <c r="A3102" i="8" s="1"/>
  <c r="C3102" i="8"/>
  <c r="D3102" i="8"/>
  <c r="B3103" i="8"/>
  <c r="A3103" i="8" s="1"/>
  <c r="C3103" i="8"/>
  <c r="D3103" i="8"/>
  <c r="B3104" i="8"/>
  <c r="A3104" i="8" s="1"/>
  <c r="C3104" i="8"/>
  <c r="D3104" i="8"/>
  <c r="B3105" i="8"/>
  <c r="A3105" i="8" s="1"/>
  <c r="C3105" i="8"/>
  <c r="D3105" i="8"/>
  <c r="B3106" i="8"/>
  <c r="A3106" i="8" s="1"/>
  <c r="C3106" i="8"/>
  <c r="D3106" i="8"/>
  <c r="B3107" i="8"/>
  <c r="A3107" i="8" s="1"/>
  <c r="C3107" i="8"/>
  <c r="D3107" i="8"/>
  <c r="B3108" i="8"/>
  <c r="A3108" i="8" s="1"/>
  <c r="C3108" i="8"/>
  <c r="D3108" i="8"/>
  <c r="B3109" i="8"/>
  <c r="A3109" i="8" s="1"/>
  <c r="C3109" i="8"/>
  <c r="D3109" i="8"/>
  <c r="B3110" i="8"/>
  <c r="A3110" i="8" s="1"/>
  <c r="C3110" i="8"/>
  <c r="D3110" i="8"/>
  <c r="B3111" i="8"/>
  <c r="A3111" i="8" s="1"/>
  <c r="C3111" i="8"/>
  <c r="D3111" i="8"/>
  <c r="B3112" i="8"/>
  <c r="A3112" i="8" s="1"/>
  <c r="C3112" i="8"/>
  <c r="D3112" i="8"/>
  <c r="B3113" i="8"/>
  <c r="A3113" i="8" s="1"/>
  <c r="C3113" i="8"/>
  <c r="D3113" i="8"/>
  <c r="B3114" i="8"/>
  <c r="A3114" i="8" s="1"/>
  <c r="C3114" i="8"/>
  <c r="D3114" i="8"/>
  <c r="B3115" i="8"/>
  <c r="A3115" i="8" s="1"/>
  <c r="C3115" i="8"/>
  <c r="D3115" i="8"/>
  <c r="B3116" i="8"/>
  <c r="A3116" i="8" s="1"/>
  <c r="C3116" i="8"/>
  <c r="D3116" i="8"/>
  <c r="B3117" i="8"/>
  <c r="A3117" i="8" s="1"/>
  <c r="C3117" i="8"/>
  <c r="D3117" i="8"/>
  <c r="B3118" i="8"/>
  <c r="A3118" i="8" s="1"/>
  <c r="C3118" i="8"/>
  <c r="D3118" i="8"/>
  <c r="B3119" i="8"/>
  <c r="A3119" i="8" s="1"/>
  <c r="C3119" i="8"/>
  <c r="D3119" i="8"/>
  <c r="B3120" i="8"/>
  <c r="A3120" i="8" s="1"/>
  <c r="C3120" i="8"/>
  <c r="D3120" i="8"/>
  <c r="B3121" i="8"/>
  <c r="A3121" i="8" s="1"/>
  <c r="C3121" i="8"/>
  <c r="D3121" i="8"/>
  <c r="B3122" i="8"/>
  <c r="A3122" i="8" s="1"/>
  <c r="C3122" i="8"/>
  <c r="D3122" i="8"/>
  <c r="B3123" i="8"/>
  <c r="A3123" i="8" s="1"/>
  <c r="C3123" i="8"/>
  <c r="D3123" i="8"/>
  <c r="B3124" i="8"/>
  <c r="A3124" i="8" s="1"/>
  <c r="C3124" i="8"/>
  <c r="D3124" i="8"/>
  <c r="B3125" i="8"/>
  <c r="A3125" i="8" s="1"/>
  <c r="C3125" i="8"/>
  <c r="D3125" i="8"/>
  <c r="B3126" i="8"/>
  <c r="A3126" i="8" s="1"/>
  <c r="C3126" i="8"/>
  <c r="D3126" i="8"/>
  <c r="B3127" i="8"/>
  <c r="A3127" i="8" s="1"/>
  <c r="C3127" i="8"/>
  <c r="D3127" i="8"/>
  <c r="B3128" i="8"/>
  <c r="A3128" i="8" s="1"/>
  <c r="C3128" i="8"/>
  <c r="D3128" i="8"/>
  <c r="B3129" i="8"/>
  <c r="A3129" i="8" s="1"/>
  <c r="C3129" i="8"/>
  <c r="D3129" i="8"/>
  <c r="B3130" i="8"/>
  <c r="A3130" i="8" s="1"/>
  <c r="C3130" i="8"/>
  <c r="D3130" i="8"/>
  <c r="B3131" i="8"/>
  <c r="A3131" i="8" s="1"/>
  <c r="C3131" i="8"/>
  <c r="D3131" i="8"/>
  <c r="B3132" i="8"/>
  <c r="A3132" i="8" s="1"/>
  <c r="C3132" i="8"/>
  <c r="D3132" i="8"/>
  <c r="B3133" i="8"/>
  <c r="A3133" i="8" s="1"/>
  <c r="C3133" i="8"/>
  <c r="D3133" i="8"/>
  <c r="B3134" i="8"/>
  <c r="A3134" i="8" s="1"/>
  <c r="C3134" i="8"/>
  <c r="D3134" i="8"/>
  <c r="B3135" i="8"/>
  <c r="A3135" i="8" s="1"/>
  <c r="C3135" i="8"/>
  <c r="D3135" i="8"/>
  <c r="B3136" i="8"/>
  <c r="A3136" i="8" s="1"/>
  <c r="C3136" i="8"/>
  <c r="D3136" i="8"/>
  <c r="B3137" i="8"/>
  <c r="A3137" i="8" s="1"/>
  <c r="C3137" i="8"/>
  <c r="D3137" i="8"/>
  <c r="B3138" i="8"/>
  <c r="A3138" i="8" s="1"/>
  <c r="C3138" i="8"/>
  <c r="D3138" i="8"/>
  <c r="B3139" i="8"/>
  <c r="A3139" i="8" s="1"/>
  <c r="C3139" i="8"/>
  <c r="D3139" i="8"/>
  <c r="B3140" i="8"/>
  <c r="A3140" i="8" s="1"/>
  <c r="C3140" i="8"/>
  <c r="D3140" i="8"/>
  <c r="B3141" i="8"/>
  <c r="A3141" i="8" s="1"/>
  <c r="C3141" i="8"/>
  <c r="D3141" i="8"/>
  <c r="B3142" i="8"/>
  <c r="A3142" i="8" s="1"/>
  <c r="C3142" i="8"/>
  <c r="D3142" i="8"/>
  <c r="B3143" i="8"/>
  <c r="A3143" i="8" s="1"/>
  <c r="C3143" i="8"/>
  <c r="D3143" i="8"/>
  <c r="B3144" i="8"/>
  <c r="A3144" i="8" s="1"/>
  <c r="C3144" i="8"/>
  <c r="D3144" i="8"/>
  <c r="B3145" i="8"/>
  <c r="A3145" i="8" s="1"/>
  <c r="C3145" i="8"/>
  <c r="D3145" i="8"/>
  <c r="B3146" i="8"/>
  <c r="A3146" i="8" s="1"/>
  <c r="C3146" i="8"/>
  <c r="D3146" i="8"/>
  <c r="B3147" i="8"/>
  <c r="A3147" i="8" s="1"/>
  <c r="C3147" i="8"/>
  <c r="D3147" i="8"/>
  <c r="B3148" i="8"/>
  <c r="A3148" i="8" s="1"/>
  <c r="C3148" i="8"/>
  <c r="D3148" i="8"/>
  <c r="B3149" i="8"/>
  <c r="A3149" i="8" s="1"/>
  <c r="C3149" i="8"/>
  <c r="D3149" i="8"/>
  <c r="B3150" i="8"/>
  <c r="A3150" i="8" s="1"/>
  <c r="C3150" i="8"/>
  <c r="D3150" i="8"/>
  <c r="B3151" i="8"/>
  <c r="A3151" i="8" s="1"/>
  <c r="C3151" i="8"/>
  <c r="D3151" i="8"/>
  <c r="B3152" i="8"/>
  <c r="A3152" i="8" s="1"/>
  <c r="C3152" i="8"/>
  <c r="D3152" i="8"/>
  <c r="B3153" i="8"/>
  <c r="A3153" i="8" s="1"/>
  <c r="C3153" i="8"/>
  <c r="D3153" i="8"/>
  <c r="B3154" i="8"/>
  <c r="A3154" i="8" s="1"/>
  <c r="C3154" i="8"/>
  <c r="D3154" i="8"/>
  <c r="B3155" i="8"/>
  <c r="A3155" i="8" s="1"/>
  <c r="C3155" i="8"/>
  <c r="D3155" i="8"/>
  <c r="B3156" i="8"/>
  <c r="A3156" i="8" s="1"/>
  <c r="C3156" i="8"/>
  <c r="D3156" i="8"/>
  <c r="B3157" i="8"/>
  <c r="A3157" i="8" s="1"/>
  <c r="C3157" i="8"/>
  <c r="D3157" i="8"/>
  <c r="B3158" i="8"/>
  <c r="A3158" i="8" s="1"/>
  <c r="C3158" i="8"/>
  <c r="D3158" i="8"/>
  <c r="B3159" i="8"/>
  <c r="A3159" i="8" s="1"/>
  <c r="C3159" i="8"/>
  <c r="D3159" i="8"/>
  <c r="B3160" i="8"/>
  <c r="A3160" i="8" s="1"/>
  <c r="C3160" i="8"/>
  <c r="D3160" i="8"/>
  <c r="B3161" i="8"/>
  <c r="A3161" i="8" s="1"/>
  <c r="C3161" i="8"/>
  <c r="D3161" i="8"/>
  <c r="B3162" i="8"/>
  <c r="A3162" i="8" s="1"/>
  <c r="C3162" i="8"/>
  <c r="D3162" i="8"/>
  <c r="I67" i="3" l="1"/>
  <c r="I99" i="3"/>
  <c r="I103" i="3"/>
  <c r="I7" i="3"/>
  <c r="I43" i="3"/>
  <c r="I48" i="3"/>
  <c r="I55" i="3"/>
  <c r="I16" i="3"/>
  <c r="I4" i="3"/>
  <c r="I95" i="3"/>
  <c r="I23" i="3"/>
  <c r="I8" i="3"/>
  <c r="I12" i="3"/>
  <c r="I40" i="3"/>
  <c r="I44" i="3"/>
  <c r="I79" i="3"/>
  <c r="I36" i="3"/>
  <c r="I35" i="3"/>
  <c r="I32" i="3"/>
  <c r="I27" i="3"/>
  <c r="I59" i="3"/>
  <c r="I71" i="3"/>
  <c r="I111" i="3"/>
  <c r="I115" i="3"/>
  <c r="I46" i="3"/>
  <c r="I83" i="3"/>
  <c r="I85" i="3"/>
  <c r="I75" i="3"/>
  <c r="I31" i="3"/>
  <c r="I29" i="3"/>
  <c r="I63" i="3"/>
  <c r="I39" i="3"/>
  <c r="I91" i="3"/>
  <c r="I11" i="3"/>
  <c r="I37" i="3"/>
  <c r="I20" i="3"/>
  <c r="I24" i="3"/>
  <c r="I28" i="3"/>
  <c r="I52" i="3"/>
  <c r="I56" i="3"/>
  <c r="I60" i="3"/>
  <c r="I64" i="3"/>
  <c r="I68" i="3"/>
  <c r="I72" i="3"/>
  <c r="I76" i="3"/>
  <c r="I80" i="3"/>
  <c r="I84" i="3"/>
  <c r="I88" i="3"/>
  <c r="I92" i="3"/>
  <c r="I96" i="3"/>
  <c r="I100" i="3"/>
  <c r="I104" i="3"/>
  <c r="I108" i="3"/>
  <c r="I112" i="3"/>
  <c r="I5" i="3"/>
  <c r="I9" i="3"/>
  <c r="I13" i="3"/>
  <c r="I17" i="3"/>
  <c r="I21" i="3"/>
  <c r="I25" i="3"/>
  <c r="I33" i="3"/>
  <c r="I41" i="3"/>
  <c r="I45" i="3"/>
  <c r="I49" i="3"/>
  <c r="I53" i="3"/>
  <c r="I57" i="3"/>
  <c r="I61" i="3"/>
  <c r="I65" i="3"/>
  <c r="I69" i="3"/>
  <c r="I73" i="3"/>
  <c r="I77" i="3"/>
  <c r="I81" i="3"/>
  <c r="I89" i="3"/>
  <c r="I93" i="3"/>
  <c r="I97" i="3"/>
  <c r="I101" i="3"/>
  <c r="I105" i="3"/>
  <c r="I109" i="3"/>
  <c r="I113" i="3"/>
  <c r="I6" i="3"/>
  <c r="I10" i="3"/>
  <c r="I14" i="3"/>
  <c r="I18" i="3"/>
  <c r="I22" i="3"/>
  <c r="I26" i="3"/>
  <c r="I30" i="3"/>
  <c r="I34" i="3"/>
  <c r="I38" i="3"/>
  <c r="I42" i="3"/>
  <c r="I50" i="3"/>
  <c r="I54" i="3"/>
  <c r="I58" i="3"/>
  <c r="I62" i="3"/>
  <c r="I66" i="3"/>
  <c r="I70" i="3"/>
  <c r="I74" i="3"/>
  <c r="I78" i="3"/>
  <c r="I82" i="3"/>
  <c r="I86" i="3"/>
  <c r="I90" i="3"/>
  <c r="I94" i="3"/>
  <c r="I98" i="3"/>
  <c r="I102" i="3"/>
  <c r="I106" i="3"/>
  <c r="I110" i="3"/>
  <c r="I114" i="3"/>
  <c r="I3" i="3"/>
  <c r="I15" i="3"/>
  <c r="I19" i="3"/>
  <c r="I47" i="3"/>
  <c r="I51" i="3"/>
  <c r="I87" i="3"/>
  <c r="I107" i="3"/>
  <c r="A89" i="9" l="1"/>
  <c r="A147" i="9"/>
  <c r="A293" i="9"/>
  <c r="A298" i="9"/>
  <c r="A319" i="9"/>
  <c r="A209" i="9"/>
  <c r="A237" i="9"/>
  <c r="A291" i="9"/>
  <c r="A4" i="23" l="1"/>
  <c r="A5" i="15" l="1"/>
  <c r="B5" i="15" l="1"/>
  <c r="A353" i="9" l="1"/>
  <c r="A354" i="9"/>
  <c r="A355" i="9"/>
  <c r="A356" i="9"/>
  <c r="A357" i="9"/>
  <c r="A358" i="9"/>
  <c r="A359" i="9"/>
  <c r="A360" i="9"/>
  <c r="A361" i="9"/>
  <c r="A362" i="9"/>
  <c r="A363" i="9"/>
  <c r="A364" i="9"/>
  <c r="A365" i="9"/>
  <c r="A366" i="9"/>
  <c r="A367" i="9"/>
  <c r="A368" i="9"/>
  <c r="A369" i="9"/>
  <c r="A370" i="9"/>
  <c r="A371" i="9"/>
  <c r="A372" i="9"/>
  <c r="A373" i="9"/>
  <c r="A374" i="9"/>
  <c r="A375" i="9"/>
  <c r="A376" i="9"/>
  <c r="A377" i="9"/>
  <c r="A378" i="9"/>
  <c r="A379" i="9"/>
  <c r="A380" i="9"/>
  <c r="A381" i="9"/>
  <c r="A382" i="9"/>
  <c r="A383" i="9"/>
  <c r="K115" i="3" l="1"/>
  <c r="G115" i="3"/>
  <c r="F115" i="3"/>
  <c r="C115" i="3"/>
  <c r="K114" i="3"/>
  <c r="G114" i="3"/>
  <c r="F114" i="3"/>
  <c r="C114" i="3"/>
  <c r="K113" i="3"/>
  <c r="G113" i="3"/>
  <c r="F113" i="3"/>
  <c r="C113" i="3"/>
  <c r="K112" i="3"/>
  <c r="G112" i="3"/>
  <c r="F112" i="3"/>
  <c r="C112" i="3"/>
  <c r="K111" i="3"/>
  <c r="G111" i="3"/>
  <c r="F111" i="3"/>
  <c r="C111" i="3"/>
  <c r="K110" i="3"/>
  <c r="G110" i="3"/>
  <c r="F110" i="3"/>
  <c r="C110" i="3"/>
  <c r="K109" i="3"/>
  <c r="G109" i="3"/>
  <c r="F109" i="3"/>
  <c r="C109" i="3"/>
  <c r="K108" i="3"/>
  <c r="G108" i="3"/>
  <c r="F108" i="3"/>
  <c r="C108" i="3"/>
  <c r="K107" i="3"/>
  <c r="G107" i="3"/>
  <c r="F107" i="3"/>
  <c r="C107" i="3"/>
  <c r="K106" i="3"/>
  <c r="G106" i="3"/>
  <c r="F106" i="3"/>
  <c r="C106" i="3"/>
  <c r="K105" i="3"/>
  <c r="G105" i="3"/>
  <c r="F105" i="3"/>
  <c r="C105" i="3"/>
  <c r="K104" i="3"/>
  <c r="G104" i="3"/>
  <c r="F104" i="3"/>
  <c r="C104" i="3"/>
  <c r="K103" i="3"/>
  <c r="G103" i="3"/>
  <c r="F103" i="3"/>
  <c r="C103" i="3"/>
  <c r="K102" i="3"/>
  <c r="G102" i="3"/>
  <c r="F102" i="3"/>
  <c r="C102" i="3"/>
  <c r="K101" i="3"/>
  <c r="G101" i="3"/>
  <c r="F101" i="3"/>
  <c r="C101" i="3"/>
  <c r="K100" i="3"/>
  <c r="G100" i="3"/>
  <c r="F100" i="3"/>
  <c r="C100" i="3"/>
  <c r="K99" i="3"/>
  <c r="G99" i="3"/>
  <c r="F99" i="3"/>
  <c r="C99" i="3"/>
  <c r="K98" i="3"/>
  <c r="G98" i="3"/>
  <c r="F98" i="3"/>
  <c r="C98" i="3"/>
  <c r="K97" i="3"/>
  <c r="G97" i="3"/>
  <c r="F97" i="3"/>
  <c r="C97" i="3"/>
  <c r="K96" i="3"/>
  <c r="G96" i="3"/>
  <c r="F96" i="3"/>
  <c r="C96" i="3"/>
  <c r="K95" i="3"/>
  <c r="G95" i="3"/>
  <c r="F95" i="3"/>
  <c r="C95" i="3"/>
  <c r="K94" i="3"/>
  <c r="G94" i="3"/>
  <c r="F94" i="3"/>
  <c r="C94" i="3"/>
  <c r="K93" i="3"/>
  <c r="G93" i="3"/>
  <c r="F93" i="3"/>
  <c r="C93" i="3"/>
  <c r="K92" i="3"/>
  <c r="G92" i="3"/>
  <c r="F92" i="3"/>
  <c r="C92" i="3"/>
  <c r="K91" i="3"/>
  <c r="G91" i="3"/>
  <c r="F91" i="3"/>
  <c r="C91" i="3"/>
  <c r="K90" i="3"/>
  <c r="G90" i="3"/>
  <c r="F90" i="3"/>
  <c r="C90" i="3"/>
  <c r="K89" i="3"/>
  <c r="G89" i="3"/>
  <c r="F89" i="3"/>
  <c r="C89" i="3"/>
  <c r="K88" i="3"/>
  <c r="G88" i="3"/>
  <c r="F88" i="3"/>
  <c r="C88" i="3"/>
  <c r="K87" i="3"/>
  <c r="G87" i="3"/>
  <c r="F87" i="3"/>
  <c r="C87" i="3"/>
  <c r="K86" i="3"/>
  <c r="G86" i="3"/>
  <c r="F86" i="3"/>
  <c r="C86" i="3"/>
  <c r="K85" i="3"/>
  <c r="G85" i="3"/>
  <c r="F85" i="3"/>
  <c r="J85" i="3" s="1"/>
  <c r="C85" i="3"/>
  <c r="K84" i="3"/>
  <c r="G84" i="3"/>
  <c r="F84" i="3"/>
  <c r="C84" i="3"/>
  <c r="K83" i="3"/>
  <c r="G83" i="3"/>
  <c r="F83" i="3"/>
  <c r="C83" i="3"/>
  <c r="K82" i="3"/>
  <c r="G82" i="3"/>
  <c r="F82" i="3"/>
  <c r="C82" i="3"/>
  <c r="K81" i="3"/>
  <c r="G81" i="3"/>
  <c r="F81" i="3"/>
  <c r="C81" i="3"/>
  <c r="K80" i="3"/>
  <c r="G80" i="3"/>
  <c r="F80" i="3"/>
  <c r="C80" i="3"/>
  <c r="K79" i="3"/>
  <c r="G79" i="3"/>
  <c r="F79" i="3"/>
  <c r="C79" i="3"/>
  <c r="K78" i="3"/>
  <c r="G78" i="3"/>
  <c r="F78" i="3"/>
  <c r="C78" i="3"/>
  <c r="K77" i="3"/>
  <c r="G77" i="3"/>
  <c r="F77" i="3"/>
  <c r="C77" i="3"/>
  <c r="K76" i="3"/>
  <c r="G76" i="3"/>
  <c r="F76" i="3"/>
  <c r="C76" i="3"/>
  <c r="K75" i="3"/>
  <c r="G75" i="3"/>
  <c r="F75" i="3"/>
  <c r="C75" i="3"/>
  <c r="K74" i="3"/>
  <c r="G74" i="3"/>
  <c r="F74" i="3"/>
  <c r="C74" i="3"/>
  <c r="K73" i="3"/>
  <c r="G73" i="3"/>
  <c r="F73" i="3"/>
  <c r="C73" i="3"/>
  <c r="K72" i="3"/>
  <c r="G72" i="3"/>
  <c r="F72" i="3"/>
  <c r="C72" i="3"/>
  <c r="K71" i="3"/>
  <c r="G71" i="3"/>
  <c r="F71" i="3"/>
  <c r="C71" i="3"/>
  <c r="K70" i="3"/>
  <c r="G70" i="3"/>
  <c r="F70" i="3"/>
  <c r="C70" i="3"/>
  <c r="K69" i="3"/>
  <c r="G69" i="3"/>
  <c r="F69" i="3"/>
  <c r="C69" i="3"/>
  <c r="K68" i="3"/>
  <c r="G68" i="3"/>
  <c r="F68" i="3"/>
  <c r="C68" i="3"/>
  <c r="K67" i="3"/>
  <c r="G67" i="3"/>
  <c r="F67" i="3"/>
  <c r="C67" i="3"/>
  <c r="K66" i="3"/>
  <c r="G66" i="3"/>
  <c r="F66" i="3"/>
  <c r="C66" i="3"/>
  <c r="K65" i="3"/>
  <c r="G65" i="3"/>
  <c r="F65" i="3"/>
  <c r="C65" i="3"/>
  <c r="K64" i="3"/>
  <c r="G64" i="3"/>
  <c r="F64" i="3"/>
  <c r="C64" i="3"/>
  <c r="K63" i="3"/>
  <c r="G63" i="3"/>
  <c r="F63" i="3"/>
  <c r="C63" i="3"/>
  <c r="K62" i="3"/>
  <c r="G62" i="3"/>
  <c r="F62" i="3"/>
  <c r="C62" i="3"/>
  <c r="K61" i="3"/>
  <c r="G61" i="3"/>
  <c r="F61" i="3"/>
  <c r="C61" i="3"/>
  <c r="K60" i="3"/>
  <c r="G60" i="3"/>
  <c r="F60" i="3"/>
  <c r="C60" i="3"/>
  <c r="K59" i="3"/>
  <c r="G59" i="3"/>
  <c r="F59" i="3"/>
  <c r="C59" i="3"/>
  <c r="K58" i="3"/>
  <c r="G58" i="3"/>
  <c r="F58" i="3"/>
  <c r="C58" i="3"/>
  <c r="K57" i="3"/>
  <c r="G57" i="3"/>
  <c r="F57" i="3"/>
  <c r="C57" i="3"/>
  <c r="K56" i="3"/>
  <c r="G56" i="3"/>
  <c r="F56" i="3"/>
  <c r="C56" i="3"/>
  <c r="K55" i="3"/>
  <c r="G55" i="3"/>
  <c r="F55" i="3"/>
  <c r="C55" i="3"/>
  <c r="K54" i="3"/>
  <c r="G54" i="3"/>
  <c r="F54" i="3"/>
  <c r="C54" i="3"/>
  <c r="K53" i="3"/>
  <c r="G53" i="3"/>
  <c r="F53" i="3"/>
  <c r="C53" i="3"/>
  <c r="K52" i="3"/>
  <c r="G52" i="3"/>
  <c r="F52" i="3"/>
  <c r="C52" i="3"/>
  <c r="K51" i="3"/>
  <c r="G51" i="3"/>
  <c r="F51" i="3"/>
  <c r="C51" i="3"/>
  <c r="K50" i="3"/>
  <c r="G50" i="3"/>
  <c r="F50" i="3"/>
  <c r="C50" i="3"/>
  <c r="K49" i="3"/>
  <c r="G49" i="3"/>
  <c r="F49" i="3"/>
  <c r="C49" i="3"/>
  <c r="K48" i="3"/>
  <c r="G48" i="3"/>
  <c r="F48" i="3"/>
  <c r="C48" i="3"/>
  <c r="K47" i="3"/>
  <c r="G47" i="3"/>
  <c r="F47" i="3"/>
  <c r="C47" i="3"/>
  <c r="K46" i="3"/>
  <c r="G46" i="3"/>
  <c r="F46" i="3"/>
  <c r="C46" i="3"/>
  <c r="K45" i="3"/>
  <c r="G45" i="3"/>
  <c r="F45" i="3"/>
  <c r="C45" i="3"/>
  <c r="K44" i="3"/>
  <c r="G44" i="3"/>
  <c r="F44" i="3"/>
  <c r="C44" i="3"/>
  <c r="K43" i="3"/>
  <c r="G43" i="3"/>
  <c r="F43" i="3"/>
  <c r="C43" i="3"/>
  <c r="K42" i="3"/>
  <c r="G42" i="3"/>
  <c r="F42" i="3"/>
  <c r="C42" i="3"/>
  <c r="K41" i="3"/>
  <c r="G41" i="3"/>
  <c r="F41" i="3"/>
  <c r="C41" i="3"/>
  <c r="K40" i="3"/>
  <c r="G40" i="3"/>
  <c r="F40" i="3"/>
  <c r="C40" i="3"/>
  <c r="K39" i="3"/>
  <c r="G39" i="3"/>
  <c r="F39" i="3"/>
  <c r="C39" i="3"/>
  <c r="K38" i="3"/>
  <c r="G38" i="3"/>
  <c r="F38" i="3"/>
  <c r="C38" i="3"/>
  <c r="K37" i="3"/>
  <c r="G37" i="3"/>
  <c r="F37" i="3"/>
  <c r="C37" i="3"/>
  <c r="K36" i="3"/>
  <c r="G36" i="3"/>
  <c r="F36" i="3"/>
  <c r="C36" i="3"/>
  <c r="K35" i="3"/>
  <c r="G35" i="3"/>
  <c r="F35" i="3"/>
  <c r="C35" i="3"/>
  <c r="K34" i="3"/>
  <c r="G34" i="3"/>
  <c r="F34" i="3"/>
  <c r="C34" i="3"/>
  <c r="K33" i="3"/>
  <c r="G33" i="3"/>
  <c r="F33" i="3"/>
  <c r="C33" i="3"/>
  <c r="K32" i="3"/>
  <c r="G32" i="3"/>
  <c r="F32" i="3"/>
  <c r="C32" i="3"/>
  <c r="K31" i="3"/>
  <c r="G31" i="3"/>
  <c r="F31" i="3"/>
  <c r="C31" i="3"/>
  <c r="K30" i="3"/>
  <c r="G30" i="3"/>
  <c r="F30" i="3"/>
  <c r="C30" i="3"/>
  <c r="K29" i="3"/>
  <c r="G29" i="3"/>
  <c r="F29" i="3"/>
  <c r="C29" i="3"/>
  <c r="K28" i="3"/>
  <c r="G28" i="3"/>
  <c r="F28" i="3"/>
  <c r="C28" i="3"/>
  <c r="K27" i="3"/>
  <c r="G27" i="3"/>
  <c r="F27" i="3"/>
  <c r="C27" i="3"/>
  <c r="K26" i="3"/>
  <c r="G26" i="3"/>
  <c r="F26" i="3"/>
  <c r="C26" i="3"/>
  <c r="K25" i="3"/>
  <c r="G25" i="3"/>
  <c r="F25" i="3"/>
  <c r="C25" i="3"/>
  <c r="K24" i="3"/>
  <c r="G24" i="3"/>
  <c r="F24" i="3"/>
  <c r="C24" i="3"/>
  <c r="K23" i="3"/>
  <c r="G23" i="3"/>
  <c r="F23" i="3"/>
  <c r="C23" i="3"/>
  <c r="K22" i="3"/>
  <c r="G22" i="3"/>
  <c r="F22" i="3"/>
  <c r="C22" i="3"/>
  <c r="K21" i="3"/>
  <c r="G21" i="3"/>
  <c r="F21" i="3"/>
  <c r="C21" i="3"/>
  <c r="K20" i="3"/>
  <c r="G20" i="3"/>
  <c r="F20" i="3"/>
  <c r="C20" i="3"/>
  <c r="K19" i="3"/>
  <c r="G19" i="3"/>
  <c r="F19" i="3"/>
  <c r="C19" i="3"/>
  <c r="K18" i="3"/>
  <c r="G18" i="3"/>
  <c r="F18" i="3"/>
  <c r="C18" i="3"/>
  <c r="K17" i="3"/>
  <c r="G17" i="3"/>
  <c r="F17" i="3"/>
  <c r="C17" i="3"/>
  <c r="K16" i="3"/>
  <c r="G16" i="3"/>
  <c r="F16" i="3"/>
  <c r="C16" i="3"/>
  <c r="K15" i="3"/>
  <c r="G15" i="3"/>
  <c r="F15" i="3"/>
  <c r="C15" i="3"/>
  <c r="K14" i="3"/>
  <c r="G14" i="3"/>
  <c r="F14" i="3"/>
  <c r="C14" i="3"/>
  <c r="K13" i="3"/>
  <c r="G13" i="3"/>
  <c r="F13" i="3"/>
  <c r="C13" i="3"/>
  <c r="K12" i="3"/>
  <c r="G12" i="3"/>
  <c r="F12" i="3"/>
  <c r="C12" i="3"/>
  <c r="K11" i="3"/>
  <c r="G11" i="3"/>
  <c r="F11" i="3"/>
  <c r="C11" i="3"/>
  <c r="K10" i="3"/>
  <c r="G10" i="3"/>
  <c r="F10" i="3"/>
  <c r="C10" i="3"/>
  <c r="K9" i="3"/>
  <c r="G9" i="3"/>
  <c r="F9" i="3"/>
  <c r="C9" i="3"/>
  <c r="K8" i="3"/>
  <c r="G8" i="3"/>
  <c r="F8" i="3"/>
  <c r="C8" i="3"/>
  <c r="K7" i="3"/>
  <c r="G7" i="3"/>
  <c r="F7" i="3"/>
  <c r="C7" i="3"/>
  <c r="K6" i="3"/>
  <c r="G6" i="3"/>
  <c r="F6" i="3"/>
  <c r="C6" i="3"/>
  <c r="K5" i="3"/>
  <c r="G5" i="3"/>
  <c r="F5" i="3"/>
  <c r="C5" i="3"/>
  <c r="K4" i="3"/>
  <c r="G4" i="3"/>
  <c r="F4" i="3"/>
  <c r="C4" i="3"/>
  <c r="B163" i="5"/>
  <c r="A163" i="5"/>
  <c r="B162" i="5"/>
  <c r="A162" i="5"/>
  <c r="B161" i="5"/>
  <c r="A161" i="5"/>
  <c r="B160" i="5"/>
  <c r="A160" i="5"/>
  <c r="B159" i="5"/>
  <c r="A159" i="5"/>
  <c r="B158" i="5"/>
  <c r="A158" i="5"/>
  <c r="B157" i="5"/>
  <c r="A157" i="5"/>
  <c r="B156" i="5"/>
  <c r="A156" i="5"/>
  <c r="B155" i="5"/>
  <c r="A155" i="5"/>
  <c r="B154" i="5"/>
  <c r="A154" i="5"/>
  <c r="B153" i="5"/>
  <c r="A153" i="5"/>
  <c r="B152" i="5"/>
  <c r="A152" i="5"/>
  <c r="B151" i="5"/>
  <c r="A151" i="5"/>
  <c r="B150" i="5"/>
  <c r="A150" i="5"/>
  <c r="B149" i="5"/>
  <c r="A149" i="5"/>
  <c r="B148" i="5"/>
  <c r="A148" i="5"/>
  <c r="B147" i="5"/>
  <c r="A147" i="5"/>
  <c r="B146" i="5"/>
  <c r="A146" i="5"/>
  <c r="B145" i="5"/>
  <c r="A145" i="5"/>
  <c r="B144" i="5"/>
  <c r="A144" i="5"/>
  <c r="B143" i="5"/>
  <c r="A143" i="5"/>
  <c r="B142" i="5"/>
  <c r="A142" i="5"/>
  <c r="B141" i="5"/>
  <c r="A141" i="5"/>
  <c r="B140" i="5"/>
  <c r="A140" i="5"/>
  <c r="B139" i="5"/>
  <c r="A139" i="5"/>
  <c r="B138" i="5"/>
  <c r="A138" i="5"/>
  <c r="B137" i="5"/>
  <c r="A137" i="5"/>
  <c r="B136" i="5"/>
  <c r="A136" i="5"/>
  <c r="B135" i="5"/>
  <c r="A135" i="5"/>
  <c r="B134" i="5"/>
  <c r="A134" i="5"/>
  <c r="B133" i="5"/>
  <c r="A133" i="5"/>
  <c r="B132" i="5"/>
  <c r="A132" i="5"/>
  <c r="B131" i="5"/>
  <c r="A131" i="5"/>
  <c r="B130" i="5"/>
  <c r="A130" i="5"/>
  <c r="B129" i="5"/>
  <c r="A129" i="5"/>
  <c r="B128" i="5"/>
  <c r="A128" i="5"/>
  <c r="B127" i="5"/>
  <c r="A127" i="5"/>
  <c r="B126" i="5"/>
  <c r="A126" i="5"/>
  <c r="B125" i="5"/>
  <c r="A125" i="5"/>
  <c r="B124" i="5"/>
  <c r="A124" i="5"/>
  <c r="B123" i="5"/>
  <c r="A123" i="5"/>
  <c r="B122" i="5"/>
  <c r="A122" i="5"/>
  <c r="B121" i="5"/>
  <c r="A121" i="5"/>
  <c r="B120" i="5"/>
  <c r="A120" i="5"/>
  <c r="B119" i="5"/>
  <c r="A119" i="5"/>
  <c r="B118" i="5"/>
  <c r="A118" i="5"/>
  <c r="B117" i="5"/>
  <c r="A117" i="5"/>
  <c r="B116" i="5"/>
  <c r="A116" i="5"/>
  <c r="B115" i="5"/>
  <c r="A115" i="5"/>
  <c r="B114" i="5"/>
  <c r="A114" i="5"/>
  <c r="B113" i="5"/>
  <c r="A113" i="5"/>
  <c r="B112" i="5"/>
  <c r="A112" i="5"/>
  <c r="B111" i="5"/>
  <c r="A111" i="5"/>
  <c r="B110" i="5"/>
  <c r="A110" i="5"/>
  <c r="B109" i="5"/>
  <c r="A109" i="5"/>
  <c r="B108" i="5"/>
  <c r="A108" i="5"/>
  <c r="B107" i="5"/>
  <c r="A107" i="5"/>
  <c r="B106" i="5"/>
  <c r="A106" i="5"/>
  <c r="B105" i="5"/>
  <c r="A105" i="5"/>
  <c r="B104" i="5"/>
  <c r="A104" i="5"/>
  <c r="B103" i="5"/>
  <c r="A103" i="5"/>
  <c r="B102" i="5"/>
  <c r="A102" i="5"/>
  <c r="B101" i="5"/>
  <c r="A101" i="5"/>
  <c r="B100" i="5"/>
  <c r="A100" i="5"/>
  <c r="B99" i="5"/>
  <c r="A99" i="5"/>
  <c r="B98" i="5"/>
  <c r="A98" i="5"/>
  <c r="B97" i="5"/>
  <c r="A97" i="5"/>
  <c r="B96" i="5"/>
  <c r="A96" i="5"/>
  <c r="B95" i="5"/>
  <c r="A95" i="5"/>
  <c r="B94" i="5"/>
  <c r="A94" i="5"/>
  <c r="B93" i="5"/>
  <c r="A93" i="5"/>
  <c r="B92" i="5"/>
  <c r="A92" i="5"/>
  <c r="B91" i="5"/>
  <c r="A91" i="5"/>
  <c r="B90" i="5"/>
  <c r="A90" i="5"/>
  <c r="B89" i="5"/>
  <c r="A89" i="5"/>
  <c r="B88" i="5"/>
  <c r="A88" i="5"/>
  <c r="B87" i="5"/>
  <c r="A87" i="5"/>
  <c r="B86" i="5"/>
  <c r="A86" i="5"/>
  <c r="B85" i="5"/>
  <c r="A85" i="5"/>
  <c r="B84" i="5"/>
  <c r="A84" i="5"/>
  <c r="B83" i="5"/>
  <c r="A83" i="5"/>
  <c r="B82" i="5"/>
  <c r="A82" i="5"/>
  <c r="B81" i="5"/>
  <c r="A81" i="5"/>
  <c r="B80" i="5"/>
  <c r="A80" i="5"/>
  <c r="B79" i="5"/>
  <c r="A79" i="5"/>
  <c r="B78" i="5"/>
  <c r="A78" i="5"/>
  <c r="B77" i="5"/>
  <c r="A77" i="5"/>
  <c r="B76" i="5"/>
  <c r="A76" i="5"/>
  <c r="B75" i="5"/>
  <c r="A75" i="5"/>
  <c r="B74" i="5"/>
  <c r="A74" i="5"/>
  <c r="B73" i="5"/>
  <c r="A73" i="5"/>
  <c r="B72" i="5"/>
  <c r="A72" i="5"/>
  <c r="B71" i="5"/>
  <c r="A71" i="5"/>
  <c r="B70" i="5"/>
  <c r="A70" i="5"/>
  <c r="B69" i="5"/>
  <c r="A69" i="5"/>
  <c r="B68" i="5"/>
  <c r="A68" i="5"/>
  <c r="B67" i="5"/>
  <c r="A67" i="5"/>
  <c r="B66" i="5"/>
  <c r="A66" i="5"/>
  <c r="B65" i="5"/>
  <c r="A65" i="5"/>
  <c r="B64" i="5"/>
  <c r="A64" i="5"/>
  <c r="B63" i="5"/>
  <c r="A63" i="5"/>
  <c r="B62" i="5"/>
  <c r="A62" i="5"/>
  <c r="B61" i="5"/>
  <c r="A61" i="5"/>
  <c r="B60" i="5"/>
  <c r="A60" i="5"/>
  <c r="B59" i="5"/>
  <c r="A59" i="5"/>
  <c r="B58" i="5"/>
  <c r="A58" i="5"/>
  <c r="B57" i="5"/>
  <c r="A57" i="5"/>
  <c r="B56" i="5"/>
  <c r="A56" i="5"/>
  <c r="B55" i="5"/>
  <c r="A55" i="5"/>
  <c r="B54" i="5"/>
  <c r="A54" i="5"/>
  <c r="B53" i="5"/>
  <c r="A53" i="5"/>
  <c r="B52" i="5"/>
  <c r="A52" i="5"/>
  <c r="B51" i="5"/>
  <c r="A51" i="5"/>
  <c r="B50" i="5"/>
  <c r="A50" i="5"/>
  <c r="B49" i="5"/>
  <c r="A49" i="5"/>
  <c r="B48" i="5"/>
  <c r="A48" i="5"/>
  <c r="B47" i="5"/>
  <c r="A47" i="5"/>
  <c r="B46" i="5"/>
  <c r="A46" i="5"/>
  <c r="B45" i="5"/>
  <c r="A45" i="5"/>
  <c r="B44" i="5"/>
  <c r="A44" i="5"/>
  <c r="B43" i="5"/>
  <c r="A43" i="5"/>
  <c r="B42" i="5"/>
  <c r="A42" i="5"/>
  <c r="B41" i="5"/>
  <c r="A41" i="5"/>
  <c r="B40" i="5"/>
  <c r="A40" i="5"/>
  <c r="B39" i="5"/>
  <c r="A39" i="5"/>
  <c r="B38" i="5"/>
  <c r="A38" i="5"/>
  <c r="B37" i="5"/>
  <c r="A37" i="5"/>
  <c r="B36" i="5"/>
  <c r="A36" i="5"/>
  <c r="B35" i="5"/>
  <c r="A35" i="5"/>
  <c r="B34" i="5"/>
  <c r="A34" i="5"/>
  <c r="B33" i="5"/>
  <c r="A33" i="5"/>
  <c r="B32" i="5"/>
  <c r="A32" i="5"/>
  <c r="B31" i="5"/>
  <c r="A31" i="5"/>
  <c r="B30" i="5"/>
  <c r="A30" i="5"/>
  <c r="B29" i="5"/>
  <c r="A29" i="5"/>
  <c r="B28" i="5"/>
  <c r="A28" i="5"/>
  <c r="B27" i="5"/>
  <c r="A27" i="5"/>
  <c r="B26" i="5"/>
  <c r="A26" i="5"/>
  <c r="B25" i="5"/>
  <c r="A25" i="5"/>
  <c r="B24" i="5"/>
  <c r="A24" i="5"/>
  <c r="B23" i="5"/>
  <c r="A23" i="5"/>
  <c r="B22" i="5"/>
  <c r="A22" i="5"/>
  <c r="B21" i="5"/>
  <c r="A21" i="5"/>
  <c r="B20" i="5"/>
  <c r="A20" i="5"/>
  <c r="B19" i="5"/>
  <c r="A19" i="5"/>
  <c r="B18" i="5"/>
  <c r="A18" i="5"/>
  <c r="B17" i="5"/>
  <c r="A17" i="5"/>
  <c r="B16" i="5"/>
  <c r="A16" i="5"/>
  <c r="B15" i="5"/>
  <c r="A15" i="5"/>
  <c r="B14" i="5"/>
  <c r="A14" i="5"/>
  <c r="B13" i="5"/>
  <c r="A13" i="5"/>
  <c r="B12" i="5"/>
  <c r="A12" i="5"/>
  <c r="B11" i="5"/>
  <c r="A11" i="5"/>
  <c r="B10" i="5"/>
  <c r="A10" i="5"/>
  <c r="B9" i="5"/>
  <c r="A9" i="5"/>
  <c r="B8" i="5"/>
  <c r="A8" i="5"/>
  <c r="B7" i="5"/>
  <c r="A7" i="5"/>
  <c r="B6" i="5"/>
  <c r="A6" i="5"/>
  <c r="B5" i="5"/>
  <c r="A5" i="5"/>
  <c r="B4" i="5"/>
  <c r="A4" i="5"/>
  <c r="B3" i="5"/>
  <c r="A3" i="5"/>
  <c r="B2" i="5"/>
  <c r="A2" i="5"/>
  <c r="B112" i="3" s="1"/>
  <c r="A112" i="3" s="1"/>
  <c r="I115" i="4"/>
  <c r="G115" i="4"/>
  <c r="F115" i="4"/>
  <c r="I114" i="4"/>
  <c r="G114" i="4"/>
  <c r="F114" i="4"/>
  <c r="I113" i="4"/>
  <c r="G113" i="4"/>
  <c r="F113" i="4"/>
  <c r="I112" i="4"/>
  <c r="G112" i="4"/>
  <c r="F112" i="4"/>
  <c r="I111" i="4"/>
  <c r="G111" i="4"/>
  <c r="F111" i="4"/>
  <c r="I110" i="4"/>
  <c r="G110" i="4"/>
  <c r="F110" i="4"/>
  <c r="I109" i="4"/>
  <c r="G109" i="4"/>
  <c r="F109" i="4"/>
  <c r="I108" i="4"/>
  <c r="G108" i="4"/>
  <c r="F108" i="4"/>
  <c r="I107" i="4"/>
  <c r="G107" i="4"/>
  <c r="F107" i="4"/>
  <c r="I106" i="4"/>
  <c r="G106" i="4"/>
  <c r="F106" i="4"/>
  <c r="H111" i="4" s="1"/>
  <c r="I105" i="4"/>
  <c r="G105" i="4"/>
  <c r="F105" i="4"/>
  <c r="I104" i="4"/>
  <c r="G104" i="4"/>
  <c r="F104" i="4"/>
  <c r="I103" i="4"/>
  <c r="G103" i="4"/>
  <c r="F103" i="4"/>
  <c r="I102" i="4"/>
  <c r="G102" i="4"/>
  <c r="F102" i="4"/>
  <c r="I101" i="4"/>
  <c r="G101" i="4"/>
  <c r="F101" i="4"/>
  <c r="I100" i="4"/>
  <c r="G100" i="4"/>
  <c r="F100" i="4"/>
  <c r="I99" i="4"/>
  <c r="G99" i="4"/>
  <c r="F99" i="4"/>
  <c r="I98" i="4"/>
  <c r="G98" i="4"/>
  <c r="F98" i="4"/>
  <c r="I97" i="4"/>
  <c r="G97" i="4"/>
  <c r="F97" i="4"/>
  <c r="I96" i="4"/>
  <c r="G96" i="4"/>
  <c r="F96" i="4"/>
  <c r="I95" i="4"/>
  <c r="G95" i="4"/>
  <c r="F95" i="4"/>
  <c r="I94" i="4"/>
  <c r="G94" i="4"/>
  <c r="F94" i="4"/>
  <c r="I93" i="4"/>
  <c r="G93" i="4"/>
  <c r="F93" i="4"/>
  <c r="I92" i="4"/>
  <c r="G92" i="4"/>
  <c r="F92" i="4"/>
  <c r="I91" i="4"/>
  <c r="G91" i="4"/>
  <c r="F91" i="4"/>
  <c r="I90" i="4"/>
  <c r="G90" i="4"/>
  <c r="F90" i="4"/>
  <c r="I89" i="4"/>
  <c r="G89" i="4"/>
  <c r="F89" i="4"/>
  <c r="I88" i="4"/>
  <c r="G88" i="4"/>
  <c r="F88" i="4"/>
  <c r="I87" i="4"/>
  <c r="G87" i="4"/>
  <c r="F87" i="4"/>
  <c r="I86" i="4"/>
  <c r="G86" i="4"/>
  <c r="F86" i="4"/>
  <c r="I85" i="4"/>
  <c r="G85" i="4"/>
  <c r="F85" i="4"/>
  <c r="I84" i="4"/>
  <c r="G84" i="4"/>
  <c r="F84" i="4"/>
  <c r="I83" i="4"/>
  <c r="G83" i="4"/>
  <c r="F83" i="4"/>
  <c r="I82" i="4"/>
  <c r="G82" i="4"/>
  <c r="F82" i="4"/>
  <c r="I81" i="4"/>
  <c r="G81" i="4"/>
  <c r="F81" i="4"/>
  <c r="I80" i="4"/>
  <c r="G80" i="4"/>
  <c r="F80" i="4"/>
  <c r="I79" i="4"/>
  <c r="G79" i="4"/>
  <c r="F79" i="4"/>
  <c r="I78" i="4"/>
  <c r="G78" i="4"/>
  <c r="F78" i="4"/>
  <c r="I77" i="4"/>
  <c r="G77" i="4"/>
  <c r="F77" i="4"/>
  <c r="I76" i="4"/>
  <c r="G76" i="4"/>
  <c r="F76" i="4"/>
  <c r="I75" i="4"/>
  <c r="G75" i="4"/>
  <c r="F75" i="4"/>
  <c r="I74" i="4"/>
  <c r="G74" i="4"/>
  <c r="F74" i="4"/>
  <c r="I73" i="4"/>
  <c r="G73" i="4"/>
  <c r="F73" i="4"/>
  <c r="I72" i="4"/>
  <c r="G72" i="4"/>
  <c r="F72" i="4"/>
  <c r="I71" i="4"/>
  <c r="G71" i="4"/>
  <c r="F71" i="4"/>
  <c r="I70" i="4"/>
  <c r="G70" i="4"/>
  <c r="F70" i="4"/>
  <c r="I69" i="4"/>
  <c r="G69" i="4"/>
  <c r="F69" i="4"/>
  <c r="I68" i="4"/>
  <c r="G68" i="4"/>
  <c r="F68" i="4"/>
  <c r="I67" i="4"/>
  <c r="G67" i="4"/>
  <c r="F67" i="4"/>
  <c r="I66" i="4"/>
  <c r="G66" i="4"/>
  <c r="F66" i="4"/>
  <c r="I65" i="4"/>
  <c r="G65" i="4"/>
  <c r="F65" i="4"/>
  <c r="I64" i="4"/>
  <c r="G64" i="4"/>
  <c r="F64" i="4"/>
  <c r="I63" i="4"/>
  <c r="G63" i="4"/>
  <c r="F63" i="4"/>
  <c r="I62" i="4"/>
  <c r="G62" i="4"/>
  <c r="F62" i="4"/>
  <c r="I61" i="4"/>
  <c r="G61" i="4"/>
  <c r="F61" i="4"/>
  <c r="I60" i="4"/>
  <c r="G60" i="4"/>
  <c r="F60" i="4"/>
  <c r="I59" i="4"/>
  <c r="G59" i="4"/>
  <c r="F59" i="4"/>
  <c r="I58" i="4"/>
  <c r="G58" i="4"/>
  <c r="F58" i="4"/>
  <c r="I57" i="4"/>
  <c r="G57" i="4"/>
  <c r="F57" i="4"/>
  <c r="I56" i="4"/>
  <c r="G56" i="4"/>
  <c r="F56" i="4"/>
  <c r="I55" i="4"/>
  <c r="G55" i="4"/>
  <c r="F55" i="4"/>
  <c r="I54" i="4"/>
  <c r="G54" i="4"/>
  <c r="F54" i="4"/>
  <c r="I53" i="4"/>
  <c r="G53" i="4"/>
  <c r="F53" i="4"/>
  <c r="I52" i="4"/>
  <c r="G52" i="4"/>
  <c r="F52" i="4"/>
  <c r="I51" i="4"/>
  <c r="G51" i="4"/>
  <c r="F51" i="4"/>
  <c r="I50" i="4"/>
  <c r="G50" i="4"/>
  <c r="F50" i="4"/>
  <c r="I49" i="4"/>
  <c r="G49" i="4"/>
  <c r="F49" i="4"/>
  <c r="I48" i="4"/>
  <c r="G48" i="4"/>
  <c r="F48" i="4"/>
  <c r="I47" i="4"/>
  <c r="G47" i="4"/>
  <c r="F47" i="4"/>
  <c r="I46" i="4"/>
  <c r="G46" i="4"/>
  <c r="F46" i="4"/>
  <c r="I45" i="4"/>
  <c r="G45" i="4"/>
  <c r="F45" i="4"/>
  <c r="I44" i="4"/>
  <c r="G44" i="4"/>
  <c r="F44" i="4"/>
  <c r="I43" i="4"/>
  <c r="G43" i="4"/>
  <c r="F43" i="4"/>
  <c r="I42" i="4"/>
  <c r="G42" i="4"/>
  <c r="F42" i="4"/>
  <c r="I41" i="4"/>
  <c r="G41" i="4"/>
  <c r="F41" i="4"/>
  <c r="I40" i="4"/>
  <c r="G40" i="4"/>
  <c r="F40" i="4"/>
  <c r="I39" i="4"/>
  <c r="G39" i="4"/>
  <c r="F39" i="4"/>
  <c r="I38" i="4"/>
  <c r="G38" i="4"/>
  <c r="F38" i="4"/>
  <c r="I37" i="4"/>
  <c r="G37" i="4"/>
  <c r="F37" i="4"/>
  <c r="I36" i="4"/>
  <c r="G36" i="4"/>
  <c r="F36" i="4"/>
  <c r="I35" i="4"/>
  <c r="G35" i="4"/>
  <c r="F35" i="4"/>
  <c r="I34" i="4"/>
  <c r="G34" i="4"/>
  <c r="F34" i="4"/>
  <c r="I33" i="4"/>
  <c r="G33" i="4"/>
  <c r="F33" i="4"/>
  <c r="I32" i="4"/>
  <c r="G32" i="4"/>
  <c r="F32" i="4"/>
  <c r="I31" i="4"/>
  <c r="G31" i="4"/>
  <c r="F31" i="4"/>
  <c r="H34" i="4" s="1"/>
  <c r="I30" i="4"/>
  <c r="G30" i="4"/>
  <c r="F30" i="4"/>
  <c r="I29" i="4"/>
  <c r="G29" i="4"/>
  <c r="F29" i="4"/>
  <c r="I28" i="4"/>
  <c r="G28" i="4"/>
  <c r="F28" i="4"/>
  <c r="I27" i="4"/>
  <c r="G27" i="4"/>
  <c r="F27" i="4"/>
  <c r="I26" i="4"/>
  <c r="G26" i="4"/>
  <c r="F26" i="4"/>
  <c r="I25" i="4"/>
  <c r="G25" i="4"/>
  <c r="F25" i="4"/>
  <c r="I24" i="4"/>
  <c r="G24" i="4"/>
  <c r="F24" i="4"/>
  <c r="I23" i="4"/>
  <c r="G23" i="4"/>
  <c r="F23" i="4"/>
  <c r="I22" i="4"/>
  <c r="G22" i="4"/>
  <c r="F22" i="4"/>
  <c r="I21" i="4"/>
  <c r="G21" i="4"/>
  <c r="F21" i="4"/>
  <c r="I20" i="4"/>
  <c r="G20" i="4"/>
  <c r="F20" i="4"/>
  <c r="I19" i="4"/>
  <c r="G19" i="4"/>
  <c r="F19" i="4"/>
  <c r="I18" i="4"/>
  <c r="G18" i="4"/>
  <c r="F18" i="4"/>
  <c r="I17" i="4"/>
  <c r="G17" i="4"/>
  <c r="F17" i="4"/>
  <c r="I16" i="4"/>
  <c r="G16" i="4"/>
  <c r="F16" i="4"/>
  <c r="I15" i="4"/>
  <c r="G15" i="4"/>
  <c r="F15" i="4"/>
  <c r="I14" i="4"/>
  <c r="G14" i="4"/>
  <c r="F14" i="4"/>
  <c r="I13" i="4"/>
  <c r="G13" i="4"/>
  <c r="F13" i="4"/>
  <c r="I12" i="4"/>
  <c r="G12" i="4"/>
  <c r="F12" i="4"/>
  <c r="I11" i="4"/>
  <c r="G11" i="4"/>
  <c r="F11" i="4"/>
  <c r="I10" i="4"/>
  <c r="G10" i="4"/>
  <c r="F10" i="4"/>
  <c r="I9" i="4"/>
  <c r="G9" i="4"/>
  <c r="F9" i="4"/>
  <c r="I8" i="4"/>
  <c r="G8" i="4"/>
  <c r="F8" i="4"/>
  <c r="I7" i="4"/>
  <c r="G7" i="4"/>
  <c r="F7" i="4"/>
  <c r="I6" i="4"/>
  <c r="G6" i="4"/>
  <c r="F6" i="4"/>
  <c r="I5" i="4"/>
  <c r="G5" i="4"/>
  <c r="F5" i="4"/>
  <c r="I4" i="4"/>
  <c r="G4" i="4"/>
  <c r="F4" i="4"/>
  <c r="A6" i="7"/>
  <c r="I3" i="4"/>
  <c r="K3" i="3"/>
  <c r="J29" i="3" l="1"/>
  <c r="J36" i="3"/>
  <c r="J37" i="3"/>
  <c r="J63" i="3"/>
  <c r="H112" i="3"/>
  <c r="H86" i="4"/>
  <c r="H106" i="4"/>
  <c r="H98" i="4"/>
  <c r="G23" i="12"/>
  <c r="H82" i="4"/>
  <c r="G18" i="12"/>
  <c r="G28" i="12"/>
  <c r="H102" i="4"/>
  <c r="H114" i="4"/>
  <c r="B4" i="3"/>
  <c r="A4" i="3" s="1"/>
  <c r="J8" i="3"/>
  <c r="J9" i="3"/>
  <c r="J7" i="3"/>
  <c r="B8" i="3"/>
  <c r="A8" i="3" s="1"/>
  <c r="J10" i="3"/>
  <c r="J11" i="3"/>
  <c r="J12" i="3"/>
  <c r="B12" i="3"/>
  <c r="A12" i="3" s="1"/>
  <c r="B16" i="3"/>
  <c r="A16" i="3" s="1"/>
  <c r="B20" i="3"/>
  <c r="A20" i="3" s="1"/>
  <c r="B24" i="3"/>
  <c r="A24" i="3" s="1"/>
  <c r="B28" i="3"/>
  <c r="A28" i="3" s="1"/>
  <c r="J30" i="3"/>
  <c r="J33" i="3"/>
  <c r="J31" i="3"/>
  <c r="J32" i="3"/>
  <c r="B32" i="3"/>
  <c r="A32" i="3" s="1"/>
  <c r="J34" i="3"/>
  <c r="J35" i="3"/>
  <c r="B36" i="3"/>
  <c r="A36" i="3" s="1"/>
  <c r="J58" i="3"/>
  <c r="J52" i="3"/>
  <c r="J55" i="3"/>
  <c r="J53" i="3"/>
  <c r="J38" i="3"/>
  <c r="J56" i="3"/>
  <c r="J57" i="3"/>
  <c r="J54" i="3"/>
  <c r="B40" i="3"/>
  <c r="A40" i="3" s="1"/>
  <c r="B44" i="3"/>
  <c r="A44" i="3" s="1"/>
  <c r="B48" i="3"/>
  <c r="A48" i="3" s="1"/>
  <c r="B52" i="3"/>
  <c r="A52" i="3" s="1"/>
  <c r="B56" i="3"/>
  <c r="A56" i="3" s="1"/>
  <c r="B60" i="3"/>
  <c r="A60" i="3" s="1"/>
  <c r="B64" i="3"/>
  <c r="A64" i="3" s="1"/>
  <c r="B68" i="3"/>
  <c r="A68" i="3" s="1"/>
  <c r="B72" i="3"/>
  <c r="A72" i="3" s="1"/>
  <c r="B76" i="3"/>
  <c r="A76" i="3" s="1"/>
  <c r="B80" i="3"/>
  <c r="A80" i="3" s="1"/>
  <c r="B84" i="3"/>
  <c r="A84" i="3" s="1"/>
  <c r="B88" i="3"/>
  <c r="A88" i="3" s="1"/>
  <c r="B92" i="3"/>
  <c r="A92" i="3" s="1"/>
  <c r="B96" i="3"/>
  <c r="A96" i="3" s="1"/>
  <c r="B100" i="3"/>
  <c r="A100" i="3" s="1"/>
  <c r="J102" i="3"/>
  <c r="J103" i="3"/>
  <c r="J105" i="3"/>
  <c r="J104" i="3"/>
  <c r="B104" i="3"/>
  <c r="A104" i="3" s="1"/>
  <c r="J111" i="3"/>
  <c r="J106" i="3"/>
  <c r="J109" i="3"/>
  <c r="J107" i="3"/>
  <c r="J110" i="3"/>
  <c r="J108" i="3"/>
  <c r="B108" i="3"/>
  <c r="A108" i="3" s="1"/>
  <c r="H54" i="4"/>
  <c r="G27" i="12"/>
  <c r="H60" i="4"/>
  <c r="H68" i="4"/>
  <c r="G26" i="12"/>
  <c r="G8" i="12"/>
  <c r="B31" i="4"/>
  <c r="A31" i="4" s="1"/>
  <c r="B5" i="3"/>
  <c r="A5" i="3" s="1"/>
  <c r="B9" i="3"/>
  <c r="A9" i="3" s="1"/>
  <c r="B13" i="3"/>
  <c r="A13" i="3" s="1"/>
  <c r="B17" i="3"/>
  <c r="A17" i="3" s="1"/>
  <c r="B21" i="3"/>
  <c r="A21" i="3" s="1"/>
  <c r="J23" i="3"/>
  <c r="J24" i="3"/>
  <c r="B25" i="3"/>
  <c r="A25" i="3" s="1"/>
  <c r="B29" i="3"/>
  <c r="A29" i="3" s="1"/>
  <c r="B33" i="3"/>
  <c r="A33" i="3" s="1"/>
  <c r="B37" i="3"/>
  <c r="A37" i="3" s="1"/>
  <c r="B41" i="3"/>
  <c r="A41" i="3" s="1"/>
  <c r="B45" i="3"/>
  <c r="A45" i="3" s="1"/>
  <c r="J72" i="3"/>
  <c r="J71" i="3"/>
  <c r="J48" i="3"/>
  <c r="J70" i="3"/>
  <c r="J47" i="3"/>
  <c r="J49" i="3"/>
  <c r="J51" i="3"/>
  <c r="J50" i="3"/>
  <c r="B49" i="3"/>
  <c r="A49" i="3" s="1"/>
  <c r="B53" i="3"/>
  <c r="A53" i="3" s="1"/>
  <c r="B57" i="3"/>
  <c r="A57" i="3" s="1"/>
  <c r="J61" i="3"/>
  <c r="J62" i="3"/>
  <c r="J60" i="3"/>
  <c r="J59" i="3"/>
  <c r="B61" i="3"/>
  <c r="A61" i="3" s="1"/>
  <c r="B65" i="3"/>
  <c r="A65" i="3" s="1"/>
  <c r="B69" i="3"/>
  <c r="A69" i="3" s="1"/>
  <c r="B73" i="3"/>
  <c r="A73" i="3" s="1"/>
  <c r="B77" i="3"/>
  <c r="A77" i="3" s="1"/>
  <c r="B81" i="3"/>
  <c r="A81" i="3" s="1"/>
  <c r="B85" i="3"/>
  <c r="A85" i="3" s="1"/>
  <c r="J101" i="3"/>
  <c r="J98" i="3"/>
  <c r="J100" i="3"/>
  <c r="J99" i="3"/>
  <c r="J89" i="3"/>
  <c r="J87" i="3"/>
  <c r="J88" i="3"/>
  <c r="J97" i="3"/>
  <c r="B89" i="3"/>
  <c r="A89" i="3" s="1"/>
  <c r="B93" i="3"/>
  <c r="A93" i="3" s="1"/>
  <c r="B97" i="3"/>
  <c r="A97" i="3" s="1"/>
  <c r="B101" i="3"/>
  <c r="A101" i="3" s="1"/>
  <c r="B105" i="3"/>
  <c r="A105" i="3" s="1"/>
  <c r="B109" i="3"/>
  <c r="A109" i="3" s="1"/>
  <c r="B113" i="3"/>
  <c r="A113" i="3" s="1"/>
  <c r="G20" i="12"/>
  <c r="H18" i="4"/>
  <c r="H42" i="4"/>
  <c r="H46" i="4"/>
  <c r="G19" i="12"/>
  <c r="H94" i="4"/>
  <c r="G16" i="12"/>
  <c r="G21" i="12"/>
  <c r="G25" i="12"/>
  <c r="G9" i="12"/>
  <c r="H112" i="4"/>
  <c r="G24" i="12"/>
  <c r="B6" i="3"/>
  <c r="A6" i="3" s="1"/>
  <c r="B10" i="3"/>
  <c r="A10" i="3" s="1"/>
  <c r="B14" i="3"/>
  <c r="A14" i="3" s="1"/>
  <c r="J19" i="3"/>
  <c r="J18" i="3"/>
  <c r="J22" i="3"/>
  <c r="J20" i="3"/>
  <c r="J39" i="3"/>
  <c r="J21" i="3"/>
  <c r="B18" i="3"/>
  <c r="A18" i="3" s="1"/>
  <c r="B22" i="3"/>
  <c r="A22" i="3" s="1"/>
  <c r="B26" i="3"/>
  <c r="A26" i="3" s="1"/>
  <c r="B30" i="3"/>
  <c r="A30" i="3" s="1"/>
  <c r="B34" i="3"/>
  <c r="A34" i="3" s="1"/>
  <c r="B38" i="3"/>
  <c r="A38" i="3" s="1"/>
  <c r="J41" i="3"/>
  <c r="J40" i="3"/>
  <c r="J42" i="3"/>
  <c r="J43" i="3"/>
  <c r="B42" i="3"/>
  <c r="A42" i="3" s="1"/>
  <c r="J45" i="3"/>
  <c r="J44" i="3"/>
  <c r="J46" i="3"/>
  <c r="J76" i="3"/>
  <c r="B46" i="3"/>
  <c r="A46" i="3" s="1"/>
  <c r="B50" i="3"/>
  <c r="A50" i="3" s="1"/>
  <c r="B54" i="3"/>
  <c r="A54" i="3" s="1"/>
  <c r="B58" i="3"/>
  <c r="A58" i="3" s="1"/>
  <c r="B62" i="3"/>
  <c r="A62" i="3" s="1"/>
  <c r="J67" i="3"/>
  <c r="J65" i="3"/>
  <c r="J66" i="3"/>
  <c r="J68" i="3"/>
  <c r="J64" i="3"/>
  <c r="J69" i="3"/>
  <c r="B66" i="3"/>
  <c r="A66" i="3" s="1"/>
  <c r="B70" i="3"/>
  <c r="A70" i="3" s="1"/>
  <c r="B74" i="3"/>
  <c r="A74" i="3" s="1"/>
  <c r="B78" i="3"/>
  <c r="A78" i="3" s="1"/>
  <c r="B82" i="3"/>
  <c r="A82" i="3" s="1"/>
  <c r="B86" i="3"/>
  <c r="A86" i="3" s="1"/>
  <c r="B90" i="3"/>
  <c r="A90" i="3" s="1"/>
  <c r="B94" i="3"/>
  <c r="A94" i="3" s="1"/>
  <c r="B98" i="3"/>
  <c r="A98" i="3" s="1"/>
  <c r="B102" i="3"/>
  <c r="A102" i="3" s="1"/>
  <c r="B106" i="3"/>
  <c r="A106" i="3" s="1"/>
  <c r="B110" i="3"/>
  <c r="A110" i="3" s="1"/>
  <c r="J112" i="3"/>
  <c r="J115" i="3"/>
  <c r="J113" i="3"/>
  <c r="J114" i="3"/>
  <c r="B114" i="3"/>
  <c r="A114" i="3" s="1"/>
  <c r="G6" i="12"/>
  <c r="G22" i="12"/>
  <c r="G13" i="12"/>
  <c r="G14" i="12"/>
  <c r="B7" i="3"/>
  <c r="A7" i="3" s="1"/>
  <c r="B11" i="3"/>
  <c r="A11" i="3" s="1"/>
  <c r="B15" i="3"/>
  <c r="A15" i="3" s="1"/>
  <c r="B19" i="3"/>
  <c r="A19" i="3" s="1"/>
  <c r="B23" i="3"/>
  <c r="A23" i="3" s="1"/>
  <c r="J25" i="3"/>
  <c r="J28" i="3"/>
  <c r="J27" i="3"/>
  <c r="J26" i="3"/>
  <c r="B27" i="3"/>
  <c r="A27" i="3" s="1"/>
  <c r="B31" i="3"/>
  <c r="A31" i="3" s="1"/>
  <c r="B35" i="3"/>
  <c r="A35" i="3" s="1"/>
  <c r="B39" i="3"/>
  <c r="A39" i="3" s="1"/>
  <c r="B43" i="3"/>
  <c r="A43" i="3" s="1"/>
  <c r="B47" i="3"/>
  <c r="A47" i="3" s="1"/>
  <c r="B51" i="3"/>
  <c r="A51" i="3" s="1"/>
  <c r="B55" i="3"/>
  <c r="A55" i="3" s="1"/>
  <c r="B59" i="3"/>
  <c r="A59" i="3" s="1"/>
  <c r="B63" i="3"/>
  <c r="A63" i="3" s="1"/>
  <c r="B67" i="3"/>
  <c r="A67" i="3" s="1"/>
  <c r="B71" i="3"/>
  <c r="A71" i="3" s="1"/>
  <c r="J75" i="3"/>
  <c r="J73" i="3"/>
  <c r="J86" i="3"/>
  <c r="J74" i="3"/>
  <c r="B75" i="3"/>
  <c r="A75" i="3" s="1"/>
  <c r="J77" i="3"/>
  <c r="J78" i="3"/>
  <c r="J80" i="3"/>
  <c r="J79" i="3"/>
  <c r="B79" i="3"/>
  <c r="A79" i="3" s="1"/>
  <c r="J81" i="3"/>
  <c r="J82" i="3"/>
  <c r="J84" i="3"/>
  <c r="J83" i="3"/>
  <c r="B83" i="3"/>
  <c r="A83" i="3" s="1"/>
  <c r="B87" i="3"/>
  <c r="A87" i="3" s="1"/>
  <c r="B91" i="3"/>
  <c r="A91" i="3" s="1"/>
  <c r="J96" i="3"/>
  <c r="J94" i="3"/>
  <c r="J93" i="3"/>
  <c r="J95" i="3"/>
  <c r="B95" i="3"/>
  <c r="A95" i="3" s="1"/>
  <c r="B103" i="3"/>
  <c r="A103" i="3" s="1"/>
  <c r="B107" i="3"/>
  <c r="A107" i="3" s="1"/>
  <c r="B111" i="3"/>
  <c r="A111" i="3" s="1"/>
  <c r="B115" i="3"/>
  <c r="A115" i="3" s="1"/>
  <c r="H107" i="3"/>
  <c r="B6" i="7"/>
  <c r="H21" i="3"/>
  <c r="H97" i="3"/>
  <c r="H100" i="3"/>
  <c r="H105" i="3"/>
  <c r="H106" i="3"/>
  <c r="H12" i="3"/>
  <c r="H108" i="3"/>
  <c r="H115" i="3"/>
  <c r="H37" i="3"/>
  <c r="H29" i="3"/>
  <c r="H75" i="3"/>
  <c r="H81" i="3"/>
  <c r="H111" i="3"/>
  <c r="G7" i="12"/>
  <c r="G15" i="12"/>
  <c r="H36" i="4"/>
  <c r="H50" i="4"/>
  <c r="H84" i="4"/>
  <c r="H100" i="4"/>
  <c r="H105" i="4"/>
  <c r="H110" i="4"/>
  <c r="H113" i="4"/>
  <c r="G12" i="12"/>
  <c r="H30" i="4"/>
  <c r="H62" i="4"/>
  <c r="H66" i="4"/>
  <c r="G29" i="12"/>
  <c r="H70" i="4"/>
  <c r="G10" i="12"/>
  <c r="H44" i="3"/>
  <c r="H59" i="3"/>
  <c r="H67" i="3"/>
  <c r="H114" i="3"/>
  <c r="H19" i="3"/>
  <c r="H52" i="3"/>
  <c r="H53" i="3"/>
  <c r="H57" i="3"/>
  <c r="H89" i="3"/>
  <c r="H20" i="3"/>
  <c r="H45" i="3"/>
  <c r="H84" i="3"/>
  <c r="H83" i="3"/>
  <c r="H85" i="3"/>
  <c r="H93" i="3"/>
  <c r="H28" i="3"/>
  <c r="H99" i="3"/>
  <c r="H101" i="3"/>
  <c r="H109" i="3"/>
  <c r="H11" i="3"/>
  <c r="H36" i="3"/>
  <c r="H61" i="3"/>
  <c r="H78" i="3"/>
  <c r="H88" i="3"/>
  <c r="H87" i="3"/>
  <c r="H86" i="3"/>
  <c r="H27" i="3"/>
  <c r="H24" i="3"/>
  <c r="H23" i="3"/>
  <c r="H22" i="3"/>
  <c r="H60" i="3"/>
  <c r="H69" i="3"/>
  <c r="H76" i="3"/>
  <c r="H96" i="3"/>
  <c r="H95" i="3"/>
  <c r="H94" i="3"/>
  <c r="H35" i="3"/>
  <c r="H32" i="3"/>
  <c r="H31" i="3"/>
  <c r="H30" i="3"/>
  <c r="H68" i="3"/>
  <c r="H77" i="3"/>
  <c r="H104" i="3"/>
  <c r="H103" i="3"/>
  <c r="H102" i="3"/>
  <c r="H43" i="3"/>
  <c r="H40" i="3"/>
  <c r="H39" i="3"/>
  <c r="H38" i="3"/>
  <c r="H51" i="3"/>
  <c r="H48" i="3"/>
  <c r="H47" i="3"/>
  <c r="H46" i="3"/>
  <c r="H10" i="3"/>
  <c r="H9" i="3"/>
  <c r="H8" i="3"/>
  <c r="H7" i="3"/>
  <c r="H56" i="3"/>
  <c r="H55" i="3"/>
  <c r="H54" i="3"/>
  <c r="H62" i="3"/>
  <c r="H70" i="3"/>
  <c r="H110" i="3"/>
  <c r="H63" i="3"/>
  <c r="H71" i="3"/>
  <c r="H79" i="3"/>
  <c r="H64" i="3"/>
  <c r="H72" i="3"/>
  <c r="H80" i="3"/>
  <c r="H25" i="3"/>
  <c r="H33" i="3"/>
  <c r="H41" i="3"/>
  <c r="H49" i="3"/>
  <c r="H65" i="3"/>
  <c r="H73" i="3"/>
  <c r="H113" i="3"/>
  <c r="H18" i="3"/>
  <c r="H26" i="3"/>
  <c r="H34" i="3"/>
  <c r="H42" i="3"/>
  <c r="H50" i="3"/>
  <c r="H58" i="3"/>
  <c r="H66" i="3"/>
  <c r="H74" i="3"/>
  <c r="H82" i="3"/>
  <c r="H98" i="3"/>
  <c r="B113" i="4"/>
  <c r="A113" i="4" s="1"/>
  <c r="C105" i="4"/>
  <c r="B104" i="4"/>
  <c r="A104" i="4" s="1"/>
  <c r="C97" i="4"/>
  <c r="B96" i="4"/>
  <c r="A96" i="4" s="1"/>
  <c r="C88" i="4"/>
  <c r="B86" i="4"/>
  <c r="A86" i="4" s="1"/>
  <c r="C80" i="4"/>
  <c r="C73" i="4"/>
  <c r="B72" i="4"/>
  <c r="A72" i="4" s="1"/>
  <c r="C65" i="4"/>
  <c r="B64" i="4"/>
  <c r="A64" i="4" s="1"/>
  <c r="C58" i="4"/>
  <c r="B57" i="4"/>
  <c r="A57" i="4" s="1"/>
  <c r="C49" i="4"/>
  <c r="B48" i="4"/>
  <c r="A48" i="4" s="1"/>
  <c r="C40" i="4"/>
  <c r="C32" i="4"/>
  <c r="C25" i="4"/>
  <c r="B24" i="4"/>
  <c r="A24" i="4" s="1"/>
  <c r="C19" i="4"/>
  <c r="C17" i="4"/>
  <c r="B16" i="4"/>
  <c r="A16" i="4" s="1"/>
  <c r="B14" i="4"/>
  <c r="A14" i="4" s="1"/>
  <c r="C8" i="4"/>
  <c r="C114" i="4"/>
  <c r="C107" i="4"/>
  <c r="C106" i="4"/>
  <c r="B105" i="4"/>
  <c r="A105" i="4" s="1"/>
  <c r="C99" i="4"/>
  <c r="C98" i="4"/>
  <c r="B97" i="4"/>
  <c r="A97" i="4" s="1"/>
  <c r="C89" i="4"/>
  <c r="B88" i="4"/>
  <c r="A88" i="4" s="1"/>
  <c r="C81" i="4"/>
  <c r="B80" i="4"/>
  <c r="A80" i="4" s="1"/>
  <c r="C74" i="4"/>
  <c r="B73" i="4"/>
  <c r="A73" i="4" s="1"/>
  <c r="C67" i="4"/>
  <c r="C66" i="4"/>
  <c r="B65" i="4"/>
  <c r="A65" i="4" s="1"/>
  <c r="C59" i="4"/>
  <c r="B58" i="4"/>
  <c r="A58" i="4" s="1"/>
  <c r="C51" i="4"/>
  <c r="C50" i="4"/>
  <c r="B49" i="4"/>
  <c r="A49" i="4" s="1"/>
  <c r="C41" i="4"/>
  <c r="B40" i="4"/>
  <c r="A40" i="4" s="1"/>
  <c r="C35" i="4"/>
  <c r="C33" i="4"/>
  <c r="B32" i="4"/>
  <c r="A32" i="4" s="1"/>
  <c r="C27" i="4"/>
  <c r="C26" i="4"/>
  <c r="B25" i="4"/>
  <c r="A25" i="4" s="1"/>
  <c r="B19" i="4"/>
  <c r="A19" i="4" s="1"/>
  <c r="C18" i="4"/>
  <c r="B17" i="4"/>
  <c r="A17" i="4" s="1"/>
  <c r="C9" i="4"/>
  <c r="B8" i="4"/>
  <c r="A8" i="4" s="1"/>
  <c r="B115" i="4"/>
  <c r="A115" i="4" s="1"/>
  <c r="B114" i="4"/>
  <c r="A114" i="4" s="1"/>
  <c r="B107" i="4"/>
  <c r="A107" i="4" s="1"/>
  <c r="B106" i="4"/>
  <c r="A106" i="4" s="1"/>
  <c r="B99" i="4"/>
  <c r="A99" i="4" s="1"/>
  <c r="B98" i="4"/>
  <c r="A98" i="4" s="1"/>
  <c r="C91" i="4"/>
  <c r="C90" i="4"/>
  <c r="B89" i="4"/>
  <c r="A89" i="4" s="1"/>
  <c r="C83" i="4"/>
  <c r="C82" i="4"/>
  <c r="B81" i="4"/>
  <c r="A81" i="4" s="1"/>
  <c r="C75" i="4"/>
  <c r="B74" i="4"/>
  <c r="A74" i="4" s="1"/>
  <c r="B67" i="4"/>
  <c r="A67" i="4" s="1"/>
  <c r="B66" i="4"/>
  <c r="A66" i="4" s="1"/>
  <c r="B59" i="4"/>
  <c r="A59" i="4" s="1"/>
  <c r="B51" i="4"/>
  <c r="A51" i="4" s="1"/>
  <c r="B50" i="4"/>
  <c r="A50" i="4" s="1"/>
  <c r="C43" i="4"/>
  <c r="C42" i="4"/>
  <c r="B41" i="4"/>
  <c r="A41" i="4" s="1"/>
  <c r="B35" i="4"/>
  <c r="A35" i="4" s="1"/>
  <c r="C34" i="4"/>
  <c r="B33" i="4"/>
  <c r="A33" i="4" s="1"/>
  <c r="B27" i="4"/>
  <c r="A27" i="4" s="1"/>
  <c r="B26" i="4"/>
  <c r="A26" i="4" s="1"/>
  <c r="C20" i="4"/>
  <c r="B18" i="4"/>
  <c r="A18" i="4" s="1"/>
  <c r="B9" i="4"/>
  <c r="A9" i="4" s="1"/>
  <c r="C109" i="4"/>
  <c r="C108" i="4"/>
  <c r="C101" i="4"/>
  <c r="C100" i="4"/>
  <c r="B91" i="4"/>
  <c r="A91" i="4" s="1"/>
  <c r="B90" i="4"/>
  <c r="A90" i="4" s="1"/>
  <c r="B83" i="4"/>
  <c r="A83" i="4" s="1"/>
  <c r="B109" i="4"/>
  <c r="A109" i="4" s="1"/>
  <c r="B108" i="4"/>
  <c r="A108" i="4" s="1"/>
  <c r="B101" i="4"/>
  <c r="A101" i="4" s="1"/>
  <c r="B100" i="4"/>
  <c r="A100" i="4" s="1"/>
  <c r="C93" i="4"/>
  <c r="C92" i="4"/>
  <c r="C84" i="4"/>
  <c r="C77" i="4"/>
  <c r="C76" i="4"/>
  <c r="B69" i="4"/>
  <c r="A69" i="4" s="1"/>
  <c r="B68" i="4"/>
  <c r="A68" i="4" s="1"/>
  <c r="B61" i="4"/>
  <c r="A61" i="4" s="1"/>
  <c r="C55" i="4"/>
  <c r="B53" i="4"/>
  <c r="A53" i="4" s="1"/>
  <c r="B52" i="4"/>
  <c r="A52" i="4" s="1"/>
  <c r="C45" i="4"/>
  <c r="C44" i="4"/>
  <c r="C37" i="4"/>
  <c r="B36" i="4"/>
  <c r="A36" i="4" s="1"/>
  <c r="C29" i="4"/>
  <c r="B28" i="4"/>
  <c r="A28" i="4" s="1"/>
  <c r="B21" i="4"/>
  <c r="A21" i="4" s="1"/>
  <c r="B11" i="4"/>
  <c r="A11" i="4" s="1"/>
  <c r="B10" i="4"/>
  <c r="A10" i="4" s="1"/>
  <c r="C5" i="4"/>
  <c r="B4" i="4"/>
  <c r="A4" i="4" s="1"/>
  <c r="C111" i="4"/>
  <c r="C110" i="4"/>
  <c r="C103" i="4"/>
  <c r="C102" i="4"/>
  <c r="C95" i="4"/>
  <c r="B93" i="4"/>
  <c r="A93" i="4" s="1"/>
  <c r="B92" i="4"/>
  <c r="A92" i="4" s="1"/>
  <c r="C85" i="4"/>
  <c r="B84" i="4"/>
  <c r="A84" i="4" s="1"/>
  <c r="B77" i="4"/>
  <c r="A77" i="4" s="1"/>
  <c r="B76" i="4"/>
  <c r="A76" i="4" s="1"/>
  <c r="C71" i="4"/>
  <c r="C70" i="4"/>
  <c r="C63" i="4"/>
  <c r="C62" i="4"/>
  <c r="B55" i="4"/>
  <c r="A55" i="4" s="1"/>
  <c r="C54" i="4"/>
  <c r="C47" i="4"/>
  <c r="B45" i="4"/>
  <c r="A45" i="4" s="1"/>
  <c r="B44" i="4"/>
  <c r="A44" i="4" s="1"/>
  <c r="B37" i="4"/>
  <c r="A37" i="4" s="1"/>
  <c r="B29" i="4"/>
  <c r="A29" i="4" s="1"/>
  <c r="C23" i="4"/>
  <c r="C22" i="4"/>
  <c r="C13" i="4"/>
  <c r="C12" i="4"/>
  <c r="B5" i="4"/>
  <c r="A5" i="4" s="1"/>
  <c r="C112" i="4"/>
  <c r="C69" i="4"/>
  <c r="B62" i="4"/>
  <c r="A62" i="4" s="1"/>
  <c r="B39" i="4"/>
  <c r="A39" i="4" s="1"/>
  <c r="C30" i="4"/>
  <c r="B23" i="4"/>
  <c r="A23" i="4" s="1"/>
  <c r="C6" i="4"/>
  <c r="C113" i="4"/>
  <c r="C94" i="4"/>
  <c r="C68" i="4"/>
  <c r="C61" i="4"/>
  <c r="C38" i="4"/>
  <c r="B112" i="4"/>
  <c r="A112" i="4" s="1"/>
  <c r="B85" i="4"/>
  <c r="A85" i="4" s="1"/>
  <c r="C79" i="4"/>
  <c r="C56" i="4"/>
  <c r="C53" i="4"/>
  <c r="C46" i="4"/>
  <c r="B30" i="4"/>
  <c r="A30" i="4" s="1"/>
  <c r="C16" i="4"/>
  <c r="B13" i="4"/>
  <c r="A13" i="4" s="1"/>
  <c r="B6" i="4"/>
  <c r="A6" i="4" s="1"/>
  <c r="B70" i="4"/>
  <c r="A70" i="4" s="1"/>
  <c r="C104" i="4"/>
  <c r="C96" i="4"/>
  <c r="B79" i="4"/>
  <c r="A79" i="4" s="1"/>
  <c r="C72" i="4"/>
  <c r="B63" i="4"/>
  <c r="A63" i="4" s="1"/>
  <c r="B56" i="4"/>
  <c r="A56" i="4" s="1"/>
  <c r="B46" i="4"/>
  <c r="A46" i="4" s="1"/>
  <c r="C28" i="4"/>
  <c r="C21" i="4"/>
  <c r="C4" i="4"/>
  <c r="B110" i="4"/>
  <c r="A110" i="4" s="1"/>
  <c r="B102" i="4"/>
  <c r="A102" i="4" s="1"/>
  <c r="B47" i="4"/>
  <c r="A47" i="4" s="1"/>
  <c r="B42" i="4"/>
  <c r="A42" i="4" s="1"/>
  <c r="C31" i="4"/>
  <c r="C11" i="4"/>
  <c r="C7" i="4"/>
  <c r="B75" i="4"/>
  <c r="A75" i="4" s="1"/>
  <c r="B94" i="4"/>
  <c r="A94" i="4" s="1"/>
  <c r="C86" i="4"/>
  <c r="B82" i="4"/>
  <c r="A82" i="4" s="1"/>
  <c r="C57" i="4"/>
  <c r="B54" i="4"/>
  <c r="A54" i="4" s="1"/>
  <c r="C52" i="4"/>
  <c r="B38" i="4"/>
  <c r="A38" i="4" s="1"/>
  <c r="C14" i="4"/>
  <c r="B111" i="4"/>
  <c r="A111" i="4" s="1"/>
  <c r="B103" i="4"/>
  <c r="A103" i="4" s="1"/>
  <c r="B95" i="4"/>
  <c r="A95" i="4" s="1"/>
  <c r="C87" i="4"/>
  <c r="C78" i="4"/>
  <c r="B71" i="4"/>
  <c r="A71" i="4" s="1"/>
  <c r="C64" i="4"/>
  <c r="C36" i="4"/>
  <c r="B22" i="4"/>
  <c r="A22" i="4" s="1"/>
  <c r="B20" i="4"/>
  <c r="A20" i="4" s="1"/>
  <c r="C15" i="4"/>
  <c r="B15" i="4"/>
  <c r="A15" i="4" s="1"/>
  <c r="C24" i="4"/>
  <c r="B7" i="4"/>
  <c r="A7" i="4" s="1"/>
  <c r="B34" i="4"/>
  <c r="A34" i="4" s="1"/>
  <c r="B87" i="4"/>
  <c r="A87" i="4" s="1"/>
  <c r="C39" i="4"/>
  <c r="C48" i="4"/>
  <c r="B12" i="4"/>
  <c r="A12" i="4" s="1"/>
  <c r="B78" i="4"/>
  <c r="A78" i="4" s="1"/>
  <c r="B43" i="4"/>
  <c r="A43" i="4" s="1"/>
  <c r="C10" i="4"/>
  <c r="C115" i="4"/>
  <c r="H25" i="4"/>
  <c r="H24" i="4"/>
  <c r="H20" i="4"/>
  <c r="H19" i="4"/>
  <c r="H17" i="4"/>
  <c r="H16" i="4"/>
  <c r="H21" i="4"/>
  <c r="H58" i="4"/>
  <c r="H75" i="4"/>
  <c r="H73" i="4"/>
  <c r="H72" i="4"/>
  <c r="H26" i="4"/>
  <c r="H33" i="4"/>
  <c r="H32" i="4"/>
  <c r="H31" i="4"/>
  <c r="H74" i="4"/>
  <c r="H81" i="4"/>
  <c r="H80" i="4"/>
  <c r="H89" i="4"/>
  <c r="H88" i="4"/>
  <c r="H87" i="4"/>
  <c r="H108" i="4"/>
  <c r="H97" i="4"/>
  <c r="H96" i="4"/>
  <c r="H95" i="4"/>
  <c r="H12" i="4"/>
  <c r="H104" i="4"/>
  <c r="H103" i="4"/>
  <c r="H22" i="4"/>
  <c r="H44" i="4"/>
  <c r="H49" i="4"/>
  <c r="H48" i="4"/>
  <c r="H47" i="4"/>
  <c r="H41" i="4"/>
  <c r="H40" i="4"/>
  <c r="H39" i="4"/>
  <c r="H9" i="4"/>
  <c r="H8" i="4"/>
  <c r="H7" i="4"/>
  <c r="H10" i="4"/>
  <c r="H76" i="4"/>
  <c r="H79" i="4"/>
  <c r="H77" i="4"/>
  <c r="H78" i="4"/>
  <c r="H28" i="4"/>
  <c r="H38" i="4"/>
  <c r="H52" i="4"/>
  <c r="H57" i="4"/>
  <c r="H56" i="4"/>
  <c r="H55" i="4"/>
  <c r="H13" i="4"/>
  <c r="H29" i="4"/>
  <c r="H37" i="4"/>
  <c r="H45" i="4"/>
  <c r="H53" i="4"/>
  <c r="H61" i="4"/>
  <c r="H69" i="4"/>
  <c r="H85" i="4"/>
  <c r="H93" i="4"/>
  <c r="H101" i="4"/>
  <c r="H109" i="4"/>
  <c r="H23" i="4"/>
  <c r="H63" i="4"/>
  <c r="H71" i="4"/>
  <c r="H64" i="4"/>
  <c r="H65" i="4"/>
  <c r="H11" i="4"/>
  <c r="H27" i="4"/>
  <c r="H35" i="4"/>
  <c r="H43" i="4"/>
  <c r="H51" i="4"/>
  <c r="H59" i="4"/>
  <c r="H67" i="4"/>
  <c r="H83" i="4"/>
  <c r="H99" i="4"/>
  <c r="H107" i="4"/>
  <c r="H115" i="4"/>
  <c r="H18" i="12" l="1"/>
  <c r="H7" i="12"/>
  <c r="H15" i="12"/>
  <c r="H23" i="12"/>
  <c r="H12" i="12"/>
  <c r="H28" i="12"/>
  <c r="H13" i="12"/>
  <c r="H26" i="12"/>
  <c r="H6" i="12"/>
  <c r="H24" i="12"/>
  <c r="H16" i="12"/>
  <c r="H10" i="12"/>
  <c r="H27" i="12"/>
  <c r="H25" i="12"/>
  <c r="H20" i="12"/>
  <c r="H19" i="12"/>
  <c r="H14" i="12"/>
  <c r="H8" i="12"/>
  <c r="H22" i="12"/>
  <c r="H21" i="12"/>
  <c r="H9" i="12"/>
  <c r="C3" i="3"/>
  <c r="G3" i="4"/>
  <c r="F3" i="4"/>
  <c r="C3" i="4"/>
  <c r="H15" i="4" l="1"/>
  <c r="H90" i="4"/>
  <c r="H91" i="4"/>
  <c r="H14" i="4"/>
  <c r="G17" i="12"/>
  <c r="H92" i="4"/>
  <c r="G11" i="12"/>
  <c r="H3" i="4"/>
  <c r="H6" i="4"/>
  <c r="H5" i="4"/>
  <c r="H4" i="4"/>
  <c r="B164" i="5" l="1"/>
  <c r="A439" i="22" l="1"/>
  <c r="A435" i="22"/>
  <c r="A431" i="22"/>
  <c r="A427" i="22"/>
  <c r="A423" i="22"/>
  <c r="A419" i="22"/>
  <c r="A415" i="22"/>
  <c r="A411" i="22"/>
  <c r="A407" i="22"/>
  <c r="A403" i="22"/>
  <c r="A399" i="22"/>
  <c r="A395" i="22"/>
  <c r="A391" i="22"/>
  <c r="A387" i="22"/>
  <c r="A383" i="22"/>
  <c r="A379" i="22"/>
  <c r="A375" i="22"/>
  <c r="A371" i="22"/>
  <c r="A367" i="22"/>
  <c r="A363" i="22"/>
  <c r="A359" i="22"/>
  <c r="A355" i="22"/>
  <c r="A351" i="22"/>
  <c r="A347" i="22"/>
  <c r="A343" i="22"/>
  <c r="A339" i="22"/>
  <c r="A335" i="22"/>
  <c r="A331" i="22"/>
  <c r="A327" i="22"/>
  <c r="A323" i="22"/>
  <c r="A319" i="22"/>
  <c r="A315" i="22"/>
  <c r="A311" i="22"/>
  <c r="A307" i="22"/>
  <c r="A303" i="22"/>
  <c r="A299" i="22"/>
  <c r="A295" i="22"/>
  <c r="A291" i="22"/>
  <c r="A287" i="22"/>
  <c r="A279" i="22"/>
  <c r="A271" i="22"/>
  <c r="A259" i="22"/>
  <c r="A437" i="22"/>
  <c r="A433" i="22"/>
  <c r="A429" i="22"/>
  <c r="A425" i="22"/>
  <c r="A421" i="22"/>
  <c r="A417" i="22"/>
  <c r="A413" i="22"/>
  <c r="A409" i="22"/>
  <c r="A405" i="22"/>
  <c r="A401" i="22"/>
  <c r="A397" i="22"/>
  <c r="A393" i="22"/>
  <c r="A389" i="22"/>
  <c r="A385" i="22"/>
  <c r="A381" i="22"/>
  <c r="A377" i="22"/>
  <c r="A373" i="22"/>
  <c r="A369" i="22"/>
  <c r="A365" i="22"/>
  <c r="A361" i="22"/>
  <c r="A357" i="22"/>
  <c r="A353" i="22"/>
  <c r="A349" i="22"/>
  <c r="A345" i="22"/>
  <c r="A341" i="22"/>
  <c r="A337" i="22"/>
  <c r="A333" i="22"/>
  <c r="A329" i="22"/>
  <c r="A325" i="22"/>
  <c r="A321" i="22"/>
  <c r="A317" i="22"/>
  <c r="A313" i="22"/>
  <c r="A309" i="22"/>
  <c r="A305" i="22"/>
  <c r="A301" i="22"/>
  <c r="A297" i="22"/>
  <c r="A293" i="22"/>
  <c r="A289" i="22"/>
  <c r="A285" i="22"/>
  <c r="A281" i="22"/>
  <c r="A277" i="22"/>
  <c r="A273" i="22"/>
  <c r="A269" i="22"/>
  <c r="A265" i="22"/>
  <c r="A261" i="22"/>
  <c r="A257" i="22"/>
  <c r="A253" i="22"/>
  <c r="A249" i="22"/>
  <c r="A245" i="22"/>
  <c r="A241" i="22"/>
  <c r="A237" i="22"/>
  <c r="A233" i="22"/>
  <c r="A229" i="22"/>
  <c r="A225" i="22"/>
  <c r="A221" i="22"/>
  <c r="A217" i="22"/>
  <c r="A213" i="22"/>
  <c r="A209" i="22"/>
  <c r="A205" i="22"/>
  <c r="A201" i="22"/>
  <c r="A197" i="22"/>
  <c r="A193" i="22"/>
  <c r="A189" i="22"/>
  <c r="A185" i="22"/>
  <c r="A181" i="22"/>
  <c r="A177" i="22"/>
  <c r="A173" i="22"/>
  <c r="A169" i="22"/>
  <c r="A165" i="22"/>
  <c r="A161" i="22"/>
  <c r="A157" i="22"/>
  <c r="A153" i="22"/>
  <c r="A149" i="22"/>
  <c r="A145" i="22"/>
  <c r="A141" i="22"/>
  <c r="A137" i="22"/>
  <c r="A133" i="22"/>
  <c r="A129" i="22"/>
  <c r="A125" i="22"/>
  <c r="A121" i="22"/>
  <c r="A117" i="22"/>
  <c r="A113" i="22"/>
  <c r="A109" i="22"/>
  <c r="A105" i="22"/>
  <c r="A101" i="22"/>
  <c r="A97" i="22"/>
  <c r="A93" i="22"/>
  <c r="A89" i="22"/>
  <c r="A85" i="22"/>
  <c r="A81" i="22"/>
  <c r="A77" i="22"/>
  <c r="A73" i="22"/>
  <c r="A69" i="22"/>
  <c r="A65" i="22"/>
  <c r="A61" i="22"/>
  <c r="A57" i="22"/>
  <c r="A53" i="22"/>
  <c r="A49" i="22"/>
  <c r="A45" i="22"/>
  <c r="A41" i="22"/>
  <c r="A37" i="22"/>
  <c r="A33" i="22"/>
  <c r="A29" i="22"/>
  <c r="A25" i="22"/>
  <c r="A21" i="22"/>
  <c r="A17" i="22"/>
  <c r="A13" i="22"/>
  <c r="A9" i="22"/>
  <c r="A5" i="22"/>
  <c r="A268" i="22"/>
  <c r="A256" i="22"/>
  <c r="A248" i="22"/>
  <c r="A244" i="22"/>
  <c r="A236" i="22"/>
  <c r="A224" i="22"/>
  <c r="A216" i="22"/>
  <c r="A212" i="22"/>
  <c r="A200" i="22"/>
  <c r="A196" i="22"/>
  <c r="A188" i="22"/>
  <c r="A176" i="22"/>
  <c r="A172" i="22"/>
  <c r="A164" i="22"/>
  <c r="A152" i="22"/>
  <c r="A148" i="22"/>
  <c r="A140" i="22"/>
  <c r="A128" i="22"/>
  <c r="A120" i="22"/>
  <c r="A116" i="22"/>
  <c r="A104" i="22"/>
  <c r="A100" i="22"/>
  <c r="A88" i="22"/>
  <c r="A80" i="22"/>
  <c r="A72" i="22"/>
  <c r="A68" i="22"/>
  <c r="A60" i="22"/>
  <c r="A52" i="22"/>
  <c r="A40" i="22"/>
  <c r="A36" i="22"/>
  <c r="A24" i="22"/>
  <c r="A20" i="22"/>
  <c r="A12" i="22"/>
  <c r="A4" i="22"/>
  <c r="A275" i="22"/>
  <c r="A263" i="22"/>
  <c r="A436" i="22"/>
  <c r="A432" i="22"/>
  <c r="A428" i="22"/>
  <c r="A424" i="22"/>
  <c r="A420" i="22"/>
  <c r="A416" i="22"/>
  <c r="A412" i="22"/>
  <c r="A408" i="22"/>
  <c r="A404" i="22"/>
  <c r="A400" i="22"/>
  <c r="A396" i="22"/>
  <c r="A392" i="22"/>
  <c r="A388" i="22"/>
  <c r="A384" i="22"/>
  <c r="A380" i="22"/>
  <c r="A376" i="22"/>
  <c r="A372" i="22"/>
  <c r="A368" i="22"/>
  <c r="A364" i="22"/>
  <c r="A360" i="22"/>
  <c r="A356" i="22"/>
  <c r="A352" i="22"/>
  <c r="A348" i="22"/>
  <c r="A344" i="22"/>
  <c r="A340" i="22"/>
  <c r="A336" i="22"/>
  <c r="A332" i="22"/>
  <c r="A328" i="22"/>
  <c r="A324" i="22"/>
  <c r="A320" i="22"/>
  <c r="A316" i="22"/>
  <c r="A312" i="22"/>
  <c r="A308" i="22"/>
  <c r="A304" i="22"/>
  <c r="A300" i="22"/>
  <c r="A296" i="22"/>
  <c r="A292" i="22"/>
  <c r="A288" i="22"/>
  <c r="A284" i="22"/>
  <c r="A280" i="22"/>
  <c r="A276" i="22"/>
  <c r="A272" i="22"/>
  <c r="A264" i="22"/>
  <c r="A260" i="22"/>
  <c r="A252" i="22"/>
  <c r="A240" i="22"/>
  <c r="A232" i="22"/>
  <c r="A228" i="22"/>
  <c r="A220" i="22"/>
  <c r="A208" i="22"/>
  <c r="A204" i="22"/>
  <c r="A192" i="22"/>
  <c r="A184" i="22"/>
  <c r="A180" i="22"/>
  <c r="A168" i="22"/>
  <c r="A160" i="22"/>
  <c r="A156" i="22"/>
  <c r="A144" i="22"/>
  <c r="A136" i="22"/>
  <c r="A132" i="22"/>
  <c r="A124" i="22"/>
  <c r="A112" i="22"/>
  <c r="A108" i="22"/>
  <c r="A96" i="22"/>
  <c r="A92" i="22"/>
  <c r="A84" i="22"/>
  <c r="A76" i="22"/>
  <c r="A64" i="22"/>
  <c r="A56" i="22"/>
  <c r="A48" i="22"/>
  <c r="A44" i="22"/>
  <c r="A32" i="22"/>
  <c r="A28" i="22"/>
  <c r="A16" i="22"/>
  <c r="A8" i="22"/>
  <c r="A283" i="22"/>
  <c r="A267" i="22"/>
  <c r="A426" i="22"/>
  <c r="A410" i="22"/>
  <c r="A394" i="22"/>
  <c r="A378" i="22"/>
  <c r="A362" i="22"/>
  <c r="A346" i="22"/>
  <c r="A330" i="22"/>
  <c r="A314" i="22"/>
  <c r="A298" i="22"/>
  <c r="A282" i="22"/>
  <c r="A266" i="22"/>
  <c r="A254" i="22"/>
  <c r="A246" i="22"/>
  <c r="A238" i="22"/>
  <c r="A230" i="22"/>
  <c r="A222" i="22"/>
  <c r="A214" i="22"/>
  <c r="A206" i="22"/>
  <c r="A198" i="22"/>
  <c r="A190" i="22"/>
  <c r="A182" i="22"/>
  <c r="A174" i="22"/>
  <c r="A166" i="22"/>
  <c r="A158" i="22"/>
  <c r="A150" i="22"/>
  <c r="A142" i="22"/>
  <c r="A134" i="22"/>
  <c r="A126" i="22"/>
  <c r="A118" i="22"/>
  <c r="A110" i="22"/>
  <c r="A102" i="22"/>
  <c r="A94" i="22"/>
  <c r="A86" i="22"/>
  <c r="A78" i="22"/>
  <c r="A70" i="22"/>
  <c r="A62" i="22"/>
  <c r="A54" i="22"/>
  <c r="A46" i="22"/>
  <c r="A38" i="22"/>
  <c r="A30" i="22"/>
  <c r="A22" i="22"/>
  <c r="A14" i="22"/>
  <c r="A6" i="22"/>
  <c r="A58" i="22"/>
  <c r="A26" i="22"/>
  <c r="A438" i="22"/>
  <c r="A422" i="22"/>
  <c r="A406" i="22"/>
  <c r="A390" i="22"/>
  <c r="A374" i="22"/>
  <c r="A358" i="22"/>
  <c r="A342" i="22"/>
  <c r="A326" i="22"/>
  <c r="A310" i="22"/>
  <c r="A294" i="22"/>
  <c r="A278" i="22"/>
  <c r="A262" i="22"/>
  <c r="A251" i="22"/>
  <c r="A243" i="22"/>
  <c r="A235" i="22"/>
  <c r="A227" i="22"/>
  <c r="A219" i="22"/>
  <c r="A211" i="22"/>
  <c r="A203" i="22"/>
  <c r="A195" i="22"/>
  <c r="A187" i="22"/>
  <c r="A179" i="22"/>
  <c r="A171" i="22"/>
  <c r="A163" i="22"/>
  <c r="A155" i="22"/>
  <c r="A147" i="22"/>
  <c r="A139" i="22"/>
  <c r="A131" i="22"/>
  <c r="A123" i="22"/>
  <c r="A115" i="22"/>
  <c r="A107" i="22"/>
  <c r="A99" i="22"/>
  <c r="A91" i="22"/>
  <c r="A83" i="22"/>
  <c r="A75" i="22"/>
  <c r="A67" i="22"/>
  <c r="A59" i="22"/>
  <c r="A51" i="22"/>
  <c r="A43" i="22"/>
  <c r="A35" i="22"/>
  <c r="A27" i="22"/>
  <c r="A19" i="22"/>
  <c r="A3" i="22"/>
  <c r="A434" i="22"/>
  <c r="A386" i="22"/>
  <c r="A338" i="22"/>
  <c r="A290" i="22"/>
  <c r="A250" i="22"/>
  <c r="A226" i="22"/>
  <c r="A202" i="22"/>
  <c r="A178" i="22"/>
  <c r="A154" i="22"/>
  <c r="A130" i="22"/>
  <c r="A106" i="22"/>
  <c r="A82" i="22"/>
  <c r="A34" i="22"/>
  <c r="A18" i="22"/>
  <c r="A418" i="22"/>
  <c r="A354" i="22"/>
  <c r="A322" i="22"/>
  <c r="A258" i="22"/>
  <c r="A234" i="22"/>
  <c r="A210" i="22"/>
  <c r="A186" i="22"/>
  <c r="A162" i="22"/>
  <c r="A138" i="22"/>
  <c r="A114" i="22"/>
  <c r="A90" i="22"/>
  <c r="A66" i="22"/>
  <c r="A42" i="22"/>
  <c r="A2" i="22"/>
  <c r="A430" i="22"/>
  <c r="A414" i="22"/>
  <c r="A398" i="22"/>
  <c r="A382" i="22"/>
  <c r="A366" i="22"/>
  <c r="A350" i="22"/>
  <c r="A334" i="22"/>
  <c r="A318" i="22"/>
  <c r="A302" i="22"/>
  <c r="A286" i="22"/>
  <c r="A270" i="22"/>
  <c r="A255" i="22"/>
  <c r="A247" i="22"/>
  <c r="A239" i="22"/>
  <c r="A231" i="22"/>
  <c r="A223" i="22"/>
  <c r="A215" i="22"/>
  <c r="A207" i="22"/>
  <c r="A199" i="22"/>
  <c r="A191" i="22"/>
  <c r="A183" i="22"/>
  <c r="A175" i="22"/>
  <c r="A167" i="22"/>
  <c r="A159" i="22"/>
  <c r="A151" i="22"/>
  <c r="A143" i="22"/>
  <c r="A135" i="22"/>
  <c r="A127" i="22"/>
  <c r="A119" i="22"/>
  <c r="A111" i="22"/>
  <c r="A103" i="22"/>
  <c r="A95" i="22"/>
  <c r="A87" i="22"/>
  <c r="A79" i="22"/>
  <c r="A71" i="22"/>
  <c r="A63" i="22"/>
  <c r="A55" i="22"/>
  <c r="A47" i="22"/>
  <c r="A39" i="22"/>
  <c r="A31" i="22"/>
  <c r="A23" i="22"/>
  <c r="A15" i="22"/>
  <c r="A7" i="22"/>
  <c r="A11" i="22"/>
  <c r="A402" i="22"/>
  <c r="A370" i="22"/>
  <c r="A306" i="22"/>
  <c r="A274" i="22"/>
  <c r="A242" i="22"/>
  <c r="A218" i="22"/>
  <c r="A194" i="22"/>
  <c r="A170" i="22"/>
  <c r="A146" i="22"/>
  <c r="A122" i="22"/>
  <c r="A98" i="22"/>
  <c r="A74" i="22"/>
  <c r="A50" i="22"/>
  <c r="A10" i="22"/>
  <c r="E99" i="3" l="1"/>
  <c r="D99" i="3" s="1"/>
  <c r="E83" i="3"/>
  <c r="D83" i="3" s="1"/>
  <c r="E67" i="3"/>
  <c r="D67" i="3" s="1"/>
  <c r="E51" i="3"/>
  <c r="D51" i="3" s="1"/>
  <c r="E35" i="3"/>
  <c r="D35" i="3" s="1"/>
  <c r="E19" i="3"/>
  <c r="D19" i="3" s="1"/>
  <c r="E112" i="3"/>
  <c r="D112" i="3" s="1"/>
  <c r="E100" i="3"/>
  <c r="D100" i="3" s="1"/>
  <c r="E84" i="3"/>
  <c r="D84" i="3" s="1"/>
  <c r="E68" i="3"/>
  <c r="D68" i="3" s="1"/>
  <c r="E52" i="3"/>
  <c r="D52" i="3" s="1"/>
  <c r="E36" i="3"/>
  <c r="D36" i="3" s="1"/>
  <c r="E20" i="3"/>
  <c r="D20" i="3" s="1"/>
  <c r="E4" i="3"/>
  <c r="D4" i="3" s="1"/>
  <c r="E101" i="3"/>
  <c r="D101" i="3" s="1"/>
  <c r="E85" i="3"/>
  <c r="D85" i="3" s="1"/>
  <c r="E69" i="3"/>
  <c r="D69" i="3" s="1"/>
  <c r="E53" i="3"/>
  <c r="D53" i="3" s="1"/>
  <c r="E37" i="3"/>
  <c r="D37" i="3" s="1"/>
  <c r="E21" i="3"/>
  <c r="D21" i="3" s="1"/>
  <c r="E5" i="3"/>
  <c r="D5" i="3" s="1"/>
  <c r="E102" i="3"/>
  <c r="D102" i="3" s="1"/>
  <c r="E86" i="3"/>
  <c r="D86" i="3" s="1"/>
  <c r="E54" i="3"/>
  <c r="D54" i="3" s="1"/>
  <c r="E6" i="3"/>
  <c r="D6" i="3" s="1"/>
  <c r="E95" i="3"/>
  <c r="D95" i="3" s="1"/>
  <c r="E79" i="3"/>
  <c r="D79" i="3" s="1"/>
  <c r="E63" i="3"/>
  <c r="D63" i="3" s="1"/>
  <c r="E47" i="3"/>
  <c r="D47" i="3" s="1"/>
  <c r="E31" i="3"/>
  <c r="D31" i="3" s="1"/>
  <c r="E15" i="3"/>
  <c r="D15" i="3" s="1"/>
  <c r="E108" i="3"/>
  <c r="D108" i="3" s="1"/>
  <c r="E96" i="3"/>
  <c r="D96" i="3" s="1"/>
  <c r="E80" i="3"/>
  <c r="D80" i="3" s="1"/>
  <c r="E64" i="3"/>
  <c r="D64" i="3" s="1"/>
  <c r="E48" i="3"/>
  <c r="D48" i="3" s="1"/>
  <c r="E32" i="3"/>
  <c r="D32" i="3" s="1"/>
  <c r="E16" i="3"/>
  <c r="D16" i="3" s="1"/>
  <c r="E109" i="3"/>
  <c r="D109" i="3" s="1"/>
  <c r="E97" i="3"/>
  <c r="D97" i="3" s="1"/>
  <c r="E81" i="3"/>
  <c r="D81" i="3" s="1"/>
  <c r="E65" i="3"/>
  <c r="D65" i="3" s="1"/>
  <c r="E49" i="3"/>
  <c r="D49" i="3" s="1"/>
  <c r="E33" i="3"/>
  <c r="D33" i="3" s="1"/>
  <c r="E17" i="3"/>
  <c r="D17" i="3" s="1"/>
  <c r="E110" i="3"/>
  <c r="D110" i="3" s="1"/>
  <c r="E98" i="3"/>
  <c r="D98" i="3" s="1"/>
  <c r="E82" i="3"/>
  <c r="D82" i="3" s="1"/>
  <c r="E66" i="3"/>
  <c r="D66" i="3" s="1"/>
  <c r="E50" i="3"/>
  <c r="D50" i="3" s="1"/>
  <c r="E34" i="3"/>
  <c r="D34" i="3" s="1"/>
  <c r="E18" i="3"/>
  <c r="D18" i="3" s="1"/>
  <c r="E107" i="3"/>
  <c r="D107" i="3" s="1"/>
  <c r="E91" i="3"/>
  <c r="D91" i="3" s="1"/>
  <c r="E75" i="3"/>
  <c r="D75" i="3" s="1"/>
  <c r="E59" i="3"/>
  <c r="D59" i="3" s="1"/>
  <c r="E43" i="3"/>
  <c r="D43" i="3" s="1"/>
  <c r="E27" i="3"/>
  <c r="D27" i="3" s="1"/>
  <c r="E11" i="3"/>
  <c r="D11" i="3" s="1"/>
  <c r="E113" i="3"/>
  <c r="D113" i="3" s="1"/>
  <c r="E92" i="3"/>
  <c r="D92" i="3" s="1"/>
  <c r="E76" i="3"/>
  <c r="D76" i="3" s="1"/>
  <c r="E60" i="3"/>
  <c r="D60" i="3" s="1"/>
  <c r="E44" i="3"/>
  <c r="D44" i="3" s="1"/>
  <c r="E28" i="3"/>
  <c r="D28" i="3" s="1"/>
  <c r="E12" i="3"/>
  <c r="D12" i="3" s="1"/>
  <c r="E114" i="3"/>
  <c r="D114" i="3" s="1"/>
  <c r="E93" i="3"/>
  <c r="D93" i="3" s="1"/>
  <c r="E77" i="3"/>
  <c r="D77" i="3" s="1"/>
  <c r="E61" i="3"/>
  <c r="D61" i="3" s="1"/>
  <c r="E45" i="3"/>
  <c r="D45" i="3" s="1"/>
  <c r="E29" i="3"/>
  <c r="D29" i="3" s="1"/>
  <c r="E13" i="3"/>
  <c r="D13" i="3" s="1"/>
  <c r="E115" i="3"/>
  <c r="D115" i="3" s="1"/>
  <c r="E94" i="3"/>
  <c r="D94" i="3" s="1"/>
  <c r="E78" i="3"/>
  <c r="D78" i="3" s="1"/>
  <c r="E62" i="3"/>
  <c r="D62" i="3" s="1"/>
  <c r="E46" i="3"/>
  <c r="D46" i="3" s="1"/>
  <c r="E30" i="3"/>
  <c r="D30" i="3" s="1"/>
  <c r="E14" i="3"/>
  <c r="D14" i="3" s="1"/>
  <c r="E3" i="3"/>
  <c r="D3" i="3" s="1"/>
  <c r="E70" i="3"/>
  <c r="D70" i="3" s="1"/>
  <c r="E22" i="3"/>
  <c r="D22" i="3" s="1"/>
  <c r="E103" i="3"/>
  <c r="D103" i="3" s="1"/>
  <c r="E87" i="3"/>
  <c r="D87" i="3" s="1"/>
  <c r="E71" i="3"/>
  <c r="D71" i="3" s="1"/>
  <c r="E55" i="3"/>
  <c r="D55" i="3" s="1"/>
  <c r="E39" i="3"/>
  <c r="D39" i="3" s="1"/>
  <c r="E23" i="3"/>
  <c r="D23" i="3" s="1"/>
  <c r="E7" i="3"/>
  <c r="D7" i="3" s="1"/>
  <c r="E104" i="3"/>
  <c r="D104" i="3" s="1"/>
  <c r="E88" i="3"/>
  <c r="D88" i="3" s="1"/>
  <c r="E72" i="3"/>
  <c r="D72" i="3" s="1"/>
  <c r="E56" i="3"/>
  <c r="D56" i="3" s="1"/>
  <c r="E40" i="3"/>
  <c r="D40" i="3" s="1"/>
  <c r="E24" i="3"/>
  <c r="D24" i="3" s="1"/>
  <c r="E8" i="3"/>
  <c r="D8" i="3" s="1"/>
  <c r="E105" i="3"/>
  <c r="D105" i="3" s="1"/>
  <c r="E89" i="3"/>
  <c r="D89" i="3" s="1"/>
  <c r="E73" i="3"/>
  <c r="D73" i="3" s="1"/>
  <c r="E57" i="3"/>
  <c r="D57" i="3" s="1"/>
  <c r="E41" i="3"/>
  <c r="D41" i="3" s="1"/>
  <c r="E25" i="3"/>
  <c r="D25" i="3" s="1"/>
  <c r="E9" i="3"/>
  <c r="D9" i="3" s="1"/>
  <c r="E106" i="3"/>
  <c r="D106" i="3" s="1"/>
  <c r="E90" i="3"/>
  <c r="D90" i="3" s="1"/>
  <c r="E74" i="3"/>
  <c r="D74" i="3" s="1"/>
  <c r="E58" i="3"/>
  <c r="D58" i="3" s="1"/>
  <c r="E42" i="3"/>
  <c r="D42" i="3" s="1"/>
  <c r="E26" i="3"/>
  <c r="D26" i="3" s="1"/>
  <c r="E10" i="3"/>
  <c r="D10" i="3" s="1"/>
  <c r="E38" i="3"/>
  <c r="D38" i="3" s="1"/>
  <c r="E111" i="3"/>
  <c r="D111" i="3" s="1"/>
  <c r="A16" i="9"/>
  <c r="A74" i="9"/>
  <c r="C27" i="10" l="1"/>
  <c r="B27" i="10"/>
  <c r="C26" i="10"/>
  <c r="B26" i="10"/>
  <c r="C25" i="10"/>
  <c r="B25" i="10"/>
  <c r="C24" i="10"/>
  <c r="B24" i="10"/>
  <c r="C23" i="10"/>
  <c r="B23" i="10"/>
  <c r="C22" i="10"/>
  <c r="B22" i="10"/>
  <c r="C21" i="10"/>
  <c r="B21" i="10"/>
  <c r="C20" i="10"/>
  <c r="B20" i="10"/>
  <c r="C19" i="10"/>
  <c r="B19" i="10"/>
  <c r="C18" i="10"/>
  <c r="B18" i="10"/>
  <c r="C17" i="10"/>
  <c r="B17" i="10"/>
  <c r="C16" i="10"/>
  <c r="B16" i="10"/>
  <c r="C15" i="10"/>
  <c r="B15" i="10"/>
  <c r="C14" i="10"/>
  <c r="B14" i="10"/>
  <c r="C13" i="10"/>
  <c r="B13" i="10"/>
  <c r="C12" i="10"/>
  <c r="B12" i="10"/>
  <c r="C11" i="10"/>
  <c r="B11" i="10"/>
  <c r="C10" i="10"/>
  <c r="B10" i="10"/>
  <c r="C9" i="10"/>
  <c r="B9" i="10"/>
  <c r="C8" i="10"/>
  <c r="B8" i="10"/>
  <c r="C7" i="10"/>
  <c r="B7" i="10"/>
  <c r="C6" i="10"/>
  <c r="B6" i="10"/>
  <c r="C5" i="10"/>
  <c r="B5" i="10"/>
  <c r="C4" i="10"/>
  <c r="B4" i="10"/>
  <c r="C3" i="10"/>
  <c r="B3" i="10"/>
  <c r="G3" i="3" l="1"/>
  <c r="A318" i="9" l="1"/>
  <c r="A320" i="9"/>
  <c r="A321" i="9"/>
  <c r="A322" i="9"/>
  <c r="A323" i="9"/>
  <c r="A324" i="9"/>
  <c r="A325" i="9"/>
  <c r="A326" i="9"/>
  <c r="A327" i="9"/>
  <c r="A328" i="9"/>
  <c r="A329" i="9"/>
  <c r="A330" i="9"/>
  <c r="A331" i="9"/>
  <c r="A332" i="9"/>
  <c r="A333" i="9"/>
  <c r="A334" i="9"/>
  <c r="A335" i="9"/>
  <c r="A336" i="9"/>
  <c r="A337" i="9"/>
  <c r="A338" i="9"/>
  <c r="A339" i="9"/>
  <c r="A340" i="9"/>
  <c r="A341" i="9"/>
  <c r="A342" i="9"/>
  <c r="A343" i="9"/>
  <c r="A344" i="9"/>
  <c r="A345" i="9"/>
  <c r="A346" i="9"/>
  <c r="A347" i="9"/>
  <c r="A348" i="9"/>
  <c r="A349" i="9"/>
  <c r="A350" i="9"/>
  <c r="A351" i="9"/>
  <c r="A352" i="9"/>
  <c r="A164" i="5" l="1"/>
  <c r="C60" i="4" l="1"/>
  <c r="B99" i="3"/>
  <c r="A99" i="3" s="1"/>
  <c r="B60" i="4"/>
  <c r="A60" i="4" s="1"/>
  <c r="C3" i="8"/>
  <c r="D3" i="8"/>
  <c r="B5" i="12" l="1"/>
  <c r="C5" i="12" s="1"/>
  <c r="B3" i="8"/>
  <c r="A3" i="8" s="1"/>
  <c r="A317" i="9"/>
  <c r="A316" i="9"/>
  <c r="A315" i="9"/>
  <c r="A314" i="9"/>
  <c r="A313" i="9"/>
  <c r="A312" i="9"/>
  <c r="A311" i="9"/>
  <c r="A310" i="9"/>
  <c r="A309" i="9"/>
  <c r="A308" i="9"/>
  <c r="A307" i="9"/>
  <c r="A306" i="9"/>
  <c r="A305" i="9"/>
  <c r="A304" i="9"/>
  <c r="A303" i="9"/>
  <c r="A302" i="9"/>
  <c r="A301" i="9"/>
  <c r="A300" i="9"/>
  <c r="A299" i="9"/>
  <c r="A297" i="9"/>
  <c r="A296" i="9"/>
  <c r="A295" i="9"/>
  <c r="A294" i="9"/>
  <c r="A292" i="9"/>
  <c r="A290" i="9"/>
  <c r="A289" i="9"/>
  <c r="A288" i="9"/>
  <c r="A287" i="9"/>
  <c r="A286" i="9"/>
  <c r="A285" i="9"/>
  <c r="A284" i="9"/>
  <c r="A283" i="9"/>
  <c r="A282" i="9"/>
  <c r="A281" i="9"/>
  <c r="A280" i="9"/>
  <c r="A279" i="9"/>
  <c r="A278" i="9"/>
  <c r="A277" i="9"/>
  <c r="A276" i="9"/>
  <c r="A275" i="9"/>
  <c r="A274" i="9"/>
  <c r="A273" i="9"/>
  <c r="A272" i="9"/>
  <c r="A271" i="9"/>
  <c r="A270" i="9"/>
  <c r="A269" i="9"/>
  <c r="A268" i="9"/>
  <c r="A267" i="9"/>
  <c r="A266" i="9"/>
  <c r="A265" i="9"/>
  <c r="A264" i="9"/>
  <c r="A263" i="9"/>
  <c r="A262" i="9"/>
  <c r="A261" i="9"/>
  <c r="A260" i="9"/>
  <c r="A259" i="9"/>
  <c r="A258" i="9"/>
  <c r="A257" i="9"/>
  <c r="A256" i="9"/>
  <c r="A255" i="9"/>
  <c r="A254" i="9"/>
  <c r="A253" i="9"/>
  <c r="A252" i="9"/>
  <c r="A251" i="9"/>
  <c r="A250" i="9"/>
  <c r="A249" i="9"/>
  <c r="A248" i="9"/>
  <c r="A247" i="9"/>
  <c r="A246" i="9"/>
  <c r="A245" i="9"/>
  <c r="A244" i="9"/>
  <c r="A243" i="9"/>
  <c r="A242" i="9"/>
  <c r="A241" i="9"/>
  <c r="A240" i="9"/>
  <c r="A239" i="9"/>
  <c r="A238" i="9"/>
  <c r="A236" i="9"/>
  <c r="A235" i="9"/>
  <c r="A234" i="9"/>
  <c r="A233" i="9"/>
  <c r="A232" i="9"/>
  <c r="A231" i="9"/>
  <c r="A230" i="9"/>
  <c r="A229" i="9"/>
  <c r="A228" i="9"/>
  <c r="A227" i="9"/>
  <c r="A226" i="9"/>
  <c r="A225" i="9"/>
  <c r="A224" i="9"/>
  <c r="A223" i="9"/>
  <c r="A222" i="9"/>
  <c r="A221" i="9"/>
  <c r="A220" i="9"/>
  <c r="A219" i="9"/>
  <c r="A218" i="9"/>
  <c r="A217" i="9"/>
  <c r="A216" i="9"/>
  <c r="A215" i="9"/>
  <c r="A214" i="9"/>
  <c r="A213" i="9"/>
  <c r="A212" i="9"/>
  <c r="A211" i="9"/>
  <c r="A210"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5" i="9"/>
  <c r="A154" i="9"/>
  <c r="A153" i="9"/>
  <c r="A152" i="9"/>
  <c r="A151" i="9"/>
  <c r="A150" i="9"/>
  <c r="A149" i="9"/>
  <c r="A148" i="9"/>
  <c r="A146" i="9"/>
  <c r="A145" i="9"/>
  <c r="A144" i="9"/>
  <c r="A143" i="9"/>
  <c r="A142"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6" i="9"/>
  <c r="A105" i="9"/>
  <c r="A104" i="9"/>
  <c r="A103" i="9"/>
  <c r="A102" i="9"/>
  <c r="A101" i="9"/>
  <c r="A100" i="9"/>
  <c r="A99" i="9"/>
  <c r="A98" i="9"/>
  <c r="A97" i="9"/>
  <c r="A96" i="9"/>
  <c r="A95" i="9"/>
  <c r="A94" i="9"/>
  <c r="A93" i="9"/>
  <c r="A92" i="9"/>
  <c r="A91" i="9"/>
  <c r="A90" i="9"/>
  <c r="A88" i="9"/>
  <c r="A87" i="9"/>
  <c r="A86" i="9"/>
  <c r="A85" i="9"/>
  <c r="A84" i="9"/>
  <c r="A83" i="9"/>
  <c r="A82" i="9"/>
  <c r="A81" i="9"/>
  <c r="A80" i="9"/>
  <c r="A79" i="9"/>
  <c r="A78" i="9"/>
  <c r="A77" i="9"/>
  <c r="A76" i="9"/>
  <c r="A75" i="9"/>
  <c r="A73" i="9"/>
  <c r="A72" i="9"/>
  <c r="A71" i="9"/>
  <c r="A70" i="9"/>
  <c r="A69" i="9"/>
  <c r="A68" i="9"/>
  <c r="A67" i="9"/>
  <c r="A66" i="9"/>
  <c r="A65" i="9"/>
  <c r="A64" i="9"/>
  <c r="A63" i="9"/>
  <c r="A62" i="9"/>
  <c r="A60" i="9"/>
  <c r="A59" i="9"/>
  <c r="A58" i="9"/>
  <c r="A57" i="9"/>
  <c r="A56" i="9"/>
  <c r="A55" i="9"/>
  <c r="A54" i="9"/>
  <c r="A53" i="9"/>
  <c r="A52" i="9"/>
  <c r="A51" i="9"/>
  <c r="A50" i="9"/>
  <c r="A49" i="9"/>
  <c r="A48" i="9"/>
  <c r="A47" i="9"/>
  <c r="A45" i="9"/>
  <c r="A44" i="9"/>
  <c r="A43" i="9"/>
  <c r="A42" i="9"/>
  <c r="A41" i="9"/>
  <c r="A40" i="9"/>
  <c r="A39" i="9"/>
  <c r="A38" i="9"/>
  <c r="A37" i="9"/>
  <c r="A36" i="9"/>
  <c r="A35" i="9"/>
  <c r="A34" i="9"/>
  <c r="A33" i="9"/>
  <c r="A32" i="9"/>
  <c r="A31" i="9"/>
  <c r="A30" i="9"/>
  <c r="A29" i="9"/>
  <c r="A28" i="9"/>
  <c r="A27" i="9"/>
  <c r="A26" i="9"/>
  <c r="A25" i="9"/>
  <c r="A24" i="9"/>
  <c r="A23" i="9"/>
  <c r="A22" i="9"/>
  <c r="A19" i="9"/>
  <c r="A18" i="9"/>
  <c r="A17" i="9"/>
  <c r="A15" i="9"/>
  <c r="A14" i="9"/>
  <c r="A13" i="9"/>
  <c r="A12" i="9"/>
  <c r="A11" i="9"/>
  <c r="A10" i="9"/>
  <c r="A9" i="9"/>
  <c r="A8" i="9"/>
  <c r="A7" i="9"/>
  <c r="A6" i="9"/>
  <c r="A5" i="9"/>
  <c r="A4" i="9"/>
  <c r="A3" i="9"/>
  <c r="A2" i="9"/>
  <c r="B12" i="12"/>
  <c r="C12" i="12" s="1"/>
  <c r="B11" i="12"/>
  <c r="C11" i="12" s="1"/>
  <c r="B16" i="12"/>
  <c r="C16" i="12" s="1"/>
  <c r="B15" i="12"/>
  <c r="C15" i="12" s="1"/>
  <c r="B24" i="12"/>
  <c r="C24" i="12" s="1"/>
  <c r="B23" i="12"/>
  <c r="C23" i="12" s="1"/>
  <c r="B26" i="12"/>
  <c r="C26" i="12" s="1"/>
  <c r="B27" i="12"/>
  <c r="C27" i="12" s="1"/>
  <c r="B19" i="12"/>
  <c r="C19" i="12" s="1"/>
  <c r="B18" i="12"/>
  <c r="C18" i="12" s="1"/>
  <c r="B22" i="12"/>
  <c r="C22" i="12" s="1"/>
  <c r="B21" i="12"/>
  <c r="C21" i="12" s="1"/>
  <c r="B20" i="12"/>
  <c r="C20" i="12" s="1"/>
  <c r="B25" i="12"/>
  <c r="C25" i="12" s="1"/>
  <c r="B28" i="12"/>
  <c r="C28" i="12" s="1"/>
  <c r="B29" i="12"/>
  <c r="C29" i="12" s="1"/>
  <c r="B14" i="12"/>
  <c r="C14" i="12" s="1"/>
  <c r="B13" i="12"/>
  <c r="C13" i="12" s="1"/>
  <c r="B17" i="12"/>
  <c r="C17" i="12" s="1"/>
  <c r="B6" i="12"/>
  <c r="C6" i="12" s="1"/>
  <c r="B7" i="12"/>
  <c r="C7" i="12" s="1"/>
  <c r="B9" i="12"/>
  <c r="C9" i="12" s="1"/>
  <c r="B8" i="12"/>
  <c r="C8" i="12" s="1"/>
  <c r="B10" i="12"/>
  <c r="C10" i="12" s="1"/>
  <c r="D6" i="7"/>
  <c r="C6" i="7"/>
  <c r="O29" i="12" l="1"/>
  <c r="R21" i="12"/>
  <c r="N21" i="12"/>
  <c r="M13" i="12"/>
  <c r="O23" i="12"/>
  <c r="N11" i="12"/>
  <c r="R18" i="12"/>
  <c r="Q18" i="12"/>
  <c r="P6" i="12"/>
  <c r="O6" i="12"/>
  <c r="N22" i="12"/>
  <c r="M22" i="12"/>
  <c r="M14" i="12"/>
  <c r="R20" i="12"/>
  <c r="R16" i="12"/>
  <c r="Q28" i="12"/>
  <c r="Q12" i="12"/>
  <c r="P20" i="12"/>
  <c r="O28" i="12"/>
  <c r="O12" i="12"/>
  <c r="N20" i="12"/>
  <c r="M28" i="12"/>
  <c r="M24" i="12"/>
  <c r="M12" i="12"/>
  <c r="M8" i="12"/>
  <c r="L20" i="12"/>
  <c r="R23" i="12"/>
  <c r="R15" i="12"/>
  <c r="Q15" i="12"/>
  <c r="P11" i="12"/>
  <c r="O27" i="12"/>
  <c r="N27" i="12"/>
  <c r="N19" i="12"/>
  <c r="M23" i="12"/>
  <c r="M15" i="12"/>
  <c r="L11" i="12"/>
  <c r="R22" i="12"/>
  <c r="R14" i="12"/>
  <c r="Q22" i="12"/>
  <c r="P22" i="12"/>
  <c r="P14" i="12"/>
  <c r="O26" i="12"/>
  <c r="O10" i="12"/>
  <c r="N26" i="12"/>
  <c r="N18" i="12"/>
  <c r="M18" i="12"/>
  <c r="M10" i="12"/>
  <c r="L14" i="12"/>
  <c r="L6" i="12"/>
  <c r="R27" i="12"/>
  <c r="F24" i="12"/>
  <c r="F16" i="12"/>
  <c r="F8" i="12"/>
  <c r="F23" i="12"/>
  <c r="F15" i="12"/>
  <c r="F7" i="12"/>
  <c r="F22" i="12"/>
  <c r="F14" i="12"/>
  <c r="F6" i="12"/>
  <c r="F29" i="12"/>
  <c r="F21" i="12"/>
  <c r="F13" i="12"/>
  <c r="F28" i="12"/>
  <c r="F20" i="12"/>
  <c r="F12" i="12"/>
  <c r="F27" i="12"/>
  <c r="F19" i="12"/>
  <c r="F11" i="12"/>
  <c r="F26" i="12"/>
  <c r="F18" i="12"/>
  <c r="F10" i="12"/>
  <c r="F25" i="12"/>
  <c r="F17" i="12"/>
  <c r="F9" i="12"/>
  <c r="R29" i="12"/>
  <c r="R13" i="12"/>
  <c r="Q21" i="12"/>
  <c r="O22" i="12"/>
  <c r="O14" i="12"/>
  <c r="N14" i="12"/>
  <c r="N6" i="12"/>
  <c r="M6" i="12"/>
  <c r="L22" i="12"/>
  <c r="O15" i="12"/>
  <c r="R28" i="12"/>
  <c r="R12" i="12"/>
  <c r="Q20" i="12"/>
  <c r="P29" i="12"/>
  <c r="P21" i="12"/>
  <c r="P13" i="12"/>
  <c r="O21" i="12"/>
  <c r="O13" i="12"/>
  <c r="N29" i="12"/>
  <c r="N13" i="12"/>
  <c r="M29" i="12"/>
  <c r="M21" i="12"/>
  <c r="L29" i="12"/>
  <c r="L21" i="12"/>
  <c r="L13" i="12"/>
  <c r="O7" i="12"/>
  <c r="R19" i="12"/>
  <c r="R11" i="12"/>
  <c r="Q27" i="12"/>
  <c r="Q19" i="12"/>
  <c r="P28" i="12"/>
  <c r="P12" i="12"/>
  <c r="O20" i="12"/>
  <c r="N28" i="12"/>
  <c r="N12" i="12"/>
  <c r="M20" i="12"/>
  <c r="L28" i="12"/>
  <c r="L12" i="12"/>
  <c r="P23" i="12"/>
  <c r="L15" i="12"/>
  <c r="R26" i="12"/>
  <c r="R10" i="12"/>
  <c r="Q26" i="12"/>
  <c r="P27" i="12"/>
  <c r="P19" i="12"/>
  <c r="O19" i="12"/>
  <c r="O11" i="12"/>
  <c r="M27" i="12"/>
  <c r="M19" i="12"/>
  <c r="M11" i="12"/>
  <c r="L27" i="12"/>
  <c r="L19" i="12"/>
  <c r="R6" i="12"/>
  <c r="N23" i="12"/>
  <c r="M7" i="12"/>
  <c r="R25" i="12"/>
  <c r="R17" i="12"/>
  <c r="R9" i="12"/>
  <c r="Q25" i="12"/>
  <c r="Q17" i="12"/>
  <c r="Q9" i="12"/>
  <c r="P26" i="12"/>
  <c r="P18" i="12"/>
  <c r="P10" i="12"/>
  <c r="O18" i="12"/>
  <c r="N10" i="12"/>
  <c r="M26" i="12"/>
  <c r="L26" i="12"/>
  <c r="L18" i="12"/>
  <c r="L10" i="12"/>
  <c r="R24" i="12"/>
  <c r="R8" i="12"/>
  <c r="Q24" i="12"/>
  <c r="Q16" i="12"/>
  <c r="P25" i="12"/>
  <c r="P17" i="12"/>
  <c r="P9" i="12"/>
  <c r="O25" i="12"/>
  <c r="O17" i="12"/>
  <c r="O9" i="12"/>
  <c r="N25" i="12"/>
  <c r="N17" i="12"/>
  <c r="N9" i="12"/>
  <c r="M25" i="12"/>
  <c r="M17" i="12"/>
  <c r="M9" i="12"/>
  <c r="L25" i="12"/>
  <c r="L17" i="12"/>
  <c r="L9" i="12"/>
  <c r="P7" i="12"/>
  <c r="N7" i="12"/>
  <c r="R7" i="12"/>
  <c r="Q7" i="12"/>
  <c r="P24" i="12"/>
  <c r="P16" i="12"/>
  <c r="P8" i="12"/>
  <c r="O24" i="12"/>
  <c r="O16" i="12"/>
  <c r="O8" i="12"/>
  <c r="N24" i="12"/>
  <c r="N16" i="12"/>
  <c r="N8" i="12"/>
  <c r="M16" i="12"/>
  <c r="L24" i="12"/>
  <c r="L8" i="12"/>
  <c r="P15" i="12"/>
  <c r="N15" i="12"/>
  <c r="L7" i="12"/>
  <c r="D27" i="10"/>
  <c r="N5" i="12"/>
  <c r="R5" i="12"/>
  <c r="D6" i="10"/>
  <c r="D24" i="10"/>
  <c r="D19" i="10"/>
  <c r="D25" i="10"/>
  <c r="D17" i="10"/>
  <c r="D23" i="10"/>
  <c r="D18" i="10"/>
  <c r="D7" i="10"/>
  <c r="D16" i="10"/>
  <c r="D8" i="10"/>
  <c r="L5" i="12"/>
  <c r="P5" i="12"/>
  <c r="M5" i="12"/>
  <c r="O5" i="12"/>
  <c r="S14" i="12" l="1"/>
  <c r="D26" i="10"/>
  <c r="E26" i="10" s="1"/>
  <c r="Q13" i="12"/>
  <c r="S21" i="12"/>
  <c r="S8" i="12"/>
  <c r="S12" i="12"/>
  <c r="S28" i="12"/>
  <c r="S6" i="12"/>
  <c r="F18" i="10"/>
  <c r="S22" i="12"/>
  <c r="S15" i="12"/>
  <c r="S18" i="12"/>
  <c r="S7" i="12"/>
  <c r="S23" i="12"/>
  <c r="F14" i="10"/>
  <c r="S26" i="12"/>
  <c r="S19" i="12"/>
  <c r="S17" i="12"/>
  <c r="L16" i="12"/>
  <c r="Q14" i="12"/>
  <c r="Q8" i="12"/>
  <c r="Q10" i="12"/>
  <c r="L23" i="12"/>
  <c r="S27" i="12"/>
  <c r="D14" i="10"/>
  <c r="E14" i="10" s="1"/>
  <c r="D22" i="10"/>
  <c r="E22" i="10" s="1"/>
  <c r="D9" i="10"/>
  <c r="E9" i="10" s="1"/>
  <c r="Q11" i="12"/>
  <c r="D4" i="10"/>
  <c r="E4" i="10" s="1"/>
  <c r="Q6" i="12"/>
  <c r="S29" i="12"/>
  <c r="Q29" i="12"/>
  <c r="D21" i="10"/>
  <c r="E21" i="10" s="1"/>
  <c r="Q23" i="12"/>
  <c r="D3" i="10"/>
  <c r="E3" i="10" s="1"/>
  <c r="Q5" i="12"/>
  <c r="S9" i="12"/>
  <c r="S13" i="12"/>
  <c r="D11" i="10"/>
  <c r="E11" i="10" s="1"/>
  <c r="D10" i="10"/>
  <c r="E10" i="10" s="1"/>
  <c r="S11" i="12"/>
  <c r="S25" i="12"/>
  <c r="D5" i="10"/>
  <c r="E5" i="10" s="1"/>
  <c r="D15" i="10"/>
  <c r="E15" i="10" s="1"/>
  <c r="D13" i="10"/>
  <c r="E13" i="10" s="1"/>
  <c r="D20" i="10"/>
  <c r="E20" i="10" s="1"/>
  <c r="D12" i="10"/>
  <c r="E12" i="10" s="1"/>
  <c r="E18" i="10"/>
  <c r="E23" i="10"/>
  <c r="E17" i="10"/>
  <c r="E6" i="10"/>
  <c r="E8" i="10"/>
  <c r="E7" i="10"/>
  <c r="E25" i="10"/>
  <c r="E19" i="10"/>
  <c r="E27" i="10"/>
  <c r="E16" i="10"/>
  <c r="E24" i="10"/>
  <c r="F9" i="10"/>
  <c r="F5" i="10"/>
  <c r="F11" i="10"/>
  <c r="A80" i="21"/>
  <c r="A412" i="21"/>
  <c r="A329" i="21"/>
  <c r="A347" i="21"/>
  <c r="A395" i="21"/>
  <c r="A65" i="21"/>
  <c r="A64" i="21"/>
  <c r="A2" i="21"/>
  <c r="A3" i="21"/>
  <c r="A182" i="21"/>
  <c r="A267" i="21"/>
  <c r="A229" i="21"/>
  <c r="A177" i="21"/>
  <c r="A242" i="21"/>
  <c r="A234" i="21"/>
  <c r="A277" i="21"/>
  <c r="A141" i="21"/>
  <c r="A154" i="21"/>
  <c r="F3" i="3"/>
  <c r="F15" i="10" l="1"/>
  <c r="G15" i="10" s="1"/>
  <c r="F6" i="10"/>
  <c r="G6" i="10" s="1"/>
  <c r="J16" i="3"/>
  <c r="H13" i="3"/>
  <c r="J17" i="3"/>
  <c r="H16" i="3"/>
  <c r="H17" i="3"/>
  <c r="J6" i="3"/>
  <c r="J13" i="3"/>
  <c r="J3" i="3"/>
  <c r="J15" i="3"/>
  <c r="J5" i="3"/>
  <c r="J92" i="3"/>
  <c r="J91" i="3"/>
  <c r="J4" i="3"/>
  <c r="J14" i="3"/>
  <c r="J90" i="3"/>
  <c r="F16" i="10"/>
  <c r="G16" i="10" s="1"/>
  <c r="F10" i="10"/>
  <c r="G10" i="10" s="1"/>
  <c r="S16" i="12"/>
  <c r="F25" i="10"/>
  <c r="G25" i="10" s="1"/>
  <c r="S20" i="12"/>
  <c r="F17" i="10"/>
  <c r="G17" i="10" s="1"/>
  <c r="H92" i="3"/>
  <c r="H90" i="3"/>
  <c r="H15" i="3"/>
  <c r="H14" i="3"/>
  <c r="H91" i="3"/>
  <c r="F19" i="10"/>
  <c r="G19" i="10" s="1"/>
  <c r="F27" i="10"/>
  <c r="G27" i="10" s="1"/>
  <c r="F7" i="10"/>
  <c r="G7" i="10" s="1"/>
  <c r="F13" i="10"/>
  <c r="F20" i="10"/>
  <c r="G20" i="10" s="1"/>
  <c r="F23" i="10"/>
  <c r="G23" i="10" s="1"/>
  <c r="F21" i="10"/>
  <c r="G21" i="10" s="1"/>
  <c r="F12" i="10"/>
  <c r="G12" i="10" s="1"/>
  <c r="F4" i="10"/>
  <c r="G4" i="10" s="1"/>
  <c r="F3" i="10"/>
  <c r="G3" i="10" s="1"/>
  <c r="S5" i="12"/>
  <c r="F24" i="10"/>
  <c r="G24" i="10" s="1"/>
  <c r="F26" i="10"/>
  <c r="G26" i="10" s="1"/>
  <c r="F22" i="10"/>
  <c r="G22" i="10" s="1"/>
  <c r="S24" i="12"/>
  <c r="F8" i="10"/>
  <c r="G8" i="10" s="1"/>
  <c r="S10" i="12"/>
  <c r="H5" i="3"/>
  <c r="H4" i="3"/>
  <c r="H6" i="3"/>
  <c r="A46" i="21"/>
  <c r="A367" i="21"/>
  <c r="A239" i="21"/>
  <c r="A238" i="21"/>
  <c r="A140" i="21"/>
  <c r="A139" i="21"/>
  <c r="A236" i="21"/>
  <c r="A235" i="21"/>
  <c r="A237" i="21"/>
  <c r="A138" i="21"/>
  <c r="A47" i="21"/>
  <c r="A48" i="21"/>
  <c r="A414" i="21"/>
  <c r="A178" i="21"/>
  <c r="A415" i="21"/>
  <c r="A416" i="21"/>
  <c r="A308" i="21"/>
  <c r="A307" i="21"/>
  <c r="A309" i="21"/>
  <c r="A310" i="21"/>
  <c r="A394" i="21"/>
  <c r="A433" i="21"/>
  <c r="A358" i="21"/>
  <c r="A361" i="21"/>
  <c r="A357" i="21"/>
  <c r="A359" i="21"/>
  <c r="A39" i="21"/>
  <c r="A434" i="21"/>
  <c r="A92" i="21"/>
  <c r="A436" i="21"/>
  <c r="A435" i="21"/>
  <c r="A362" i="21"/>
  <c r="A402" i="21"/>
  <c r="A437" i="21"/>
  <c r="A363" i="21"/>
  <c r="A354" i="21"/>
  <c r="A356" i="21"/>
  <c r="A355" i="21"/>
  <c r="A360" i="21"/>
  <c r="A438" i="21"/>
  <c r="A93" i="21"/>
  <c r="A212" i="21"/>
  <c r="A211" i="21"/>
  <c r="A266" i="21"/>
  <c r="A110" i="21"/>
  <c r="A128" i="21"/>
  <c r="A130" i="21"/>
  <c r="A113" i="21"/>
  <c r="A111" i="21"/>
  <c r="A132" i="21"/>
  <c r="A131" i="21"/>
  <c r="A112" i="21"/>
  <c r="A392" i="21"/>
  <c r="A114" i="21"/>
  <c r="A223" i="21"/>
  <c r="A116" i="21"/>
  <c r="A115" i="21"/>
  <c r="A280" i="21"/>
  <c r="A281" i="21"/>
  <c r="A129" i="21"/>
  <c r="A117" i="21"/>
  <c r="A126" i="21"/>
  <c r="A109" i="21"/>
  <c r="A393" i="21"/>
  <c r="A127" i="21"/>
  <c r="A327" i="21"/>
  <c r="A326" i="21"/>
  <c r="A4" i="21"/>
  <c r="A5" i="21"/>
  <c r="A298" i="21"/>
  <c r="A300" i="21"/>
  <c r="A299" i="21"/>
  <c r="A301" i="21"/>
  <c r="A369" i="21"/>
  <c r="A49" i="21"/>
  <c r="A102" i="21"/>
  <c r="A260" i="21"/>
  <c r="A105" i="21"/>
  <c r="A103" i="21"/>
  <c r="A261" i="21"/>
  <c r="A370" i="21"/>
  <c r="A50" i="21"/>
  <c r="A278" i="21"/>
  <c r="A372" i="21"/>
  <c r="A371" i="21"/>
  <c r="A106" i="21"/>
  <c r="A153" i="21"/>
  <c r="A152" i="21"/>
  <c r="A101" i="21"/>
  <c r="A151" i="21"/>
  <c r="A373" i="21"/>
  <c r="A263" i="21"/>
  <c r="A104" i="21"/>
  <c r="A262" i="21"/>
  <c r="A368" i="21"/>
  <c r="A279" i="21"/>
  <c r="A53" i="21"/>
  <c r="A108" i="21"/>
  <c r="A107" i="21"/>
  <c r="A265" i="21"/>
  <c r="A391" i="21"/>
  <c r="A264" i="21"/>
  <c r="A144" i="21"/>
  <c r="A241" i="21"/>
  <c r="A240" i="21"/>
  <c r="A142" i="21"/>
  <c r="A145" i="21"/>
  <c r="A143" i="21"/>
  <c r="A100" i="21"/>
  <c r="A149" i="21"/>
  <c r="A146" i="21"/>
  <c r="A150" i="21"/>
  <c r="A148" i="21"/>
  <c r="A147" i="21"/>
  <c r="A306" i="21"/>
  <c r="A6" i="21"/>
  <c r="A7" i="21"/>
  <c r="A224" i="21"/>
  <c r="A248" i="21"/>
  <c r="A12" i="21"/>
  <c r="A11" i="21"/>
  <c r="A322" i="21"/>
  <c r="A422" i="21"/>
  <c r="A13" i="21"/>
  <c r="A323" i="21"/>
  <c r="A58" i="21"/>
  <c r="A62" i="21"/>
  <c r="A423" i="21"/>
  <c r="A316" i="21"/>
  <c r="A60" i="21"/>
  <c r="A59" i="21"/>
  <c r="A421" i="21"/>
  <c r="A321" i="21"/>
  <c r="A317" i="21"/>
  <c r="A61" i="21"/>
  <c r="A318" i="21"/>
  <c r="A57" i="21"/>
  <c r="A424" i="21"/>
  <c r="A181" i="21"/>
  <c r="A320" i="21"/>
  <c r="A319" i="21"/>
  <c r="A63" i="21"/>
  <c r="A268" i="21"/>
  <c r="A294" i="21"/>
  <c r="A176" i="21"/>
  <c r="A85" i="21"/>
  <c r="A204" i="21"/>
  <c r="A203" i="21"/>
  <c r="A258" i="21"/>
  <c r="A210" i="21"/>
  <c r="A230" i="21"/>
  <c r="A38" i="21"/>
  <c r="A205" i="21"/>
  <c r="A388" i="21"/>
  <c r="A432" i="21"/>
  <c r="A350" i="21"/>
  <c r="A353" i="21"/>
  <c r="A33" i="21"/>
  <c r="A208" i="21"/>
  <c r="A37" i="21"/>
  <c r="A351" i="21"/>
  <c r="A31" i="21"/>
  <c r="A86" i="21"/>
  <c r="A89" i="21"/>
  <c r="A87" i="21"/>
  <c r="A206" i="21"/>
  <c r="A352" i="21"/>
  <c r="A34" i="21"/>
  <c r="A401" i="21"/>
  <c r="A209" i="21"/>
  <c r="A88" i="21"/>
  <c r="A207" i="21"/>
  <c r="A36" i="21"/>
  <c r="A35" i="21"/>
  <c r="A90" i="21"/>
  <c r="A32" i="21"/>
  <c r="A276" i="21"/>
  <c r="A185" i="21"/>
  <c r="A68" i="21"/>
  <c r="A186" i="21"/>
  <c r="A187" i="21"/>
  <c r="A328" i="21"/>
  <c r="A249" i="21"/>
  <c r="A17" i="21"/>
  <c r="A184" i="21"/>
  <c r="A293" i="21"/>
  <c r="A290" i="21"/>
  <c r="A292" i="21"/>
  <c r="A291" i="21"/>
  <c r="A378" i="21"/>
  <c r="A380" i="21"/>
  <c r="A379" i="21"/>
  <c r="A381" i="21"/>
  <c r="A271" i="21"/>
  <c r="A15" i="21"/>
  <c r="A167" i="21"/>
  <c r="A246" i="21"/>
  <c r="A82" i="21"/>
  <c r="A84" i="21"/>
  <c r="A183" i="21"/>
  <c r="A325" i="21"/>
  <c r="A430" i="21"/>
  <c r="A341" i="21"/>
  <c r="A21" i="21"/>
  <c r="A76" i="21"/>
  <c r="A75" i="21"/>
  <c r="A194" i="21"/>
  <c r="A257" i="21"/>
  <c r="A431" i="21"/>
  <c r="A344" i="21"/>
  <c r="A77" i="21"/>
  <c r="A196" i="21"/>
  <c r="A387" i="21"/>
  <c r="A195" i="21"/>
  <c r="A256" i="21"/>
  <c r="A28" i="21"/>
  <c r="A72" i="21"/>
  <c r="A197" i="21"/>
  <c r="A24" i="21"/>
  <c r="A342" i="21"/>
  <c r="A336" i="21"/>
  <c r="A409" i="21"/>
  <c r="A345" i="21"/>
  <c r="A25" i="21"/>
  <c r="A343" i="21"/>
  <c r="A23" i="21"/>
  <c r="A78" i="21"/>
  <c r="A428" i="21"/>
  <c r="A337" i="21"/>
  <c r="A71" i="21"/>
  <c r="A27" i="21"/>
  <c r="A193" i="21"/>
  <c r="A79" i="21"/>
  <c r="A198" i="21"/>
  <c r="A70" i="21"/>
  <c r="A429" i="21"/>
  <c r="A228" i="21"/>
  <c r="A346" i="21"/>
  <c r="A26" i="21"/>
  <c r="A73" i="21"/>
  <c r="A199" i="21"/>
  <c r="A254" i="21"/>
  <c r="A338" i="21"/>
  <c r="A255" i="21"/>
  <c r="A22" i="21"/>
  <c r="A413" i="21"/>
  <c r="A29" i="21"/>
  <c r="A340" i="21"/>
  <c r="A200" i="21"/>
  <c r="A339" i="21"/>
  <c r="A74" i="21"/>
  <c r="A297" i="21"/>
  <c r="A295" i="21"/>
  <c r="A296" i="21"/>
  <c r="A247" i="21"/>
  <c r="A174" i="21"/>
  <c r="A175" i="21"/>
  <c r="A169" i="21"/>
  <c r="A168" i="21"/>
  <c r="A170" i="21"/>
  <c r="A172" i="21"/>
  <c r="A171" i="21"/>
  <c r="A173" i="21"/>
  <c r="A54" i="21"/>
  <c r="A30" i="21"/>
  <c r="A348" i="21"/>
  <c r="A201" i="21"/>
  <c r="A349" i="21"/>
  <c r="A202" i="21"/>
  <c r="A136" i="21"/>
  <c r="A133" i="21"/>
  <c r="A135" i="21"/>
  <c r="A134" i="21"/>
  <c r="A232" i="21"/>
  <c r="A396" i="21"/>
  <c r="A397" i="21"/>
  <c r="A272" i="21"/>
  <c r="A16" i="21"/>
  <c r="A156" i="21"/>
  <c r="A166" i="21"/>
  <c r="A158" i="21"/>
  <c r="A161" i="21"/>
  <c r="A159" i="21"/>
  <c r="A406" i="21"/>
  <c r="A244" i="21"/>
  <c r="A52" i="21"/>
  <c r="A243" i="21"/>
  <c r="A51" i="21"/>
  <c r="A160" i="21"/>
  <c r="A245" i="21"/>
  <c r="A162" i="21"/>
  <c r="A165" i="21"/>
  <c r="A155" i="21"/>
  <c r="A164" i="21"/>
  <c r="A163" i="21"/>
  <c r="A157" i="21"/>
  <c r="A302" i="21"/>
  <c r="A305" i="21"/>
  <c r="A304" i="21"/>
  <c r="A303" i="21"/>
  <c r="A314" i="21"/>
  <c r="A56" i="21"/>
  <c r="A315" i="21"/>
  <c r="A180" i="21"/>
  <c r="A179" i="21"/>
  <c r="A312" i="21"/>
  <c r="A418" i="21"/>
  <c r="A313" i="21"/>
  <c r="A420" i="21"/>
  <c r="A419" i="21"/>
  <c r="A324" i="21"/>
  <c r="A270" i="21"/>
  <c r="A192" i="21"/>
  <c r="A332" i="21"/>
  <c r="A331" i="21"/>
  <c r="A386" i="21"/>
  <c r="A190" i="21"/>
  <c r="A408" i="21"/>
  <c r="A333" i="21"/>
  <c r="A250" i="21"/>
  <c r="A384" i="21"/>
  <c r="A425" i="21"/>
  <c r="A69" i="21"/>
  <c r="A252" i="21"/>
  <c r="A188" i="21"/>
  <c r="A251" i="21"/>
  <c r="A382" i="21"/>
  <c r="A274" i="21"/>
  <c r="A253" i="21"/>
  <c r="A189" i="21"/>
  <c r="A400" i="21"/>
  <c r="A426" i="21"/>
  <c r="A18" i="21"/>
  <c r="A407" i="21"/>
  <c r="A398" i="21"/>
  <c r="A334" i="21"/>
  <c r="A427" i="21"/>
  <c r="A226" i="21"/>
  <c r="A273" i="21"/>
  <c r="A399" i="21"/>
  <c r="A335" i="21"/>
  <c r="A227" i="21"/>
  <c r="A385" i="21"/>
  <c r="A383" i="21"/>
  <c r="A191" i="21"/>
  <c r="A20" i="21"/>
  <c r="A275" i="21"/>
  <c r="A19" i="21"/>
  <c r="A330" i="21"/>
  <c r="A389" i="21"/>
  <c r="A91" i="21"/>
  <c r="A233" i="21"/>
  <c r="A45" i="21"/>
  <c r="A137" i="21"/>
  <c r="A375" i="21"/>
  <c r="A311" i="21"/>
  <c r="A55" i="21"/>
  <c r="A8" i="21"/>
  <c r="A417" i="21"/>
  <c r="A225" i="21"/>
  <c r="A376" i="21"/>
  <c r="A9" i="21"/>
  <c r="A377" i="21"/>
  <c r="A374" i="21"/>
  <c r="A10" i="21"/>
  <c r="A439" i="21"/>
  <c r="A366" i="21"/>
  <c r="A405" i="21"/>
  <c r="A213" i="21"/>
  <c r="A41" i="21"/>
  <c r="A96" i="21"/>
  <c r="A259" i="21"/>
  <c r="A231" i="21"/>
  <c r="A222" i="21"/>
  <c r="A94" i="21"/>
  <c r="A40" i="21"/>
  <c r="A97" i="21"/>
  <c r="A95" i="21"/>
  <c r="A216" i="21"/>
  <c r="A214" i="21"/>
  <c r="A42" i="21"/>
  <c r="A217" i="21"/>
  <c r="A215" i="21"/>
  <c r="A364" i="21"/>
  <c r="A44" i="21"/>
  <c r="A43" i="21"/>
  <c r="A98" i="21"/>
  <c r="A411" i="21"/>
  <c r="A390" i="21"/>
  <c r="A365" i="21"/>
  <c r="A99" i="21"/>
  <c r="A410" i="21"/>
  <c r="A218" i="21"/>
  <c r="A220" i="21"/>
  <c r="A219" i="21"/>
  <c r="A221" i="21"/>
  <c r="A404" i="21"/>
  <c r="A403" i="21"/>
  <c r="A14" i="21"/>
  <c r="A269" i="21"/>
  <c r="A119" i="21"/>
  <c r="A122" i="21"/>
  <c r="A121" i="21"/>
  <c r="A286" i="21"/>
  <c r="A124" i="21"/>
  <c r="A123" i="21"/>
  <c r="A289" i="21"/>
  <c r="A287" i="21"/>
  <c r="A125" i="21"/>
  <c r="A284" i="21"/>
  <c r="A283" i="21"/>
  <c r="A288" i="21"/>
  <c r="A282" i="21"/>
  <c r="A118" i="21"/>
  <c r="A285" i="21"/>
  <c r="A120" i="21"/>
  <c r="A66" i="21"/>
  <c r="A67" i="21"/>
  <c r="A81" i="21"/>
  <c r="A83" i="21"/>
  <c r="G13" i="10"/>
  <c r="G5" i="10"/>
  <c r="G14" i="10"/>
  <c r="G9" i="10"/>
  <c r="G11" i="10"/>
  <c r="G18" i="10"/>
  <c r="H5" i="12"/>
  <c r="K26" i="12"/>
  <c r="K27" i="12"/>
  <c r="K19" i="12"/>
  <c r="K18" i="12"/>
  <c r="K25" i="12"/>
  <c r="K16" i="12"/>
  <c r="K11" i="12"/>
  <c r="K28" i="12"/>
  <c r="K6" i="12"/>
  <c r="K21" i="12"/>
  <c r="K24" i="12"/>
  <c r="K8" i="12"/>
  <c r="K9" i="12"/>
  <c r="K7" i="12"/>
  <c r="K15" i="12"/>
  <c r="K23" i="12"/>
  <c r="K17" i="12"/>
  <c r="K5" i="12"/>
  <c r="K10" i="12"/>
  <c r="K12" i="12"/>
  <c r="K13" i="12"/>
  <c r="K29" i="12"/>
  <c r="K22" i="12"/>
  <c r="K20" i="12"/>
  <c r="K14" i="12"/>
  <c r="B3" i="3"/>
  <c r="A3" i="3" s="1"/>
  <c r="B3" i="4"/>
  <c r="A3" i="4" s="1"/>
  <c r="H3" i="3"/>
  <c r="G5" i="12"/>
  <c r="H29" i="12" l="1"/>
  <c r="H17" i="12"/>
  <c r="H11" i="12"/>
  <c r="E103" i="4"/>
  <c r="D103" i="4" s="1"/>
  <c r="E26" i="4"/>
  <c r="D26" i="4" s="1"/>
  <c r="E66" i="4"/>
  <c r="D66" i="4" s="1"/>
  <c r="E115" i="4"/>
  <c r="D115" i="4" s="1"/>
  <c r="E46" i="4"/>
  <c r="D46" i="4" s="1"/>
  <c r="E114" i="4"/>
  <c r="D114" i="4" s="1"/>
  <c r="E50" i="4"/>
  <c r="D50" i="4" s="1"/>
  <c r="E49" i="4"/>
  <c r="D49" i="4" s="1"/>
  <c r="E98" i="4"/>
  <c r="D98" i="4" s="1"/>
  <c r="E15" i="4"/>
  <c r="D15" i="4" s="1"/>
  <c r="E63" i="4"/>
  <c r="D63" i="4" s="1"/>
  <c r="E21" i="4"/>
  <c r="D21" i="4" s="1"/>
  <c r="E92" i="4"/>
  <c r="D92" i="4" s="1"/>
  <c r="E60" i="4"/>
  <c r="D60" i="4" s="1"/>
  <c r="E27" i="4"/>
  <c r="D27" i="4" s="1"/>
  <c r="E67" i="4"/>
  <c r="D67" i="4" s="1"/>
  <c r="E8" i="4"/>
  <c r="D8" i="4" s="1"/>
  <c r="E12" i="4"/>
  <c r="D12" i="4" s="1"/>
  <c r="E64" i="4"/>
  <c r="D64" i="4" s="1"/>
  <c r="E24" i="4"/>
  <c r="D24" i="4" s="1"/>
  <c r="E88" i="4"/>
  <c r="D88" i="4" s="1"/>
  <c r="E104" i="4"/>
  <c r="D104" i="4" s="1"/>
  <c r="E31" i="4"/>
  <c r="D31" i="4" s="1"/>
  <c r="E6" i="4"/>
  <c r="D6" i="4" s="1"/>
  <c r="E71" i="4"/>
  <c r="D71" i="4" s="1"/>
  <c r="E84" i="4"/>
  <c r="D84" i="4" s="1"/>
  <c r="E28" i="4"/>
  <c r="D28" i="4" s="1"/>
  <c r="E101" i="4"/>
  <c r="D101" i="4" s="1"/>
  <c r="E68" i="4"/>
  <c r="D68" i="4" s="1"/>
  <c r="E33" i="4"/>
  <c r="D33" i="4" s="1"/>
  <c r="E81" i="4"/>
  <c r="D81" i="4" s="1"/>
  <c r="E17" i="4"/>
  <c r="D17" i="4" s="1"/>
  <c r="E45" i="4"/>
  <c r="D45" i="4" s="1"/>
  <c r="E73" i="4"/>
  <c r="D73" i="4" s="1"/>
  <c r="E40" i="4"/>
  <c r="D40" i="4" s="1"/>
  <c r="E57" i="4"/>
  <c r="D57" i="4" s="1"/>
  <c r="E106" i="4"/>
  <c r="D106" i="4" s="1"/>
  <c r="E39" i="4"/>
  <c r="D39" i="4" s="1"/>
  <c r="E13" i="4"/>
  <c r="D13" i="4" s="1"/>
  <c r="E78" i="4"/>
  <c r="D78" i="4" s="1"/>
  <c r="E93" i="4"/>
  <c r="D93" i="4" s="1"/>
  <c r="E36" i="4"/>
  <c r="D36" i="4" s="1"/>
  <c r="E109" i="4"/>
  <c r="D109" i="4" s="1"/>
  <c r="E75" i="4"/>
  <c r="D75" i="4" s="1"/>
  <c r="E34" i="4"/>
  <c r="D34" i="4" s="1"/>
  <c r="E82" i="4"/>
  <c r="D82" i="4" s="1"/>
  <c r="E62" i="4"/>
  <c r="D62" i="4" s="1"/>
  <c r="E48" i="4"/>
  <c r="D48" i="4" s="1"/>
  <c r="E80" i="4"/>
  <c r="D80" i="4" s="1"/>
  <c r="E70" i="4"/>
  <c r="D70" i="4" s="1"/>
  <c r="E16" i="4"/>
  <c r="D16" i="4" s="1"/>
  <c r="E56" i="4"/>
  <c r="D56" i="4" s="1"/>
  <c r="E23" i="4"/>
  <c r="D23" i="4" s="1"/>
  <c r="E85" i="4"/>
  <c r="D85" i="4" s="1"/>
  <c r="E102" i="4"/>
  <c r="D102" i="4" s="1"/>
  <c r="E44" i="4"/>
  <c r="D44" i="4" s="1"/>
  <c r="E83" i="4"/>
  <c r="D83" i="4" s="1"/>
  <c r="E35" i="4"/>
  <c r="D35" i="4" s="1"/>
  <c r="E89" i="4"/>
  <c r="D89" i="4" s="1"/>
  <c r="E32" i="4"/>
  <c r="D32" i="4" s="1"/>
  <c r="E55" i="4"/>
  <c r="D55" i="4" s="1"/>
  <c r="E97" i="4"/>
  <c r="D97" i="4" s="1"/>
  <c r="E77" i="4"/>
  <c r="D77" i="4" s="1"/>
  <c r="E37" i="4"/>
  <c r="D37" i="4" s="1"/>
  <c r="E74" i="4"/>
  <c r="D74" i="4" s="1"/>
  <c r="E79" i="4"/>
  <c r="D79" i="4" s="1"/>
  <c r="E30" i="4"/>
  <c r="D30" i="4" s="1"/>
  <c r="E94" i="4"/>
  <c r="D94" i="4" s="1"/>
  <c r="E110" i="4"/>
  <c r="D110" i="4" s="1"/>
  <c r="E53" i="4"/>
  <c r="D53" i="4" s="1"/>
  <c r="E10" i="4"/>
  <c r="D10" i="4" s="1"/>
  <c r="E91" i="4"/>
  <c r="D91" i="4" s="1"/>
  <c r="E41" i="4"/>
  <c r="D41" i="4" s="1"/>
  <c r="E90" i="4"/>
  <c r="D90" i="4" s="1"/>
  <c r="E18" i="4"/>
  <c r="D18" i="4" s="1"/>
  <c r="E5" i="4"/>
  <c r="D5" i="4" s="1"/>
  <c r="E105" i="4"/>
  <c r="D105" i="4" s="1"/>
  <c r="E113" i="4"/>
  <c r="D113" i="4" s="1"/>
  <c r="E65" i="4"/>
  <c r="D65" i="4" s="1"/>
  <c r="E86" i="4"/>
  <c r="D86" i="4" s="1"/>
  <c r="E38" i="4"/>
  <c r="D38" i="4" s="1"/>
  <c r="E95" i="4"/>
  <c r="D95" i="4" s="1"/>
  <c r="E61" i="4"/>
  <c r="D61" i="4" s="1"/>
  <c r="E20" i="4"/>
  <c r="D20" i="4" s="1"/>
  <c r="E100" i="4"/>
  <c r="D100" i="4" s="1"/>
  <c r="E42" i="4"/>
  <c r="D42" i="4" s="1"/>
  <c r="E99" i="4"/>
  <c r="D99" i="4" s="1"/>
  <c r="E25" i="4"/>
  <c r="D25" i="4" s="1"/>
  <c r="E22" i="4"/>
  <c r="D22" i="4" s="1"/>
  <c r="E54" i="4"/>
  <c r="D54" i="4" s="1"/>
  <c r="E19" i="4"/>
  <c r="D19" i="4" s="1"/>
  <c r="E72" i="4"/>
  <c r="D72" i="4" s="1"/>
  <c r="E7" i="4"/>
  <c r="D7" i="4" s="1"/>
  <c r="E87" i="4"/>
  <c r="D87" i="4" s="1"/>
  <c r="E4" i="4"/>
  <c r="D4" i="4" s="1"/>
  <c r="E69" i="4"/>
  <c r="D69" i="4" s="1"/>
  <c r="E43" i="4"/>
  <c r="D43" i="4" s="1"/>
  <c r="E108" i="4"/>
  <c r="D108" i="4" s="1"/>
  <c r="E51" i="4"/>
  <c r="D51" i="4" s="1"/>
  <c r="E107" i="4"/>
  <c r="D107" i="4" s="1"/>
  <c r="E58" i="4"/>
  <c r="D58" i="4" s="1"/>
  <c r="E29" i="4"/>
  <c r="D29" i="4" s="1"/>
  <c r="E96" i="4"/>
  <c r="D96" i="4" s="1"/>
  <c r="E14" i="4"/>
  <c r="D14" i="4" s="1"/>
  <c r="E112" i="4"/>
  <c r="D112" i="4" s="1"/>
  <c r="E47" i="4"/>
  <c r="D47" i="4" s="1"/>
  <c r="E111" i="4"/>
  <c r="D111" i="4" s="1"/>
  <c r="E11" i="4"/>
  <c r="D11" i="4" s="1"/>
  <c r="E76" i="4"/>
  <c r="D76" i="4" s="1"/>
  <c r="E52" i="4"/>
  <c r="D52" i="4" s="1"/>
  <c r="E9" i="4"/>
  <c r="D9" i="4" s="1"/>
  <c r="E59" i="4"/>
  <c r="D59" i="4" s="1"/>
  <c r="E3" i="4"/>
  <c r="D3" i="4" s="1"/>
  <c r="E24" i="12" l="1"/>
  <c r="E17" i="12"/>
  <c r="E25" i="12"/>
  <c r="E20" i="12"/>
  <c r="E23" i="12"/>
  <c r="E26" i="12"/>
  <c r="E7" i="12"/>
  <c r="E11" i="12"/>
  <c r="E14" i="12"/>
  <c r="E27" i="12"/>
  <c r="E16" i="12"/>
  <c r="E22" i="12"/>
  <c r="E29" i="12"/>
  <c r="E13" i="12"/>
  <c r="E9" i="12"/>
  <c r="E6" i="12"/>
  <c r="E21" i="12"/>
  <c r="E18" i="12"/>
  <c r="E10" i="12"/>
  <c r="E28" i="12"/>
  <c r="E19" i="12"/>
  <c r="E12" i="12"/>
  <c r="E8" i="12"/>
  <c r="E15" i="12"/>
  <c r="E5" i="12"/>
  <c r="J9" i="12"/>
  <c r="J23" i="12"/>
  <c r="J14" i="12"/>
  <c r="J20" i="12"/>
  <c r="J19" i="12"/>
  <c r="J10" i="12"/>
  <c r="J24" i="12"/>
  <c r="J21" i="12"/>
  <c r="J6" i="12"/>
  <c r="J28" i="12"/>
  <c r="I18" i="12"/>
  <c r="I17" i="12"/>
  <c r="J11" i="12"/>
  <c r="J22" i="12"/>
  <c r="J17" i="12"/>
  <c r="J5" i="12"/>
  <c r="J16" i="12"/>
  <c r="J26" i="12"/>
  <c r="J18" i="12"/>
  <c r="J15" i="12"/>
  <c r="J13" i="12"/>
  <c r="J27" i="12"/>
  <c r="J8" i="12"/>
  <c r="J12" i="12"/>
  <c r="J25" i="12"/>
  <c r="J7" i="12"/>
  <c r="J29" i="12"/>
  <c r="I20" i="12"/>
  <c r="I15" i="12"/>
  <c r="I22" i="12"/>
  <c r="I26" i="12"/>
  <c r="I25" i="12"/>
  <c r="I21" i="12"/>
  <c r="I19" i="12"/>
  <c r="I12" i="12"/>
  <c r="I14" i="12"/>
  <c r="I11" i="12"/>
  <c r="I13" i="12"/>
  <c r="I27" i="12"/>
  <c r="I29" i="12"/>
  <c r="I6" i="12"/>
  <c r="I5" i="12"/>
  <c r="I7" i="12"/>
  <c r="I16" i="12"/>
  <c r="I8" i="12"/>
  <c r="I10" i="12"/>
  <c r="I24" i="12"/>
  <c r="I9" i="12"/>
  <c r="I23" i="12"/>
  <c r="I28" i="12"/>
  <c r="F5" i="12" l="1"/>
</calcChain>
</file>

<file path=xl/sharedStrings.xml><?xml version="1.0" encoding="utf-8"?>
<sst xmlns="http://schemas.openxmlformats.org/spreadsheetml/2006/main" count="30025" uniqueCount="1848">
  <si>
    <t>Particulars</t>
  </si>
  <si>
    <t>Regular Plan - Dividend Option</t>
  </si>
  <si>
    <t>Regular Plan - Growth Option</t>
  </si>
  <si>
    <t>Regular Plan - Daily Dividend Option</t>
  </si>
  <si>
    <t>Regular Plan - Weekly Dividend Option</t>
  </si>
  <si>
    <t>Regular Plan - Monthly Dividend Option</t>
  </si>
  <si>
    <t>Regular Plan - Quarterly Dividend Option</t>
  </si>
  <si>
    <t>Regular Plan - Annual Dividend Option</t>
  </si>
  <si>
    <t>Income</t>
  </si>
  <si>
    <t>Interest</t>
  </si>
  <si>
    <t>Expenses</t>
  </si>
  <si>
    <t>Annual Dividend Option</t>
  </si>
  <si>
    <t>Daily Dividend Option</t>
  </si>
  <si>
    <t>Dividend Option</t>
  </si>
  <si>
    <t>Growth Option</t>
  </si>
  <si>
    <t>Monthly Dividend Option</t>
  </si>
  <si>
    <t>Quarterly Dividend Option</t>
  </si>
  <si>
    <t>Weekly Dividend Option</t>
  </si>
  <si>
    <t>Direct Plan - Annual Dividend Option</t>
  </si>
  <si>
    <t>Direct Plan - Daily Dividend Option</t>
  </si>
  <si>
    <t>Direct Plan - Dividend Option</t>
  </si>
  <si>
    <t>Direct Plan - Growth Option</t>
  </si>
  <si>
    <t>Direct Plan - Monthly Dividend Option</t>
  </si>
  <si>
    <t>Direct Plan - Quarterly Dividend Option</t>
  </si>
  <si>
    <t>Direct Plan - Weekly Dividend Option</t>
  </si>
  <si>
    <t>DD</t>
  </si>
  <si>
    <t>G</t>
  </si>
  <si>
    <t>DDA</t>
  </si>
  <si>
    <t>DDD</t>
  </si>
  <si>
    <t>DG</t>
  </si>
  <si>
    <t>DDM</t>
  </si>
  <si>
    <t>DDQ</t>
  </si>
  <si>
    <t>DDW</t>
  </si>
  <si>
    <t>RDA</t>
  </si>
  <si>
    <t>RDD</t>
  </si>
  <si>
    <t>RD</t>
  </si>
  <si>
    <t>RG</t>
  </si>
  <si>
    <t>RDM</t>
  </si>
  <si>
    <t>RDQ</t>
  </si>
  <si>
    <t>RDW</t>
  </si>
  <si>
    <t>WD</t>
  </si>
  <si>
    <t>Direct</t>
  </si>
  <si>
    <t>Regular</t>
  </si>
  <si>
    <t>PG</t>
  </si>
  <si>
    <t>PD</t>
  </si>
  <si>
    <t>Sr no</t>
  </si>
  <si>
    <t>Management fees</t>
  </si>
  <si>
    <t>Scheme name</t>
  </si>
  <si>
    <t>Scheme code</t>
  </si>
  <si>
    <t>LDBONDDDP</t>
  </si>
  <si>
    <t>LDBOND</t>
  </si>
  <si>
    <t>DDP</t>
  </si>
  <si>
    <t>33D1</t>
  </si>
  <si>
    <t>LI172</t>
  </si>
  <si>
    <t>DEBT</t>
  </si>
  <si>
    <t>LIC MF Bond Fund</t>
  </si>
  <si>
    <t>Direct Plan  Dividend Option</t>
  </si>
  <si>
    <t>LIC33</t>
  </si>
  <si>
    <t>INF767K01EV2/INF767K01EX8</t>
  </si>
  <si>
    <t>LDBONDGDP</t>
  </si>
  <si>
    <t>GDP</t>
  </si>
  <si>
    <t>33G1</t>
  </si>
  <si>
    <t>LI173</t>
  </si>
  <si>
    <t>Direct Plan  Growth Option</t>
  </si>
  <si>
    <t>INF767K01EW0</t>
  </si>
  <si>
    <t>LDBONDRD</t>
  </si>
  <si>
    <t>33DP</t>
  </si>
  <si>
    <t>LI001</t>
  </si>
  <si>
    <t>Regular Plan  Dividend Option</t>
  </si>
  <si>
    <t>INF767K01907/INF767K01915</t>
  </si>
  <si>
    <t>LDBONDRG</t>
  </si>
  <si>
    <t>33GP</t>
  </si>
  <si>
    <t>LI002</t>
  </si>
  <si>
    <t>Regular Plan  Growth Option</t>
  </si>
  <si>
    <t>INF767K01923</t>
  </si>
  <si>
    <t>LDDAF2</t>
  </si>
  <si>
    <t>173D1</t>
  </si>
  <si>
    <t>LIC MF Dual Advantage Fixed Term Pl-Sr 2</t>
  </si>
  <si>
    <t>LIC MF Dual Advantage Fixed Term Plan-Series 2</t>
  </si>
  <si>
    <t>LIC173</t>
  </si>
  <si>
    <t>173G1</t>
  </si>
  <si>
    <t>173DP</t>
  </si>
  <si>
    <t>173GP</t>
  </si>
  <si>
    <t>LDDAF3</t>
  </si>
  <si>
    <t>174D1</t>
  </si>
  <si>
    <t>LIC MF Dual Advantage Fixed Term Pl-Sr 3</t>
  </si>
  <si>
    <t>LIC MF Dual Advantage Fixed Term Plan-Series 3</t>
  </si>
  <si>
    <t>LIC174</t>
  </si>
  <si>
    <t>174G1</t>
  </si>
  <si>
    <t>174DP</t>
  </si>
  <si>
    <t>174GP</t>
  </si>
  <si>
    <t>LDGETFG</t>
  </si>
  <si>
    <t>LDGETF</t>
  </si>
  <si>
    <t>168GP</t>
  </si>
  <si>
    <t>LI411</t>
  </si>
  <si>
    <t>LIC MF G-Sec Long Term ETF</t>
  </si>
  <si>
    <t>LIC168</t>
  </si>
  <si>
    <t>Growth</t>
  </si>
  <si>
    <t>INF767K01MV5</t>
  </si>
  <si>
    <t>LICNETFGSC</t>
  </si>
  <si>
    <t>LDGSECDDP</t>
  </si>
  <si>
    <t>LDGSEC</t>
  </si>
  <si>
    <t>34D1</t>
  </si>
  <si>
    <t>LI178</t>
  </si>
  <si>
    <t>LIC MF Govt. Securities Fund</t>
  </si>
  <si>
    <t>LIC34</t>
  </si>
  <si>
    <t>INF767K01EY6/INF767K01FA3</t>
  </si>
  <si>
    <t>LDGSECGDP</t>
  </si>
  <si>
    <t>34G1</t>
  </si>
  <si>
    <t>LI179</t>
  </si>
  <si>
    <t>INF767K01EZ3</t>
  </si>
  <si>
    <t>LDGSECPFD</t>
  </si>
  <si>
    <t>PFD</t>
  </si>
  <si>
    <t>34PD</t>
  </si>
  <si>
    <t>LI024</t>
  </si>
  <si>
    <t>PF Plan-Dividend</t>
  </si>
  <si>
    <t>PF</t>
  </si>
  <si>
    <t>INF767K01717/INF767K01725</t>
  </si>
  <si>
    <t>LDGSECPFG</t>
  </si>
  <si>
    <t>PFG</t>
  </si>
  <si>
    <t>34PG</t>
  </si>
  <si>
    <t>LI025</t>
  </si>
  <si>
    <t>PF Plan-Growth</t>
  </si>
  <si>
    <t>INF767K01733</t>
  </si>
  <si>
    <t>LDGSECRD</t>
  </si>
  <si>
    <t>34DP</t>
  </si>
  <si>
    <t>LI005</t>
  </si>
  <si>
    <t>INF767K01683/INF767K01691</t>
  </si>
  <si>
    <t>LDGSECRG</t>
  </si>
  <si>
    <t>34GP</t>
  </si>
  <si>
    <t>LI006</t>
  </si>
  <si>
    <t>INF767K01709</t>
  </si>
  <si>
    <t>LDINPFDPD</t>
  </si>
  <si>
    <t>LDINPF</t>
  </si>
  <si>
    <t>DPD</t>
  </si>
  <si>
    <t>72D1</t>
  </si>
  <si>
    <t>LI213</t>
  </si>
  <si>
    <t>LIC MF Banking &amp; PSU Debt Fund</t>
  </si>
  <si>
    <t>Direct Plan  Daily Dividend Option</t>
  </si>
  <si>
    <t>LIC72</t>
  </si>
  <si>
    <t>INF767K01GJ2/INF767K01GM6</t>
  </si>
  <si>
    <t>LDINPFGDP</t>
  </si>
  <si>
    <t>72G1</t>
  </si>
  <si>
    <t>LI214</t>
  </si>
  <si>
    <t>INF767K01GI4</t>
  </si>
  <si>
    <t>LDINPFMDP</t>
  </si>
  <si>
    <t>MDP</t>
  </si>
  <si>
    <t>72M1</t>
  </si>
  <si>
    <t>LI215</t>
  </si>
  <si>
    <t>Direct Plan  Monthly Dividend Option</t>
  </si>
  <si>
    <t>INF767K01GK0/INF767K01GN4</t>
  </si>
  <si>
    <t>LDINPFRDD</t>
  </si>
  <si>
    <t>72DD</t>
  </si>
  <si>
    <t>LI095</t>
  </si>
  <si>
    <t>Regular Daily Dividend Option</t>
  </si>
  <si>
    <t>INF767K01519/INF767K01527</t>
  </si>
  <si>
    <t>LDINPFRG</t>
  </si>
  <si>
    <t>72GP</t>
  </si>
  <si>
    <t>LI096</t>
  </si>
  <si>
    <t>INF767K01535</t>
  </si>
  <si>
    <t>LDINPFRMD</t>
  </si>
  <si>
    <t>RMD</t>
  </si>
  <si>
    <t>72MD</t>
  </si>
  <si>
    <t>LI097</t>
  </si>
  <si>
    <t>Regular Plan  Monthly Dividend Option</t>
  </si>
  <si>
    <t>INF767K01543/INF767K01550</t>
  </si>
  <si>
    <t>LDINPFRWD</t>
  </si>
  <si>
    <t>RWD</t>
  </si>
  <si>
    <t>72WD</t>
  </si>
  <si>
    <t>LI098</t>
  </si>
  <si>
    <t>Regular Plan  Weekly Dividend Option</t>
  </si>
  <si>
    <t>INF767K01568/INF767K01576</t>
  </si>
  <si>
    <t>LDINPFWDP</t>
  </si>
  <si>
    <t>WDP</t>
  </si>
  <si>
    <t>72W1</t>
  </si>
  <si>
    <t>LI216</t>
  </si>
  <si>
    <t>Direct Plan  Weekly Dividend Option</t>
  </si>
  <si>
    <t>INF767K01GL8/INF767K01GO2</t>
  </si>
  <si>
    <t>LDMIPFGDP</t>
  </si>
  <si>
    <t>LDMIPF</t>
  </si>
  <si>
    <t>31G1</t>
  </si>
  <si>
    <t>LI196</t>
  </si>
  <si>
    <t>LIC MF Debt Hybrid Fund</t>
  </si>
  <si>
    <t>LIC31</t>
  </si>
  <si>
    <t>INF767K01EO7</t>
  </si>
  <si>
    <t>LDMIPFMDP</t>
  </si>
  <si>
    <t>31M1</t>
  </si>
  <si>
    <t>LI194</t>
  </si>
  <si>
    <t>INF767K01EP4/INF767K01ES8</t>
  </si>
  <si>
    <t>LDMIPFQDP</t>
  </si>
  <si>
    <t>QDP</t>
  </si>
  <si>
    <t>31Q1</t>
  </si>
  <si>
    <t>LI197</t>
  </si>
  <si>
    <t>Direct Plan Quarterly Dividend Option</t>
  </si>
  <si>
    <t>INF767K01EQ2/INF767K01ET6</t>
  </si>
  <si>
    <t>LDMIPFRAD</t>
  </si>
  <si>
    <t>RAD</t>
  </si>
  <si>
    <t>31YD</t>
  </si>
  <si>
    <t>LI019</t>
  </si>
  <si>
    <t>Regular Annual Dividend Option</t>
  </si>
  <si>
    <t>INF767K01857/INF767K01865</t>
  </si>
  <si>
    <t>LDMIPFRG</t>
  </si>
  <si>
    <t>31GP</t>
  </si>
  <si>
    <t>LI020</t>
  </si>
  <si>
    <t>INF767K01808</t>
  </si>
  <si>
    <t>LDMIPFRMD</t>
  </si>
  <si>
    <t>31MD</t>
  </si>
  <si>
    <t>LI018</t>
  </si>
  <si>
    <t>INF767K01816/INF767K01824</t>
  </si>
  <si>
    <t>LDMIPFRQD</t>
  </si>
  <si>
    <t>RQD</t>
  </si>
  <si>
    <t>31QD</t>
  </si>
  <si>
    <t>LI029</t>
  </si>
  <si>
    <t>Regular Quarterly Dividend Option</t>
  </si>
  <si>
    <t>INF767K01832/INF767K01840</t>
  </si>
  <si>
    <t>LDMIPFYDP</t>
  </si>
  <si>
    <t>YDP</t>
  </si>
  <si>
    <t>31Y1</t>
  </si>
  <si>
    <t>LI195</t>
  </si>
  <si>
    <t>Direct Plan  Annual Dividend Option</t>
  </si>
  <si>
    <t>INF767K01ER0/INF767K01EU4</t>
  </si>
  <si>
    <t>LDSAPFDPD</t>
  </si>
  <si>
    <t>LDSAPF</t>
  </si>
  <si>
    <t>40D1</t>
  </si>
  <si>
    <t>LI200</t>
  </si>
  <si>
    <t>LIC MF Savings Fund</t>
  </si>
  <si>
    <t>LIC40</t>
  </si>
  <si>
    <t>INF767K01FL0/INF767K01FN6</t>
  </si>
  <si>
    <t>LDSAPFGDP</t>
  </si>
  <si>
    <t>40G1</t>
  </si>
  <si>
    <t>LI199</t>
  </si>
  <si>
    <t>INF767K01FM8</t>
  </si>
  <si>
    <t>LDSAPFMDP</t>
  </si>
  <si>
    <t>40M1</t>
  </si>
  <si>
    <t>LI198</t>
  </si>
  <si>
    <t>INF767K01FP1/INF767K01FO4</t>
  </si>
  <si>
    <t>LDSAPFRDD</t>
  </si>
  <si>
    <t>40DD</t>
  </si>
  <si>
    <t>LI152</t>
  </si>
  <si>
    <t>INF767K01AK3/INF767K01AL1</t>
  </si>
  <si>
    <t>LDSAPFRG</t>
  </si>
  <si>
    <t>40GP</t>
  </si>
  <si>
    <t>LI022</t>
  </si>
  <si>
    <t>INF767K01AO5</t>
  </si>
  <si>
    <t>LDSAPFRMD</t>
  </si>
  <si>
    <t>40DP</t>
  </si>
  <si>
    <t>LI021</t>
  </si>
  <si>
    <t>INF767K01AM9/INF767K01AN7</t>
  </si>
  <si>
    <t>LDSAPFRWD</t>
  </si>
  <si>
    <t>40WD</t>
  </si>
  <si>
    <t>LI153</t>
  </si>
  <si>
    <t>INF767K01AP2/INF767K01AQ0</t>
  </si>
  <si>
    <t>LDSAPFWDP</t>
  </si>
  <si>
    <t>40W1</t>
  </si>
  <si>
    <t>LI201</t>
  </si>
  <si>
    <t>INF767K01JJ6/INF767K01JK4</t>
  </si>
  <si>
    <t>LDSTDFDDP</t>
  </si>
  <si>
    <t>LDSTDF</t>
  </si>
  <si>
    <t>179D1</t>
  </si>
  <si>
    <t>LIC MF Short Term Debt Fund</t>
  </si>
  <si>
    <t>LIC179</t>
  </si>
  <si>
    <t>LDSTDFGDP</t>
  </si>
  <si>
    <t>179G1</t>
  </si>
  <si>
    <t>LDSTDFRD</t>
  </si>
  <si>
    <t>179DP</t>
  </si>
  <si>
    <t>LDSTDFRG</t>
  </si>
  <si>
    <t>179GP</t>
  </si>
  <si>
    <t>LEARBFGDP</t>
  </si>
  <si>
    <t>LEARBF</t>
  </si>
  <si>
    <t>178G1</t>
  </si>
  <si>
    <t>EQTY</t>
  </si>
  <si>
    <t>LIC MF Arbitrage Fund</t>
  </si>
  <si>
    <t>LIC178</t>
  </si>
  <si>
    <t>LEARBFMDP</t>
  </si>
  <si>
    <t>178M1</t>
  </si>
  <si>
    <t>LEARBFRG</t>
  </si>
  <si>
    <t>178GP</t>
  </si>
  <si>
    <t>LEARBFRMD</t>
  </si>
  <si>
    <t>178MD</t>
  </si>
  <si>
    <t>LEARBFRWD</t>
  </si>
  <si>
    <t>178WD</t>
  </si>
  <si>
    <t>LEARBFWDP</t>
  </si>
  <si>
    <t>178W1</t>
  </si>
  <si>
    <t>LEBALFDDP</t>
  </si>
  <si>
    <t>LEBALF</t>
  </si>
  <si>
    <t>08D1</t>
  </si>
  <si>
    <t>LI183</t>
  </si>
  <si>
    <t>LIC MF Equity Hybrid Fund</t>
  </si>
  <si>
    <t>LIC08</t>
  </si>
  <si>
    <t>INF767K01EC2/INF767K01EE8</t>
  </si>
  <si>
    <t>LEBALFGDP</t>
  </si>
  <si>
    <t>08G1</t>
  </si>
  <si>
    <t>LI184</t>
  </si>
  <si>
    <t>INF767K01ED0</t>
  </si>
  <si>
    <t>LEBALFRD</t>
  </si>
  <si>
    <t>08DP</t>
  </si>
  <si>
    <t>LI023</t>
  </si>
  <si>
    <t>INF767K01022/INF767K01014</t>
  </si>
  <si>
    <t>LEBALFRG</t>
  </si>
  <si>
    <t>08GP</t>
  </si>
  <si>
    <t>LI011</t>
  </si>
  <si>
    <t>INF767K01030</t>
  </si>
  <si>
    <t>LEBFSFDDP</t>
  </si>
  <si>
    <t>LEBFSF</t>
  </si>
  <si>
    <t>171D1</t>
  </si>
  <si>
    <t>LI422</t>
  </si>
  <si>
    <t>LIC MF Banking and Financial Ser Fund</t>
  </si>
  <si>
    <t>LIC MF Banking and Financial Services Fund</t>
  </si>
  <si>
    <t>LIC171</t>
  </si>
  <si>
    <t>INF767K01NJ8/INF767K01NL4</t>
  </si>
  <si>
    <t>LEBFSFGDP</t>
  </si>
  <si>
    <t>171G1</t>
  </si>
  <si>
    <t>LI423</t>
  </si>
  <si>
    <t>INF767K01NK6</t>
  </si>
  <si>
    <t>LEBFSFRD</t>
  </si>
  <si>
    <t>171DP</t>
  </si>
  <si>
    <t>LI420</t>
  </si>
  <si>
    <t>INF767K01NG4/INF767K01NI0</t>
  </si>
  <si>
    <t>LEBFSFRG</t>
  </si>
  <si>
    <t>171GP</t>
  </si>
  <si>
    <t>LI421</t>
  </si>
  <si>
    <t>INF767K01NH2</t>
  </si>
  <si>
    <t>LECHIDGDP</t>
  </si>
  <si>
    <t>LECHID</t>
  </si>
  <si>
    <t>35G1</t>
  </si>
  <si>
    <t>LI185</t>
  </si>
  <si>
    <t>LIC MF Children’s Gift Fund</t>
  </si>
  <si>
    <t>LIC35</t>
  </si>
  <si>
    <t>INF767K01FB1</t>
  </si>
  <si>
    <t>LECHIDRG</t>
  </si>
  <si>
    <t>35GP</t>
  </si>
  <si>
    <t>LI012</t>
  </si>
  <si>
    <t>INF767K01048</t>
  </si>
  <si>
    <t>LEEQTFDDP</t>
  </si>
  <si>
    <t>LEEQTF</t>
  </si>
  <si>
    <t>17D1</t>
  </si>
  <si>
    <t>LI176</t>
  </si>
  <si>
    <t>LIC MF Multicap Fund</t>
  </si>
  <si>
    <t>INF767K01EF5/INF767K01EH1</t>
  </si>
  <si>
    <t>LEEQTFGDP</t>
  </si>
  <si>
    <t>17G1</t>
  </si>
  <si>
    <t>LI177</t>
  </si>
  <si>
    <t>INF767K01EG3</t>
  </si>
  <si>
    <t>LEEQTFRD</t>
  </si>
  <si>
    <t>17DP</t>
  </si>
  <si>
    <t>LI030</t>
  </si>
  <si>
    <t>INF767K01063/INF767K01055</t>
  </si>
  <si>
    <t>LEEQTFRG</t>
  </si>
  <si>
    <t>17GP</t>
  </si>
  <si>
    <t>LI004</t>
  </si>
  <si>
    <t>INF767K01071</t>
  </si>
  <si>
    <t>LEGROWDDP</t>
  </si>
  <si>
    <t>LEGROW</t>
  </si>
  <si>
    <t>19D1</t>
  </si>
  <si>
    <t>LI174</t>
  </si>
  <si>
    <t>LIC MF Large Cap Fund</t>
  </si>
  <si>
    <t>LIC19</t>
  </si>
  <si>
    <t>INF767K01EI9/INF767K01EK5</t>
  </si>
  <si>
    <t>LEGROWGDP</t>
  </si>
  <si>
    <t>19G1</t>
  </si>
  <si>
    <t>LI175</t>
  </si>
  <si>
    <t>INF767K01EJ7</t>
  </si>
  <si>
    <t>LEGROWRD</t>
  </si>
  <si>
    <t>19DP</t>
  </si>
  <si>
    <t>LI003</t>
  </si>
  <si>
    <t>INF767K01097/INF767K01089</t>
  </si>
  <si>
    <t>LEGROWRG</t>
  </si>
  <si>
    <t>19GP</t>
  </si>
  <si>
    <t>LI115</t>
  </si>
  <si>
    <t>INF767K01105</t>
  </si>
  <si>
    <t>LEINFADDP</t>
  </si>
  <si>
    <t>LEINFA</t>
  </si>
  <si>
    <t>86D1</t>
  </si>
  <si>
    <t>LI221</t>
  </si>
  <si>
    <t>LIC MF Infrastructure Fund</t>
  </si>
  <si>
    <t>LIC86</t>
  </si>
  <si>
    <t>INF767K01GV7/INF767K01GX3</t>
  </si>
  <si>
    <t>LEINFAGDP</t>
  </si>
  <si>
    <t>86G1</t>
  </si>
  <si>
    <t>LI222</t>
  </si>
  <si>
    <t>INF767K01GW5</t>
  </si>
  <si>
    <t>LEINFARD</t>
  </si>
  <si>
    <t>86DP</t>
  </si>
  <si>
    <t>LI124</t>
  </si>
  <si>
    <t>INF767K01485/INF767K01493</t>
  </si>
  <si>
    <t>LEINFARG</t>
  </si>
  <si>
    <t>86GP</t>
  </si>
  <si>
    <t>LI125</t>
  </si>
  <si>
    <t>INF767K01501</t>
  </si>
  <si>
    <t>LEINNFDDP</t>
  </si>
  <si>
    <t>LEINNF</t>
  </si>
  <si>
    <t>38D1</t>
  </si>
  <si>
    <t>LI190</t>
  </si>
  <si>
    <t>LIC MF Index Fund-Nifty Plan</t>
  </si>
  <si>
    <t>LIC38</t>
  </si>
  <si>
    <t>INF767K01FG0/INF767K01FH8</t>
  </si>
  <si>
    <t>LEINNFGDP</t>
  </si>
  <si>
    <t>38G1</t>
  </si>
  <si>
    <t>LI191</t>
  </si>
  <si>
    <t>INF767K01FF2</t>
  </si>
  <si>
    <t>LEINNFRD</t>
  </si>
  <si>
    <t>38ND</t>
  </si>
  <si>
    <t>LI027</t>
  </si>
  <si>
    <t>INF767K01154/INF767K01147</t>
  </si>
  <si>
    <t>LEINNFRG</t>
  </si>
  <si>
    <t>38NG</t>
  </si>
  <si>
    <t>LI016</t>
  </si>
  <si>
    <t>INF767K01162</t>
  </si>
  <si>
    <t>LEINSXDDP</t>
  </si>
  <si>
    <t>LEINSX</t>
  </si>
  <si>
    <t>37D1</t>
  </si>
  <si>
    <t>LI188</t>
  </si>
  <si>
    <t>LIC MF Index Fund-Sensex Plan</t>
  </si>
  <si>
    <t>LIC37</t>
  </si>
  <si>
    <t>INF767K01FI6/INF767K01FK2</t>
  </si>
  <si>
    <t>LEINSXGDP</t>
  </si>
  <si>
    <t>37G1</t>
  </si>
  <si>
    <t>LI189</t>
  </si>
  <si>
    <t>INF767K01FJ4</t>
  </si>
  <si>
    <t>LEINSXRD</t>
  </si>
  <si>
    <t>37DP</t>
  </si>
  <si>
    <t>LI026</t>
  </si>
  <si>
    <t>INF767K01121/INF767K01113</t>
  </si>
  <si>
    <t>LEINSXRG</t>
  </si>
  <si>
    <t>37GP</t>
  </si>
  <si>
    <t>LI015</t>
  </si>
  <si>
    <t>INF767K01139</t>
  </si>
  <si>
    <t>LEMIDFDDP</t>
  </si>
  <si>
    <t>LEMIDF</t>
  </si>
  <si>
    <t>170D1</t>
  </si>
  <si>
    <t>LI418</t>
  </si>
  <si>
    <t>LIC MF Large &amp; Mid Cap Fund</t>
  </si>
  <si>
    <t>LIC170</t>
  </si>
  <si>
    <t>INF767K01ND1/INF767K01NF6</t>
  </si>
  <si>
    <t>LEMIDFGDP</t>
  </si>
  <si>
    <t>170G1</t>
  </si>
  <si>
    <t>LI419</t>
  </si>
  <si>
    <t>INF767K01NE9</t>
  </si>
  <si>
    <t>LEMIDFRD</t>
  </si>
  <si>
    <t>170DP</t>
  </si>
  <si>
    <t>LI416</t>
  </si>
  <si>
    <t>INF767K01NA7/INF767K01NC3</t>
  </si>
  <si>
    <t>LEMIDFRG</t>
  </si>
  <si>
    <t>170GP</t>
  </si>
  <si>
    <t>LI417</t>
  </si>
  <si>
    <t>INF767K01NB5</t>
  </si>
  <si>
    <t>LET100G</t>
  </si>
  <si>
    <t>LET100</t>
  </si>
  <si>
    <t>177GP</t>
  </si>
  <si>
    <t>LI438</t>
  </si>
  <si>
    <t>LIC MF ETF-Nifty 100</t>
  </si>
  <si>
    <t>LIC177</t>
  </si>
  <si>
    <t>INF767K01PC8</t>
  </si>
  <si>
    <t>LICNFNHGP</t>
  </si>
  <si>
    <t>LETAXPDDP</t>
  </si>
  <si>
    <t>LETAXP</t>
  </si>
  <si>
    <t>28D1</t>
  </si>
  <si>
    <t>LI180</t>
  </si>
  <si>
    <t>LIC MF Tax Plan</t>
  </si>
  <si>
    <t>LIC28</t>
  </si>
  <si>
    <t>INF767K01EL3/INF767K01EN9</t>
  </si>
  <si>
    <t>LETAXPGDP</t>
  </si>
  <si>
    <t>28G1</t>
  </si>
  <si>
    <t>LI181</t>
  </si>
  <si>
    <t>INF767K01EM1</t>
  </si>
  <si>
    <t>LETAXPRD</t>
  </si>
  <si>
    <t>28DP</t>
  </si>
  <si>
    <t>LI031</t>
  </si>
  <si>
    <t>INF767K01931/INF767K01949</t>
  </si>
  <si>
    <t>LETAXPRG</t>
  </si>
  <si>
    <t>28GP</t>
  </si>
  <si>
    <t>LI007</t>
  </si>
  <si>
    <t>INF767K01956</t>
  </si>
  <si>
    <t>LETF50G</t>
  </si>
  <si>
    <t>LETF50</t>
  </si>
  <si>
    <t>175GP</t>
  </si>
  <si>
    <t>LI436</t>
  </si>
  <si>
    <t>LIC MF ETF-Nifty 50</t>
  </si>
  <si>
    <t>LIC175</t>
  </si>
  <si>
    <t>INF767K01OS7</t>
  </si>
  <si>
    <t>LICNETFN50</t>
  </si>
  <si>
    <t>LETFSXG</t>
  </si>
  <si>
    <t>LETFSX</t>
  </si>
  <si>
    <t>176GP</t>
  </si>
  <si>
    <t>LI437</t>
  </si>
  <si>
    <t>LIC MF ETF-Sensex</t>
  </si>
  <si>
    <t>LIC MF Exchange Traded Fund-Sensex</t>
  </si>
  <si>
    <t>LIC176</t>
  </si>
  <si>
    <t>INF767K01OT5</t>
  </si>
  <si>
    <t>LICNETFSEN</t>
  </si>
  <si>
    <t>LEULISDDP</t>
  </si>
  <si>
    <t>LEULIS</t>
  </si>
  <si>
    <t>02V4</t>
  </si>
  <si>
    <t>LI182</t>
  </si>
  <si>
    <t>LIC MF Unit Linked Insurance Sch(ULIS)</t>
  </si>
  <si>
    <t>LIC MF Unit Linked Insurance Scheme</t>
  </si>
  <si>
    <t>LIC02</t>
  </si>
  <si>
    <t>INF767K01DO9</t>
  </si>
  <si>
    <t>LEULISRD</t>
  </si>
  <si>
    <t>02VS</t>
  </si>
  <si>
    <t>LI008</t>
  </si>
  <si>
    <t>INF767K01964</t>
  </si>
  <si>
    <t>LLIQDFDDP</t>
  </si>
  <si>
    <t>LLIQDF</t>
  </si>
  <si>
    <t>36D1</t>
  </si>
  <si>
    <t>LI186</t>
  </si>
  <si>
    <t>LIQD</t>
  </si>
  <si>
    <t>LIC MF Liquid Fund</t>
  </si>
  <si>
    <t>LIC36</t>
  </si>
  <si>
    <t>INF767K01DL5/INF767K01DM3</t>
  </si>
  <si>
    <t>LLIQDFGDP</t>
  </si>
  <si>
    <t>36G1</t>
  </si>
  <si>
    <t>LI187</t>
  </si>
  <si>
    <t>INF767K01DN1</t>
  </si>
  <si>
    <t>LLIQDFRDD</t>
  </si>
  <si>
    <t>36DP</t>
  </si>
  <si>
    <t>LI013</t>
  </si>
  <si>
    <t>INF767K01IQ3/INF767K01IR1</t>
  </si>
  <si>
    <t>LLIQDFRG</t>
  </si>
  <si>
    <t>36GP</t>
  </si>
  <si>
    <t>LI014</t>
  </si>
  <si>
    <t>INF767K01IS9</t>
  </si>
  <si>
    <t>LSPLUSG</t>
  </si>
  <si>
    <t>LSPLUS</t>
  </si>
  <si>
    <t>LIC MF Special Unit Scheme</t>
  </si>
  <si>
    <t>LIC Special Unit Scheme</t>
  </si>
  <si>
    <t>LIC89</t>
  </si>
  <si>
    <t>LUNCLFUDL</t>
  </si>
  <si>
    <t>LUNCLF</t>
  </si>
  <si>
    <t>UDL</t>
  </si>
  <si>
    <t>139LD</t>
  </si>
  <si>
    <t>LIC MF Unclaimed Redemption &amp; Div Fund</t>
  </si>
  <si>
    <t>Unclaimed Dividend less than 3 yrs</t>
  </si>
  <si>
    <t>LIC MF Unclaimed Redemption &amp; Dividend Fund</t>
  </si>
  <si>
    <t>LIC139</t>
  </si>
  <si>
    <t>Unclaimed</t>
  </si>
  <si>
    <t>LUNCLFUDM</t>
  </si>
  <si>
    <t>UDM</t>
  </si>
  <si>
    <t>139GD</t>
  </si>
  <si>
    <t>Unclaimed Dividend more than 3 yrs</t>
  </si>
  <si>
    <t>LUNCLFURL</t>
  </si>
  <si>
    <t>URL</t>
  </si>
  <si>
    <t>139LR</t>
  </si>
  <si>
    <t>Unclaimed Redemption less than 3 yrs</t>
  </si>
  <si>
    <t>LUNCLFURM</t>
  </si>
  <si>
    <t>URM</t>
  </si>
  <si>
    <t>139GR</t>
  </si>
  <si>
    <t>Unclaimed Redemption more than 3 yrs</t>
  </si>
  <si>
    <t xml:space="preserve">STANDARD CHARTERED BANK
REGIONAL FUND ADMINISTRATION SERVICE                                                       </t>
  </si>
  <si>
    <t>Unit capital</t>
  </si>
  <si>
    <t>Check</t>
  </si>
  <si>
    <t>LDCPO2</t>
  </si>
  <si>
    <t>LDDAF1</t>
  </si>
  <si>
    <t>LIC MF Unit Linked Insurance Scheme (ULIS)</t>
  </si>
  <si>
    <t>Net asset</t>
  </si>
  <si>
    <t>LIC MF Dual Advantage Fixed Term Pl-Sr 1</t>
  </si>
  <si>
    <t>LIC MF Dual Advantage Fixed Term Plan-Series 1</t>
  </si>
  <si>
    <t>AMFI code</t>
  </si>
  <si>
    <t>Plan name</t>
  </si>
  <si>
    <t>Plan type</t>
  </si>
  <si>
    <t>Face value</t>
  </si>
  <si>
    <t>Status</t>
  </si>
  <si>
    <t>Redemption more than 3 yrs</t>
  </si>
  <si>
    <t>Dividend less than 3 yrs</t>
  </si>
  <si>
    <t>Dividend more than 3 yrs</t>
  </si>
  <si>
    <t>Redemption less than 3 yrs</t>
  </si>
  <si>
    <t>LIC MF Government Securities Fund</t>
  </si>
  <si>
    <t>LIC MF Children's Gift Fund</t>
  </si>
  <si>
    <t>LIC MF Index Fund  - Sensex Plan</t>
  </si>
  <si>
    <t>LIC MF Index Fund - Nifty Plan</t>
  </si>
  <si>
    <t>LIC MF Capital Protection Oriented Fund-Series 2</t>
  </si>
  <si>
    <t>LIC MF G-Sec Long Term Exchange Traded Fund</t>
  </si>
  <si>
    <t>LIC MF Exchange Traded Fund-Nifty 50</t>
  </si>
  <si>
    <t>LIC MF Exchange Traded Fund-Nifty 100</t>
  </si>
  <si>
    <t>Live</t>
  </si>
  <si>
    <t>Matured</t>
  </si>
  <si>
    <t>HY plan code</t>
  </si>
  <si>
    <t>System concatenate</t>
  </si>
  <si>
    <t>UMR</t>
  </si>
  <si>
    <t>UMD</t>
  </si>
  <si>
    <t>ULR</t>
  </si>
  <si>
    <t>ULD</t>
  </si>
  <si>
    <t>Concatenate</t>
  </si>
  <si>
    <t>PF Plan - Dividend Option</t>
  </si>
  <si>
    <t>PF Plan - Growth Option</t>
  </si>
  <si>
    <t>Dividend (I)</t>
  </si>
  <si>
    <t>Dividend (O)</t>
  </si>
  <si>
    <t>LIC MUTUAL FUND</t>
  </si>
  <si>
    <t>scheme_code</t>
  </si>
  <si>
    <t>Plan Code</t>
  </si>
  <si>
    <t>scheme_name</t>
  </si>
  <si>
    <t>Plan Name</t>
  </si>
  <si>
    <t>Record Date</t>
  </si>
  <si>
    <t>Dividend_Date</t>
  </si>
  <si>
    <t>Retail_Div_Rate</t>
  </si>
  <si>
    <t>Corporate_Div_Rate</t>
  </si>
  <si>
    <t>Retail_Divpayout_Units</t>
  </si>
  <si>
    <t>Corp_Divpayout_Units</t>
  </si>
  <si>
    <t>Retail_Divreinv_Units</t>
  </si>
  <si>
    <t>Corp_Divreinv_Units</t>
  </si>
  <si>
    <t>Retail_Divpayout_Amount</t>
  </si>
  <si>
    <t>Corp_Divpayout_Amount</t>
  </si>
  <si>
    <t>Retail_Divreinv_Amount</t>
  </si>
  <si>
    <t>Corp_Divreinv_Amount</t>
  </si>
  <si>
    <t>Total Amount</t>
  </si>
  <si>
    <t>D1</t>
  </si>
  <si>
    <t>DP</t>
  </si>
  <si>
    <t>M1</t>
  </si>
  <si>
    <t>MD</t>
  </si>
  <si>
    <t>W1</t>
  </si>
  <si>
    <t>BL</t>
  </si>
  <si>
    <t>GF</t>
  </si>
  <si>
    <t>LF</t>
  </si>
  <si>
    <t>LP</t>
  </si>
  <si>
    <t>LIC MF Banking and PSU Debt Fund</t>
  </si>
  <si>
    <t>MI</t>
  </si>
  <si>
    <t>ST</t>
  </si>
  <si>
    <t>TP</t>
  </si>
  <si>
    <t>EF</t>
  </si>
  <si>
    <t>MC</t>
  </si>
  <si>
    <t>RTA concatenate</t>
  </si>
  <si>
    <t>HY plan name</t>
  </si>
  <si>
    <t>HY plan</t>
  </si>
  <si>
    <t>NAV per unit</t>
  </si>
  <si>
    <t>Scheme plan code</t>
  </si>
  <si>
    <t>Opening Date in</t>
  </si>
  <si>
    <t>Closing Date in</t>
  </si>
  <si>
    <t>NAV_GRP</t>
  </si>
  <si>
    <t>FUND_ID</t>
  </si>
  <si>
    <t>FUND_DESC</t>
  </si>
  <si>
    <t>ACC_GRP</t>
  </si>
  <si>
    <t>ACC_GRP_DESC</t>
  </si>
  <si>
    <t>ACC_NO</t>
  </si>
  <si>
    <t>ACC_SUFFIX</t>
  </si>
  <si>
    <t>ACC_DESC</t>
  </si>
  <si>
    <t>ACC_CURRENCY</t>
  </si>
  <si>
    <t>OP_BAL_DB</t>
  </si>
  <si>
    <t>OP_BAL_CR</t>
  </si>
  <si>
    <t>MOVEMENT_DB</t>
  </si>
  <si>
    <t>MOVEMENT_CR</t>
  </si>
  <si>
    <t>CLO_BAL_DB</t>
  </si>
  <si>
    <t>CLO_BAL_CR</t>
  </si>
  <si>
    <t>OP_BAL_DB_FUND_CURR</t>
  </si>
  <si>
    <t>OP_BAL_CR_FUND_CURR</t>
  </si>
  <si>
    <t>MOVEMENT_DB_FUND_CURR</t>
  </si>
  <si>
    <t>MOVEMENT_CR_FUND_CURR</t>
  </si>
  <si>
    <t>CLO_BAL_DB_FUND_CURR</t>
  </si>
  <si>
    <t>CLO_BAL_CR_FUND_CURR</t>
  </si>
  <si>
    <t>LIC</t>
  </si>
  <si>
    <t>COST BONDS</t>
  </si>
  <si>
    <t>Investment - Corp Bond/Debent.</t>
  </si>
  <si>
    <t>INR</t>
  </si>
  <si>
    <t>Investment - Government Bonds</t>
  </si>
  <si>
    <t>Investment - SDLs</t>
  </si>
  <si>
    <t>COST FUNDS</t>
  </si>
  <si>
    <t>Investment Mutual Fund</t>
  </si>
  <si>
    <t>DEPOSIT</t>
  </si>
  <si>
    <t>Investment - CBLO</t>
  </si>
  <si>
    <t>Margin Money Deposits</t>
  </si>
  <si>
    <t>Margin Deposit For CCIL</t>
  </si>
  <si>
    <t>Investment- TREPS</t>
  </si>
  <si>
    <t>RECEIVABLES</t>
  </si>
  <si>
    <t>Sub. Rec. Control Account</t>
  </si>
  <si>
    <t>Switch in Receivable Ct</t>
  </si>
  <si>
    <t>Due From Broker - Bonds</t>
  </si>
  <si>
    <t>BANK &amp; OTHER DEPOSITS</t>
  </si>
  <si>
    <t>CCIL Settlement A/C</t>
  </si>
  <si>
    <t>Cash in Bank</t>
  </si>
  <si>
    <t>HDFC Current Account</t>
  </si>
  <si>
    <t>HDFC Bank Ltd</t>
  </si>
  <si>
    <t>Standard Chartered Bank- India</t>
  </si>
  <si>
    <t>ACCRUED INCOME</t>
  </si>
  <si>
    <t>Int Accrual - Corporate Bonds</t>
  </si>
  <si>
    <t>Int Accrual - Government Bonds</t>
  </si>
  <si>
    <t>Int. Accrual - State Dev Loans</t>
  </si>
  <si>
    <t>Amort Receivable - CBLO</t>
  </si>
  <si>
    <t>Amort Receivable - TREPS</t>
  </si>
  <si>
    <t>UNREALISED GAIN/LOSS</t>
  </si>
  <si>
    <t>Prov Unr P/L - CorpBond/Debent</t>
  </si>
  <si>
    <t>Prov Unr P/L - Government Bond</t>
  </si>
  <si>
    <t>Prov Unr P/L - SDLs</t>
  </si>
  <si>
    <t>OTHER PAYABLES</t>
  </si>
  <si>
    <t>Payable - Withhold Brokerage</t>
  </si>
  <si>
    <t>Dividend Payable</t>
  </si>
  <si>
    <t>TDS Payable - Expenses</t>
  </si>
  <si>
    <t>CGST Payable</t>
  </si>
  <si>
    <t>SGST Payable</t>
  </si>
  <si>
    <t>IGST Payable</t>
  </si>
  <si>
    <t>Redemption Payable Ct</t>
  </si>
  <si>
    <t>Switch Out Payable Ct</t>
  </si>
  <si>
    <t>Due to Broker - Bonds</t>
  </si>
  <si>
    <t>Audit Fee-Payable</t>
  </si>
  <si>
    <t>Other Exp- Payable</t>
  </si>
  <si>
    <t>Expense Allocation-Liab'ity Ac</t>
  </si>
  <si>
    <t>NRI TDS Payable</t>
  </si>
  <si>
    <t>Investor Education Payable</t>
  </si>
  <si>
    <t>Transaction Charges Payable</t>
  </si>
  <si>
    <t>CCIL Charges Payable</t>
  </si>
  <si>
    <t>Brokerage &amp; Dist Exp Payable</t>
  </si>
  <si>
    <t>Upfront Brk &amp; Trail Paid-Liab</t>
  </si>
  <si>
    <t>Payable CGST on Mfees</t>
  </si>
  <si>
    <t>Payable SGST on Mfees</t>
  </si>
  <si>
    <t>Payable -Inv Educ Fund-AMFI</t>
  </si>
  <si>
    <t>EXPENSE ACCRUALS</t>
  </si>
  <si>
    <t>Management Fee Payable</t>
  </si>
  <si>
    <t>PROVISIONS</t>
  </si>
  <si>
    <t>Other Adjustment A/c.</t>
  </si>
  <si>
    <t>Prov  Withholding Brok 2017-18</t>
  </si>
  <si>
    <t>Prov For Withholding Brokerage</t>
  </si>
  <si>
    <t>Prov  Withholding Brok 2016-17</t>
  </si>
  <si>
    <t>ISSUE CAPITAL</t>
  </si>
  <si>
    <t>Unit Capital</t>
  </si>
  <si>
    <t>RESERVE CAPITAL</t>
  </si>
  <si>
    <t>Unit Premium Reserve- RG</t>
  </si>
  <si>
    <t>Unit Premium Reserve- RD</t>
  </si>
  <si>
    <t>Unit Premium Reserve-GDP</t>
  </si>
  <si>
    <t>Unit Premium Reserve-DDP</t>
  </si>
  <si>
    <t>Net Earnings</t>
  </si>
  <si>
    <t>Profit &amp; Loss Reserve-Regular</t>
  </si>
  <si>
    <t>Profit &amp; Loss Reserve-RD</t>
  </si>
  <si>
    <t>Profit &amp; Loss Reserve-Indirec</t>
  </si>
  <si>
    <t>Profit &amp; Loss Reserve-GDP</t>
  </si>
  <si>
    <t>Profit &amp; Loss Reserve-DDP</t>
  </si>
  <si>
    <t>REALIZED GAIN DUE TO PRICE</t>
  </si>
  <si>
    <t>R/L G/P - Corp Bonds/Debenture</t>
  </si>
  <si>
    <t>R/L G/P - Government Bonds</t>
  </si>
  <si>
    <t>Profit on Sale-Mutual Fd Units</t>
  </si>
  <si>
    <t>R/L Gain - Inter Sch Bond/Deb</t>
  </si>
  <si>
    <t>R/L Gain - Inter Sch Govt Bond</t>
  </si>
  <si>
    <t>UNREALIZED GL DUE TO PRICE</t>
  </si>
  <si>
    <t>UR/L G/P - Corp Bond/Debenture</t>
  </si>
  <si>
    <t>UR/L G/P - Government Bonds</t>
  </si>
  <si>
    <t>UR/L G/P-SDLs</t>
  </si>
  <si>
    <t>DIVIDEND AND INTEREST INCOME</t>
  </si>
  <si>
    <t>Amort Income -Treasury Bills</t>
  </si>
  <si>
    <t>Interest Income - CCIL Margin</t>
  </si>
  <si>
    <t>Int Income - Corporate Bonds</t>
  </si>
  <si>
    <t>Int Income - Government Bonds</t>
  </si>
  <si>
    <t>Int Income - State Dev Loans</t>
  </si>
  <si>
    <t>Amort. Income - CBLO</t>
  </si>
  <si>
    <t>Int Income - Repo Deposits</t>
  </si>
  <si>
    <t>Amort. Income - TREPS</t>
  </si>
  <si>
    <t>OTHER INCOME</t>
  </si>
  <si>
    <t>Misc Income</t>
  </si>
  <si>
    <t>Load Income</t>
  </si>
  <si>
    <t>REALIZED LOSS DUE TO PRICE</t>
  </si>
  <si>
    <t>R/L L/P - Corp Bond/Debenture</t>
  </si>
  <si>
    <t>R/L L/P - Government Bonds</t>
  </si>
  <si>
    <t>R/L L/P - Repo Deposit</t>
  </si>
  <si>
    <t>R/L Loss - Inter Sch Bond/Deb</t>
  </si>
  <si>
    <t>R/L Loss - Inter Sch Govt Bond</t>
  </si>
  <si>
    <t>R/L Loss - Inter SchemeT Bills</t>
  </si>
  <si>
    <t>FEES</t>
  </si>
  <si>
    <t>SEBI Fees</t>
  </si>
  <si>
    <t>Audit Fee</t>
  </si>
  <si>
    <t>Custody Fee</t>
  </si>
  <si>
    <t>Expense Allocation Account</t>
  </si>
  <si>
    <t>Trustee Fee</t>
  </si>
  <si>
    <t>Bank Charges</t>
  </si>
  <si>
    <t>Investor Education Fund Exps</t>
  </si>
  <si>
    <t>CCIL Expenses</t>
  </si>
  <si>
    <t>Out of Pocket Expenses - R&amp;T</t>
  </si>
  <si>
    <t>Other Expenses</t>
  </si>
  <si>
    <t>Misc Expenses</t>
  </si>
  <si>
    <t>Other Exp - Brok - Indirect</t>
  </si>
  <si>
    <t>Brokerage/Dist Exps</t>
  </si>
  <si>
    <t>Internal Audit Fee</t>
  </si>
  <si>
    <t>Inv Educ Fund Expense - Amfi</t>
  </si>
  <si>
    <t>Transaction Processing Charges</t>
  </si>
  <si>
    <t>Corporate Action Exp</t>
  </si>
  <si>
    <t>Client Servicing Expenes</t>
  </si>
  <si>
    <t>Printing &amp; Stationary Exp</t>
  </si>
  <si>
    <t>CGST on Mfees</t>
  </si>
  <si>
    <t>SGST on Mfees</t>
  </si>
  <si>
    <t>CGST on Mfees -GDP</t>
  </si>
  <si>
    <t>SGST on Mfees -GDP</t>
  </si>
  <si>
    <t>Operating Expenses</t>
  </si>
  <si>
    <t>MANAGEMENT FEE</t>
  </si>
  <si>
    <t>Management Fee</t>
  </si>
  <si>
    <t>Management Fees-GDP</t>
  </si>
  <si>
    <t>R/L G/P - Equities</t>
  </si>
  <si>
    <t>Dividend Income - Equities</t>
  </si>
  <si>
    <t>R/L L/P - Equities</t>
  </si>
  <si>
    <t>DIVIDEND DISTRIBUTION</t>
  </si>
  <si>
    <t>Dividend Distribution - RD</t>
  </si>
  <si>
    <t>DDT Expense-RD</t>
  </si>
  <si>
    <t>Receivable from AMC</t>
  </si>
  <si>
    <t>Client Servicing Fees Payable</t>
  </si>
  <si>
    <t>TRADE PAYABLES</t>
  </si>
  <si>
    <t>Operating Expenses Payable</t>
  </si>
  <si>
    <t>Gain on Redemption - Debenture</t>
  </si>
  <si>
    <t>Amort. Income - ZCB</t>
  </si>
  <si>
    <t>Other Income</t>
  </si>
  <si>
    <t>Reimbursement From AMC (INC)</t>
  </si>
  <si>
    <t>Service Tax on Management Fees</t>
  </si>
  <si>
    <t>Other Expenses-RG</t>
  </si>
  <si>
    <t>Other Expenses-RD</t>
  </si>
  <si>
    <t>Brokerage- Withholding Tax</t>
  </si>
  <si>
    <t>Other Expenses-GDP</t>
  </si>
  <si>
    <t>Management Fee-Reclassfication</t>
  </si>
  <si>
    <t>Management Fees-RG</t>
  </si>
  <si>
    <t>Management Fees-RD</t>
  </si>
  <si>
    <t>Other Expenses-DDP</t>
  </si>
  <si>
    <t>Management Fees-DDP</t>
  </si>
  <si>
    <t>Dividend Distribution-DDP</t>
  </si>
  <si>
    <t>DDT Expense-DDP</t>
  </si>
  <si>
    <t>COST EQUITIES</t>
  </si>
  <si>
    <t>Investment - Equities</t>
  </si>
  <si>
    <t>Investment - Zero Coupon Bond</t>
  </si>
  <si>
    <t>Dividend Receivable</t>
  </si>
  <si>
    <t>Amort Receivable-ZCB</t>
  </si>
  <si>
    <t>Prov Unr P/L - Equities</t>
  </si>
  <si>
    <t>Prov Unr P/L -ZCB</t>
  </si>
  <si>
    <t>UR/L G/P - Equities</t>
  </si>
  <si>
    <t>UR/L G/P-ZCB</t>
  </si>
  <si>
    <t>Interplan Adjustment</t>
  </si>
  <si>
    <t>Interplan Adjustment- GDP</t>
  </si>
  <si>
    <t>Other Expenses- Regular</t>
  </si>
  <si>
    <t>Interplan Adjustment- RG</t>
  </si>
  <si>
    <t>Interplan Adjustment- RD</t>
  </si>
  <si>
    <t>Interplan Adjustment- DDP</t>
  </si>
  <si>
    <t>Unit Premium Reserve- G</t>
  </si>
  <si>
    <t xml:space="preserve"> Profit &amp; Loss Reserve-G</t>
  </si>
  <si>
    <t>Unit Premium Reserve-PFD</t>
  </si>
  <si>
    <t>Unit Premium Reserve-PFG</t>
  </si>
  <si>
    <t>Profit &amp; Loss Reserve-PFD</t>
  </si>
  <si>
    <t>Profit &amp; Loss Reserve-PFG</t>
  </si>
  <si>
    <t>R/L L/P - Treasury Bills</t>
  </si>
  <si>
    <t>Other Exp - Direct</t>
  </si>
  <si>
    <t>Investment - Commercial Paper</t>
  </si>
  <si>
    <t>Investment - Cert of Deposits</t>
  </si>
  <si>
    <t>Due from Counterparty</t>
  </si>
  <si>
    <t>Amort Receivable-CP</t>
  </si>
  <si>
    <t>Amort Receivable-CD</t>
  </si>
  <si>
    <t>Prov Unr P/L -Commercial Paper</t>
  </si>
  <si>
    <t>Prov Unr P/L - Cert of Deposit</t>
  </si>
  <si>
    <t>Exp- Additional TER Payable</t>
  </si>
  <si>
    <t>Payable - Dividend Dist Tax</t>
  </si>
  <si>
    <t>Unit Premium Reserve-RDD</t>
  </si>
  <si>
    <t>Unit Premium Reserve-RWD</t>
  </si>
  <si>
    <t>Unit Premium Reserve-RMD</t>
  </si>
  <si>
    <t>Unit Premium Reserve-MDP</t>
  </si>
  <si>
    <t>Unit Premium Reserve-DPD</t>
  </si>
  <si>
    <t>Unit Premium Reserve-WDP</t>
  </si>
  <si>
    <t xml:space="preserve"> Profit &amp; Loss Reserve-RDD</t>
  </si>
  <si>
    <t xml:space="preserve"> Profit &amp; Loss Reserve-RWD</t>
  </si>
  <si>
    <t xml:space="preserve"> Profit &amp; Loss Reserve-RMD</t>
  </si>
  <si>
    <t>Profit &amp; Loss Reserve-MDP</t>
  </si>
  <si>
    <t>Profit &amp; Loss Reserve-DPD</t>
  </si>
  <si>
    <t>Profit &amp; Loss Reserve-WDP</t>
  </si>
  <si>
    <t>R/L G/P - Cert. of Deposits</t>
  </si>
  <si>
    <t>R/L Gain - Inter Scheme CD</t>
  </si>
  <si>
    <t>R/L Gain - Inter Scheme CP</t>
  </si>
  <si>
    <t>R/L Gain - Inter SchemeT Bills</t>
  </si>
  <si>
    <t>UR/L G/P - Commercial Paper</t>
  </si>
  <si>
    <t>UR/L G/P - Cert. of Deposits</t>
  </si>
  <si>
    <t>Amort. Income - CP</t>
  </si>
  <si>
    <t>Amort. Income - CD</t>
  </si>
  <si>
    <t>Misc Income-Direct Growth</t>
  </si>
  <si>
    <t>R/L L/P - Cert. of Deposits</t>
  </si>
  <si>
    <t>R/L Loss - Inter Scheme CD</t>
  </si>
  <si>
    <t>R/L Loss - Inter Scheme CP</t>
  </si>
  <si>
    <t>Dividend Dist - RWD</t>
  </si>
  <si>
    <t>Dividend Dist - RDD</t>
  </si>
  <si>
    <t>Dividend Dist - RMD</t>
  </si>
  <si>
    <t>Dividend Distribution-MDP</t>
  </si>
  <si>
    <t>Dividend Distribution-DPD</t>
  </si>
  <si>
    <t>Dividend Distribution-WDP</t>
  </si>
  <si>
    <t>DDT Expense-RWD</t>
  </si>
  <si>
    <t>DDT Expense-RDD</t>
  </si>
  <si>
    <t>DDT Expense-RMD</t>
  </si>
  <si>
    <t>DDT Expense-MDP</t>
  </si>
  <si>
    <t>DDT Expense-DPD</t>
  </si>
  <si>
    <t>DDT Expense-WDP</t>
  </si>
  <si>
    <t>Investment - Treasury Bills</t>
  </si>
  <si>
    <t>Due From Broker - Equities</t>
  </si>
  <si>
    <t>Amortisation/Accretion-Bills</t>
  </si>
  <si>
    <t>Prov Unr P/L - Treasury Bills</t>
  </si>
  <si>
    <t>Unit Premium Reserve-RQD</t>
  </si>
  <si>
    <t>Unit Premium Reserve-QDP</t>
  </si>
  <si>
    <t>Unit Premium Reserve-YDP</t>
  </si>
  <si>
    <t>Unit Premium Reserve-RAD</t>
  </si>
  <si>
    <t xml:space="preserve"> Profit &amp; Loss Reserve-RQD</t>
  </si>
  <si>
    <t>Profit &amp; Loss Reserve-QDP</t>
  </si>
  <si>
    <t>Profit &amp; Loss Reserve-YDP</t>
  </si>
  <si>
    <t>Profit &amp; Loss Reserve-RAD</t>
  </si>
  <si>
    <t>UR/L G/P - Treasury Bills</t>
  </si>
  <si>
    <t>Int Income - Fixed Deposit</t>
  </si>
  <si>
    <t>Exp-Additional TER</t>
  </si>
  <si>
    <t>Management Fees-Direct</t>
  </si>
  <si>
    <t>Dividend Dist - RQD</t>
  </si>
  <si>
    <t>Dividend Distribution-QDP</t>
  </si>
  <si>
    <t>Dividend Distribution-YDP</t>
  </si>
  <si>
    <t>Dividend Distribution-RAD</t>
  </si>
  <si>
    <t>DDT Expense-RQD</t>
  </si>
  <si>
    <t>DDT Expense-QDP</t>
  </si>
  <si>
    <t>DDT Expense-YDP</t>
  </si>
  <si>
    <t>DDT Expense-RAD</t>
  </si>
  <si>
    <t>Borrowing A/c</t>
  </si>
  <si>
    <t>Interest Expense Payable</t>
  </si>
  <si>
    <t>R/L G/P - Commercial Paper</t>
  </si>
  <si>
    <t>R/L L/P - Commercial Paper</t>
  </si>
  <si>
    <t>R/L L/P - TREPS</t>
  </si>
  <si>
    <t>MTM Margin</t>
  </si>
  <si>
    <t>Margin Deposit F&amp;O</t>
  </si>
  <si>
    <t>Int. Accrual -Margin Deposit</t>
  </si>
  <si>
    <t>Prov Unrealised P/L - Futures</t>
  </si>
  <si>
    <t>Due to Broker - Equity</t>
  </si>
  <si>
    <t>MTM Receivable/Payable</t>
  </si>
  <si>
    <t>Due to Broker - Futures</t>
  </si>
  <si>
    <t>STT Payable</t>
  </si>
  <si>
    <t>R/L G/P - Stock Futures</t>
  </si>
  <si>
    <t>UR/L G/P - Futures</t>
  </si>
  <si>
    <t>Int Income - Margin Deposits</t>
  </si>
  <si>
    <t>Interplan Adjustment- RWD</t>
  </si>
  <si>
    <t>R/L L/P - Stock Futures</t>
  </si>
  <si>
    <t>PCM Charges</t>
  </si>
  <si>
    <t>Securties Transaction Tax</t>
  </si>
  <si>
    <t>Brokerage Expenses-Derivatives</t>
  </si>
  <si>
    <t>FUTURES</t>
  </si>
  <si>
    <t>Short Futures</t>
  </si>
  <si>
    <t>Short Futures Counterparty</t>
  </si>
  <si>
    <t>Load Payable</t>
  </si>
  <si>
    <t>Prov Unr P/L - Fund of Funds</t>
  </si>
  <si>
    <t>UR/L G/P - Fund of Funds</t>
  </si>
  <si>
    <t>Due to Broker</t>
  </si>
  <si>
    <t>Payable-Tds on Works Contract</t>
  </si>
  <si>
    <t>Prov Unr P/L - Rights</t>
  </si>
  <si>
    <t>UR/L G/P - Rights</t>
  </si>
  <si>
    <t>Listing Expenses</t>
  </si>
  <si>
    <t>Other Expenses - G</t>
  </si>
  <si>
    <t>CGST on Mfees -G</t>
  </si>
  <si>
    <t>SGST on Mfees -G</t>
  </si>
  <si>
    <t>Management Fees-G</t>
  </si>
  <si>
    <t>Coupon Receivable</t>
  </si>
  <si>
    <t>Claims Pd Recoverable From LIC</t>
  </si>
  <si>
    <t>Dhanaraksha89 -Maturity Bonus</t>
  </si>
  <si>
    <t>LIC - Due to Insurance Premium</t>
  </si>
  <si>
    <t>Outstanding Death Claims</t>
  </si>
  <si>
    <t>R/L G/P - Treasury Bills</t>
  </si>
  <si>
    <t>CGST on Mfees -DDP</t>
  </si>
  <si>
    <t>SGST on Mfees -DDP</t>
  </si>
  <si>
    <t>Internal Audit Fee-Payable</t>
  </si>
  <si>
    <t>Payable Trustee Fee</t>
  </si>
  <si>
    <t>Custody Fees Payable</t>
  </si>
  <si>
    <t>Investment - Repo Deposit</t>
  </si>
  <si>
    <t>Other Receivable</t>
  </si>
  <si>
    <t>Ratnakar Bank (RBL) Redemption</t>
  </si>
  <si>
    <t>Int. Accrual - Repo Deposits</t>
  </si>
  <si>
    <t>Interest Expense</t>
  </si>
  <si>
    <t>R/L L/P - CBLO</t>
  </si>
  <si>
    <t>Maintenance Charges</t>
  </si>
  <si>
    <t>CGST on Reclassify of Exp</t>
  </si>
  <si>
    <t>SGST on Reclassify of Exp</t>
  </si>
  <si>
    <t>Other Expense-Reclassfication</t>
  </si>
  <si>
    <t>Investment - Fixed Deposit</t>
  </si>
  <si>
    <t>Red Rec - Floating Rate Notes</t>
  </si>
  <si>
    <t>Red Receivable - Debentures</t>
  </si>
  <si>
    <t> Receivable from Issuer</t>
  </si>
  <si>
    <t>Int. Accrual -Fixed Deposit</t>
  </si>
  <si>
    <t>Provision For Doubtful Invest</t>
  </si>
  <si>
    <t>Provision For Doubtful Income</t>
  </si>
  <si>
    <t>R/L L/P - Fund of Funds</t>
  </si>
  <si>
    <t>Provision For Doubtful Debt</t>
  </si>
  <si>
    <t>Unit Premium Reserve-UDL</t>
  </si>
  <si>
    <t>Unit Premium Reserve-URL</t>
  </si>
  <si>
    <t>Profit &amp; Loss Reserve-UDL</t>
  </si>
  <si>
    <t>Profit &amp; Loss Reserve-UDM</t>
  </si>
  <si>
    <t>Profit &amp; Loss Reserve-URL</t>
  </si>
  <si>
    <t>Profit &amp; Loss Reserve-URM</t>
  </si>
  <si>
    <t>Invst Edu Exp-Un Div mr thn 3y</t>
  </si>
  <si>
    <t>Invst Edu Exp-Un Red mr thn 3y</t>
  </si>
  <si>
    <t>Net amount</t>
  </si>
  <si>
    <t>HY financials mapping</t>
  </si>
  <si>
    <t>Ignore</t>
  </si>
  <si>
    <t>Mapping</t>
  </si>
  <si>
    <t>Recurring expenses</t>
  </si>
  <si>
    <t>Average AUM</t>
  </si>
  <si>
    <t>No of days</t>
  </si>
  <si>
    <t>%</t>
  </si>
  <si>
    <t>AAUM</t>
  </si>
  <si>
    <t>Accrual</t>
  </si>
  <si>
    <t>Mirror</t>
  </si>
  <si>
    <t>Expense mapping</t>
  </si>
  <si>
    <t>Expenses mapping</t>
  </si>
  <si>
    <t>Should be zero</t>
  </si>
  <si>
    <t>Amount</t>
  </si>
  <si>
    <t>LIC Mutual Fund</t>
  </si>
  <si>
    <t>CRISIL Hybrid 35+65 - Aggressive Index</t>
  </si>
  <si>
    <t>CRISIL Hybrid 85+15 - Conservative Index</t>
  </si>
  <si>
    <t>CRISIL Composite Bond Fund Index</t>
  </si>
  <si>
    <t>CRISIL Liquid Fund Index</t>
  </si>
  <si>
    <t>CRISIL Low Duration Debt Index</t>
  </si>
  <si>
    <t>CRISIL Short Term Bond Fund Index</t>
  </si>
  <si>
    <t>LDONTF</t>
  </si>
  <si>
    <t>LDUSTF</t>
  </si>
  <si>
    <t>LIC MF Overnight Fund</t>
  </si>
  <si>
    <t>LIC MF Ultra Short Term Fund</t>
  </si>
  <si>
    <t>LDONTFDDP</t>
  </si>
  <si>
    <t>180A1</t>
  </si>
  <si>
    <t>LIC180</t>
  </si>
  <si>
    <t>LDONTFDPD</t>
  </si>
  <si>
    <t>180D1</t>
  </si>
  <si>
    <t>LDONTFGDP</t>
  </si>
  <si>
    <t>180G1</t>
  </si>
  <si>
    <t>LDONTFRD</t>
  </si>
  <si>
    <t>180AD</t>
  </si>
  <si>
    <t>LDONTFRDD</t>
  </si>
  <si>
    <t>180DD</t>
  </si>
  <si>
    <t>LDONTFRG</t>
  </si>
  <si>
    <t>180GP</t>
  </si>
  <si>
    <t>LDONTFRWD</t>
  </si>
  <si>
    <t>180WD</t>
  </si>
  <si>
    <t>LDONTFWDP</t>
  </si>
  <si>
    <t>180W1</t>
  </si>
  <si>
    <t>ON</t>
  </si>
  <si>
    <t>US</t>
  </si>
  <si>
    <t>Margin Deposit For Sec Segment</t>
  </si>
  <si>
    <t>IDBI Bk A/C KYC Withheld Brok</t>
  </si>
  <si>
    <t>KYC Withheld Brokerage Payable</t>
  </si>
  <si>
    <t>Printing Exp Payable</t>
  </si>
  <si>
    <t>Prov  Withholding Brok 2018-19</t>
  </si>
  <si>
    <t>R/L G/P - SDLs</t>
  </si>
  <si>
    <t>Misc In Withholding Brok-Reg</t>
  </si>
  <si>
    <t>R/L L/P - SDLs</t>
  </si>
  <si>
    <t>Licence fee</t>
  </si>
  <si>
    <t>R/L G/P - Rights</t>
  </si>
  <si>
    <t>Profit &amp; Loss Reserve-Direct</t>
  </si>
  <si>
    <t>Mgt Fee-Reclassify Regluar</t>
  </si>
  <si>
    <t>CGST on Mgt-Reclassify Regular</t>
  </si>
  <si>
    <t>SGST on Mgt-Reclassify Regular</t>
  </si>
  <si>
    <t>Brokerage Exp Reclassify Reg</t>
  </si>
  <si>
    <t>Equalisation Reserve-RMD</t>
  </si>
  <si>
    <t>Interplan Adjustment- RDD</t>
  </si>
  <si>
    <t>Interplan Adjustment- RMD</t>
  </si>
  <si>
    <t>Interplan Adjustment- MDP</t>
  </si>
  <si>
    <t>Interplan Adjustment- DPD</t>
  </si>
  <si>
    <t>Interplan Adjustment- WDP</t>
  </si>
  <si>
    <t>Interplan Adjustment-QDF</t>
  </si>
  <si>
    <t>Interplan Adjustment- QDP</t>
  </si>
  <si>
    <t>Receivable From Karvy</t>
  </si>
  <si>
    <t>R/L Loss - Inter Scheme SDL</t>
  </si>
  <si>
    <t>Equalisation Reserve-RD</t>
  </si>
  <si>
    <t>Marketing Fees</t>
  </si>
  <si>
    <t>Equalisation Reserve-DDP</t>
  </si>
  <si>
    <t>Unit Premium Res-DDP</t>
  </si>
  <si>
    <t>Unit Premium Res-RDD</t>
  </si>
  <si>
    <t>R/L Loss - Inter Scheme ZCB</t>
  </si>
  <si>
    <t>Interplan Adjustment- UDL</t>
  </si>
  <si>
    <t>Interplan Adjustment- URL</t>
  </si>
  <si>
    <t>Mirror checking</t>
  </si>
  <si>
    <t>Financials checking</t>
  </si>
  <si>
    <t>i) Individual</t>
  </si>
  <si>
    <t>ii) Non-individual</t>
  </si>
  <si>
    <t>Unit capital at the beginning of the half year period [Rs. in crores]</t>
  </si>
  <si>
    <t>Unit capital at the end of the period [Rs. in crores]</t>
  </si>
  <si>
    <t>Reserves &amp; surplus [Rs. in crores]</t>
  </si>
  <si>
    <t>Total net assets at the beginning of the half year period [Rs. in crores]</t>
  </si>
  <si>
    <t>Total net assets at the end of the period [Rs. in crores]</t>
  </si>
  <si>
    <t>NAV at the beginning of the half year period [Rs.]</t>
  </si>
  <si>
    <t>NAV at the end of the period [Rs.]</t>
  </si>
  <si>
    <t>Dividend paid per unit during the half year [Rs.]</t>
  </si>
  <si>
    <t>Dividend [Rs. in Crores]</t>
  </si>
  <si>
    <t>Interest income [Rs. in Crores]</t>
  </si>
  <si>
    <t>Total income (5.1 to 5.5) [Rs. in Crores]</t>
  </si>
  <si>
    <t>Management fees (Incl of GST) [Rs. in Crores]</t>
  </si>
  <si>
    <t>Trustee fees [Rs. in Crores]</t>
  </si>
  <si>
    <t>Total recurring expenses (including 6.1 and 6.2) [Rs. in Crores]</t>
  </si>
  <si>
    <t>Returns during the half year (absolute) [(+) (-)] [%]</t>
  </si>
  <si>
    <t>(i) Last 1 year [%]</t>
  </si>
  <si>
    <t>(ii) Last 3 years [%]</t>
  </si>
  <si>
    <t>(iii) Last 5 years [%]</t>
  </si>
  <si>
    <t>(iv) Since launch of the scheme [%]</t>
  </si>
  <si>
    <t>Benchmark indices</t>
  </si>
  <si>
    <t>(i) Last 6 months [%] (absolute)</t>
  </si>
  <si>
    <t>Scheme benchmark</t>
  </si>
  <si>
    <t>Additional benchmark</t>
  </si>
  <si>
    <t>(ii) Last 1 year [%]</t>
  </si>
  <si>
    <t>(iii) Last 3 years [%]</t>
  </si>
  <si>
    <t>(iv) Last 5 years [%]</t>
  </si>
  <si>
    <t>(v) Since launch of the scheme [%]</t>
  </si>
  <si>
    <t>@</t>
  </si>
  <si>
    <t>Indicates less than 0.005 Crores</t>
  </si>
  <si>
    <t>Provision for doubtful debts</t>
  </si>
  <si>
    <t>Interest provision</t>
  </si>
  <si>
    <t>FUND ID</t>
  </si>
  <si>
    <t>ISIN</t>
  </si>
  <si>
    <t>Security Desc</t>
  </si>
  <si>
    <t>Face Value
 Receivable</t>
  </si>
  <si>
    <t>Interest Receivable</t>
  </si>
  <si>
    <t>Total Receivable</t>
  </si>
  <si>
    <t>% of NAV as 
on 30.09.2019</t>
  </si>
  <si>
    <t>In crores</t>
  </si>
  <si>
    <t>Security name</t>
  </si>
  <si>
    <t>Mat dt</t>
  </si>
  <si>
    <t>Principal</t>
  </si>
  <si>
    <t>Interest accrued</t>
  </si>
  <si>
    <t>Scheme Name</t>
  </si>
  <si>
    <t>Commission</t>
  </si>
  <si>
    <t>DB Plan Code</t>
  </si>
  <si>
    <t>Return Type</t>
  </si>
  <si>
    <t>Plan Name &amp; Option</t>
  </si>
  <si>
    <t>Scheme Returns are as of</t>
  </si>
  <si>
    <t>Inception Date</t>
  </si>
  <si>
    <t>Maturity Date</t>
  </si>
  <si>
    <t>Primary Benchmark</t>
  </si>
  <si>
    <t>Addnl. Benchmark</t>
  </si>
  <si>
    <t>6 Months Scheme Return %</t>
  </si>
  <si>
    <t>6 Months Primary Benchmark Return %</t>
  </si>
  <si>
    <t>6 Months Addnl. Benchmark Return %</t>
  </si>
  <si>
    <t>1 Year Scheme Return % CAGR</t>
  </si>
  <si>
    <t>1 Year Primary Benchmark Return % CAGR</t>
  </si>
  <si>
    <t>1 Year Addnl. Benchmark Return % CAGR</t>
  </si>
  <si>
    <t>2 Year Scheme Return % CAGR</t>
  </si>
  <si>
    <t>2 Year Primary Benchmark Return % CAGR</t>
  </si>
  <si>
    <t>2 Year Addnl. Benchmark Return % CAGR</t>
  </si>
  <si>
    <t>3 Years Scheme Return % CAGR</t>
  </si>
  <si>
    <t>3 Year Primary Benchmark Return % CAGR</t>
  </si>
  <si>
    <t>3 Year Addnl. Benchmark Return % CAGR</t>
  </si>
  <si>
    <t>5 Years Scheme Return % CAGR</t>
  </si>
  <si>
    <t>5 Year Primary Benchmark Return % CAGR</t>
  </si>
  <si>
    <t>5 Year Addnl. Benchmark Return % CAGR</t>
  </si>
  <si>
    <t>Since inception  (CAGR %) Scheme Return %</t>
  </si>
  <si>
    <t>Since inception  (CAGR %) Primary Benchmark Return %</t>
  </si>
  <si>
    <t>Since inception  (CAGR %) Addnl. Benchmark Return %</t>
  </si>
  <si>
    <t>LIC36-RG</t>
  </si>
  <si>
    <t>Liquid</t>
  </si>
  <si>
    <t>Regular Growth</t>
  </si>
  <si>
    <t>Open ended</t>
  </si>
  <si>
    <t>CRISIL 1 Year T-Bill Index</t>
  </si>
  <si>
    <t>NA</t>
  </si>
  <si>
    <t>LIC36-ZG</t>
  </si>
  <si>
    <t>Direct Growth</t>
  </si>
  <si>
    <t>LIC40-RG</t>
  </si>
  <si>
    <t>Savings</t>
  </si>
  <si>
    <t>LIC40-ZG</t>
  </si>
  <si>
    <t>LIC02-RD</t>
  </si>
  <si>
    <t>LIC MF Unit Linked Insurance Scheme(ULIS)</t>
  </si>
  <si>
    <t>Equity</t>
  </si>
  <si>
    <t>Regular Dividend</t>
  </si>
  <si>
    <t>LIC02-ZD</t>
  </si>
  <si>
    <t>Direct Dividend</t>
  </si>
  <si>
    <t>LIC08-RG</t>
  </si>
  <si>
    <t>LIC08-ZG</t>
  </si>
  <si>
    <t>LIC168-RG</t>
  </si>
  <si>
    <t>Debt</t>
  </si>
  <si>
    <t>CRISIL 10 Year Gilt Index</t>
  </si>
  <si>
    <t>LIC170-RG</t>
  </si>
  <si>
    <t>LIC170-ZG</t>
  </si>
  <si>
    <t>LIC171-RG</t>
  </si>
  <si>
    <t>LIC171-ZG</t>
  </si>
  <si>
    <t>LIC175-RG</t>
  </si>
  <si>
    <t>LIC176-RG</t>
  </si>
  <si>
    <t>LIC177-RG</t>
  </si>
  <si>
    <t>LIC17-RG</t>
  </si>
  <si>
    <t>LIC17-ZG</t>
  </si>
  <si>
    <t>LIC19-RG</t>
  </si>
  <si>
    <t>LIC19-ZG</t>
  </si>
  <si>
    <t>LIC28-RG</t>
  </si>
  <si>
    <t>LIC28-ZG</t>
  </si>
  <si>
    <t>LIC31-RG</t>
  </si>
  <si>
    <t>LIC31-ZG</t>
  </si>
  <si>
    <t>LIC33-RG</t>
  </si>
  <si>
    <t>LIC33-ZG</t>
  </si>
  <si>
    <t>LIC34-RG</t>
  </si>
  <si>
    <t>LIC34-ZG</t>
  </si>
  <si>
    <t>LIC35-RG</t>
  </si>
  <si>
    <t>Child</t>
  </si>
  <si>
    <t>LIC35-ZG</t>
  </si>
  <si>
    <t>LIC37-RG</t>
  </si>
  <si>
    <t>LIC37-ZG</t>
  </si>
  <si>
    <t>LIC38-RG</t>
  </si>
  <si>
    <t>LIC38-ZG</t>
  </si>
  <si>
    <t>LIC72-RG</t>
  </si>
  <si>
    <t>LIC72-ZG</t>
  </si>
  <si>
    <t>LIC86-RG</t>
  </si>
  <si>
    <t>LIC86-ZG</t>
  </si>
  <si>
    <t>LIC178-RG</t>
  </si>
  <si>
    <t>LIC178-ZG</t>
  </si>
  <si>
    <t>LIC179-RG</t>
  </si>
  <si>
    <t>LIC179-ZG</t>
  </si>
  <si>
    <t>LIC180-RG</t>
  </si>
  <si>
    <t>LIC180-ZG</t>
  </si>
  <si>
    <t>Scheme</t>
  </si>
  <si>
    <t>Period covered</t>
  </si>
  <si>
    <t>Investments made by the Schemes of LIC Mutual Fund in the company or its subsidiary</t>
  </si>
  <si>
    <t>Notes to accounts</t>
  </si>
  <si>
    <t>Performance of benchmark indices</t>
  </si>
  <si>
    <t>Effect of changes in accounting policies -</t>
  </si>
  <si>
    <t>Valuation of securities has been done on the basis of the valuation principles laid down by SEBI (Mutual Funds) Regulations, 1996 amended upto date.</t>
  </si>
  <si>
    <t>a)</t>
  </si>
  <si>
    <t>b)</t>
  </si>
  <si>
    <t>c)</t>
  </si>
  <si>
    <t>IDBI Bank Ltd.</t>
  </si>
  <si>
    <t>Details of large holdings (over 25% of the NAV of the Scheme):</t>
  </si>
  <si>
    <t>% to net assets</t>
  </si>
  <si>
    <t>Other income includes load income and miscellaneous income.</t>
  </si>
  <si>
    <t>For LIC Mutual Fund Asset Management Limited</t>
  </si>
  <si>
    <t>Chief Executive Officer</t>
  </si>
  <si>
    <t>(Investment Managers to LIC Mutual Fund)</t>
  </si>
  <si>
    <t>Value of transaction (in Rs. &amp; % of total value of transaction of the fund)</t>
  </si>
  <si>
    <t>Brokerage (in Rs. &amp; % of total brokerage paid by the fund)</t>
  </si>
  <si>
    <t>Annexure 1</t>
  </si>
  <si>
    <t>Out Of Pocket Exp- R&amp;T Payable</t>
  </si>
  <si>
    <t>Early Pay-In/Margin A/c</t>
  </si>
  <si>
    <t>LDUSTFDPD</t>
  </si>
  <si>
    <t>181D1</t>
  </si>
  <si>
    <t>LICMF Ultra Short Term Fund</t>
  </si>
  <si>
    <t>LIC181</t>
  </si>
  <si>
    <t>LDUSTFGDP</t>
  </si>
  <si>
    <t>181G1</t>
  </si>
  <si>
    <t>LDUSTFMDP</t>
  </si>
  <si>
    <t>181M1</t>
  </si>
  <si>
    <t>LDUSTFRDD</t>
  </si>
  <si>
    <t>181DD</t>
  </si>
  <si>
    <t>LDUSTFRG</t>
  </si>
  <si>
    <t>181GP</t>
  </si>
  <si>
    <t>LDUSTFRMD</t>
  </si>
  <si>
    <t>181MD</t>
  </si>
  <si>
    <t>LDUSTFRWD</t>
  </si>
  <si>
    <t>181WD</t>
  </si>
  <si>
    <t>LDUSTFWDP</t>
  </si>
  <si>
    <t>181W1</t>
  </si>
  <si>
    <t>LIC17</t>
  </si>
  <si>
    <t>89</t>
  </si>
  <si>
    <t>Page -1 of 1</t>
  </si>
  <si>
    <t>IDBI BANK (ARN-0058)</t>
  </si>
  <si>
    <t>LICHFL FINANCIAL SERVICES LTD ( ARN-69252 )</t>
  </si>
  <si>
    <t>NIFTY Banking &amp; PSU Debt Index</t>
  </si>
  <si>
    <t>LIC181-RG</t>
  </si>
  <si>
    <t>LIC181-ZG</t>
  </si>
  <si>
    <t>Nifty 8-13 yr G-Sec</t>
  </si>
  <si>
    <t>Nifty LargeMidcap 250 Index-TRI</t>
  </si>
  <si>
    <t>Nifty Financial Services Index-TRI</t>
  </si>
  <si>
    <t>NIFTY 50-TRI</t>
  </si>
  <si>
    <t>S&amp;P BSE Sensex-TRI</t>
  </si>
  <si>
    <t>NIFTY 100-TRI</t>
  </si>
  <si>
    <t>Nifty 500 Index-TRI</t>
  </si>
  <si>
    <t>Nifty Infrastructure Index-TRI</t>
  </si>
  <si>
    <t>NIFTY 50 Arbitrage Index</t>
  </si>
  <si>
    <t>NIFTY 1D Rate Index</t>
  </si>
  <si>
    <t>CRISIL Ultra Short Term Debt Index</t>
  </si>
  <si>
    <t xml:space="preserve">Unaudited half yearly financial results for the period ended </t>
  </si>
  <si>
    <t xml:space="preserve">[Persuant to regulation 59 of Securities and Exchange Board of India </t>
  </si>
  <si>
    <t>(Mutual Funds) Regulations, 1996]</t>
  </si>
  <si>
    <t>Rollback</t>
  </si>
  <si>
    <t>SCHEME</t>
  </si>
  <si>
    <t>SCHCLASS</t>
  </si>
  <si>
    <t>TRAN_TYPE</t>
  </si>
  <si>
    <t>VALUE_DATE</t>
  </si>
  <si>
    <t>NAV</t>
  </si>
  <si>
    <t>TRADES_UNI</t>
  </si>
  <si>
    <t>TRADES_AMO</t>
  </si>
  <si>
    <t>LOAD</t>
  </si>
  <si>
    <t>UPR_AMT</t>
  </si>
  <si>
    <t>EQ_AMT</t>
  </si>
  <si>
    <t>TDS</t>
  </si>
  <si>
    <t>STTAMT</t>
  </si>
  <si>
    <t>BCLOSEDT</t>
  </si>
  <si>
    <t>TRANSFEE</t>
  </si>
  <si>
    <t>GAINAMT</t>
  </si>
  <si>
    <t>CGS_TAX</t>
  </si>
  <si>
    <t>SGS_TAX</t>
  </si>
  <si>
    <t>IGS_TAX</t>
  </si>
  <si>
    <t>SCH_LOAD</t>
  </si>
  <si>
    <t>RTA code</t>
  </si>
  <si>
    <t>RTA code 1</t>
  </si>
  <si>
    <t>UCGR</t>
  </si>
  <si>
    <t>UCLD</t>
  </si>
  <si>
    <t>UCGD</t>
  </si>
  <si>
    <t>UCLR</t>
  </si>
  <si>
    <t>ULVS</t>
  </si>
  <si>
    <t>ULV4</t>
  </si>
  <si>
    <t>BLDP</t>
  </si>
  <si>
    <t>BLGP</t>
  </si>
  <si>
    <t>BLD1</t>
  </si>
  <si>
    <t>BLG1</t>
  </si>
  <si>
    <t>EFDP</t>
  </si>
  <si>
    <t>EFGP</t>
  </si>
  <si>
    <t>EFD1</t>
  </si>
  <si>
    <t>EFG1</t>
  </si>
  <si>
    <t>GFDP</t>
  </si>
  <si>
    <t>GFGP</t>
  </si>
  <si>
    <t>GFG1</t>
  </si>
  <si>
    <t>GFD1</t>
  </si>
  <si>
    <t>TPDP</t>
  </si>
  <si>
    <t>TPGP</t>
  </si>
  <si>
    <t>TPD1</t>
  </si>
  <si>
    <t>TPG1</t>
  </si>
  <si>
    <t>MIMD</t>
  </si>
  <si>
    <t>MIQD</t>
  </si>
  <si>
    <t>MIYD</t>
  </si>
  <si>
    <t>MIGP</t>
  </si>
  <si>
    <t>MIQ1</t>
  </si>
  <si>
    <t>MIY1</t>
  </si>
  <si>
    <t>MIG1</t>
  </si>
  <si>
    <t>MIM1</t>
  </si>
  <si>
    <t>BFDP</t>
  </si>
  <si>
    <t>BFGP</t>
  </si>
  <si>
    <t>BFD1</t>
  </si>
  <si>
    <t>BFG1</t>
  </si>
  <si>
    <t>GLDP</t>
  </si>
  <si>
    <t>GLGP</t>
  </si>
  <si>
    <t>GLPD</t>
  </si>
  <si>
    <t>GLPG</t>
  </si>
  <si>
    <t>GLG1</t>
  </si>
  <si>
    <t>GLD1</t>
  </si>
  <si>
    <t>CFGP</t>
  </si>
  <si>
    <t>CFG1</t>
  </si>
  <si>
    <t>LFDP</t>
  </si>
  <si>
    <t>LFGP</t>
  </si>
  <si>
    <t>LFD1</t>
  </si>
  <si>
    <t>LFG1</t>
  </si>
  <si>
    <t>IFDP</t>
  </si>
  <si>
    <t>IFGP</t>
  </si>
  <si>
    <t>IFG1</t>
  </si>
  <si>
    <t>IFD1</t>
  </si>
  <si>
    <t>INND</t>
  </si>
  <si>
    <t>INNG</t>
  </si>
  <si>
    <t>ING1</t>
  </si>
  <si>
    <t>IND1</t>
  </si>
  <si>
    <t>STDP</t>
  </si>
  <si>
    <t>STGP</t>
  </si>
  <si>
    <t>STWD</t>
  </si>
  <si>
    <t>STDD</t>
  </si>
  <si>
    <t>STG1</t>
  </si>
  <si>
    <t>STD1</t>
  </si>
  <si>
    <t>STM1</t>
  </si>
  <si>
    <t>STW1</t>
  </si>
  <si>
    <t>LPDD</t>
  </si>
  <si>
    <t>LPGP</t>
  </si>
  <si>
    <t>LPMD</t>
  </si>
  <si>
    <t>LPWD</t>
  </si>
  <si>
    <t>LPW1</t>
  </si>
  <si>
    <t>LPD1</t>
  </si>
  <si>
    <t>LPG1</t>
  </si>
  <si>
    <t>LPM1</t>
  </si>
  <si>
    <t>IRGP</t>
  </si>
  <si>
    <t>IRDP</t>
  </si>
  <si>
    <t>IRD1</t>
  </si>
  <si>
    <t>IRG1</t>
  </si>
  <si>
    <t>ETGP</t>
  </si>
  <si>
    <t>MCD1</t>
  </si>
  <si>
    <t>MCG1</t>
  </si>
  <si>
    <t>MCGP</t>
  </si>
  <si>
    <t>MCDP</t>
  </si>
  <si>
    <t>BKD1</t>
  </si>
  <si>
    <t>BKDP</t>
  </si>
  <si>
    <t>BKGP</t>
  </si>
  <si>
    <t>BKG1</t>
  </si>
  <si>
    <t>ENGP</t>
  </si>
  <si>
    <t>ESGP</t>
  </si>
  <si>
    <t>NHGP</t>
  </si>
  <si>
    <t>AFGP</t>
  </si>
  <si>
    <t>AFW1</t>
  </si>
  <si>
    <t>AFMD</t>
  </si>
  <si>
    <t>AFWD</t>
  </si>
  <si>
    <t>AFM1</t>
  </si>
  <si>
    <t>AFG1</t>
  </si>
  <si>
    <t>SDDP</t>
  </si>
  <si>
    <t>SDGP</t>
  </si>
  <si>
    <t>SDD1</t>
  </si>
  <si>
    <t>SDG1</t>
  </si>
  <si>
    <t>ONAD</t>
  </si>
  <si>
    <t>ONA1</t>
  </si>
  <si>
    <t>ONW1</t>
  </si>
  <si>
    <t>ONG1</t>
  </si>
  <si>
    <t>OND1</t>
  </si>
  <si>
    <t>ONDD</t>
  </si>
  <si>
    <t>ONWD</t>
  </si>
  <si>
    <t>ONGP</t>
  </si>
  <si>
    <t>USDD</t>
  </si>
  <si>
    <t>USWD</t>
  </si>
  <si>
    <t>USMD</t>
  </si>
  <si>
    <t>USW1</t>
  </si>
  <si>
    <t>USGP</t>
  </si>
  <si>
    <t>USD1</t>
  </si>
  <si>
    <t>USG1</t>
  </si>
  <si>
    <t>USM1</t>
  </si>
  <si>
    <t>ULTS</t>
  </si>
  <si>
    <t>02TS</t>
  </si>
  <si>
    <t>ULTM</t>
  </si>
  <si>
    <t>02TM</t>
  </si>
  <si>
    <t>ULXM</t>
  </si>
  <si>
    <t>02XM</t>
  </si>
  <si>
    <t>ULTY</t>
  </si>
  <si>
    <t>02TY</t>
  </si>
  <si>
    <t>ULTH</t>
  </si>
  <si>
    <t>02TH</t>
  </si>
  <si>
    <t>ULXH</t>
  </si>
  <si>
    <t>02XH</t>
  </si>
  <si>
    <t>ULXY</t>
  </si>
  <si>
    <t>02XY</t>
  </si>
  <si>
    <t>ULFM</t>
  </si>
  <si>
    <t>02FM</t>
  </si>
  <si>
    <t>ULFH</t>
  </si>
  <si>
    <t>02FH</t>
  </si>
  <si>
    <t>ULFY</t>
  </si>
  <si>
    <t>02FY</t>
  </si>
  <si>
    <t>ULVM</t>
  </si>
  <si>
    <t>02VM</t>
  </si>
  <si>
    <t>ULVH</t>
  </si>
  <si>
    <t>02VH</t>
  </si>
  <si>
    <t>ULVY</t>
  </si>
  <si>
    <t>02VY</t>
  </si>
  <si>
    <t>ULT4</t>
  </si>
  <si>
    <t>02T4</t>
  </si>
  <si>
    <t>ULT1</t>
  </si>
  <si>
    <t>02T1</t>
  </si>
  <si>
    <t>ULT3</t>
  </si>
  <si>
    <t>02T3</t>
  </si>
  <si>
    <t>ULT2</t>
  </si>
  <si>
    <t>02T2</t>
  </si>
  <si>
    <t>ULX2</t>
  </si>
  <si>
    <t>02X2</t>
  </si>
  <si>
    <t>ULX3</t>
  </si>
  <si>
    <t>02X3</t>
  </si>
  <si>
    <t>ULX1</t>
  </si>
  <si>
    <t>02X1</t>
  </si>
  <si>
    <t>ULF2</t>
  </si>
  <si>
    <t>02F2</t>
  </si>
  <si>
    <t>ULF3</t>
  </si>
  <si>
    <t>02F3</t>
  </si>
  <si>
    <t>ULF1</t>
  </si>
  <si>
    <t>02F1</t>
  </si>
  <si>
    <t>ULV2</t>
  </si>
  <si>
    <t>02V2</t>
  </si>
  <si>
    <t>ULV3</t>
  </si>
  <si>
    <t>02V3</t>
  </si>
  <si>
    <t>ULV1</t>
  </si>
  <si>
    <t>02V1</t>
  </si>
  <si>
    <t>ULT5</t>
  </si>
  <si>
    <t>02T5</t>
  </si>
  <si>
    <t>ULX5</t>
  </si>
  <si>
    <t>02X5</t>
  </si>
  <si>
    <t>ULF5</t>
  </si>
  <si>
    <t>02F5</t>
  </si>
  <si>
    <t>ULTQ</t>
  </si>
  <si>
    <t>02TQ</t>
  </si>
  <si>
    <t>ULV5</t>
  </si>
  <si>
    <t>02V5</t>
  </si>
  <si>
    <t>ULFQ</t>
  </si>
  <si>
    <t>02FQ</t>
  </si>
  <si>
    <t>ULVQ</t>
  </si>
  <si>
    <t>02VQ</t>
  </si>
  <si>
    <t>ULXQ</t>
  </si>
  <si>
    <t>02XQ</t>
  </si>
  <si>
    <t>Plan code</t>
  </si>
  <si>
    <t>Other income (Indicating nature) [Rs. in Crores]</t>
  </si>
  <si>
    <t>Compounded annualised yield in case of Schemes in existence for more than 1 year</t>
  </si>
  <si>
    <t>Date of allotment of Scheme</t>
  </si>
  <si>
    <t>Additional benchmark indices for the Schemes</t>
  </si>
  <si>
    <t>LIC MF Index Fund - Sensex Plan</t>
  </si>
  <si>
    <t>LIC MF Exchange Traded Fund - Nifty 50</t>
  </si>
  <si>
    <t>LIC MF Exchange Traded Fund - Sensex</t>
  </si>
  <si>
    <t>LIC MF Exchange Traded Fund - Nifty 100</t>
  </si>
  <si>
    <t>HDFC Common Collection A/c</t>
  </si>
  <si>
    <t>Kotak Bank - Collection</t>
  </si>
  <si>
    <t>Stamp Duty Pay on Units</t>
  </si>
  <si>
    <t>Corporate Action-Payable</t>
  </si>
  <si>
    <t>Bank Charges-Payable</t>
  </si>
  <si>
    <t>Prov Withheld Brok 2019-20</t>
  </si>
  <si>
    <t>HDFC BANK SIP COLLECTION ACC</t>
  </si>
  <si>
    <t>Subscription Pending allotment</t>
  </si>
  <si>
    <t>Inter Fund Dues-Pay'le/Rece'le</t>
  </si>
  <si>
    <t>Refund Pyable</t>
  </si>
  <si>
    <t>Corporation Bank Collection</t>
  </si>
  <si>
    <t>Axis Collection</t>
  </si>
  <si>
    <t>HDFC Bank Redemption A/C</t>
  </si>
  <si>
    <t>ICICI Bank Ltd- Collection</t>
  </si>
  <si>
    <t>Yes Bank Collection A/c</t>
  </si>
  <si>
    <t>Receivable from Investors</t>
  </si>
  <si>
    <t>TDS on Dividend</t>
  </si>
  <si>
    <t>Interplan Adjustment- RQD</t>
  </si>
  <si>
    <t>Interplan Adjustment- YDP</t>
  </si>
  <si>
    <t>SCB Refund Account</t>
  </si>
  <si>
    <t>SBI Bank Collection A/c</t>
  </si>
  <si>
    <t>Karnataka Bank Collection A/C</t>
  </si>
  <si>
    <t>SCB Collection A/c.</t>
  </si>
  <si>
    <t>Saraswat Bank Collection A/c.</t>
  </si>
  <si>
    <t>Punjab National Bank</t>
  </si>
  <si>
    <t>HSBC COLL PMC Account</t>
  </si>
  <si>
    <t>Citibank Collection A/c</t>
  </si>
  <si>
    <t>IDBI Bank Collection</t>
  </si>
  <si>
    <t>Indusind Bank - Collection</t>
  </si>
  <si>
    <t>Ratnakar Bank Collection A/C</t>
  </si>
  <si>
    <t>Added in September 2020</t>
  </si>
  <si>
    <t>Scheme Return Calculation for Regular and Direct Plans of LIC Mutual Fund</t>
  </si>
  <si>
    <t xml:space="preserve"> CAGR</t>
  </si>
  <si>
    <t>7 Days Scheme Return %</t>
  </si>
  <si>
    <t>7 Days Primary Benchmark Return %</t>
  </si>
  <si>
    <t>7 Days Addnl. Benchmark Return %</t>
  </si>
  <si>
    <t>15 Days Scheme Return %</t>
  </si>
  <si>
    <t>15 Days Primary Benchmark Return %</t>
  </si>
  <si>
    <t>15 Days Addnl. Benchmark Return %</t>
  </si>
  <si>
    <t>1 Month Scheme Return %</t>
  </si>
  <si>
    <t>1 Month Primary Benchmark Return %</t>
  </si>
  <si>
    <t>1 Month Addnl. Benchmark Return %</t>
  </si>
  <si>
    <t>3 Months Scheme Return %</t>
  </si>
  <si>
    <t>3 Months Primary Benchmark Return %</t>
  </si>
  <si>
    <t>3 Months Addnl. Benchmark Return %</t>
  </si>
  <si>
    <t>10 Years Scheme Return % CAGR</t>
  </si>
  <si>
    <t>10 Year Primary Benchmark Return % CAGR</t>
  </si>
  <si>
    <t>10 Year Addnl. Benchmark Return % CAGR</t>
  </si>
  <si>
    <t>DB code</t>
  </si>
  <si>
    <t>A1DP</t>
  </si>
  <si>
    <t>A1GP</t>
  </si>
  <si>
    <t>A1D1</t>
  </si>
  <si>
    <t>A1G1</t>
  </si>
  <si>
    <t>A2G1</t>
  </si>
  <si>
    <t>A2D1</t>
  </si>
  <si>
    <t>A2GP</t>
  </si>
  <si>
    <t>A2DP</t>
  </si>
  <si>
    <t>A3G1</t>
  </si>
  <si>
    <t>A3D1</t>
  </si>
  <si>
    <t>A3GP</t>
  </si>
  <si>
    <t>A3DP</t>
  </si>
  <si>
    <t>172G1</t>
  </si>
  <si>
    <t>172D1</t>
  </si>
  <si>
    <t>172GP</t>
  </si>
  <si>
    <t>172DP</t>
  </si>
  <si>
    <t>C2DP</t>
  </si>
  <si>
    <t>C2GP</t>
  </si>
  <si>
    <t>C2D1</t>
  </si>
  <si>
    <t>C2G1</t>
  </si>
  <si>
    <t>142D1</t>
  </si>
  <si>
    <t>142G1</t>
  </si>
  <si>
    <t>142GP</t>
  </si>
  <si>
    <t>142DP</t>
  </si>
  <si>
    <t>LIC142</t>
  </si>
  <si>
    <t>LIC172</t>
  </si>
  <si>
    <t>Row Labels</t>
  </si>
  <si>
    <t>Associate name</t>
  </si>
  <si>
    <t>UNION BANK OF INDIA (ARN-4480)</t>
  </si>
  <si>
    <t>Grand Total</t>
  </si>
  <si>
    <t>Bank charges</t>
  </si>
  <si>
    <t>Month</t>
  </si>
  <si>
    <t>Bank Name</t>
  </si>
  <si>
    <t>Scheme Code</t>
  </si>
  <si>
    <t>RTA Code</t>
  </si>
  <si>
    <t>Union Bank of India</t>
  </si>
  <si>
    <t>Brokerage</t>
  </si>
  <si>
    <t>Sum of Transaction value</t>
  </si>
  <si>
    <t>Sum of Brokerage</t>
  </si>
  <si>
    <t>Union Bank of India (ARN-4480)</t>
  </si>
  <si>
    <t>LICHFL Financial Services Ltd. (ARN-69252)</t>
  </si>
  <si>
    <t>IDBI Bank Ltd. (ARN-0058)</t>
  </si>
  <si>
    <t>Group company of Sponsor</t>
  </si>
  <si>
    <t>Group company associate</t>
  </si>
  <si>
    <t>Commission paid (in Rs. &amp; % of total commission paid by the fund)</t>
  </si>
  <si>
    <t>Details of transactions with associates in terms of regulation 25(8):</t>
  </si>
  <si>
    <r>
      <t xml:space="preserve">Details of investments made in companies which have invested more then 5% of the NAV of a Scheme in terms of Regulation 25(11): </t>
    </r>
    <r>
      <rPr>
        <b/>
        <sz val="10"/>
        <color theme="1"/>
        <rFont val="Arial"/>
        <family val="2"/>
      </rPr>
      <t>Annexure 1</t>
    </r>
  </si>
  <si>
    <t>Details of deferred revenve expenditure (Rs. in Crores) outstanding: NIL</t>
  </si>
  <si>
    <t>Disclosure under Regulation 25(11) of SEBI (Mutual Fund) Regulations, 1996</t>
  </si>
  <si>
    <t>Company name</t>
  </si>
  <si>
    <t>Scheme invested in by the company</t>
  </si>
  <si>
    <t>All the companies transacted herewith are financially sound companies with proven track record. Moreover, fund management has undertaken a detailed research in each of these companies. As a result, investments in all these companies are independent investment decisions and does not relate, in any manner, to their investment in MF's Schemes.</t>
  </si>
  <si>
    <t>Nature of transaction</t>
  </si>
  <si>
    <t>Amount (in Rs.)</t>
  </si>
  <si>
    <t>Investments made by the Schemes of LIC Mutual Fund in companies or their subsidiaries that have invested more than 5% of the net assets of any Scheme:</t>
  </si>
  <si>
    <t>Asian Paints Ltd.</t>
  </si>
  <si>
    <t>Bajaj Finance Ltd.</t>
  </si>
  <si>
    <t>Bank of Baroda</t>
  </si>
  <si>
    <t>Bharti Airtel Ltd.</t>
  </si>
  <si>
    <t>Larsen and Toubro Ltd.</t>
  </si>
  <si>
    <t>Reliance Industries Ltd.</t>
  </si>
  <si>
    <t>State Bank of India</t>
  </si>
  <si>
    <t>Tata Capital Financial Services Ltd.</t>
  </si>
  <si>
    <t>Tata Steel Ltd.</t>
  </si>
  <si>
    <t>Tech Mahindra Ltd.</t>
  </si>
  <si>
    <t>Ultratech Cement Ltd.</t>
  </si>
  <si>
    <t>Wipro Ltd.</t>
  </si>
  <si>
    <t>Past performance may or may not be sustained in the future.</t>
  </si>
  <si>
    <t>Notes pertaining to scheme returns for half yearly financials -</t>
  </si>
  <si>
    <t>b) The performance of the scheme is benchmarked to the Total Return variant of the Index (TRI).</t>
  </si>
  <si>
    <t>c) For below mentioned Schemes, as TRI data is not available since inception of the Scheme, benchmark performance is calculated using composite CAGR for the following Schemes - Regular plans:</t>
  </si>
  <si>
    <t xml:space="preserve">   iii) LIC MF Large Cap Fund, additional benchmark performance is calculated using Nifty 50 PRI values from date September 1, 1994 to date June 30, 1999 and TRI values since date June 30, 1999.</t>
  </si>
  <si>
    <t xml:space="preserve">   iv) LIC MF Tax Plan, additional benchmark performance is calculated using Nifty 50 PRI values from date March 31, 1997 to date June 30, 1999 and TRI values since date June 30, 1999.</t>
  </si>
  <si>
    <t xml:space="preserve">    ii) LIC MF Equity Hybrid Fund, additional benchmark performance is calculated using Nifty 50 PRI values from date January 1, 1991 to date June 30, 1999 and TRI values since date June 30, 1999.</t>
  </si>
  <si>
    <t>d) For below mentioned Schemes were launched prior to the existence of the benchmark index, hence benchmark returns for since inception period are not available.</t>
  </si>
  <si>
    <t xml:space="preserve">     i) LIC MF Unit Linked Insurance Scheme (ULIS)</t>
  </si>
  <si>
    <t xml:space="preserve">    ii) LIC MF Equity Hybrid Fund</t>
  </si>
  <si>
    <t xml:space="preserve">   iv) LIC MF Large Cap Fund</t>
  </si>
  <si>
    <t xml:space="preserve">    v) LIC MF Debt Hybrid Fund</t>
  </si>
  <si>
    <t xml:space="preserve">   vi) LIC MF Bond Fund</t>
  </si>
  <si>
    <t xml:space="preserve">   vii) LIC MF Government Securities Fund</t>
  </si>
  <si>
    <t xml:space="preserve">  viii) LIC MF Children's Gift Fund</t>
  </si>
  <si>
    <t xml:space="preserve">   ix) LIC MF Liquid Fund</t>
  </si>
  <si>
    <t>October 1, 2020 to March 31, 2021</t>
  </si>
  <si>
    <t>Commission paid to associates parties/ group companies of Sponsor/ AMC:</t>
  </si>
  <si>
    <t>Name of associate/ related parties/ group companies of Sponsor/ AMC</t>
  </si>
  <si>
    <t>Nature of association/ nature of relation</t>
  </si>
  <si>
    <t>Brokerage paid to associates/ related parties/ group companies of Sponsor/ AMC:</t>
  </si>
  <si>
    <t>Charges paid to associate/ related parties/ group companies of Sponsor/ AMC:</t>
  </si>
  <si>
    <t>Corporate action/ other charges</t>
  </si>
  <si>
    <t>Investment made in associate/ group companies [Rs. in Crores]</t>
  </si>
  <si>
    <t>Payments to associate/ group companies [Rs. in Crores]</t>
  </si>
  <si>
    <t>Provision for doubtful income/ debts [Rs. in Crores]</t>
  </si>
  <si>
    <t>Total recurring expenses as a percentage of daily/ weekly average net assets (annualised) [%]</t>
  </si>
  <si>
    <t>Percentage of management fees to daily/ weekly average net assets (Incl of GST) (annualised) [%]</t>
  </si>
  <si>
    <t>Profit/ (loss) on inter-scheme transfer/ sale of investments [Rs. in Crores]</t>
  </si>
  <si>
    <t>Profit/ (loss) on sale/ redemption of investments (other than inter scheme transfer/ sale) [Rs. in Crores]</t>
  </si>
  <si>
    <t>LIC MF Flexi Cap Fund</t>
  </si>
  <si>
    <t>PLAN LEVEL NAV REPORT FROM 31/03/2021 TO 31/03/2021</t>
  </si>
  <si>
    <t>Fund_ID_Share_Type</t>
  </si>
  <si>
    <t>Fund_ID</t>
  </si>
  <si>
    <t>Share_Type</t>
  </si>
  <si>
    <t>Outstanding_Units</t>
  </si>
  <si>
    <t>Plan_Level_Net_Assets</t>
  </si>
  <si>
    <t>Unrounded_NAV</t>
  </si>
  <si>
    <t>Total_Net_Assets</t>
  </si>
  <si>
    <t>Net_Asset_Per_Units</t>
  </si>
  <si>
    <t>Nav_Date</t>
  </si>
  <si>
    <t>Amfi_Code</t>
  </si>
  <si>
    <t>RNT_Code</t>
  </si>
  <si>
    <t>RNT_Scheme_Code</t>
  </si>
  <si>
    <t>Press_Code</t>
  </si>
  <si>
    <t>Benchmark_Index</t>
  </si>
  <si>
    <t>Fund_Type</t>
  </si>
  <si>
    <t>Sub_Price</t>
  </si>
  <si>
    <t>Red_Price</t>
  </si>
  <si>
    <t>Sec_ID</t>
  </si>
  <si>
    <t>Fund_Desc</t>
  </si>
  <si>
    <t>Share_Class_Desc</t>
  </si>
  <si>
    <t>Per_Nav_Date</t>
  </si>
  <si>
    <t>Net_Asset_Per_Unit_Pre_Rounded</t>
  </si>
  <si>
    <t>Net_Asset_Per_Unit_Pre_UnRounded</t>
  </si>
  <si>
    <t>Movement_Rounded_Nav</t>
  </si>
  <si>
    <t>Per_Movement_rounded</t>
  </si>
  <si>
    <t>Annual_Return_Rounded</t>
  </si>
  <si>
    <t>Movement_UnRounded_Nav</t>
  </si>
  <si>
    <t>Per_Movement_UnRounded</t>
  </si>
  <si>
    <t>Annualised_Return_Unrounded</t>
  </si>
  <si>
    <t>IN_FA_FF_10</t>
  </si>
  <si>
    <t>IN_FA_FF_11</t>
  </si>
  <si>
    <t>IN_FA_FF_12</t>
  </si>
  <si>
    <t>IN_FA_FF_01</t>
  </si>
  <si>
    <t>IN_FA_FF_02</t>
  </si>
  <si>
    <t>IN_FA_FF_03</t>
  </si>
  <si>
    <t>IN_FA_FF_09</t>
  </si>
  <si>
    <t>ClientID</t>
  </si>
  <si>
    <t>AMC_Group</t>
  </si>
  <si>
    <t>Direct Plan-IDCW</t>
  </si>
  <si>
    <t>Direct Plan-Daily IDCW</t>
  </si>
  <si>
    <t>Regular Plan-Weekly IDCW</t>
  </si>
  <si>
    <t>Regular Plan-Daily IDCW</t>
  </si>
  <si>
    <t>Direct Plan-Weekly IDCW</t>
  </si>
  <si>
    <t>Regular Plan-IDCW</t>
  </si>
  <si>
    <t>Direct Plan-Monthly IDCW</t>
  </si>
  <si>
    <t>Regular Plan-Monthly IDCW</t>
  </si>
  <si>
    <t>Stamp Duty Pay on Debt Trades</t>
  </si>
  <si>
    <t>Withheld Comm Since Inception</t>
  </si>
  <si>
    <t>Trustee Expenses</t>
  </si>
  <si>
    <t>Professional Fee</t>
  </si>
  <si>
    <t>Profession Tax</t>
  </si>
  <si>
    <t>R/L G/P - AT1 Bonds</t>
  </si>
  <si>
    <t>Int Income - AT1 Bonds</t>
  </si>
  <si>
    <t>Maturity Bonus Expenses</t>
  </si>
  <si>
    <t>Added in March 2021</t>
  </si>
  <si>
    <t>Trustee Fees- Payable</t>
  </si>
  <si>
    <t>AUM</t>
  </si>
  <si>
    <t>AUM mapping</t>
  </si>
  <si>
    <t>TB AUM</t>
  </si>
  <si>
    <t>Difference</t>
  </si>
  <si>
    <t>Cl amount</t>
  </si>
  <si>
    <t>IDBI Capital Market &amp; Securities Ltd. **</t>
  </si>
  <si>
    <t>Investor count</t>
  </si>
  <si>
    <t>Larsen &amp; Toubro Ltd.</t>
  </si>
  <si>
    <t>ITC Ltd.</t>
  </si>
  <si>
    <t>NTPC Ltd.</t>
  </si>
  <si>
    <t>Oil &amp; Natural Gas Corporation Ltd.</t>
  </si>
  <si>
    <t>Small Industries Development Bk of India</t>
  </si>
  <si>
    <t>Adani Ports &amp; Special Economic Zone Ltd.</t>
  </si>
  <si>
    <t>Coal India Ltd.</t>
  </si>
  <si>
    <t>ACC Ltd.</t>
  </si>
  <si>
    <t>S&amp;P BSE 100 TRI</t>
  </si>
  <si>
    <t>** Associate up to March 3, 2021</t>
  </si>
  <si>
    <t>National Securities Depository Ltd. **</t>
  </si>
  <si>
    <t>CCIL charges</t>
  </si>
  <si>
    <t>The Clearing Corporation of India Ltd. ^^</t>
  </si>
  <si>
    <t>^^ Associate from March 4, 2021</t>
  </si>
  <si>
    <t>CCIL charges/ other charges</t>
  </si>
  <si>
    <t>Relative of AMC employee</t>
  </si>
  <si>
    <t>SAANVI Financial Services (ARN-132635) &amp;&amp;</t>
  </si>
  <si>
    <t>Hindalco Industries Ltd.</t>
  </si>
  <si>
    <t>Maruti Suzuki India Ltd.</t>
  </si>
  <si>
    <t>Reliance Jio Infocomm Ltd. (S)</t>
  </si>
  <si>
    <t>Reliance Retail Ventures Ltd. (S)</t>
  </si>
  <si>
    <t>SBI Cards &amp; Payment Services Ltd. (S)</t>
  </si>
  <si>
    <t>SBI Life Insurance Company Ltd. (S)</t>
  </si>
  <si>
    <t xml:space="preserve">     i) LIC MF Flexi Cap Fund, additional benchmark performance is calculated using Nifty 50 PRI values from date April 15, 1993 to date June 30, 1999 and TRI values since date June 30, 1999.</t>
  </si>
  <si>
    <t xml:space="preserve">   iii) LIC MF Flexi Cap Fund</t>
  </si>
  <si>
    <t>&amp;&amp; Distributor is relative of the employee of the AMC</t>
  </si>
  <si>
    <t>October 1, 2020 to March 3, 2021</t>
  </si>
  <si>
    <t>March 4, 2021 to March 31, 2021</t>
  </si>
  <si>
    <t>September 30, 2021</t>
  </si>
  <si>
    <t>Regular Plan Monthly IDCW Option</t>
  </si>
  <si>
    <t>Regular Plan Weekly IDCW Option</t>
  </si>
  <si>
    <t>Direct Plan Weekly IDCW Option</t>
  </si>
  <si>
    <t>Direct Plan IDCW Option</t>
  </si>
  <si>
    <t>Regular Plan IDCW Option</t>
  </si>
  <si>
    <t>Direct Plan Daily IDCW Option</t>
  </si>
  <si>
    <t>Direct Plan Monthly IDCW Option</t>
  </si>
  <si>
    <t>Regular Daily IDCW Option</t>
  </si>
  <si>
    <t>Direct Plan Quarterly IDCW Option</t>
  </si>
  <si>
    <t>Regular Annual IDCW Option</t>
  </si>
  <si>
    <t>Regular Quarterly IDCW Option</t>
  </si>
  <si>
    <t>PF Plan-IDCW</t>
  </si>
  <si>
    <t>Direct Plan Annual IDCW Option</t>
  </si>
  <si>
    <t>Unclaimed IDCW less than 3 yrs</t>
  </si>
  <si>
    <t>Unclaimed IDCW more than 3 yrs</t>
  </si>
  <si>
    <t>PLAN LEVEL NAV REPORT FROM 30/09/2021 TO 30/09/2021</t>
  </si>
  <si>
    <t>TRIAL BALANCE MOVEMENT REPORT FROM 31-March-2021 TO 30-September-2021</t>
  </si>
  <si>
    <t>Default Margin Deposit -Treps</t>
  </si>
  <si>
    <t>Default Margin Dep For Sec Seg</t>
  </si>
  <si>
    <t>Trustee Exp Payable</t>
  </si>
  <si>
    <t>Prov Withheld Brok 2020-21</t>
  </si>
  <si>
    <t>PCM Charges Payable</t>
  </si>
  <si>
    <t>License Fees payable</t>
  </si>
  <si>
    <t>Yes Bank Redemption A/C</t>
  </si>
  <si>
    <t>IDFC Bank - Collection</t>
  </si>
  <si>
    <t>Added in September 2021</t>
  </si>
  <si>
    <t>Dividend Per Unit Information (Transaction Datewise) for the period01/04/2021 To 30/09/2021</t>
  </si>
  <si>
    <t>LIC MF Large and Midcap Fund</t>
  </si>
  <si>
    <t>QD</t>
  </si>
  <si>
    <t>Regular Plan-Quarterly IDCW</t>
  </si>
  <si>
    <t>30-Sep-21, Thu</t>
  </si>
  <si>
    <t>NIFTY All Duration G-Sec Index</t>
  </si>
  <si>
    <t xml:space="preserve">Please verify the returns </t>
  </si>
  <si>
    <t>IDCW Option</t>
  </si>
  <si>
    <t>Daily IDCW Option</t>
  </si>
  <si>
    <t>Weekly IDCW Option</t>
  </si>
  <si>
    <t>Fortnightly IDCW Option</t>
  </si>
  <si>
    <t>Monthly IDCW Option</t>
  </si>
  <si>
    <t>Quarterly IDCW Option</t>
  </si>
  <si>
    <t>Half Yearly IDCW Option</t>
  </si>
  <si>
    <t>Yearly IDCW Option</t>
  </si>
  <si>
    <t>Direct Plan - IDCW Option</t>
  </si>
  <si>
    <t>Direct Plan - Daily IDCW Option</t>
  </si>
  <si>
    <t>Direct Plan - Weekly IDCW Option</t>
  </si>
  <si>
    <t>Direct Plan - Fortnightly IDCW Option</t>
  </si>
  <si>
    <t>Direct Plan - Monthly IDCW Option</t>
  </si>
  <si>
    <t>Direct Plan - Quarterly IDCW Option</t>
  </si>
  <si>
    <t>Direct Plan - Half Yearly IDCW Option</t>
  </si>
  <si>
    <t>Direct Plan - Yearly IDCW Option</t>
  </si>
  <si>
    <t>PF Plan - IDCW Option</t>
  </si>
  <si>
    <t>NAV at the end for all Schemes is as on September 30, 2021</t>
  </si>
  <si>
    <t>NAV at the beginning for all Schemes is as on March 31, 2021</t>
  </si>
  <si>
    <t>Hero MotoCorp Ltd.</t>
  </si>
  <si>
    <t>There has been no change in the accounting policy during the half year ended September 30, 2021.</t>
  </si>
  <si>
    <t>a) All scheme returns are for growth option except for LIC MF Unit Linked Insurance Scheme (ULIS) where the Scheme has only IDCW reinvestment option.</t>
  </si>
  <si>
    <t>April 1, 2021 to September 30, 2021</t>
  </si>
  <si>
    <t>NIL</t>
  </si>
  <si>
    <t>Listing fees</t>
  </si>
  <si>
    <t>National Stock Exchange of India Ltd.</t>
  </si>
  <si>
    <t>The Clearing Corporation of India Ltd.</t>
  </si>
  <si>
    <t>Aggregate cost of acquisition during the period ended September 30, 2021 (Rs. in Lakhs)</t>
  </si>
  <si>
    <t>Outstanding market value as on September 30, 2021
(Rs. in Lakhs)</t>
  </si>
  <si>
    <t>Infina Finance Pvt Ltd.</t>
  </si>
  <si>
    <t>Tata Steel Long Products Ltd. (S)</t>
  </si>
  <si>
    <t>Bonus declared during the half year ended September 30, 2021: NIL</t>
  </si>
  <si>
    <t>Deferred revenve expenditure (Rs. in Crores) written off during the half year ended September 30, 2021: NIL</t>
  </si>
  <si>
    <t>Investment made in foreign countries during the half year ended September 30, 2021: NIL</t>
  </si>
  <si>
    <t>Borrowings, if any, above 10% of net assets of any Scheme during the half year ended September 30, 2021: NIL</t>
  </si>
  <si>
    <t>Exposure of more than 10% of net assets in derivative products during the half year ended September 30, 2021:</t>
  </si>
  <si>
    <t>The Benchmark Index of LIC MF Government Securities Fund has been changed effective September 27, 2021 from I-Sec Composite Index to NIFTY All Duration G-Sec Index.</t>
  </si>
  <si>
    <t>SEBI vide its Circular No. SEBI/HO/IMD/DF3/CIR/P/2020/197 dated October 05, 2020, has revised guidelines on the Product Labelling (‘Risk-o-meter’) for Mutual Funds. Accordingly, Product Labelling (‘Risk-o-meter’) for all schemes of LIC Mutual Fund basis the portfolio of schemes as on September 30, 2021 is as follows:</t>
  </si>
  <si>
    <t>The product is suitable for investors who are seeking*</t>
  </si>
  <si>
    <t>Riskometer - Scheme</t>
  </si>
  <si>
    <t>Riskometer - Primary Benchmark</t>
  </si>
  <si>
    <r>
      <t>•</t>
    </r>
    <r>
      <rPr>
        <sz val="12"/>
        <color rgb="FF000000"/>
        <rFont val="Calibri"/>
        <family val="2"/>
      </rPr>
      <t>Medium term capital appreciation with current income</t>
    </r>
  </si>
  <si>
    <r>
      <t>•</t>
    </r>
    <r>
      <rPr>
        <sz val="12"/>
        <color rgb="FF000000"/>
        <rFont val="Calibri"/>
        <family val="2"/>
      </rPr>
      <t>A fund that invests predominantly in debt instruments with marginal equity exposure.</t>
    </r>
  </si>
  <si>
    <r>
      <t>•</t>
    </r>
    <r>
      <rPr>
        <b/>
        <sz val="12"/>
        <color rgb="FF000000"/>
        <rFont val="Calibri"/>
        <family val="2"/>
      </rPr>
      <t xml:space="preserve">Risk - Moderate </t>
    </r>
  </si>
  <si>
    <t>Risk - Moderately High</t>
  </si>
  <si>
    <r>
      <t>•</t>
    </r>
    <r>
      <rPr>
        <sz val="12"/>
        <color rgb="FF000000"/>
        <rFont val="Calibri"/>
        <family val="2"/>
      </rPr>
      <t>Medium to long term regular Income.</t>
    </r>
  </si>
  <si>
    <r>
      <t>•</t>
    </r>
    <r>
      <rPr>
        <sz val="12"/>
        <color rgb="FF000000"/>
        <rFont val="Calibri"/>
        <family val="2"/>
      </rPr>
      <t xml:space="preserve">Investment in securities in line with Nifty 8- 13 Yr G-Sec Index to generate comparable returns subject to tracking error. </t>
    </r>
  </si>
  <si>
    <t xml:space="preserve">Risk - Moderate </t>
  </si>
  <si>
    <r>
      <t>•</t>
    </r>
    <r>
      <rPr>
        <sz val="12"/>
        <color rgb="FF000000"/>
        <rFont val="Calibri"/>
        <family val="2"/>
      </rPr>
      <t>Income Over Medium to long term</t>
    </r>
  </si>
  <si>
    <r>
      <t>•</t>
    </r>
    <r>
      <rPr>
        <sz val="12"/>
        <color rgb="FF000000"/>
        <rFont val="Calibri"/>
        <family val="2"/>
      </rPr>
      <t>To generate income/capital appreciation through investments in Debt / Money Market Instruments</t>
    </r>
  </si>
  <si>
    <r>
      <t>•</t>
    </r>
    <r>
      <rPr>
        <b/>
        <sz val="12"/>
        <color rgb="FF000000"/>
        <rFont val="Calibri"/>
        <family val="2"/>
      </rPr>
      <t>Risk - Moderate</t>
    </r>
  </si>
  <si>
    <r>
      <t>•</t>
    </r>
    <r>
      <rPr>
        <sz val="12"/>
        <color rgb="FF000000"/>
        <rFont val="Calibri"/>
        <family val="2"/>
      </rPr>
      <t>Generation of reasonable returns over short to medium term.</t>
    </r>
  </si>
  <si>
    <r>
      <t>•</t>
    </r>
    <r>
      <rPr>
        <sz val="12"/>
        <color rgb="FF000000"/>
        <rFont val="Calibri"/>
        <family val="2"/>
      </rPr>
      <t>Investment in Debt securities and money market instruments.</t>
    </r>
  </si>
  <si>
    <r>
      <t>•</t>
    </r>
    <r>
      <rPr>
        <sz val="12"/>
        <color rgb="FF000000"/>
        <rFont val="Calibri"/>
        <family val="2"/>
      </rPr>
      <t>Regular income for medium term capital appreciation with current income.</t>
    </r>
  </si>
  <si>
    <r>
      <t>•</t>
    </r>
    <r>
      <rPr>
        <sz val="12"/>
        <color rgb="FF000000"/>
        <rFont val="Calibri"/>
        <family val="2"/>
      </rPr>
      <t>An income fund that invests predominantly in debt and money market instruments issued by Banks, Public Sector Undertakings, Public Financial Institutions and Municipal Bonds</t>
    </r>
  </si>
  <si>
    <r>
      <t>•</t>
    </r>
    <r>
      <rPr>
        <b/>
        <sz val="12"/>
        <color rgb="FF000000"/>
        <rFont val="Calibri"/>
        <family val="2"/>
      </rPr>
      <t>Risk – Low to Moderate</t>
    </r>
  </si>
  <si>
    <r>
      <t>•</t>
    </r>
    <r>
      <rPr>
        <sz val="12"/>
        <color rgb="FF000000"/>
        <rFont val="Calibri"/>
        <family val="2"/>
      </rPr>
      <t>Regular Income for short term</t>
    </r>
  </si>
  <si>
    <r>
      <t>•</t>
    </r>
    <r>
      <rPr>
        <sz val="12"/>
        <color rgb="FF000000"/>
        <rFont val="Calibri"/>
        <family val="2"/>
      </rPr>
      <t>A fund that focuses on low duration securities.</t>
    </r>
  </si>
  <si>
    <r>
      <t>•</t>
    </r>
    <r>
      <rPr>
        <b/>
        <sz val="12"/>
        <color rgb="FF000000"/>
        <rFont val="Calibri"/>
        <family val="2"/>
      </rPr>
      <t xml:space="preserve">Risk – Low to Moderate </t>
    </r>
  </si>
  <si>
    <r>
      <t>•</t>
    </r>
    <r>
      <rPr>
        <sz val="12"/>
        <color rgb="FF000000"/>
        <rFont val="Calibri"/>
        <family val="2"/>
      </rPr>
      <t>Long term Capital Appreciation and current income</t>
    </r>
  </si>
  <si>
    <t>Nifty All Duration G-Sec Index</t>
  </si>
  <si>
    <r>
      <t>•</t>
    </r>
    <r>
      <rPr>
        <sz val="12"/>
        <color rgb="FF000000"/>
        <rFont val="Calibri"/>
        <family val="2"/>
      </rPr>
      <t>Investment in sovereign securities issued by Central/ State Government</t>
    </r>
  </si>
  <si>
    <r>
      <t>•</t>
    </r>
    <r>
      <rPr>
        <sz val="12"/>
        <color rgb="FF000000"/>
        <rFont val="Calibri"/>
        <family val="2"/>
      </rPr>
      <t>Regular income over short term.</t>
    </r>
  </si>
  <si>
    <r>
      <t>•</t>
    </r>
    <r>
      <rPr>
        <sz val="12"/>
        <color rgb="FF000000"/>
        <rFont val="Calibri"/>
        <family val="2"/>
      </rPr>
      <t>Investment in Debt &amp; Money Market Instruments such that the Macaulay Duration of the portfolio is between 3 months- 6 months.</t>
    </r>
  </si>
  <si>
    <r>
      <t>•</t>
    </r>
    <r>
      <rPr>
        <sz val="12"/>
        <color rgb="FF000000"/>
        <rFont val="Calibri"/>
        <family val="2"/>
      </rPr>
      <t>Regular income for short term</t>
    </r>
  </si>
  <si>
    <r>
      <t>•</t>
    </r>
    <r>
      <rPr>
        <sz val="12"/>
        <color rgb="FF000000"/>
        <rFont val="Calibri"/>
        <family val="2"/>
      </rPr>
      <t>Investment in Debt/Money Market Instruments with maturity of upto 91 days.</t>
    </r>
  </si>
  <si>
    <t xml:space="preserve">Risk - Low to Moderate </t>
  </si>
  <si>
    <r>
      <t>•</t>
    </r>
    <r>
      <rPr>
        <sz val="12"/>
        <color rgb="FF000000"/>
        <rFont val="Calibri"/>
        <family val="2"/>
      </rPr>
      <t>Regular income with high levels of safety and liquidity over short term.</t>
    </r>
  </si>
  <si>
    <r>
      <t>•</t>
    </r>
    <r>
      <rPr>
        <sz val="12"/>
        <color rgb="FF000000"/>
        <rFont val="Calibri"/>
        <family val="2"/>
      </rPr>
      <t>Investment in debt and money market instruments with overnight maturity.</t>
    </r>
  </si>
  <si>
    <r>
      <t>•</t>
    </r>
    <r>
      <rPr>
        <b/>
        <sz val="12"/>
        <color rgb="FF000000"/>
        <rFont val="Calibri"/>
        <family val="2"/>
      </rPr>
      <t>Risk – Low</t>
    </r>
  </si>
  <si>
    <t>Risk - Low</t>
  </si>
  <si>
    <r>
      <t>•</t>
    </r>
    <r>
      <rPr>
        <sz val="12"/>
        <color rgb="FF000000"/>
        <rFont val="Calibri"/>
        <family val="2"/>
      </rPr>
      <t>Income over a short term investment horizon</t>
    </r>
  </si>
  <si>
    <r>
      <t>•</t>
    </r>
    <r>
      <rPr>
        <sz val="12"/>
        <color rgb="FF000000"/>
        <rFont val="Calibri"/>
        <family val="2"/>
      </rPr>
      <t>Income through arbitrage opportunities between cash and derivative market and arbitrage opportunities within the derivative segment of the equity market</t>
    </r>
  </si>
  <si>
    <r>
      <t>•</t>
    </r>
    <r>
      <rPr>
        <sz val="12"/>
        <color rgb="FF000000"/>
        <rFont val="Calibri"/>
        <family val="2"/>
      </rPr>
      <t>Long term capital appreciation with current income</t>
    </r>
  </si>
  <si>
    <r>
      <t>•</t>
    </r>
    <r>
      <rPr>
        <sz val="12"/>
        <color rgb="FF000000"/>
        <rFont val="Calibri"/>
        <family val="2"/>
      </rPr>
      <t xml:space="preserve">A fund that invests both in stocks and fixed income instruments. </t>
    </r>
  </si>
  <si>
    <r>
      <t>•</t>
    </r>
    <r>
      <rPr>
        <b/>
        <sz val="12"/>
        <color rgb="FF000000"/>
        <rFont val="Calibri"/>
        <family val="2"/>
      </rPr>
      <t>Risk - Very High</t>
    </r>
  </si>
  <si>
    <t>Risk - Very High</t>
  </si>
  <si>
    <r>
      <t>•</t>
    </r>
    <r>
      <rPr>
        <sz val="12"/>
        <color rgb="FF000000"/>
        <rFont val="Calibri"/>
        <family val="2"/>
      </rPr>
      <t>Long term capital appreciation and current income</t>
    </r>
  </si>
  <si>
    <r>
      <t>•</t>
    </r>
    <r>
      <rPr>
        <sz val="12"/>
        <color rgb="FF000000"/>
        <rFont val="Calibri"/>
        <family val="2"/>
      </rPr>
      <t>A fund that invests both in stocks and fixed income instruments.</t>
    </r>
  </si>
  <si>
    <r>
      <t>•</t>
    </r>
    <r>
      <rPr>
        <sz val="12"/>
        <color rgb="FF000000"/>
        <rFont val="Calibri"/>
        <family val="2"/>
      </rPr>
      <t>Investment in Equity and equity related securities, fixed income securities (debt and money market securities).</t>
    </r>
  </si>
  <si>
    <t>LIC MF Banking &amp; Financial Services Fund</t>
  </si>
  <si>
    <r>
      <t>•</t>
    </r>
    <r>
      <rPr>
        <sz val="12"/>
        <color rgb="FF000000"/>
        <rFont val="Calibri"/>
        <family val="2"/>
      </rPr>
      <t>Capital appreciation over long term.</t>
    </r>
  </si>
  <si>
    <t>Nifty Financial Services TRI</t>
  </si>
  <si>
    <r>
      <t>•</t>
    </r>
    <r>
      <rPr>
        <sz val="12"/>
        <color rgb="FF000000"/>
        <rFont val="Calibri"/>
        <family val="2"/>
      </rPr>
      <t>Investing predominantly in portfolio of equity and equity related securities of companies engaged in banking and financial services.</t>
    </r>
  </si>
  <si>
    <r>
      <t>•</t>
    </r>
    <r>
      <rPr>
        <b/>
        <sz val="12"/>
        <color rgb="FF000000"/>
        <rFont val="Calibri"/>
        <family val="2"/>
      </rPr>
      <t>Risk – Very High</t>
    </r>
  </si>
  <si>
    <r>
      <t>•</t>
    </r>
    <r>
      <rPr>
        <sz val="12"/>
        <color rgb="FF000000"/>
        <rFont val="Calibri"/>
        <family val="2"/>
      </rPr>
      <t>Long term capital appreciation</t>
    </r>
  </si>
  <si>
    <t>Nifty 500 TRI</t>
  </si>
  <si>
    <r>
      <t>•</t>
    </r>
    <r>
      <rPr>
        <sz val="12"/>
        <color rgb="FF000000"/>
        <rFont val="Calibri"/>
        <family val="2"/>
      </rPr>
      <t>Investing across Large, Mid &amp; Small Cap stocks.</t>
    </r>
  </si>
  <si>
    <r>
      <t>•</t>
    </r>
    <r>
      <rPr>
        <sz val="12"/>
        <color rgb="FF000000"/>
        <rFont val="Calibri"/>
        <family val="2"/>
      </rPr>
      <t>Long Term Capital Appreciation</t>
    </r>
  </si>
  <si>
    <t>NIFTY 100 TRI</t>
  </si>
  <si>
    <r>
      <t>•</t>
    </r>
    <r>
      <rPr>
        <sz val="12"/>
        <color rgb="FF000000"/>
        <rFont val="Calibri"/>
        <family val="2"/>
      </rPr>
      <t>A Fund that primarily invest in large-cap stock.</t>
    </r>
  </si>
  <si>
    <r>
      <t>•</t>
    </r>
    <r>
      <rPr>
        <sz val="12"/>
        <color rgb="FF000000"/>
        <rFont val="Calibri"/>
        <family val="2"/>
      </rPr>
      <t>Long Term Capital Growth</t>
    </r>
  </si>
  <si>
    <t>Nifty Infrastructure TRI</t>
  </si>
  <si>
    <r>
      <t>•</t>
    </r>
    <r>
      <rPr>
        <sz val="12"/>
        <color rgb="FF000000"/>
        <rFont val="Calibri"/>
        <family val="2"/>
      </rPr>
      <t>Investment in equity and equity related instruments of companies engaged either directly or indirectly in infrastructure sector.</t>
    </r>
  </si>
  <si>
    <t>LIC MF Index Fund – Nifty Plan</t>
  </si>
  <si>
    <t>NIFTY 50 TRI</t>
  </si>
  <si>
    <r>
      <t>•</t>
    </r>
    <r>
      <rPr>
        <sz val="12"/>
        <color rgb="FF000000"/>
        <rFont val="Calibri"/>
        <family val="2"/>
      </rPr>
      <t>Investment in equity instrument of respective index stocks subject to tracking error.</t>
    </r>
  </si>
  <si>
    <t>LIC MF Index Fund – Sensex Plan</t>
  </si>
  <si>
    <t>S&amp;P BSE Sensex TRI</t>
  </si>
  <si>
    <r>
      <t>•</t>
    </r>
    <r>
      <rPr>
        <sz val="12"/>
        <color rgb="FF000000"/>
        <rFont val="Calibri"/>
        <family val="2"/>
      </rPr>
      <t>Investment in equity instrument of S &amp; P BSE Sensex index stocks subject to tracking error.</t>
    </r>
  </si>
  <si>
    <r>
      <t>•</t>
    </r>
    <r>
      <rPr>
        <sz val="12"/>
        <color rgb="FF000000"/>
        <rFont val="Calibri"/>
        <family val="2"/>
      </rPr>
      <t>Long Term Capital Appreciation.</t>
    </r>
  </si>
  <si>
    <t>Nifty LargeMidcap 250 TRI</t>
  </si>
  <si>
    <r>
      <t>•</t>
    </r>
    <r>
      <rPr>
        <sz val="12"/>
        <color rgb="FF000000"/>
        <rFont val="Calibri"/>
        <family val="2"/>
      </rPr>
      <t>A fund that primarily invests in Large and Mid-cap stocks</t>
    </r>
  </si>
  <si>
    <t>LIC MF Exchange Traded Fund – Nifty 100</t>
  </si>
  <si>
    <r>
      <t>•</t>
    </r>
    <r>
      <rPr>
        <sz val="12"/>
        <color rgb="FF000000"/>
        <rFont val="Calibri"/>
        <family val="2"/>
      </rPr>
      <t>Long term investment.</t>
    </r>
  </si>
  <si>
    <r>
      <t>•</t>
    </r>
    <r>
      <rPr>
        <sz val="12"/>
        <color rgb="FF000000"/>
        <rFont val="Calibri"/>
        <family val="2"/>
      </rPr>
      <t>Investment in equity and equity related securities and portfolios replicating the composition of Nifty 100 Index, subject to tracking errors.</t>
    </r>
  </si>
  <si>
    <r>
      <t>•</t>
    </r>
    <r>
      <rPr>
        <b/>
        <sz val="12"/>
        <color rgb="FF000000"/>
        <rFont val="Calibri"/>
        <family val="2"/>
      </rPr>
      <t xml:space="preserve">Risk- Very High </t>
    </r>
  </si>
  <si>
    <r>
      <t>•</t>
    </r>
    <r>
      <rPr>
        <sz val="12"/>
        <color rgb="FF000000"/>
        <rFont val="Calibri"/>
        <family val="2"/>
      </rPr>
      <t>Investment in equity and equity related securities</t>
    </r>
  </si>
  <si>
    <t>LIC MF Exchange Traded Fund – Nifty 50</t>
  </si>
  <si>
    <r>
      <t>•</t>
    </r>
    <r>
      <rPr>
        <sz val="12"/>
        <color rgb="FF000000"/>
        <rFont val="Calibri"/>
        <family val="2"/>
      </rPr>
      <t>Investment in securities covered by NIFTY 50 Index, subject to tracking errors.</t>
    </r>
  </si>
  <si>
    <r>
      <t>•</t>
    </r>
    <r>
      <rPr>
        <b/>
        <sz val="12"/>
        <color rgb="FF000000"/>
        <rFont val="Calibri"/>
        <family val="2"/>
      </rPr>
      <t>Risk- Very High</t>
    </r>
  </si>
  <si>
    <t>LIC MF Exchange Traded Fund – Sensex</t>
  </si>
  <si>
    <r>
      <t>•</t>
    </r>
    <r>
      <rPr>
        <sz val="12"/>
        <color rgb="FF000000"/>
        <rFont val="Calibri"/>
        <family val="2"/>
      </rPr>
      <t>Investment in securities covered by S&amp;P BSE SENSEX,  subject to tracking errors.</t>
    </r>
  </si>
  <si>
    <t>*Investors should consult their financial advisers if in doubt about whether the product is suitable for them.</t>
  </si>
  <si>
    <t>Mutual Fund investments are subject to market risks, read all scheme related documents carefully.</t>
  </si>
  <si>
    <r>
      <t xml:space="preserve">SEBI vide its Circular No. SEBI/HO/IMD/DF3/CIR/P/2020/197 dated October 05, 2020, has revised guidelines on the Product Labelling (‘Risk-o-meter’) for Mutual Funds. Accordingly, Product Labelling (‘Risk-o-meter’) for all schemes of LIC Mutual Fund basis the portfolio of schemes as on September 30, 2021: </t>
    </r>
    <r>
      <rPr>
        <b/>
        <sz val="10"/>
        <color theme="1"/>
        <rFont val="Arial"/>
        <family val="2"/>
      </rPr>
      <t>Annexure 2</t>
    </r>
  </si>
  <si>
    <t>Annexure 2</t>
  </si>
  <si>
    <t>Sd/-</t>
  </si>
  <si>
    <t>The above unaudited financial results have been approved by the Board of LIC Mutual Fund Trustee Private Limited in their meeting held on October 29,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</si>
</sst>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_);_(* \(#,##0.00\);_(* &quot;-&quot;??_);_(@_)"/>
    <numFmt numFmtId="164" formatCode="\ dd\-mmm\-yyyy"/>
    <numFmt numFmtId="165" formatCode="_(* #,##0.0000_);_(* \(#,##0.0000\);_(* &quot;-&quot;??_);_(@_)"/>
    <numFmt numFmtId="166" formatCode="0.0000"/>
    <numFmt numFmtId="167" formatCode="0.00000000"/>
    <numFmt numFmtId="168" formatCode="\ dd\-mmmm\-yyyy"/>
    <numFmt numFmtId="169" formatCode="_(* #,##0_);_(* \(#,##0\);_(* &quot;-&quot;??_);_(@_)"/>
    <numFmt numFmtId="170" formatCode="mmmm\ d\,\ yyyy"/>
    <numFmt numFmtId="171" formatCode="m/d/yyyy"/>
    <numFmt numFmtId="172" formatCode="h\:mm\ AM/PM"/>
    <numFmt numFmtId="173" formatCode="h\:mm\:ss\ AM/PM"/>
    <numFmt numFmtId="174" formatCode="########0.000"/>
    <numFmt numFmtId="175" formatCode="########0.00"/>
    <numFmt numFmtId="176" formatCode="0.000"/>
    <numFmt numFmtId="177" formatCode="."/>
  </numFmts>
  <fonts count="49"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b/>
      <sz val="10"/>
      <color theme="1"/>
      <name val="Verdana"/>
      <family val="2"/>
    </font>
    <font>
      <sz val="11"/>
      <color theme="1"/>
      <name val="Calibri"/>
      <family val="2"/>
      <scheme val="minor"/>
    </font>
    <font>
      <sz val="10"/>
      <color theme="1"/>
      <name val="Arial"/>
      <family val="2"/>
    </font>
    <font>
      <b/>
      <sz val="14"/>
      <color theme="1"/>
      <name val="Arial"/>
      <family val="2"/>
    </font>
    <font>
      <b/>
      <sz val="12"/>
      <color theme="1"/>
      <name val="Arial"/>
      <family val="2"/>
    </font>
    <font>
      <i/>
      <sz val="11"/>
      <color theme="1"/>
      <name val="Arial"/>
      <family val="2"/>
    </font>
    <font>
      <b/>
      <sz val="10"/>
      <color theme="1"/>
      <name val="Arial"/>
      <family val="2"/>
    </font>
    <font>
      <u/>
      <sz val="10"/>
      <color theme="1"/>
      <name val="Arial"/>
      <family val="2"/>
    </font>
    <font>
      <sz val="10"/>
      <name val="Arial"/>
      <family val="2"/>
    </font>
    <font>
      <b/>
      <sz val="10"/>
      <name val="Arial"/>
      <family val="2"/>
    </font>
    <font>
      <sz val="10"/>
      <color theme="1"/>
      <name val="Verdana"/>
      <family val="2"/>
    </font>
    <font>
      <b/>
      <sz val="8.5"/>
      <color theme="1"/>
      <name val="Tahoma"/>
      <family val="2"/>
    </font>
    <font>
      <sz val="8.5"/>
      <color theme="1"/>
      <name val="Tahoma"/>
      <family val="2"/>
    </font>
    <font>
      <sz val="8.5"/>
      <color rgb="FF0070C0"/>
      <name val="Tahoma"/>
      <family val="2"/>
    </font>
    <font>
      <sz val="10"/>
      <color theme="0"/>
      <name val="Arial"/>
      <family val="2"/>
    </font>
    <font>
      <b/>
      <sz val="10"/>
      <color theme="1"/>
      <name val="Calibri"/>
      <family val="2"/>
      <scheme val="minor"/>
    </font>
    <font>
      <sz val="10"/>
      <color theme="1"/>
      <name val="Calibri"/>
      <family val="2"/>
      <scheme val="minor"/>
    </font>
    <font>
      <b/>
      <u/>
      <sz val="10"/>
      <color theme="1"/>
      <name val="Calibri"/>
      <family val="2"/>
      <scheme val="minor"/>
    </font>
    <font>
      <b/>
      <u/>
      <sz val="8.5"/>
      <name val="Tahoma"/>
      <family val="2"/>
    </font>
    <font>
      <sz val="8.5"/>
      <name val="Tahoma"/>
      <family val="2"/>
    </font>
    <font>
      <sz val="8.5"/>
      <color rgb="FFFF0000"/>
      <name val="Tahoma"/>
      <family val="2"/>
    </font>
    <font>
      <sz val="8.5"/>
      <color rgb="FF0033CC"/>
      <name val="Tahoma"/>
      <family val="2"/>
    </font>
    <font>
      <b/>
      <sz val="8.5"/>
      <name val="Tahoma"/>
      <family val="2"/>
    </font>
    <font>
      <b/>
      <u/>
      <sz val="12"/>
      <color theme="1"/>
      <name val="Arial"/>
      <family val="2"/>
    </font>
    <font>
      <b/>
      <i/>
      <sz val="8.5"/>
      <color rgb="FFFF0000"/>
      <name val="Tahoma"/>
      <family val="2"/>
    </font>
    <font>
      <b/>
      <sz val="11"/>
      <color theme="1"/>
      <name val="Calibri"/>
      <family val="2"/>
      <scheme val="minor"/>
    </font>
    <font>
      <b/>
      <sz val="12"/>
      <color theme="1"/>
      <name val="Calibri"/>
      <family val="2"/>
      <scheme val="minor"/>
    </font>
    <font>
      <b/>
      <sz val="12"/>
      <color rgb="FFFFFFFF"/>
      <name val="Calibri"/>
      <family val="2"/>
    </font>
    <font>
      <sz val="12"/>
      <color rgb="FF000000"/>
      <name val="Calibri"/>
      <family val="2"/>
    </font>
    <font>
      <sz val="12"/>
      <name val="Arial"/>
      <family val="2"/>
    </font>
    <font>
      <b/>
      <sz val="12"/>
      <color rgb="FF000000"/>
      <name val="Calibri"/>
      <family val="2"/>
    </font>
    <font>
      <b/>
      <u/>
      <sz val="12"/>
      <color theme="1"/>
      <name val="Calibri"/>
      <family val="2"/>
      <scheme val="minor"/>
    </font>
    <font>
      <sz val="12"/>
      <color theme="1"/>
      <name val="Calibri"/>
      <family val="2"/>
      <scheme val="minor"/>
    </font>
  </fonts>
  <fills count="6">
    <fill>
      <patternFill patternType="none"/>
    </fill>
    <fill>
      <patternFill patternType="gray125"/>
    </fill>
    <fill>
      <patternFill patternType="solid">
        <fgColor rgb="FFFFFF00"/>
        <bgColor indexed="64"/>
      </patternFill>
    </fill>
    <fill>
      <gradientFill degree="90">
        <stop position="0">
          <color theme="0" tint="-0.1490218817712943"/>
        </stop>
        <stop position="1">
          <color theme="0"/>
        </stop>
      </gradientFill>
    </fill>
    <fill>
      <patternFill patternType="solid">
        <fgColor theme="9" tint="0.39997558519241921"/>
        <bgColor indexed="64"/>
      </patternFill>
    </fill>
    <fill>
      <patternFill patternType="solid">
        <fgColor rgb="FF2E75B6"/>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indexed="64"/>
      </left>
      <right style="medium">
        <color indexed="64"/>
      </right>
      <top style="medium">
        <color indexed="64"/>
      </top>
      <bottom/>
      <diagonal/>
    </border>
    <border>
      <left style="medium">
        <color indexed="64"/>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bottom/>
      <diagonal/>
    </border>
    <border>
      <left style="medium">
        <color indexed="64"/>
      </left>
      <right style="medium">
        <color indexed="64"/>
      </right>
      <top/>
      <bottom/>
      <diagonal/>
    </border>
    <border>
      <left style="medium">
        <color indexed="64"/>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style="medium">
        <color rgb="FF000000"/>
      </right>
      <top style="medium">
        <color indexed="64"/>
      </top>
      <bottom/>
      <diagonal/>
    </border>
    <border>
      <left style="medium">
        <color indexed="64"/>
      </left>
      <right style="medium">
        <color rgb="FF000000"/>
      </right>
      <top/>
      <bottom style="medium">
        <color indexed="64"/>
      </bottom>
      <diagonal/>
    </border>
    <border>
      <left/>
      <right/>
      <top style="medium">
        <color rgb="FF000000"/>
      </top>
      <bottom/>
      <diagonal/>
    </border>
    <border>
      <left/>
      <right/>
      <top/>
      <bottom style="medium">
        <color rgb="FF000000"/>
      </bottom>
      <diagonal/>
    </border>
  </borders>
  <cellStyleXfs count="5">
    <xf numFmtId="0" fontId="0" fillId="0" borderId="0"/>
    <xf numFmtId="43" fontId="17" fillId="0" borderId="0" applyFont="0" applyFill="0" applyBorder="0" applyAlignment="0" applyProtection="0"/>
    <xf numFmtId="0" fontId="24" fillId="0" borderId="0" applyNumberFormat="0" applyFill="0" applyBorder="0" applyAlignment="0" applyProtection="0"/>
    <xf numFmtId="0" fontId="17" fillId="0" borderId="0"/>
    <xf numFmtId="9" fontId="17" fillId="0" borderId="0" applyFont="0" applyFill="0" applyBorder="0" applyAlignment="0" applyProtection="0"/>
  </cellStyleXfs>
  <cellXfs count="271">
    <xf numFmtId="0" fontId="0" fillId="0" borderId="0" xfId="0"/>
    <xf numFmtId="0" fontId="0" fillId="0" borderId="0" xfId="0" applyAlignment="1">
      <alignment vertical="top"/>
    </xf>
    <xf numFmtId="4" fontId="0" fillId="0" borderId="0" xfId="0" applyNumberFormat="1" applyAlignment="1">
      <alignment vertical="top"/>
    </xf>
    <xf numFmtId="164" fontId="0" fillId="0" borderId="0" xfId="0" applyNumberFormat="1" applyAlignment="1">
      <alignment vertical="top"/>
    </xf>
    <xf numFmtId="0" fontId="16" fillId="0" borderId="1" xfId="0" applyFont="1" applyBorder="1"/>
    <xf numFmtId="168" fontId="0" fillId="0" borderId="0" xfId="0" applyNumberFormat="1" applyAlignment="1">
      <alignment vertical="top"/>
    </xf>
    <xf numFmtId="0" fontId="0" fillId="0" borderId="0" xfId="0" applyNumberFormat="1" applyAlignment="1">
      <alignment vertical="top"/>
    </xf>
    <xf numFmtId="0" fontId="18" fillId="0" borderId="0" xfId="0" applyFont="1" applyAlignment="1">
      <alignment vertical="top"/>
    </xf>
    <xf numFmtId="0" fontId="19" fillId="0" borderId="0" xfId="0" applyFont="1" applyAlignment="1">
      <alignment vertical="top"/>
    </xf>
    <xf numFmtId="0" fontId="20" fillId="0" borderId="0" xfId="0" applyFont="1" applyAlignment="1">
      <alignment vertical="top"/>
    </xf>
    <xf numFmtId="0" fontId="21" fillId="0" borderId="0" xfId="0" applyFont="1" applyAlignment="1">
      <alignment vertical="top"/>
    </xf>
    <xf numFmtId="0" fontId="22" fillId="0" borderId="1" xfId="0" applyFont="1" applyBorder="1" applyAlignment="1">
      <alignment horizontal="center" vertical="top"/>
    </xf>
    <xf numFmtId="0" fontId="22" fillId="0" borderId="5" xfId="0" applyFont="1" applyBorder="1" applyAlignment="1">
      <alignment vertical="top"/>
    </xf>
    <xf numFmtId="0" fontId="22" fillId="0" borderId="1" xfId="0" applyFont="1" applyBorder="1" applyAlignment="1">
      <alignment vertical="top" wrapText="1"/>
    </xf>
    <xf numFmtId="0" fontId="18" fillId="0" borderId="2" xfId="0" applyFont="1" applyBorder="1" applyAlignment="1">
      <alignment horizontal="center" vertical="top"/>
    </xf>
    <xf numFmtId="0" fontId="18" fillId="0" borderId="2" xfId="0" applyFont="1" applyBorder="1" applyAlignment="1">
      <alignment vertical="top"/>
    </xf>
    <xf numFmtId="43" fontId="18" fillId="0" borderId="2" xfId="0" applyNumberFormat="1" applyFont="1" applyBorder="1" applyAlignment="1">
      <alignment vertical="top"/>
    </xf>
    <xf numFmtId="0" fontId="18" fillId="0" borderId="3" xfId="0" applyFont="1" applyBorder="1" applyAlignment="1">
      <alignment horizontal="center" vertical="top"/>
    </xf>
    <xf numFmtId="0" fontId="18" fillId="0" borderId="3" xfId="0" applyFont="1" applyBorder="1" applyAlignment="1">
      <alignment vertical="top"/>
    </xf>
    <xf numFmtId="43" fontId="18" fillId="0" borderId="3" xfId="0" applyNumberFormat="1" applyFont="1" applyBorder="1" applyAlignment="1">
      <alignment vertical="top"/>
    </xf>
    <xf numFmtId="0" fontId="18" fillId="0" borderId="4" xfId="0" applyFont="1" applyBorder="1" applyAlignment="1">
      <alignment horizontal="center" vertical="top"/>
    </xf>
    <xf numFmtId="0" fontId="18" fillId="0" borderId="4" xfId="0" applyFont="1" applyBorder="1" applyAlignment="1">
      <alignment vertical="top"/>
    </xf>
    <xf numFmtId="165" fontId="18" fillId="0" borderId="3" xfId="0" applyNumberFormat="1" applyFont="1" applyBorder="1" applyAlignment="1">
      <alignment horizontal="right" vertical="top"/>
    </xf>
    <xf numFmtId="165" fontId="18" fillId="0" borderId="0" xfId="0" applyNumberFormat="1" applyFont="1" applyAlignment="1">
      <alignment vertical="top"/>
    </xf>
    <xf numFmtId="0" fontId="18" fillId="0" borderId="3" xfId="0" applyFont="1" applyBorder="1" applyAlignment="1">
      <alignment vertical="top" wrapText="1"/>
    </xf>
    <xf numFmtId="0" fontId="23" fillId="0" borderId="3" xfId="0" applyFont="1" applyBorder="1" applyAlignment="1">
      <alignment vertical="top"/>
    </xf>
    <xf numFmtId="170" fontId="18" fillId="0" borderId="3" xfId="0" applyNumberFormat="1" applyFont="1" applyBorder="1" applyAlignment="1">
      <alignment vertical="top"/>
    </xf>
    <xf numFmtId="0" fontId="18" fillId="0" borderId="0" xfId="0" applyFont="1" applyBorder="1" applyAlignment="1">
      <alignment horizontal="center" vertical="top"/>
    </xf>
    <xf numFmtId="0" fontId="18" fillId="0" borderId="0" xfId="0" applyFont="1" applyBorder="1" applyAlignment="1">
      <alignment vertical="top"/>
    </xf>
    <xf numFmtId="0" fontId="18" fillId="0" borderId="0" xfId="0" applyFont="1" applyBorder="1" applyAlignment="1">
      <alignment horizontal="right" vertical="top"/>
    </xf>
    <xf numFmtId="0" fontId="18" fillId="0" borderId="3" xfId="0" applyFont="1" applyFill="1" applyBorder="1" applyAlignment="1">
      <alignment vertical="top"/>
    </xf>
    <xf numFmtId="0" fontId="22" fillId="0" borderId="1" xfId="0" applyFont="1" applyBorder="1" applyAlignment="1">
      <alignment vertical="top"/>
    </xf>
    <xf numFmtId="0" fontId="22" fillId="0" borderId="0" xfId="0" applyFont="1" applyAlignment="1">
      <alignment vertical="top"/>
    </xf>
    <xf numFmtId="0" fontId="18" fillId="0" borderId="0" xfId="0" applyFont="1" applyAlignment="1">
      <alignment horizontal="right" vertical="top"/>
    </xf>
    <xf numFmtId="43" fontId="18" fillId="0" borderId="0" xfId="0" applyNumberFormat="1" applyFont="1" applyAlignment="1">
      <alignment vertical="top"/>
    </xf>
    <xf numFmtId="0" fontId="22" fillId="0" borderId="1" xfId="0" applyFont="1" applyBorder="1" applyAlignment="1">
      <alignment horizontal="right" vertical="top"/>
    </xf>
    <xf numFmtId="165" fontId="18" fillId="0" borderId="3" xfId="0" applyNumberFormat="1" applyFont="1" applyBorder="1" applyAlignment="1">
      <alignment vertical="top"/>
    </xf>
    <xf numFmtId="43" fontId="18" fillId="0" borderId="3" xfId="0" applyNumberFormat="1" applyFont="1" applyBorder="1" applyAlignment="1">
      <alignment horizontal="right" vertical="top"/>
    </xf>
    <xf numFmtId="0" fontId="24" fillId="0" borderId="0" xfId="2" applyFont="1" applyFill="1" applyAlignment="1">
      <alignment vertical="top"/>
    </xf>
    <xf numFmtId="0" fontId="24" fillId="0" borderId="0" xfId="0" applyFont="1" applyFill="1" applyAlignment="1">
      <alignment vertical="top"/>
    </xf>
    <xf numFmtId="4" fontId="24" fillId="0" borderId="0" xfId="0" applyNumberFormat="1" applyFont="1" applyFill="1" applyAlignment="1">
      <alignment vertical="top"/>
    </xf>
    <xf numFmtId="0" fontId="24" fillId="0" borderId="0" xfId="3" applyFont="1" applyFill="1" applyAlignment="1">
      <alignment vertical="top"/>
    </xf>
    <xf numFmtId="171" fontId="0" fillId="0" borderId="0" xfId="0" applyNumberFormat="1" applyAlignment="1">
      <alignment vertical="top"/>
    </xf>
    <xf numFmtId="172" fontId="0" fillId="0" borderId="0" xfId="0" applyNumberFormat="1" applyAlignment="1">
      <alignment vertical="top"/>
    </xf>
    <xf numFmtId="3" fontId="0" fillId="0" borderId="0" xfId="0" applyNumberFormat="1" applyAlignment="1">
      <alignment vertical="top"/>
    </xf>
    <xf numFmtId="173" fontId="0" fillId="0" borderId="0" xfId="0" applyNumberFormat="1" applyAlignment="1">
      <alignment vertical="top"/>
    </xf>
    <xf numFmtId="174" fontId="16" fillId="0" borderId="0" xfId="0" applyNumberFormat="1" applyFont="1"/>
    <xf numFmtId="175" fontId="16" fillId="0" borderId="0" xfId="0" applyNumberFormat="1" applyFont="1"/>
    <xf numFmtId="0" fontId="26" fillId="0" borderId="0" xfId="0" applyFont="1"/>
    <xf numFmtId="174" fontId="26" fillId="0" borderId="0" xfId="0" applyNumberFormat="1" applyFont="1"/>
    <xf numFmtId="175" fontId="26" fillId="0" borderId="0" xfId="0" applyNumberFormat="1" applyFont="1"/>
    <xf numFmtId="174" fontId="16" fillId="0" borderId="1" xfId="0" applyNumberFormat="1" applyFont="1" applyBorder="1"/>
    <xf numFmtId="175" fontId="16" fillId="0" borderId="1" xfId="0" applyNumberFormat="1" applyFont="1" applyBorder="1"/>
    <xf numFmtId="0" fontId="26" fillId="0" borderId="1" xfId="0" applyFont="1" applyBorder="1"/>
    <xf numFmtId="14" fontId="26" fillId="0" borderId="1" xfId="0" applyNumberFormat="1" applyFont="1" applyBorder="1"/>
    <xf numFmtId="174" fontId="26" fillId="0" borderId="1" xfId="0" applyNumberFormat="1" applyFont="1" applyBorder="1"/>
    <xf numFmtId="175" fontId="26" fillId="0" borderId="1" xfId="0" applyNumberFormat="1" applyFont="1" applyBorder="1"/>
    <xf numFmtId="0" fontId="27" fillId="3" borderId="1" xfId="0" applyFont="1" applyFill="1" applyBorder="1" applyAlignment="1">
      <alignment horizontal="center" vertical="center" wrapText="1"/>
    </xf>
    <xf numFmtId="0" fontId="27" fillId="0" borderId="1" xfId="0" applyFont="1" applyBorder="1"/>
    <xf numFmtId="0" fontId="28" fillId="0" borderId="1" xfId="0" applyFont="1" applyBorder="1"/>
    <xf numFmtId="15" fontId="29" fillId="0" borderId="1" xfId="0" applyNumberFormat="1" applyFont="1" applyBorder="1"/>
    <xf numFmtId="15" fontId="28" fillId="0" borderId="1" xfId="0" applyNumberFormat="1" applyFont="1" applyBorder="1"/>
    <xf numFmtId="43" fontId="27" fillId="0" borderId="1" xfId="1" applyFont="1" applyBorder="1" applyAlignment="1">
      <alignment horizontal="right"/>
    </xf>
    <xf numFmtId="43" fontId="28" fillId="0" borderId="1" xfId="1" applyFont="1" applyBorder="1" applyAlignment="1">
      <alignment horizontal="right"/>
    </xf>
    <xf numFmtId="0" fontId="15" fillId="0" borderId="0" xfId="0" applyFont="1" applyAlignment="1">
      <alignment vertical="top"/>
    </xf>
    <xf numFmtId="0" fontId="14" fillId="0" borderId="0" xfId="0" applyFont="1" applyAlignment="1">
      <alignment vertical="top"/>
    </xf>
    <xf numFmtId="0" fontId="31" fillId="2" borderId="0" xfId="0" applyFont="1" applyFill="1" applyAlignment="1">
      <alignment vertical="top"/>
    </xf>
    <xf numFmtId="1" fontId="32" fillId="0" borderId="0" xfId="0" applyNumberFormat="1" applyFont="1" applyAlignment="1">
      <alignment vertical="top"/>
    </xf>
    <xf numFmtId="0" fontId="32" fillId="0" borderId="0" xfId="0" applyFont="1" applyAlignment="1">
      <alignment vertical="top"/>
    </xf>
    <xf numFmtId="166" fontId="32" fillId="0" borderId="0" xfId="0" applyNumberFormat="1" applyFont="1" applyAlignment="1">
      <alignment vertical="top"/>
    </xf>
    <xf numFmtId="176" fontId="32" fillId="0" borderId="0" xfId="0" applyNumberFormat="1" applyFont="1" applyAlignment="1">
      <alignment vertical="top"/>
    </xf>
    <xf numFmtId="2" fontId="32" fillId="0" borderId="0" xfId="0" applyNumberFormat="1" applyFont="1" applyAlignment="1">
      <alignment vertical="top"/>
    </xf>
    <xf numFmtId="1" fontId="32" fillId="2" borderId="0" xfId="0" applyNumberFormat="1" applyFont="1" applyFill="1" applyAlignment="1">
      <alignment vertical="top"/>
    </xf>
    <xf numFmtId="15" fontId="32" fillId="0" borderId="0" xfId="0" applyNumberFormat="1" applyFont="1" applyAlignment="1">
      <alignment vertical="top"/>
    </xf>
    <xf numFmtId="14" fontId="32" fillId="0" borderId="0" xfId="0" applyNumberFormat="1" applyFont="1" applyAlignment="1">
      <alignment vertical="top"/>
    </xf>
    <xf numFmtId="0" fontId="32" fillId="2" borderId="0" xfId="0" applyFont="1" applyFill="1" applyAlignment="1">
      <alignment vertical="top"/>
    </xf>
    <xf numFmtId="0" fontId="32" fillId="2" borderId="0" xfId="0" applyNumberFormat="1" applyFont="1" applyFill="1" applyAlignment="1">
      <alignment vertical="top"/>
    </xf>
    <xf numFmtId="0" fontId="31" fillId="2" borderId="0" xfId="0" applyNumberFormat="1" applyFont="1" applyFill="1" applyAlignment="1">
      <alignment vertical="top"/>
    </xf>
    <xf numFmtId="43" fontId="32" fillId="2" borderId="0" xfId="0" applyNumberFormat="1" applyFont="1" applyFill="1" applyAlignment="1">
      <alignment vertical="top"/>
    </xf>
    <xf numFmtId="4" fontId="32" fillId="0" borderId="0" xfId="0" applyNumberFormat="1" applyFont="1" applyAlignment="1">
      <alignment vertical="top"/>
    </xf>
    <xf numFmtId="0" fontId="31" fillId="0" borderId="0" xfId="0" applyFont="1" applyFill="1" applyAlignment="1">
      <alignment vertical="top"/>
    </xf>
    <xf numFmtId="0" fontId="31" fillId="0" borderId="0" xfId="0" applyFont="1" applyAlignment="1">
      <alignment vertical="top"/>
    </xf>
    <xf numFmtId="0" fontId="32" fillId="0" borderId="0" xfId="0" applyFont="1" applyFill="1" applyAlignment="1">
      <alignment vertical="top"/>
    </xf>
    <xf numFmtId="167" fontId="32" fillId="2" borderId="0" xfId="0" applyNumberFormat="1" applyFont="1" applyFill="1" applyAlignment="1">
      <alignment vertical="top"/>
    </xf>
    <xf numFmtId="43" fontId="32" fillId="0" borderId="0" xfId="0" applyNumberFormat="1" applyFont="1" applyAlignment="1">
      <alignment vertical="top"/>
    </xf>
    <xf numFmtId="169" fontId="32" fillId="0" borderId="0" xfId="0" applyNumberFormat="1" applyFont="1" applyAlignment="1">
      <alignment vertical="top"/>
    </xf>
    <xf numFmtId="0" fontId="33" fillId="0" borderId="0" xfId="0" applyFont="1" applyAlignment="1">
      <alignment vertical="top"/>
    </xf>
    <xf numFmtId="0" fontId="11" fillId="0" borderId="3" xfId="0" applyFont="1" applyBorder="1" applyAlignment="1">
      <alignment vertical="top" wrapText="1"/>
    </xf>
    <xf numFmtId="0" fontId="11" fillId="0" borderId="3" xfId="0" applyFont="1" applyBorder="1" applyAlignment="1">
      <alignment vertical="top"/>
    </xf>
    <xf numFmtId="165" fontId="32" fillId="2" borderId="0" xfId="0" applyNumberFormat="1" applyFont="1" applyFill="1" applyAlignment="1">
      <alignment vertical="top"/>
    </xf>
    <xf numFmtId="0" fontId="32" fillId="0" borderId="0" xfId="0" applyNumberFormat="1" applyFont="1" applyAlignment="1">
      <alignment vertical="top"/>
    </xf>
    <xf numFmtId="0" fontId="34" fillId="0" borderId="0" xfId="0" applyFont="1" applyAlignment="1">
      <alignment vertical="top"/>
    </xf>
    <xf numFmtId="0" fontId="35" fillId="0" borderId="0" xfId="0" applyFont="1" applyAlignment="1">
      <alignment wrapText="1"/>
    </xf>
    <xf numFmtId="0" fontId="28" fillId="0" borderId="0" xfId="0" applyFont="1" applyAlignment="1">
      <alignment wrapText="1"/>
    </xf>
    <xf numFmtId="0" fontId="36" fillId="0" borderId="0" xfId="0" applyFont="1" applyAlignment="1">
      <alignment horizontal="right" wrapText="1"/>
    </xf>
    <xf numFmtId="0" fontId="37" fillId="0" borderId="0" xfId="0" applyFont="1" applyAlignment="1">
      <alignment horizontal="right" wrapText="1"/>
    </xf>
    <xf numFmtId="0" fontId="28" fillId="0" borderId="0" xfId="0" applyFont="1" applyAlignment="1">
      <alignment horizontal="right" wrapText="1"/>
    </xf>
    <xf numFmtId="0" fontId="38" fillId="3" borderId="1" xfId="0" applyFont="1" applyFill="1" applyBorder="1" applyAlignment="1">
      <alignment horizontal="center" vertical="center" wrapText="1"/>
    </xf>
    <xf numFmtId="0" fontId="36" fillId="0" borderId="1" xfId="0" applyFont="1" applyBorder="1"/>
    <xf numFmtId="15" fontId="28" fillId="0" borderId="1" xfId="0" applyNumberFormat="1" applyFont="1" applyBorder="1" applyAlignment="1">
      <alignment horizontal="left"/>
    </xf>
    <xf numFmtId="0" fontId="31" fillId="2" borderId="0" xfId="0" applyFont="1" applyFill="1" applyAlignment="1">
      <alignment vertical="center"/>
    </xf>
    <xf numFmtId="0" fontId="31" fillId="0" borderId="0" xfId="0" pivotButton="1" applyFont="1" applyAlignment="1">
      <alignment vertical="top"/>
    </xf>
    <xf numFmtId="0" fontId="31" fillId="4" borderId="0" xfId="0" applyFont="1" applyFill="1" applyAlignment="1">
      <alignment vertical="top"/>
    </xf>
    <xf numFmtId="0" fontId="32" fillId="4" borderId="0" xfId="0" applyFont="1" applyFill="1" applyAlignment="1">
      <alignment vertical="top"/>
    </xf>
    <xf numFmtId="0" fontId="18" fillId="0" borderId="1" xfId="0" applyFont="1" applyFill="1" applyBorder="1" applyAlignment="1">
      <alignment horizontal="center" vertical="top"/>
    </xf>
    <xf numFmtId="43" fontId="18" fillId="0" borderId="1" xfId="0" applyNumberFormat="1" applyFont="1" applyFill="1" applyBorder="1" applyAlignment="1">
      <alignment vertical="top"/>
    </xf>
    <xf numFmtId="0" fontId="18" fillId="0" borderId="0" xfId="0" applyFont="1" applyFill="1" applyAlignment="1">
      <alignment vertical="top"/>
    </xf>
    <xf numFmtId="0" fontId="39" fillId="0" borderId="0" xfId="0" applyFont="1" applyAlignment="1">
      <alignment vertical="top"/>
    </xf>
    <xf numFmtId="0" fontId="10" fillId="0" borderId="0" xfId="0" applyFont="1" applyAlignment="1">
      <alignment vertical="top"/>
    </xf>
    <xf numFmtId="177" fontId="18" fillId="0" borderId="0" xfId="0" applyNumberFormat="1" applyFont="1" applyAlignment="1">
      <alignment vertical="top"/>
    </xf>
    <xf numFmtId="0" fontId="10" fillId="0" borderId="2" xfId="0" applyFont="1" applyBorder="1" applyAlignment="1">
      <alignment vertical="top"/>
    </xf>
    <xf numFmtId="0" fontId="10" fillId="0" borderId="3" xfId="0" applyFont="1" applyBorder="1" applyAlignment="1">
      <alignment vertical="top"/>
    </xf>
    <xf numFmtId="169" fontId="13" fillId="0" borderId="3" xfId="0" applyNumberFormat="1" applyFont="1" applyBorder="1" applyAlignment="1">
      <alignment vertical="top"/>
    </xf>
    <xf numFmtId="43" fontId="12" fillId="0" borderId="3" xfId="1" applyNumberFormat="1" applyFont="1" applyBorder="1" applyAlignment="1">
      <alignment vertical="top"/>
    </xf>
    <xf numFmtId="0" fontId="18" fillId="0" borderId="0" xfId="0" applyNumberFormat="1" applyFont="1" applyAlignment="1">
      <alignment vertical="top"/>
    </xf>
    <xf numFmtId="0" fontId="18" fillId="0" borderId="3" xfId="0" applyNumberFormat="1" applyFont="1" applyBorder="1" applyAlignment="1">
      <alignment vertical="top"/>
    </xf>
    <xf numFmtId="0" fontId="13" fillId="0" borderId="3" xfId="0" applyNumberFormat="1" applyFont="1" applyBorder="1" applyAlignment="1">
      <alignment vertical="top"/>
    </xf>
    <xf numFmtId="0" fontId="13" fillId="0" borderId="3" xfId="4" applyNumberFormat="1" applyFont="1" applyBorder="1" applyAlignment="1">
      <alignment vertical="top"/>
    </xf>
    <xf numFmtId="0" fontId="18" fillId="0" borderId="3" xfId="4" applyNumberFormat="1" applyFont="1" applyBorder="1" applyAlignment="1">
      <alignment vertical="top"/>
    </xf>
    <xf numFmtId="0" fontId="18" fillId="0" borderId="2" xfId="0" applyNumberFormat="1" applyFont="1" applyBorder="1" applyAlignment="1">
      <alignment vertical="top"/>
    </xf>
    <xf numFmtId="0" fontId="13" fillId="0" borderId="2" xfId="0" applyNumberFormat="1" applyFont="1" applyBorder="1" applyAlignment="1">
      <alignment vertical="top"/>
    </xf>
    <xf numFmtId="0" fontId="13" fillId="0" borderId="2" xfId="4" applyNumberFormat="1" applyFont="1" applyBorder="1" applyAlignment="1">
      <alignment vertical="top"/>
    </xf>
    <xf numFmtId="0" fontId="18" fillId="0" borderId="2" xfId="4" applyNumberFormat="1" applyFont="1" applyBorder="1" applyAlignment="1">
      <alignment vertical="top"/>
    </xf>
    <xf numFmtId="0" fontId="10" fillId="0" borderId="2" xfId="0" applyFont="1" applyFill="1" applyBorder="1" applyAlignment="1">
      <alignment vertical="top"/>
    </xf>
    <xf numFmtId="0" fontId="10" fillId="0" borderId="3" xfId="0" applyNumberFormat="1" applyFont="1" applyBorder="1" applyAlignment="1">
      <alignment vertical="top"/>
    </xf>
    <xf numFmtId="0" fontId="18" fillId="0" borderId="4" xfId="0" applyNumberFormat="1" applyFont="1" applyBorder="1" applyAlignment="1">
      <alignment vertical="top"/>
    </xf>
    <xf numFmtId="0" fontId="10" fillId="0" borderId="2" xfId="0" applyNumberFormat="1" applyFont="1" applyBorder="1" applyAlignment="1">
      <alignment vertical="top"/>
    </xf>
    <xf numFmtId="0" fontId="18" fillId="0" borderId="0" xfId="0" applyNumberFormat="1" applyFont="1" applyBorder="1" applyAlignment="1">
      <alignment vertical="top"/>
    </xf>
    <xf numFmtId="0" fontId="10" fillId="0" borderId="0" xfId="0" applyNumberFormat="1" applyFont="1" applyBorder="1" applyAlignment="1">
      <alignment vertical="top"/>
    </xf>
    <xf numFmtId="0" fontId="13" fillId="0" borderId="4" xfId="0" applyNumberFormat="1" applyFont="1" applyBorder="1" applyAlignment="1">
      <alignment vertical="top"/>
    </xf>
    <xf numFmtId="0" fontId="10" fillId="0" borderId="0" xfId="0" applyFont="1" applyAlignment="1">
      <alignment horizontal="right" vertical="top"/>
    </xf>
    <xf numFmtId="0" fontId="10" fillId="0" borderId="0" xfId="0" applyFont="1" applyFill="1" applyAlignment="1">
      <alignment vertical="top"/>
    </xf>
    <xf numFmtId="0" fontId="18" fillId="0" borderId="0" xfId="0" applyNumberFormat="1" applyFont="1" applyFill="1" applyAlignment="1">
      <alignment vertical="top"/>
    </xf>
    <xf numFmtId="0" fontId="12" fillId="0" borderId="0" xfId="0" applyNumberFormat="1" applyFont="1" applyFill="1" applyAlignment="1">
      <alignment vertical="top"/>
    </xf>
    <xf numFmtId="0" fontId="10" fillId="0" borderId="0" xfId="0" applyNumberFormat="1" applyFont="1" applyFill="1" applyAlignment="1">
      <alignment vertical="top"/>
    </xf>
    <xf numFmtId="0" fontId="18" fillId="0" borderId="0" xfId="0" applyNumberFormat="1" applyFont="1" applyFill="1" applyBorder="1" applyAlignment="1">
      <alignment vertical="top"/>
    </xf>
    <xf numFmtId="0" fontId="22" fillId="0" borderId="1" xfId="0" applyNumberFormat="1" applyFont="1" applyFill="1" applyBorder="1" applyAlignment="1">
      <alignment vertical="top"/>
    </xf>
    <xf numFmtId="0" fontId="10" fillId="0" borderId="3" xfId="0" applyNumberFormat="1" applyFont="1" applyFill="1" applyBorder="1" applyAlignment="1">
      <alignment vertical="top"/>
    </xf>
    <xf numFmtId="0" fontId="10" fillId="0" borderId="0" xfId="0" applyNumberFormat="1" applyFont="1" applyFill="1" applyBorder="1" applyAlignment="1">
      <alignment vertical="top"/>
    </xf>
    <xf numFmtId="0" fontId="10" fillId="0" borderId="4" xfId="0" applyNumberFormat="1" applyFont="1" applyFill="1" applyBorder="1" applyAlignment="1">
      <alignment vertical="top"/>
    </xf>
    <xf numFmtId="0" fontId="10" fillId="0" borderId="0" xfId="0" applyNumberFormat="1" applyFont="1" applyAlignment="1">
      <alignment vertical="top"/>
    </xf>
    <xf numFmtId="0" fontId="22" fillId="0" borderId="1" xfId="0" applyNumberFormat="1" applyFont="1" applyFill="1" applyBorder="1" applyAlignment="1">
      <alignment horizontal="right" vertical="top" wrapText="1"/>
    </xf>
    <xf numFmtId="0" fontId="12" fillId="0" borderId="0" xfId="0" applyNumberFormat="1" applyFont="1" applyFill="1" applyAlignment="1">
      <alignment horizontal="right" vertical="top"/>
    </xf>
    <xf numFmtId="0" fontId="22" fillId="0" borderId="9" xfId="0" applyNumberFormat="1" applyFont="1" applyFill="1" applyBorder="1" applyAlignment="1">
      <alignment vertical="top"/>
    </xf>
    <xf numFmtId="0" fontId="18" fillId="0" borderId="10" xfId="0" applyFont="1" applyFill="1" applyBorder="1" applyAlignment="1">
      <alignment vertical="top"/>
    </xf>
    <xf numFmtId="0" fontId="10" fillId="0" borderId="7" xfId="0" applyNumberFormat="1" applyFont="1" applyFill="1" applyBorder="1" applyAlignment="1">
      <alignment vertical="top"/>
    </xf>
    <xf numFmtId="0" fontId="10" fillId="0" borderId="8" xfId="0" applyFont="1" applyFill="1" applyBorder="1" applyAlignment="1">
      <alignment vertical="top"/>
    </xf>
    <xf numFmtId="0" fontId="10" fillId="0" borderId="11" xfId="0" applyNumberFormat="1" applyFont="1" applyFill="1" applyBorder="1" applyAlignment="1">
      <alignment vertical="top"/>
    </xf>
    <xf numFmtId="0" fontId="10" fillId="0" borderId="12" xfId="0" applyFont="1" applyFill="1" applyBorder="1" applyAlignment="1">
      <alignment vertical="top"/>
    </xf>
    <xf numFmtId="0" fontId="10" fillId="0" borderId="9" xfId="0" applyNumberFormat="1" applyFont="1" applyFill="1" applyBorder="1" applyAlignment="1">
      <alignment vertical="top"/>
    </xf>
    <xf numFmtId="0" fontId="10" fillId="0" borderId="10" xfId="0" applyFont="1" applyFill="1" applyBorder="1" applyAlignment="1">
      <alignment vertical="top"/>
    </xf>
    <xf numFmtId="0" fontId="24" fillId="0" borderId="1" xfId="0" applyNumberFormat="1" applyFont="1" applyFill="1" applyBorder="1" applyAlignment="1">
      <alignment vertical="top"/>
    </xf>
    <xf numFmtId="0" fontId="24" fillId="0" borderId="0" xfId="2" applyNumberFormat="1" applyFont="1" applyFill="1" applyAlignment="1">
      <alignment vertical="top"/>
    </xf>
    <xf numFmtId="0" fontId="25" fillId="0" borderId="0" xfId="2" applyNumberFormat="1" applyFont="1" applyFill="1" applyAlignment="1">
      <alignment vertical="top"/>
    </xf>
    <xf numFmtId="0" fontId="39" fillId="0" borderId="0" xfId="0" applyNumberFormat="1" applyFont="1" applyAlignment="1">
      <alignment vertical="top"/>
    </xf>
    <xf numFmtId="0" fontId="24" fillId="0" borderId="0" xfId="0" applyNumberFormat="1" applyFont="1" applyFill="1" applyAlignment="1">
      <alignment vertical="top"/>
    </xf>
    <xf numFmtId="0" fontId="24" fillId="0" borderId="0" xfId="3" applyNumberFormat="1" applyFont="1" applyFill="1" applyAlignment="1">
      <alignment vertical="top"/>
    </xf>
    <xf numFmtId="0" fontId="25" fillId="0" borderId="0" xfId="0" applyNumberFormat="1" applyFont="1" applyFill="1" applyAlignment="1">
      <alignment vertical="top"/>
    </xf>
    <xf numFmtId="0" fontId="31" fillId="0" borderId="0" xfId="0" applyNumberFormat="1" applyFont="1" applyAlignment="1">
      <alignment vertical="top"/>
    </xf>
    <xf numFmtId="177" fontId="18" fillId="0" borderId="0" xfId="0" applyNumberFormat="1" applyFont="1" applyFill="1" applyAlignment="1">
      <alignment vertical="top"/>
    </xf>
    <xf numFmtId="0" fontId="9" fillId="0" borderId="1" xfId="0" applyNumberFormat="1" applyFont="1" applyFill="1" applyBorder="1" applyAlignment="1">
      <alignment vertical="top"/>
    </xf>
    <xf numFmtId="43" fontId="24" fillId="0" borderId="1" xfId="0" applyNumberFormat="1" applyFont="1" applyFill="1" applyBorder="1" applyAlignment="1">
      <alignment vertical="top"/>
    </xf>
    <xf numFmtId="43" fontId="9" fillId="0" borderId="1" xfId="0" applyNumberFormat="1" applyFont="1" applyFill="1" applyBorder="1" applyAlignment="1">
      <alignment vertical="top"/>
    </xf>
    <xf numFmtId="43" fontId="9" fillId="0" borderId="1" xfId="1" applyNumberFormat="1" applyFont="1" applyFill="1" applyBorder="1" applyAlignment="1">
      <alignment vertical="top"/>
    </xf>
    <xf numFmtId="0" fontId="8" fillId="0" borderId="0" xfId="0" applyFont="1" applyAlignment="1">
      <alignment vertical="top"/>
    </xf>
    <xf numFmtId="0" fontId="8" fillId="0" borderId="0" xfId="0" applyFont="1" applyAlignment="1">
      <alignment vertical="top" wrapText="1"/>
    </xf>
    <xf numFmtId="0" fontId="7" fillId="0" borderId="0" xfId="0" applyFont="1" applyAlignment="1">
      <alignment vertical="top"/>
    </xf>
    <xf numFmtId="0" fontId="7" fillId="0" borderId="3" xfId="0" applyFont="1" applyBorder="1" applyAlignment="1">
      <alignment vertical="top"/>
    </xf>
    <xf numFmtId="0" fontId="7" fillId="0" borderId="0" xfId="0" applyNumberFormat="1" applyFont="1" applyFill="1" applyAlignment="1">
      <alignment vertical="top"/>
    </xf>
    <xf numFmtId="0" fontId="7" fillId="0" borderId="3" xfId="0" applyNumberFormat="1" applyFont="1" applyFill="1" applyBorder="1" applyAlignment="1">
      <alignment vertical="top"/>
    </xf>
    <xf numFmtId="0" fontId="20" fillId="0" borderId="0" xfId="0" quotePrefix="1" applyFont="1" applyAlignment="1">
      <alignment vertical="top"/>
    </xf>
    <xf numFmtId="0" fontId="7" fillId="0" borderId="1" xfId="0" applyFont="1" applyFill="1" applyBorder="1" applyAlignment="1">
      <alignment vertical="top"/>
    </xf>
    <xf numFmtId="0" fontId="7" fillId="0" borderId="3" xfId="0" applyFont="1" applyBorder="1" applyAlignment="1">
      <alignment vertical="top" wrapText="1"/>
    </xf>
    <xf numFmtId="0" fontId="0" fillId="0" borderId="0" xfId="0"/>
    <xf numFmtId="169" fontId="18" fillId="0" borderId="3" xfId="0" applyNumberFormat="1" applyFont="1" applyBorder="1" applyAlignment="1">
      <alignment vertical="top"/>
    </xf>
    <xf numFmtId="17" fontId="32" fillId="0" borderId="0" xfId="0" applyNumberFormat="1" applyFont="1" applyAlignment="1">
      <alignment vertical="top"/>
    </xf>
    <xf numFmtId="0" fontId="18" fillId="0" borderId="0" xfId="0" applyFont="1" applyFill="1" applyAlignment="1">
      <alignment horizontal="right" vertical="top"/>
    </xf>
    <xf numFmtId="0" fontId="12" fillId="0" borderId="0" xfId="0" applyFont="1" applyFill="1" applyAlignment="1">
      <alignment vertical="top"/>
    </xf>
    <xf numFmtId="0" fontId="12" fillId="0" borderId="3" xfId="0" applyFont="1" applyFill="1" applyBorder="1" applyAlignment="1">
      <alignment vertical="top"/>
    </xf>
    <xf numFmtId="169" fontId="13" fillId="0" borderId="3" xfId="0" applyNumberFormat="1" applyFont="1" applyFill="1" applyBorder="1" applyAlignment="1">
      <alignment vertical="top"/>
    </xf>
    <xf numFmtId="0" fontId="5" fillId="0" borderId="0" xfId="0" applyFont="1" applyFill="1" applyAlignment="1">
      <alignment horizontal="right" vertical="top"/>
    </xf>
    <xf numFmtId="0" fontId="30" fillId="0" borderId="0" xfId="0" applyFont="1" applyFill="1" applyAlignment="1">
      <alignment vertical="top"/>
    </xf>
    <xf numFmtId="0" fontId="5" fillId="0" borderId="0" xfId="0" applyNumberFormat="1" applyFont="1" applyBorder="1" applyAlignment="1">
      <alignment vertical="top"/>
    </xf>
    <xf numFmtId="169" fontId="32" fillId="4" borderId="0" xfId="0" applyNumberFormat="1" applyFont="1" applyFill="1" applyAlignment="1">
      <alignment vertical="top"/>
    </xf>
    <xf numFmtId="0" fontId="6" fillId="0" borderId="0" xfId="0" applyFont="1" applyFill="1" applyBorder="1" applyAlignment="1">
      <alignment vertical="top"/>
    </xf>
    <xf numFmtId="0" fontId="18" fillId="0" borderId="0" xfId="0" applyFont="1" applyFill="1" applyBorder="1" applyAlignment="1">
      <alignment vertical="top"/>
    </xf>
    <xf numFmtId="43" fontId="18" fillId="0" borderId="1" xfId="1" applyFont="1" applyFill="1" applyBorder="1" applyAlignment="1">
      <alignment vertical="top"/>
    </xf>
    <xf numFmtId="43" fontId="18" fillId="0" borderId="0" xfId="0" applyNumberFormat="1" applyFont="1" applyFill="1" applyAlignment="1">
      <alignment vertical="top"/>
    </xf>
    <xf numFmtId="0" fontId="4" fillId="0" borderId="3" xfId="0" applyNumberFormat="1" applyFont="1" applyFill="1" applyBorder="1" applyAlignment="1">
      <alignment vertical="top"/>
    </xf>
    <xf numFmtId="0" fontId="10" fillId="0" borderId="3" xfId="0" applyFont="1" applyFill="1" applyBorder="1" applyAlignment="1">
      <alignment vertical="top"/>
    </xf>
    <xf numFmtId="43" fontId="12" fillId="0" borderId="3" xfId="1" applyNumberFormat="1" applyFont="1" applyFill="1" applyBorder="1" applyAlignment="1">
      <alignment vertical="top"/>
    </xf>
    <xf numFmtId="0" fontId="25" fillId="0" borderId="1" xfId="0" applyFont="1" applyBorder="1" applyAlignment="1">
      <alignment vertical="top" wrapText="1"/>
    </xf>
    <xf numFmtId="0" fontId="25" fillId="0" borderId="1" xfId="1" applyNumberFormat="1" applyFont="1" applyBorder="1" applyAlignment="1">
      <alignment horizontal="right" vertical="top" wrapText="1"/>
    </xf>
    <xf numFmtId="0" fontId="24" fillId="0" borderId="1" xfId="0" applyFont="1" applyBorder="1" applyAlignment="1">
      <alignment vertical="top"/>
    </xf>
    <xf numFmtId="0" fontId="24" fillId="0" borderId="1" xfId="1" applyNumberFormat="1" applyFont="1" applyBorder="1" applyAlignment="1">
      <alignment vertical="top"/>
    </xf>
    <xf numFmtId="0" fontId="3" fillId="0" borderId="1" xfId="0" applyNumberFormat="1" applyFont="1" applyFill="1" applyBorder="1" applyAlignment="1">
      <alignment vertical="top"/>
    </xf>
    <xf numFmtId="0" fontId="2" fillId="0" borderId="0" xfId="0" applyFont="1" applyAlignment="1">
      <alignment vertical="top"/>
    </xf>
    <xf numFmtId="0" fontId="1" fillId="0" borderId="3" xfId="0" applyFont="1" applyBorder="1" applyAlignment="1">
      <alignment vertical="top"/>
    </xf>
    <xf numFmtId="0" fontId="0" fillId="0" borderId="0" xfId="0"/>
    <xf numFmtId="0" fontId="16" fillId="0" borderId="0" xfId="0" applyFont="1"/>
    <xf numFmtId="0" fontId="0" fillId="0" borderId="0" xfId="0"/>
    <xf numFmtId="0" fontId="40" fillId="0" borderId="0" xfId="0" applyFont="1"/>
    <xf numFmtId="0" fontId="28" fillId="0" borderId="0" xfId="0" applyFont="1"/>
    <xf numFmtId="0" fontId="1" fillId="0" borderId="0" xfId="0" applyFont="1" applyBorder="1" applyAlignment="1">
      <alignment vertical="top"/>
    </xf>
    <xf numFmtId="0" fontId="1" fillId="0" borderId="0" xfId="0" applyFont="1" applyFill="1" applyAlignment="1">
      <alignment vertical="top"/>
    </xf>
    <xf numFmtId="0" fontId="1" fillId="0" borderId="0" xfId="0" applyFont="1" applyAlignment="1">
      <alignment vertical="top"/>
    </xf>
    <xf numFmtId="0" fontId="1" fillId="0" borderId="3" xfId="0" applyFont="1" applyFill="1" applyBorder="1" applyAlignment="1">
      <alignment vertical="top"/>
    </xf>
    <xf numFmtId="0" fontId="1" fillId="0" borderId="3" xfId="0" applyNumberFormat="1" applyFont="1" applyBorder="1" applyAlignment="1">
      <alignment vertical="top"/>
    </xf>
    <xf numFmtId="0" fontId="10" fillId="0" borderId="13" xfId="0" applyNumberFormat="1" applyFont="1" applyFill="1" applyBorder="1" applyAlignment="1">
      <alignment vertical="top"/>
    </xf>
    <xf numFmtId="0" fontId="10" fillId="0" borderId="10" xfId="0" applyNumberFormat="1" applyFont="1" applyFill="1" applyBorder="1" applyAlignment="1">
      <alignment vertical="top"/>
    </xf>
    <xf numFmtId="0" fontId="18" fillId="0" borderId="11" xfId="0" applyNumberFormat="1" applyFont="1" applyBorder="1" applyAlignment="1">
      <alignment vertical="top"/>
    </xf>
    <xf numFmtId="0" fontId="13" fillId="0" borderId="14" xfId="4" applyNumberFormat="1" applyFont="1" applyBorder="1" applyAlignment="1">
      <alignment vertical="top"/>
    </xf>
    <xf numFmtId="0" fontId="13" fillId="0" borderId="14" xfId="0" applyNumberFormat="1" applyFont="1" applyBorder="1" applyAlignment="1">
      <alignment vertical="top"/>
    </xf>
    <xf numFmtId="0" fontId="18" fillId="0" borderId="12" xfId="4" applyNumberFormat="1" applyFont="1" applyBorder="1" applyAlignment="1">
      <alignment vertical="top"/>
    </xf>
    <xf numFmtId="0" fontId="1" fillId="0" borderId="3" xfId="0" applyNumberFormat="1" applyFont="1" applyFill="1" applyBorder="1" applyAlignment="1">
      <alignment vertical="top"/>
    </xf>
    <xf numFmtId="0" fontId="1" fillId="0" borderId="1" xfId="0" applyFont="1" applyBorder="1" applyAlignment="1">
      <alignment vertical="top"/>
    </xf>
    <xf numFmtId="0" fontId="1" fillId="0" borderId="1" xfId="0" applyNumberFormat="1" applyFont="1" applyFill="1" applyBorder="1" applyAlignment="1">
      <alignment vertical="top"/>
    </xf>
    <xf numFmtId="0" fontId="2" fillId="0" borderId="0" xfId="0" applyNumberFormat="1" applyFont="1" applyFill="1" applyBorder="1" applyAlignment="1">
      <alignment vertical="top"/>
    </xf>
    <xf numFmtId="0" fontId="42" fillId="0" borderId="0" xfId="0" applyFont="1" applyAlignment="1">
      <alignment vertical="top"/>
    </xf>
    <xf numFmtId="0" fontId="41" fillId="0" borderId="0" xfId="0" applyFont="1"/>
    <xf numFmtId="0" fontId="43" fillId="5" borderId="15" xfId="0" applyFont="1" applyFill="1" applyBorder="1" applyAlignment="1">
      <alignment horizontal="left" vertical="center" wrapText="1" readingOrder="1"/>
    </xf>
    <xf numFmtId="0" fontId="43" fillId="5" borderId="16" xfId="0" applyFont="1" applyFill="1" applyBorder="1" applyAlignment="1">
      <alignment horizontal="center" vertical="center" wrapText="1" readingOrder="1"/>
    </xf>
    <xf numFmtId="0" fontId="45" fillId="0" borderId="17" xfId="0" applyFont="1" applyBorder="1" applyAlignment="1">
      <alignment horizontal="left" vertical="center" wrapText="1" indent="3" readingOrder="1"/>
    </xf>
    <xf numFmtId="0" fontId="45" fillId="0" borderId="21" xfId="0" applyFont="1" applyBorder="1" applyAlignment="1">
      <alignment horizontal="left" vertical="center" wrapText="1" indent="3" readingOrder="1"/>
    </xf>
    <xf numFmtId="0" fontId="45" fillId="0" borderId="25" xfId="0" applyFont="1" applyBorder="1" applyAlignment="1">
      <alignment horizontal="left" vertical="center" wrapText="1" indent="3" readingOrder="1"/>
    </xf>
    <xf numFmtId="0" fontId="46" fillId="0" borderId="25" xfId="0" applyFont="1" applyBorder="1" applyAlignment="1">
      <alignment horizontal="left" vertical="center" wrapText="1" readingOrder="1"/>
    </xf>
    <xf numFmtId="0" fontId="45" fillId="0" borderId="17" xfId="0" applyFont="1" applyBorder="1" applyAlignment="1">
      <alignment horizontal="left" vertical="center" indent="3" readingOrder="1"/>
    </xf>
    <xf numFmtId="0" fontId="45" fillId="0" borderId="25" xfId="0" applyFont="1" applyBorder="1" applyAlignment="1">
      <alignment horizontal="left" vertical="center" indent="3" readingOrder="1"/>
    </xf>
    <xf numFmtId="0" fontId="0" fillId="0" borderId="27" xfId="0" applyBorder="1"/>
    <xf numFmtId="0" fontId="46" fillId="0" borderId="25" xfId="0" applyFont="1" applyBorder="1" applyAlignment="1">
      <alignment vertical="center" wrapText="1" readingOrder="1"/>
    </xf>
    <xf numFmtId="0" fontId="46" fillId="0" borderId="31" xfId="0" applyFont="1" applyBorder="1" applyAlignment="1">
      <alignment vertical="center" wrapText="1" readingOrder="1"/>
    </xf>
    <xf numFmtId="0" fontId="47" fillId="0" borderId="0" xfId="0" applyFont="1"/>
    <xf numFmtId="0" fontId="48" fillId="0" borderId="0" xfId="0" applyFont="1"/>
    <xf numFmtId="0" fontId="42" fillId="0" borderId="0" xfId="0" applyFont="1"/>
    <xf numFmtId="0" fontId="0" fillId="0" borderId="0" xfId="0"/>
    <xf numFmtId="0" fontId="16" fillId="0" borderId="0" xfId="0" applyFont="1"/>
    <xf numFmtId="0" fontId="0" fillId="0" borderId="0" xfId="0"/>
    <xf numFmtId="0" fontId="1" fillId="0" borderId="0" xfId="0" applyFont="1" applyAlignment="1">
      <alignment vertical="top" wrapText="1"/>
    </xf>
    <xf numFmtId="0" fontId="22" fillId="0" borderId="5" xfId="0" applyFont="1" applyFill="1" applyBorder="1" applyAlignment="1">
      <alignment horizontal="center" vertical="top" wrapText="1"/>
    </xf>
    <xf numFmtId="0" fontId="22" fillId="0" borderId="6" xfId="0" applyFont="1" applyFill="1" applyBorder="1" applyAlignment="1">
      <alignment horizontal="center" vertical="top" wrapText="1"/>
    </xf>
    <xf numFmtId="169" fontId="1" fillId="0" borderId="7" xfId="0" applyNumberFormat="1" applyFont="1" applyBorder="1" applyAlignment="1">
      <alignment horizontal="center" vertical="top"/>
    </xf>
    <xf numFmtId="169" fontId="1" fillId="0" borderId="0" xfId="0" applyNumberFormat="1" applyFont="1" applyBorder="1" applyAlignment="1">
      <alignment horizontal="center" vertical="top"/>
    </xf>
    <xf numFmtId="169" fontId="1" fillId="0" borderId="8" xfId="0" applyNumberFormat="1" applyFont="1" applyBorder="1" applyAlignment="1">
      <alignment horizontal="center" vertical="top"/>
    </xf>
    <xf numFmtId="0" fontId="10" fillId="0" borderId="0" xfId="0" applyFont="1" applyAlignment="1">
      <alignment vertical="top" wrapText="1"/>
    </xf>
    <xf numFmtId="0" fontId="42" fillId="0" borderId="0" xfId="0" applyFont="1" applyAlignment="1">
      <alignment horizontal="left" vertical="center" wrapText="1"/>
    </xf>
    <xf numFmtId="0" fontId="44" fillId="0" borderId="16" xfId="0" applyFont="1" applyBorder="1" applyAlignment="1">
      <alignment horizontal="left" vertical="center" wrapText="1" readingOrder="1"/>
    </xf>
    <xf numFmtId="0" fontId="44" fillId="0" borderId="20" xfId="0" applyFont="1" applyBorder="1" applyAlignment="1">
      <alignment horizontal="left" vertical="center" wrapText="1" readingOrder="1"/>
    </xf>
    <xf numFmtId="0" fontId="44" fillId="0" borderId="24" xfId="0" applyFont="1" applyBorder="1" applyAlignment="1">
      <alignment horizontal="left" vertical="center" wrapText="1" readingOrder="1"/>
    </xf>
    <xf numFmtId="0" fontId="0" fillId="0" borderId="18" xfId="0" applyBorder="1" applyAlignment="1">
      <alignment horizontal="center"/>
    </xf>
    <xf numFmtId="0" fontId="0" fillId="0" borderId="22" xfId="0" applyBorder="1" applyAlignment="1">
      <alignment horizontal="center"/>
    </xf>
    <xf numFmtId="0" fontId="0" fillId="0" borderId="26" xfId="0" applyBorder="1" applyAlignment="1">
      <alignment horizontal="center"/>
    </xf>
    <xf numFmtId="0" fontId="44" fillId="0" borderId="19" xfId="0" applyFont="1" applyBorder="1" applyAlignment="1">
      <alignment horizontal="left" vertical="center" wrapText="1" readingOrder="1"/>
    </xf>
    <xf numFmtId="0" fontId="44" fillId="0" borderId="23" xfId="0" applyFont="1" applyBorder="1" applyAlignment="1">
      <alignment horizontal="left" vertical="center" wrapText="1" readingOrder="1"/>
    </xf>
    <xf numFmtId="0" fontId="44" fillId="0" borderId="16" xfId="0" applyFont="1" applyBorder="1" applyAlignment="1">
      <alignment horizontal="center" vertical="center" wrapText="1" readingOrder="1"/>
    </xf>
    <xf numFmtId="0" fontId="44" fillId="0" borderId="20" xfId="0" applyFont="1" applyBorder="1" applyAlignment="1">
      <alignment horizontal="center" vertical="center" wrapText="1" readingOrder="1"/>
    </xf>
    <xf numFmtId="0" fontId="44" fillId="0" borderId="24" xfId="0" applyFont="1" applyBorder="1" applyAlignment="1">
      <alignment horizontal="center" vertical="center" wrapText="1" readingOrder="1"/>
    </xf>
    <xf numFmtId="0" fontId="44" fillId="0" borderId="16" xfId="0" applyFont="1" applyBorder="1" applyAlignment="1">
      <alignment horizontal="left" vertical="center" readingOrder="1"/>
    </xf>
    <xf numFmtId="0" fontId="44" fillId="0" borderId="20" xfId="0" applyFont="1" applyBorder="1" applyAlignment="1">
      <alignment horizontal="left" vertical="center" readingOrder="1"/>
    </xf>
    <xf numFmtId="0" fontId="44" fillId="0" borderId="24" xfId="0" applyFont="1" applyBorder="1" applyAlignment="1">
      <alignment horizontal="left" vertical="center" readingOrder="1"/>
    </xf>
    <xf numFmtId="0" fontId="44" fillId="0" borderId="19" xfId="0" applyFont="1" applyBorder="1" applyAlignment="1">
      <alignment horizontal="left" vertical="center" readingOrder="1"/>
    </xf>
    <xf numFmtId="0" fontId="44" fillId="0" borderId="23" xfId="0" applyFont="1" applyBorder="1" applyAlignment="1">
      <alignment horizontal="left" vertical="center" readingOrder="1"/>
    </xf>
    <xf numFmtId="0" fontId="0" fillId="0" borderId="28" xfId="0" applyBorder="1" applyAlignment="1">
      <alignment horizontal="center"/>
    </xf>
    <xf numFmtId="0" fontId="0" fillId="0" borderId="23" xfId="0" applyBorder="1" applyAlignment="1">
      <alignment horizontal="center"/>
    </xf>
    <xf numFmtId="0" fontId="0" fillId="0" borderId="29" xfId="0" applyBorder="1" applyAlignment="1">
      <alignment horizontal="center"/>
    </xf>
    <xf numFmtId="0" fontId="44" fillId="0" borderId="30" xfId="0" applyFont="1" applyBorder="1" applyAlignment="1">
      <alignment vertical="center" wrapText="1" readingOrder="1"/>
    </xf>
    <xf numFmtId="0" fontId="44" fillId="0" borderId="0" xfId="0" applyFont="1" applyAlignment="1">
      <alignment vertical="center" wrapText="1" readingOrder="1"/>
    </xf>
    <xf numFmtId="0" fontId="44" fillId="0" borderId="18" xfId="0" applyFont="1" applyBorder="1" applyAlignment="1">
      <alignment horizontal="center" vertical="center" wrapText="1" readingOrder="1"/>
    </xf>
    <xf numFmtId="0" fontId="44" fillId="0" borderId="22" xfId="0" applyFont="1" applyBorder="1" applyAlignment="1">
      <alignment horizontal="center" vertical="center" wrapText="1" readingOrder="1"/>
    </xf>
    <xf numFmtId="0" fontId="44" fillId="0" borderId="26" xfId="0" applyFont="1" applyBorder="1" applyAlignment="1">
      <alignment horizontal="center" vertical="center" wrapText="1" readingOrder="1"/>
    </xf>
    <xf numFmtId="0" fontId="44" fillId="0" borderId="30" xfId="0" applyFont="1" applyBorder="1" applyAlignment="1">
      <alignment horizontal="left" vertical="center" wrapText="1" readingOrder="1"/>
    </xf>
    <xf numFmtId="0" fontId="44" fillId="0" borderId="0" xfId="0" applyFont="1" applyAlignment="1">
      <alignment horizontal="left" vertical="center" wrapText="1" readingOrder="1"/>
    </xf>
  </cellXfs>
  <cellStyles count="5">
    <cellStyle name="Comma" xfId="1" builtinId="3"/>
    <cellStyle name="Normal" xfId="0" builtinId="0"/>
    <cellStyle name="Normal 5" xfId="3" xr:uid="{00000000-0005-0000-0000-000002000000}"/>
    <cellStyle name="Normal_HY-NEW FORMAT 31-03.10 rev" xfId="2" xr:uid="{00000000-0005-0000-0000-000003000000}"/>
    <cellStyle name="Percent" xfId="4" builtinId="5"/>
  </cellStyles>
  <dxfs count="6">
    <dxf>
      <font>
        <condense val="0"/>
        <extend val="0"/>
        <color indexed="20"/>
      </font>
      <fill>
        <patternFill>
          <bgColor indexed="45"/>
        </patternFill>
      </fill>
    </dxf>
    <dxf>
      <font>
        <condense val="0"/>
        <extend val="0"/>
        <color indexed="20"/>
      </font>
      <fill>
        <patternFill>
          <bgColor indexed="45"/>
        </patternFill>
      </fill>
    </dxf>
    <dxf>
      <numFmt numFmtId="178" formatCode="0.00&quot;@&quot;"/>
    </dxf>
    <dxf>
      <numFmt numFmtId="35" formatCode="_(* #,##0.00_);_(* \(#,##0.00\);_(* &quot;-&quot;??_);_(@_)"/>
    </dxf>
    <dxf>
      <numFmt numFmtId="179" formatCode="0.00&quot;~&quot;"/>
    </dxf>
    <dxf>
      <numFmt numFmtId="35" formatCode="_(* #,##0.00_);_(* \(#,##0.00\);_(* &quot;-&quot;??_);_(@_)"/>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3</xdr:col>
      <xdr:colOff>173967</xdr:colOff>
      <xdr:row>41</xdr:row>
      <xdr:rowOff>152400</xdr:rowOff>
    </xdr:from>
    <xdr:ext cx="2177403" cy="1371600"/>
    <xdr:pic>
      <xdr:nvPicPr>
        <xdr:cNvPr id="2" name="Picture 1" descr="Diagram&#10;&#10;Description automatically generated">
          <a:extLst>
            <a:ext uri="{FF2B5EF4-FFF2-40B4-BE49-F238E27FC236}">
              <a16:creationId xmlns:a16="http://schemas.microsoft.com/office/drawing/2014/main" id="{0FFBA6AA-8103-48A6-81D5-512DF4FA7EB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102" t="16819" r="9762" b="17169"/>
        <a:stretch/>
      </xdr:blipFill>
      <xdr:spPr>
        <a:xfrm>
          <a:off x="8155917" y="16630650"/>
          <a:ext cx="2177403" cy="1371600"/>
        </a:xfrm>
        <a:prstGeom prst="rect">
          <a:avLst/>
        </a:prstGeom>
      </xdr:spPr>
    </xdr:pic>
    <xdr:clientData/>
  </xdr:oneCellAnchor>
  <xdr:twoCellAnchor editAs="oneCell">
    <xdr:from>
      <xdr:col>3</xdr:col>
      <xdr:colOff>133353</xdr:colOff>
      <xdr:row>59</xdr:row>
      <xdr:rowOff>190499</xdr:rowOff>
    </xdr:from>
    <xdr:to>
      <xdr:col>3</xdr:col>
      <xdr:colOff>2323961</xdr:colOff>
      <xdr:row>62</xdr:row>
      <xdr:rowOff>47624</xdr:rowOff>
    </xdr:to>
    <xdr:pic>
      <xdr:nvPicPr>
        <xdr:cNvPr id="3" name="Picture 2" descr="Diagram&#10;&#10;Description automatically generated">
          <a:extLst>
            <a:ext uri="{FF2B5EF4-FFF2-40B4-BE49-F238E27FC236}">
              <a16:creationId xmlns:a16="http://schemas.microsoft.com/office/drawing/2014/main" id="{797E3CA3-A9C8-4346-BC49-64780EC3659D}"/>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784" t="17277" r="10784" b="16722"/>
        <a:stretch/>
      </xdr:blipFill>
      <xdr:spPr>
        <a:xfrm>
          <a:off x="8115303" y="25936574"/>
          <a:ext cx="2190608" cy="1371600"/>
        </a:xfrm>
        <a:prstGeom prst="rect">
          <a:avLst/>
        </a:prstGeom>
      </xdr:spPr>
    </xdr:pic>
    <xdr:clientData/>
  </xdr:twoCellAnchor>
  <xdr:twoCellAnchor editAs="oneCell">
    <xdr:from>
      <xdr:col>1</xdr:col>
      <xdr:colOff>28575</xdr:colOff>
      <xdr:row>0</xdr:row>
      <xdr:rowOff>152400</xdr:rowOff>
    </xdr:from>
    <xdr:to>
      <xdr:col>1</xdr:col>
      <xdr:colOff>2817495</xdr:colOff>
      <xdr:row>5</xdr:row>
      <xdr:rowOff>70658</xdr:rowOff>
    </xdr:to>
    <xdr:pic>
      <xdr:nvPicPr>
        <xdr:cNvPr id="4" name="Picture 3">
          <a:extLst>
            <a:ext uri="{FF2B5EF4-FFF2-40B4-BE49-F238E27FC236}">
              <a16:creationId xmlns:a16="http://schemas.microsoft.com/office/drawing/2014/main" id="{BC13A200-B096-4580-A460-58AC0FFECE7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38175" y="152400"/>
          <a:ext cx="2788920" cy="870758"/>
        </a:xfrm>
        <a:prstGeom prst="rect">
          <a:avLst/>
        </a:prstGeom>
      </xdr:spPr>
    </xdr:pic>
    <xdr:clientData/>
  </xdr:twoCellAnchor>
  <xdr:twoCellAnchor editAs="oneCell">
    <xdr:from>
      <xdr:col>5</xdr:col>
      <xdr:colOff>238125</xdr:colOff>
      <xdr:row>21</xdr:row>
      <xdr:rowOff>66675</xdr:rowOff>
    </xdr:from>
    <xdr:to>
      <xdr:col>5</xdr:col>
      <xdr:colOff>2270473</xdr:colOff>
      <xdr:row>23</xdr:row>
      <xdr:rowOff>228600</xdr:rowOff>
    </xdr:to>
    <xdr:pic>
      <xdr:nvPicPr>
        <xdr:cNvPr id="5" name="Picture 4" descr="Diagram&#10;&#10;Description automatically generated">
          <a:extLst>
            <a:ext uri="{FF2B5EF4-FFF2-40B4-BE49-F238E27FC236}">
              <a16:creationId xmlns:a16="http://schemas.microsoft.com/office/drawing/2014/main" id="{63E792FA-73ED-454D-861B-C0557BBED519}"/>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614" t="17055" r="10614" b="23564"/>
        <a:stretch/>
      </xdr:blipFill>
      <xdr:spPr>
        <a:xfrm>
          <a:off x="13106400" y="7181850"/>
          <a:ext cx="2032348" cy="1171575"/>
        </a:xfrm>
        <a:prstGeom prst="rect">
          <a:avLst/>
        </a:prstGeom>
      </xdr:spPr>
    </xdr:pic>
    <xdr:clientData/>
  </xdr:twoCellAnchor>
  <xdr:twoCellAnchor editAs="oneCell">
    <xdr:from>
      <xdr:col>5</xdr:col>
      <xdr:colOff>180975</xdr:colOff>
      <xdr:row>37</xdr:row>
      <xdr:rowOff>66675</xdr:rowOff>
    </xdr:from>
    <xdr:to>
      <xdr:col>5</xdr:col>
      <xdr:colOff>2357259</xdr:colOff>
      <xdr:row>39</xdr:row>
      <xdr:rowOff>304800</xdr:rowOff>
    </xdr:to>
    <xdr:pic>
      <xdr:nvPicPr>
        <xdr:cNvPr id="6" name="Picture 5" descr="Diagram&#10;&#10;Description automatically generated">
          <a:extLst>
            <a:ext uri="{FF2B5EF4-FFF2-40B4-BE49-F238E27FC236}">
              <a16:creationId xmlns:a16="http://schemas.microsoft.com/office/drawing/2014/main" id="{84585DBD-16A8-4622-A3A0-5DAF8E08B957}"/>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0273" t="16819" r="10443" b="23736"/>
        <a:stretch/>
      </xdr:blipFill>
      <xdr:spPr>
        <a:xfrm>
          <a:off x="13049250" y="15459075"/>
          <a:ext cx="2176284" cy="1247775"/>
        </a:xfrm>
        <a:prstGeom prst="rect">
          <a:avLst/>
        </a:prstGeom>
      </xdr:spPr>
    </xdr:pic>
    <xdr:clientData/>
  </xdr:twoCellAnchor>
  <xdr:oneCellAnchor>
    <xdr:from>
      <xdr:col>5</xdr:col>
      <xdr:colOff>193017</xdr:colOff>
      <xdr:row>41</xdr:row>
      <xdr:rowOff>285750</xdr:rowOff>
    </xdr:from>
    <xdr:ext cx="2177403" cy="1238250"/>
    <xdr:pic>
      <xdr:nvPicPr>
        <xdr:cNvPr id="7" name="Picture 6" descr="Diagram&#10;&#10;Description automatically generated">
          <a:extLst>
            <a:ext uri="{FF2B5EF4-FFF2-40B4-BE49-F238E27FC236}">
              <a16:creationId xmlns:a16="http://schemas.microsoft.com/office/drawing/2014/main" id="{24B60270-A3EA-44C9-93A2-D9FE03C51C5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102" t="16819" r="9762" b="23587"/>
        <a:stretch/>
      </xdr:blipFill>
      <xdr:spPr>
        <a:xfrm>
          <a:off x="13061292" y="17697450"/>
          <a:ext cx="2177403" cy="1238250"/>
        </a:xfrm>
        <a:prstGeom prst="rect">
          <a:avLst/>
        </a:prstGeom>
      </xdr:spPr>
    </xdr:pic>
    <xdr:clientData/>
  </xdr:oneCellAnchor>
  <xdr:twoCellAnchor editAs="oneCell">
    <xdr:from>
      <xdr:col>5</xdr:col>
      <xdr:colOff>219078</xdr:colOff>
      <xdr:row>59</xdr:row>
      <xdr:rowOff>123824</xdr:rowOff>
    </xdr:from>
    <xdr:to>
      <xdr:col>5</xdr:col>
      <xdr:colOff>2409686</xdr:colOff>
      <xdr:row>61</xdr:row>
      <xdr:rowOff>352425</xdr:rowOff>
    </xdr:to>
    <xdr:pic>
      <xdr:nvPicPr>
        <xdr:cNvPr id="8" name="Picture 7" descr="Diagram&#10;&#10;Description automatically generated">
          <a:extLst>
            <a:ext uri="{FF2B5EF4-FFF2-40B4-BE49-F238E27FC236}">
              <a16:creationId xmlns:a16="http://schemas.microsoft.com/office/drawing/2014/main" id="{46E17099-2350-45B4-B4EF-E08BCB8322FB}"/>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784" t="17277" r="10784" b="23139"/>
        <a:stretch/>
      </xdr:blipFill>
      <xdr:spPr>
        <a:xfrm>
          <a:off x="13087353" y="26803349"/>
          <a:ext cx="2190608" cy="1238251"/>
        </a:xfrm>
        <a:prstGeom prst="rect">
          <a:avLst/>
        </a:prstGeom>
      </xdr:spPr>
    </xdr:pic>
    <xdr:clientData/>
  </xdr:twoCellAnchor>
  <xdr:twoCellAnchor editAs="oneCell">
    <xdr:from>
      <xdr:col>3</xdr:col>
      <xdr:colOff>342900</xdr:colOff>
      <xdr:row>15</xdr:row>
      <xdr:rowOff>485775</xdr:rowOff>
    </xdr:from>
    <xdr:to>
      <xdr:col>3</xdr:col>
      <xdr:colOff>2375248</xdr:colOff>
      <xdr:row>18</xdr:row>
      <xdr:rowOff>203835</xdr:rowOff>
    </xdr:to>
    <xdr:pic>
      <xdr:nvPicPr>
        <xdr:cNvPr id="9" name="Picture 8" descr="Diagram&#10;&#10;Description automatically generated">
          <a:extLst>
            <a:ext uri="{FF2B5EF4-FFF2-40B4-BE49-F238E27FC236}">
              <a16:creationId xmlns:a16="http://schemas.microsoft.com/office/drawing/2014/main" id="{5BF75EA5-3220-478C-9F62-810766F89F58}"/>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614" t="17056" r="10614" b="18060"/>
        <a:stretch/>
      </xdr:blipFill>
      <xdr:spPr>
        <a:xfrm>
          <a:off x="8324850" y="3724275"/>
          <a:ext cx="2032348" cy="1280160"/>
        </a:xfrm>
        <a:prstGeom prst="rect">
          <a:avLst/>
        </a:prstGeom>
      </xdr:spPr>
    </xdr:pic>
    <xdr:clientData/>
  </xdr:twoCellAnchor>
  <xdr:oneCellAnchor>
    <xdr:from>
      <xdr:col>3</xdr:col>
      <xdr:colOff>95250</xdr:colOff>
      <xdr:row>30</xdr:row>
      <xdr:rowOff>0</xdr:rowOff>
    </xdr:from>
    <xdr:ext cx="2321370" cy="1463040"/>
    <xdr:pic>
      <xdr:nvPicPr>
        <xdr:cNvPr id="10" name="Picture 9" descr="Diagram&#10;&#10;Description automatically generated">
          <a:extLst>
            <a:ext uri="{FF2B5EF4-FFF2-40B4-BE49-F238E27FC236}">
              <a16:creationId xmlns:a16="http://schemas.microsoft.com/office/drawing/2014/main" id="{1CF14BF3-FA88-4DA1-867B-47593B482316}"/>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0273" t="16819" r="10443" b="17837"/>
        <a:stretch/>
      </xdr:blipFill>
      <xdr:spPr>
        <a:xfrm>
          <a:off x="8077200" y="10925175"/>
          <a:ext cx="2321370" cy="1463040"/>
        </a:xfrm>
        <a:prstGeom prst="rect">
          <a:avLst/>
        </a:prstGeom>
      </xdr:spPr>
    </xdr:pic>
    <xdr:clientData/>
  </xdr:oneCellAnchor>
  <xdr:twoCellAnchor editAs="oneCell">
    <xdr:from>
      <xdr:col>5</xdr:col>
      <xdr:colOff>161925</xdr:colOff>
      <xdr:row>13</xdr:row>
      <xdr:rowOff>95250</xdr:rowOff>
    </xdr:from>
    <xdr:to>
      <xdr:col>5</xdr:col>
      <xdr:colOff>2391045</xdr:colOff>
      <xdr:row>15</xdr:row>
      <xdr:rowOff>352425</xdr:rowOff>
    </xdr:to>
    <xdr:pic>
      <xdr:nvPicPr>
        <xdr:cNvPr id="11" name="Picture 10">
          <a:extLst>
            <a:ext uri="{FF2B5EF4-FFF2-40B4-BE49-F238E27FC236}">
              <a16:creationId xmlns:a16="http://schemas.microsoft.com/office/drawing/2014/main" id="{35163AE3-E443-4AFC-A43C-C4DEE4777100}"/>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9642" t="15624" r="9234" b="24087"/>
        <a:stretch/>
      </xdr:blipFill>
      <xdr:spPr>
        <a:xfrm>
          <a:off x="13030200" y="3124200"/>
          <a:ext cx="2229120" cy="12668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64"/>
  <sheetViews>
    <sheetView workbookViewId="0">
      <pane ySplit="1" topLeftCell="A141" activePane="bottomLeft" state="frozen"/>
      <selection activeCell="A385" sqref="A385"/>
      <selection pane="bottomLeft" activeCell="A385" sqref="A385"/>
    </sheetView>
  </sheetViews>
  <sheetFormatPr defaultColWidth="8.7109375" defaultRowHeight="12.75" x14ac:dyDescent="0.25"/>
  <cols>
    <col min="1" max="2" width="8.7109375" style="75" customWidth="1"/>
    <col min="3" max="3" width="8.7109375" style="82" customWidth="1"/>
    <col min="4" max="4" width="10.7109375" style="82" customWidth="1"/>
    <col min="5" max="5" width="40.7109375" style="82" customWidth="1"/>
    <col min="6" max="6" width="8.7109375" style="82" customWidth="1"/>
    <col min="7" max="7" width="25.7109375" style="82" customWidth="1"/>
    <col min="8" max="13" width="8.7109375" style="82" customWidth="1"/>
    <col min="14" max="14" width="35.7109375" style="82" customWidth="1"/>
    <col min="15" max="16384" width="8.7109375" style="68"/>
  </cols>
  <sheetData>
    <row r="1" spans="1:15" x14ac:dyDescent="0.25">
      <c r="A1" s="66" t="s">
        <v>577</v>
      </c>
      <c r="B1" s="66" t="s">
        <v>620</v>
      </c>
      <c r="C1" s="80" t="s">
        <v>557</v>
      </c>
      <c r="D1" s="80" t="s">
        <v>48</v>
      </c>
      <c r="E1" s="80" t="s">
        <v>47</v>
      </c>
      <c r="F1" s="80" t="s">
        <v>1447</v>
      </c>
      <c r="G1" s="80" t="s">
        <v>558</v>
      </c>
      <c r="H1" s="81" t="s">
        <v>1265</v>
      </c>
      <c r="I1" s="81" t="s">
        <v>1266</v>
      </c>
      <c r="J1" s="80" t="s">
        <v>559</v>
      </c>
      <c r="K1" s="80" t="s">
        <v>560</v>
      </c>
      <c r="L1" s="80" t="s">
        <v>561</v>
      </c>
      <c r="M1" s="80" t="s">
        <v>622</v>
      </c>
      <c r="N1" s="80" t="s">
        <v>621</v>
      </c>
      <c r="O1" s="81" t="s">
        <v>1504</v>
      </c>
    </row>
    <row r="2" spans="1:15" x14ac:dyDescent="0.25">
      <c r="A2" s="75" t="str">
        <f t="shared" ref="A2:A65" si="0">D2&amp;F2</f>
        <v>LSPLUSG</v>
      </c>
      <c r="B2" s="75" t="str">
        <f t="shared" ref="B2:B65" si="1">I2</f>
        <v>89</v>
      </c>
      <c r="D2" s="82" t="s">
        <v>523</v>
      </c>
      <c r="E2" s="82" t="s">
        <v>524</v>
      </c>
      <c r="F2" s="82" t="s">
        <v>26</v>
      </c>
      <c r="G2" s="82" t="s">
        <v>14</v>
      </c>
      <c r="H2" s="68"/>
      <c r="I2" s="68" t="s">
        <v>1224</v>
      </c>
      <c r="J2" s="82" t="s">
        <v>97</v>
      </c>
      <c r="K2" s="82">
        <v>10</v>
      </c>
      <c r="L2" s="82" t="s">
        <v>574</v>
      </c>
      <c r="M2" s="82" t="s">
        <v>36</v>
      </c>
      <c r="N2" s="82" t="s">
        <v>14</v>
      </c>
      <c r="O2" s="68">
        <v>0</v>
      </c>
    </row>
    <row r="3" spans="1:15" x14ac:dyDescent="0.25">
      <c r="A3" s="75" t="str">
        <f t="shared" si="0"/>
        <v>LUNCLFURM</v>
      </c>
      <c r="B3" s="75" t="str">
        <f t="shared" si="1"/>
        <v>139GR</v>
      </c>
      <c r="D3" s="82" t="s">
        <v>528</v>
      </c>
      <c r="E3" s="82" t="s">
        <v>531</v>
      </c>
      <c r="F3" s="82" t="s">
        <v>545</v>
      </c>
      <c r="G3" s="82" t="s">
        <v>562</v>
      </c>
      <c r="H3" s="68" t="s">
        <v>1267</v>
      </c>
      <c r="I3" s="68" t="s">
        <v>546</v>
      </c>
      <c r="J3" s="82" t="s">
        <v>535</v>
      </c>
      <c r="K3" s="82">
        <v>10</v>
      </c>
      <c r="L3" s="82" t="s">
        <v>574</v>
      </c>
      <c r="M3" s="82" t="s">
        <v>578</v>
      </c>
      <c r="N3" s="82" t="s">
        <v>547</v>
      </c>
      <c r="O3" s="68">
        <v>0</v>
      </c>
    </row>
    <row r="4" spans="1:15" x14ac:dyDescent="0.25">
      <c r="A4" s="75" t="str">
        <f t="shared" si="0"/>
        <v>LUNCLFUDL</v>
      </c>
      <c r="B4" s="75" t="str">
        <f t="shared" si="1"/>
        <v>139LD</v>
      </c>
      <c r="D4" s="82" t="s">
        <v>528</v>
      </c>
      <c r="E4" s="82" t="s">
        <v>531</v>
      </c>
      <c r="F4" s="82" t="s">
        <v>529</v>
      </c>
      <c r="G4" s="82" t="s">
        <v>563</v>
      </c>
      <c r="H4" s="68" t="s">
        <v>1268</v>
      </c>
      <c r="I4" s="68" t="s">
        <v>530</v>
      </c>
      <c r="J4" s="82" t="s">
        <v>535</v>
      </c>
      <c r="K4" s="82">
        <v>10</v>
      </c>
      <c r="L4" s="82" t="s">
        <v>574</v>
      </c>
      <c r="M4" s="82" t="s">
        <v>581</v>
      </c>
      <c r="N4" s="82" t="s">
        <v>532</v>
      </c>
      <c r="O4" s="68">
        <v>0</v>
      </c>
    </row>
    <row r="5" spans="1:15" x14ac:dyDescent="0.25">
      <c r="A5" s="75" t="str">
        <f t="shared" si="0"/>
        <v>LUNCLFUDM</v>
      </c>
      <c r="B5" s="75" t="str">
        <f t="shared" si="1"/>
        <v>139GD</v>
      </c>
      <c r="D5" s="82" t="s">
        <v>528</v>
      </c>
      <c r="E5" s="82" t="s">
        <v>531</v>
      </c>
      <c r="F5" s="82" t="s">
        <v>537</v>
      </c>
      <c r="G5" s="82" t="s">
        <v>564</v>
      </c>
      <c r="H5" s="68" t="s">
        <v>1269</v>
      </c>
      <c r="I5" s="68" t="s">
        <v>538</v>
      </c>
      <c r="J5" s="82" t="s">
        <v>535</v>
      </c>
      <c r="K5" s="82">
        <v>10</v>
      </c>
      <c r="L5" s="82" t="s">
        <v>574</v>
      </c>
      <c r="M5" s="82" t="s">
        <v>579</v>
      </c>
      <c r="N5" s="82" t="s">
        <v>539</v>
      </c>
      <c r="O5" s="68">
        <v>0</v>
      </c>
    </row>
    <row r="6" spans="1:15" x14ac:dyDescent="0.25">
      <c r="A6" s="75" t="str">
        <f t="shared" si="0"/>
        <v>LUNCLFURL</v>
      </c>
      <c r="B6" s="75" t="str">
        <f t="shared" si="1"/>
        <v>139LR</v>
      </c>
      <c r="D6" s="82" t="s">
        <v>528</v>
      </c>
      <c r="E6" s="82" t="s">
        <v>531</v>
      </c>
      <c r="F6" s="82" t="s">
        <v>541</v>
      </c>
      <c r="G6" s="82" t="s">
        <v>565</v>
      </c>
      <c r="H6" s="68" t="s">
        <v>1270</v>
      </c>
      <c r="I6" s="68" t="s">
        <v>542</v>
      </c>
      <c r="J6" s="82" t="s">
        <v>535</v>
      </c>
      <c r="K6" s="82">
        <v>10</v>
      </c>
      <c r="L6" s="82" t="s">
        <v>574</v>
      </c>
      <c r="M6" s="82" t="s">
        <v>580</v>
      </c>
      <c r="N6" s="82" t="s">
        <v>543</v>
      </c>
      <c r="O6" s="68">
        <v>0</v>
      </c>
    </row>
    <row r="7" spans="1:15" x14ac:dyDescent="0.25">
      <c r="A7" s="75" t="str">
        <f t="shared" si="0"/>
        <v>LEULISRD</v>
      </c>
      <c r="B7" s="75" t="str">
        <f t="shared" si="1"/>
        <v>02VS</v>
      </c>
      <c r="C7" s="82">
        <v>100325</v>
      </c>
      <c r="D7" s="82" t="s">
        <v>491</v>
      </c>
      <c r="E7" s="82" t="s">
        <v>553</v>
      </c>
      <c r="F7" s="82" t="s">
        <v>35</v>
      </c>
      <c r="G7" s="82" t="s">
        <v>13</v>
      </c>
      <c r="H7" s="82" t="s">
        <v>1271</v>
      </c>
      <c r="I7" s="82" t="s">
        <v>499</v>
      </c>
      <c r="J7" s="82" t="s">
        <v>42</v>
      </c>
      <c r="K7" s="82">
        <v>10</v>
      </c>
      <c r="L7" s="82" t="s">
        <v>574</v>
      </c>
      <c r="M7" s="82" t="s">
        <v>35</v>
      </c>
      <c r="N7" s="82" t="s">
        <v>1</v>
      </c>
      <c r="O7" s="68" t="s">
        <v>496</v>
      </c>
    </row>
    <row r="8" spans="1:15" x14ac:dyDescent="0.25">
      <c r="A8" s="75" t="str">
        <f t="shared" si="0"/>
        <v>LEULISDDP</v>
      </c>
      <c r="B8" s="75" t="str">
        <f t="shared" si="1"/>
        <v>02V4</v>
      </c>
      <c r="C8" s="82">
        <v>120259</v>
      </c>
      <c r="D8" s="82" t="s">
        <v>491</v>
      </c>
      <c r="E8" s="82" t="s">
        <v>553</v>
      </c>
      <c r="F8" s="82" t="s">
        <v>51</v>
      </c>
      <c r="G8" s="82" t="s">
        <v>13</v>
      </c>
      <c r="H8" s="82" t="s">
        <v>1272</v>
      </c>
      <c r="I8" s="82" t="s">
        <v>492</v>
      </c>
      <c r="J8" s="82" t="s">
        <v>41</v>
      </c>
      <c r="K8" s="82">
        <v>10</v>
      </c>
      <c r="L8" s="82" t="s">
        <v>574</v>
      </c>
      <c r="M8" s="82" t="s">
        <v>25</v>
      </c>
      <c r="N8" s="82" t="s">
        <v>20</v>
      </c>
      <c r="O8" s="68" t="s">
        <v>496</v>
      </c>
    </row>
    <row r="9" spans="1:15" x14ac:dyDescent="0.25">
      <c r="A9" s="75" t="str">
        <f t="shared" si="0"/>
        <v>LEULISRD</v>
      </c>
      <c r="B9" s="75" t="str">
        <f t="shared" si="1"/>
        <v>02TS</v>
      </c>
      <c r="C9" s="82">
        <v>134846</v>
      </c>
      <c r="D9" s="82" t="s">
        <v>491</v>
      </c>
      <c r="E9" s="82" t="s">
        <v>553</v>
      </c>
      <c r="F9" s="82" t="s">
        <v>35</v>
      </c>
      <c r="G9" s="82" t="s">
        <v>13</v>
      </c>
      <c r="H9" s="82" t="s">
        <v>1379</v>
      </c>
      <c r="I9" s="82" t="s">
        <v>1380</v>
      </c>
      <c r="J9" s="82" t="s">
        <v>42</v>
      </c>
      <c r="K9" s="82">
        <v>10</v>
      </c>
      <c r="L9" s="82" t="s">
        <v>574</v>
      </c>
      <c r="M9" s="82" t="s">
        <v>35</v>
      </c>
      <c r="N9" s="82" t="s">
        <v>1</v>
      </c>
      <c r="O9" s="68" t="s">
        <v>496</v>
      </c>
    </row>
    <row r="10" spans="1:15" x14ac:dyDescent="0.25">
      <c r="A10" s="75" t="str">
        <f t="shared" si="0"/>
        <v>LEULISRD</v>
      </c>
      <c r="B10" s="75" t="str">
        <f t="shared" si="1"/>
        <v>02TM</v>
      </c>
      <c r="C10" s="82">
        <v>134847</v>
      </c>
      <c r="D10" s="82" t="s">
        <v>491</v>
      </c>
      <c r="E10" s="82" t="s">
        <v>553</v>
      </c>
      <c r="F10" s="82" t="s">
        <v>35</v>
      </c>
      <c r="G10" s="82" t="s">
        <v>13</v>
      </c>
      <c r="H10" s="82" t="s">
        <v>1381</v>
      </c>
      <c r="I10" s="82" t="s">
        <v>1382</v>
      </c>
      <c r="J10" s="82" t="s">
        <v>42</v>
      </c>
      <c r="K10" s="82">
        <v>10</v>
      </c>
      <c r="L10" s="82" t="s">
        <v>574</v>
      </c>
      <c r="M10" s="82" t="s">
        <v>35</v>
      </c>
      <c r="N10" s="82" t="s">
        <v>1</v>
      </c>
      <c r="O10" s="68" t="s">
        <v>496</v>
      </c>
    </row>
    <row r="11" spans="1:15" x14ac:dyDescent="0.25">
      <c r="A11" s="75" t="str">
        <f t="shared" si="0"/>
        <v>LEULISRD</v>
      </c>
      <c r="B11" s="75" t="str">
        <f t="shared" si="1"/>
        <v>02XM</v>
      </c>
      <c r="C11" s="82">
        <v>134863</v>
      </c>
      <c r="D11" s="82" t="s">
        <v>491</v>
      </c>
      <c r="E11" s="82" t="s">
        <v>553</v>
      </c>
      <c r="F11" s="82" t="s">
        <v>35</v>
      </c>
      <c r="G11" s="82" t="s">
        <v>13</v>
      </c>
      <c r="H11" s="82" t="s">
        <v>1383</v>
      </c>
      <c r="I11" s="82" t="s">
        <v>1384</v>
      </c>
      <c r="J11" s="82" t="s">
        <v>42</v>
      </c>
      <c r="K11" s="82">
        <v>10</v>
      </c>
      <c r="L11" s="82" t="s">
        <v>574</v>
      </c>
      <c r="M11" s="82" t="s">
        <v>35</v>
      </c>
      <c r="N11" s="82" t="s">
        <v>1</v>
      </c>
      <c r="O11" s="68" t="s">
        <v>496</v>
      </c>
    </row>
    <row r="12" spans="1:15" x14ac:dyDescent="0.25">
      <c r="A12" s="75" t="str">
        <f t="shared" si="0"/>
        <v>LEULISRD</v>
      </c>
      <c r="B12" s="75" t="str">
        <f t="shared" si="1"/>
        <v>02TY</v>
      </c>
      <c r="C12" s="82">
        <v>134864</v>
      </c>
      <c r="D12" s="82" t="s">
        <v>491</v>
      </c>
      <c r="E12" s="82" t="s">
        <v>553</v>
      </c>
      <c r="F12" s="82" t="s">
        <v>35</v>
      </c>
      <c r="G12" s="82" t="s">
        <v>13</v>
      </c>
      <c r="H12" s="82" t="s">
        <v>1385</v>
      </c>
      <c r="I12" s="82" t="s">
        <v>1386</v>
      </c>
      <c r="J12" s="82" t="s">
        <v>42</v>
      </c>
      <c r="K12" s="82">
        <v>10</v>
      </c>
      <c r="L12" s="82" t="s">
        <v>574</v>
      </c>
      <c r="M12" s="82" t="s">
        <v>35</v>
      </c>
      <c r="N12" s="82" t="s">
        <v>1</v>
      </c>
      <c r="O12" s="68" t="s">
        <v>496</v>
      </c>
    </row>
    <row r="13" spans="1:15" x14ac:dyDescent="0.25">
      <c r="A13" s="75" t="str">
        <f t="shared" si="0"/>
        <v>LEULISRD</v>
      </c>
      <c r="B13" s="75" t="str">
        <f t="shared" si="1"/>
        <v>02TH</v>
      </c>
      <c r="C13" s="82">
        <v>134865</v>
      </c>
      <c r="D13" s="82" t="s">
        <v>491</v>
      </c>
      <c r="E13" s="82" t="s">
        <v>553</v>
      </c>
      <c r="F13" s="82" t="s">
        <v>35</v>
      </c>
      <c r="G13" s="82" t="s">
        <v>13</v>
      </c>
      <c r="H13" s="82" t="s">
        <v>1387</v>
      </c>
      <c r="I13" s="82" t="s">
        <v>1388</v>
      </c>
      <c r="J13" s="82" t="s">
        <v>42</v>
      </c>
      <c r="K13" s="82">
        <v>10</v>
      </c>
      <c r="L13" s="82" t="s">
        <v>574</v>
      </c>
      <c r="M13" s="82" t="s">
        <v>35</v>
      </c>
      <c r="N13" s="82" t="s">
        <v>1</v>
      </c>
      <c r="O13" s="68" t="s">
        <v>496</v>
      </c>
    </row>
    <row r="14" spans="1:15" x14ac:dyDescent="0.25">
      <c r="A14" s="75" t="str">
        <f t="shared" si="0"/>
        <v>LEULISRD</v>
      </c>
      <c r="B14" s="75" t="str">
        <f t="shared" si="1"/>
        <v>02XH</v>
      </c>
      <c r="C14" s="82">
        <v>134867</v>
      </c>
      <c r="D14" s="82" t="s">
        <v>491</v>
      </c>
      <c r="E14" s="82" t="s">
        <v>553</v>
      </c>
      <c r="F14" s="82" t="s">
        <v>35</v>
      </c>
      <c r="G14" s="82" t="s">
        <v>13</v>
      </c>
      <c r="H14" s="82" t="s">
        <v>1389</v>
      </c>
      <c r="I14" s="82" t="s">
        <v>1390</v>
      </c>
      <c r="J14" s="82" t="s">
        <v>42</v>
      </c>
      <c r="K14" s="82">
        <v>10</v>
      </c>
      <c r="L14" s="82" t="s">
        <v>574</v>
      </c>
      <c r="M14" s="82" t="s">
        <v>35</v>
      </c>
      <c r="N14" s="82" t="s">
        <v>1</v>
      </c>
      <c r="O14" s="68" t="s">
        <v>496</v>
      </c>
    </row>
    <row r="15" spans="1:15" x14ac:dyDescent="0.25">
      <c r="A15" s="75" t="str">
        <f t="shared" si="0"/>
        <v>LEULISRD</v>
      </c>
      <c r="B15" s="75" t="str">
        <f t="shared" si="1"/>
        <v>02XY</v>
      </c>
      <c r="C15" s="82">
        <v>134868</v>
      </c>
      <c r="D15" s="82" t="s">
        <v>491</v>
      </c>
      <c r="E15" s="82" t="s">
        <v>553</v>
      </c>
      <c r="F15" s="82" t="s">
        <v>35</v>
      </c>
      <c r="G15" s="82" t="s">
        <v>13</v>
      </c>
      <c r="H15" s="82" t="s">
        <v>1391</v>
      </c>
      <c r="I15" s="82" t="s">
        <v>1392</v>
      </c>
      <c r="J15" s="82" t="s">
        <v>42</v>
      </c>
      <c r="K15" s="82">
        <v>10</v>
      </c>
      <c r="L15" s="82" t="s">
        <v>574</v>
      </c>
      <c r="M15" s="82" t="s">
        <v>35</v>
      </c>
      <c r="N15" s="82" t="s">
        <v>1</v>
      </c>
      <c r="O15" s="68" t="s">
        <v>496</v>
      </c>
    </row>
    <row r="16" spans="1:15" x14ac:dyDescent="0.25">
      <c r="A16" s="75" t="str">
        <f t="shared" si="0"/>
        <v>LEULISRD</v>
      </c>
      <c r="B16" s="75" t="str">
        <f t="shared" si="1"/>
        <v>02FM</v>
      </c>
      <c r="C16" s="82">
        <v>134869</v>
      </c>
      <c r="D16" s="82" t="s">
        <v>491</v>
      </c>
      <c r="E16" s="82" t="s">
        <v>553</v>
      </c>
      <c r="F16" s="82" t="s">
        <v>35</v>
      </c>
      <c r="G16" s="82" t="s">
        <v>13</v>
      </c>
      <c r="H16" s="82" t="s">
        <v>1393</v>
      </c>
      <c r="I16" s="82" t="s">
        <v>1394</v>
      </c>
      <c r="J16" s="82" t="s">
        <v>42</v>
      </c>
      <c r="K16" s="82">
        <v>10</v>
      </c>
      <c r="L16" s="82" t="s">
        <v>574</v>
      </c>
      <c r="M16" s="82" t="s">
        <v>35</v>
      </c>
      <c r="N16" s="82" t="s">
        <v>1</v>
      </c>
      <c r="O16" s="68" t="s">
        <v>496</v>
      </c>
    </row>
    <row r="17" spans="1:15" x14ac:dyDescent="0.25">
      <c r="A17" s="75" t="str">
        <f t="shared" si="0"/>
        <v>LEULISRD</v>
      </c>
      <c r="B17" s="75" t="str">
        <f t="shared" si="1"/>
        <v>02FH</v>
      </c>
      <c r="C17" s="82">
        <v>134870</v>
      </c>
      <c r="D17" s="82" t="s">
        <v>491</v>
      </c>
      <c r="E17" s="82" t="s">
        <v>553</v>
      </c>
      <c r="F17" s="82" t="s">
        <v>35</v>
      </c>
      <c r="G17" s="82" t="s">
        <v>13</v>
      </c>
      <c r="H17" s="82" t="s">
        <v>1395</v>
      </c>
      <c r="I17" s="82" t="s">
        <v>1396</v>
      </c>
      <c r="J17" s="82" t="s">
        <v>42</v>
      </c>
      <c r="K17" s="82">
        <v>10</v>
      </c>
      <c r="L17" s="82" t="s">
        <v>574</v>
      </c>
      <c r="M17" s="82" t="s">
        <v>35</v>
      </c>
      <c r="N17" s="82" t="s">
        <v>1</v>
      </c>
      <c r="O17" s="68" t="s">
        <v>496</v>
      </c>
    </row>
    <row r="18" spans="1:15" x14ac:dyDescent="0.25">
      <c r="A18" s="75" t="str">
        <f t="shared" si="0"/>
        <v>LEULISRD</v>
      </c>
      <c r="B18" s="75" t="str">
        <f t="shared" si="1"/>
        <v>02FY</v>
      </c>
      <c r="C18" s="82">
        <v>134871</v>
      </c>
      <c r="D18" s="82" t="s">
        <v>491</v>
      </c>
      <c r="E18" s="82" t="s">
        <v>553</v>
      </c>
      <c r="F18" s="82" t="s">
        <v>35</v>
      </c>
      <c r="G18" s="82" t="s">
        <v>13</v>
      </c>
      <c r="H18" s="82" t="s">
        <v>1397</v>
      </c>
      <c r="I18" s="82" t="s">
        <v>1398</v>
      </c>
      <c r="J18" s="82" t="s">
        <v>42</v>
      </c>
      <c r="K18" s="82">
        <v>10</v>
      </c>
      <c r="L18" s="82" t="s">
        <v>574</v>
      </c>
      <c r="M18" s="82" t="s">
        <v>35</v>
      </c>
      <c r="N18" s="82" t="s">
        <v>1</v>
      </c>
      <c r="O18" s="68" t="s">
        <v>496</v>
      </c>
    </row>
    <row r="19" spans="1:15" x14ac:dyDescent="0.25">
      <c r="A19" s="75" t="str">
        <f t="shared" si="0"/>
        <v>LEULISRD</v>
      </c>
      <c r="B19" s="75" t="str">
        <f t="shared" si="1"/>
        <v>02VM</v>
      </c>
      <c r="C19" s="82">
        <v>134872</v>
      </c>
      <c r="D19" s="82" t="s">
        <v>491</v>
      </c>
      <c r="E19" s="82" t="s">
        <v>553</v>
      </c>
      <c r="F19" s="82" t="s">
        <v>35</v>
      </c>
      <c r="G19" s="82" t="s">
        <v>13</v>
      </c>
      <c r="H19" s="82" t="s">
        <v>1399</v>
      </c>
      <c r="I19" s="82" t="s">
        <v>1400</v>
      </c>
      <c r="J19" s="82" t="s">
        <v>42</v>
      </c>
      <c r="K19" s="82">
        <v>10</v>
      </c>
      <c r="L19" s="82" t="s">
        <v>574</v>
      </c>
      <c r="M19" s="82" t="s">
        <v>35</v>
      </c>
      <c r="N19" s="82" t="s">
        <v>1</v>
      </c>
      <c r="O19" s="68" t="s">
        <v>496</v>
      </c>
    </row>
    <row r="20" spans="1:15" x14ac:dyDescent="0.25">
      <c r="A20" s="75" t="str">
        <f t="shared" si="0"/>
        <v>LEULISRD</v>
      </c>
      <c r="B20" s="75" t="str">
        <f t="shared" si="1"/>
        <v>02VH</v>
      </c>
      <c r="C20" s="82">
        <v>134873</v>
      </c>
      <c r="D20" s="82" t="s">
        <v>491</v>
      </c>
      <c r="E20" s="82" t="s">
        <v>553</v>
      </c>
      <c r="F20" s="82" t="s">
        <v>35</v>
      </c>
      <c r="G20" s="82" t="s">
        <v>13</v>
      </c>
      <c r="H20" s="82" t="s">
        <v>1401</v>
      </c>
      <c r="I20" s="82" t="s">
        <v>1402</v>
      </c>
      <c r="J20" s="82" t="s">
        <v>42</v>
      </c>
      <c r="K20" s="82">
        <v>10</v>
      </c>
      <c r="L20" s="82" t="s">
        <v>574</v>
      </c>
      <c r="M20" s="82" t="s">
        <v>35</v>
      </c>
      <c r="N20" s="82" t="s">
        <v>1</v>
      </c>
      <c r="O20" s="68" t="s">
        <v>496</v>
      </c>
    </row>
    <row r="21" spans="1:15" x14ac:dyDescent="0.25">
      <c r="A21" s="75" t="str">
        <f t="shared" si="0"/>
        <v>LEULISRD</v>
      </c>
      <c r="B21" s="75" t="str">
        <f t="shared" si="1"/>
        <v>02VY</v>
      </c>
      <c r="C21" s="82">
        <v>134874</v>
      </c>
      <c r="D21" s="82" t="s">
        <v>491</v>
      </c>
      <c r="E21" s="82" t="s">
        <v>553</v>
      </c>
      <c r="F21" s="82" t="s">
        <v>35</v>
      </c>
      <c r="G21" s="82" t="s">
        <v>13</v>
      </c>
      <c r="H21" s="82" t="s">
        <v>1403</v>
      </c>
      <c r="I21" s="82" t="s">
        <v>1404</v>
      </c>
      <c r="J21" s="82" t="s">
        <v>42</v>
      </c>
      <c r="K21" s="82">
        <v>10</v>
      </c>
      <c r="L21" s="82" t="s">
        <v>574</v>
      </c>
      <c r="M21" s="82" t="s">
        <v>35</v>
      </c>
      <c r="N21" s="82" t="s">
        <v>1</v>
      </c>
      <c r="O21" s="68" t="s">
        <v>496</v>
      </c>
    </row>
    <row r="22" spans="1:15" x14ac:dyDescent="0.25">
      <c r="A22" s="75" t="str">
        <f t="shared" si="0"/>
        <v>LEULISDDP</v>
      </c>
      <c r="B22" s="75" t="str">
        <f t="shared" si="1"/>
        <v>02T4</v>
      </c>
      <c r="C22" s="82">
        <v>134875</v>
      </c>
      <c r="D22" s="82" t="s">
        <v>491</v>
      </c>
      <c r="E22" s="82" t="s">
        <v>553</v>
      </c>
      <c r="F22" s="82" t="s">
        <v>51</v>
      </c>
      <c r="G22" s="82" t="s">
        <v>13</v>
      </c>
      <c r="H22" s="82" t="s">
        <v>1405</v>
      </c>
      <c r="I22" s="82" t="s">
        <v>1406</v>
      </c>
      <c r="J22" s="82" t="s">
        <v>41</v>
      </c>
      <c r="K22" s="82">
        <v>10</v>
      </c>
      <c r="L22" s="82" t="s">
        <v>574</v>
      </c>
      <c r="M22" s="82" t="s">
        <v>25</v>
      </c>
      <c r="N22" s="82" t="s">
        <v>20</v>
      </c>
      <c r="O22" s="68" t="s">
        <v>496</v>
      </c>
    </row>
    <row r="23" spans="1:15" x14ac:dyDescent="0.25">
      <c r="A23" s="75" t="str">
        <f t="shared" si="0"/>
        <v>LEULISDDP</v>
      </c>
      <c r="B23" s="75" t="str">
        <f t="shared" si="1"/>
        <v>02T1</v>
      </c>
      <c r="C23" s="82">
        <v>134876</v>
      </c>
      <c r="D23" s="82" t="s">
        <v>491</v>
      </c>
      <c r="E23" s="82" t="s">
        <v>553</v>
      </c>
      <c r="F23" s="82" t="s">
        <v>51</v>
      </c>
      <c r="G23" s="82" t="s">
        <v>13</v>
      </c>
      <c r="H23" s="82" t="s">
        <v>1407</v>
      </c>
      <c r="I23" s="82" t="s">
        <v>1408</v>
      </c>
      <c r="J23" s="82" t="s">
        <v>41</v>
      </c>
      <c r="K23" s="82">
        <v>10</v>
      </c>
      <c r="L23" s="82" t="s">
        <v>574</v>
      </c>
      <c r="M23" s="82" t="s">
        <v>25</v>
      </c>
      <c r="N23" s="82" t="s">
        <v>20</v>
      </c>
      <c r="O23" s="68" t="s">
        <v>496</v>
      </c>
    </row>
    <row r="24" spans="1:15" x14ac:dyDescent="0.25">
      <c r="A24" s="75" t="str">
        <f t="shared" si="0"/>
        <v>LEULISDDP</v>
      </c>
      <c r="B24" s="75" t="str">
        <f t="shared" si="1"/>
        <v>02T3</v>
      </c>
      <c r="C24" s="82">
        <v>134877</v>
      </c>
      <c r="D24" s="82" t="s">
        <v>491</v>
      </c>
      <c r="E24" s="82" t="s">
        <v>553</v>
      </c>
      <c r="F24" s="82" t="s">
        <v>51</v>
      </c>
      <c r="G24" s="82" t="s">
        <v>13</v>
      </c>
      <c r="H24" s="82" t="s">
        <v>1409</v>
      </c>
      <c r="I24" s="82" t="s">
        <v>1410</v>
      </c>
      <c r="J24" s="82" t="s">
        <v>41</v>
      </c>
      <c r="K24" s="82">
        <v>10</v>
      </c>
      <c r="L24" s="82" t="s">
        <v>574</v>
      </c>
      <c r="M24" s="82" t="s">
        <v>25</v>
      </c>
      <c r="N24" s="82" t="s">
        <v>20</v>
      </c>
      <c r="O24" s="68" t="s">
        <v>496</v>
      </c>
    </row>
    <row r="25" spans="1:15" x14ac:dyDescent="0.25">
      <c r="A25" s="75" t="str">
        <f t="shared" si="0"/>
        <v>LEULISDDP</v>
      </c>
      <c r="B25" s="75" t="str">
        <f t="shared" si="1"/>
        <v>02T2</v>
      </c>
      <c r="C25" s="82">
        <v>134878</v>
      </c>
      <c r="D25" s="82" t="s">
        <v>491</v>
      </c>
      <c r="E25" s="82" t="s">
        <v>553</v>
      </c>
      <c r="F25" s="82" t="s">
        <v>51</v>
      </c>
      <c r="G25" s="82" t="s">
        <v>13</v>
      </c>
      <c r="H25" s="82" t="s">
        <v>1411</v>
      </c>
      <c r="I25" s="82" t="s">
        <v>1412</v>
      </c>
      <c r="J25" s="82" t="s">
        <v>41</v>
      </c>
      <c r="K25" s="82">
        <v>10</v>
      </c>
      <c r="L25" s="82" t="s">
        <v>574</v>
      </c>
      <c r="M25" s="82" t="s">
        <v>25</v>
      </c>
      <c r="N25" s="82" t="s">
        <v>20</v>
      </c>
      <c r="O25" s="68" t="s">
        <v>496</v>
      </c>
    </row>
    <row r="26" spans="1:15" x14ac:dyDescent="0.25">
      <c r="A26" s="75" t="str">
        <f t="shared" si="0"/>
        <v>LEULISDDP</v>
      </c>
      <c r="B26" s="75" t="str">
        <f t="shared" si="1"/>
        <v>02X2</v>
      </c>
      <c r="C26" s="82">
        <v>134879</v>
      </c>
      <c r="D26" s="82" t="s">
        <v>491</v>
      </c>
      <c r="E26" s="82" t="s">
        <v>553</v>
      </c>
      <c r="F26" s="82" t="s">
        <v>51</v>
      </c>
      <c r="G26" s="82" t="s">
        <v>13</v>
      </c>
      <c r="H26" s="82" t="s">
        <v>1413</v>
      </c>
      <c r="I26" s="82" t="s">
        <v>1414</v>
      </c>
      <c r="J26" s="82" t="s">
        <v>41</v>
      </c>
      <c r="K26" s="82">
        <v>10</v>
      </c>
      <c r="L26" s="82" t="s">
        <v>574</v>
      </c>
      <c r="M26" s="82" t="s">
        <v>25</v>
      </c>
      <c r="N26" s="82" t="s">
        <v>20</v>
      </c>
      <c r="O26" s="68" t="s">
        <v>496</v>
      </c>
    </row>
    <row r="27" spans="1:15" x14ac:dyDescent="0.25">
      <c r="A27" s="75" t="str">
        <f t="shared" si="0"/>
        <v>LEULISDDP</v>
      </c>
      <c r="B27" s="75" t="str">
        <f t="shared" si="1"/>
        <v>02X3</v>
      </c>
      <c r="C27" s="82">
        <v>134880</v>
      </c>
      <c r="D27" s="82" t="s">
        <v>491</v>
      </c>
      <c r="E27" s="82" t="s">
        <v>553</v>
      </c>
      <c r="F27" s="82" t="s">
        <v>51</v>
      </c>
      <c r="G27" s="82" t="s">
        <v>13</v>
      </c>
      <c r="H27" s="82" t="s">
        <v>1415</v>
      </c>
      <c r="I27" s="82" t="s">
        <v>1416</v>
      </c>
      <c r="J27" s="82" t="s">
        <v>41</v>
      </c>
      <c r="K27" s="82">
        <v>10</v>
      </c>
      <c r="L27" s="82" t="s">
        <v>574</v>
      </c>
      <c r="M27" s="82" t="s">
        <v>25</v>
      </c>
      <c r="N27" s="82" t="s">
        <v>20</v>
      </c>
      <c r="O27" s="68" t="s">
        <v>496</v>
      </c>
    </row>
    <row r="28" spans="1:15" x14ac:dyDescent="0.25">
      <c r="A28" s="75" t="str">
        <f t="shared" si="0"/>
        <v>LEULISDDP</v>
      </c>
      <c r="B28" s="75" t="str">
        <f t="shared" si="1"/>
        <v>02X1</v>
      </c>
      <c r="C28" s="82">
        <v>134881</v>
      </c>
      <c r="D28" s="82" t="s">
        <v>491</v>
      </c>
      <c r="E28" s="82" t="s">
        <v>553</v>
      </c>
      <c r="F28" s="82" t="s">
        <v>51</v>
      </c>
      <c r="G28" s="82" t="s">
        <v>13</v>
      </c>
      <c r="H28" s="82" t="s">
        <v>1417</v>
      </c>
      <c r="I28" s="82" t="s">
        <v>1418</v>
      </c>
      <c r="J28" s="82" t="s">
        <v>41</v>
      </c>
      <c r="K28" s="82">
        <v>10</v>
      </c>
      <c r="L28" s="82" t="s">
        <v>574</v>
      </c>
      <c r="M28" s="82" t="s">
        <v>25</v>
      </c>
      <c r="N28" s="82" t="s">
        <v>20</v>
      </c>
      <c r="O28" s="68" t="s">
        <v>496</v>
      </c>
    </row>
    <row r="29" spans="1:15" x14ac:dyDescent="0.25">
      <c r="A29" s="75" t="str">
        <f t="shared" si="0"/>
        <v>LEULISDDP</v>
      </c>
      <c r="B29" s="75" t="str">
        <f t="shared" si="1"/>
        <v>02F2</v>
      </c>
      <c r="C29" s="82">
        <v>134882</v>
      </c>
      <c r="D29" s="82" t="s">
        <v>491</v>
      </c>
      <c r="E29" s="82" t="s">
        <v>553</v>
      </c>
      <c r="F29" s="82" t="s">
        <v>51</v>
      </c>
      <c r="G29" s="82" t="s">
        <v>13</v>
      </c>
      <c r="H29" s="82" t="s">
        <v>1419</v>
      </c>
      <c r="I29" s="82" t="s">
        <v>1420</v>
      </c>
      <c r="J29" s="82" t="s">
        <v>41</v>
      </c>
      <c r="K29" s="82">
        <v>10</v>
      </c>
      <c r="L29" s="82" t="s">
        <v>574</v>
      </c>
      <c r="M29" s="82" t="s">
        <v>25</v>
      </c>
      <c r="N29" s="82" t="s">
        <v>20</v>
      </c>
      <c r="O29" s="68" t="s">
        <v>496</v>
      </c>
    </row>
    <row r="30" spans="1:15" x14ac:dyDescent="0.25">
      <c r="A30" s="75" t="str">
        <f t="shared" si="0"/>
        <v>LEULISDDP</v>
      </c>
      <c r="B30" s="75" t="str">
        <f t="shared" si="1"/>
        <v>02F3</v>
      </c>
      <c r="C30" s="82">
        <v>134883</v>
      </c>
      <c r="D30" s="82" t="s">
        <v>491</v>
      </c>
      <c r="E30" s="82" t="s">
        <v>553</v>
      </c>
      <c r="F30" s="82" t="s">
        <v>51</v>
      </c>
      <c r="G30" s="82" t="s">
        <v>13</v>
      </c>
      <c r="H30" s="82" t="s">
        <v>1421</v>
      </c>
      <c r="I30" s="82" t="s">
        <v>1422</v>
      </c>
      <c r="J30" s="82" t="s">
        <v>41</v>
      </c>
      <c r="K30" s="82">
        <v>10</v>
      </c>
      <c r="L30" s="82" t="s">
        <v>574</v>
      </c>
      <c r="M30" s="82" t="s">
        <v>25</v>
      </c>
      <c r="N30" s="82" t="s">
        <v>20</v>
      </c>
      <c r="O30" s="68" t="s">
        <v>496</v>
      </c>
    </row>
    <row r="31" spans="1:15" x14ac:dyDescent="0.25">
      <c r="A31" s="75" t="str">
        <f t="shared" si="0"/>
        <v>LEULISDDP</v>
      </c>
      <c r="B31" s="75" t="str">
        <f t="shared" si="1"/>
        <v>02F1</v>
      </c>
      <c r="C31" s="82">
        <v>134884</v>
      </c>
      <c r="D31" s="82" t="s">
        <v>491</v>
      </c>
      <c r="E31" s="82" t="s">
        <v>553</v>
      </c>
      <c r="F31" s="82" t="s">
        <v>51</v>
      </c>
      <c r="G31" s="82" t="s">
        <v>13</v>
      </c>
      <c r="H31" s="82" t="s">
        <v>1423</v>
      </c>
      <c r="I31" s="82" t="s">
        <v>1424</v>
      </c>
      <c r="J31" s="82" t="s">
        <v>41</v>
      </c>
      <c r="K31" s="82">
        <v>10</v>
      </c>
      <c r="L31" s="82" t="s">
        <v>574</v>
      </c>
      <c r="M31" s="82" t="s">
        <v>25</v>
      </c>
      <c r="N31" s="82" t="s">
        <v>20</v>
      </c>
      <c r="O31" s="68" t="s">
        <v>496</v>
      </c>
    </row>
    <row r="32" spans="1:15" x14ac:dyDescent="0.25">
      <c r="A32" s="75" t="str">
        <f t="shared" si="0"/>
        <v>LEULISDDP</v>
      </c>
      <c r="B32" s="75" t="str">
        <f t="shared" si="1"/>
        <v>02V2</v>
      </c>
      <c r="C32" s="82">
        <v>134885</v>
      </c>
      <c r="D32" s="82" t="s">
        <v>491</v>
      </c>
      <c r="E32" s="82" t="s">
        <v>553</v>
      </c>
      <c r="F32" s="82" t="s">
        <v>51</v>
      </c>
      <c r="G32" s="82" t="s">
        <v>13</v>
      </c>
      <c r="H32" s="82" t="s">
        <v>1425</v>
      </c>
      <c r="I32" s="82" t="s">
        <v>1426</v>
      </c>
      <c r="J32" s="82" t="s">
        <v>41</v>
      </c>
      <c r="K32" s="82">
        <v>10</v>
      </c>
      <c r="L32" s="82" t="s">
        <v>574</v>
      </c>
      <c r="M32" s="82" t="s">
        <v>25</v>
      </c>
      <c r="N32" s="82" t="s">
        <v>20</v>
      </c>
      <c r="O32" s="68" t="s">
        <v>496</v>
      </c>
    </row>
    <row r="33" spans="1:15" x14ac:dyDescent="0.25">
      <c r="A33" s="75" t="str">
        <f t="shared" si="0"/>
        <v>LEULISDDP</v>
      </c>
      <c r="B33" s="75" t="str">
        <f t="shared" si="1"/>
        <v>02V3</v>
      </c>
      <c r="C33" s="82">
        <v>134886</v>
      </c>
      <c r="D33" s="82" t="s">
        <v>491</v>
      </c>
      <c r="E33" s="82" t="s">
        <v>553</v>
      </c>
      <c r="F33" s="82" t="s">
        <v>51</v>
      </c>
      <c r="G33" s="82" t="s">
        <v>13</v>
      </c>
      <c r="H33" s="82" t="s">
        <v>1427</v>
      </c>
      <c r="I33" s="82" t="s">
        <v>1428</v>
      </c>
      <c r="J33" s="82" t="s">
        <v>41</v>
      </c>
      <c r="K33" s="82">
        <v>10</v>
      </c>
      <c r="L33" s="82" t="s">
        <v>574</v>
      </c>
      <c r="M33" s="82" t="s">
        <v>25</v>
      </c>
      <c r="N33" s="82" t="s">
        <v>20</v>
      </c>
      <c r="O33" s="68" t="s">
        <v>496</v>
      </c>
    </row>
    <row r="34" spans="1:15" x14ac:dyDescent="0.25">
      <c r="A34" s="75" t="str">
        <f t="shared" si="0"/>
        <v>LEULISDDP</v>
      </c>
      <c r="B34" s="75" t="str">
        <f t="shared" si="1"/>
        <v>02V1</v>
      </c>
      <c r="C34" s="82">
        <v>134887</v>
      </c>
      <c r="D34" s="82" t="s">
        <v>491</v>
      </c>
      <c r="E34" s="82" t="s">
        <v>553</v>
      </c>
      <c r="F34" s="82" t="s">
        <v>51</v>
      </c>
      <c r="G34" s="82" t="s">
        <v>13</v>
      </c>
      <c r="H34" s="82" t="s">
        <v>1429</v>
      </c>
      <c r="I34" s="82" t="s">
        <v>1430</v>
      </c>
      <c r="J34" s="82" t="s">
        <v>41</v>
      </c>
      <c r="K34" s="82">
        <v>10</v>
      </c>
      <c r="L34" s="82" t="s">
        <v>574</v>
      </c>
      <c r="M34" s="82" t="s">
        <v>25</v>
      </c>
      <c r="N34" s="82" t="s">
        <v>20</v>
      </c>
      <c r="O34" s="68" t="s">
        <v>496</v>
      </c>
    </row>
    <row r="35" spans="1:15" x14ac:dyDescent="0.25">
      <c r="A35" s="75" t="str">
        <f t="shared" si="0"/>
        <v>LEULISDDP</v>
      </c>
      <c r="B35" s="75" t="str">
        <f t="shared" si="1"/>
        <v>02T5</v>
      </c>
      <c r="C35" s="82">
        <v>135976</v>
      </c>
      <c r="D35" s="82" t="s">
        <v>491</v>
      </c>
      <c r="E35" s="82" t="s">
        <v>553</v>
      </c>
      <c r="F35" s="82" t="s">
        <v>51</v>
      </c>
      <c r="G35" s="82" t="s">
        <v>13</v>
      </c>
      <c r="H35" s="82" t="s">
        <v>1431</v>
      </c>
      <c r="I35" s="82" t="s">
        <v>1432</v>
      </c>
      <c r="J35" s="82" t="s">
        <v>41</v>
      </c>
      <c r="K35" s="82">
        <v>10</v>
      </c>
      <c r="L35" s="82" t="s">
        <v>574</v>
      </c>
      <c r="M35" s="82" t="s">
        <v>25</v>
      </c>
      <c r="N35" s="82" t="s">
        <v>20</v>
      </c>
      <c r="O35" s="68" t="s">
        <v>496</v>
      </c>
    </row>
    <row r="36" spans="1:15" x14ac:dyDescent="0.25">
      <c r="A36" s="75" t="str">
        <f t="shared" si="0"/>
        <v>LEULISDDP</v>
      </c>
      <c r="B36" s="75" t="str">
        <f t="shared" si="1"/>
        <v>02X5</v>
      </c>
      <c r="C36" s="82">
        <v>135977</v>
      </c>
      <c r="D36" s="82" t="s">
        <v>491</v>
      </c>
      <c r="E36" s="82" t="s">
        <v>553</v>
      </c>
      <c r="F36" s="82" t="s">
        <v>51</v>
      </c>
      <c r="G36" s="82" t="s">
        <v>13</v>
      </c>
      <c r="H36" s="82" t="s">
        <v>1433</v>
      </c>
      <c r="I36" s="82" t="s">
        <v>1434</v>
      </c>
      <c r="J36" s="82" t="s">
        <v>41</v>
      </c>
      <c r="K36" s="82">
        <v>10</v>
      </c>
      <c r="L36" s="82" t="s">
        <v>574</v>
      </c>
      <c r="M36" s="82" t="s">
        <v>25</v>
      </c>
      <c r="N36" s="82" t="s">
        <v>20</v>
      </c>
      <c r="O36" s="68" t="s">
        <v>496</v>
      </c>
    </row>
    <row r="37" spans="1:15" x14ac:dyDescent="0.25">
      <c r="A37" s="75" t="str">
        <f t="shared" si="0"/>
        <v>LEULISDDP</v>
      </c>
      <c r="B37" s="75" t="str">
        <f t="shared" si="1"/>
        <v>02F5</v>
      </c>
      <c r="C37" s="82">
        <v>135978</v>
      </c>
      <c r="D37" s="82" t="s">
        <v>491</v>
      </c>
      <c r="E37" s="82" t="s">
        <v>553</v>
      </c>
      <c r="F37" s="82" t="s">
        <v>51</v>
      </c>
      <c r="G37" s="82" t="s">
        <v>13</v>
      </c>
      <c r="H37" s="82" t="s">
        <v>1435</v>
      </c>
      <c r="I37" s="82" t="s">
        <v>1436</v>
      </c>
      <c r="J37" s="82" t="s">
        <v>41</v>
      </c>
      <c r="K37" s="82">
        <v>10</v>
      </c>
      <c r="L37" s="82" t="s">
        <v>574</v>
      </c>
      <c r="M37" s="82" t="s">
        <v>25</v>
      </c>
      <c r="N37" s="82" t="s">
        <v>20</v>
      </c>
      <c r="O37" s="68" t="s">
        <v>496</v>
      </c>
    </row>
    <row r="38" spans="1:15" x14ac:dyDescent="0.25">
      <c r="A38" s="75" t="str">
        <f t="shared" si="0"/>
        <v>LEULISRD</v>
      </c>
      <c r="B38" s="75" t="str">
        <f t="shared" si="1"/>
        <v>02TQ</v>
      </c>
      <c r="C38" s="82">
        <v>135979</v>
      </c>
      <c r="D38" s="82" t="s">
        <v>491</v>
      </c>
      <c r="E38" s="82" t="s">
        <v>553</v>
      </c>
      <c r="F38" s="82" t="s">
        <v>35</v>
      </c>
      <c r="G38" s="82" t="s">
        <v>13</v>
      </c>
      <c r="H38" s="82" t="s">
        <v>1437</v>
      </c>
      <c r="I38" s="82" t="s">
        <v>1438</v>
      </c>
      <c r="J38" s="82" t="s">
        <v>42</v>
      </c>
      <c r="K38" s="82">
        <v>10</v>
      </c>
      <c r="L38" s="82" t="s">
        <v>574</v>
      </c>
      <c r="M38" s="82" t="s">
        <v>35</v>
      </c>
      <c r="N38" s="82" t="s">
        <v>1</v>
      </c>
      <c r="O38" s="68" t="s">
        <v>496</v>
      </c>
    </row>
    <row r="39" spans="1:15" x14ac:dyDescent="0.25">
      <c r="A39" s="75" t="str">
        <f t="shared" si="0"/>
        <v>LEULISDDP</v>
      </c>
      <c r="B39" s="75" t="str">
        <f t="shared" si="1"/>
        <v>02V5</v>
      </c>
      <c r="C39" s="82">
        <v>135980</v>
      </c>
      <c r="D39" s="82" t="s">
        <v>491</v>
      </c>
      <c r="E39" s="82" t="s">
        <v>553</v>
      </c>
      <c r="F39" s="82" t="s">
        <v>51</v>
      </c>
      <c r="G39" s="82" t="s">
        <v>13</v>
      </c>
      <c r="H39" s="82" t="s">
        <v>1439</v>
      </c>
      <c r="I39" s="82" t="s">
        <v>1440</v>
      </c>
      <c r="J39" s="82" t="s">
        <v>41</v>
      </c>
      <c r="K39" s="82">
        <v>10</v>
      </c>
      <c r="L39" s="82" t="s">
        <v>574</v>
      </c>
      <c r="M39" s="82" t="s">
        <v>25</v>
      </c>
      <c r="N39" s="82" t="s">
        <v>20</v>
      </c>
      <c r="O39" s="68" t="s">
        <v>496</v>
      </c>
    </row>
    <row r="40" spans="1:15" x14ac:dyDescent="0.25">
      <c r="A40" s="75" t="str">
        <f t="shared" si="0"/>
        <v>LEULISRD</v>
      </c>
      <c r="B40" s="75" t="str">
        <f t="shared" si="1"/>
        <v>02FQ</v>
      </c>
      <c r="C40" s="82">
        <v>135981</v>
      </c>
      <c r="D40" s="82" t="s">
        <v>491</v>
      </c>
      <c r="E40" s="82" t="s">
        <v>553</v>
      </c>
      <c r="F40" s="82" t="s">
        <v>35</v>
      </c>
      <c r="G40" s="82" t="s">
        <v>13</v>
      </c>
      <c r="H40" s="82" t="s">
        <v>1441</v>
      </c>
      <c r="I40" s="82" t="s">
        <v>1442</v>
      </c>
      <c r="J40" s="82" t="s">
        <v>42</v>
      </c>
      <c r="K40" s="82">
        <v>10</v>
      </c>
      <c r="L40" s="82" t="s">
        <v>574</v>
      </c>
      <c r="M40" s="82" t="s">
        <v>35</v>
      </c>
      <c r="N40" s="82" t="s">
        <v>1</v>
      </c>
      <c r="O40" s="68" t="s">
        <v>496</v>
      </c>
    </row>
    <row r="41" spans="1:15" x14ac:dyDescent="0.25">
      <c r="A41" s="75" t="str">
        <f t="shared" si="0"/>
        <v>LEULISRD</v>
      </c>
      <c r="B41" s="75" t="str">
        <f t="shared" si="1"/>
        <v>02VQ</v>
      </c>
      <c r="C41" s="82">
        <v>135982</v>
      </c>
      <c r="D41" s="82" t="s">
        <v>491</v>
      </c>
      <c r="E41" s="82" t="s">
        <v>553</v>
      </c>
      <c r="F41" s="82" t="s">
        <v>35</v>
      </c>
      <c r="G41" s="82" t="s">
        <v>13</v>
      </c>
      <c r="H41" s="82" t="s">
        <v>1443</v>
      </c>
      <c r="I41" s="82" t="s">
        <v>1444</v>
      </c>
      <c r="J41" s="82" t="s">
        <v>42</v>
      </c>
      <c r="K41" s="82">
        <v>10</v>
      </c>
      <c r="L41" s="82" t="s">
        <v>574</v>
      </c>
      <c r="M41" s="82" t="s">
        <v>35</v>
      </c>
      <c r="N41" s="82" t="s">
        <v>1</v>
      </c>
      <c r="O41" s="68" t="s">
        <v>496</v>
      </c>
    </row>
    <row r="42" spans="1:15" x14ac:dyDescent="0.25">
      <c r="A42" s="75" t="str">
        <f t="shared" si="0"/>
        <v>LEULISRD</v>
      </c>
      <c r="B42" s="75" t="str">
        <f t="shared" si="1"/>
        <v>02XQ</v>
      </c>
      <c r="C42" s="82">
        <v>135983</v>
      </c>
      <c r="D42" s="82" t="s">
        <v>491</v>
      </c>
      <c r="E42" s="82" t="s">
        <v>553</v>
      </c>
      <c r="F42" s="82" t="s">
        <v>35</v>
      </c>
      <c r="G42" s="82" t="s">
        <v>13</v>
      </c>
      <c r="H42" s="82" t="s">
        <v>1445</v>
      </c>
      <c r="I42" s="82" t="s">
        <v>1446</v>
      </c>
      <c r="J42" s="82" t="s">
        <v>42</v>
      </c>
      <c r="K42" s="82">
        <v>10</v>
      </c>
      <c r="L42" s="82" t="s">
        <v>574</v>
      </c>
      <c r="M42" s="82" t="s">
        <v>35</v>
      </c>
      <c r="N42" s="82" t="s">
        <v>1</v>
      </c>
      <c r="O42" s="68" t="s">
        <v>496</v>
      </c>
    </row>
    <row r="43" spans="1:15" x14ac:dyDescent="0.25">
      <c r="A43" s="75" t="str">
        <f t="shared" si="0"/>
        <v>LEBALFRD</v>
      </c>
      <c r="B43" s="75" t="str">
        <f t="shared" si="1"/>
        <v>08DP</v>
      </c>
      <c r="C43" s="82">
        <v>100321</v>
      </c>
      <c r="D43" s="82" t="s">
        <v>284</v>
      </c>
      <c r="E43" s="82" t="s">
        <v>287</v>
      </c>
      <c r="F43" s="82" t="s">
        <v>35</v>
      </c>
      <c r="G43" s="82" t="s">
        <v>13</v>
      </c>
      <c r="H43" s="82" t="s">
        <v>1273</v>
      </c>
      <c r="I43" s="82" t="s">
        <v>295</v>
      </c>
      <c r="J43" s="82" t="s">
        <v>42</v>
      </c>
      <c r="K43" s="82">
        <v>10</v>
      </c>
      <c r="L43" s="82" t="s">
        <v>574</v>
      </c>
      <c r="M43" s="82" t="s">
        <v>35</v>
      </c>
      <c r="N43" s="82" t="s">
        <v>1</v>
      </c>
      <c r="O43" s="68" t="s">
        <v>288</v>
      </c>
    </row>
    <row r="44" spans="1:15" x14ac:dyDescent="0.25">
      <c r="A44" s="75" t="str">
        <f t="shared" si="0"/>
        <v>LEBALFRG</v>
      </c>
      <c r="B44" s="75" t="str">
        <f t="shared" si="1"/>
        <v>08GP</v>
      </c>
      <c r="C44" s="82">
        <v>100323</v>
      </c>
      <c r="D44" s="82" t="s">
        <v>284</v>
      </c>
      <c r="E44" s="82" t="s">
        <v>287</v>
      </c>
      <c r="F44" s="82" t="s">
        <v>36</v>
      </c>
      <c r="G44" s="82" t="s">
        <v>14</v>
      </c>
      <c r="H44" s="82" t="s">
        <v>1274</v>
      </c>
      <c r="I44" s="82" t="s">
        <v>299</v>
      </c>
      <c r="J44" s="82" t="s">
        <v>42</v>
      </c>
      <c r="K44" s="82">
        <v>10</v>
      </c>
      <c r="L44" s="82" t="s">
        <v>574</v>
      </c>
      <c r="M44" s="82" t="s">
        <v>36</v>
      </c>
      <c r="N44" s="82" t="s">
        <v>2</v>
      </c>
      <c r="O44" s="68" t="s">
        <v>288</v>
      </c>
    </row>
    <row r="45" spans="1:15" x14ac:dyDescent="0.25">
      <c r="A45" s="75" t="str">
        <f t="shared" si="0"/>
        <v>LEBALFDDP</v>
      </c>
      <c r="B45" s="75" t="str">
        <f t="shared" si="1"/>
        <v>08D1</v>
      </c>
      <c r="C45" s="82">
        <v>120260</v>
      </c>
      <c r="D45" s="82" t="s">
        <v>284</v>
      </c>
      <c r="E45" s="82" t="s">
        <v>287</v>
      </c>
      <c r="F45" s="82" t="s">
        <v>51</v>
      </c>
      <c r="G45" s="82" t="s">
        <v>13</v>
      </c>
      <c r="H45" s="82" t="s">
        <v>1275</v>
      </c>
      <c r="I45" s="82" t="s">
        <v>285</v>
      </c>
      <c r="J45" s="82" t="s">
        <v>41</v>
      </c>
      <c r="K45" s="82">
        <v>10</v>
      </c>
      <c r="L45" s="82" t="s">
        <v>574</v>
      </c>
      <c r="M45" s="82" t="s">
        <v>25</v>
      </c>
      <c r="N45" s="82" t="s">
        <v>20</v>
      </c>
      <c r="O45" s="68" t="s">
        <v>288</v>
      </c>
    </row>
    <row r="46" spans="1:15" x14ac:dyDescent="0.25">
      <c r="A46" s="75" t="str">
        <f t="shared" si="0"/>
        <v>LEBALFGDP</v>
      </c>
      <c r="B46" s="75" t="str">
        <f t="shared" si="1"/>
        <v>08G1</v>
      </c>
      <c r="C46" s="82">
        <v>120261</v>
      </c>
      <c r="D46" s="82" t="s">
        <v>284</v>
      </c>
      <c r="E46" s="82" t="s">
        <v>287</v>
      </c>
      <c r="F46" s="82" t="s">
        <v>60</v>
      </c>
      <c r="G46" s="82" t="s">
        <v>14</v>
      </c>
      <c r="H46" s="82" t="s">
        <v>1276</v>
      </c>
      <c r="I46" s="82" t="s">
        <v>291</v>
      </c>
      <c r="J46" s="82" t="s">
        <v>41</v>
      </c>
      <c r="K46" s="82">
        <v>10</v>
      </c>
      <c r="L46" s="82" t="s">
        <v>574</v>
      </c>
      <c r="M46" s="82" t="s">
        <v>29</v>
      </c>
      <c r="N46" s="82" t="s">
        <v>21</v>
      </c>
      <c r="O46" s="68" t="s">
        <v>288</v>
      </c>
    </row>
    <row r="47" spans="1:15" x14ac:dyDescent="0.25">
      <c r="A47" s="75" t="str">
        <f t="shared" si="0"/>
        <v>LEEQTFRD</v>
      </c>
      <c r="B47" s="75" t="str">
        <f t="shared" si="1"/>
        <v>17DP</v>
      </c>
      <c r="C47" s="82">
        <v>100312</v>
      </c>
      <c r="D47" s="82" t="s">
        <v>334</v>
      </c>
      <c r="E47" s="82" t="s">
        <v>337</v>
      </c>
      <c r="F47" s="82" t="s">
        <v>35</v>
      </c>
      <c r="G47" s="82" t="s">
        <v>13</v>
      </c>
      <c r="H47" s="82" t="s">
        <v>1277</v>
      </c>
      <c r="I47" s="82" t="s">
        <v>344</v>
      </c>
      <c r="J47" s="82" t="s">
        <v>42</v>
      </c>
      <c r="K47" s="82">
        <v>10</v>
      </c>
      <c r="L47" s="82" t="s">
        <v>574</v>
      </c>
      <c r="M47" s="82" t="s">
        <v>35</v>
      </c>
      <c r="N47" s="82" t="s">
        <v>1</v>
      </c>
      <c r="O47" s="68" t="s">
        <v>1223</v>
      </c>
    </row>
    <row r="48" spans="1:15" x14ac:dyDescent="0.25">
      <c r="A48" s="75" t="str">
        <f t="shared" si="0"/>
        <v>LEEQTFRG</v>
      </c>
      <c r="B48" s="75" t="str">
        <f t="shared" si="1"/>
        <v>17GP</v>
      </c>
      <c r="C48" s="82">
        <v>100313</v>
      </c>
      <c r="D48" s="82" t="s">
        <v>334</v>
      </c>
      <c r="E48" s="82" t="s">
        <v>337</v>
      </c>
      <c r="F48" s="82" t="s">
        <v>36</v>
      </c>
      <c r="G48" s="82" t="s">
        <v>14</v>
      </c>
      <c r="H48" s="82" t="s">
        <v>1278</v>
      </c>
      <c r="I48" s="82" t="s">
        <v>348</v>
      </c>
      <c r="J48" s="82" t="s">
        <v>42</v>
      </c>
      <c r="K48" s="82">
        <v>10</v>
      </c>
      <c r="L48" s="82" t="s">
        <v>574</v>
      </c>
      <c r="M48" s="82" t="s">
        <v>36</v>
      </c>
      <c r="N48" s="82" t="s">
        <v>2</v>
      </c>
      <c r="O48" s="68" t="s">
        <v>1223</v>
      </c>
    </row>
    <row r="49" spans="1:15" x14ac:dyDescent="0.25">
      <c r="A49" s="75" t="str">
        <f t="shared" si="0"/>
        <v>LEEQTFDDP</v>
      </c>
      <c r="B49" s="75" t="str">
        <f t="shared" si="1"/>
        <v>17D1</v>
      </c>
      <c r="C49" s="82">
        <v>120263</v>
      </c>
      <c r="D49" s="82" t="s">
        <v>334</v>
      </c>
      <c r="E49" s="82" t="s">
        <v>337</v>
      </c>
      <c r="F49" s="82" t="s">
        <v>51</v>
      </c>
      <c r="G49" s="82" t="s">
        <v>13</v>
      </c>
      <c r="H49" s="82" t="s">
        <v>1279</v>
      </c>
      <c r="I49" s="82" t="s">
        <v>335</v>
      </c>
      <c r="J49" s="82" t="s">
        <v>41</v>
      </c>
      <c r="K49" s="82">
        <v>10</v>
      </c>
      <c r="L49" s="82" t="s">
        <v>574</v>
      </c>
      <c r="M49" s="82" t="s">
        <v>25</v>
      </c>
      <c r="N49" s="82" t="s">
        <v>20</v>
      </c>
      <c r="O49" s="68" t="s">
        <v>1223</v>
      </c>
    </row>
    <row r="50" spans="1:15" x14ac:dyDescent="0.25">
      <c r="A50" s="75" t="str">
        <f t="shared" si="0"/>
        <v>LEEQTFGDP</v>
      </c>
      <c r="B50" s="75" t="str">
        <f t="shared" si="1"/>
        <v>17G1</v>
      </c>
      <c r="C50" s="82">
        <v>120264</v>
      </c>
      <c r="D50" s="82" t="s">
        <v>334</v>
      </c>
      <c r="E50" s="82" t="s">
        <v>337</v>
      </c>
      <c r="F50" s="82" t="s">
        <v>60</v>
      </c>
      <c r="G50" s="82" t="s">
        <v>14</v>
      </c>
      <c r="H50" s="82" t="s">
        <v>1280</v>
      </c>
      <c r="I50" s="82" t="s">
        <v>340</v>
      </c>
      <c r="J50" s="82" t="s">
        <v>41</v>
      </c>
      <c r="K50" s="82">
        <v>10</v>
      </c>
      <c r="L50" s="82" t="s">
        <v>574</v>
      </c>
      <c r="M50" s="82" t="s">
        <v>29</v>
      </c>
      <c r="N50" s="82" t="s">
        <v>21</v>
      </c>
      <c r="O50" s="68" t="s">
        <v>1223</v>
      </c>
    </row>
    <row r="51" spans="1:15" x14ac:dyDescent="0.25">
      <c r="A51" s="75" t="str">
        <f t="shared" si="0"/>
        <v>LEGROWRD</v>
      </c>
      <c r="B51" s="75" t="str">
        <f t="shared" si="1"/>
        <v>19DP</v>
      </c>
      <c r="C51" s="82">
        <v>100332</v>
      </c>
      <c r="D51" s="82" t="s">
        <v>352</v>
      </c>
      <c r="E51" s="82" t="s">
        <v>355</v>
      </c>
      <c r="F51" s="82" t="s">
        <v>35</v>
      </c>
      <c r="G51" s="82" t="s">
        <v>13</v>
      </c>
      <c r="H51" s="82" t="s">
        <v>1281</v>
      </c>
      <c r="I51" s="82" t="s">
        <v>363</v>
      </c>
      <c r="J51" s="82" t="s">
        <v>42</v>
      </c>
      <c r="K51" s="82">
        <v>10</v>
      </c>
      <c r="L51" s="82" t="s">
        <v>574</v>
      </c>
      <c r="M51" s="82" t="s">
        <v>35</v>
      </c>
      <c r="N51" s="82" t="s">
        <v>1</v>
      </c>
      <c r="O51" s="68" t="s">
        <v>356</v>
      </c>
    </row>
    <row r="52" spans="1:15" x14ac:dyDescent="0.25">
      <c r="A52" s="75" t="str">
        <f t="shared" si="0"/>
        <v>LEGROWRG</v>
      </c>
      <c r="B52" s="75" t="str">
        <f t="shared" si="1"/>
        <v>19GP</v>
      </c>
      <c r="C52" s="82">
        <v>106871</v>
      </c>
      <c r="D52" s="82" t="s">
        <v>352</v>
      </c>
      <c r="E52" s="82" t="s">
        <v>355</v>
      </c>
      <c r="F52" s="82" t="s">
        <v>36</v>
      </c>
      <c r="G52" s="82" t="s">
        <v>14</v>
      </c>
      <c r="H52" s="82" t="s">
        <v>1282</v>
      </c>
      <c r="I52" s="82" t="s">
        <v>367</v>
      </c>
      <c r="J52" s="82" t="s">
        <v>42</v>
      </c>
      <c r="K52" s="82">
        <v>10</v>
      </c>
      <c r="L52" s="82" t="s">
        <v>574</v>
      </c>
      <c r="M52" s="82" t="s">
        <v>36</v>
      </c>
      <c r="N52" s="82" t="s">
        <v>2</v>
      </c>
      <c r="O52" s="68" t="s">
        <v>356</v>
      </c>
    </row>
    <row r="53" spans="1:15" x14ac:dyDescent="0.25">
      <c r="A53" s="75" t="str">
        <f t="shared" si="0"/>
        <v>LEGROWGDP</v>
      </c>
      <c r="B53" s="75" t="str">
        <f t="shared" si="1"/>
        <v>19G1</v>
      </c>
      <c r="C53" s="82">
        <v>120267</v>
      </c>
      <c r="D53" s="82" t="s">
        <v>352</v>
      </c>
      <c r="E53" s="82" t="s">
        <v>355</v>
      </c>
      <c r="F53" s="82" t="s">
        <v>60</v>
      </c>
      <c r="G53" s="82" t="s">
        <v>14</v>
      </c>
      <c r="H53" s="82" t="s">
        <v>1283</v>
      </c>
      <c r="I53" s="82" t="s">
        <v>359</v>
      </c>
      <c r="J53" s="82" t="s">
        <v>41</v>
      </c>
      <c r="K53" s="82">
        <v>10</v>
      </c>
      <c r="L53" s="82" t="s">
        <v>574</v>
      </c>
      <c r="M53" s="82" t="s">
        <v>29</v>
      </c>
      <c r="N53" s="82" t="s">
        <v>21</v>
      </c>
      <c r="O53" s="68" t="s">
        <v>356</v>
      </c>
    </row>
    <row r="54" spans="1:15" x14ac:dyDescent="0.25">
      <c r="A54" s="75" t="str">
        <f t="shared" si="0"/>
        <v>LEGROWDDP</v>
      </c>
      <c r="B54" s="75" t="str">
        <f t="shared" si="1"/>
        <v>19D1</v>
      </c>
      <c r="C54" s="82">
        <v>120268</v>
      </c>
      <c r="D54" s="82" t="s">
        <v>352</v>
      </c>
      <c r="E54" s="82" t="s">
        <v>355</v>
      </c>
      <c r="F54" s="82" t="s">
        <v>51</v>
      </c>
      <c r="G54" s="82" t="s">
        <v>13</v>
      </c>
      <c r="H54" s="82" t="s">
        <v>1284</v>
      </c>
      <c r="I54" s="82" t="s">
        <v>353</v>
      </c>
      <c r="J54" s="82" t="s">
        <v>41</v>
      </c>
      <c r="K54" s="82">
        <v>10</v>
      </c>
      <c r="L54" s="82" t="s">
        <v>574</v>
      </c>
      <c r="M54" s="82" t="s">
        <v>25</v>
      </c>
      <c r="N54" s="82" t="s">
        <v>20</v>
      </c>
      <c r="O54" s="68" t="s">
        <v>356</v>
      </c>
    </row>
    <row r="55" spans="1:15" x14ac:dyDescent="0.25">
      <c r="A55" s="75" t="str">
        <f t="shared" si="0"/>
        <v>LETAXPRD</v>
      </c>
      <c r="B55" s="75" t="str">
        <f t="shared" si="1"/>
        <v>28DP</v>
      </c>
      <c r="C55" s="82">
        <v>100864</v>
      </c>
      <c r="D55" s="82" t="s">
        <v>455</v>
      </c>
      <c r="E55" s="82" t="s">
        <v>458</v>
      </c>
      <c r="F55" s="82" t="s">
        <v>35</v>
      </c>
      <c r="G55" s="82" t="s">
        <v>13</v>
      </c>
      <c r="H55" s="82" t="s">
        <v>1285</v>
      </c>
      <c r="I55" s="82" t="s">
        <v>466</v>
      </c>
      <c r="J55" s="82" t="s">
        <v>42</v>
      </c>
      <c r="K55" s="82">
        <v>10</v>
      </c>
      <c r="L55" s="82" t="s">
        <v>574</v>
      </c>
      <c r="M55" s="82" t="s">
        <v>35</v>
      </c>
      <c r="N55" s="82" t="s">
        <v>1</v>
      </c>
      <c r="O55" s="68" t="s">
        <v>459</v>
      </c>
    </row>
    <row r="56" spans="1:15" x14ac:dyDescent="0.25">
      <c r="A56" s="75" t="str">
        <f t="shared" si="0"/>
        <v>LETAXPRG</v>
      </c>
      <c r="B56" s="75" t="str">
        <f t="shared" si="1"/>
        <v>28GP</v>
      </c>
      <c r="C56" s="82">
        <v>100865</v>
      </c>
      <c r="D56" s="82" t="s">
        <v>455</v>
      </c>
      <c r="E56" s="82" t="s">
        <v>458</v>
      </c>
      <c r="F56" s="82" t="s">
        <v>36</v>
      </c>
      <c r="G56" s="82" t="s">
        <v>14</v>
      </c>
      <c r="H56" s="82" t="s">
        <v>1286</v>
      </c>
      <c r="I56" s="82" t="s">
        <v>470</v>
      </c>
      <c r="J56" s="82" t="s">
        <v>42</v>
      </c>
      <c r="K56" s="82">
        <v>10</v>
      </c>
      <c r="L56" s="82" t="s">
        <v>574</v>
      </c>
      <c r="M56" s="82" t="s">
        <v>36</v>
      </c>
      <c r="N56" s="82" t="s">
        <v>2</v>
      </c>
      <c r="O56" s="68" t="s">
        <v>459</v>
      </c>
    </row>
    <row r="57" spans="1:15" x14ac:dyDescent="0.25">
      <c r="A57" s="75" t="str">
        <f t="shared" si="0"/>
        <v>LETAXPDDP</v>
      </c>
      <c r="B57" s="75" t="str">
        <f t="shared" si="1"/>
        <v>28D1</v>
      </c>
      <c r="C57" s="82">
        <v>120269</v>
      </c>
      <c r="D57" s="82" t="s">
        <v>455</v>
      </c>
      <c r="E57" s="82" t="s">
        <v>458</v>
      </c>
      <c r="F57" s="82" t="s">
        <v>51</v>
      </c>
      <c r="G57" s="82" t="s">
        <v>13</v>
      </c>
      <c r="H57" s="82" t="s">
        <v>1287</v>
      </c>
      <c r="I57" s="82" t="s">
        <v>456</v>
      </c>
      <c r="J57" s="82" t="s">
        <v>41</v>
      </c>
      <c r="K57" s="82">
        <v>10</v>
      </c>
      <c r="L57" s="82" t="s">
        <v>574</v>
      </c>
      <c r="M57" s="82" t="s">
        <v>25</v>
      </c>
      <c r="N57" s="82" t="s">
        <v>20</v>
      </c>
      <c r="O57" s="68" t="s">
        <v>459</v>
      </c>
    </row>
    <row r="58" spans="1:15" x14ac:dyDescent="0.25">
      <c r="A58" s="75" t="str">
        <f t="shared" si="0"/>
        <v>LETAXPGDP</v>
      </c>
      <c r="B58" s="75" t="str">
        <f t="shared" si="1"/>
        <v>28G1</v>
      </c>
      <c r="C58" s="82">
        <v>120270</v>
      </c>
      <c r="D58" s="82" t="s">
        <v>455</v>
      </c>
      <c r="E58" s="82" t="s">
        <v>458</v>
      </c>
      <c r="F58" s="82" t="s">
        <v>60</v>
      </c>
      <c r="G58" s="82" t="s">
        <v>14</v>
      </c>
      <c r="H58" s="82" t="s">
        <v>1288</v>
      </c>
      <c r="I58" s="82" t="s">
        <v>462</v>
      </c>
      <c r="J58" s="82" t="s">
        <v>41</v>
      </c>
      <c r="K58" s="82">
        <v>10</v>
      </c>
      <c r="L58" s="82" t="s">
        <v>574</v>
      </c>
      <c r="M58" s="82" t="s">
        <v>29</v>
      </c>
      <c r="N58" s="82" t="s">
        <v>21</v>
      </c>
      <c r="O58" s="68" t="s">
        <v>459</v>
      </c>
    </row>
    <row r="59" spans="1:15" x14ac:dyDescent="0.25">
      <c r="A59" s="75" t="str">
        <f t="shared" si="0"/>
        <v>LDMIPFRMD</v>
      </c>
      <c r="B59" s="75" t="str">
        <f t="shared" si="1"/>
        <v>31MD</v>
      </c>
      <c r="C59" s="82">
        <v>101866</v>
      </c>
      <c r="D59" s="82" t="s">
        <v>179</v>
      </c>
      <c r="E59" s="82" t="s">
        <v>182</v>
      </c>
      <c r="F59" s="82" t="s">
        <v>161</v>
      </c>
      <c r="G59" s="82" t="s">
        <v>15</v>
      </c>
      <c r="H59" s="82" t="s">
        <v>1289</v>
      </c>
      <c r="I59" s="82" t="s">
        <v>206</v>
      </c>
      <c r="J59" s="82" t="s">
        <v>42</v>
      </c>
      <c r="K59" s="82">
        <v>10</v>
      </c>
      <c r="L59" s="82" t="s">
        <v>574</v>
      </c>
      <c r="M59" s="82" t="s">
        <v>37</v>
      </c>
      <c r="N59" s="82" t="s">
        <v>5</v>
      </c>
      <c r="O59" s="68" t="s">
        <v>183</v>
      </c>
    </row>
    <row r="60" spans="1:15" x14ac:dyDescent="0.25">
      <c r="A60" s="75" t="str">
        <f t="shared" si="0"/>
        <v>LDMIPFRQD</v>
      </c>
      <c r="B60" s="75" t="str">
        <f t="shared" si="1"/>
        <v>31QD</v>
      </c>
      <c r="C60" s="82">
        <v>101867</v>
      </c>
      <c r="D60" s="82" t="s">
        <v>179</v>
      </c>
      <c r="E60" s="82" t="s">
        <v>182</v>
      </c>
      <c r="F60" s="82" t="s">
        <v>210</v>
      </c>
      <c r="G60" s="82" t="s">
        <v>16</v>
      </c>
      <c r="H60" s="82" t="s">
        <v>1290</v>
      </c>
      <c r="I60" s="82" t="s">
        <v>211</v>
      </c>
      <c r="J60" s="82" t="s">
        <v>42</v>
      </c>
      <c r="K60" s="82">
        <v>10</v>
      </c>
      <c r="L60" s="82" t="s">
        <v>574</v>
      </c>
      <c r="M60" s="82" t="s">
        <v>38</v>
      </c>
      <c r="N60" s="82" t="s">
        <v>6</v>
      </c>
      <c r="O60" s="68" t="s">
        <v>183</v>
      </c>
    </row>
    <row r="61" spans="1:15" x14ac:dyDescent="0.25">
      <c r="A61" s="75" t="str">
        <f t="shared" si="0"/>
        <v>LDMIPFRAD</v>
      </c>
      <c r="B61" s="75" t="str">
        <f t="shared" si="1"/>
        <v>31YD</v>
      </c>
      <c r="C61" s="82">
        <v>101868</v>
      </c>
      <c r="D61" s="82" t="s">
        <v>179</v>
      </c>
      <c r="E61" s="82" t="s">
        <v>182</v>
      </c>
      <c r="F61" s="82" t="s">
        <v>196</v>
      </c>
      <c r="G61" s="82" t="s">
        <v>11</v>
      </c>
      <c r="H61" s="82" t="s">
        <v>1291</v>
      </c>
      <c r="I61" s="82" t="s">
        <v>197</v>
      </c>
      <c r="J61" s="82" t="s">
        <v>42</v>
      </c>
      <c r="K61" s="82">
        <v>10</v>
      </c>
      <c r="L61" s="82" t="s">
        <v>574</v>
      </c>
      <c r="M61" s="82" t="s">
        <v>33</v>
      </c>
      <c r="N61" s="82" t="s">
        <v>7</v>
      </c>
      <c r="O61" s="68" t="s">
        <v>183</v>
      </c>
    </row>
    <row r="62" spans="1:15" x14ac:dyDescent="0.25">
      <c r="A62" s="75" t="str">
        <f t="shared" si="0"/>
        <v>LDMIPFRG</v>
      </c>
      <c r="B62" s="75" t="str">
        <f t="shared" si="1"/>
        <v>31GP</v>
      </c>
      <c r="C62" s="82">
        <v>101869</v>
      </c>
      <c r="D62" s="82" t="s">
        <v>179</v>
      </c>
      <c r="E62" s="82" t="s">
        <v>182</v>
      </c>
      <c r="F62" s="82" t="s">
        <v>36</v>
      </c>
      <c r="G62" s="82" t="s">
        <v>14</v>
      </c>
      <c r="H62" s="82" t="s">
        <v>1292</v>
      </c>
      <c r="I62" s="82" t="s">
        <v>202</v>
      </c>
      <c r="J62" s="82" t="s">
        <v>42</v>
      </c>
      <c r="K62" s="82">
        <v>10</v>
      </c>
      <c r="L62" s="82" t="s">
        <v>574</v>
      </c>
      <c r="M62" s="82" t="s">
        <v>36</v>
      </c>
      <c r="N62" s="82" t="s">
        <v>2</v>
      </c>
      <c r="O62" s="68" t="s">
        <v>183</v>
      </c>
    </row>
    <row r="63" spans="1:15" x14ac:dyDescent="0.25">
      <c r="A63" s="75" t="str">
        <f t="shared" si="0"/>
        <v>LDMIPFQDP</v>
      </c>
      <c r="B63" s="75" t="str">
        <f t="shared" si="1"/>
        <v>31Q1</v>
      </c>
      <c r="C63" s="82">
        <v>120274</v>
      </c>
      <c r="D63" s="82" t="s">
        <v>179</v>
      </c>
      <c r="E63" s="82" t="s">
        <v>182</v>
      </c>
      <c r="F63" s="82" t="s">
        <v>190</v>
      </c>
      <c r="G63" s="82" t="s">
        <v>16</v>
      </c>
      <c r="H63" s="82" t="s">
        <v>1293</v>
      </c>
      <c r="I63" s="82" t="s">
        <v>191</v>
      </c>
      <c r="J63" s="82" t="s">
        <v>41</v>
      </c>
      <c r="K63" s="82">
        <v>10</v>
      </c>
      <c r="L63" s="82" t="s">
        <v>574</v>
      </c>
      <c r="M63" s="82" t="s">
        <v>31</v>
      </c>
      <c r="N63" s="82" t="s">
        <v>23</v>
      </c>
      <c r="O63" s="68" t="s">
        <v>183</v>
      </c>
    </row>
    <row r="64" spans="1:15" x14ac:dyDescent="0.25">
      <c r="A64" s="75" t="str">
        <f t="shared" si="0"/>
        <v>LDMIPFYDP</v>
      </c>
      <c r="B64" s="75" t="str">
        <f t="shared" si="1"/>
        <v>31Y1</v>
      </c>
      <c r="C64" s="82">
        <v>120275</v>
      </c>
      <c r="D64" s="82" t="s">
        <v>179</v>
      </c>
      <c r="E64" s="82" t="s">
        <v>182</v>
      </c>
      <c r="F64" s="82" t="s">
        <v>216</v>
      </c>
      <c r="G64" s="82" t="s">
        <v>11</v>
      </c>
      <c r="H64" s="82" t="s">
        <v>1294</v>
      </c>
      <c r="I64" s="82" t="s">
        <v>217</v>
      </c>
      <c r="J64" s="82" t="s">
        <v>41</v>
      </c>
      <c r="K64" s="82">
        <v>10</v>
      </c>
      <c r="L64" s="82" t="s">
        <v>574</v>
      </c>
      <c r="M64" s="82" t="s">
        <v>27</v>
      </c>
      <c r="N64" s="82" t="s">
        <v>18</v>
      </c>
      <c r="O64" s="68" t="s">
        <v>183</v>
      </c>
    </row>
    <row r="65" spans="1:15" x14ac:dyDescent="0.25">
      <c r="A65" s="75" t="str">
        <f t="shared" si="0"/>
        <v>LDMIPFGDP</v>
      </c>
      <c r="B65" s="75" t="str">
        <f t="shared" si="1"/>
        <v>31G1</v>
      </c>
      <c r="C65" s="82">
        <v>120276</v>
      </c>
      <c r="D65" s="82" t="s">
        <v>179</v>
      </c>
      <c r="E65" s="82" t="s">
        <v>182</v>
      </c>
      <c r="F65" s="82" t="s">
        <v>60</v>
      </c>
      <c r="G65" s="82" t="s">
        <v>14</v>
      </c>
      <c r="H65" s="82" t="s">
        <v>1295</v>
      </c>
      <c r="I65" s="82" t="s">
        <v>180</v>
      </c>
      <c r="J65" s="82" t="s">
        <v>41</v>
      </c>
      <c r="K65" s="82">
        <v>10</v>
      </c>
      <c r="L65" s="82" t="s">
        <v>574</v>
      </c>
      <c r="M65" s="82" t="s">
        <v>29</v>
      </c>
      <c r="N65" s="82" t="s">
        <v>21</v>
      </c>
      <c r="O65" s="68" t="s">
        <v>183</v>
      </c>
    </row>
    <row r="66" spans="1:15" x14ac:dyDescent="0.25">
      <c r="A66" s="75" t="str">
        <f t="shared" ref="A66:A129" si="2">D66&amp;F66</f>
        <v>LDMIPFMDP</v>
      </c>
      <c r="B66" s="75" t="str">
        <f t="shared" ref="B66:B129" si="3">I66</f>
        <v>31M1</v>
      </c>
      <c r="C66" s="82">
        <v>120277</v>
      </c>
      <c r="D66" s="82" t="s">
        <v>179</v>
      </c>
      <c r="E66" s="82" t="s">
        <v>182</v>
      </c>
      <c r="F66" s="82" t="s">
        <v>146</v>
      </c>
      <c r="G66" s="82" t="s">
        <v>15</v>
      </c>
      <c r="H66" s="82" t="s">
        <v>1296</v>
      </c>
      <c r="I66" s="82" t="s">
        <v>186</v>
      </c>
      <c r="J66" s="82" t="s">
        <v>41</v>
      </c>
      <c r="K66" s="82">
        <v>10</v>
      </c>
      <c r="L66" s="82" t="s">
        <v>574</v>
      </c>
      <c r="M66" s="82" t="s">
        <v>30</v>
      </c>
      <c r="N66" s="82" t="s">
        <v>22</v>
      </c>
      <c r="O66" s="68" t="s">
        <v>183</v>
      </c>
    </row>
    <row r="67" spans="1:15" x14ac:dyDescent="0.25">
      <c r="A67" s="75" t="str">
        <f t="shared" si="2"/>
        <v>LDBONDRD</v>
      </c>
      <c r="B67" s="75" t="str">
        <f t="shared" si="3"/>
        <v>33DP</v>
      </c>
      <c r="C67" s="82">
        <v>100314</v>
      </c>
      <c r="D67" s="82" t="s">
        <v>50</v>
      </c>
      <c r="E67" s="82" t="s">
        <v>55</v>
      </c>
      <c r="F67" s="82" t="s">
        <v>35</v>
      </c>
      <c r="G67" s="82" t="s">
        <v>13</v>
      </c>
      <c r="H67" s="82" t="s">
        <v>1297</v>
      </c>
      <c r="I67" s="82" t="s">
        <v>66</v>
      </c>
      <c r="J67" s="82" t="s">
        <v>42</v>
      </c>
      <c r="K67" s="82">
        <v>10</v>
      </c>
      <c r="L67" s="82" t="s">
        <v>574</v>
      </c>
      <c r="M67" s="82" t="s">
        <v>35</v>
      </c>
      <c r="N67" s="82" t="s">
        <v>1</v>
      </c>
      <c r="O67" s="68" t="s">
        <v>57</v>
      </c>
    </row>
    <row r="68" spans="1:15" x14ac:dyDescent="0.25">
      <c r="A68" s="75" t="str">
        <f t="shared" si="2"/>
        <v>LDBONDRG</v>
      </c>
      <c r="B68" s="75" t="str">
        <f t="shared" si="3"/>
        <v>33GP</v>
      </c>
      <c r="C68" s="82">
        <v>100315</v>
      </c>
      <c r="D68" s="82" t="s">
        <v>50</v>
      </c>
      <c r="E68" s="82" t="s">
        <v>55</v>
      </c>
      <c r="F68" s="82" t="s">
        <v>36</v>
      </c>
      <c r="G68" s="82" t="s">
        <v>14</v>
      </c>
      <c r="H68" s="82" t="s">
        <v>1298</v>
      </c>
      <c r="I68" s="82" t="s">
        <v>71</v>
      </c>
      <c r="J68" s="82" t="s">
        <v>42</v>
      </c>
      <c r="K68" s="82">
        <v>10</v>
      </c>
      <c r="L68" s="82" t="s">
        <v>574</v>
      </c>
      <c r="M68" s="82" t="s">
        <v>36</v>
      </c>
      <c r="N68" s="82" t="s">
        <v>2</v>
      </c>
      <c r="O68" s="68" t="s">
        <v>57</v>
      </c>
    </row>
    <row r="69" spans="1:15" x14ac:dyDescent="0.25">
      <c r="A69" s="75" t="str">
        <f t="shared" si="2"/>
        <v>LDBONDDDP</v>
      </c>
      <c r="B69" s="75" t="str">
        <f t="shared" si="3"/>
        <v>33D1</v>
      </c>
      <c r="C69" s="82">
        <v>120278</v>
      </c>
      <c r="D69" s="82" t="s">
        <v>50</v>
      </c>
      <c r="E69" s="82" t="s">
        <v>55</v>
      </c>
      <c r="F69" s="82" t="s">
        <v>51</v>
      </c>
      <c r="G69" s="82" t="s">
        <v>13</v>
      </c>
      <c r="H69" s="82" t="s">
        <v>1299</v>
      </c>
      <c r="I69" s="82" t="s">
        <v>52</v>
      </c>
      <c r="J69" s="82" t="s">
        <v>41</v>
      </c>
      <c r="K69" s="82">
        <v>10</v>
      </c>
      <c r="L69" s="82" t="s">
        <v>574</v>
      </c>
      <c r="M69" s="82" t="s">
        <v>25</v>
      </c>
      <c r="N69" s="82" t="s">
        <v>20</v>
      </c>
      <c r="O69" s="68" t="s">
        <v>57</v>
      </c>
    </row>
    <row r="70" spans="1:15" x14ac:dyDescent="0.25">
      <c r="A70" s="75" t="str">
        <f t="shared" si="2"/>
        <v>LDBONDGDP</v>
      </c>
      <c r="B70" s="75" t="str">
        <f t="shared" si="3"/>
        <v>33G1</v>
      </c>
      <c r="C70" s="82">
        <v>120279</v>
      </c>
      <c r="D70" s="82" t="s">
        <v>50</v>
      </c>
      <c r="E70" s="82" t="s">
        <v>55</v>
      </c>
      <c r="F70" s="82" t="s">
        <v>60</v>
      </c>
      <c r="G70" s="82" t="s">
        <v>14</v>
      </c>
      <c r="H70" s="82" t="s">
        <v>1300</v>
      </c>
      <c r="I70" s="82" t="s">
        <v>61</v>
      </c>
      <c r="J70" s="82" t="s">
        <v>41</v>
      </c>
      <c r="K70" s="82">
        <v>10</v>
      </c>
      <c r="L70" s="82" t="s">
        <v>574</v>
      </c>
      <c r="M70" s="82" t="s">
        <v>29</v>
      </c>
      <c r="N70" s="82" t="s">
        <v>21</v>
      </c>
      <c r="O70" s="68" t="s">
        <v>57</v>
      </c>
    </row>
    <row r="71" spans="1:15" x14ac:dyDescent="0.25">
      <c r="A71" s="75" t="str">
        <f t="shared" si="2"/>
        <v>LDGSECRD</v>
      </c>
      <c r="B71" s="75" t="str">
        <f t="shared" si="3"/>
        <v>34DP</v>
      </c>
      <c r="C71" s="82">
        <v>100316</v>
      </c>
      <c r="D71" s="82" t="s">
        <v>101</v>
      </c>
      <c r="E71" s="82" t="s">
        <v>566</v>
      </c>
      <c r="F71" s="82" t="s">
        <v>35</v>
      </c>
      <c r="G71" s="82" t="s">
        <v>13</v>
      </c>
      <c r="H71" s="82" t="s">
        <v>1301</v>
      </c>
      <c r="I71" s="82" t="s">
        <v>125</v>
      </c>
      <c r="J71" s="82" t="s">
        <v>42</v>
      </c>
      <c r="K71" s="82">
        <v>10</v>
      </c>
      <c r="L71" s="82" t="s">
        <v>574</v>
      </c>
      <c r="M71" s="82" t="s">
        <v>35</v>
      </c>
      <c r="N71" s="82" t="s">
        <v>1</v>
      </c>
      <c r="O71" s="68" t="s">
        <v>105</v>
      </c>
    </row>
    <row r="72" spans="1:15" x14ac:dyDescent="0.25">
      <c r="A72" s="75" t="str">
        <f t="shared" si="2"/>
        <v>LDGSECRG</v>
      </c>
      <c r="B72" s="75" t="str">
        <f t="shared" si="3"/>
        <v>34GP</v>
      </c>
      <c r="C72" s="82">
        <v>100317</v>
      </c>
      <c r="D72" s="82" t="s">
        <v>101</v>
      </c>
      <c r="E72" s="82" t="s">
        <v>566</v>
      </c>
      <c r="F72" s="82" t="s">
        <v>36</v>
      </c>
      <c r="G72" s="82" t="s">
        <v>14</v>
      </c>
      <c r="H72" s="82" t="s">
        <v>1302</v>
      </c>
      <c r="I72" s="82" t="s">
        <v>129</v>
      </c>
      <c r="J72" s="82" t="s">
        <v>42</v>
      </c>
      <c r="K72" s="82">
        <v>10</v>
      </c>
      <c r="L72" s="82" t="s">
        <v>574</v>
      </c>
      <c r="M72" s="82" t="s">
        <v>36</v>
      </c>
      <c r="N72" s="82" t="s">
        <v>2</v>
      </c>
      <c r="O72" s="68" t="s">
        <v>105</v>
      </c>
    </row>
    <row r="73" spans="1:15" x14ac:dyDescent="0.25">
      <c r="A73" s="75" t="str">
        <f t="shared" si="2"/>
        <v>LDGSECPFD</v>
      </c>
      <c r="B73" s="75" t="str">
        <f t="shared" si="3"/>
        <v>34PD</v>
      </c>
      <c r="C73" s="82">
        <v>100318</v>
      </c>
      <c r="D73" s="82" t="s">
        <v>101</v>
      </c>
      <c r="E73" s="82" t="s">
        <v>566</v>
      </c>
      <c r="F73" s="82" t="s">
        <v>112</v>
      </c>
      <c r="G73" s="82" t="s">
        <v>13</v>
      </c>
      <c r="H73" s="82" t="s">
        <v>1303</v>
      </c>
      <c r="I73" s="82" t="s">
        <v>113</v>
      </c>
      <c r="J73" s="82" t="s">
        <v>116</v>
      </c>
      <c r="K73" s="82">
        <v>10</v>
      </c>
      <c r="L73" s="82" t="s">
        <v>574</v>
      </c>
      <c r="M73" s="82" t="s">
        <v>44</v>
      </c>
      <c r="N73" s="82" t="s">
        <v>583</v>
      </c>
      <c r="O73" s="68" t="s">
        <v>105</v>
      </c>
    </row>
    <row r="74" spans="1:15" x14ac:dyDescent="0.25">
      <c r="A74" s="75" t="str">
        <f t="shared" si="2"/>
        <v>LDGSECPFG</v>
      </c>
      <c r="B74" s="75" t="str">
        <f t="shared" si="3"/>
        <v>34PG</v>
      </c>
      <c r="C74" s="82">
        <v>100319</v>
      </c>
      <c r="D74" s="82" t="s">
        <v>101</v>
      </c>
      <c r="E74" s="82" t="s">
        <v>566</v>
      </c>
      <c r="F74" s="82" t="s">
        <v>119</v>
      </c>
      <c r="G74" s="82" t="s">
        <v>14</v>
      </c>
      <c r="H74" s="82" t="s">
        <v>1304</v>
      </c>
      <c r="I74" s="82" t="s">
        <v>120</v>
      </c>
      <c r="J74" s="82" t="s">
        <v>116</v>
      </c>
      <c r="K74" s="82">
        <v>10</v>
      </c>
      <c r="L74" s="82" t="s">
        <v>574</v>
      </c>
      <c r="M74" s="82" t="s">
        <v>43</v>
      </c>
      <c r="N74" s="82" t="s">
        <v>584</v>
      </c>
      <c r="O74" s="68" t="s">
        <v>105</v>
      </c>
    </row>
    <row r="75" spans="1:15" x14ac:dyDescent="0.25">
      <c r="A75" s="75" t="str">
        <f t="shared" si="2"/>
        <v>LDGSECGDP</v>
      </c>
      <c r="B75" s="75" t="str">
        <f t="shared" si="3"/>
        <v>34G1</v>
      </c>
      <c r="C75" s="82">
        <v>120282</v>
      </c>
      <c r="D75" s="82" t="s">
        <v>101</v>
      </c>
      <c r="E75" s="82" t="s">
        <v>566</v>
      </c>
      <c r="F75" s="82" t="s">
        <v>60</v>
      </c>
      <c r="G75" s="82" t="s">
        <v>14</v>
      </c>
      <c r="H75" s="82" t="s">
        <v>1305</v>
      </c>
      <c r="I75" s="82" t="s">
        <v>108</v>
      </c>
      <c r="J75" s="82" t="s">
        <v>41</v>
      </c>
      <c r="K75" s="82">
        <v>10</v>
      </c>
      <c r="L75" s="82" t="s">
        <v>574</v>
      </c>
      <c r="M75" s="82" t="s">
        <v>29</v>
      </c>
      <c r="N75" s="82" t="s">
        <v>21</v>
      </c>
      <c r="O75" s="68" t="s">
        <v>105</v>
      </c>
    </row>
    <row r="76" spans="1:15" x14ac:dyDescent="0.25">
      <c r="A76" s="75" t="str">
        <f t="shared" si="2"/>
        <v>LDGSECDDP</v>
      </c>
      <c r="B76" s="75" t="str">
        <f t="shared" si="3"/>
        <v>34D1</v>
      </c>
      <c r="C76" s="82">
        <v>120283</v>
      </c>
      <c r="D76" s="82" t="s">
        <v>101</v>
      </c>
      <c r="E76" s="82" t="s">
        <v>566</v>
      </c>
      <c r="F76" s="82" t="s">
        <v>51</v>
      </c>
      <c r="G76" s="82" t="s">
        <v>13</v>
      </c>
      <c r="H76" s="82" t="s">
        <v>1306</v>
      </c>
      <c r="I76" s="82" t="s">
        <v>102</v>
      </c>
      <c r="J76" s="82" t="s">
        <v>41</v>
      </c>
      <c r="K76" s="82">
        <v>10</v>
      </c>
      <c r="L76" s="82" t="s">
        <v>574</v>
      </c>
      <c r="M76" s="82" t="s">
        <v>25</v>
      </c>
      <c r="N76" s="82" t="s">
        <v>20</v>
      </c>
      <c r="O76" s="68" t="s">
        <v>105</v>
      </c>
    </row>
    <row r="77" spans="1:15" x14ac:dyDescent="0.25">
      <c r="A77" s="75" t="str">
        <f t="shared" si="2"/>
        <v>LECHIDRG</v>
      </c>
      <c r="B77" s="75" t="str">
        <f t="shared" si="3"/>
        <v>35GP</v>
      </c>
      <c r="C77" s="82">
        <v>101271</v>
      </c>
      <c r="D77" s="82" t="s">
        <v>323</v>
      </c>
      <c r="E77" s="82" t="s">
        <v>567</v>
      </c>
      <c r="F77" s="82" t="s">
        <v>36</v>
      </c>
      <c r="G77" s="82" t="s">
        <v>14</v>
      </c>
      <c r="H77" s="82" t="s">
        <v>1307</v>
      </c>
      <c r="I77" s="82" t="s">
        <v>330</v>
      </c>
      <c r="J77" s="82" t="s">
        <v>42</v>
      </c>
      <c r="K77" s="82">
        <v>10</v>
      </c>
      <c r="L77" s="82" t="s">
        <v>574</v>
      </c>
      <c r="M77" s="82" t="s">
        <v>36</v>
      </c>
      <c r="N77" s="82" t="s">
        <v>2</v>
      </c>
      <c r="O77" s="68" t="s">
        <v>327</v>
      </c>
    </row>
    <row r="78" spans="1:15" x14ac:dyDescent="0.25">
      <c r="A78" s="75" t="str">
        <f t="shared" si="2"/>
        <v>LECHIDGDP</v>
      </c>
      <c r="B78" s="75" t="str">
        <f t="shared" si="3"/>
        <v>35G1</v>
      </c>
      <c r="C78" s="82">
        <v>120285</v>
      </c>
      <c r="D78" s="82" t="s">
        <v>323</v>
      </c>
      <c r="E78" s="82" t="s">
        <v>567</v>
      </c>
      <c r="F78" s="82" t="s">
        <v>60</v>
      </c>
      <c r="G78" s="82" t="s">
        <v>14</v>
      </c>
      <c r="H78" s="82" t="s">
        <v>1308</v>
      </c>
      <c r="I78" s="82" t="s">
        <v>324</v>
      </c>
      <c r="J78" s="82" t="s">
        <v>41</v>
      </c>
      <c r="K78" s="82">
        <v>10</v>
      </c>
      <c r="L78" s="82" t="s">
        <v>574</v>
      </c>
      <c r="M78" s="82" t="s">
        <v>29</v>
      </c>
      <c r="N78" s="82" t="s">
        <v>21</v>
      </c>
      <c r="O78" s="68" t="s">
        <v>327</v>
      </c>
    </row>
    <row r="79" spans="1:15" x14ac:dyDescent="0.25">
      <c r="A79" s="75" t="str">
        <f t="shared" si="2"/>
        <v>LLIQDFRDD</v>
      </c>
      <c r="B79" s="75" t="str">
        <f t="shared" si="3"/>
        <v>36DP</v>
      </c>
      <c r="C79" s="82">
        <v>101184</v>
      </c>
      <c r="D79" s="82" t="s">
        <v>503</v>
      </c>
      <c r="E79" s="82" t="s">
        <v>507</v>
      </c>
      <c r="F79" s="82" t="s">
        <v>34</v>
      </c>
      <c r="G79" s="82" t="s">
        <v>12</v>
      </c>
      <c r="H79" s="82" t="s">
        <v>1309</v>
      </c>
      <c r="I79" s="82" t="s">
        <v>515</v>
      </c>
      <c r="J79" s="82" t="s">
        <v>42</v>
      </c>
      <c r="K79" s="82">
        <v>1000</v>
      </c>
      <c r="L79" s="82" t="s">
        <v>574</v>
      </c>
      <c r="M79" s="82" t="s">
        <v>34</v>
      </c>
      <c r="N79" s="82" t="s">
        <v>3</v>
      </c>
      <c r="O79" s="68" t="s">
        <v>508</v>
      </c>
    </row>
    <row r="80" spans="1:15" x14ac:dyDescent="0.25">
      <c r="A80" s="75" t="str">
        <f t="shared" si="2"/>
        <v>LLIQDFRG</v>
      </c>
      <c r="B80" s="75" t="str">
        <f t="shared" si="3"/>
        <v>36GP</v>
      </c>
      <c r="C80" s="82">
        <v>101185</v>
      </c>
      <c r="D80" s="82" t="s">
        <v>503</v>
      </c>
      <c r="E80" s="82" t="s">
        <v>507</v>
      </c>
      <c r="F80" s="82" t="s">
        <v>36</v>
      </c>
      <c r="G80" s="82" t="s">
        <v>14</v>
      </c>
      <c r="H80" s="82" t="s">
        <v>1310</v>
      </c>
      <c r="I80" s="82" t="s">
        <v>519</v>
      </c>
      <c r="J80" s="82" t="s">
        <v>42</v>
      </c>
      <c r="K80" s="82">
        <v>1000</v>
      </c>
      <c r="L80" s="82" t="s">
        <v>574</v>
      </c>
      <c r="M80" s="82" t="s">
        <v>36</v>
      </c>
      <c r="N80" s="82" t="s">
        <v>2</v>
      </c>
      <c r="O80" s="68" t="s">
        <v>508</v>
      </c>
    </row>
    <row r="81" spans="1:15" x14ac:dyDescent="0.25">
      <c r="A81" s="75" t="str">
        <f t="shared" si="2"/>
        <v>LLIQDFDDP</v>
      </c>
      <c r="B81" s="75" t="str">
        <f t="shared" si="3"/>
        <v>36D1</v>
      </c>
      <c r="C81" s="82">
        <v>120248</v>
      </c>
      <c r="D81" s="82" t="s">
        <v>503</v>
      </c>
      <c r="E81" s="82" t="s">
        <v>507</v>
      </c>
      <c r="F81" s="82" t="s">
        <v>51</v>
      </c>
      <c r="G81" s="82" t="s">
        <v>13</v>
      </c>
      <c r="H81" s="82" t="s">
        <v>1311</v>
      </c>
      <c r="I81" s="82" t="s">
        <v>504</v>
      </c>
      <c r="J81" s="82" t="s">
        <v>41</v>
      </c>
      <c r="K81" s="82">
        <v>1000</v>
      </c>
      <c r="L81" s="82" t="s">
        <v>574</v>
      </c>
      <c r="M81" s="82" t="s">
        <v>28</v>
      </c>
      <c r="N81" s="82" t="s">
        <v>20</v>
      </c>
      <c r="O81" s="68" t="s">
        <v>508</v>
      </c>
    </row>
    <row r="82" spans="1:15" x14ac:dyDescent="0.25">
      <c r="A82" s="75" t="str">
        <f t="shared" si="2"/>
        <v>LLIQDFGDP</v>
      </c>
      <c r="B82" s="75" t="str">
        <f t="shared" si="3"/>
        <v>36G1</v>
      </c>
      <c r="C82" s="82">
        <v>120249</v>
      </c>
      <c r="D82" s="82" t="s">
        <v>503</v>
      </c>
      <c r="E82" s="82" t="s">
        <v>507</v>
      </c>
      <c r="F82" s="82" t="s">
        <v>60</v>
      </c>
      <c r="G82" s="82" t="s">
        <v>14</v>
      </c>
      <c r="H82" s="82" t="s">
        <v>1312</v>
      </c>
      <c r="I82" s="82" t="s">
        <v>511</v>
      </c>
      <c r="J82" s="82" t="s">
        <v>41</v>
      </c>
      <c r="K82" s="82">
        <v>1000</v>
      </c>
      <c r="L82" s="82" t="s">
        <v>574</v>
      </c>
      <c r="M82" s="82" t="s">
        <v>29</v>
      </c>
      <c r="N82" s="82" t="s">
        <v>21</v>
      </c>
      <c r="O82" s="68" t="s">
        <v>508</v>
      </c>
    </row>
    <row r="83" spans="1:15" x14ac:dyDescent="0.25">
      <c r="A83" s="75" t="str">
        <f t="shared" si="2"/>
        <v>LEINSXRD</v>
      </c>
      <c r="B83" s="75" t="str">
        <f t="shared" si="3"/>
        <v>37DP</v>
      </c>
      <c r="C83" s="82">
        <v>101198</v>
      </c>
      <c r="D83" s="82" t="s">
        <v>409</v>
      </c>
      <c r="E83" s="82" t="s">
        <v>568</v>
      </c>
      <c r="F83" s="82" t="s">
        <v>35</v>
      </c>
      <c r="G83" s="82" t="s">
        <v>13</v>
      </c>
      <c r="H83" s="82" t="s">
        <v>1313</v>
      </c>
      <c r="I83" s="82" t="s">
        <v>420</v>
      </c>
      <c r="J83" s="82" t="s">
        <v>42</v>
      </c>
      <c r="K83" s="82">
        <v>10</v>
      </c>
      <c r="L83" s="82" t="s">
        <v>574</v>
      </c>
      <c r="M83" s="82" t="s">
        <v>35</v>
      </c>
      <c r="N83" s="82" t="s">
        <v>1</v>
      </c>
      <c r="O83" s="68" t="s">
        <v>413</v>
      </c>
    </row>
    <row r="84" spans="1:15" x14ac:dyDescent="0.25">
      <c r="A84" s="75" t="str">
        <f t="shared" si="2"/>
        <v>LEINSXRG</v>
      </c>
      <c r="B84" s="75" t="str">
        <f t="shared" si="3"/>
        <v>37GP</v>
      </c>
      <c r="C84" s="82">
        <v>101199</v>
      </c>
      <c r="D84" s="82" t="s">
        <v>409</v>
      </c>
      <c r="E84" s="82" t="s">
        <v>568</v>
      </c>
      <c r="F84" s="82" t="s">
        <v>36</v>
      </c>
      <c r="G84" s="82" t="s">
        <v>14</v>
      </c>
      <c r="H84" s="82" t="s">
        <v>1314</v>
      </c>
      <c r="I84" s="82" t="s">
        <v>424</v>
      </c>
      <c r="J84" s="82" t="s">
        <v>42</v>
      </c>
      <c r="K84" s="82">
        <v>10</v>
      </c>
      <c r="L84" s="82" t="s">
        <v>574</v>
      </c>
      <c r="M84" s="82" t="s">
        <v>36</v>
      </c>
      <c r="N84" s="82" t="s">
        <v>2</v>
      </c>
      <c r="O84" s="68" t="s">
        <v>413</v>
      </c>
    </row>
    <row r="85" spans="1:15" x14ac:dyDescent="0.25">
      <c r="A85" s="75" t="str">
        <f t="shared" si="2"/>
        <v>LEINSXGDP</v>
      </c>
      <c r="B85" s="75" t="str">
        <f t="shared" si="3"/>
        <v>37G1</v>
      </c>
      <c r="C85" s="82">
        <v>120308</v>
      </c>
      <c r="D85" s="82" t="s">
        <v>409</v>
      </c>
      <c r="E85" s="82" t="s">
        <v>568</v>
      </c>
      <c r="F85" s="82" t="s">
        <v>60</v>
      </c>
      <c r="G85" s="82" t="s">
        <v>14</v>
      </c>
      <c r="H85" s="82" t="s">
        <v>1315</v>
      </c>
      <c r="I85" s="82" t="s">
        <v>416</v>
      </c>
      <c r="J85" s="82" t="s">
        <v>41</v>
      </c>
      <c r="K85" s="82">
        <v>10</v>
      </c>
      <c r="L85" s="82" t="s">
        <v>574</v>
      </c>
      <c r="M85" s="82" t="s">
        <v>29</v>
      </c>
      <c r="N85" s="82" t="s">
        <v>21</v>
      </c>
      <c r="O85" s="68" t="s">
        <v>413</v>
      </c>
    </row>
    <row r="86" spans="1:15" x14ac:dyDescent="0.25">
      <c r="A86" s="75" t="str">
        <f t="shared" si="2"/>
        <v>LEINSXDDP</v>
      </c>
      <c r="B86" s="75" t="str">
        <f t="shared" si="3"/>
        <v>37D1</v>
      </c>
      <c r="C86" s="82">
        <v>120312</v>
      </c>
      <c r="D86" s="82" t="s">
        <v>409</v>
      </c>
      <c r="E86" s="82" t="s">
        <v>568</v>
      </c>
      <c r="F86" s="82" t="s">
        <v>51</v>
      </c>
      <c r="G86" s="82" t="s">
        <v>13</v>
      </c>
      <c r="H86" s="82" t="s">
        <v>1316</v>
      </c>
      <c r="I86" s="82" t="s">
        <v>410</v>
      </c>
      <c r="J86" s="82" t="s">
        <v>41</v>
      </c>
      <c r="K86" s="82">
        <v>10</v>
      </c>
      <c r="L86" s="82" t="s">
        <v>574</v>
      </c>
      <c r="M86" s="82" t="s">
        <v>25</v>
      </c>
      <c r="N86" s="82" t="s">
        <v>20</v>
      </c>
      <c r="O86" s="68" t="s">
        <v>413</v>
      </c>
    </row>
    <row r="87" spans="1:15" x14ac:dyDescent="0.25">
      <c r="A87" s="75" t="str">
        <f t="shared" si="2"/>
        <v>LEINNFRD</v>
      </c>
      <c r="B87" s="75" t="str">
        <f t="shared" si="3"/>
        <v>38ND</v>
      </c>
      <c r="C87" s="82">
        <v>101200</v>
      </c>
      <c r="D87" s="82" t="s">
        <v>390</v>
      </c>
      <c r="E87" s="82" t="s">
        <v>569</v>
      </c>
      <c r="F87" s="82" t="s">
        <v>35</v>
      </c>
      <c r="G87" s="82" t="s">
        <v>13</v>
      </c>
      <c r="H87" s="82" t="s">
        <v>1317</v>
      </c>
      <c r="I87" s="82" t="s">
        <v>401</v>
      </c>
      <c r="J87" s="82" t="s">
        <v>42</v>
      </c>
      <c r="K87" s="82">
        <v>10</v>
      </c>
      <c r="L87" s="82" t="s">
        <v>574</v>
      </c>
      <c r="M87" s="82" t="s">
        <v>35</v>
      </c>
      <c r="N87" s="82" t="s">
        <v>1</v>
      </c>
      <c r="O87" s="68" t="s">
        <v>394</v>
      </c>
    </row>
    <row r="88" spans="1:15" x14ac:dyDescent="0.25">
      <c r="A88" s="75" t="str">
        <f t="shared" si="2"/>
        <v>LEINNFRG</v>
      </c>
      <c r="B88" s="75" t="str">
        <f t="shared" si="3"/>
        <v>38NG</v>
      </c>
      <c r="C88" s="82">
        <v>101201</v>
      </c>
      <c r="D88" s="82" t="s">
        <v>390</v>
      </c>
      <c r="E88" s="82" t="s">
        <v>569</v>
      </c>
      <c r="F88" s="82" t="s">
        <v>36</v>
      </c>
      <c r="G88" s="82" t="s">
        <v>14</v>
      </c>
      <c r="H88" s="82" t="s">
        <v>1318</v>
      </c>
      <c r="I88" s="82" t="s">
        <v>405</v>
      </c>
      <c r="J88" s="82" t="s">
        <v>42</v>
      </c>
      <c r="K88" s="82">
        <v>10</v>
      </c>
      <c r="L88" s="82" t="s">
        <v>574</v>
      </c>
      <c r="M88" s="82" t="s">
        <v>36</v>
      </c>
      <c r="N88" s="82" t="s">
        <v>2</v>
      </c>
      <c r="O88" s="68" t="s">
        <v>394</v>
      </c>
    </row>
    <row r="89" spans="1:15" x14ac:dyDescent="0.25">
      <c r="A89" s="75" t="str">
        <f t="shared" si="2"/>
        <v>LEINNFGDP</v>
      </c>
      <c r="B89" s="75" t="str">
        <f t="shared" si="3"/>
        <v>38G1</v>
      </c>
      <c r="C89" s="82">
        <v>120307</v>
      </c>
      <c r="D89" s="82" t="s">
        <v>390</v>
      </c>
      <c r="E89" s="82" t="s">
        <v>569</v>
      </c>
      <c r="F89" s="82" t="s">
        <v>60</v>
      </c>
      <c r="G89" s="82" t="s">
        <v>14</v>
      </c>
      <c r="H89" s="82" t="s">
        <v>1319</v>
      </c>
      <c r="I89" s="82" t="s">
        <v>397</v>
      </c>
      <c r="J89" s="82" t="s">
        <v>41</v>
      </c>
      <c r="K89" s="82">
        <v>10</v>
      </c>
      <c r="L89" s="82" t="s">
        <v>574</v>
      </c>
      <c r="M89" s="82" t="s">
        <v>29</v>
      </c>
      <c r="N89" s="82" t="s">
        <v>21</v>
      </c>
      <c r="O89" s="68" t="s">
        <v>394</v>
      </c>
    </row>
    <row r="90" spans="1:15" x14ac:dyDescent="0.25">
      <c r="A90" s="75" t="str">
        <f t="shared" si="2"/>
        <v>LEINNFDDP</v>
      </c>
      <c r="B90" s="75" t="str">
        <f t="shared" si="3"/>
        <v>38D1</v>
      </c>
      <c r="C90" s="82">
        <v>120309</v>
      </c>
      <c r="D90" s="82" t="s">
        <v>390</v>
      </c>
      <c r="E90" s="82" t="s">
        <v>569</v>
      </c>
      <c r="F90" s="82" t="s">
        <v>51</v>
      </c>
      <c r="G90" s="82" t="s">
        <v>13</v>
      </c>
      <c r="H90" s="82" t="s">
        <v>1320</v>
      </c>
      <c r="I90" s="82" t="s">
        <v>391</v>
      </c>
      <c r="J90" s="82" t="s">
        <v>41</v>
      </c>
      <c r="K90" s="82">
        <v>10</v>
      </c>
      <c r="L90" s="82" t="s">
        <v>574</v>
      </c>
      <c r="M90" s="82" t="s">
        <v>25</v>
      </c>
      <c r="N90" s="82" t="s">
        <v>20</v>
      </c>
      <c r="O90" s="68" t="s">
        <v>394</v>
      </c>
    </row>
    <row r="91" spans="1:15" x14ac:dyDescent="0.25">
      <c r="A91" s="75" t="str">
        <f t="shared" si="2"/>
        <v>LDSAPFRMD</v>
      </c>
      <c r="B91" s="75" t="str">
        <f t="shared" si="3"/>
        <v>40DP</v>
      </c>
      <c r="C91" s="82">
        <v>101829</v>
      </c>
      <c r="D91" s="82" t="s">
        <v>222</v>
      </c>
      <c r="E91" s="82" t="s">
        <v>225</v>
      </c>
      <c r="F91" s="82" t="s">
        <v>161</v>
      </c>
      <c r="G91" s="82" t="s">
        <v>15</v>
      </c>
      <c r="H91" s="82" t="s">
        <v>1321</v>
      </c>
      <c r="I91" s="82" t="s">
        <v>245</v>
      </c>
      <c r="J91" s="82" t="s">
        <v>42</v>
      </c>
      <c r="K91" s="82">
        <v>10</v>
      </c>
      <c r="L91" s="82" t="s">
        <v>574</v>
      </c>
      <c r="M91" s="82" t="s">
        <v>37</v>
      </c>
      <c r="N91" s="82" t="s">
        <v>5</v>
      </c>
      <c r="O91" s="68" t="s">
        <v>226</v>
      </c>
    </row>
    <row r="92" spans="1:15" x14ac:dyDescent="0.25">
      <c r="A92" s="75" t="str">
        <f t="shared" si="2"/>
        <v>LDSAPFRG</v>
      </c>
      <c r="B92" s="75" t="str">
        <f t="shared" si="3"/>
        <v>40GP</v>
      </c>
      <c r="C92" s="82">
        <v>101830</v>
      </c>
      <c r="D92" s="82" t="s">
        <v>222</v>
      </c>
      <c r="E92" s="82" t="s">
        <v>225</v>
      </c>
      <c r="F92" s="82" t="s">
        <v>36</v>
      </c>
      <c r="G92" s="82" t="s">
        <v>14</v>
      </c>
      <c r="H92" s="82" t="s">
        <v>1322</v>
      </c>
      <c r="I92" s="82" t="s">
        <v>241</v>
      </c>
      <c r="J92" s="82" t="s">
        <v>42</v>
      </c>
      <c r="K92" s="82">
        <v>10</v>
      </c>
      <c r="L92" s="82" t="s">
        <v>574</v>
      </c>
      <c r="M92" s="82" t="s">
        <v>36</v>
      </c>
      <c r="N92" s="82" t="s">
        <v>2</v>
      </c>
      <c r="O92" s="68" t="s">
        <v>226</v>
      </c>
    </row>
    <row r="93" spans="1:15" x14ac:dyDescent="0.25">
      <c r="A93" s="75" t="str">
        <f t="shared" si="2"/>
        <v>LDSAPFRWD</v>
      </c>
      <c r="B93" s="75" t="str">
        <f t="shared" si="3"/>
        <v>40WD</v>
      </c>
      <c r="C93" s="82">
        <v>111675</v>
      </c>
      <c r="D93" s="82" t="s">
        <v>222</v>
      </c>
      <c r="E93" s="82" t="s">
        <v>225</v>
      </c>
      <c r="F93" s="82" t="s">
        <v>167</v>
      </c>
      <c r="G93" s="82" t="s">
        <v>17</v>
      </c>
      <c r="H93" s="82" t="s">
        <v>1323</v>
      </c>
      <c r="I93" s="82" t="s">
        <v>249</v>
      </c>
      <c r="J93" s="82" t="s">
        <v>42</v>
      </c>
      <c r="K93" s="82">
        <v>10</v>
      </c>
      <c r="L93" s="82" t="s">
        <v>574</v>
      </c>
      <c r="M93" s="82" t="s">
        <v>39</v>
      </c>
      <c r="N93" s="82" t="s">
        <v>4</v>
      </c>
      <c r="O93" s="68" t="s">
        <v>226</v>
      </c>
    </row>
    <row r="94" spans="1:15" x14ac:dyDescent="0.25">
      <c r="A94" s="75" t="str">
        <f t="shared" si="2"/>
        <v>LDSAPFRDD</v>
      </c>
      <c r="B94" s="75" t="str">
        <f t="shared" si="3"/>
        <v>40DD</v>
      </c>
      <c r="C94" s="82">
        <v>111676</v>
      </c>
      <c r="D94" s="82" t="s">
        <v>222</v>
      </c>
      <c r="E94" s="82" t="s">
        <v>225</v>
      </c>
      <c r="F94" s="82" t="s">
        <v>34</v>
      </c>
      <c r="G94" s="82" t="s">
        <v>12</v>
      </c>
      <c r="H94" s="82" t="s">
        <v>1324</v>
      </c>
      <c r="I94" s="82" t="s">
        <v>237</v>
      </c>
      <c r="J94" s="82" t="s">
        <v>42</v>
      </c>
      <c r="K94" s="82">
        <v>10</v>
      </c>
      <c r="L94" s="82" t="s">
        <v>574</v>
      </c>
      <c r="M94" s="82" t="s">
        <v>34</v>
      </c>
      <c r="N94" s="82" t="s">
        <v>3</v>
      </c>
      <c r="O94" s="68" t="s">
        <v>226</v>
      </c>
    </row>
    <row r="95" spans="1:15" x14ac:dyDescent="0.25">
      <c r="A95" s="75" t="str">
        <f t="shared" si="2"/>
        <v>LDSAPFGDP</v>
      </c>
      <c r="B95" s="75" t="str">
        <f t="shared" si="3"/>
        <v>40G1</v>
      </c>
      <c r="C95" s="82">
        <v>120315</v>
      </c>
      <c r="D95" s="82" t="s">
        <v>222</v>
      </c>
      <c r="E95" s="82" t="s">
        <v>225</v>
      </c>
      <c r="F95" s="82" t="s">
        <v>60</v>
      </c>
      <c r="G95" s="82" t="s">
        <v>14</v>
      </c>
      <c r="H95" s="82" t="s">
        <v>1325</v>
      </c>
      <c r="I95" s="82" t="s">
        <v>229</v>
      </c>
      <c r="J95" s="82" t="s">
        <v>41</v>
      </c>
      <c r="K95" s="82">
        <v>10</v>
      </c>
      <c r="L95" s="82" t="s">
        <v>574</v>
      </c>
      <c r="M95" s="82" t="s">
        <v>29</v>
      </c>
      <c r="N95" s="82" t="s">
        <v>21</v>
      </c>
      <c r="O95" s="68" t="s">
        <v>226</v>
      </c>
    </row>
    <row r="96" spans="1:15" x14ac:dyDescent="0.25">
      <c r="A96" s="75" t="str">
        <f t="shared" si="2"/>
        <v>LDSAPFDPD</v>
      </c>
      <c r="B96" s="75" t="str">
        <f t="shared" si="3"/>
        <v>40D1</v>
      </c>
      <c r="C96" s="82">
        <v>120316</v>
      </c>
      <c r="D96" s="82" t="s">
        <v>222</v>
      </c>
      <c r="E96" s="82" t="s">
        <v>225</v>
      </c>
      <c r="F96" s="82" t="s">
        <v>134</v>
      </c>
      <c r="G96" s="82" t="s">
        <v>12</v>
      </c>
      <c r="H96" s="82" t="s">
        <v>1326</v>
      </c>
      <c r="I96" s="82" t="s">
        <v>223</v>
      </c>
      <c r="J96" s="82" t="s">
        <v>41</v>
      </c>
      <c r="K96" s="82">
        <v>10</v>
      </c>
      <c r="L96" s="82" t="s">
        <v>574</v>
      </c>
      <c r="M96" s="82" t="s">
        <v>28</v>
      </c>
      <c r="N96" s="82" t="s">
        <v>19</v>
      </c>
      <c r="O96" s="68" t="s">
        <v>226</v>
      </c>
    </row>
    <row r="97" spans="1:15" x14ac:dyDescent="0.25">
      <c r="A97" s="75" t="str">
        <f t="shared" si="2"/>
        <v>LDSAPFMDP</v>
      </c>
      <c r="B97" s="75" t="str">
        <f t="shared" si="3"/>
        <v>40M1</v>
      </c>
      <c r="C97" s="82">
        <v>120317</v>
      </c>
      <c r="D97" s="82" t="s">
        <v>222</v>
      </c>
      <c r="E97" s="82" t="s">
        <v>225</v>
      </c>
      <c r="F97" s="82" t="s">
        <v>146</v>
      </c>
      <c r="G97" s="82" t="s">
        <v>15</v>
      </c>
      <c r="H97" s="82" t="s">
        <v>1327</v>
      </c>
      <c r="I97" s="82" t="s">
        <v>233</v>
      </c>
      <c r="J97" s="82" t="s">
        <v>41</v>
      </c>
      <c r="K97" s="82">
        <v>10</v>
      </c>
      <c r="L97" s="82" t="s">
        <v>574</v>
      </c>
      <c r="M97" s="82" t="s">
        <v>30</v>
      </c>
      <c r="N97" s="82" t="s">
        <v>22</v>
      </c>
      <c r="O97" s="68" t="s">
        <v>226</v>
      </c>
    </row>
    <row r="98" spans="1:15" x14ac:dyDescent="0.25">
      <c r="A98" s="75" t="str">
        <f t="shared" si="2"/>
        <v>LDSAPFWDP</v>
      </c>
      <c r="B98" s="75" t="str">
        <f t="shared" si="3"/>
        <v>40W1</v>
      </c>
      <c r="C98" s="82">
        <v>120318</v>
      </c>
      <c r="D98" s="82" t="s">
        <v>222</v>
      </c>
      <c r="E98" s="82" t="s">
        <v>225</v>
      </c>
      <c r="F98" s="82" t="s">
        <v>173</v>
      </c>
      <c r="G98" s="82" t="s">
        <v>17</v>
      </c>
      <c r="H98" s="82" t="s">
        <v>1328</v>
      </c>
      <c r="I98" s="82" t="s">
        <v>253</v>
      </c>
      <c r="J98" s="82" t="s">
        <v>41</v>
      </c>
      <c r="K98" s="82">
        <v>10</v>
      </c>
      <c r="L98" s="82" t="s">
        <v>574</v>
      </c>
      <c r="M98" s="82" t="s">
        <v>32</v>
      </c>
      <c r="N98" s="82" t="s">
        <v>24</v>
      </c>
      <c r="O98" s="68" t="s">
        <v>226</v>
      </c>
    </row>
    <row r="99" spans="1:15" x14ac:dyDescent="0.25">
      <c r="A99" s="75" t="str">
        <f t="shared" si="2"/>
        <v>LDINPFRDD</v>
      </c>
      <c r="B99" s="75" t="str">
        <f t="shared" si="3"/>
        <v>72DD</v>
      </c>
      <c r="C99" s="82">
        <v>105822</v>
      </c>
      <c r="D99" s="82" t="s">
        <v>133</v>
      </c>
      <c r="E99" s="82" t="s">
        <v>137</v>
      </c>
      <c r="F99" s="82" t="s">
        <v>34</v>
      </c>
      <c r="G99" s="82" t="s">
        <v>12</v>
      </c>
      <c r="H99" s="82" t="s">
        <v>1329</v>
      </c>
      <c r="I99" s="82" t="s">
        <v>152</v>
      </c>
      <c r="J99" s="82" t="s">
        <v>42</v>
      </c>
      <c r="K99" s="82">
        <v>10</v>
      </c>
      <c r="L99" s="82" t="s">
        <v>574</v>
      </c>
      <c r="M99" s="82" t="s">
        <v>34</v>
      </c>
      <c r="N99" s="82" t="s">
        <v>3</v>
      </c>
      <c r="O99" s="68" t="s">
        <v>139</v>
      </c>
    </row>
    <row r="100" spans="1:15" x14ac:dyDescent="0.25">
      <c r="A100" s="75" t="str">
        <f t="shared" si="2"/>
        <v>LDINPFRG</v>
      </c>
      <c r="B100" s="75" t="str">
        <f t="shared" si="3"/>
        <v>72GP</v>
      </c>
      <c r="C100" s="82">
        <v>105823</v>
      </c>
      <c r="D100" s="82" t="s">
        <v>133</v>
      </c>
      <c r="E100" s="82" t="s">
        <v>137</v>
      </c>
      <c r="F100" s="82" t="s">
        <v>36</v>
      </c>
      <c r="G100" s="82" t="s">
        <v>14</v>
      </c>
      <c r="H100" s="82" t="s">
        <v>1330</v>
      </c>
      <c r="I100" s="82" t="s">
        <v>157</v>
      </c>
      <c r="J100" s="82" t="s">
        <v>42</v>
      </c>
      <c r="K100" s="82">
        <v>10</v>
      </c>
      <c r="L100" s="82" t="s">
        <v>574</v>
      </c>
      <c r="M100" s="82" t="s">
        <v>36</v>
      </c>
      <c r="N100" s="82" t="s">
        <v>2</v>
      </c>
      <c r="O100" s="68" t="s">
        <v>139</v>
      </c>
    </row>
    <row r="101" spans="1:15" x14ac:dyDescent="0.25">
      <c r="A101" s="75" t="str">
        <f t="shared" si="2"/>
        <v>LDINPFRMD</v>
      </c>
      <c r="B101" s="75" t="str">
        <f t="shared" si="3"/>
        <v>72MD</v>
      </c>
      <c r="C101" s="82">
        <v>105856</v>
      </c>
      <c r="D101" s="82" t="s">
        <v>133</v>
      </c>
      <c r="E101" s="82" t="s">
        <v>137</v>
      </c>
      <c r="F101" s="82" t="s">
        <v>161</v>
      </c>
      <c r="G101" s="82" t="s">
        <v>15</v>
      </c>
      <c r="H101" s="82" t="s">
        <v>1331</v>
      </c>
      <c r="I101" s="82" t="s">
        <v>162</v>
      </c>
      <c r="J101" s="82" t="s">
        <v>42</v>
      </c>
      <c r="K101" s="82">
        <v>10</v>
      </c>
      <c r="L101" s="82" t="s">
        <v>574</v>
      </c>
      <c r="M101" s="82" t="s">
        <v>37</v>
      </c>
      <c r="N101" s="82" t="s">
        <v>5</v>
      </c>
      <c r="O101" s="68" t="s">
        <v>139</v>
      </c>
    </row>
    <row r="102" spans="1:15" x14ac:dyDescent="0.25">
      <c r="A102" s="75" t="str">
        <f t="shared" si="2"/>
        <v>LDINPFRWD</v>
      </c>
      <c r="B102" s="75" t="str">
        <f t="shared" si="3"/>
        <v>72WD</v>
      </c>
      <c r="C102" s="82">
        <v>105857</v>
      </c>
      <c r="D102" s="82" t="s">
        <v>133</v>
      </c>
      <c r="E102" s="82" t="s">
        <v>137</v>
      </c>
      <c r="F102" s="82" t="s">
        <v>167</v>
      </c>
      <c r="G102" s="82" t="s">
        <v>17</v>
      </c>
      <c r="H102" s="82" t="s">
        <v>1332</v>
      </c>
      <c r="I102" s="82" t="s">
        <v>168</v>
      </c>
      <c r="J102" s="82" t="s">
        <v>42</v>
      </c>
      <c r="K102" s="82">
        <v>10</v>
      </c>
      <c r="L102" s="82" t="s">
        <v>574</v>
      </c>
      <c r="M102" s="82" t="s">
        <v>39</v>
      </c>
      <c r="N102" s="82" t="s">
        <v>4</v>
      </c>
      <c r="O102" s="68" t="s">
        <v>139</v>
      </c>
    </row>
    <row r="103" spans="1:15" x14ac:dyDescent="0.25">
      <c r="A103" s="75" t="str">
        <f t="shared" si="2"/>
        <v>LDINPFWDP</v>
      </c>
      <c r="B103" s="75" t="str">
        <f t="shared" si="3"/>
        <v>72W1</v>
      </c>
      <c r="C103" s="82">
        <v>120336</v>
      </c>
      <c r="D103" s="82" t="s">
        <v>133</v>
      </c>
      <c r="E103" s="82" t="s">
        <v>137</v>
      </c>
      <c r="F103" s="82" t="s">
        <v>173</v>
      </c>
      <c r="G103" s="82" t="s">
        <v>17</v>
      </c>
      <c r="H103" s="82" t="s">
        <v>1333</v>
      </c>
      <c r="I103" s="82" t="s">
        <v>174</v>
      </c>
      <c r="J103" s="82" t="s">
        <v>41</v>
      </c>
      <c r="K103" s="82">
        <v>10</v>
      </c>
      <c r="L103" s="82" t="s">
        <v>574</v>
      </c>
      <c r="M103" s="82" t="s">
        <v>32</v>
      </c>
      <c r="N103" s="82" t="s">
        <v>24</v>
      </c>
      <c r="O103" s="68" t="s">
        <v>139</v>
      </c>
    </row>
    <row r="104" spans="1:15" x14ac:dyDescent="0.25">
      <c r="A104" s="75" t="str">
        <f t="shared" si="2"/>
        <v>LDINPFDPD</v>
      </c>
      <c r="B104" s="75" t="str">
        <f t="shared" si="3"/>
        <v>72D1</v>
      </c>
      <c r="C104" s="82">
        <v>120337</v>
      </c>
      <c r="D104" s="82" t="s">
        <v>133</v>
      </c>
      <c r="E104" s="82" t="s">
        <v>137</v>
      </c>
      <c r="F104" s="82" t="s">
        <v>134</v>
      </c>
      <c r="G104" s="82" t="s">
        <v>12</v>
      </c>
      <c r="H104" s="82" t="s">
        <v>1334</v>
      </c>
      <c r="I104" s="82" t="s">
        <v>135</v>
      </c>
      <c r="J104" s="82" t="s">
        <v>41</v>
      </c>
      <c r="K104" s="82">
        <v>10</v>
      </c>
      <c r="L104" s="82" t="s">
        <v>574</v>
      </c>
      <c r="M104" s="82" t="s">
        <v>28</v>
      </c>
      <c r="N104" s="82" t="s">
        <v>19</v>
      </c>
      <c r="O104" s="68" t="s">
        <v>139</v>
      </c>
    </row>
    <row r="105" spans="1:15" x14ac:dyDescent="0.25">
      <c r="A105" s="75" t="str">
        <f t="shared" si="2"/>
        <v>LDINPFGDP</v>
      </c>
      <c r="B105" s="75" t="str">
        <f t="shared" si="3"/>
        <v>72G1</v>
      </c>
      <c r="C105" s="82">
        <v>120338</v>
      </c>
      <c r="D105" s="82" t="s">
        <v>133</v>
      </c>
      <c r="E105" s="82" t="s">
        <v>137</v>
      </c>
      <c r="F105" s="82" t="s">
        <v>60</v>
      </c>
      <c r="G105" s="82" t="s">
        <v>14</v>
      </c>
      <c r="H105" s="82" t="s">
        <v>1335</v>
      </c>
      <c r="I105" s="82" t="s">
        <v>142</v>
      </c>
      <c r="J105" s="82" t="s">
        <v>41</v>
      </c>
      <c r="K105" s="82">
        <v>10</v>
      </c>
      <c r="L105" s="82" t="s">
        <v>574</v>
      </c>
      <c r="M105" s="82" t="s">
        <v>29</v>
      </c>
      <c r="N105" s="82" t="s">
        <v>21</v>
      </c>
      <c r="O105" s="68" t="s">
        <v>139</v>
      </c>
    </row>
    <row r="106" spans="1:15" x14ac:dyDescent="0.25">
      <c r="A106" s="75" t="str">
        <f t="shared" si="2"/>
        <v>LDINPFMDP</v>
      </c>
      <c r="B106" s="75" t="str">
        <f t="shared" si="3"/>
        <v>72M1</v>
      </c>
      <c r="C106" s="82">
        <v>120339</v>
      </c>
      <c r="D106" s="82" t="s">
        <v>133</v>
      </c>
      <c r="E106" s="82" t="s">
        <v>137</v>
      </c>
      <c r="F106" s="82" t="s">
        <v>146</v>
      </c>
      <c r="G106" s="82" t="s">
        <v>15</v>
      </c>
      <c r="H106" s="82" t="s">
        <v>1336</v>
      </c>
      <c r="I106" s="82" t="s">
        <v>147</v>
      </c>
      <c r="J106" s="82" t="s">
        <v>41</v>
      </c>
      <c r="K106" s="82">
        <v>10</v>
      </c>
      <c r="L106" s="82" t="s">
        <v>574</v>
      </c>
      <c r="M106" s="82" t="s">
        <v>30</v>
      </c>
      <c r="N106" s="82" t="s">
        <v>22</v>
      </c>
      <c r="O106" s="68" t="s">
        <v>139</v>
      </c>
    </row>
    <row r="107" spans="1:15" x14ac:dyDescent="0.25">
      <c r="A107" s="75" t="str">
        <f t="shared" si="2"/>
        <v>LEINFARG</v>
      </c>
      <c r="B107" s="75" t="str">
        <f t="shared" si="3"/>
        <v>86GP</v>
      </c>
      <c r="C107" s="82">
        <v>107763</v>
      </c>
      <c r="D107" s="82" t="s">
        <v>371</v>
      </c>
      <c r="E107" s="82" t="s">
        <v>374</v>
      </c>
      <c r="F107" s="82" t="s">
        <v>36</v>
      </c>
      <c r="G107" s="82" t="s">
        <v>14</v>
      </c>
      <c r="H107" s="82" t="s">
        <v>1337</v>
      </c>
      <c r="I107" s="82" t="s">
        <v>386</v>
      </c>
      <c r="J107" s="82" t="s">
        <v>42</v>
      </c>
      <c r="K107" s="82">
        <v>10</v>
      </c>
      <c r="L107" s="82" t="s">
        <v>574</v>
      </c>
      <c r="M107" s="82" t="s">
        <v>36</v>
      </c>
      <c r="N107" s="82" t="s">
        <v>2</v>
      </c>
      <c r="O107" s="68" t="s">
        <v>375</v>
      </c>
    </row>
    <row r="108" spans="1:15" x14ac:dyDescent="0.25">
      <c r="A108" s="75" t="str">
        <f t="shared" si="2"/>
        <v>LEINFARD</v>
      </c>
      <c r="B108" s="75" t="str">
        <f t="shared" si="3"/>
        <v>86DP</v>
      </c>
      <c r="C108" s="82">
        <v>107764</v>
      </c>
      <c r="D108" s="82" t="s">
        <v>371</v>
      </c>
      <c r="E108" s="82" t="s">
        <v>374</v>
      </c>
      <c r="F108" s="82" t="s">
        <v>35</v>
      </c>
      <c r="G108" s="82" t="s">
        <v>13</v>
      </c>
      <c r="H108" s="82" t="s">
        <v>1338</v>
      </c>
      <c r="I108" s="82" t="s">
        <v>382</v>
      </c>
      <c r="J108" s="82" t="s">
        <v>42</v>
      </c>
      <c r="K108" s="82">
        <v>10</v>
      </c>
      <c r="L108" s="82" t="s">
        <v>574</v>
      </c>
      <c r="M108" s="82" t="s">
        <v>35</v>
      </c>
      <c r="N108" s="82" t="s">
        <v>1</v>
      </c>
      <c r="O108" s="68" t="s">
        <v>375</v>
      </c>
    </row>
    <row r="109" spans="1:15" x14ac:dyDescent="0.25">
      <c r="A109" s="75" t="str">
        <f t="shared" si="2"/>
        <v>LEINFADDP</v>
      </c>
      <c r="B109" s="75" t="str">
        <f t="shared" si="3"/>
        <v>86D1</v>
      </c>
      <c r="C109" s="82">
        <v>120350</v>
      </c>
      <c r="D109" s="82" t="s">
        <v>371</v>
      </c>
      <c r="E109" s="82" t="s">
        <v>374</v>
      </c>
      <c r="F109" s="82" t="s">
        <v>51</v>
      </c>
      <c r="G109" s="82" t="s">
        <v>13</v>
      </c>
      <c r="H109" s="82" t="s">
        <v>1339</v>
      </c>
      <c r="I109" s="82" t="s">
        <v>372</v>
      </c>
      <c r="J109" s="82" t="s">
        <v>41</v>
      </c>
      <c r="K109" s="82">
        <v>10</v>
      </c>
      <c r="L109" s="82" t="s">
        <v>574</v>
      </c>
      <c r="M109" s="82" t="s">
        <v>25</v>
      </c>
      <c r="N109" s="82" t="s">
        <v>20</v>
      </c>
      <c r="O109" s="68" t="s">
        <v>375</v>
      </c>
    </row>
    <row r="110" spans="1:15" x14ac:dyDescent="0.25">
      <c r="A110" s="75" t="str">
        <f t="shared" si="2"/>
        <v>LEINFAGDP</v>
      </c>
      <c r="B110" s="75" t="str">
        <f t="shared" si="3"/>
        <v>86G1</v>
      </c>
      <c r="C110" s="82">
        <v>120351</v>
      </c>
      <c r="D110" s="82" t="s">
        <v>371</v>
      </c>
      <c r="E110" s="82" t="s">
        <v>374</v>
      </c>
      <c r="F110" s="82" t="s">
        <v>60</v>
      </c>
      <c r="G110" s="82" t="s">
        <v>14</v>
      </c>
      <c r="H110" s="82" t="s">
        <v>1340</v>
      </c>
      <c r="I110" s="82" t="s">
        <v>378</v>
      </c>
      <c r="J110" s="82" t="s">
        <v>41</v>
      </c>
      <c r="K110" s="82">
        <v>10</v>
      </c>
      <c r="L110" s="82" t="s">
        <v>574</v>
      </c>
      <c r="M110" s="82" t="s">
        <v>29</v>
      </c>
      <c r="N110" s="82" t="s">
        <v>21</v>
      </c>
      <c r="O110" s="68" t="s">
        <v>375</v>
      </c>
    </row>
    <row r="111" spans="1:15" x14ac:dyDescent="0.25">
      <c r="A111" s="75" t="str">
        <f t="shared" si="2"/>
        <v>LDCPO2DDP</v>
      </c>
      <c r="B111" s="75" t="str">
        <f t="shared" si="3"/>
        <v>142D1</v>
      </c>
      <c r="C111" s="82">
        <v>126239</v>
      </c>
      <c r="D111" s="82" t="s">
        <v>551</v>
      </c>
      <c r="E111" s="82" t="s">
        <v>570</v>
      </c>
      <c r="F111" s="82" t="s">
        <v>51</v>
      </c>
      <c r="G111" s="82" t="s">
        <v>13</v>
      </c>
      <c r="H111" s="82" t="s">
        <v>1523</v>
      </c>
      <c r="I111" s="82" t="s">
        <v>1525</v>
      </c>
      <c r="J111" s="82" t="s">
        <v>41</v>
      </c>
      <c r="K111" s="82">
        <v>10</v>
      </c>
      <c r="L111" s="82" t="s">
        <v>575</v>
      </c>
      <c r="M111" s="82" t="s">
        <v>25</v>
      </c>
      <c r="N111" s="82" t="s">
        <v>20</v>
      </c>
      <c r="O111" s="68" t="s">
        <v>1529</v>
      </c>
    </row>
    <row r="112" spans="1:15" x14ac:dyDescent="0.25">
      <c r="A112" s="75" t="str">
        <f t="shared" si="2"/>
        <v>LDCPO2GDP</v>
      </c>
      <c r="B112" s="75" t="str">
        <f t="shared" si="3"/>
        <v>142G1</v>
      </c>
      <c r="C112" s="82">
        <v>126380</v>
      </c>
      <c r="D112" s="82" t="s">
        <v>551</v>
      </c>
      <c r="E112" s="82" t="s">
        <v>570</v>
      </c>
      <c r="F112" s="82" t="s">
        <v>60</v>
      </c>
      <c r="G112" s="82" t="s">
        <v>14</v>
      </c>
      <c r="H112" s="82" t="s">
        <v>1524</v>
      </c>
      <c r="I112" s="82" t="s">
        <v>1526</v>
      </c>
      <c r="J112" s="82" t="s">
        <v>41</v>
      </c>
      <c r="K112" s="82">
        <v>10</v>
      </c>
      <c r="L112" s="82" t="s">
        <v>575</v>
      </c>
      <c r="M112" s="82" t="s">
        <v>29</v>
      </c>
      <c r="N112" s="82" t="s">
        <v>21</v>
      </c>
      <c r="O112" s="68" t="s">
        <v>1529</v>
      </c>
    </row>
    <row r="113" spans="1:15" x14ac:dyDescent="0.25">
      <c r="A113" s="75" t="str">
        <f t="shared" si="2"/>
        <v>LDCPO2RG</v>
      </c>
      <c r="B113" s="75" t="str">
        <f t="shared" si="3"/>
        <v>142GP</v>
      </c>
      <c r="C113" s="82">
        <v>126381</v>
      </c>
      <c r="D113" s="82" t="s">
        <v>551</v>
      </c>
      <c r="E113" s="82" t="s">
        <v>570</v>
      </c>
      <c r="F113" s="82" t="s">
        <v>36</v>
      </c>
      <c r="G113" s="82" t="s">
        <v>14</v>
      </c>
      <c r="H113" s="82" t="s">
        <v>1522</v>
      </c>
      <c r="I113" s="82" t="s">
        <v>1527</v>
      </c>
      <c r="J113" s="82" t="s">
        <v>42</v>
      </c>
      <c r="K113" s="82">
        <v>10</v>
      </c>
      <c r="L113" s="82" t="s">
        <v>575</v>
      </c>
      <c r="M113" s="82" t="s">
        <v>36</v>
      </c>
      <c r="N113" s="82" t="s">
        <v>2</v>
      </c>
      <c r="O113" s="68" t="s">
        <v>1529</v>
      </c>
    </row>
    <row r="114" spans="1:15" x14ac:dyDescent="0.25">
      <c r="A114" s="75" t="str">
        <f t="shared" si="2"/>
        <v>LDCPO2RD</v>
      </c>
      <c r="B114" s="75" t="str">
        <f t="shared" si="3"/>
        <v>142DP</v>
      </c>
      <c r="C114" s="82">
        <v>126382</v>
      </c>
      <c r="D114" s="82" t="s">
        <v>551</v>
      </c>
      <c r="E114" s="82" t="s">
        <v>570</v>
      </c>
      <c r="F114" s="82" t="s">
        <v>35</v>
      </c>
      <c r="G114" s="82" t="s">
        <v>13</v>
      </c>
      <c r="H114" s="82" t="s">
        <v>1521</v>
      </c>
      <c r="I114" s="82" t="s">
        <v>1528</v>
      </c>
      <c r="J114" s="82" t="s">
        <v>42</v>
      </c>
      <c r="K114" s="82">
        <v>10</v>
      </c>
      <c r="L114" s="82" t="s">
        <v>575</v>
      </c>
      <c r="M114" s="82" t="s">
        <v>35</v>
      </c>
      <c r="N114" s="82" t="s">
        <v>1</v>
      </c>
      <c r="O114" s="68" t="s">
        <v>1529</v>
      </c>
    </row>
    <row r="115" spans="1:15" x14ac:dyDescent="0.25">
      <c r="A115" s="75" t="str">
        <f t="shared" si="2"/>
        <v>LDGETFG</v>
      </c>
      <c r="B115" s="75" t="str">
        <f t="shared" si="3"/>
        <v>168GP</v>
      </c>
      <c r="C115" s="82">
        <v>133307</v>
      </c>
      <c r="D115" s="82" t="s">
        <v>92</v>
      </c>
      <c r="E115" s="82" t="s">
        <v>571</v>
      </c>
      <c r="F115" s="82" t="s">
        <v>26</v>
      </c>
      <c r="G115" s="82" t="s">
        <v>14</v>
      </c>
      <c r="H115" s="82" t="s">
        <v>1341</v>
      </c>
      <c r="I115" s="82" t="s">
        <v>93</v>
      </c>
      <c r="J115" s="82" t="s">
        <v>97</v>
      </c>
      <c r="K115" s="82">
        <v>10</v>
      </c>
      <c r="L115" s="82" t="s">
        <v>574</v>
      </c>
      <c r="M115" s="82" t="s">
        <v>36</v>
      </c>
      <c r="N115" s="82" t="s">
        <v>14</v>
      </c>
      <c r="O115" s="68" t="s">
        <v>96</v>
      </c>
    </row>
    <row r="116" spans="1:15" x14ac:dyDescent="0.25">
      <c r="A116" s="75" t="str">
        <f t="shared" si="2"/>
        <v>LEMIDFDDP</v>
      </c>
      <c r="B116" s="75" t="str">
        <f t="shared" si="3"/>
        <v>170D1</v>
      </c>
      <c r="C116" s="82">
        <v>133709</v>
      </c>
      <c r="D116" s="82" t="s">
        <v>428</v>
      </c>
      <c r="E116" s="82" t="s">
        <v>431</v>
      </c>
      <c r="F116" s="82" t="s">
        <v>51</v>
      </c>
      <c r="G116" s="82" t="s">
        <v>13</v>
      </c>
      <c r="H116" s="82" t="s">
        <v>1342</v>
      </c>
      <c r="I116" s="82" t="s">
        <v>429</v>
      </c>
      <c r="J116" s="82" t="s">
        <v>41</v>
      </c>
      <c r="K116" s="82">
        <v>10</v>
      </c>
      <c r="L116" s="82" t="s">
        <v>574</v>
      </c>
      <c r="M116" s="82" t="s">
        <v>25</v>
      </c>
      <c r="N116" s="82" t="s">
        <v>20</v>
      </c>
      <c r="O116" s="68" t="s">
        <v>432</v>
      </c>
    </row>
    <row r="117" spans="1:15" x14ac:dyDescent="0.25">
      <c r="A117" s="75" t="str">
        <f t="shared" si="2"/>
        <v>LEMIDFGDP</v>
      </c>
      <c r="B117" s="75" t="str">
        <f t="shared" si="3"/>
        <v>170G1</v>
      </c>
      <c r="C117" s="82">
        <v>133710</v>
      </c>
      <c r="D117" s="82" t="s">
        <v>428</v>
      </c>
      <c r="E117" s="82" t="s">
        <v>431</v>
      </c>
      <c r="F117" s="82" t="s">
        <v>60</v>
      </c>
      <c r="G117" s="82" t="s">
        <v>14</v>
      </c>
      <c r="H117" s="82" t="s">
        <v>1343</v>
      </c>
      <c r="I117" s="82" t="s">
        <v>435</v>
      </c>
      <c r="J117" s="82" t="s">
        <v>41</v>
      </c>
      <c r="K117" s="82">
        <v>10</v>
      </c>
      <c r="L117" s="82" t="s">
        <v>574</v>
      </c>
      <c r="M117" s="82" t="s">
        <v>29</v>
      </c>
      <c r="N117" s="82" t="s">
        <v>21</v>
      </c>
      <c r="O117" s="68" t="s">
        <v>432</v>
      </c>
    </row>
    <row r="118" spans="1:15" x14ac:dyDescent="0.25">
      <c r="A118" s="75" t="str">
        <f t="shared" si="2"/>
        <v>LEMIDFRG</v>
      </c>
      <c r="B118" s="75" t="str">
        <f t="shared" si="3"/>
        <v>170GP</v>
      </c>
      <c r="C118" s="82">
        <v>133711</v>
      </c>
      <c r="D118" s="82" t="s">
        <v>428</v>
      </c>
      <c r="E118" s="82" t="s">
        <v>431</v>
      </c>
      <c r="F118" s="82" t="s">
        <v>36</v>
      </c>
      <c r="G118" s="82" t="s">
        <v>14</v>
      </c>
      <c r="H118" s="82" t="s">
        <v>1344</v>
      </c>
      <c r="I118" s="82" t="s">
        <v>443</v>
      </c>
      <c r="J118" s="82" t="s">
        <v>42</v>
      </c>
      <c r="K118" s="82">
        <v>10</v>
      </c>
      <c r="L118" s="82" t="s">
        <v>574</v>
      </c>
      <c r="M118" s="82" t="s">
        <v>36</v>
      </c>
      <c r="N118" s="82" t="s">
        <v>2</v>
      </c>
      <c r="O118" s="68" t="s">
        <v>432</v>
      </c>
    </row>
    <row r="119" spans="1:15" x14ac:dyDescent="0.25">
      <c r="A119" s="75" t="str">
        <f t="shared" si="2"/>
        <v>LEMIDFRD</v>
      </c>
      <c r="B119" s="75" t="str">
        <f t="shared" si="3"/>
        <v>170DP</v>
      </c>
      <c r="C119" s="82">
        <v>133712</v>
      </c>
      <c r="D119" s="82" t="s">
        <v>428</v>
      </c>
      <c r="E119" s="82" t="s">
        <v>431</v>
      </c>
      <c r="F119" s="82" t="s">
        <v>35</v>
      </c>
      <c r="G119" s="82" t="s">
        <v>13</v>
      </c>
      <c r="H119" s="82" t="s">
        <v>1345</v>
      </c>
      <c r="I119" s="82" t="s">
        <v>439</v>
      </c>
      <c r="J119" s="82" t="s">
        <v>42</v>
      </c>
      <c r="K119" s="82">
        <v>10</v>
      </c>
      <c r="L119" s="82" t="s">
        <v>574</v>
      </c>
      <c r="M119" s="82" t="s">
        <v>35</v>
      </c>
      <c r="N119" s="82" t="s">
        <v>1</v>
      </c>
      <c r="O119" s="68" t="s">
        <v>432</v>
      </c>
    </row>
    <row r="120" spans="1:15" x14ac:dyDescent="0.25">
      <c r="A120" s="75" t="str">
        <f t="shared" si="2"/>
        <v>LEBFSFDDP</v>
      </c>
      <c r="B120" s="75" t="str">
        <f t="shared" si="3"/>
        <v>171D1</v>
      </c>
      <c r="C120" s="82">
        <v>133908</v>
      </c>
      <c r="D120" s="82" t="s">
        <v>303</v>
      </c>
      <c r="E120" s="82" t="s">
        <v>307</v>
      </c>
      <c r="F120" s="82" t="s">
        <v>51</v>
      </c>
      <c r="G120" s="82" t="s">
        <v>13</v>
      </c>
      <c r="H120" s="82" t="s">
        <v>1346</v>
      </c>
      <c r="I120" s="82" t="s">
        <v>304</v>
      </c>
      <c r="J120" s="82" t="s">
        <v>41</v>
      </c>
      <c r="K120" s="82">
        <v>10</v>
      </c>
      <c r="L120" s="82" t="s">
        <v>574</v>
      </c>
      <c r="M120" s="82" t="s">
        <v>25</v>
      </c>
      <c r="N120" s="82" t="s">
        <v>20</v>
      </c>
      <c r="O120" s="68" t="s">
        <v>308</v>
      </c>
    </row>
    <row r="121" spans="1:15" x14ac:dyDescent="0.25">
      <c r="A121" s="75" t="str">
        <f t="shared" si="2"/>
        <v>LEBFSFRD</v>
      </c>
      <c r="B121" s="75" t="str">
        <f t="shared" si="3"/>
        <v>171DP</v>
      </c>
      <c r="C121" s="82">
        <v>134015</v>
      </c>
      <c r="D121" s="82" t="s">
        <v>303</v>
      </c>
      <c r="E121" s="82" t="s">
        <v>307</v>
      </c>
      <c r="F121" s="82" t="s">
        <v>35</v>
      </c>
      <c r="G121" s="82" t="s">
        <v>13</v>
      </c>
      <c r="H121" s="82" t="s">
        <v>1347</v>
      </c>
      <c r="I121" s="82" t="s">
        <v>315</v>
      </c>
      <c r="J121" s="82" t="s">
        <v>42</v>
      </c>
      <c r="K121" s="82">
        <v>10</v>
      </c>
      <c r="L121" s="82" t="s">
        <v>574</v>
      </c>
      <c r="M121" s="82" t="s">
        <v>35</v>
      </c>
      <c r="N121" s="82" t="s">
        <v>1</v>
      </c>
      <c r="O121" s="68" t="s">
        <v>308</v>
      </c>
    </row>
    <row r="122" spans="1:15" x14ac:dyDescent="0.25">
      <c r="A122" s="75" t="str">
        <f t="shared" si="2"/>
        <v>LEBFSFRG</v>
      </c>
      <c r="B122" s="75" t="str">
        <f t="shared" si="3"/>
        <v>171GP</v>
      </c>
      <c r="C122" s="82">
        <v>134016</v>
      </c>
      <c r="D122" s="82" t="s">
        <v>303</v>
      </c>
      <c r="E122" s="82" t="s">
        <v>307</v>
      </c>
      <c r="F122" s="82" t="s">
        <v>36</v>
      </c>
      <c r="G122" s="82" t="s">
        <v>14</v>
      </c>
      <c r="H122" s="82" t="s">
        <v>1348</v>
      </c>
      <c r="I122" s="82" t="s">
        <v>319</v>
      </c>
      <c r="J122" s="82" t="s">
        <v>42</v>
      </c>
      <c r="K122" s="82">
        <v>10</v>
      </c>
      <c r="L122" s="82" t="s">
        <v>574</v>
      </c>
      <c r="M122" s="82" t="s">
        <v>36</v>
      </c>
      <c r="N122" s="82" t="s">
        <v>2</v>
      </c>
      <c r="O122" s="68" t="s">
        <v>308</v>
      </c>
    </row>
    <row r="123" spans="1:15" x14ac:dyDescent="0.25">
      <c r="A123" s="75" t="str">
        <f t="shared" si="2"/>
        <v>LEBFSFGDP</v>
      </c>
      <c r="B123" s="75" t="str">
        <f t="shared" si="3"/>
        <v>171G1</v>
      </c>
      <c r="C123" s="82">
        <v>134017</v>
      </c>
      <c r="D123" s="82" t="s">
        <v>303</v>
      </c>
      <c r="E123" s="82" t="s">
        <v>307</v>
      </c>
      <c r="F123" s="82" t="s">
        <v>60</v>
      </c>
      <c r="G123" s="82" t="s">
        <v>14</v>
      </c>
      <c r="H123" s="82" t="s">
        <v>1349</v>
      </c>
      <c r="I123" s="82" t="s">
        <v>311</v>
      </c>
      <c r="J123" s="82" t="s">
        <v>41</v>
      </c>
      <c r="K123" s="82">
        <v>10</v>
      </c>
      <c r="L123" s="82" t="s">
        <v>574</v>
      </c>
      <c r="M123" s="82" t="s">
        <v>29</v>
      </c>
      <c r="N123" s="82" t="s">
        <v>21</v>
      </c>
      <c r="O123" s="68" t="s">
        <v>308</v>
      </c>
    </row>
    <row r="124" spans="1:15" x14ac:dyDescent="0.25">
      <c r="A124" s="75" t="str">
        <f t="shared" si="2"/>
        <v>LDDAF1GDP</v>
      </c>
      <c r="B124" s="75" t="str">
        <f t="shared" si="3"/>
        <v>172G1</v>
      </c>
      <c r="C124" s="82">
        <v>134726</v>
      </c>
      <c r="D124" s="82" t="s">
        <v>552</v>
      </c>
      <c r="E124" s="82" t="s">
        <v>556</v>
      </c>
      <c r="F124" s="82" t="s">
        <v>60</v>
      </c>
      <c r="G124" s="82" t="s">
        <v>14</v>
      </c>
      <c r="H124" s="82" t="s">
        <v>1508</v>
      </c>
      <c r="I124" s="82" t="s">
        <v>1517</v>
      </c>
      <c r="J124" s="82" t="s">
        <v>41</v>
      </c>
      <c r="K124" s="82">
        <v>10</v>
      </c>
      <c r="L124" s="82" t="s">
        <v>575</v>
      </c>
      <c r="M124" s="82" t="s">
        <v>29</v>
      </c>
      <c r="N124" s="82" t="s">
        <v>21</v>
      </c>
      <c r="O124" s="68" t="s">
        <v>1530</v>
      </c>
    </row>
    <row r="125" spans="1:15" x14ac:dyDescent="0.25">
      <c r="A125" s="75" t="str">
        <f t="shared" si="2"/>
        <v>LDDAF1DDP</v>
      </c>
      <c r="B125" s="75" t="str">
        <f t="shared" si="3"/>
        <v>172D1</v>
      </c>
      <c r="C125" s="82">
        <v>134727</v>
      </c>
      <c r="D125" s="82" t="s">
        <v>552</v>
      </c>
      <c r="E125" s="82" t="s">
        <v>556</v>
      </c>
      <c r="F125" s="82" t="s">
        <v>51</v>
      </c>
      <c r="G125" s="82" t="s">
        <v>13</v>
      </c>
      <c r="H125" s="82" t="s">
        <v>1507</v>
      </c>
      <c r="I125" s="82" t="s">
        <v>1518</v>
      </c>
      <c r="J125" s="82" t="s">
        <v>41</v>
      </c>
      <c r="K125" s="82">
        <v>10</v>
      </c>
      <c r="L125" s="82" t="s">
        <v>575</v>
      </c>
      <c r="M125" s="82" t="s">
        <v>25</v>
      </c>
      <c r="N125" s="82" t="s">
        <v>20</v>
      </c>
      <c r="O125" s="68" t="s">
        <v>1530</v>
      </c>
    </row>
    <row r="126" spans="1:15" x14ac:dyDescent="0.25">
      <c r="A126" s="75" t="str">
        <f t="shared" si="2"/>
        <v>LDDAF1RG</v>
      </c>
      <c r="B126" s="75" t="str">
        <f t="shared" si="3"/>
        <v>172GP</v>
      </c>
      <c r="C126" s="82">
        <v>134728</v>
      </c>
      <c r="D126" s="82" t="s">
        <v>552</v>
      </c>
      <c r="E126" s="82" t="s">
        <v>556</v>
      </c>
      <c r="F126" s="82" t="s">
        <v>36</v>
      </c>
      <c r="G126" s="82" t="s">
        <v>14</v>
      </c>
      <c r="H126" s="82" t="s">
        <v>1506</v>
      </c>
      <c r="I126" s="82" t="s">
        <v>1519</v>
      </c>
      <c r="J126" s="82" t="s">
        <v>42</v>
      </c>
      <c r="K126" s="82">
        <v>10</v>
      </c>
      <c r="L126" s="82" t="s">
        <v>575</v>
      </c>
      <c r="M126" s="82" t="s">
        <v>36</v>
      </c>
      <c r="N126" s="82" t="s">
        <v>2</v>
      </c>
      <c r="O126" s="68" t="s">
        <v>1530</v>
      </c>
    </row>
    <row r="127" spans="1:15" x14ac:dyDescent="0.25">
      <c r="A127" s="75" t="str">
        <f t="shared" si="2"/>
        <v>LDDAF1RD</v>
      </c>
      <c r="B127" s="75" t="str">
        <f t="shared" si="3"/>
        <v>172DP</v>
      </c>
      <c r="C127" s="82">
        <v>134729</v>
      </c>
      <c r="D127" s="82" t="s">
        <v>552</v>
      </c>
      <c r="E127" s="82" t="s">
        <v>556</v>
      </c>
      <c r="F127" s="82" t="s">
        <v>35</v>
      </c>
      <c r="G127" s="82" t="s">
        <v>13</v>
      </c>
      <c r="H127" s="82" t="s">
        <v>1505</v>
      </c>
      <c r="I127" s="82" t="s">
        <v>1520</v>
      </c>
      <c r="J127" s="82" t="s">
        <v>42</v>
      </c>
      <c r="K127" s="82">
        <v>10</v>
      </c>
      <c r="L127" s="82" t="s">
        <v>575</v>
      </c>
      <c r="M127" s="82" t="s">
        <v>35</v>
      </c>
      <c r="N127" s="82" t="s">
        <v>1</v>
      </c>
      <c r="O127" s="68" t="s">
        <v>1530</v>
      </c>
    </row>
    <row r="128" spans="1:15" x14ac:dyDescent="0.25">
      <c r="A128" s="75" t="str">
        <f t="shared" si="2"/>
        <v>LDDAF2DDP</v>
      </c>
      <c r="B128" s="75" t="str">
        <f t="shared" si="3"/>
        <v>173D1</v>
      </c>
      <c r="C128" s="82">
        <v>135345</v>
      </c>
      <c r="D128" s="82" t="s">
        <v>75</v>
      </c>
      <c r="E128" s="82" t="s">
        <v>78</v>
      </c>
      <c r="F128" s="82" t="s">
        <v>51</v>
      </c>
      <c r="G128" s="82" t="s">
        <v>13</v>
      </c>
      <c r="H128" s="82" t="s">
        <v>1510</v>
      </c>
      <c r="I128" s="82" t="s">
        <v>76</v>
      </c>
      <c r="J128" s="82" t="s">
        <v>41</v>
      </c>
      <c r="K128" s="82">
        <v>10</v>
      </c>
      <c r="L128" s="82" t="s">
        <v>575</v>
      </c>
      <c r="M128" s="82" t="s">
        <v>25</v>
      </c>
      <c r="N128" s="82" t="s">
        <v>20</v>
      </c>
      <c r="O128" s="68" t="s">
        <v>79</v>
      </c>
    </row>
    <row r="129" spans="1:15" x14ac:dyDescent="0.25">
      <c r="A129" s="75" t="str">
        <f t="shared" si="2"/>
        <v>LDDAF2GDP</v>
      </c>
      <c r="B129" s="75" t="str">
        <f t="shared" si="3"/>
        <v>173G1</v>
      </c>
      <c r="C129" s="82">
        <v>135346</v>
      </c>
      <c r="D129" s="82" t="s">
        <v>75</v>
      </c>
      <c r="E129" s="82" t="s">
        <v>78</v>
      </c>
      <c r="F129" s="82" t="s">
        <v>60</v>
      </c>
      <c r="G129" s="82" t="s">
        <v>14</v>
      </c>
      <c r="H129" s="82" t="s">
        <v>1509</v>
      </c>
      <c r="I129" s="82" t="s">
        <v>80</v>
      </c>
      <c r="J129" s="82" t="s">
        <v>41</v>
      </c>
      <c r="K129" s="82">
        <v>10</v>
      </c>
      <c r="L129" s="82" t="s">
        <v>575</v>
      </c>
      <c r="M129" s="82" t="s">
        <v>29</v>
      </c>
      <c r="N129" s="82" t="s">
        <v>21</v>
      </c>
      <c r="O129" s="68" t="s">
        <v>79</v>
      </c>
    </row>
    <row r="130" spans="1:15" x14ac:dyDescent="0.25">
      <c r="A130" s="75" t="str">
        <f t="shared" ref="A130:A163" si="4">D130&amp;F130</f>
        <v>LDDAF2RD</v>
      </c>
      <c r="B130" s="75" t="str">
        <f t="shared" ref="B130:B163" si="5">I130</f>
        <v>173DP</v>
      </c>
      <c r="C130" s="82">
        <v>135347</v>
      </c>
      <c r="D130" s="82" t="s">
        <v>75</v>
      </c>
      <c r="E130" s="82" t="s">
        <v>78</v>
      </c>
      <c r="F130" s="82" t="s">
        <v>35</v>
      </c>
      <c r="G130" s="82" t="s">
        <v>13</v>
      </c>
      <c r="H130" s="82" t="s">
        <v>1512</v>
      </c>
      <c r="I130" s="82" t="s">
        <v>81</v>
      </c>
      <c r="J130" s="82" t="s">
        <v>42</v>
      </c>
      <c r="K130" s="82">
        <v>10</v>
      </c>
      <c r="L130" s="82" t="s">
        <v>575</v>
      </c>
      <c r="M130" s="82" t="s">
        <v>35</v>
      </c>
      <c r="N130" s="82" t="s">
        <v>1</v>
      </c>
      <c r="O130" s="68" t="s">
        <v>79</v>
      </c>
    </row>
    <row r="131" spans="1:15" x14ac:dyDescent="0.25">
      <c r="A131" s="75" t="str">
        <f t="shared" si="4"/>
        <v>LDDAF2RG</v>
      </c>
      <c r="B131" s="75" t="str">
        <f t="shared" si="5"/>
        <v>173GP</v>
      </c>
      <c r="C131" s="82">
        <v>135348</v>
      </c>
      <c r="D131" s="82" t="s">
        <v>75</v>
      </c>
      <c r="E131" s="82" t="s">
        <v>78</v>
      </c>
      <c r="F131" s="82" t="s">
        <v>36</v>
      </c>
      <c r="G131" s="82" t="s">
        <v>14</v>
      </c>
      <c r="H131" s="82" t="s">
        <v>1511</v>
      </c>
      <c r="I131" s="82" t="s">
        <v>82</v>
      </c>
      <c r="J131" s="82" t="s">
        <v>42</v>
      </c>
      <c r="K131" s="82">
        <v>10</v>
      </c>
      <c r="L131" s="82" t="s">
        <v>575</v>
      </c>
      <c r="M131" s="82" t="s">
        <v>36</v>
      </c>
      <c r="N131" s="82" t="s">
        <v>2</v>
      </c>
      <c r="O131" s="68" t="s">
        <v>79</v>
      </c>
    </row>
    <row r="132" spans="1:15" x14ac:dyDescent="0.25">
      <c r="A132" s="75" t="str">
        <f t="shared" si="4"/>
        <v>LDDAF3DDP</v>
      </c>
      <c r="B132" s="75" t="str">
        <f t="shared" si="5"/>
        <v>174D1</v>
      </c>
      <c r="C132" s="82">
        <v>135588</v>
      </c>
      <c r="D132" s="82" t="s">
        <v>83</v>
      </c>
      <c r="E132" s="82" t="s">
        <v>86</v>
      </c>
      <c r="F132" s="82" t="s">
        <v>51</v>
      </c>
      <c r="G132" s="82" t="s">
        <v>13</v>
      </c>
      <c r="H132" s="82" t="s">
        <v>1514</v>
      </c>
      <c r="I132" s="82" t="s">
        <v>84</v>
      </c>
      <c r="J132" s="82" t="s">
        <v>41</v>
      </c>
      <c r="K132" s="82">
        <v>10</v>
      </c>
      <c r="L132" s="82" t="s">
        <v>575</v>
      </c>
      <c r="M132" s="82" t="s">
        <v>25</v>
      </c>
      <c r="N132" s="82" t="s">
        <v>20</v>
      </c>
      <c r="O132" s="68" t="s">
        <v>87</v>
      </c>
    </row>
    <row r="133" spans="1:15" x14ac:dyDescent="0.25">
      <c r="A133" s="75" t="str">
        <f t="shared" si="4"/>
        <v>LDDAF3GDP</v>
      </c>
      <c r="B133" s="75" t="str">
        <f t="shared" si="5"/>
        <v>174G1</v>
      </c>
      <c r="C133" s="82">
        <v>135589</v>
      </c>
      <c r="D133" s="82" t="s">
        <v>83</v>
      </c>
      <c r="E133" s="82" t="s">
        <v>86</v>
      </c>
      <c r="F133" s="82" t="s">
        <v>60</v>
      </c>
      <c r="G133" s="82" t="s">
        <v>14</v>
      </c>
      <c r="H133" s="82" t="s">
        <v>1513</v>
      </c>
      <c r="I133" s="82" t="s">
        <v>88</v>
      </c>
      <c r="J133" s="82" t="s">
        <v>41</v>
      </c>
      <c r="K133" s="82">
        <v>10</v>
      </c>
      <c r="L133" s="82" t="s">
        <v>575</v>
      </c>
      <c r="M133" s="82" t="s">
        <v>29</v>
      </c>
      <c r="N133" s="82" t="s">
        <v>21</v>
      </c>
      <c r="O133" s="68" t="s">
        <v>87</v>
      </c>
    </row>
    <row r="134" spans="1:15" x14ac:dyDescent="0.25">
      <c r="A134" s="75" t="str">
        <f t="shared" si="4"/>
        <v>LDDAF3RD</v>
      </c>
      <c r="B134" s="75" t="str">
        <f t="shared" si="5"/>
        <v>174DP</v>
      </c>
      <c r="C134" s="82">
        <v>135590</v>
      </c>
      <c r="D134" s="82" t="s">
        <v>83</v>
      </c>
      <c r="E134" s="82" t="s">
        <v>86</v>
      </c>
      <c r="F134" s="82" t="s">
        <v>35</v>
      </c>
      <c r="G134" s="82" t="s">
        <v>13</v>
      </c>
      <c r="H134" s="82" t="s">
        <v>1516</v>
      </c>
      <c r="I134" s="82" t="s">
        <v>89</v>
      </c>
      <c r="J134" s="82" t="s">
        <v>42</v>
      </c>
      <c r="K134" s="82">
        <v>10</v>
      </c>
      <c r="L134" s="82" t="s">
        <v>575</v>
      </c>
      <c r="M134" s="82" t="s">
        <v>35</v>
      </c>
      <c r="N134" s="82" t="s">
        <v>1</v>
      </c>
      <c r="O134" s="68" t="s">
        <v>87</v>
      </c>
    </row>
    <row r="135" spans="1:15" x14ac:dyDescent="0.25">
      <c r="A135" s="75" t="str">
        <f t="shared" si="4"/>
        <v>LDDAF3RG</v>
      </c>
      <c r="B135" s="75" t="str">
        <f t="shared" si="5"/>
        <v>174GP</v>
      </c>
      <c r="C135" s="82">
        <v>135591</v>
      </c>
      <c r="D135" s="82" t="s">
        <v>83</v>
      </c>
      <c r="E135" s="82" t="s">
        <v>86</v>
      </c>
      <c r="F135" s="82" t="s">
        <v>36</v>
      </c>
      <c r="G135" s="82" t="s">
        <v>14</v>
      </c>
      <c r="H135" s="82" t="s">
        <v>1515</v>
      </c>
      <c r="I135" s="82" t="s">
        <v>90</v>
      </c>
      <c r="J135" s="82" t="s">
        <v>42</v>
      </c>
      <c r="K135" s="82">
        <v>10</v>
      </c>
      <c r="L135" s="82" t="s">
        <v>575</v>
      </c>
      <c r="M135" s="82" t="s">
        <v>36</v>
      </c>
      <c r="N135" s="82" t="s">
        <v>2</v>
      </c>
      <c r="O135" s="68" t="s">
        <v>87</v>
      </c>
    </row>
    <row r="136" spans="1:15" x14ac:dyDescent="0.25">
      <c r="A136" s="75" t="str">
        <f t="shared" si="4"/>
        <v>LETF50G</v>
      </c>
      <c r="B136" s="75" t="str">
        <f t="shared" si="5"/>
        <v>175GP</v>
      </c>
      <c r="C136" s="82">
        <v>135607</v>
      </c>
      <c r="D136" s="82" t="s">
        <v>474</v>
      </c>
      <c r="E136" s="82" t="s">
        <v>572</v>
      </c>
      <c r="F136" s="82" t="s">
        <v>26</v>
      </c>
      <c r="G136" s="82" t="s">
        <v>14</v>
      </c>
      <c r="H136" s="82" t="s">
        <v>1350</v>
      </c>
      <c r="I136" s="82" t="s">
        <v>475</v>
      </c>
      <c r="J136" s="82" t="s">
        <v>97</v>
      </c>
      <c r="K136" s="82">
        <v>10</v>
      </c>
      <c r="L136" s="82" t="s">
        <v>574</v>
      </c>
      <c r="M136" s="82" t="s">
        <v>36</v>
      </c>
      <c r="N136" s="82" t="s">
        <v>14</v>
      </c>
      <c r="O136" s="68" t="s">
        <v>478</v>
      </c>
    </row>
    <row r="137" spans="1:15" x14ac:dyDescent="0.25">
      <c r="A137" s="75" t="str">
        <f t="shared" si="4"/>
        <v>LETFSXG</v>
      </c>
      <c r="B137" s="75" t="str">
        <f t="shared" si="5"/>
        <v>176GP</v>
      </c>
      <c r="C137" s="82">
        <v>135672</v>
      </c>
      <c r="D137" s="82" t="s">
        <v>482</v>
      </c>
      <c r="E137" s="82" t="s">
        <v>486</v>
      </c>
      <c r="F137" s="82" t="s">
        <v>26</v>
      </c>
      <c r="G137" s="82" t="s">
        <v>14</v>
      </c>
      <c r="H137" s="82" t="s">
        <v>1351</v>
      </c>
      <c r="I137" s="82" t="s">
        <v>483</v>
      </c>
      <c r="J137" s="82" t="s">
        <v>97</v>
      </c>
      <c r="K137" s="82">
        <v>10</v>
      </c>
      <c r="L137" s="82" t="s">
        <v>574</v>
      </c>
      <c r="M137" s="82" t="s">
        <v>36</v>
      </c>
      <c r="N137" s="82" t="s">
        <v>14</v>
      </c>
      <c r="O137" s="68" t="s">
        <v>487</v>
      </c>
    </row>
    <row r="138" spans="1:15" x14ac:dyDescent="0.25">
      <c r="A138" s="75" t="str">
        <f t="shared" si="4"/>
        <v>LET100G</v>
      </c>
      <c r="B138" s="75" t="str">
        <f t="shared" si="5"/>
        <v>177GP</v>
      </c>
      <c r="C138" s="82">
        <v>136473</v>
      </c>
      <c r="D138" s="82" t="s">
        <v>447</v>
      </c>
      <c r="E138" s="82" t="s">
        <v>573</v>
      </c>
      <c r="F138" s="82" t="s">
        <v>26</v>
      </c>
      <c r="G138" s="82" t="s">
        <v>14</v>
      </c>
      <c r="H138" s="82" t="s">
        <v>1352</v>
      </c>
      <c r="I138" s="82" t="s">
        <v>448</v>
      </c>
      <c r="J138" s="82" t="s">
        <v>97</v>
      </c>
      <c r="K138" s="82">
        <v>10</v>
      </c>
      <c r="L138" s="82" t="s">
        <v>574</v>
      </c>
      <c r="M138" s="82" t="s">
        <v>36</v>
      </c>
      <c r="N138" s="82" t="s">
        <v>14</v>
      </c>
      <c r="O138" s="68" t="s">
        <v>451</v>
      </c>
    </row>
    <row r="139" spans="1:15" x14ac:dyDescent="0.25">
      <c r="A139" s="75" t="str">
        <f t="shared" si="4"/>
        <v>LEARBFRG</v>
      </c>
      <c r="B139" s="75" t="str">
        <f t="shared" si="5"/>
        <v>178GP</v>
      </c>
      <c r="C139" s="82">
        <v>145890</v>
      </c>
      <c r="D139" s="82" t="s">
        <v>268</v>
      </c>
      <c r="E139" s="82" t="s">
        <v>271</v>
      </c>
      <c r="F139" s="82" t="s">
        <v>36</v>
      </c>
      <c r="G139" s="82" t="s">
        <v>14</v>
      </c>
      <c r="H139" s="82" t="s">
        <v>1353</v>
      </c>
      <c r="I139" s="82" t="s">
        <v>276</v>
      </c>
      <c r="J139" s="82" t="s">
        <v>42</v>
      </c>
      <c r="K139" s="82">
        <v>10</v>
      </c>
      <c r="L139" s="82" t="s">
        <v>574</v>
      </c>
      <c r="M139" s="82" t="s">
        <v>36</v>
      </c>
      <c r="N139" s="82" t="s">
        <v>2</v>
      </c>
      <c r="O139" s="68" t="s">
        <v>272</v>
      </c>
    </row>
    <row r="140" spans="1:15" x14ac:dyDescent="0.25">
      <c r="A140" s="75" t="str">
        <f t="shared" si="4"/>
        <v>LEARBFWDP</v>
      </c>
      <c r="B140" s="75" t="str">
        <f t="shared" si="5"/>
        <v>178W1</v>
      </c>
      <c r="C140" s="82">
        <v>145891</v>
      </c>
      <c r="D140" s="82" t="s">
        <v>268</v>
      </c>
      <c r="E140" s="82" t="s">
        <v>271</v>
      </c>
      <c r="F140" s="82" t="s">
        <v>173</v>
      </c>
      <c r="G140" s="82" t="s">
        <v>17</v>
      </c>
      <c r="H140" s="82" t="s">
        <v>1354</v>
      </c>
      <c r="I140" s="82" t="s">
        <v>282</v>
      </c>
      <c r="J140" s="82" t="s">
        <v>41</v>
      </c>
      <c r="K140" s="82">
        <v>10</v>
      </c>
      <c r="L140" s="82" t="s">
        <v>574</v>
      </c>
      <c r="M140" s="82" t="s">
        <v>32</v>
      </c>
      <c r="N140" s="82" t="s">
        <v>24</v>
      </c>
      <c r="O140" s="68" t="s">
        <v>272</v>
      </c>
    </row>
    <row r="141" spans="1:15" x14ac:dyDescent="0.25">
      <c r="A141" s="75" t="str">
        <f t="shared" si="4"/>
        <v>LEARBFRMD</v>
      </c>
      <c r="B141" s="75" t="str">
        <f t="shared" si="5"/>
        <v>178MD</v>
      </c>
      <c r="C141" s="82">
        <v>145892</v>
      </c>
      <c r="D141" s="82" t="s">
        <v>268</v>
      </c>
      <c r="E141" s="82" t="s">
        <v>271</v>
      </c>
      <c r="F141" s="82" t="s">
        <v>161</v>
      </c>
      <c r="G141" s="82" t="s">
        <v>15</v>
      </c>
      <c r="H141" s="82" t="s">
        <v>1355</v>
      </c>
      <c r="I141" s="82" t="s">
        <v>278</v>
      </c>
      <c r="J141" s="82" t="s">
        <v>42</v>
      </c>
      <c r="K141" s="82">
        <v>10</v>
      </c>
      <c r="L141" s="82" t="s">
        <v>574</v>
      </c>
      <c r="M141" s="82" t="s">
        <v>37</v>
      </c>
      <c r="N141" s="82" t="s">
        <v>5</v>
      </c>
      <c r="O141" s="68" t="s">
        <v>272</v>
      </c>
    </row>
    <row r="142" spans="1:15" x14ac:dyDescent="0.25">
      <c r="A142" s="75" t="str">
        <f t="shared" si="4"/>
        <v>LEARBFRWD</v>
      </c>
      <c r="B142" s="75" t="str">
        <f t="shared" si="5"/>
        <v>178WD</v>
      </c>
      <c r="C142" s="82">
        <v>145893</v>
      </c>
      <c r="D142" s="82" t="s">
        <v>268</v>
      </c>
      <c r="E142" s="82" t="s">
        <v>271</v>
      </c>
      <c r="F142" s="82" t="s">
        <v>167</v>
      </c>
      <c r="G142" s="82" t="s">
        <v>17</v>
      </c>
      <c r="H142" s="82" t="s">
        <v>1356</v>
      </c>
      <c r="I142" s="82" t="s">
        <v>280</v>
      </c>
      <c r="J142" s="82" t="s">
        <v>42</v>
      </c>
      <c r="K142" s="82">
        <v>10</v>
      </c>
      <c r="L142" s="82" t="s">
        <v>574</v>
      </c>
      <c r="M142" s="82" t="s">
        <v>39</v>
      </c>
      <c r="N142" s="82" t="s">
        <v>4</v>
      </c>
      <c r="O142" s="68" t="s">
        <v>272</v>
      </c>
    </row>
    <row r="143" spans="1:15" x14ac:dyDescent="0.25">
      <c r="A143" s="75" t="str">
        <f t="shared" si="4"/>
        <v>LEARBFMDP</v>
      </c>
      <c r="B143" s="75" t="str">
        <f t="shared" si="5"/>
        <v>178M1</v>
      </c>
      <c r="C143" s="82">
        <v>145894</v>
      </c>
      <c r="D143" s="82" t="s">
        <v>268</v>
      </c>
      <c r="E143" s="82" t="s">
        <v>271</v>
      </c>
      <c r="F143" s="82" t="s">
        <v>146</v>
      </c>
      <c r="G143" s="82" t="s">
        <v>15</v>
      </c>
      <c r="H143" s="82" t="s">
        <v>1357</v>
      </c>
      <c r="I143" s="82" t="s">
        <v>274</v>
      </c>
      <c r="J143" s="82" t="s">
        <v>41</v>
      </c>
      <c r="K143" s="82">
        <v>10</v>
      </c>
      <c r="L143" s="82" t="s">
        <v>574</v>
      </c>
      <c r="M143" s="82" t="s">
        <v>30</v>
      </c>
      <c r="N143" s="82" t="s">
        <v>22</v>
      </c>
      <c r="O143" s="68" t="s">
        <v>272</v>
      </c>
    </row>
    <row r="144" spans="1:15" x14ac:dyDescent="0.25">
      <c r="A144" s="75" t="str">
        <f t="shared" si="4"/>
        <v>LEARBFGDP</v>
      </c>
      <c r="B144" s="75" t="str">
        <f t="shared" si="5"/>
        <v>178G1</v>
      </c>
      <c r="C144" s="82">
        <v>145895</v>
      </c>
      <c r="D144" s="82" t="s">
        <v>268</v>
      </c>
      <c r="E144" s="82" t="s">
        <v>271</v>
      </c>
      <c r="F144" s="82" t="s">
        <v>60</v>
      </c>
      <c r="G144" s="82" t="s">
        <v>14</v>
      </c>
      <c r="H144" s="82" t="s">
        <v>1358</v>
      </c>
      <c r="I144" s="82" t="s">
        <v>269</v>
      </c>
      <c r="J144" s="82" t="s">
        <v>41</v>
      </c>
      <c r="K144" s="82">
        <v>10</v>
      </c>
      <c r="L144" s="82" t="s">
        <v>574</v>
      </c>
      <c r="M144" s="82" t="s">
        <v>29</v>
      </c>
      <c r="N144" s="82" t="s">
        <v>21</v>
      </c>
      <c r="O144" s="68" t="s">
        <v>272</v>
      </c>
    </row>
    <row r="145" spans="1:15" x14ac:dyDescent="0.25">
      <c r="A145" s="75" t="str">
        <f t="shared" si="4"/>
        <v>LDSTDFRD</v>
      </c>
      <c r="B145" s="75" t="str">
        <f t="shared" si="5"/>
        <v>179DP</v>
      </c>
      <c r="C145" s="82">
        <v>145951</v>
      </c>
      <c r="D145" s="82" t="s">
        <v>257</v>
      </c>
      <c r="E145" s="82" t="s">
        <v>259</v>
      </c>
      <c r="F145" s="82" t="s">
        <v>35</v>
      </c>
      <c r="G145" s="82" t="s">
        <v>13</v>
      </c>
      <c r="H145" s="82" t="s">
        <v>1359</v>
      </c>
      <c r="I145" s="82" t="s">
        <v>264</v>
      </c>
      <c r="J145" s="82" t="s">
        <v>42</v>
      </c>
      <c r="K145" s="82">
        <v>10</v>
      </c>
      <c r="L145" s="82" t="s">
        <v>574</v>
      </c>
      <c r="M145" s="82" t="s">
        <v>35</v>
      </c>
      <c r="N145" s="82" t="s">
        <v>1</v>
      </c>
      <c r="O145" s="68" t="s">
        <v>260</v>
      </c>
    </row>
    <row r="146" spans="1:15" x14ac:dyDescent="0.25">
      <c r="A146" s="75" t="str">
        <f t="shared" si="4"/>
        <v>LDSTDFRG</v>
      </c>
      <c r="B146" s="75" t="str">
        <f t="shared" si="5"/>
        <v>179GP</v>
      </c>
      <c r="C146" s="82">
        <v>145952</v>
      </c>
      <c r="D146" s="82" t="s">
        <v>257</v>
      </c>
      <c r="E146" s="82" t="s">
        <v>259</v>
      </c>
      <c r="F146" s="82" t="s">
        <v>36</v>
      </c>
      <c r="G146" s="82" t="s">
        <v>14</v>
      </c>
      <c r="H146" s="82" t="s">
        <v>1360</v>
      </c>
      <c r="I146" s="82" t="s">
        <v>266</v>
      </c>
      <c r="J146" s="82" t="s">
        <v>42</v>
      </c>
      <c r="K146" s="82">
        <v>10</v>
      </c>
      <c r="L146" s="82" t="s">
        <v>574</v>
      </c>
      <c r="M146" s="82" t="s">
        <v>36</v>
      </c>
      <c r="N146" s="82" t="s">
        <v>2</v>
      </c>
      <c r="O146" s="68" t="s">
        <v>260</v>
      </c>
    </row>
    <row r="147" spans="1:15" x14ac:dyDescent="0.25">
      <c r="A147" s="75" t="str">
        <f t="shared" si="4"/>
        <v>LDSTDFDDP</v>
      </c>
      <c r="B147" s="75" t="str">
        <f t="shared" si="5"/>
        <v>179D1</v>
      </c>
      <c r="C147" s="82">
        <v>145953</v>
      </c>
      <c r="D147" s="82" t="s">
        <v>257</v>
      </c>
      <c r="E147" s="82" t="s">
        <v>259</v>
      </c>
      <c r="F147" s="82" t="s">
        <v>51</v>
      </c>
      <c r="G147" s="82" t="s">
        <v>13</v>
      </c>
      <c r="H147" s="82" t="s">
        <v>1361</v>
      </c>
      <c r="I147" s="82" t="s">
        <v>258</v>
      </c>
      <c r="J147" s="82" t="s">
        <v>41</v>
      </c>
      <c r="K147" s="82">
        <v>10</v>
      </c>
      <c r="L147" s="82" t="s">
        <v>574</v>
      </c>
      <c r="M147" s="82" t="s">
        <v>25</v>
      </c>
      <c r="N147" s="82" t="s">
        <v>20</v>
      </c>
      <c r="O147" s="68" t="s">
        <v>260</v>
      </c>
    </row>
    <row r="148" spans="1:15" x14ac:dyDescent="0.25">
      <c r="A148" s="75" t="str">
        <f t="shared" si="4"/>
        <v>LDSTDFGDP</v>
      </c>
      <c r="B148" s="75" t="str">
        <f t="shared" si="5"/>
        <v>179G1</v>
      </c>
      <c r="C148" s="82">
        <v>145954</v>
      </c>
      <c r="D148" s="82" t="s">
        <v>257</v>
      </c>
      <c r="E148" s="82" t="s">
        <v>259</v>
      </c>
      <c r="F148" s="82" t="s">
        <v>60</v>
      </c>
      <c r="G148" s="82" t="s">
        <v>14</v>
      </c>
      <c r="H148" s="82" t="s">
        <v>1362</v>
      </c>
      <c r="I148" s="82" t="s">
        <v>262</v>
      </c>
      <c r="J148" s="82" t="s">
        <v>41</v>
      </c>
      <c r="K148" s="82">
        <v>10</v>
      </c>
      <c r="L148" s="82" t="s">
        <v>574</v>
      </c>
      <c r="M148" s="82" t="s">
        <v>29</v>
      </c>
      <c r="N148" s="82" t="s">
        <v>21</v>
      </c>
      <c r="O148" s="68" t="s">
        <v>260</v>
      </c>
    </row>
    <row r="149" spans="1:15" x14ac:dyDescent="0.25">
      <c r="A149" s="75" t="str">
        <f t="shared" si="4"/>
        <v>LDONTFRD</v>
      </c>
      <c r="B149" s="75" t="str">
        <f t="shared" si="5"/>
        <v>180AD</v>
      </c>
      <c r="C149" s="82">
        <v>147512</v>
      </c>
      <c r="D149" s="82" t="s">
        <v>994</v>
      </c>
      <c r="E149" s="82" t="s">
        <v>996</v>
      </c>
      <c r="F149" s="82" t="s">
        <v>35</v>
      </c>
      <c r="G149" s="82" t="s">
        <v>13</v>
      </c>
      <c r="H149" s="82" t="s">
        <v>1363</v>
      </c>
      <c r="I149" s="82" t="s">
        <v>1006</v>
      </c>
      <c r="J149" s="82" t="s">
        <v>42</v>
      </c>
      <c r="K149" s="82">
        <v>1000</v>
      </c>
      <c r="L149" s="82" t="s">
        <v>574</v>
      </c>
      <c r="M149" s="82" t="s">
        <v>35</v>
      </c>
      <c r="N149" s="82" t="s">
        <v>1</v>
      </c>
      <c r="O149" s="68" t="s">
        <v>1000</v>
      </c>
    </row>
    <row r="150" spans="1:15" x14ac:dyDescent="0.25">
      <c r="A150" s="75" t="str">
        <f t="shared" si="4"/>
        <v>LDONTFDDP</v>
      </c>
      <c r="B150" s="75" t="str">
        <f t="shared" si="5"/>
        <v>180A1</v>
      </c>
      <c r="C150" s="82">
        <v>147513</v>
      </c>
      <c r="D150" s="82" t="s">
        <v>994</v>
      </c>
      <c r="E150" s="82" t="s">
        <v>996</v>
      </c>
      <c r="F150" s="82" t="s">
        <v>51</v>
      </c>
      <c r="G150" s="82" t="s">
        <v>13</v>
      </c>
      <c r="H150" s="82" t="s">
        <v>1364</v>
      </c>
      <c r="I150" s="82" t="s">
        <v>999</v>
      </c>
      <c r="J150" s="82" t="s">
        <v>41</v>
      </c>
      <c r="K150" s="82">
        <v>1000</v>
      </c>
      <c r="L150" s="82" t="s">
        <v>574</v>
      </c>
      <c r="M150" s="82" t="s">
        <v>25</v>
      </c>
      <c r="N150" s="82" t="s">
        <v>20</v>
      </c>
      <c r="O150" s="68" t="s">
        <v>1000</v>
      </c>
    </row>
    <row r="151" spans="1:15" x14ac:dyDescent="0.25">
      <c r="A151" s="75" t="str">
        <f t="shared" si="4"/>
        <v>LDONTFWDP</v>
      </c>
      <c r="B151" s="75" t="str">
        <f t="shared" si="5"/>
        <v>180W1</v>
      </c>
      <c r="C151" s="82">
        <v>147514</v>
      </c>
      <c r="D151" s="82" t="s">
        <v>994</v>
      </c>
      <c r="E151" s="82" t="s">
        <v>996</v>
      </c>
      <c r="F151" s="82" t="s">
        <v>173</v>
      </c>
      <c r="G151" s="82" t="s">
        <v>17</v>
      </c>
      <c r="H151" s="82" t="s">
        <v>1365</v>
      </c>
      <c r="I151" s="82" t="s">
        <v>1014</v>
      </c>
      <c r="J151" s="82" t="s">
        <v>41</v>
      </c>
      <c r="K151" s="82">
        <v>1000</v>
      </c>
      <c r="L151" s="82" t="s">
        <v>574</v>
      </c>
      <c r="M151" s="82" t="s">
        <v>32</v>
      </c>
      <c r="N151" s="82" t="s">
        <v>24</v>
      </c>
      <c r="O151" s="68" t="s">
        <v>1000</v>
      </c>
    </row>
    <row r="152" spans="1:15" x14ac:dyDescent="0.25">
      <c r="A152" s="75" t="str">
        <f t="shared" si="4"/>
        <v>LDONTFGDP</v>
      </c>
      <c r="B152" s="75" t="str">
        <f t="shared" si="5"/>
        <v>180G1</v>
      </c>
      <c r="C152" s="82">
        <v>147515</v>
      </c>
      <c r="D152" s="82" t="s">
        <v>994</v>
      </c>
      <c r="E152" s="82" t="s">
        <v>996</v>
      </c>
      <c r="F152" s="82" t="s">
        <v>60</v>
      </c>
      <c r="G152" s="82" t="s">
        <v>14</v>
      </c>
      <c r="H152" s="82" t="s">
        <v>1366</v>
      </c>
      <c r="I152" s="82" t="s">
        <v>1004</v>
      </c>
      <c r="J152" s="82" t="s">
        <v>41</v>
      </c>
      <c r="K152" s="82">
        <v>1000</v>
      </c>
      <c r="L152" s="82" t="s">
        <v>574</v>
      </c>
      <c r="M152" s="82" t="s">
        <v>29</v>
      </c>
      <c r="N152" s="82" t="s">
        <v>21</v>
      </c>
      <c r="O152" s="68" t="s">
        <v>1000</v>
      </c>
    </row>
    <row r="153" spans="1:15" x14ac:dyDescent="0.25">
      <c r="A153" s="75" t="str">
        <f t="shared" si="4"/>
        <v>LDONTFDPD</v>
      </c>
      <c r="B153" s="75" t="str">
        <f t="shared" si="5"/>
        <v>180D1</v>
      </c>
      <c r="C153" s="82">
        <v>147516</v>
      </c>
      <c r="D153" s="82" t="s">
        <v>994</v>
      </c>
      <c r="E153" s="82" t="s">
        <v>996</v>
      </c>
      <c r="F153" s="82" t="s">
        <v>134</v>
      </c>
      <c r="G153" s="82" t="s">
        <v>12</v>
      </c>
      <c r="H153" s="82" t="s">
        <v>1367</v>
      </c>
      <c r="I153" s="82" t="s">
        <v>1002</v>
      </c>
      <c r="J153" s="82" t="s">
        <v>41</v>
      </c>
      <c r="K153" s="82">
        <v>1000</v>
      </c>
      <c r="L153" s="82" t="s">
        <v>574</v>
      </c>
      <c r="M153" s="82" t="s">
        <v>28</v>
      </c>
      <c r="N153" s="82" t="s">
        <v>19</v>
      </c>
      <c r="O153" s="68" t="s">
        <v>1000</v>
      </c>
    </row>
    <row r="154" spans="1:15" x14ac:dyDescent="0.25">
      <c r="A154" s="75" t="str">
        <f t="shared" si="4"/>
        <v>LDONTFRDD</v>
      </c>
      <c r="B154" s="75" t="str">
        <f t="shared" si="5"/>
        <v>180DD</v>
      </c>
      <c r="C154" s="82">
        <v>147517</v>
      </c>
      <c r="D154" s="82" t="s">
        <v>994</v>
      </c>
      <c r="E154" s="82" t="s">
        <v>996</v>
      </c>
      <c r="F154" s="82" t="s">
        <v>34</v>
      </c>
      <c r="G154" s="82" t="s">
        <v>12</v>
      </c>
      <c r="H154" s="82" t="s">
        <v>1368</v>
      </c>
      <c r="I154" s="82" t="s">
        <v>1008</v>
      </c>
      <c r="J154" s="82" t="s">
        <v>42</v>
      </c>
      <c r="K154" s="82">
        <v>1000</v>
      </c>
      <c r="L154" s="82" t="s">
        <v>574</v>
      </c>
      <c r="M154" s="82" t="s">
        <v>34</v>
      </c>
      <c r="N154" s="82" t="s">
        <v>3</v>
      </c>
      <c r="O154" s="68" t="s">
        <v>1000</v>
      </c>
    </row>
    <row r="155" spans="1:15" x14ac:dyDescent="0.25">
      <c r="A155" s="75" t="str">
        <f t="shared" si="4"/>
        <v>LDONTFRWD</v>
      </c>
      <c r="B155" s="75" t="str">
        <f t="shared" si="5"/>
        <v>180WD</v>
      </c>
      <c r="C155" s="82">
        <v>147518</v>
      </c>
      <c r="D155" s="82" t="s">
        <v>994</v>
      </c>
      <c r="E155" s="82" t="s">
        <v>996</v>
      </c>
      <c r="F155" s="82" t="s">
        <v>167</v>
      </c>
      <c r="G155" s="82" t="s">
        <v>17</v>
      </c>
      <c r="H155" s="82" t="s">
        <v>1369</v>
      </c>
      <c r="I155" s="82" t="s">
        <v>1012</v>
      </c>
      <c r="J155" s="82" t="s">
        <v>42</v>
      </c>
      <c r="K155" s="82">
        <v>1000</v>
      </c>
      <c r="L155" s="82" t="s">
        <v>574</v>
      </c>
      <c r="M155" s="82" t="s">
        <v>39</v>
      </c>
      <c r="N155" s="82" t="s">
        <v>4</v>
      </c>
      <c r="O155" s="68" t="s">
        <v>1000</v>
      </c>
    </row>
    <row r="156" spans="1:15" x14ac:dyDescent="0.25">
      <c r="A156" s="75" t="str">
        <f t="shared" si="4"/>
        <v>LDONTFRG</v>
      </c>
      <c r="B156" s="75" t="str">
        <f t="shared" si="5"/>
        <v>180GP</v>
      </c>
      <c r="C156" s="82">
        <v>147519</v>
      </c>
      <c r="D156" s="82" t="s">
        <v>994</v>
      </c>
      <c r="E156" s="82" t="s">
        <v>996</v>
      </c>
      <c r="F156" s="82" t="s">
        <v>36</v>
      </c>
      <c r="G156" s="82" t="s">
        <v>14</v>
      </c>
      <c r="H156" s="82" t="s">
        <v>1370</v>
      </c>
      <c r="I156" s="82" t="s">
        <v>1010</v>
      </c>
      <c r="J156" s="82" t="s">
        <v>42</v>
      </c>
      <c r="K156" s="82">
        <v>1000</v>
      </c>
      <c r="L156" s="82" t="s">
        <v>574</v>
      </c>
      <c r="M156" s="82" t="s">
        <v>36</v>
      </c>
      <c r="N156" s="82" t="s">
        <v>2</v>
      </c>
      <c r="O156" s="68" t="s">
        <v>1000</v>
      </c>
    </row>
    <row r="157" spans="1:15" x14ac:dyDescent="0.25">
      <c r="A157" s="75" t="str">
        <f t="shared" si="4"/>
        <v>LDUSTFRDD</v>
      </c>
      <c r="B157" s="75" t="str">
        <f t="shared" si="5"/>
        <v>181DD</v>
      </c>
      <c r="C157" s="82">
        <v>147766</v>
      </c>
      <c r="D157" s="82" t="s">
        <v>995</v>
      </c>
      <c r="E157" s="82" t="s">
        <v>997</v>
      </c>
      <c r="F157" s="82" t="s">
        <v>34</v>
      </c>
      <c r="G157" s="82" t="s">
        <v>12</v>
      </c>
      <c r="H157" s="82" t="s">
        <v>1371</v>
      </c>
      <c r="I157" s="82" t="s">
        <v>1214</v>
      </c>
      <c r="J157" s="82" t="s">
        <v>42</v>
      </c>
      <c r="K157" s="82">
        <v>1000</v>
      </c>
      <c r="L157" s="82" t="s">
        <v>574</v>
      </c>
      <c r="M157" s="82" t="s">
        <v>34</v>
      </c>
      <c r="N157" s="82" t="s">
        <v>3</v>
      </c>
      <c r="O157" s="68" t="s">
        <v>1208</v>
      </c>
    </row>
    <row r="158" spans="1:15" x14ac:dyDescent="0.25">
      <c r="A158" s="75" t="str">
        <f t="shared" si="4"/>
        <v>LDUSTFRWD</v>
      </c>
      <c r="B158" s="75" t="str">
        <f t="shared" si="5"/>
        <v>181WD</v>
      </c>
      <c r="C158" s="82">
        <v>147767</v>
      </c>
      <c r="D158" s="82" t="s">
        <v>995</v>
      </c>
      <c r="E158" s="82" t="s">
        <v>997</v>
      </c>
      <c r="F158" s="82" t="s">
        <v>167</v>
      </c>
      <c r="G158" s="82" t="s">
        <v>17</v>
      </c>
      <c r="H158" s="82" t="s">
        <v>1372</v>
      </c>
      <c r="I158" s="82" t="s">
        <v>1220</v>
      </c>
      <c r="J158" s="82" t="s">
        <v>42</v>
      </c>
      <c r="K158" s="82">
        <v>1000</v>
      </c>
      <c r="L158" s="82" t="s">
        <v>574</v>
      </c>
      <c r="M158" s="82" t="s">
        <v>39</v>
      </c>
      <c r="N158" s="82" t="s">
        <v>4</v>
      </c>
      <c r="O158" s="68" t="s">
        <v>1208</v>
      </c>
    </row>
    <row r="159" spans="1:15" x14ac:dyDescent="0.25">
      <c r="A159" s="75" t="str">
        <f t="shared" si="4"/>
        <v>LDUSTFRMD</v>
      </c>
      <c r="B159" s="75" t="str">
        <f t="shared" si="5"/>
        <v>181MD</v>
      </c>
      <c r="C159" s="82">
        <v>147768</v>
      </c>
      <c r="D159" s="82" t="s">
        <v>995</v>
      </c>
      <c r="E159" s="82" t="s">
        <v>997</v>
      </c>
      <c r="F159" s="82" t="s">
        <v>161</v>
      </c>
      <c r="G159" s="82" t="s">
        <v>15</v>
      </c>
      <c r="H159" s="82" t="s">
        <v>1373</v>
      </c>
      <c r="I159" s="82" t="s">
        <v>1218</v>
      </c>
      <c r="J159" s="82" t="s">
        <v>42</v>
      </c>
      <c r="K159" s="82">
        <v>1000</v>
      </c>
      <c r="L159" s="82" t="s">
        <v>574</v>
      </c>
      <c r="M159" s="82" t="s">
        <v>37</v>
      </c>
      <c r="N159" s="82" t="s">
        <v>5</v>
      </c>
      <c r="O159" s="68" t="s">
        <v>1208</v>
      </c>
    </row>
    <row r="160" spans="1:15" x14ac:dyDescent="0.25">
      <c r="A160" s="75" t="str">
        <f t="shared" si="4"/>
        <v>LDUSTFWDP</v>
      </c>
      <c r="B160" s="75" t="str">
        <f t="shared" si="5"/>
        <v>181W1</v>
      </c>
      <c r="C160" s="82">
        <v>147769</v>
      </c>
      <c r="D160" s="82" t="s">
        <v>995</v>
      </c>
      <c r="E160" s="82" t="s">
        <v>997</v>
      </c>
      <c r="F160" s="82" t="s">
        <v>173</v>
      </c>
      <c r="G160" s="82" t="s">
        <v>17</v>
      </c>
      <c r="H160" s="82" t="s">
        <v>1374</v>
      </c>
      <c r="I160" s="82" t="s">
        <v>1222</v>
      </c>
      <c r="J160" s="82" t="s">
        <v>41</v>
      </c>
      <c r="K160" s="82">
        <v>1000</v>
      </c>
      <c r="L160" s="82" t="s">
        <v>574</v>
      </c>
      <c r="M160" s="82" t="s">
        <v>32</v>
      </c>
      <c r="N160" s="82" t="s">
        <v>24</v>
      </c>
      <c r="O160" s="68" t="s">
        <v>1208</v>
      </c>
    </row>
    <row r="161" spans="1:15" x14ac:dyDescent="0.25">
      <c r="A161" s="75" t="str">
        <f t="shared" si="4"/>
        <v>LDUSTFRG</v>
      </c>
      <c r="B161" s="75" t="str">
        <f t="shared" si="5"/>
        <v>181GP</v>
      </c>
      <c r="C161" s="82">
        <v>147770</v>
      </c>
      <c r="D161" s="82" t="s">
        <v>995</v>
      </c>
      <c r="E161" s="82" t="s">
        <v>997</v>
      </c>
      <c r="F161" s="82" t="s">
        <v>36</v>
      </c>
      <c r="G161" s="82" t="s">
        <v>14</v>
      </c>
      <c r="H161" s="82" t="s">
        <v>1375</v>
      </c>
      <c r="I161" s="82" t="s">
        <v>1216</v>
      </c>
      <c r="J161" s="82" t="s">
        <v>42</v>
      </c>
      <c r="K161" s="82">
        <v>1000</v>
      </c>
      <c r="L161" s="82" t="s">
        <v>574</v>
      </c>
      <c r="M161" s="82" t="s">
        <v>36</v>
      </c>
      <c r="N161" s="82" t="s">
        <v>2</v>
      </c>
      <c r="O161" s="68" t="s">
        <v>1208</v>
      </c>
    </row>
    <row r="162" spans="1:15" x14ac:dyDescent="0.25">
      <c r="A162" s="75" t="str">
        <f t="shared" si="4"/>
        <v>LDUSTFDPD</v>
      </c>
      <c r="B162" s="75" t="str">
        <f t="shared" si="5"/>
        <v>181D1</v>
      </c>
      <c r="C162" s="82">
        <v>147771</v>
      </c>
      <c r="D162" s="82" t="s">
        <v>995</v>
      </c>
      <c r="E162" s="82" t="s">
        <v>997</v>
      </c>
      <c r="F162" s="82" t="s">
        <v>134</v>
      </c>
      <c r="G162" s="82" t="s">
        <v>12</v>
      </c>
      <c r="H162" s="82" t="s">
        <v>1376</v>
      </c>
      <c r="I162" s="82" t="s">
        <v>1206</v>
      </c>
      <c r="J162" s="82" t="s">
        <v>41</v>
      </c>
      <c r="K162" s="82">
        <v>1000</v>
      </c>
      <c r="L162" s="82" t="s">
        <v>574</v>
      </c>
      <c r="M162" s="82" t="s">
        <v>28</v>
      </c>
      <c r="N162" s="82" t="s">
        <v>19</v>
      </c>
      <c r="O162" s="68" t="s">
        <v>1208</v>
      </c>
    </row>
    <row r="163" spans="1:15" x14ac:dyDescent="0.25">
      <c r="A163" s="75" t="str">
        <f t="shared" si="4"/>
        <v>LDUSTFGDP</v>
      </c>
      <c r="B163" s="75" t="str">
        <f t="shared" si="5"/>
        <v>181G1</v>
      </c>
      <c r="C163" s="82">
        <v>147772</v>
      </c>
      <c r="D163" s="82" t="s">
        <v>995</v>
      </c>
      <c r="E163" s="82" t="s">
        <v>997</v>
      </c>
      <c r="F163" s="82" t="s">
        <v>60</v>
      </c>
      <c r="G163" s="82" t="s">
        <v>14</v>
      </c>
      <c r="H163" s="82" t="s">
        <v>1377</v>
      </c>
      <c r="I163" s="82" t="s">
        <v>1210</v>
      </c>
      <c r="J163" s="82" t="s">
        <v>41</v>
      </c>
      <c r="K163" s="82">
        <v>1000</v>
      </c>
      <c r="L163" s="82" t="s">
        <v>574</v>
      </c>
      <c r="M163" s="82" t="s">
        <v>29</v>
      </c>
      <c r="N163" s="82" t="s">
        <v>21</v>
      </c>
      <c r="O163" s="68" t="s">
        <v>1208</v>
      </c>
    </row>
    <row r="164" spans="1:15" x14ac:dyDescent="0.25">
      <c r="A164" s="75" t="str">
        <f t="shared" ref="A164" si="6">D164&amp;F164</f>
        <v>LDUSTFMDP</v>
      </c>
      <c r="B164" s="75" t="str">
        <f t="shared" ref="B164" si="7">I164</f>
        <v>181M1</v>
      </c>
      <c r="C164" s="82">
        <v>147773</v>
      </c>
      <c r="D164" s="82" t="s">
        <v>995</v>
      </c>
      <c r="E164" s="82" t="s">
        <v>997</v>
      </c>
      <c r="F164" s="82" t="s">
        <v>146</v>
      </c>
      <c r="G164" s="82" t="s">
        <v>15</v>
      </c>
      <c r="H164" s="82" t="s">
        <v>1378</v>
      </c>
      <c r="I164" s="82" t="s">
        <v>1212</v>
      </c>
      <c r="J164" s="82" t="s">
        <v>41</v>
      </c>
      <c r="K164" s="82">
        <v>1000</v>
      </c>
      <c r="L164" s="82" t="s">
        <v>574</v>
      </c>
      <c r="M164" s="82" t="s">
        <v>30</v>
      </c>
      <c r="N164" s="82" t="s">
        <v>22</v>
      </c>
      <c r="O164" s="68" t="s">
        <v>1208</v>
      </c>
    </row>
  </sheetData>
  <pageMargins left="0.7" right="0.7" top="0.75" bottom="0.75" header="0.3" footer="0.3"/>
  <pageSetup orientation="portrait" r:id="rId1"/>
  <headerFooter>
    <oddHeader>&amp;L&amp;"Arial"&amp;9&amp;K0078D7INTERNAL&amp;1#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F5CA9-E896-47E3-B49F-2C78392F21B5}">
  <dimension ref="A1:T439"/>
  <sheetViews>
    <sheetView zoomScaleNormal="100" workbookViewId="0">
      <pane ySplit="1" topLeftCell="A416" activePane="bottomLeft" state="frozen"/>
      <selection activeCell="A385" sqref="A385"/>
      <selection pane="bottomLeft" activeCell="A385" sqref="A385"/>
    </sheetView>
  </sheetViews>
  <sheetFormatPr defaultColWidth="8.7109375" defaultRowHeight="12.75" x14ac:dyDescent="0.25"/>
  <cols>
    <col min="1" max="1" width="10.42578125" style="75" bestFit="1" customWidth="1"/>
    <col min="2" max="2" width="8.7109375" style="68" bestFit="1" customWidth="1"/>
    <col min="3" max="3" width="10.7109375" style="68" bestFit="1" customWidth="1"/>
    <col min="4" max="4" width="11.28515625" style="68" bestFit="1" customWidth="1"/>
    <col min="5" max="5" width="12.7109375" style="68" bestFit="1" customWidth="1"/>
    <col min="6" max="6" width="10" style="68" bestFit="1" customWidth="1"/>
    <col min="7" max="7" width="13.28515625" style="68" bestFit="1" customWidth="1"/>
    <col min="8" max="8" width="15.28515625" style="68" bestFit="1" customWidth="1"/>
    <col min="9" max="9" width="9" style="68" bestFit="1" customWidth="1"/>
    <col min="10" max="10" width="9.28515625" style="68" bestFit="1" customWidth="1"/>
    <col min="11" max="12" width="8.28515625" style="68" bestFit="1" customWidth="1"/>
    <col min="13" max="13" width="7.85546875" style="68" bestFit="1" customWidth="1"/>
    <col min="14" max="14" width="10.42578125" style="68" bestFit="1" customWidth="1"/>
    <col min="15" max="16" width="10.7109375" style="68" bestFit="1" customWidth="1"/>
    <col min="17" max="18" width="9.28515625" style="68" bestFit="1" customWidth="1"/>
    <col min="19" max="19" width="8.5703125" style="68" bestFit="1" customWidth="1"/>
    <col min="20" max="20" width="9" style="68" bestFit="1" customWidth="1"/>
    <col min="21" max="16384" width="8.7109375" style="68"/>
  </cols>
  <sheetData>
    <row r="1" spans="1:20" x14ac:dyDescent="0.25">
      <c r="A1" s="66" t="s">
        <v>582</v>
      </c>
      <c r="B1" s="67" t="s">
        <v>1246</v>
      </c>
      <c r="C1" s="67" t="s">
        <v>1247</v>
      </c>
      <c r="D1" s="67" t="s">
        <v>1248</v>
      </c>
      <c r="E1" s="68" t="s">
        <v>1249</v>
      </c>
      <c r="F1" s="69" t="s">
        <v>1250</v>
      </c>
      <c r="G1" s="70" t="s">
        <v>1251</v>
      </c>
      <c r="H1" s="71" t="s">
        <v>1252</v>
      </c>
      <c r="I1" s="71" t="s">
        <v>1253</v>
      </c>
      <c r="J1" s="71" t="s">
        <v>1254</v>
      </c>
      <c r="K1" s="71" t="s">
        <v>1255</v>
      </c>
      <c r="L1" s="71" t="s">
        <v>1256</v>
      </c>
      <c r="M1" s="71" t="s">
        <v>1257</v>
      </c>
      <c r="N1" s="71" t="s">
        <v>1259</v>
      </c>
      <c r="O1" s="71" t="s">
        <v>1264</v>
      </c>
      <c r="P1" s="68" t="s">
        <v>1258</v>
      </c>
      <c r="Q1" s="71" t="s">
        <v>1261</v>
      </c>
      <c r="R1" s="71" t="s">
        <v>1262</v>
      </c>
      <c r="S1" s="71" t="s">
        <v>1263</v>
      </c>
      <c r="T1" s="71" t="s">
        <v>1260</v>
      </c>
    </row>
    <row r="2" spans="1:20" x14ac:dyDescent="0.25">
      <c r="A2" s="72" t="e">
        <f>INDEX('Scheme master'!A:A,MATCH(B2&amp;C2,'Scheme master'!B:B,0),0)</f>
        <v>#N/A</v>
      </c>
      <c r="B2" s="67"/>
      <c r="C2" s="67"/>
      <c r="D2" s="67"/>
      <c r="E2" s="73"/>
      <c r="F2" s="69"/>
      <c r="G2" s="70"/>
      <c r="H2" s="71"/>
      <c r="I2" s="71"/>
      <c r="J2" s="71"/>
      <c r="K2" s="71"/>
      <c r="L2" s="71"/>
      <c r="M2" s="71"/>
      <c r="N2" s="71"/>
      <c r="O2" s="71"/>
      <c r="P2" s="74"/>
      <c r="Q2" s="71"/>
      <c r="R2" s="71"/>
      <c r="S2" s="71"/>
      <c r="T2" s="71"/>
    </row>
    <row r="3" spans="1:20" x14ac:dyDescent="0.25">
      <c r="A3" s="72" t="e">
        <f>INDEX('Scheme master'!A:A,MATCH(B3&amp;C3,'Scheme master'!B:B,0),0)</f>
        <v>#N/A</v>
      </c>
      <c r="B3" s="67"/>
      <c r="C3" s="67"/>
      <c r="D3" s="67"/>
      <c r="E3" s="73"/>
      <c r="F3" s="69"/>
      <c r="G3" s="70"/>
      <c r="H3" s="71"/>
      <c r="I3" s="71"/>
      <c r="J3" s="71"/>
      <c r="K3" s="71"/>
      <c r="L3" s="71"/>
      <c r="M3" s="71"/>
      <c r="N3" s="71"/>
      <c r="O3" s="71"/>
      <c r="P3" s="74"/>
      <c r="Q3" s="71"/>
      <c r="R3" s="71"/>
      <c r="S3" s="71"/>
      <c r="T3" s="71"/>
    </row>
    <row r="4" spans="1:20" x14ac:dyDescent="0.25">
      <c r="A4" s="72" t="e">
        <f>INDEX('Scheme master'!A:A,MATCH(B4&amp;C4,'Scheme master'!B:B,0),0)</f>
        <v>#N/A</v>
      </c>
      <c r="B4" s="67"/>
      <c r="C4" s="67"/>
      <c r="D4" s="67"/>
      <c r="E4" s="73"/>
      <c r="F4" s="69"/>
      <c r="G4" s="70"/>
      <c r="H4" s="71"/>
      <c r="I4" s="71"/>
      <c r="J4" s="71"/>
      <c r="K4" s="71"/>
      <c r="L4" s="71"/>
      <c r="M4" s="71"/>
      <c r="N4" s="71"/>
      <c r="O4" s="71"/>
      <c r="P4" s="74"/>
      <c r="Q4" s="71"/>
      <c r="R4" s="71"/>
      <c r="S4" s="71"/>
      <c r="T4" s="71"/>
    </row>
    <row r="5" spans="1:20" x14ac:dyDescent="0.25">
      <c r="A5" s="72" t="e">
        <f>INDEX('Scheme master'!A:A,MATCH(B5&amp;C5,'Scheme master'!B:B,0),0)</f>
        <v>#N/A</v>
      </c>
      <c r="B5" s="67"/>
      <c r="C5" s="67"/>
      <c r="D5" s="67"/>
      <c r="E5" s="73"/>
      <c r="F5" s="69"/>
      <c r="G5" s="70"/>
      <c r="H5" s="71"/>
      <c r="I5" s="71"/>
      <c r="J5" s="71"/>
      <c r="K5" s="71"/>
      <c r="L5" s="71"/>
      <c r="M5" s="71"/>
      <c r="N5" s="71"/>
      <c r="O5" s="71"/>
      <c r="P5" s="74"/>
      <c r="Q5" s="71"/>
      <c r="R5" s="71"/>
      <c r="S5" s="71"/>
      <c r="T5" s="71"/>
    </row>
    <row r="6" spans="1:20" x14ac:dyDescent="0.25">
      <c r="A6" s="72" t="e">
        <f>INDEX('Scheme master'!A:A,MATCH(B6&amp;C6,'Scheme master'!B:B,0),0)</f>
        <v>#N/A</v>
      </c>
      <c r="B6" s="67"/>
      <c r="C6" s="67"/>
      <c r="D6" s="67"/>
      <c r="E6" s="73"/>
      <c r="F6" s="69"/>
      <c r="G6" s="70"/>
      <c r="H6" s="71"/>
      <c r="I6" s="71"/>
      <c r="J6" s="71"/>
      <c r="K6" s="71"/>
      <c r="L6" s="71"/>
      <c r="M6" s="71"/>
      <c r="N6" s="71"/>
      <c r="O6" s="71"/>
      <c r="P6" s="74"/>
      <c r="Q6" s="71"/>
      <c r="R6" s="71"/>
      <c r="S6" s="71"/>
      <c r="T6" s="71"/>
    </row>
    <row r="7" spans="1:20" x14ac:dyDescent="0.25">
      <c r="A7" s="72" t="e">
        <f>INDEX('Scheme master'!A:A,MATCH(B7&amp;C7,'Scheme master'!B:B,0),0)</f>
        <v>#N/A</v>
      </c>
      <c r="B7" s="67"/>
      <c r="C7" s="67"/>
      <c r="D7" s="67"/>
      <c r="E7" s="73"/>
      <c r="F7" s="69"/>
      <c r="G7" s="70"/>
      <c r="H7" s="71"/>
      <c r="I7" s="71"/>
      <c r="J7" s="71"/>
      <c r="K7" s="71"/>
      <c r="L7" s="71"/>
      <c r="M7" s="71"/>
      <c r="N7" s="71"/>
      <c r="O7" s="71"/>
      <c r="P7" s="74"/>
      <c r="Q7" s="71"/>
      <c r="R7" s="71"/>
      <c r="S7" s="71"/>
      <c r="T7" s="71"/>
    </row>
    <row r="8" spans="1:20" x14ac:dyDescent="0.25">
      <c r="A8" s="72" t="e">
        <f>INDEX('Scheme master'!A:A,MATCH(B8&amp;C8,'Scheme master'!B:B,0),0)</f>
        <v>#N/A</v>
      </c>
      <c r="B8" s="67"/>
      <c r="C8" s="67"/>
      <c r="D8" s="67"/>
      <c r="E8" s="73"/>
      <c r="F8" s="69"/>
      <c r="G8" s="70"/>
      <c r="H8" s="71"/>
      <c r="I8" s="71"/>
      <c r="J8" s="71"/>
      <c r="K8" s="71"/>
      <c r="L8" s="71"/>
      <c r="M8" s="71"/>
      <c r="N8" s="71"/>
      <c r="O8" s="71"/>
      <c r="P8" s="74"/>
      <c r="Q8" s="71"/>
      <c r="R8" s="71"/>
      <c r="S8" s="71"/>
      <c r="T8" s="71"/>
    </row>
    <row r="9" spans="1:20" x14ac:dyDescent="0.25">
      <c r="A9" s="72" t="e">
        <f>INDEX('Scheme master'!A:A,MATCH(B9&amp;C9,'Scheme master'!B:B,0),0)</f>
        <v>#N/A</v>
      </c>
      <c r="B9" s="67"/>
      <c r="C9" s="67"/>
      <c r="D9" s="67"/>
      <c r="E9" s="73"/>
      <c r="F9" s="69"/>
      <c r="G9" s="70"/>
      <c r="H9" s="71"/>
      <c r="I9" s="71"/>
      <c r="J9" s="71"/>
      <c r="K9" s="71"/>
      <c r="L9" s="71"/>
      <c r="M9" s="71"/>
      <c r="N9" s="71"/>
      <c r="O9" s="71"/>
      <c r="P9" s="74"/>
      <c r="Q9" s="71"/>
      <c r="R9" s="71"/>
      <c r="S9" s="71"/>
      <c r="T9" s="71"/>
    </row>
    <row r="10" spans="1:20" x14ac:dyDescent="0.25">
      <c r="A10" s="72" t="e">
        <f>INDEX('Scheme master'!A:A,MATCH(B10&amp;C10,'Scheme master'!B:B,0),0)</f>
        <v>#N/A</v>
      </c>
      <c r="B10" s="67"/>
      <c r="C10" s="67"/>
      <c r="D10" s="67"/>
      <c r="E10" s="73"/>
      <c r="F10" s="69"/>
      <c r="G10" s="70"/>
      <c r="H10" s="71"/>
      <c r="I10" s="71"/>
      <c r="J10" s="71"/>
      <c r="K10" s="71"/>
      <c r="L10" s="71"/>
      <c r="M10" s="71"/>
      <c r="N10" s="71"/>
      <c r="O10" s="71"/>
      <c r="P10" s="74"/>
      <c r="Q10" s="71"/>
      <c r="R10" s="71"/>
      <c r="S10" s="71"/>
      <c r="T10" s="71"/>
    </row>
    <row r="11" spans="1:20" x14ac:dyDescent="0.25">
      <c r="A11" s="72" t="e">
        <f>INDEX('Scheme master'!A:A,MATCH(B11&amp;C11,'Scheme master'!B:B,0),0)</f>
        <v>#N/A</v>
      </c>
      <c r="B11" s="67"/>
      <c r="C11" s="67"/>
      <c r="D11" s="67"/>
      <c r="E11" s="73"/>
      <c r="F11" s="69"/>
      <c r="G11" s="70"/>
      <c r="H11" s="71"/>
      <c r="I11" s="71"/>
      <c r="J11" s="71"/>
      <c r="K11" s="71"/>
      <c r="L11" s="71"/>
      <c r="M11" s="71"/>
      <c r="N11" s="71"/>
      <c r="O11" s="71"/>
      <c r="P11" s="74"/>
      <c r="Q11" s="71"/>
      <c r="R11" s="71"/>
      <c r="S11" s="71"/>
      <c r="T11" s="71"/>
    </row>
    <row r="12" spans="1:20" x14ac:dyDescent="0.25">
      <c r="A12" s="72" t="e">
        <f>INDEX('Scheme master'!A:A,MATCH(B12&amp;C12,'Scheme master'!B:B,0),0)</f>
        <v>#N/A</v>
      </c>
      <c r="B12" s="67"/>
      <c r="C12" s="67"/>
      <c r="D12" s="67"/>
      <c r="E12" s="73"/>
      <c r="F12" s="69"/>
      <c r="G12" s="70"/>
      <c r="H12" s="71"/>
      <c r="I12" s="71"/>
      <c r="J12" s="71"/>
      <c r="K12" s="71"/>
      <c r="L12" s="71"/>
      <c r="M12" s="71"/>
      <c r="N12" s="71"/>
      <c r="O12" s="71"/>
      <c r="P12" s="74"/>
      <c r="Q12" s="71"/>
      <c r="R12" s="71"/>
      <c r="S12" s="71"/>
      <c r="T12" s="71"/>
    </row>
    <row r="13" spans="1:20" x14ac:dyDescent="0.25">
      <c r="A13" s="72" t="e">
        <f>INDEX('Scheme master'!A:A,MATCH(B13&amp;C13,'Scheme master'!B:B,0),0)</f>
        <v>#N/A</v>
      </c>
      <c r="B13" s="67"/>
      <c r="C13" s="67"/>
      <c r="D13" s="67"/>
      <c r="E13" s="73"/>
      <c r="F13" s="69"/>
      <c r="G13" s="70"/>
      <c r="H13" s="71"/>
      <c r="I13" s="71"/>
      <c r="J13" s="71"/>
      <c r="K13" s="71"/>
      <c r="L13" s="71"/>
      <c r="M13" s="71"/>
      <c r="N13" s="71"/>
      <c r="O13" s="71"/>
      <c r="P13" s="74"/>
      <c r="Q13" s="71"/>
      <c r="R13" s="71"/>
      <c r="S13" s="71"/>
      <c r="T13" s="71"/>
    </row>
    <row r="14" spans="1:20" x14ac:dyDescent="0.25">
      <c r="A14" s="72" t="e">
        <f>INDEX('Scheme master'!A:A,MATCH(B14&amp;C14,'Scheme master'!B:B,0),0)</f>
        <v>#N/A</v>
      </c>
      <c r="B14" s="67"/>
      <c r="C14" s="67"/>
      <c r="D14" s="67"/>
      <c r="E14" s="73"/>
      <c r="F14" s="69"/>
      <c r="G14" s="70"/>
      <c r="H14" s="71"/>
      <c r="I14" s="71"/>
      <c r="J14" s="71"/>
      <c r="K14" s="71"/>
      <c r="L14" s="71"/>
      <c r="M14" s="71"/>
      <c r="N14" s="71"/>
      <c r="O14" s="71"/>
      <c r="P14" s="74"/>
      <c r="Q14" s="71"/>
      <c r="R14" s="71"/>
      <c r="S14" s="71"/>
      <c r="T14" s="71"/>
    </row>
    <row r="15" spans="1:20" x14ac:dyDescent="0.25">
      <c r="A15" s="72" t="e">
        <f>INDEX('Scheme master'!A:A,MATCH(B15&amp;C15,'Scheme master'!B:B,0),0)</f>
        <v>#N/A</v>
      </c>
      <c r="B15" s="67"/>
      <c r="C15" s="67"/>
      <c r="D15" s="67"/>
      <c r="E15" s="73"/>
      <c r="F15" s="69"/>
      <c r="G15" s="70"/>
      <c r="H15" s="71"/>
      <c r="I15" s="71"/>
      <c r="J15" s="71"/>
      <c r="K15" s="71"/>
      <c r="L15" s="71"/>
      <c r="M15" s="71"/>
      <c r="N15" s="71"/>
      <c r="O15" s="71"/>
      <c r="P15" s="74"/>
      <c r="Q15" s="71"/>
      <c r="R15" s="71"/>
      <c r="S15" s="71"/>
      <c r="T15" s="71"/>
    </row>
    <row r="16" spans="1:20" x14ac:dyDescent="0.25">
      <c r="A16" s="72" t="e">
        <f>INDEX('Scheme master'!A:A,MATCH(B16&amp;C16,'Scheme master'!B:B,0),0)</f>
        <v>#N/A</v>
      </c>
      <c r="B16" s="67"/>
      <c r="C16" s="67"/>
      <c r="D16" s="67"/>
      <c r="E16" s="73"/>
      <c r="F16" s="69"/>
      <c r="G16" s="70"/>
      <c r="H16" s="71"/>
      <c r="I16" s="71"/>
      <c r="J16" s="71"/>
      <c r="K16" s="71"/>
      <c r="L16" s="71"/>
      <c r="M16" s="71"/>
      <c r="N16" s="71"/>
      <c r="O16" s="71"/>
      <c r="P16" s="74"/>
      <c r="Q16" s="71"/>
      <c r="R16" s="71"/>
      <c r="S16" s="71"/>
      <c r="T16" s="71"/>
    </row>
    <row r="17" spans="1:20" x14ac:dyDescent="0.25">
      <c r="A17" s="72" t="e">
        <f>INDEX('Scheme master'!A:A,MATCH(B17&amp;C17,'Scheme master'!B:B,0),0)</f>
        <v>#N/A</v>
      </c>
      <c r="B17" s="67"/>
      <c r="C17" s="67"/>
      <c r="D17" s="67"/>
      <c r="E17" s="73"/>
      <c r="F17" s="69"/>
      <c r="G17" s="70"/>
      <c r="H17" s="71"/>
      <c r="I17" s="71"/>
      <c r="J17" s="71"/>
      <c r="K17" s="71"/>
      <c r="L17" s="71"/>
      <c r="M17" s="71"/>
      <c r="N17" s="71"/>
      <c r="O17" s="71"/>
      <c r="P17" s="74"/>
      <c r="Q17" s="71"/>
      <c r="R17" s="71"/>
      <c r="S17" s="71"/>
      <c r="T17" s="71"/>
    </row>
    <row r="18" spans="1:20" x14ac:dyDescent="0.25">
      <c r="A18" s="72" t="e">
        <f>INDEX('Scheme master'!A:A,MATCH(B18&amp;C18,'Scheme master'!B:B,0),0)</f>
        <v>#N/A</v>
      </c>
      <c r="B18" s="67"/>
      <c r="C18" s="67"/>
      <c r="D18" s="67"/>
      <c r="E18" s="73"/>
      <c r="F18" s="69"/>
      <c r="G18" s="70"/>
      <c r="H18" s="71"/>
      <c r="I18" s="71"/>
      <c r="J18" s="71"/>
      <c r="K18" s="71"/>
      <c r="L18" s="71"/>
      <c r="M18" s="71"/>
      <c r="N18" s="71"/>
      <c r="O18" s="71"/>
      <c r="P18" s="74"/>
      <c r="Q18" s="71"/>
      <c r="R18" s="71"/>
      <c r="S18" s="71"/>
      <c r="T18" s="71"/>
    </row>
    <row r="19" spans="1:20" x14ac:dyDescent="0.25">
      <c r="A19" s="72" t="e">
        <f>INDEX('Scheme master'!A:A,MATCH(B19&amp;C19,'Scheme master'!B:B,0),0)</f>
        <v>#N/A</v>
      </c>
      <c r="B19" s="67"/>
      <c r="C19" s="67"/>
      <c r="D19" s="67"/>
      <c r="E19" s="73"/>
      <c r="F19" s="69"/>
      <c r="G19" s="70"/>
      <c r="H19" s="71"/>
      <c r="I19" s="71"/>
      <c r="J19" s="71"/>
      <c r="K19" s="71"/>
      <c r="L19" s="71"/>
      <c r="M19" s="71"/>
      <c r="N19" s="71"/>
      <c r="O19" s="71"/>
      <c r="P19" s="74"/>
      <c r="Q19" s="71"/>
      <c r="R19" s="71"/>
      <c r="S19" s="71"/>
      <c r="T19" s="71"/>
    </row>
    <row r="20" spans="1:20" x14ac:dyDescent="0.25">
      <c r="A20" s="72" t="e">
        <f>INDEX('Scheme master'!A:A,MATCH(B20&amp;C20,'Scheme master'!B:B,0),0)</f>
        <v>#N/A</v>
      </c>
      <c r="B20" s="67"/>
      <c r="C20" s="67"/>
      <c r="D20" s="67"/>
      <c r="E20" s="73"/>
      <c r="F20" s="69"/>
      <c r="G20" s="70"/>
      <c r="H20" s="71"/>
      <c r="I20" s="71"/>
      <c r="J20" s="71"/>
      <c r="K20" s="71"/>
      <c r="L20" s="71"/>
      <c r="M20" s="71"/>
      <c r="N20" s="71"/>
      <c r="O20" s="71"/>
      <c r="P20" s="74"/>
      <c r="Q20" s="71"/>
      <c r="R20" s="71"/>
      <c r="S20" s="71"/>
      <c r="T20" s="71"/>
    </row>
    <row r="21" spans="1:20" x14ac:dyDescent="0.25">
      <c r="A21" s="72" t="e">
        <f>INDEX('Scheme master'!A:A,MATCH(B21&amp;C21,'Scheme master'!B:B,0),0)</f>
        <v>#N/A</v>
      </c>
      <c r="B21" s="67"/>
      <c r="C21" s="67"/>
      <c r="D21" s="67"/>
      <c r="E21" s="73"/>
      <c r="F21" s="69"/>
      <c r="G21" s="70"/>
      <c r="H21" s="71"/>
      <c r="I21" s="71"/>
      <c r="J21" s="71"/>
      <c r="K21" s="71"/>
      <c r="L21" s="71"/>
      <c r="M21" s="71"/>
      <c r="N21" s="71"/>
      <c r="O21" s="71"/>
      <c r="P21" s="74"/>
      <c r="Q21" s="71"/>
      <c r="R21" s="71"/>
      <c r="S21" s="71"/>
      <c r="T21" s="71"/>
    </row>
    <row r="22" spans="1:20" x14ac:dyDescent="0.25">
      <c r="A22" s="72" t="e">
        <f>INDEX('Scheme master'!A:A,MATCH(B22&amp;C22,'Scheme master'!B:B,0),0)</f>
        <v>#N/A</v>
      </c>
      <c r="B22" s="67"/>
      <c r="C22" s="67"/>
      <c r="D22" s="67"/>
      <c r="E22" s="73"/>
      <c r="F22" s="69"/>
      <c r="G22" s="70"/>
      <c r="H22" s="71"/>
      <c r="I22" s="71"/>
      <c r="J22" s="71"/>
      <c r="K22" s="71"/>
      <c r="L22" s="71"/>
      <c r="M22" s="71"/>
      <c r="N22" s="71"/>
      <c r="O22" s="71"/>
      <c r="P22" s="74"/>
      <c r="Q22" s="71"/>
      <c r="R22" s="71"/>
      <c r="S22" s="71"/>
      <c r="T22" s="71"/>
    </row>
    <row r="23" spans="1:20" x14ac:dyDescent="0.25">
      <c r="A23" s="72" t="e">
        <f>INDEX('Scheme master'!A:A,MATCH(B23&amp;C23,'Scheme master'!B:B,0),0)</f>
        <v>#N/A</v>
      </c>
      <c r="B23" s="67"/>
      <c r="C23" s="67"/>
      <c r="D23" s="67"/>
      <c r="E23" s="73"/>
      <c r="F23" s="69"/>
      <c r="G23" s="70"/>
      <c r="H23" s="71"/>
      <c r="I23" s="71"/>
      <c r="J23" s="71"/>
      <c r="K23" s="71"/>
      <c r="L23" s="71"/>
      <c r="M23" s="71"/>
      <c r="N23" s="71"/>
      <c r="O23" s="71"/>
      <c r="P23" s="74"/>
      <c r="Q23" s="71"/>
      <c r="R23" s="71"/>
      <c r="S23" s="71"/>
      <c r="T23" s="71"/>
    </row>
    <row r="24" spans="1:20" x14ac:dyDescent="0.25">
      <c r="A24" s="72" t="e">
        <f>INDEX('Scheme master'!A:A,MATCH(B24&amp;C24,'Scheme master'!B:B,0),0)</f>
        <v>#N/A</v>
      </c>
      <c r="B24" s="67"/>
      <c r="C24" s="67"/>
      <c r="D24" s="67"/>
      <c r="E24" s="73"/>
      <c r="F24" s="69"/>
      <c r="G24" s="70"/>
      <c r="H24" s="71"/>
      <c r="I24" s="71"/>
      <c r="J24" s="71"/>
      <c r="K24" s="71"/>
      <c r="L24" s="71"/>
      <c r="M24" s="71"/>
      <c r="N24" s="71"/>
      <c r="O24" s="71"/>
      <c r="P24" s="74"/>
      <c r="Q24" s="71"/>
      <c r="R24" s="71"/>
      <c r="S24" s="71"/>
      <c r="T24" s="71"/>
    </row>
    <row r="25" spans="1:20" x14ac:dyDescent="0.25">
      <c r="A25" s="72" t="e">
        <f>INDEX('Scheme master'!A:A,MATCH(B25&amp;C25,'Scheme master'!B:B,0),0)</f>
        <v>#N/A</v>
      </c>
      <c r="B25" s="67"/>
      <c r="C25" s="67"/>
      <c r="D25" s="67"/>
      <c r="E25" s="73"/>
      <c r="F25" s="69"/>
      <c r="G25" s="70"/>
      <c r="H25" s="71"/>
      <c r="I25" s="71"/>
      <c r="J25" s="71"/>
      <c r="K25" s="71"/>
      <c r="L25" s="71"/>
      <c r="M25" s="71"/>
      <c r="N25" s="71"/>
      <c r="O25" s="71"/>
      <c r="P25" s="74"/>
      <c r="Q25" s="71"/>
      <c r="R25" s="71"/>
      <c r="S25" s="71"/>
      <c r="T25" s="71"/>
    </row>
    <row r="26" spans="1:20" x14ac:dyDescent="0.25">
      <c r="A26" s="72" t="e">
        <f>INDEX('Scheme master'!A:A,MATCH(B26&amp;C26,'Scheme master'!B:B,0),0)</f>
        <v>#N/A</v>
      </c>
      <c r="B26" s="67"/>
      <c r="C26" s="67"/>
      <c r="D26" s="67"/>
      <c r="E26" s="73"/>
      <c r="F26" s="69"/>
      <c r="G26" s="70"/>
      <c r="H26" s="71"/>
      <c r="I26" s="71"/>
      <c r="J26" s="71"/>
      <c r="K26" s="71"/>
      <c r="L26" s="71"/>
      <c r="M26" s="71"/>
      <c r="N26" s="71"/>
      <c r="O26" s="71"/>
      <c r="P26" s="74"/>
      <c r="Q26" s="71"/>
      <c r="R26" s="71"/>
      <c r="S26" s="71"/>
      <c r="T26" s="71"/>
    </row>
    <row r="27" spans="1:20" x14ac:dyDescent="0.25">
      <c r="A27" s="72" t="e">
        <f>INDEX('Scheme master'!A:A,MATCH(B27&amp;C27,'Scheme master'!B:B,0),0)</f>
        <v>#N/A</v>
      </c>
      <c r="B27" s="67"/>
      <c r="C27" s="67"/>
      <c r="D27" s="67"/>
      <c r="E27" s="73"/>
      <c r="F27" s="69"/>
      <c r="G27" s="70"/>
      <c r="H27" s="71"/>
      <c r="I27" s="71"/>
      <c r="J27" s="71"/>
      <c r="K27" s="71"/>
      <c r="L27" s="71"/>
      <c r="M27" s="71"/>
      <c r="N27" s="71"/>
      <c r="O27" s="71"/>
      <c r="P27" s="74"/>
      <c r="Q27" s="71"/>
      <c r="R27" s="71"/>
      <c r="S27" s="71"/>
      <c r="T27" s="71"/>
    </row>
    <row r="28" spans="1:20" x14ac:dyDescent="0.25">
      <c r="A28" s="72" t="e">
        <f>INDEX('Scheme master'!A:A,MATCH(B28&amp;C28,'Scheme master'!B:B,0),0)</f>
        <v>#N/A</v>
      </c>
      <c r="B28" s="67"/>
      <c r="C28" s="67"/>
      <c r="D28" s="67"/>
      <c r="E28" s="73"/>
      <c r="F28" s="69"/>
      <c r="G28" s="70"/>
      <c r="H28" s="71"/>
      <c r="I28" s="71"/>
      <c r="J28" s="71"/>
      <c r="K28" s="71"/>
      <c r="L28" s="71"/>
      <c r="M28" s="71"/>
      <c r="N28" s="71"/>
      <c r="O28" s="71"/>
      <c r="P28" s="74"/>
      <c r="Q28" s="71"/>
      <c r="R28" s="71"/>
      <c r="S28" s="71"/>
      <c r="T28" s="71"/>
    </row>
    <row r="29" spans="1:20" x14ac:dyDescent="0.25">
      <c r="A29" s="72" t="e">
        <f>INDEX('Scheme master'!A:A,MATCH(B29&amp;C29,'Scheme master'!B:B,0),0)</f>
        <v>#N/A</v>
      </c>
      <c r="B29" s="67"/>
      <c r="C29" s="67"/>
      <c r="D29" s="67"/>
      <c r="E29" s="73"/>
      <c r="F29" s="69"/>
      <c r="G29" s="70"/>
      <c r="H29" s="71"/>
      <c r="I29" s="71"/>
      <c r="J29" s="71"/>
      <c r="K29" s="71"/>
      <c r="L29" s="71"/>
      <c r="M29" s="71"/>
      <c r="N29" s="71"/>
      <c r="O29" s="71"/>
      <c r="P29" s="74"/>
      <c r="Q29" s="71"/>
      <c r="R29" s="71"/>
      <c r="S29" s="71"/>
      <c r="T29" s="71"/>
    </row>
    <row r="30" spans="1:20" x14ac:dyDescent="0.25">
      <c r="A30" s="72" t="e">
        <f>INDEX('Scheme master'!A:A,MATCH(B30&amp;C30,'Scheme master'!B:B,0),0)</f>
        <v>#N/A</v>
      </c>
      <c r="B30" s="67"/>
      <c r="C30" s="67"/>
      <c r="D30" s="67"/>
      <c r="E30" s="73"/>
      <c r="F30" s="69"/>
      <c r="G30" s="70"/>
      <c r="H30" s="71"/>
      <c r="I30" s="71"/>
      <c r="J30" s="71"/>
      <c r="K30" s="71"/>
      <c r="L30" s="71"/>
      <c r="M30" s="71"/>
      <c r="N30" s="71"/>
      <c r="O30" s="71"/>
      <c r="P30" s="74"/>
      <c r="Q30" s="71"/>
      <c r="R30" s="71"/>
      <c r="S30" s="71"/>
      <c r="T30" s="71"/>
    </row>
    <row r="31" spans="1:20" x14ac:dyDescent="0.25">
      <c r="A31" s="72" t="e">
        <f>INDEX('Scheme master'!A:A,MATCH(B31&amp;C31,'Scheme master'!B:B,0),0)</f>
        <v>#N/A</v>
      </c>
      <c r="B31" s="67"/>
      <c r="C31" s="67"/>
      <c r="D31" s="67"/>
      <c r="E31" s="73"/>
      <c r="F31" s="69"/>
      <c r="G31" s="70"/>
      <c r="H31" s="71"/>
      <c r="I31" s="71"/>
      <c r="J31" s="71"/>
      <c r="K31" s="71"/>
      <c r="L31" s="71"/>
      <c r="M31" s="71"/>
      <c r="N31" s="71"/>
      <c r="O31" s="71"/>
      <c r="P31" s="74"/>
      <c r="Q31" s="71"/>
      <c r="R31" s="71"/>
      <c r="S31" s="71"/>
      <c r="T31" s="71"/>
    </row>
    <row r="32" spans="1:20" x14ac:dyDescent="0.25">
      <c r="A32" s="72" t="e">
        <f>INDEX('Scheme master'!A:A,MATCH(B32&amp;C32,'Scheme master'!B:B,0),0)</f>
        <v>#N/A</v>
      </c>
      <c r="B32" s="67"/>
      <c r="C32" s="67"/>
      <c r="D32" s="67"/>
      <c r="E32" s="73"/>
      <c r="F32" s="69"/>
      <c r="G32" s="70"/>
      <c r="H32" s="71"/>
      <c r="I32" s="71"/>
      <c r="J32" s="71"/>
      <c r="K32" s="71"/>
      <c r="L32" s="71"/>
      <c r="M32" s="71"/>
      <c r="N32" s="71"/>
      <c r="O32" s="71"/>
      <c r="P32" s="74"/>
      <c r="Q32" s="71"/>
      <c r="R32" s="71"/>
      <c r="S32" s="71"/>
      <c r="T32" s="71"/>
    </row>
    <row r="33" spans="1:20" x14ac:dyDescent="0.25">
      <c r="A33" s="72" t="e">
        <f>INDEX('Scheme master'!A:A,MATCH(B33&amp;C33,'Scheme master'!B:B,0),0)</f>
        <v>#N/A</v>
      </c>
      <c r="B33" s="67"/>
      <c r="C33" s="67"/>
      <c r="D33" s="67"/>
      <c r="E33" s="73"/>
      <c r="F33" s="69"/>
      <c r="G33" s="70"/>
      <c r="H33" s="71"/>
      <c r="I33" s="71"/>
      <c r="J33" s="71"/>
      <c r="K33" s="71"/>
      <c r="L33" s="71"/>
      <c r="M33" s="71"/>
      <c r="N33" s="71"/>
      <c r="O33" s="71"/>
      <c r="P33" s="74"/>
      <c r="Q33" s="71"/>
      <c r="R33" s="71"/>
      <c r="S33" s="71"/>
      <c r="T33" s="71"/>
    </row>
    <row r="34" spans="1:20" x14ac:dyDescent="0.25">
      <c r="A34" s="72" t="e">
        <f>INDEX('Scheme master'!A:A,MATCH(B34&amp;C34,'Scheme master'!B:B,0),0)</f>
        <v>#N/A</v>
      </c>
      <c r="B34" s="67"/>
      <c r="C34" s="67"/>
      <c r="D34" s="67"/>
      <c r="E34" s="73"/>
      <c r="F34" s="69"/>
      <c r="G34" s="70"/>
      <c r="H34" s="71"/>
      <c r="I34" s="71"/>
      <c r="J34" s="71"/>
      <c r="K34" s="71"/>
      <c r="L34" s="71"/>
      <c r="M34" s="71"/>
      <c r="N34" s="71"/>
      <c r="O34" s="71"/>
      <c r="P34" s="74"/>
      <c r="Q34" s="71"/>
      <c r="R34" s="71"/>
      <c r="S34" s="71"/>
      <c r="T34" s="71"/>
    </row>
    <row r="35" spans="1:20" x14ac:dyDescent="0.25">
      <c r="A35" s="72" t="e">
        <f>INDEX('Scheme master'!A:A,MATCH(B35&amp;C35,'Scheme master'!B:B,0),0)</f>
        <v>#N/A</v>
      </c>
      <c r="B35" s="67"/>
      <c r="C35" s="67"/>
      <c r="D35" s="67"/>
      <c r="E35" s="73"/>
      <c r="F35" s="69"/>
      <c r="G35" s="70"/>
      <c r="H35" s="71"/>
      <c r="I35" s="71"/>
      <c r="J35" s="71"/>
      <c r="K35" s="71"/>
      <c r="L35" s="71"/>
      <c r="M35" s="71"/>
      <c r="N35" s="71"/>
      <c r="O35" s="71"/>
      <c r="P35" s="74"/>
      <c r="Q35" s="71"/>
      <c r="R35" s="71"/>
      <c r="S35" s="71"/>
      <c r="T35" s="71"/>
    </row>
    <row r="36" spans="1:20" x14ac:dyDescent="0.25">
      <c r="A36" s="72" t="e">
        <f>INDEX('Scheme master'!A:A,MATCH(B36&amp;C36,'Scheme master'!B:B,0),0)</f>
        <v>#N/A</v>
      </c>
      <c r="B36" s="67"/>
      <c r="C36" s="67"/>
      <c r="D36" s="67"/>
      <c r="E36" s="73"/>
      <c r="F36" s="69"/>
      <c r="G36" s="70"/>
      <c r="H36" s="71"/>
      <c r="I36" s="71"/>
      <c r="J36" s="71"/>
      <c r="K36" s="71"/>
      <c r="L36" s="71"/>
      <c r="M36" s="71"/>
      <c r="N36" s="71"/>
      <c r="O36" s="71"/>
      <c r="P36" s="74"/>
      <c r="Q36" s="71"/>
      <c r="R36" s="71"/>
      <c r="S36" s="71"/>
      <c r="T36" s="71"/>
    </row>
    <row r="37" spans="1:20" x14ac:dyDescent="0.25">
      <c r="A37" s="72" t="e">
        <f>INDEX('Scheme master'!A:A,MATCH(B37&amp;C37,'Scheme master'!B:B,0),0)</f>
        <v>#N/A</v>
      </c>
      <c r="B37" s="67"/>
      <c r="C37" s="67"/>
      <c r="D37" s="67"/>
      <c r="E37" s="73"/>
      <c r="F37" s="69"/>
      <c r="G37" s="70"/>
      <c r="H37" s="71"/>
      <c r="I37" s="71"/>
      <c r="J37" s="71"/>
      <c r="K37" s="71"/>
      <c r="L37" s="71"/>
      <c r="M37" s="71"/>
      <c r="N37" s="71"/>
      <c r="O37" s="71"/>
      <c r="P37" s="74"/>
      <c r="Q37" s="71"/>
      <c r="R37" s="71"/>
      <c r="S37" s="71"/>
      <c r="T37" s="71"/>
    </row>
    <row r="38" spans="1:20" x14ac:dyDescent="0.25">
      <c r="A38" s="72" t="e">
        <f>INDEX('Scheme master'!A:A,MATCH(B38&amp;C38,'Scheme master'!B:B,0),0)</f>
        <v>#N/A</v>
      </c>
      <c r="B38" s="67"/>
      <c r="C38" s="67"/>
      <c r="D38" s="67"/>
      <c r="E38" s="73"/>
      <c r="F38" s="69"/>
      <c r="G38" s="70"/>
      <c r="H38" s="71"/>
      <c r="I38" s="71"/>
      <c r="J38" s="71"/>
      <c r="K38" s="71"/>
      <c r="L38" s="71"/>
      <c r="M38" s="71"/>
      <c r="N38" s="71"/>
      <c r="O38" s="71"/>
      <c r="P38" s="74"/>
      <c r="Q38" s="71"/>
      <c r="R38" s="71"/>
      <c r="S38" s="71"/>
      <c r="T38" s="71"/>
    </row>
    <row r="39" spans="1:20" x14ac:dyDescent="0.25">
      <c r="A39" s="72" t="e">
        <f>INDEX('Scheme master'!A:A,MATCH(B39&amp;C39,'Scheme master'!B:B,0),0)</f>
        <v>#N/A</v>
      </c>
      <c r="B39" s="67"/>
      <c r="C39" s="67"/>
      <c r="D39" s="67"/>
      <c r="E39" s="73"/>
      <c r="F39" s="69"/>
      <c r="G39" s="70"/>
      <c r="H39" s="71"/>
      <c r="I39" s="71"/>
      <c r="J39" s="71"/>
      <c r="K39" s="71"/>
      <c r="L39" s="71"/>
      <c r="M39" s="71"/>
      <c r="N39" s="71"/>
      <c r="O39" s="71"/>
      <c r="P39" s="74"/>
      <c r="Q39" s="71"/>
      <c r="R39" s="71"/>
      <c r="S39" s="71"/>
      <c r="T39" s="71"/>
    </row>
    <row r="40" spans="1:20" x14ac:dyDescent="0.25">
      <c r="A40" s="72" t="e">
        <f>INDEX('Scheme master'!A:A,MATCH(B40&amp;C40,'Scheme master'!B:B,0),0)</f>
        <v>#N/A</v>
      </c>
      <c r="B40" s="67"/>
      <c r="C40" s="67"/>
      <c r="D40" s="67"/>
      <c r="E40" s="73"/>
      <c r="F40" s="69"/>
      <c r="G40" s="70"/>
      <c r="H40" s="71"/>
      <c r="I40" s="71"/>
      <c r="J40" s="71"/>
      <c r="K40" s="71"/>
      <c r="L40" s="71"/>
      <c r="M40" s="71"/>
      <c r="N40" s="71"/>
      <c r="O40" s="71"/>
      <c r="P40" s="74"/>
      <c r="Q40" s="71"/>
      <c r="R40" s="71"/>
      <c r="S40" s="71"/>
      <c r="T40" s="71"/>
    </row>
    <row r="41" spans="1:20" x14ac:dyDescent="0.25">
      <c r="A41" s="72" t="e">
        <f>INDEX('Scheme master'!A:A,MATCH(B41&amp;C41,'Scheme master'!B:B,0),0)</f>
        <v>#N/A</v>
      </c>
      <c r="B41" s="67"/>
      <c r="C41" s="67"/>
      <c r="D41" s="67"/>
      <c r="E41" s="73"/>
      <c r="F41" s="69"/>
      <c r="G41" s="70"/>
      <c r="H41" s="71"/>
      <c r="I41" s="71"/>
      <c r="J41" s="71"/>
      <c r="K41" s="71"/>
      <c r="L41" s="71"/>
      <c r="M41" s="71"/>
      <c r="N41" s="71"/>
      <c r="O41" s="71"/>
      <c r="P41" s="74"/>
      <c r="Q41" s="71"/>
      <c r="R41" s="71"/>
      <c r="S41" s="71"/>
      <c r="T41" s="71"/>
    </row>
    <row r="42" spans="1:20" x14ac:dyDescent="0.25">
      <c r="A42" s="72" t="e">
        <f>INDEX('Scheme master'!A:A,MATCH(B42&amp;C42,'Scheme master'!B:B,0),0)</f>
        <v>#N/A</v>
      </c>
      <c r="B42" s="67"/>
      <c r="C42" s="67"/>
      <c r="D42" s="67"/>
      <c r="E42" s="73"/>
      <c r="F42" s="69"/>
      <c r="G42" s="70"/>
      <c r="H42" s="71"/>
      <c r="I42" s="71"/>
      <c r="J42" s="71"/>
      <c r="K42" s="71"/>
      <c r="L42" s="71"/>
      <c r="M42" s="71"/>
      <c r="N42" s="71"/>
      <c r="O42" s="71"/>
      <c r="P42" s="74"/>
      <c r="Q42" s="71"/>
      <c r="R42" s="71"/>
      <c r="S42" s="71"/>
      <c r="T42" s="71"/>
    </row>
    <row r="43" spans="1:20" x14ac:dyDescent="0.25">
      <c r="A43" s="72" t="e">
        <f>INDEX('Scheme master'!A:A,MATCH(B43&amp;C43,'Scheme master'!B:B,0),0)</f>
        <v>#N/A</v>
      </c>
      <c r="B43" s="67"/>
      <c r="C43" s="67"/>
      <c r="D43" s="67"/>
      <c r="E43" s="73"/>
      <c r="F43" s="69"/>
      <c r="G43" s="70"/>
      <c r="H43" s="71"/>
      <c r="I43" s="71"/>
      <c r="J43" s="71"/>
      <c r="K43" s="71"/>
      <c r="L43" s="71"/>
      <c r="M43" s="71"/>
      <c r="N43" s="71"/>
      <c r="O43" s="71"/>
      <c r="P43" s="74"/>
      <c r="Q43" s="71"/>
      <c r="R43" s="71"/>
      <c r="S43" s="71"/>
      <c r="T43" s="71"/>
    </row>
    <row r="44" spans="1:20" x14ac:dyDescent="0.25">
      <c r="A44" s="72" t="e">
        <f>INDEX('Scheme master'!A:A,MATCH(B44&amp;C44,'Scheme master'!B:B,0),0)</f>
        <v>#N/A</v>
      </c>
      <c r="B44" s="67"/>
      <c r="C44" s="67"/>
      <c r="D44" s="67"/>
      <c r="E44" s="73"/>
      <c r="F44" s="69"/>
      <c r="G44" s="70"/>
      <c r="H44" s="71"/>
      <c r="I44" s="71"/>
      <c r="J44" s="71"/>
      <c r="K44" s="71"/>
      <c r="L44" s="71"/>
      <c r="M44" s="71"/>
      <c r="N44" s="71"/>
      <c r="O44" s="71"/>
      <c r="P44" s="74"/>
      <c r="Q44" s="71"/>
      <c r="R44" s="71"/>
      <c r="S44" s="71"/>
      <c r="T44" s="71"/>
    </row>
    <row r="45" spans="1:20" x14ac:dyDescent="0.25">
      <c r="A45" s="72" t="e">
        <f>INDEX('Scheme master'!A:A,MATCH(B45&amp;C45,'Scheme master'!B:B,0),0)</f>
        <v>#N/A</v>
      </c>
      <c r="B45" s="67"/>
      <c r="C45" s="67"/>
      <c r="D45" s="67"/>
      <c r="E45" s="73"/>
      <c r="F45" s="69"/>
      <c r="G45" s="70"/>
      <c r="H45" s="71"/>
      <c r="I45" s="71"/>
      <c r="J45" s="71"/>
      <c r="K45" s="71"/>
      <c r="L45" s="71"/>
      <c r="M45" s="71"/>
      <c r="N45" s="71"/>
      <c r="O45" s="71"/>
      <c r="P45" s="74"/>
      <c r="Q45" s="71"/>
      <c r="R45" s="71"/>
      <c r="S45" s="71"/>
      <c r="T45" s="71"/>
    </row>
    <row r="46" spans="1:20" x14ac:dyDescent="0.25">
      <c r="A46" s="72" t="e">
        <f>INDEX('Scheme master'!A:A,MATCH(B46&amp;C46,'Scheme master'!B:B,0),0)</f>
        <v>#N/A</v>
      </c>
      <c r="B46" s="67"/>
      <c r="C46" s="67"/>
      <c r="D46" s="67"/>
      <c r="E46" s="73"/>
      <c r="F46" s="69"/>
      <c r="G46" s="70"/>
      <c r="H46" s="71"/>
      <c r="I46" s="71"/>
      <c r="J46" s="71"/>
      <c r="K46" s="71"/>
      <c r="L46" s="71"/>
      <c r="M46" s="71"/>
      <c r="N46" s="71"/>
      <c r="O46" s="71"/>
      <c r="P46" s="74"/>
      <c r="Q46" s="71"/>
      <c r="R46" s="71"/>
      <c r="S46" s="71"/>
      <c r="T46" s="71"/>
    </row>
    <row r="47" spans="1:20" x14ac:dyDescent="0.25">
      <c r="A47" s="72" t="e">
        <f>INDEX('Scheme master'!A:A,MATCH(B47&amp;C47,'Scheme master'!B:B,0),0)</f>
        <v>#N/A</v>
      </c>
      <c r="B47" s="67"/>
      <c r="C47" s="67"/>
      <c r="D47" s="67"/>
      <c r="E47" s="73"/>
      <c r="F47" s="69"/>
      <c r="G47" s="70"/>
      <c r="H47" s="71"/>
      <c r="I47" s="71"/>
      <c r="J47" s="71"/>
      <c r="K47" s="71"/>
      <c r="L47" s="71"/>
      <c r="M47" s="71"/>
      <c r="N47" s="71"/>
      <c r="O47" s="71"/>
      <c r="P47" s="74"/>
      <c r="Q47" s="71"/>
      <c r="R47" s="71"/>
      <c r="S47" s="71"/>
      <c r="T47" s="71"/>
    </row>
    <row r="48" spans="1:20" x14ac:dyDescent="0.25">
      <c r="A48" s="72" t="e">
        <f>INDEX('Scheme master'!A:A,MATCH(B48&amp;C48,'Scheme master'!B:B,0),0)</f>
        <v>#N/A</v>
      </c>
      <c r="B48" s="67"/>
      <c r="C48" s="67"/>
      <c r="D48" s="67"/>
      <c r="E48" s="73"/>
      <c r="F48" s="69"/>
      <c r="G48" s="70"/>
      <c r="H48" s="71"/>
      <c r="I48" s="71"/>
      <c r="J48" s="71"/>
      <c r="K48" s="71"/>
      <c r="L48" s="71"/>
      <c r="M48" s="71"/>
      <c r="N48" s="71"/>
      <c r="O48" s="71"/>
      <c r="P48" s="74"/>
      <c r="Q48" s="71"/>
      <c r="R48" s="71"/>
      <c r="S48" s="71"/>
      <c r="T48" s="71"/>
    </row>
    <row r="49" spans="1:20" x14ac:dyDescent="0.25">
      <c r="A49" s="72" t="e">
        <f>INDEX('Scheme master'!A:A,MATCH(B49&amp;C49,'Scheme master'!B:B,0),0)</f>
        <v>#N/A</v>
      </c>
      <c r="B49" s="67"/>
      <c r="C49" s="67"/>
      <c r="D49" s="67"/>
      <c r="E49" s="73"/>
      <c r="F49" s="69"/>
      <c r="G49" s="70"/>
      <c r="H49" s="71"/>
      <c r="I49" s="71"/>
      <c r="J49" s="71"/>
      <c r="K49" s="71"/>
      <c r="L49" s="71"/>
      <c r="M49" s="71"/>
      <c r="N49" s="71"/>
      <c r="O49" s="71"/>
      <c r="P49" s="74"/>
      <c r="Q49" s="71"/>
      <c r="R49" s="71"/>
      <c r="S49" s="71"/>
      <c r="T49" s="71"/>
    </row>
    <row r="50" spans="1:20" x14ac:dyDescent="0.25">
      <c r="A50" s="72" t="e">
        <f>INDEX('Scheme master'!A:A,MATCH(B50&amp;C50,'Scheme master'!B:B,0),0)</f>
        <v>#N/A</v>
      </c>
      <c r="B50" s="67"/>
      <c r="C50" s="67"/>
      <c r="D50" s="67"/>
      <c r="E50" s="73"/>
      <c r="F50" s="69"/>
      <c r="G50" s="70"/>
      <c r="H50" s="71"/>
      <c r="I50" s="71"/>
      <c r="J50" s="71"/>
      <c r="K50" s="71"/>
      <c r="L50" s="71"/>
      <c r="M50" s="71"/>
      <c r="N50" s="71"/>
      <c r="O50" s="71"/>
      <c r="P50" s="74"/>
      <c r="Q50" s="71"/>
      <c r="R50" s="71"/>
      <c r="S50" s="71"/>
      <c r="T50" s="71"/>
    </row>
    <row r="51" spans="1:20" x14ac:dyDescent="0.25">
      <c r="A51" s="72" t="e">
        <f>INDEX('Scheme master'!A:A,MATCH(B51&amp;C51,'Scheme master'!B:B,0),0)</f>
        <v>#N/A</v>
      </c>
      <c r="B51" s="67"/>
      <c r="C51" s="67"/>
      <c r="D51" s="67"/>
      <c r="E51" s="73"/>
      <c r="F51" s="69"/>
      <c r="G51" s="70"/>
      <c r="H51" s="71"/>
      <c r="I51" s="71"/>
      <c r="J51" s="71"/>
      <c r="K51" s="71"/>
      <c r="L51" s="71"/>
      <c r="M51" s="71"/>
      <c r="N51" s="71"/>
      <c r="O51" s="71"/>
      <c r="P51" s="74"/>
      <c r="Q51" s="71"/>
      <c r="R51" s="71"/>
      <c r="S51" s="71"/>
      <c r="T51" s="71"/>
    </row>
    <row r="52" spans="1:20" x14ac:dyDescent="0.25">
      <c r="A52" s="72" t="e">
        <f>INDEX('Scheme master'!A:A,MATCH(B52&amp;C52,'Scheme master'!B:B,0),0)</f>
        <v>#N/A</v>
      </c>
      <c r="B52" s="67"/>
      <c r="C52" s="67"/>
      <c r="D52" s="67"/>
      <c r="E52" s="73"/>
      <c r="F52" s="69"/>
      <c r="G52" s="70"/>
      <c r="H52" s="71"/>
      <c r="I52" s="71"/>
      <c r="J52" s="71"/>
      <c r="K52" s="71"/>
      <c r="L52" s="71"/>
      <c r="M52" s="71"/>
      <c r="N52" s="71"/>
      <c r="O52" s="71"/>
      <c r="P52" s="74"/>
      <c r="Q52" s="71"/>
      <c r="R52" s="71"/>
      <c r="S52" s="71"/>
      <c r="T52" s="71"/>
    </row>
    <row r="53" spans="1:20" x14ac:dyDescent="0.25">
      <c r="A53" s="72" t="e">
        <f>INDEX('Scheme master'!A:A,MATCH(B53&amp;C53,'Scheme master'!B:B,0),0)</f>
        <v>#N/A</v>
      </c>
      <c r="B53" s="67"/>
      <c r="C53" s="67"/>
      <c r="D53" s="67"/>
      <c r="E53" s="73"/>
      <c r="F53" s="69"/>
      <c r="G53" s="70"/>
      <c r="H53" s="71"/>
      <c r="I53" s="71"/>
      <c r="J53" s="71"/>
      <c r="K53" s="71"/>
      <c r="L53" s="71"/>
      <c r="M53" s="71"/>
      <c r="N53" s="71"/>
      <c r="O53" s="71"/>
      <c r="P53" s="74"/>
      <c r="Q53" s="71"/>
      <c r="R53" s="71"/>
      <c r="S53" s="71"/>
      <c r="T53" s="71"/>
    </row>
    <row r="54" spans="1:20" x14ac:dyDescent="0.25">
      <c r="A54" s="72" t="e">
        <f>INDEX('Scheme master'!A:A,MATCH(B54&amp;C54,'Scheme master'!B:B,0),0)</f>
        <v>#N/A</v>
      </c>
      <c r="B54" s="67"/>
      <c r="C54" s="67"/>
      <c r="D54" s="67"/>
      <c r="E54" s="73"/>
      <c r="F54" s="69"/>
      <c r="G54" s="70"/>
      <c r="H54" s="71"/>
      <c r="I54" s="71"/>
      <c r="J54" s="71"/>
      <c r="K54" s="71"/>
      <c r="L54" s="71"/>
      <c r="M54" s="71"/>
      <c r="N54" s="71"/>
      <c r="O54" s="71"/>
      <c r="P54" s="74"/>
      <c r="Q54" s="71"/>
      <c r="R54" s="71"/>
      <c r="S54" s="71"/>
      <c r="T54" s="71"/>
    </row>
    <row r="55" spans="1:20" x14ac:dyDescent="0.25">
      <c r="A55" s="72" t="e">
        <f>INDEX('Scheme master'!A:A,MATCH(B55&amp;C55,'Scheme master'!B:B,0),0)</f>
        <v>#N/A</v>
      </c>
      <c r="B55" s="67"/>
      <c r="C55" s="67"/>
      <c r="D55" s="67"/>
      <c r="E55" s="73"/>
      <c r="F55" s="69"/>
      <c r="G55" s="70"/>
      <c r="H55" s="71"/>
      <c r="I55" s="71"/>
      <c r="J55" s="71"/>
      <c r="K55" s="71"/>
      <c r="L55" s="71"/>
      <c r="M55" s="71"/>
      <c r="N55" s="71"/>
      <c r="O55" s="71"/>
      <c r="P55" s="74"/>
      <c r="Q55" s="71"/>
      <c r="R55" s="71"/>
      <c r="S55" s="71"/>
      <c r="T55" s="71"/>
    </row>
    <row r="56" spans="1:20" x14ac:dyDescent="0.25">
      <c r="A56" s="72" t="e">
        <f>INDEX('Scheme master'!A:A,MATCH(B56&amp;C56,'Scheme master'!B:B,0),0)</f>
        <v>#N/A</v>
      </c>
      <c r="B56" s="67"/>
      <c r="C56" s="67"/>
      <c r="D56" s="67"/>
      <c r="E56" s="73"/>
      <c r="F56" s="69"/>
      <c r="G56" s="70"/>
      <c r="H56" s="71"/>
      <c r="I56" s="71"/>
      <c r="J56" s="71"/>
      <c r="K56" s="71"/>
      <c r="L56" s="71"/>
      <c r="M56" s="71"/>
      <c r="N56" s="71"/>
      <c r="O56" s="71"/>
      <c r="P56" s="74"/>
      <c r="Q56" s="71"/>
      <c r="R56" s="71"/>
      <c r="S56" s="71"/>
      <c r="T56" s="71"/>
    </row>
    <row r="57" spans="1:20" x14ac:dyDescent="0.25">
      <c r="A57" s="72" t="e">
        <f>INDEX('Scheme master'!A:A,MATCH(B57&amp;C57,'Scheme master'!B:B,0),0)</f>
        <v>#N/A</v>
      </c>
      <c r="B57" s="67"/>
      <c r="C57" s="67"/>
      <c r="D57" s="67"/>
      <c r="E57" s="73"/>
      <c r="F57" s="69"/>
      <c r="G57" s="70"/>
      <c r="H57" s="71"/>
      <c r="I57" s="71"/>
      <c r="J57" s="71"/>
      <c r="K57" s="71"/>
      <c r="L57" s="71"/>
      <c r="M57" s="71"/>
      <c r="N57" s="71"/>
      <c r="O57" s="71"/>
      <c r="P57" s="74"/>
      <c r="Q57" s="71"/>
      <c r="R57" s="71"/>
      <c r="S57" s="71"/>
      <c r="T57" s="71"/>
    </row>
    <row r="58" spans="1:20" x14ac:dyDescent="0.25">
      <c r="A58" s="72" t="e">
        <f>INDEX('Scheme master'!A:A,MATCH(B58&amp;C58,'Scheme master'!B:B,0),0)</f>
        <v>#N/A</v>
      </c>
      <c r="B58" s="67"/>
      <c r="C58" s="67"/>
      <c r="D58" s="67"/>
      <c r="E58" s="73"/>
      <c r="F58" s="69"/>
      <c r="G58" s="70"/>
      <c r="H58" s="71"/>
      <c r="I58" s="71"/>
      <c r="J58" s="71"/>
      <c r="K58" s="71"/>
      <c r="L58" s="71"/>
      <c r="M58" s="71"/>
      <c r="N58" s="71"/>
      <c r="O58" s="71"/>
      <c r="P58" s="74"/>
      <c r="Q58" s="71"/>
      <c r="R58" s="71"/>
      <c r="S58" s="71"/>
      <c r="T58" s="71"/>
    </row>
    <row r="59" spans="1:20" x14ac:dyDescent="0.25">
      <c r="A59" s="72" t="e">
        <f>INDEX('Scheme master'!A:A,MATCH(B59&amp;C59,'Scheme master'!B:B,0),0)</f>
        <v>#N/A</v>
      </c>
      <c r="B59" s="67"/>
      <c r="C59" s="67"/>
      <c r="D59" s="67"/>
      <c r="E59" s="73"/>
      <c r="F59" s="69"/>
      <c r="G59" s="70"/>
      <c r="H59" s="71"/>
      <c r="I59" s="71"/>
      <c r="J59" s="71"/>
      <c r="K59" s="71"/>
      <c r="L59" s="71"/>
      <c r="M59" s="71"/>
      <c r="N59" s="71"/>
      <c r="O59" s="71"/>
      <c r="P59" s="74"/>
      <c r="Q59" s="71"/>
      <c r="R59" s="71"/>
      <c r="S59" s="71"/>
      <c r="T59" s="71"/>
    </row>
    <row r="60" spans="1:20" x14ac:dyDescent="0.25">
      <c r="A60" s="72" t="e">
        <f>INDEX('Scheme master'!A:A,MATCH(B60&amp;C60,'Scheme master'!B:B,0),0)</f>
        <v>#N/A</v>
      </c>
      <c r="B60" s="67"/>
      <c r="C60" s="67"/>
      <c r="D60" s="67"/>
      <c r="E60" s="73"/>
      <c r="F60" s="69"/>
      <c r="G60" s="70"/>
      <c r="H60" s="71"/>
      <c r="I60" s="71"/>
      <c r="J60" s="71"/>
      <c r="K60" s="71"/>
      <c r="L60" s="71"/>
      <c r="M60" s="71"/>
      <c r="N60" s="71"/>
      <c r="O60" s="71"/>
      <c r="P60" s="74"/>
      <c r="Q60" s="71"/>
      <c r="R60" s="71"/>
      <c r="S60" s="71"/>
      <c r="T60" s="71"/>
    </row>
    <row r="61" spans="1:20" x14ac:dyDescent="0.25">
      <c r="A61" s="72" t="e">
        <f>INDEX('Scheme master'!A:A,MATCH(B61&amp;C61,'Scheme master'!B:B,0),0)</f>
        <v>#N/A</v>
      </c>
      <c r="B61" s="67"/>
      <c r="C61" s="67"/>
      <c r="D61" s="67"/>
      <c r="E61" s="73"/>
      <c r="F61" s="69"/>
      <c r="G61" s="70"/>
      <c r="H61" s="71"/>
      <c r="I61" s="71"/>
      <c r="J61" s="71"/>
      <c r="K61" s="71"/>
      <c r="L61" s="71"/>
      <c r="M61" s="71"/>
      <c r="N61" s="71"/>
      <c r="O61" s="71"/>
      <c r="P61" s="74"/>
      <c r="Q61" s="71"/>
      <c r="R61" s="71"/>
      <c r="S61" s="71"/>
      <c r="T61" s="71"/>
    </row>
    <row r="62" spans="1:20" x14ac:dyDescent="0.25">
      <c r="A62" s="72" t="e">
        <f>INDEX('Scheme master'!A:A,MATCH(B62&amp;C62,'Scheme master'!B:B,0),0)</f>
        <v>#N/A</v>
      </c>
      <c r="B62" s="67"/>
      <c r="C62" s="67"/>
      <c r="D62" s="67"/>
      <c r="E62" s="73"/>
      <c r="F62" s="69"/>
      <c r="G62" s="70"/>
      <c r="H62" s="71"/>
      <c r="I62" s="71"/>
      <c r="J62" s="71"/>
      <c r="K62" s="71"/>
      <c r="L62" s="71"/>
      <c r="M62" s="71"/>
      <c r="N62" s="71"/>
      <c r="O62" s="71"/>
      <c r="P62" s="74"/>
      <c r="Q62" s="71"/>
      <c r="R62" s="71"/>
      <c r="S62" s="71"/>
      <c r="T62" s="71"/>
    </row>
    <row r="63" spans="1:20" x14ac:dyDescent="0.25">
      <c r="A63" s="72" t="e">
        <f>INDEX('Scheme master'!A:A,MATCH(B63&amp;C63,'Scheme master'!B:B,0),0)</f>
        <v>#N/A</v>
      </c>
      <c r="B63" s="67"/>
      <c r="C63" s="67"/>
      <c r="D63" s="67"/>
      <c r="E63" s="73"/>
      <c r="F63" s="69"/>
      <c r="G63" s="70"/>
      <c r="H63" s="71"/>
      <c r="I63" s="71"/>
      <c r="J63" s="71"/>
      <c r="K63" s="71"/>
      <c r="L63" s="71"/>
      <c r="M63" s="71"/>
      <c r="N63" s="71"/>
      <c r="O63" s="71"/>
      <c r="P63" s="74"/>
      <c r="Q63" s="71"/>
      <c r="R63" s="71"/>
      <c r="S63" s="71"/>
      <c r="T63" s="71"/>
    </row>
    <row r="64" spans="1:20" x14ac:dyDescent="0.25">
      <c r="A64" s="72" t="e">
        <f>INDEX('Scheme master'!A:A,MATCH(B64&amp;C64,'Scheme master'!B:B,0),0)</f>
        <v>#N/A</v>
      </c>
      <c r="B64" s="67"/>
      <c r="C64" s="67"/>
      <c r="D64" s="67"/>
      <c r="E64" s="73"/>
      <c r="F64" s="69"/>
      <c r="G64" s="70"/>
      <c r="H64" s="71"/>
      <c r="I64" s="71"/>
      <c r="J64" s="71"/>
      <c r="K64" s="71"/>
      <c r="L64" s="71"/>
      <c r="M64" s="71"/>
      <c r="N64" s="71"/>
      <c r="O64" s="71"/>
      <c r="P64" s="74"/>
      <c r="Q64" s="71"/>
      <c r="R64" s="71"/>
      <c r="S64" s="71"/>
      <c r="T64" s="71"/>
    </row>
    <row r="65" spans="1:20" x14ac:dyDescent="0.25">
      <c r="A65" s="72" t="e">
        <f>INDEX('Scheme master'!A:A,MATCH(B65&amp;C65,'Scheme master'!B:B,0),0)</f>
        <v>#N/A</v>
      </c>
      <c r="B65" s="67"/>
      <c r="C65" s="67"/>
      <c r="D65" s="67"/>
      <c r="E65" s="73"/>
      <c r="F65" s="69"/>
      <c r="G65" s="70"/>
      <c r="H65" s="71"/>
      <c r="I65" s="71"/>
      <c r="J65" s="71"/>
      <c r="K65" s="71"/>
      <c r="L65" s="71"/>
      <c r="M65" s="71"/>
      <c r="N65" s="71"/>
      <c r="O65" s="71"/>
      <c r="P65" s="74"/>
      <c r="Q65" s="71"/>
      <c r="R65" s="71"/>
      <c r="S65" s="71"/>
      <c r="T65" s="71"/>
    </row>
    <row r="66" spans="1:20" x14ac:dyDescent="0.25">
      <c r="A66" s="72" t="e">
        <f>INDEX('Scheme master'!A:A,MATCH(B66&amp;C66,'Scheme master'!B:B,0),0)</f>
        <v>#N/A</v>
      </c>
      <c r="B66" s="67"/>
      <c r="C66" s="67"/>
      <c r="D66" s="67"/>
      <c r="E66" s="73"/>
      <c r="F66" s="69"/>
      <c r="G66" s="70"/>
      <c r="H66" s="71"/>
      <c r="I66" s="71"/>
      <c r="J66" s="71"/>
      <c r="K66" s="71"/>
      <c r="L66" s="71"/>
      <c r="M66" s="71"/>
      <c r="N66" s="71"/>
      <c r="O66" s="71"/>
      <c r="P66" s="74"/>
      <c r="Q66" s="71"/>
      <c r="R66" s="71"/>
      <c r="S66" s="71"/>
      <c r="T66" s="71"/>
    </row>
    <row r="67" spans="1:20" x14ac:dyDescent="0.25">
      <c r="A67" s="72" t="e">
        <f>INDEX('Scheme master'!A:A,MATCH(B67&amp;C67,'Scheme master'!B:B,0),0)</f>
        <v>#N/A</v>
      </c>
      <c r="B67" s="67"/>
      <c r="C67" s="67"/>
      <c r="D67" s="67"/>
      <c r="E67" s="73"/>
      <c r="F67" s="69"/>
      <c r="G67" s="70"/>
      <c r="H67" s="71"/>
      <c r="I67" s="71"/>
      <c r="J67" s="71"/>
      <c r="K67" s="71"/>
      <c r="L67" s="71"/>
      <c r="M67" s="71"/>
      <c r="N67" s="71"/>
      <c r="O67" s="71"/>
      <c r="P67" s="74"/>
      <c r="Q67" s="71"/>
      <c r="R67" s="71"/>
      <c r="S67" s="71"/>
      <c r="T67" s="71"/>
    </row>
    <row r="68" spans="1:20" x14ac:dyDescent="0.25">
      <c r="A68" s="72" t="e">
        <f>INDEX('Scheme master'!A:A,MATCH(B68&amp;C68,'Scheme master'!B:B,0),0)</f>
        <v>#N/A</v>
      </c>
      <c r="B68" s="67"/>
      <c r="C68" s="67"/>
      <c r="D68" s="67"/>
      <c r="E68" s="73"/>
      <c r="F68" s="69"/>
      <c r="G68" s="70"/>
      <c r="H68" s="71"/>
      <c r="I68" s="71"/>
      <c r="J68" s="71"/>
      <c r="K68" s="71"/>
      <c r="L68" s="71"/>
      <c r="M68" s="71"/>
      <c r="N68" s="71"/>
      <c r="O68" s="71"/>
      <c r="P68" s="74"/>
      <c r="Q68" s="71"/>
      <c r="R68" s="71"/>
      <c r="S68" s="71"/>
      <c r="T68" s="71"/>
    </row>
    <row r="69" spans="1:20" x14ac:dyDescent="0.25">
      <c r="A69" s="72" t="e">
        <f>INDEX('Scheme master'!A:A,MATCH(B69&amp;C69,'Scheme master'!B:B,0),0)</f>
        <v>#N/A</v>
      </c>
      <c r="B69" s="67"/>
      <c r="C69" s="67"/>
      <c r="D69" s="67"/>
      <c r="E69" s="73"/>
      <c r="F69" s="69"/>
      <c r="G69" s="70"/>
      <c r="H69" s="71"/>
      <c r="I69" s="71"/>
      <c r="J69" s="71"/>
      <c r="K69" s="71"/>
      <c r="L69" s="71"/>
      <c r="M69" s="71"/>
      <c r="N69" s="71"/>
      <c r="O69" s="71"/>
      <c r="P69" s="74"/>
      <c r="Q69" s="71"/>
      <c r="R69" s="71"/>
      <c r="S69" s="71"/>
      <c r="T69" s="71"/>
    </row>
    <row r="70" spans="1:20" x14ac:dyDescent="0.25">
      <c r="A70" s="72" t="e">
        <f>INDEX('Scheme master'!A:A,MATCH(B70&amp;C70,'Scheme master'!B:B,0),0)</f>
        <v>#N/A</v>
      </c>
      <c r="B70" s="67"/>
      <c r="C70" s="67"/>
      <c r="D70" s="67"/>
      <c r="E70" s="73"/>
      <c r="F70" s="69"/>
      <c r="G70" s="70"/>
      <c r="H70" s="71"/>
      <c r="I70" s="71"/>
      <c r="J70" s="71"/>
      <c r="K70" s="71"/>
      <c r="L70" s="71"/>
      <c r="M70" s="71"/>
      <c r="N70" s="71"/>
      <c r="O70" s="71"/>
      <c r="P70" s="74"/>
      <c r="Q70" s="71"/>
      <c r="R70" s="71"/>
      <c r="S70" s="71"/>
      <c r="T70" s="71"/>
    </row>
    <row r="71" spans="1:20" x14ac:dyDescent="0.25">
      <c r="A71" s="72" t="e">
        <f>INDEX('Scheme master'!A:A,MATCH(B71&amp;C71,'Scheme master'!B:B,0),0)</f>
        <v>#N/A</v>
      </c>
      <c r="B71" s="67"/>
      <c r="C71" s="67"/>
      <c r="D71" s="67"/>
      <c r="E71" s="73"/>
      <c r="F71" s="69"/>
      <c r="G71" s="70"/>
      <c r="H71" s="71"/>
      <c r="I71" s="71"/>
      <c r="J71" s="71"/>
      <c r="K71" s="71"/>
      <c r="L71" s="71"/>
      <c r="M71" s="71"/>
      <c r="N71" s="71"/>
      <c r="O71" s="71"/>
      <c r="P71" s="74"/>
      <c r="Q71" s="71"/>
      <c r="R71" s="71"/>
      <c r="S71" s="71"/>
      <c r="T71" s="71"/>
    </row>
    <row r="72" spans="1:20" x14ac:dyDescent="0.25">
      <c r="A72" s="72" t="e">
        <f>INDEX('Scheme master'!A:A,MATCH(B72&amp;C72,'Scheme master'!B:B,0),0)</f>
        <v>#N/A</v>
      </c>
      <c r="B72" s="67"/>
      <c r="C72" s="67"/>
      <c r="D72" s="67"/>
      <c r="E72" s="73"/>
      <c r="F72" s="69"/>
      <c r="G72" s="70"/>
      <c r="H72" s="71"/>
      <c r="I72" s="71"/>
      <c r="J72" s="71"/>
      <c r="K72" s="71"/>
      <c r="L72" s="71"/>
      <c r="M72" s="71"/>
      <c r="N72" s="71"/>
      <c r="O72" s="71"/>
      <c r="P72" s="74"/>
      <c r="Q72" s="71"/>
      <c r="R72" s="71"/>
      <c r="S72" s="71"/>
      <c r="T72" s="71"/>
    </row>
    <row r="73" spans="1:20" x14ac:dyDescent="0.25">
      <c r="A73" s="72" t="e">
        <f>INDEX('Scheme master'!A:A,MATCH(B73&amp;C73,'Scheme master'!B:B,0),0)</f>
        <v>#N/A</v>
      </c>
      <c r="B73" s="67"/>
      <c r="C73" s="67"/>
      <c r="D73" s="67"/>
      <c r="E73" s="73"/>
      <c r="F73" s="69"/>
      <c r="G73" s="70"/>
      <c r="H73" s="71"/>
      <c r="I73" s="71"/>
      <c r="J73" s="71"/>
      <c r="K73" s="71"/>
      <c r="L73" s="71"/>
      <c r="M73" s="71"/>
      <c r="N73" s="71"/>
      <c r="O73" s="71"/>
      <c r="P73" s="74"/>
      <c r="Q73" s="71"/>
      <c r="R73" s="71"/>
      <c r="S73" s="71"/>
      <c r="T73" s="71"/>
    </row>
    <row r="74" spans="1:20" x14ac:dyDescent="0.25">
      <c r="A74" s="72" t="e">
        <f>INDEX('Scheme master'!A:A,MATCH(B74&amp;C74,'Scheme master'!B:B,0),0)</f>
        <v>#N/A</v>
      </c>
      <c r="B74" s="67"/>
      <c r="C74" s="67"/>
      <c r="D74" s="67"/>
      <c r="E74" s="73"/>
      <c r="F74" s="69"/>
      <c r="G74" s="70"/>
      <c r="H74" s="71"/>
      <c r="I74" s="71"/>
      <c r="J74" s="71"/>
      <c r="K74" s="71"/>
      <c r="L74" s="71"/>
      <c r="M74" s="71"/>
      <c r="N74" s="71"/>
      <c r="O74" s="71"/>
      <c r="P74" s="74"/>
      <c r="Q74" s="71"/>
      <c r="R74" s="71"/>
      <c r="S74" s="71"/>
      <c r="T74" s="71"/>
    </row>
    <row r="75" spans="1:20" x14ac:dyDescent="0.25">
      <c r="A75" s="72" t="e">
        <f>INDEX('Scheme master'!A:A,MATCH(B75&amp;C75,'Scheme master'!B:B,0),0)</f>
        <v>#N/A</v>
      </c>
      <c r="B75" s="67"/>
      <c r="C75" s="67"/>
      <c r="D75" s="67"/>
      <c r="E75" s="73"/>
      <c r="F75" s="69"/>
      <c r="G75" s="70"/>
      <c r="H75" s="71"/>
      <c r="I75" s="71"/>
      <c r="J75" s="71"/>
      <c r="K75" s="71"/>
      <c r="L75" s="71"/>
      <c r="M75" s="71"/>
      <c r="N75" s="71"/>
      <c r="O75" s="71"/>
      <c r="P75" s="74"/>
      <c r="Q75" s="71"/>
      <c r="R75" s="71"/>
      <c r="S75" s="71"/>
      <c r="T75" s="71"/>
    </row>
    <row r="76" spans="1:20" x14ac:dyDescent="0.25">
      <c r="A76" s="72" t="e">
        <f>INDEX('Scheme master'!A:A,MATCH(B76&amp;C76,'Scheme master'!B:B,0),0)</f>
        <v>#N/A</v>
      </c>
      <c r="B76" s="67"/>
      <c r="C76" s="67"/>
      <c r="D76" s="67"/>
      <c r="E76" s="73"/>
      <c r="F76" s="69"/>
      <c r="G76" s="70"/>
      <c r="H76" s="71"/>
      <c r="I76" s="71"/>
      <c r="J76" s="71"/>
      <c r="K76" s="71"/>
      <c r="L76" s="71"/>
      <c r="M76" s="71"/>
      <c r="N76" s="71"/>
      <c r="O76" s="71"/>
      <c r="P76" s="74"/>
      <c r="Q76" s="71"/>
      <c r="R76" s="71"/>
      <c r="S76" s="71"/>
      <c r="T76" s="71"/>
    </row>
    <row r="77" spans="1:20" x14ac:dyDescent="0.25">
      <c r="A77" s="72" t="e">
        <f>INDEX('Scheme master'!A:A,MATCH(B77&amp;C77,'Scheme master'!B:B,0),0)</f>
        <v>#N/A</v>
      </c>
      <c r="B77" s="67"/>
      <c r="C77" s="67"/>
      <c r="D77" s="67"/>
      <c r="E77" s="73"/>
      <c r="F77" s="69"/>
      <c r="G77" s="70"/>
      <c r="H77" s="71"/>
      <c r="I77" s="71"/>
      <c r="J77" s="71"/>
      <c r="K77" s="71"/>
      <c r="L77" s="71"/>
      <c r="M77" s="71"/>
      <c r="N77" s="71"/>
      <c r="O77" s="71"/>
      <c r="P77" s="74"/>
      <c r="Q77" s="71"/>
      <c r="R77" s="71"/>
      <c r="S77" s="71"/>
      <c r="T77" s="71"/>
    </row>
    <row r="78" spans="1:20" x14ac:dyDescent="0.25">
      <c r="A78" s="72" t="e">
        <f>INDEX('Scheme master'!A:A,MATCH(B78&amp;C78,'Scheme master'!B:B,0),0)</f>
        <v>#N/A</v>
      </c>
      <c r="B78" s="67"/>
      <c r="C78" s="67"/>
      <c r="D78" s="67"/>
      <c r="E78" s="73"/>
      <c r="F78" s="69"/>
      <c r="G78" s="70"/>
      <c r="H78" s="71"/>
      <c r="I78" s="71"/>
      <c r="J78" s="71"/>
      <c r="K78" s="71"/>
      <c r="L78" s="71"/>
      <c r="M78" s="71"/>
      <c r="N78" s="71"/>
      <c r="O78" s="71"/>
      <c r="P78" s="74"/>
      <c r="Q78" s="71"/>
      <c r="R78" s="71"/>
      <c r="S78" s="71"/>
      <c r="T78" s="71"/>
    </row>
    <row r="79" spans="1:20" x14ac:dyDescent="0.25">
      <c r="A79" s="72" t="e">
        <f>INDEX('Scheme master'!A:A,MATCH(B79&amp;C79,'Scheme master'!B:B,0),0)</f>
        <v>#N/A</v>
      </c>
      <c r="B79" s="67"/>
      <c r="C79" s="67"/>
      <c r="D79" s="67"/>
      <c r="E79" s="73"/>
      <c r="F79" s="69"/>
      <c r="G79" s="70"/>
      <c r="H79" s="71"/>
      <c r="I79" s="71"/>
      <c r="J79" s="71"/>
      <c r="K79" s="71"/>
      <c r="L79" s="71"/>
      <c r="M79" s="71"/>
      <c r="N79" s="71"/>
      <c r="O79" s="71"/>
      <c r="P79" s="74"/>
      <c r="Q79" s="71"/>
      <c r="R79" s="71"/>
      <c r="S79" s="71"/>
      <c r="T79" s="71"/>
    </row>
    <row r="80" spans="1:20" x14ac:dyDescent="0.25">
      <c r="A80" s="72" t="e">
        <f>INDEX('Scheme master'!A:A,MATCH(B80&amp;C80,'Scheme master'!B:B,0),0)</f>
        <v>#N/A</v>
      </c>
      <c r="B80" s="67"/>
      <c r="C80" s="67"/>
      <c r="D80" s="67"/>
      <c r="E80" s="73"/>
      <c r="F80" s="69"/>
      <c r="G80" s="70"/>
      <c r="H80" s="71"/>
      <c r="I80" s="71"/>
      <c r="J80" s="71"/>
      <c r="K80" s="71"/>
      <c r="L80" s="71"/>
      <c r="M80" s="71"/>
      <c r="N80" s="71"/>
      <c r="O80" s="71"/>
      <c r="P80" s="74"/>
      <c r="Q80" s="71"/>
      <c r="R80" s="71"/>
      <c r="S80" s="71"/>
      <c r="T80" s="71"/>
    </row>
    <row r="81" spans="1:20" x14ac:dyDescent="0.25">
      <c r="A81" s="72" t="e">
        <f>INDEX('Scheme master'!A:A,MATCH(B81&amp;C81,'Scheme master'!B:B,0),0)</f>
        <v>#N/A</v>
      </c>
      <c r="B81" s="67"/>
      <c r="C81" s="67"/>
      <c r="D81" s="67"/>
      <c r="E81" s="73"/>
      <c r="F81" s="69"/>
      <c r="G81" s="70"/>
      <c r="H81" s="71"/>
      <c r="I81" s="71"/>
      <c r="J81" s="71"/>
      <c r="K81" s="71"/>
      <c r="L81" s="71"/>
      <c r="M81" s="71"/>
      <c r="N81" s="71"/>
      <c r="O81" s="71"/>
      <c r="P81" s="74"/>
      <c r="Q81" s="71"/>
      <c r="R81" s="71"/>
      <c r="S81" s="71"/>
      <c r="T81" s="71"/>
    </row>
    <row r="82" spans="1:20" x14ac:dyDescent="0.25">
      <c r="A82" s="72" t="e">
        <f>INDEX('Scheme master'!A:A,MATCH(B82&amp;C82,'Scheme master'!B:B,0),0)</f>
        <v>#N/A</v>
      </c>
      <c r="B82" s="67"/>
      <c r="C82" s="67"/>
      <c r="D82" s="67"/>
      <c r="E82" s="73"/>
      <c r="F82" s="69"/>
      <c r="G82" s="70"/>
      <c r="H82" s="71"/>
      <c r="I82" s="71"/>
      <c r="J82" s="71"/>
      <c r="K82" s="71"/>
      <c r="L82" s="71"/>
      <c r="M82" s="71"/>
      <c r="N82" s="71"/>
      <c r="O82" s="71"/>
      <c r="P82" s="74"/>
      <c r="Q82" s="71"/>
      <c r="R82" s="71"/>
      <c r="S82" s="71"/>
      <c r="T82" s="71"/>
    </row>
    <row r="83" spans="1:20" x14ac:dyDescent="0.25">
      <c r="A83" s="72" t="e">
        <f>INDEX('Scheme master'!A:A,MATCH(B83&amp;C83,'Scheme master'!B:B,0),0)</f>
        <v>#N/A</v>
      </c>
      <c r="B83" s="67"/>
      <c r="C83" s="67"/>
      <c r="D83" s="67"/>
      <c r="E83" s="73"/>
      <c r="F83" s="69"/>
      <c r="G83" s="70"/>
      <c r="H83" s="71"/>
      <c r="I83" s="71"/>
      <c r="J83" s="71"/>
      <c r="K83" s="71"/>
      <c r="L83" s="71"/>
      <c r="M83" s="71"/>
      <c r="N83" s="71"/>
      <c r="O83" s="71"/>
      <c r="P83" s="74"/>
      <c r="Q83" s="71"/>
      <c r="R83" s="71"/>
      <c r="S83" s="71"/>
      <c r="T83" s="71"/>
    </row>
    <row r="84" spans="1:20" x14ac:dyDescent="0.25">
      <c r="A84" s="72" t="e">
        <f>INDEX('Scheme master'!A:A,MATCH(B84&amp;C84,'Scheme master'!B:B,0),0)</f>
        <v>#N/A</v>
      </c>
      <c r="B84" s="67"/>
      <c r="C84" s="67"/>
      <c r="D84" s="67"/>
      <c r="E84" s="73"/>
      <c r="F84" s="69"/>
      <c r="G84" s="70"/>
      <c r="H84" s="71"/>
      <c r="I84" s="71"/>
      <c r="J84" s="71"/>
      <c r="K84" s="71"/>
      <c r="L84" s="71"/>
      <c r="M84" s="71"/>
      <c r="N84" s="71"/>
      <c r="O84" s="71"/>
      <c r="P84" s="74"/>
      <c r="Q84" s="71"/>
      <c r="R84" s="71"/>
      <c r="S84" s="71"/>
      <c r="T84" s="71"/>
    </row>
    <row r="85" spans="1:20" x14ac:dyDescent="0.25">
      <c r="A85" s="72" t="e">
        <f>INDEX('Scheme master'!A:A,MATCH(B85&amp;C85,'Scheme master'!B:B,0),0)</f>
        <v>#N/A</v>
      </c>
      <c r="B85" s="67"/>
      <c r="C85" s="67"/>
      <c r="D85" s="67"/>
      <c r="E85" s="73"/>
      <c r="F85" s="69"/>
      <c r="G85" s="70"/>
      <c r="H85" s="71"/>
      <c r="I85" s="71"/>
      <c r="J85" s="71"/>
      <c r="K85" s="71"/>
      <c r="L85" s="71"/>
      <c r="M85" s="71"/>
      <c r="N85" s="71"/>
      <c r="O85" s="71"/>
      <c r="P85" s="74"/>
      <c r="Q85" s="71"/>
      <c r="R85" s="71"/>
      <c r="S85" s="71"/>
      <c r="T85" s="71"/>
    </row>
    <row r="86" spans="1:20" x14ac:dyDescent="0.25">
      <c r="A86" s="72" t="e">
        <f>INDEX('Scheme master'!A:A,MATCH(B86&amp;C86,'Scheme master'!B:B,0),0)</f>
        <v>#N/A</v>
      </c>
      <c r="B86" s="67"/>
      <c r="C86" s="67"/>
      <c r="D86" s="67"/>
      <c r="E86" s="73"/>
      <c r="F86" s="69"/>
      <c r="G86" s="70"/>
      <c r="H86" s="71"/>
      <c r="I86" s="71"/>
      <c r="J86" s="71"/>
      <c r="K86" s="71"/>
      <c r="L86" s="71"/>
      <c r="M86" s="71"/>
      <c r="N86" s="71"/>
      <c r="O86" s="71"/>
      <c r="P86" s="74"/>
      <c r="Q86" s="71"/>
      <c r="R86" s="71"/>
      <c r="S86" s="71"/>
      <c r="T86" s="71"/>
    </row>
    <row r="87" spans="1:20" x14ac:dyDescent="0.25">
      <c r="A87" s="72" t="e">
        <f>INDEX('Scheme master'!A:A,MATCH(B87&amp;C87,'Scheme master'!B:B,0),0)</f>
        <v>#N/A</v>
      </c>
      <c r="B87" s="67"/>
      <c r="C87" s="67"/>
      <c r="D87" s="67"/>
      <c r="E87" s="73"/>
      <c r="F87" s="69"/>
      <c r="G87" s="70"/>
      <c r="H87" s="71"/>
      <c r="I87" s="71"/>
      <c r="J87" s="71"/>
      <c r="K87" s="71"/>
      <c r="L87" s="71"/>
      <c r="M87" s="71"/>
      <c r="N87" s="71"/>
      <c r="O87" s="71"/>
      <c r="P87" s="74"/>
      <c r="Q87" s="71"/>
      <c r="R87" s="71"/>
      <c r="S87" s="71"/>
      <c r="T87" s="71"/>
    </row>
    <row r="88" spans="1:20" x14ac:dyDescent="0.25">
      <c r="A88" s="72" t="e">
        <f>INDEX('Scheme master'!A:A,MATCH(B88&amp;C88,'Scheme master'!B:B,0),0)</f>
        <v>#N/A</v>
      </c>
      <c r="B88" s="67"/>
      <c r="C88" s="67"/>
      <c r="D88" s="67"/>
      <c r="E88" s="73"/>
      <c r="F88" s="69"/>
      <c r="G88" s="70"/>
      <c r="H88" s="71"/>
      <c r="I88" s="71"/>
      <c r="J88" s="71"/>
      <c r="K88" s="71"/>
      <c r="L88" s="71"/>
      <c r="M88" s="71"/>
      <c r="N88" s="71"/>
      <c r="O88" s="71"/>
      <c r="P88" s="74"/>
      <c r="Q88" s="71"/>
      <c r="R88" s="71"/>
      <c r="S88" s="71"/>
      <c r="T88" s="71"/>
    </row>
    <row r="89" spans="1:20" x14ac:dyDescent="0.25">
      <c r="A89" s="72" t="e">
        <f>INDEX('Scheme master'!A:A,MATCH(B89&amp;C89,'Scheme master'!B:B,0),0)</f>
        <v>#N/A</v>
      </c>
      <c r="B89" s="67"/>
      <c r="C89" s="67"/>
      <c r="D89" s="67"/>
      <c r="E89" s="73"/>
      <c r="F89" s="69"/>
      <c r="G89" s="70"/>
      <c r="H89" s="71"/>
      <c r="I89" s="71"/>
      <c r="J89" s="71"/>
      <c r="K89" s="71"/>
      <c r="L89" s="71"/>
      <c r="M89" s="71"/>
      <c r="N89" s="71"/>
      <c r="O89" s="71"/>
      <c r="P89" s="74"/>
      <c r="Q89" s="71"/>
      <c r="R89" s="71"/>
      <c r="S89" s="71"/>
      <c r="T89" s="71"/>
    </row>
    <row r="90" spans="1:20" x14ac:dyDescent="0.25">
      <c r="A90" s="72" t="e">
        <f>INDEX('Scheme master'!A:A,MATCH(B90&amp;C90,'Scheme master'!B:B,0),0)</f>
        <v>#N/A</v>
      </c>
      <c r="B90" s="67"/>
      <c r="C90" s="67"/>
      <c r="D90" s="67"/>
      <c r="E90" s="73"/>
      <c r="F90" s="69"/>
      <c r="G90" s="70"/>
      <c r="H90" s="71"/>
      <c r="I90" s="71"/>
      <c r="J90" s="71"/>
      <c r="K90" s="71"/>
      <c r="L90" s="71"/>
      <c r="M90" s="71"/>
      <c r="N90" s="71"/>
      <c r="O90" s="71"/>
      <c r="P90" s="74"/>
      <c r="Q90" s="71"/>
      <c r="R90" s="71"/>
      <c r="S90" s="71"/>
      <c r="T90" s="71"/>
    </row>
    <row r="91" spans="1:20" x14ac:dyDescent="0.25">
      <c r="A91" s="72" t="e">
        <f>INDEX('Scheme master'!A:A,MATCH(B91&amp;C91,'Scheme master'!B:B,0),0)</f>
        <v>#N/A</v>
      </c>
      <c r="B91" s="67"/>
      <c r="C91" s="67"/>
      <c r="D91" s="67"/>
      <c r="E91" s="73"/>
      <c r="F91" s="69"/>
      <c r="G91" s="70"/>
      <c r="H91" s="71"/>
      <c r="I91" s="71"/>
      <c r="J91" s="71"/>
      <c r="K91" s="71"/>
      <c r="L91" s="71"/>
      <c r="M91" s="71"/>
      <c r="N91" s="71"/>
      <c r="O91" s="71"/>
      <c r="P91" s="74"/>
      <c r="Q91" s="71"/>
      <c r="R91" s="71"/>
      <c r="S91" s="71"/>
      <c r="T91" s="71"/>
    </row>
    <row r="92" spans="1:20" x14ac:dyDescent="0.25">
      <c r="A92" s="72" t="e">
        <f>INDEX('Scheme master'!A:A,MATCH(B92&amp;C92,'Scheme master'!B:B,0),0)</f>
        <v>#N/A</v>
      </c>
      <c r="B92" s="67"/>
      <c r="C92" s="67"/>
      <c r="D92" s="67"/>
      <c r="E92" s="73"/>
      <c r="F92" s="69"/>
      <c r="G92" s="70"/>
      <c r="H92" s="71"/>
      <c r="I92" s="71"/>
      <c r="J92" s="71"/>
      <c r="K92" s="71"/>
      <c r="L92" s="71"/>
      <c r="M92" s="71"/>
      <c r="N92" s="71"/>
      <c r="O92" s="71"/>
      <c r="P92" s="74"/>
      <c r="Q92" s="71"/>
      <c r="R92" s="71"/>
      <c r="S92" s="71"/>
      <c r="T92" s="71"/>
    </row>
    <row r="93" spans="1:20" x14ac:dyDescent="0.25">
      <c r="A93" s="72" t="e">
        <f>INDEX('Scheme master'!A:A,MATCH(B93&amp;C93,'Scheme master'!B:B,0),0)</f>
        <v>#N/A</v>
      </c>
      <c r="B93" s="67"/>
      <c r="C93" s="67"/>
      <c r="D93" s="67"/>
      <c r="E93" s="73"/>
      <c r="F93" s="69"/>
      <c r="G93" s="70"/>
      <c r="H93" s="71"/>
      <c r="I93" s="71"/>
      <c r="J93" s="71"/>
      <c r="K93" s="71"/>
      <c r="L93" s="71"/>
      <c r="M93" s="71"/>
      <c r="N93" s="71"/>
      <c r="O93" s="71"/>
      <c r="P93" s="74"/>
      <c r="Q93" s="71"/>
      <c r="R93" s="71"/>
      <c r="S93" s="71"/>
      <c r="T93" s="71"/>
    </row>
    <row r="94" spans="1:20" x14ac:dyDescent="0.25">
      <c r="A94" s="72" t="e">
        <f>INDEX('Scheme master'!A:A,MATCH(B94&amp;C94,'Scheme master'!B:B,0),0)</f>
        <v>#N/A</v>
      </c>
      <c r="B94" s="67"/>
      <c r="C94" s="67"/>
      <c r="D94" s="67"/>
      <c r="E94" s="73"/>
      <c r="F94" s="69"/>
      <c r="G94" s="70"/>
      <c r="H94" s="71"/>
      <c r="I94" s="71"/>
      <c r="J94" s="71"/>
      <c r="K94" s="71"/>
      <c r="L94" s="71"/>
      <c r="M94" s="71"/>
      <c r="N94" s="71"/>
      <c r="O94" s="71"/>
      <c r="P94" s="74"/>
      <c r="Q94" s="71"/>
      <c r="R94" s="71"/>
      <c r="S94" s="71"/>
      <c r="T94" s="71"/>
    </row>
    <row r="95" spans="1:20" x14ac:dyDescent="0.25">
      <c r="A95" s="72" t="e">
        <f>INDEX('Scheme master'!A:A,MATCH(B95&amp;C95,'Scheme master'!B:B,0),0)</f>
        <v>#N/A</v>
      </c>
      <c r="B95" s="67"/>
      <c r="C95" s="67"/>
      <c r="D95" s="67"/>
      <c r="E95" s="73"/>
      <c r="F95" s="69"/>
      <c r="G95" s="70"/>
      <c r="H95" s="71"/>
      <c r="I95" s="71"/>
      <c r="J95" s="71"/>
      <c r="K95" s="71"/>
      <c r="L95" s="71"/>
      <c r="M95" s="71"/>
      <c r="N95" s="71"/>
      <c r="O95" s="71"/>
      <c r="P95" s="74"/>
      <c r="Q95" s="71"/>
      <c r="R95" s="71"/>
      <c r="S95" s="71"/>
      <c r="T95" s="71"/>
    </row>
    <row r="96" spans="1:20" x14ac:dyDescent="0.25">
      <c r="A96" s="72" t="e">
        <f>INDEX('Scheme master'!A:A,MATCH(B96&amp;C96,'Scheme master'!B:B,0),0)</f>
        <v>#N/A</v>
      </c>
      <c r="B96" s="67"/>
      <c r="C96" s="67"/>
      <c r="D96" s="67"/>
      <c r="E96" s="73"/>
      <c r="F96" s="69"/>
      <c r="G96" s="70"/>
      <c r="H96" s="71"/>
      <c r="I96" s="71"/>
      <c r="J96" s="71"/>
      <c r="K96" s="71"/>
      <c r="L96" s="71"/>
      <c r="M96" s="71"/>
      <c r="N96" s="71"/>
      <c r="O96" s="71"/>
      <c r="P96" s="74"/>
      <c r="Q96" s="71"/>
      <c r="R96" s="71"/>
      <c r="S96" s="71"/>
      <c r="T96" s="71"/>
    </row>
    <row r="97" spans="1:20" x14ac:dyDescent="0.25">
      <c r="A97" s="72" t="e">
        <f>INDEX('Scheme master'!A:A,MATCH(B97&amp;C97,'Scheme master'!B:B,0),0)</f>
        <v>#N/A</v>
      </c>
      <c r="B97" s="67"/>
      <c r="C97" s="67"/>
      <c r="D97" s="67"/>
      <c r="E97" s="73"/>
      <c r="F97" s="69"/>
      <c r="G97" s="70"/>
      <c r="H97" s="71"/>
      <c r="I97" s="71"/>
      <c r="J97" s="71"/>
      <c r="K97" s="71"/>
      <c r="L97" s="71"/>
      <c r="M97" s="71"/>
      <c r="N97" s="71"/>
      <c r="O97" s="71"/>
      <c r="P97" s="74"/>
      <c r="Q97" s="71"/>
      <c r="R97" s="71"/>
      <c r="S97" s="71"/>
      <c r="T97" s="71"/>
    </row>
    <row r="98" spans="1:20" x14ac:dyDescent="0.25">
      <c r="A98" s="72" t="e">
        <f>INDEX('Scheme master'!A:A,MATCH(B98&amp;C98,'Scheme master'!B:B,0),0)</f>
        <v>#N/A</v>
      </c>
      <c r="B98" s="67"/>
      <c r="C98" s="67"/>
      <c r="D98" s="67"/>
      <c r="E98" s="73"/>
      <c r="F98" s="69"/>
      <c r="G98" s="70"/>
      <c r="H98" s="71"/>
      <c r="I98" s="71"/>
      <c r="J98" s="71"/>
      <c r="K98" s="71"/>
      <c r="L98" s="71"/>
      <c r="M98" s="71"/>
      <c r="N98" s="71"/>
      <c r="O98" s="71"/>
      <c r="P98" s="74"/>
      <c r="Q98" s="71"/>
      <c r="R98" s="71"/>
      <c r="S98" s="71"/>
      <c r="T98" s="71"/>
    </row>
    <row r="99" spans="1:20" x14ac:dyDescent="0.25">
      <c r="A99" s="72" t="e">
        <f>INDEX('Scheme master'!A:A,MATCH(B99&amp;C99,'Scheme master'!B:B,0),0)</f>
        <v>#N/A</v>
      </c>
      <c r="B99" s="67"/>
      <c r="C99" s="67"/>
      <c r="D99" s="67"/>
      <c r="E99" s="73"/>
      <c r="F99" s="69"/>
      <c r="G99" s="70"/>
      <c r="H99" s="71"/>
      <c r="I99" s="71"/>
      <c r="J99" s="71"/>
      <c r="K99" s="71"/>
      <c r="L99" s="71"/>
      <c r="M99" s="71"/>
      <c r="N99" s="71"/>
      <c r="O99" s="71"/>
      <c r="P99" s="74"/>
      <c r="Q99" s="71"/>
      <c r="R99" s="71"/>
      <c r="S99" s="71"/>
      <c r="T99" s="71"/>
    </row>
    <row r="100" spans="1:20" x14ac:dyDescent="0.25">
      <c r="A100" s="72" t="e">
        <f>INDEX('Scheme master'!A:A,MATCH(B100&amp;C100,'Scheme master'!B:B,0),0)</f>
        <v>#N/A</v>
      </c>
      <c r="B100" s="67"/>
      <c r="C100" s="67"/>
      <c r="D100" s="67"/>
      <c r="E100" s="73"/>
      <c r="F100" s="69"/>
      <c r="G100" s="70"/>
      <c r="H100" s="71"/>
      <c r="I100" s="71"/>
      <c r="J100" s="71"/>
      <c r="K100" s="71"/>
      <c r="L100" s="71"/>
      <c r="M100" s="71"/>
      <c r="N100" s="71"/>
      <c r="O100" s="71"/>
      <c r="P100" s="74"/>
      <c r="Q100" s="71"/>
      <c r="R100" s="71"/>
      <c r="S100" s="71"/>
      <c r="T100" s="71"/>
    </row>
    <row r="101" spans="1:20" x14ac:dyDescent="0.25">
      <c r="A101" s="72" t="e">
        <f>INDEX('Scheme master'!A:A,MATCH(B101&amp;C101,'Scheme master'!B:B,0),0)</f>
        <v>#N/A</v>
      </c>
      <c r="B101" s="67"/>
      <c r="C101" s="67"/>
      <c r="D101" s="67"/>
      <c r="E101" s="73"/>
      <c r="F101" s="69"/>
      <c r="G101" s="70"/>
      <c r="H101" s="71"/>
      <c r="I101" s="71"/>
      <c r="J101" s="71"/>
      <c r="K101" s="71"/>
      <c r="L101" s="71"/>
      <c r="M101" s="71"/>
      <c r="N101" s="71"/>
      <c r="O101" s="71"/>
      <c r="P101" s="74"/>
      <c r="Q101" s="71"/>
      <c r="R101" s="71"/>
      <c r="S101" s="71"/>
      <c r="T101" s="71"/>
    </row>
    <row r="102" spans="1:20" x14ac:dyDescent="0.25">
      <c r="A102" s="72" t="e">
        <f>INDEX('Scheme master'!A:A,MATCH(B102&amp;C102,'Scheme master'!B:B,0),0)</f>
        <v>#N/A</v>
      </c>
      <c r="B102" s="67"/>
      <c r="C102" s="67"/>
      <c r="D102" s="67"/>
      <c r="E102" s="73"/>
      <c r="F102" s="69"/>
      <c r="G102" s="70"/>
      <c r="H102" s="71"/>
      <c r="I102" s="71"/>
      <c r="J102" s="71"/>
      <c r="K102" s="71"/>
      <c r="L102" s="71"/>
      <c r="M102" s="71"/>
      <c r="N102" s="71"/>
      <c r="O102" s="71"/>
      <c r="P102" s="74"/>
      <c r="Q102" s="71"/>
      <c r="R102" s="71"/>
      <c r="S102" s="71"/>
      <c r="T102" s="71"/>
    </row>
    <row r="103" spans="1:20" x14ac:dyDescent="0.25">
      <c r="A103" s="72" t="e">
        <f>INDEX('Scheme master'!A:A,MATCH(B103&amp;C103,'Scheme master'!B:B,0),0)</f>
        <v>#N/A</v>
      </c>
      <c r="B103" s="67"/>
      <c r="C103" s="67"/>
      <c r="D103" s="67"/>
      <c r="E103" s="73"/>
      <c r="F103" s="69"/>
      <c r="G103" s="70"/>
      <c r="H103" s="71"/>
      <c r="I103" s="71"/>
      <c r="J103" s="71"/>
      <c r="K103" s="71"/>
      <c r="L103" s="71"/>
      <c r="M103" s="71"/>
      <c r="N103" s="71"/>
      <c r="O103" s="71"/>
      <c r="P103" s="74"/>
      <c r="Q103" s="71"/>
      <c r="R103" s="71"/>
      <c r="S103" s="71"/>
      <c r="T103" s="71"/>
    </row>
    <row r="104" spans="1:20" x14ac:dyDescent="0.25">
      <c r="A104" s="72" t="e">
        <f>INDEX('Scheme master'!A:A,MATCH(B104&amp;C104,'Scheme master'!B:B,0),0)</f>
        <v>#N/A</v>
      </c>
      <c r="B104" s="67"/>
      <c r="C104" s="67"/>
      <c r="D104" s="67"/>
      <c r="E104" s="73"/>
      <c r="F104" s="69"/>
      <c r="G104" s="70"/>
      <c r="H104" s="71"/>
      <c r="I104" s="71"/>
      <c r="J104" s="71"/>
      <c r="K104" s="71"/>
      <c r="L104" s="71"/>
      <c r="M104" s="71"/>
      <c r="N104" s="71"/>
      <c r="O104" s="71"/>
      <c r="P104" s="74"/>
      <c r="Q104" s="71"/>
      <c r="R104" s="71"/>
      <c r="S104" s="71"/>
      <c r="T104" s="71"/>
    </row>
    <row r="105" spans="1:20" x14ac:dyDescent="0.25">
      <c r="A105" s="72" t="e">
        <f>INDEX('Scheme master'!A:A,MATCH(B105&amp;C105,'Scheme master'!B:B,0),0)</f>
        <v>#N/A</v>
      </c>
      <c r="B105" s="67"/>
      <c r="C105" s="67"/>
      <c r="D105" s="67"/>
      <c r="E105" s="73"/>
      <c r="F105" s="69"/>
      <c r="G105" s="70"/>
      <c r="H105" s="71"/>
      <c r="I105" s="71"/>
      <c r="J105" s="71"/>
      <c r="K105" s="71"/>
      <c r="L105" s="71"/>
      <c r="M105" s="71"/>
      <c r="N105" s="71"/>
      <c r="O105" s="71"/>
      <c r="P105" s="74"/>
      <c r="Q105" s="71"/>
      <c r="R105" s="71"/>
      <c r="S105" s="71"/>
      <c r="T105" s="71"/>
    </row>
    <row r="106" spans="1:20" x14ac:dyDescent="0.25">
      <c r="A106" s="72" t="e">
        <f>INDEX('Scheme master'!A:A,MATCH(B106&amp;C106,'Scheme master'!B:B,0),0)</f>
        <v>#N/A</v>
      </c>
      <c r="B106" s="67"/>
      <c r="C106" s="67"/>
      <c r="D106" s="67"/>
      <c r="E106" s="73"/>
      <c r="F106" s="69"/>
      <c r="G106" s="70"/>
      <c r="H106" s="71"/>
      <c r="I106" s="71"/>
      <c r="J106" s="71"/>
      <c r="K106" s="71"/>
      <c r="L106" s="71"/>
      <c r="M106" s="71"/>
      <c r="N106" s="71"/>
      <c r="O106" s="71"/>
      <c r="P106" s="74"/>
      <c r="Q106" s="71"/>
      <c r="R106" s="71"/>
      <c r="S106" s="71"/>
      <c r="T106" s="71"/>
    </row>
    <row r="107" spans="1:20" x14ac:dyDescent="0.25">
      <c r="A107" s="72" t="e">
        <f>INDEX('Scheme master'!A:A,MATCH(B107&amp;C107,'Scheme master'!B:B,0),0)</f>
        <v>#N/A</v>
      </c>
      <c r="B107" s="67"/>
      <c r="C107" s="67"/>
      <c r="D107" s="67"/>
      <c r="E107" s="73"/>
      <c r="F107" s="69"/>
      <c r="G107" s="70"/>
      <c r="H107" s="71"/>
      <c r="I107" s="71"/>
      <c r="J107" s="71"/>
      <c r="K107" s="71"/>
      <c r="L107" s="71"/>
      <c r="M107" s="71"/>
      <c r="N107" s="71"/>
      <c r="O107" s="71"/>
      <c r="P107" s="74"/>
      <c r="Q107" s="71"/>
      <c r="R107" s="71"/>
      <c r="S107" s="71"/>
      <c r="T107" s="71"/>
    </row>
    <row r="108" spans="1:20" x14ac:dyDescent="0.25">
      <c r="A108" s="72" t="e">
        <f>INDEX('Scheme master'!A:A,MATCH(B108&amp;C108,'Scheme master'!B:B,0),0)</f>
        <v>#N/A</v>
      </c>
      <c r="B108" s="67"/>
      <c r="C108" s="67"/>
      <c r="D108" s="67"/>
      <c r="E108" s="73"/>
      <c r="F108" s="69"/>
      <c r="G108" s="70"/>
      <c r="H108" s="71"/>
      <c r="I108" s="71"/>
      <c r="J108" s="71"/>
      <c r="K108" s="71"/>
      <c r="L108" s="71"/>
      <c r="M108" s="71"/>
      <c r="N108" s="71"/>
      <c r="O108" s="71"/>
      <c r="P108" s="74"/>
      <c r="Q108" s="71"/>
      <c r="R108" s="71"/>
      <c r="S108" s="71"/>
      <c r="T108" s="71"/>
    </row>
    <row r="109" spans="1:20" x14ac:dyDescent="0.25">
      <c r="A109" s="72" t="e">
        <f>INDEX('Scheme master'!A:A,MATCH(B109&amp;C109,'Scheme master'!B:B,0),0)</f>
        <v>#N/A</v>
      </c>
      <c r="B109" s="67"/>
      <c r="C109" s="67"/>
      <c r="D109" s="67"/>
      <c r="E109" s="73"/>
      <c r="F109" s="69"/>
      <c r="G109" s="70"/>
      <c r="H109" s="71"/>
      <c r="I109" s="71"/>
      <c r="J109" s="71"/>
      <c r="K109" s="71"/>
      <c r="L109" s="71"/>
      <c r="M109" s="71"/>
      <c r="N109" s="71"/>
      <c r="O109" s="71"/>
      <c r="P109" s="74"/>
      <c r="Q109" s="71"/>
      <c r="R109" s="71"/>
      <c r="S109" s="71"/>
      <c r="T109" s="71"/>
    </row>
    <row r="110" spans="1:20" x14ac:dyDescent="0.25">
      <c r="A110" s="72" t="e">
        <f>INDEX('Scheme master'!A:A,MATCH(B110&amp;C110,'Scheme master'!B:B,0),0)</f>
        <v>#N/A</v>
      </c>
      <c r="B110" s="67"/>
      <c r="C110" s="67"/>
      <c r="D110" s="67"/>
      <c r="E110" s="73"/>
      <c r="F110" s="69"/>
      <c r="G110" s="70"/>
      <c r="H110" s="71"/>
      <c r="I110" s="71"/>
      <c r="J110" s="71"/>
      <c r="K110" s="71"/>
      <c r="L110" s="71"/>
      <c r="M110" s="71"/>
      <c r="N110" s="71"/>
      <c r="O110" s="71"/>
      <c r="P110" s="74"/>
      <c r="Q110" s="71"/>
      <c r="R110" s="71"/>
      <c r="S110" s="71"/>
      <c r="T110" s="71"/>
    </row>
    <row r="111" spans="1:20" x14ac:dyDescent="0.25">
      <c r="A111" s="72" t="e">
        <f>INDEX('Scheme master'!A:A,MATCH(B111&amp;C111,'Scheme master'!B:B,0),0)</f>
        <v>#N/A</v>
      </c>
      <c r="B111" s="67"/>
      <c r="C111" s="67"/>
      <c r="D111" s="67"/>
      <c r="E111" s="73"/>
      <c r="F111" s="69"/>
      <c r="G111" s="70"/>
      <c r="H111" s="71"/>
      <c r="I111" s="71"/>
      <c r="J111" s="71"/>
      <c r="K111" s="71"/>
      <c r="L111" s="71"/>
      <c r="M111" s="71"/>
      <c r="N111" s="71"/>
      <c r="O111" s="71"/>
      <c r="P111" s="74"/>
      <c r="Q111" s="71"/>
      <c r="R111" s="71"/>
      <c r="S111" s="71"/>
      <c r="T111" s="71"/>
    </row>
    <row r="112" spans="1:20" x14ac:dyDescent="0.25">
      <c r="A112" s="72" t="e">
        <f>INDEX('Scheme master'!A:A,MATCH(B112&amp;C112,'Scheme master'!B:B,0),0)</f>
        <v>#N/A</v>
      </c>
      <c r="B112" s="67"/>
      <c r="C112" s="67"/>
      <c r="D112" s="67"/>
      <c r="E112" s="73"/>
      <c r="F112" s="69"/>
      <c r="G112" s="70"/>
      <c r="H112" s="71"/>
      <c r="I112" s="71"/>
      <c r="J112" s="71"/>
      <c r="K112" s="71"/>
      <c r="L112" s="71"/>
      <c r="M112" s="71"/>
      <c r="N112" s="71"/>
      <c r="O112" s="71"/>
      <c r="P112" s="74"/>
      <c r="Q112" s="71"/>
      <c r="R112" s="71"/>
      <c r="S112" s="71"/>
      <c r="T112" s="71"/>
    </row>
    <row r="113" spans="1:20" x14ac:dyDescent="0.25">
      <c r="A113" s="72" t="e">
        <f>INDEX('Scheme master'!A:A,MATCH(B113&amp;C113,'Scheme master'!B:B,0),0)</f>
        <v>#N/A</v>
      </c>
      <c r="B113" s="67"/>
      <c r="C113" s="67"/>
      <c r="D113" s="67"/>
      <c r="E113" s="73"/>
      <c r="F113" s="69"/>
      <c r="G113" s="70"/>
      <c r="H113" s="71"/>
      <c r="I113" s="71"/>
      <c r="J113" s="71"/>
      <c r="K113" s="71"/>
      <c r="L113" s="71"/>
      <c r="M113" s="71"/>
      <c r="N113" s="71"/>
      <c r="O113" s="71"/>
      <c r="P113" s="74"/>
      <c r="Q113" s="71"/>
      <c r="R113" s="71"/>
      <c r="S113" s="71"/>
      <c r="T113" s="71"/>
    </row>
    <row r="114" spans="1:20" x14ac:dyDescent="0.25">
      <c r="A114" s="72" t="e">
        <f>INDEX('Scheme master'!A:A,MATCH(B114&amp;C114,'Scheme master'!B:B,0),0)</f>
        <v>#N/A</v>
      </c>
      <c r="B114" s="67"/>
      <c r="C114" s="67"/>
      <c r="D114" s="67"/>
      <c r="E114" s="73"/>
      <c r="F114" s="69"/>
      <c r="G114" s="70"/>
      <c r="H114" s="71"/>
      <c r="I114" s="71"/>
      <c r="J114" s="71"/>
      <c r="K114" s="71"/>
      <c r="L114" s="71"/>
      <c r="M114" s="71"/>
      <c r="N114" s="71"/>
      <c r="O114" s="71"/>
      <c r="P114" s="74"/>
      <c r="Q114" s="71"/>
      <c r="R114" s="71"/>
      <c r="S114" s="71"/>
      <c r="T114" s="71"/>
    </row>
    <row r="115" spans="1:20" x14ac:dyDescent="0.25">
      <c r="A115" s="72" t="e">
        <f>INDEX('Scheme master'!A:A,MATCH(B115&amp;C115,'Scheme master'!B:B,0),0)</f>
        <v>#N/A</v>
      </c>
      <c r="B115" s="67"/>
      <c r="C115" s="67"/>
      <c r="D115" s="67"/>
      <c r="E115" s="73"/>
      <c r="F115" s="69"/>
      <c r="G115" s="70"/>
      <c r="H115" s="71"/>
      <c r="I115" s="71"/>
      <c r="J115" s="71"/>
      <c r="K115" s="71"/>
      <c r="L115" s="71"/>
      <c r="M115" s="71"/>
      <c r="N115" s="71"/>
      <c r="O115" s="71"/>
      <c r="P115" s="74"/>
      <c r="Q115" s="71"/>
      <c r="R115" s="71"/>
      <c r="S115" s="71"/>
      <c r="T115" s="71"/>
    </row>
    <row r="116" spans="1:20" x14ac:dyDescent="0.25">
      <c r="A116" s="72" t="e">
        <f>INDEX('Scheme master'!A:A,MATCH(B116&amp;C116,'Scheme master'!B:B,0),0)</f>
        <v>#N/A</v>
      </c>
      <c r="B116" s="67"/>
      <c r="C116" s="67"/>
      <c r="D116" s="67"/>
      <c r="E116" s="73"/>
      <c r="F116" s="69"/>
      <c r="G116" s="70"/>
      <c r="H116" s="71"/>
      <c r="I116" s="71"/>
      <c r="J116" s="71"/>
      <c r="K116" s="71"/>
      <c r="L116" s="71"/>
      <c r="M116" s="71"/>
      <c r="N116" s="71"/>
      <c r="O116" s="71"/>
      <c r="P116" s="74"/>
      <c r="Q116" s="71"/>
      <c r="R116" s="71"/>
      <c r="S116" s="71"/>
      <c r="T116" s="71"/>
    </row>
    <row r="117" spans="1:20" x14ac:dyDescent="0.25">
      <c r="A117" s="72" t="e">
        <f>INDEX('Scheme master'!A:A,MATCH(B117&amp;C117,'Scheme master'!B:B,0),0)</f>
        <v>#N/A</v>
      </c>
      <c r="B117" s="67"/>
      <c r="C117" s="67"/>
      <c r="D117" s="67"/>
      <c r="E117" s="73"/>
      <c r="F117" s="69"/>
      <c r="G117" s="70"/>
      <c r="H117" s="71"/>
      <c r="I117" s="71"/>
      <c r="J117" s="71"/>
      <c r="K117" s="71"/>
      <c r="L117" s="71"/>
      <c r="M117" s="71"/>
      <c r="N117" s="71"/>
      <c r="O117" s="71"/>
      <c r="P117" s="74"/>
      <c r="Q117" s="71"/>
      <c r="R117" s="71"/>
      <c r="S117" s="71"/>
      <c r="T117" s="71"/>
    </row>
    <row r="118" spans="1:20" x14ac:dyDescent="0.25">
      <c r="A118" s="72" t="e">
        <f>INDEX('Scheme master'!A:A,MATCH(B118&amp;C118,'Scheme master'!B:B,0),0)</f>
        <v>#N/A</v>
      </c>
      <c r="B118" s="67"/>
      <c r="C118" s="67"/>
      <c r="D118" s="67"/>
      <c r="E118" s="73"/>
      <c r="F118" s="69"/>
      <c r="G118" s="70"/>
      <c r="H118" s="71"/>
      <c r="I118" s="71"/>
      <c r="J118" s="71"/>
      <c r="K118" s="71"/>
      <c r="L118" s="71"/>
      <c r="M118" s="71"/>
      <c r="N118" s="71"/>
      <c r="O118" s="71"/>
      <c r="P118" s="74"/>
      <c r="Q118" s="71"/>
      <c r="R118" s="71"/>
      <c r="S118" s="71"/>
      <c r="T118" s="71"/>
    </row>
    <row r="119" spans="1:20" x14ac:dyDescent="0.25">
      <c r="A119" s="72" t="e">
        <f>INDEX('Scheme master'!A:A,MATCH(B119&amp;C119,'Scheme master'!B:B,0),0)</f>
        <v>#N/A</v>
      </c>
      <c r="B119" s="67"/>
      <c r="C119" s="67"/>
      <c r="D119" s="67"/>
      <c r="E119" s="73"/>
      <c r="F119" s="69"/>
      <c r="G119" s="70"/>
      <c r="H119" s="71"/>
      <c r="I119" s="71"/>
      <c r="J119" s="71"/>
      <c r="K119" s="71"/>
      <c r="L119" s="71"/>
      <c r="M119" s="71"/>
      <c r="N119" s="71"/>
      <c r="O119" s="71"/>
      <c r="P119" s="74"/>
      <c r="Q119" s="71"/>
      <c r="R119" s="71"/>
      <c r="S119" s="71"/>
      <c r="T119" s="71"/>
    </row>
    <row r="120" spans="1:20" x14ac:dyDescent="0.25">
      <c r="A120" s="72" t="e">
        <f>INDEX('Scheme master'!A:A,MATCH(B120&amp;C120,'Scheme master'!B:B,0),0)</f>
        <v>#N/A</v>
      </c>
      <c r="B120" s="67"/>
      <c r="C120" s="67"/>
      <c r="D120" s="67"/>
      <c r="E120" s="73"/>
      <c r="F120" s="69"/>
      <c r="G120" s="70"/>
      <c r="H120" s="71"/>
      <c r="I120" s="71"/>
      <c r="J120" s="71"/>
      <c r="K120" s="71"/>
      <c r="L120" s="71"/>
      <c r="M120" s="71"/>
      <c r="N120" s="71"/>
      <c r="O120" s="71"/>
      <c r="P120" s="74"/>
      <c r="Q120" s="71"/>
      <c r="R120" s="71"/>
      <c r="S120" s="71"/>
      <c r="T120" s="71"/>
    </row>
    <row r="121" spans="1:20" x14ac:dyDescent="0.25">
      <c r="A121" s="72" t="e">
        <f>INDEX('Scheme master'!A:A,MATCH(B121&amp;C121,'Scheme master'!B:B,0),0)</f>
        <v>#N/A</v>
      </c>
      <c r="B121" s="67"/>
      <c r="C121" s="67"/>
      <c r="D121" s="67"/>
      <c r="E121" s="73"/>
      <c r="F121" s="69"/>
      <c r="G121" s="70"/>
      <c r="H121" s="71"/>
      <c r="I121" s="71"/>
      <c r="J121" s="71"/>
      <c r="K121" s="71"/>
      <c r="L121" s="71"/>
      <c r="M121" s="71"/>
      <c r="N121" s="71"/>
      <c r="O121" s="71"/>
      <c r="P121" s="74"/>
      <c r="Q121" s="71"/>
      <c r="R121" s="71"/>
      <c r="S121" s="71"/>
      <c r="T121" s="71"/>
    </row>
    <row r="122" spans="1:20" x14ac:dyDescent="0.25">
      <c r="A122" s="72" t="e">
        <f>INDEX('Scheme master'!A:A,MATCH(B122&amp;C122,'Scheme master'!B:B,0),0)</f>
        <v>#N/A</v>
      </c>
      <c r="B122" s="67"/>
      <c r="C122" s="67"/>
      <c r="D122" s="67"/>
      <c r="E122" s="73"/>
      <c r="F122" s="69"/>
      <c r="G122" s="70"/>
      <c r="H122" s="71"/>
      <c r="I122" s="71"/>
      <c r="J122" s="71"/>
      <c r="K122" s="71"/>
      <c r="L122" s="71"/>
      <c r="M122" s="71"/>
      <c r="N122" s="71"/>
      <c r="O122" s="71"/>
      <c r="P122" s="74"/>
      <c r="Q122" s="71"/>
      <c r="R122" s="71"/>
      <c r="S122" s="71"/>
      <c r="T122" s="71"/>
    </row>
    <row r="123" spans="1:20" x14ac:dyDescent="0.25">
      <c r="A123" s="72" t="e">
        <f>INDEX('Scheme master'!A:A,MATCH(B123&amp;C123,'Scheme master'!B:B,0),0)</f>
        <v>#N/A</v>
      </c>
      <c r="B123" s="67"/>
      <c r="C123" s="67"/>
      <c r="D123" s="67"/>
      <c r="E123" s="73"/>
      <c r="F123" s="69"/>
      <c r="G123" s="70"/>
      <c r="H123" s="71"/>
      <c r="I123" s="71"/>
      <c r="J123" s="71"/>
      <c r="K123" s="71"/>
      <c r="L123" s="71"/>
      <c r="M123" s="71"/>
      <c r="N123" s="71"/>
      <c r="O123" s="71"/>
      <c r="P123" s="74"/>
      <c r="Q123" s="71"/>
      <c r="R123" s="71"/>
      <c r="S123" s="71"/>
      <c r="T123" s="71"/>
    </row>
    <row r="124" spans="1:20" x14ac:dyDescent="0.25">
      <c r="A124" s="72" t="e">
        <f>INDEX('Scheme master'!A:A,MATCH(B124&amp;C124,'Scheme master'!B:B,0),0)</f>
        <v>#N/A</v>
      </c>
      <c r="B124" s="67"/>
      <c r="C124" s="67"/>
      <c r="D124" s="67"/>
      <c r="E124" s="73"/>
      <c r="F124" s="69"/>
      <c r="G124" s="70"/>
      <c r="H124" s="71"/>
      <c r="I124" s="71"/>
      <c r="J124" s="71"/>
      <c r="K124" s="71"/>
      <c r="L124" s="71"/>
      <c r="M124" s="71"/>
      <c r="N124" s="71"/>
      <c r="O124" s="71"/>
      <c r="P124" s="74"/>
      <c r="Q124" s="71"/>
      <c r="R124" s="71"/>
      <c r="S124" s="71"/>
      <c r="T124" s="71"/>
    </row>
    <row r="125" spans="1:20" x14ac:dyDescent="0.25">
      <c r="A125" s="72" t="e">
        <f>INDEX('Scheme master'!A:A,MATCH(B125&amp;C125,'Scheme master'!B:B,0),0)</f>
        <v>#N/A</v>
      </c>
      <c r="B125" s="67"/>
      <c r="C125" s="67"/>
      <c r="D125" s="67"/>
      <c r="E125" s="73"/>
      <c r="F125" s="69"/>
      <c r="G125" s="70"/>
      <c r="H125" s="71"/>
      <c r="I125" s="71"/>
      <c r="J125" s="71"/>
      <c r="K125" s="71"/>
      <c r="L125" s="71"/>
      <c r="M125" s="71"/>
      <c r="N125" s="71"/>
      <c r="O125" s="71"/>
      <c r="P125" s="74"/>
      <c r="Q125" s="71"/>
      <c r="R125" s="71"/>
      <c r="S125" s="71"/>
      <c r="T125" s="71"/>
    </row>
    <row r="126" spans="1:20" x14ac:dyDescent="0.25">
      <c r="A126" s="72" t="e">
        <f>INDEX('Scheme master'!A:A,MATCH(B126&amp;C126,'Scheme master'!B:B,0),0)</f>
        <v>#N/A</v>
      </c>
      <c r="B126" s="67"/>
      <c r="C126" s="67"/>
      <c r="D126" s="67"/>
      <c r="E126" s="73"/>
      <c r="F126" s="69"/>
      <c r="G126" s="70"/>
      <c r="H126" s="71"/>
      <c r="I126" s="71"/>
      <c r="J126" s="71"/>
      <c r="K126" s="71"/>
      <c r="L126" s="71"/>
      <c r="M126" s="71"/>
      <c r="N126" s="71"/>
      <c r="O126" s="71"/>
      <c r="P126" s="74"/>
      <c r="Q126" s="71"/>
      <c r="R126" s="71"/>
      <c r="S126" s="71"/>
      <c r="T126" s="71"/>
    </row>
    <row r="127" spans="1:20" x14ac:dyDescent="0.25">
      <c r="A127" s="72" t="e">
        <f>INDEX('Scheme master'!A:A,MATCH(B127&amp;C127,'Scheme master'!B:B,0),0)</f>
        <v>#N/A</v>
      </c>
      <c r="B127" s="67"/>
      <c r="C127" s="67"/>
      <c r="D127" s="67"/>
      <c r="E127" s="73"/>
      <c r="F127" s="69"/>
      <c r="G127" s="70"/>
      <c r="H127" s="71"/>
      <c r="I127" s="71"/>
      <c r="J127" s="71"/>
      <c r="K127" s="71"/>
      <c r="L127" s="71"/>
      <c r="M127" s="71"/>
      <c r="N127" s="71"/>
      <c r="O127" s="71"/>
      <c r="P127" s="74"/>
      <c r="Q127" s="71"/>
      <c r="R127" s="71"/>
      <c r="S127" s="71"/>
      <c r="T127" s="71"/>
    </row>
    <row r="128" spans="1:20" x14ac:dyDescent="0.25">
      <c r="A128" s="72" t="e">
        <f>INDEX('Scheme master'!A:A,MATCH(B128&amp;C128,'Scheme master'!B:B,0),0)</f>
        <v>#N/A</v>
      </c>
      <c r="B128" s="67"/>
      <c r="C128" s="67"/>
      <c r="D128" s="67"/>
      <c r="E128" s="73"/>
      <c r="F128" s="69"/>
      <c r="G128" s="70"/>
      <c r="H128" s="71"/>
      <c r="I128" s="71"/>
      <c r="J128" s="71"/>
      <c r="K128" s="71"/>
      <c r="L128" s="71"/>
      <c r="M128" s="71"/>
      <c r="N128" s="71"/>
      <c r="O128" s="71"/>
      <c r="P128" s="74"/>
      <c r="Q128" s="71"/>
      <c r="R128" s="71"/>
      <c r="S128" s="71"/>
      <c r="T128" s="71"/>
    </row>
    <row r="129" spans="1:20" x14ac:dyDescent="0.25">
      <c r="A129" s="72" t="e">
        <f>INDEX('Scheme master'!A:A,MATCH(B129&amp;C129,'Scheme master'!B:B,0),0)</f>
        <v>#N/A</v>
      </c>
      <c r="B129" s="67"/>
      <c r="C129" s="67"/>
      <c r="D129" s="67"/>
      <c r="E129" s="73"/>
      <c r="F129" s="69"/>
      <c r="G129" s="70"/>
      <c r="H129" s="71"/>
      <c r="I129" s="71"/>
      <c r="J129" s="71"/>
      <c r="K129" s="71"/>
      <c r="L129" s="71"/>
      <c r="M129" s="71"/>
      <c r="N129" s="71"/>
      <c r="O129" s="71"/>
      <c r="P129" s="74"/>
      <c r="Q129" s="71"/>
      <c r="R129" s="71"/>
      <c r="S129" s="71"/>
      <c r="T129" s="71"/>
    </row>
    <row r="130" spans="1:20" x14ac:dyDescent="0.25">
      <c r="A130" s="72" t="e">
        <f>INDEX('Scheme master'!A:A,MATCH(B130&amp;C130,'Scheme master'!B:B,0),0)</f>
        <v>#N/A</v>
      </c>
      <c r="B130" s="67"/>
      <c r="C130" s="67"/>
      <c r="D130" s="67"/>
      <c r="E130" s="73"/>
      <c r="F130" s="69"/>
      <c r="G130" s="70"/>
      <c r="H130" s="71"/>
      <c r="I130" s="71"/>
      <c r="J130" s="71"/>
      <c r="K130" s="71"/>
      <c r="L130" s="71"/>
      <c r="M130" s="71"/>
      <c r="N130" s="71"/>
      <c r="O130" s="71"/>
      <c r="P130" s="74"/>
      <c r="Q130" s="71"/>
      <c r="R130" s="71"/>
      <c r="S130" s="71"/>
      <c r="T130" s="71"/>
    </row>
    <row r="131" spans="1:20" x14ac:dyDescent="0.25">
      <c r="A131" s="72" t="e">
        <f>INDEX('Scheme master'!A:A,MATCH(B131&amp;C131,'Scheme master'!B:B,0),0)</f>
        <v>#N/A</v>
      </c>
      <c r="B131" s="67"/>
      <c r="C131" s="67"/>
      <c r="D131" s="67"/>
      <c r="E131" s="73"/>
      <c r="F131" s="69"/>
      <c r="G131" s="70"/>
      <c r="H131" s="71"/>
      <c r="I131" s="71"/>
      <c r="J131" s="71"/>
      <c r="K131" s="71"/>
      <c r="L131" s="71"/>
      <c r="M131" s="71"/>
      <c r="N131" s="71"/>
      <c r="O131" s="71"/>
      <c r="P131" s="74"/>
      <c r="Q131" s="71"/>
      <c r="R131" s="71"/>
      <c r="S131" s="71"/>
      <c r="T131" s="71"/>
    </row>
    <row r="132" spans="1:20" x14ac:dyDescent="0.25">
      <c r="A132" s="72" t="e">
        <f>INDEX('Scheme master'!A:A,MATCH(B132&amp;C132,'Scheme master'!B:B,0),0)</f>
        <v>#N/A</v>
      </c>
      <c r="B132" s="67"/>
      <c r="C132" s="67"/>
      <c r="D132" s="67"/>
      <c r="E132" s="73"/>
      <c r="F132" s="69"/>
      <c r="G132" s="70"/>
      <c r="H132" s="71"/>
      <c r="I132" s="71"/>
      <c r="J132" s="71"/>
      <c r="K132" s="71"/>
      <c r="L132" s="71"/>
      <c r="M132" s="71"/>
      <c r="N132" s="71"/>
      <c r="O132" s="71"/>
      <c r="P132" s="74"/>
      <c r="Q132" s="71"/>
      <c r="R132" s="71"/>
      <c r="S132" s="71"/>
      <c r="T132" s="71"/>
    </row>
    <row r="133" spans="1:20" x14ac:dyDescent="0.25">
      <c r="A133" s="72" t="e">
        <f>INDEX('Scheme master'!A:A,MATCH(B133&amp;C133,'Scheme master'!B:B,0),0)</f>
        <v>#N/A</v>
      </c>
      <c r="B133" s="67"/>
      <c r="C133" s="67"/>
      <c r="D133" s="67"/>
      <c r="E133" s="73"/>
      <c r="F133" s="69"/>
      <c r="G133" s="70"/>
      <c r="H133" s="71"/>
      <c r="I133" s="71"/>
      <c r="J133" s="71"/>
      <c r="K133" s="71"/>
      <c r="L133" s="71"/>
      <c r="M133" s="71"/>
      <c r="N133" s="71"/>
      <c r="O133" s="71"/>
      <c r="P133" s="74"/>
      <c r="Q133" s="71"/>
      <c r="R133" s="71"/>
      <c r="S133" s="71"/>
      <c r="T133" s="71"/>
    </row>
    <row r="134" spans="1:20" x14ac:dyDescent="0.25">
      <c r="A134" s="72" t="e">
        <f>INDEX('Scheme master'!A:A,MATCH(B134&amp;C134,'Scheme master'!B:B,0),0)</f>
        <v>#N/A</v>
      </c>
      <c r="B134" s="67"/>
      <c r="C134" s="67"/>
      <c r="D134" s="67"/>
      <c r="E134" s="73"/>
      <c r="F134" s="69"/>
      <c r="G134" s="70"/>
      <c r="H134" s="71"/>
      <c r="I134" s="71"/>
      <c r="J134" s="71"/>
      <c r="K134" s="71"/>
      <c r="L134" s="71"/>
      <c r="M134" s="71"/>
      <c r="N134" s="71"/>
      <c r="O134" s="71"/>
      <c r="P134" s="74"/>
      <c r="Q134" s="71"/>
      <c r="R134" s="71"/>
      <c r="S134" s="71"/>
      <c r="T134" s="71"/>
    </row>
    <row r="135" spans="1:20" x14ac:dyDescent="0.25">
      <c r="A135" s="72" t="e">
        <f>INDEX('Scheme master'!A:A,MATCH(B135&amp;C135,'Scheme master'!B:B,0),0)</f>
        <v>#N/A</v>
      </c>
      <c r="B135" s="67"/>
      <c r="C135" s="67"/>
      <c r="D135" s="67"/>
      <c r="E135" s="73"/>
      <c r="F135" s="69"/>
      <c r="G135" s="70"/>
      <c r="H135" s="71"/>
      <c r="I135" s="71"/>
      <c r="J135" s="71"/>
      <c r="K135" s="71"/>
      <c r="L135" s="71"/>
      <c r="M135" s="71"/>
      <c r="N135" s="71"/>
      <c r="O135" s="71"/>
      <c r="P135" s="74"/>
      <c r="Q135" s="71"/>
      <c r="R135" s="71"/>
      <c r="S135" s="71"/>
      <c r="T135" s="71"/>
    </row>
    <row r="136" spans="1:20" x14ac:dyDescent="0.25">
      <c r="A136" s="72" t="e">
        <f>INDEX('Scheme master'!A:A,MATCH(B136&amp;C136,'Scheme master'!B:B,0),0)</f>
        <v>#N/A</v>
      </c>
      <c r="B136" s="67"/>
      <c r="C136" s="67"/>
      <c r="D136" s="67"/>
      <c r="E136" s="73"/>
      <c r="F136" s="69"/>
      <c r="G136" s="70"/>
      <c r="H136" s="71"/>
      <c r="I136" s="71"/>
      <c r="J136" s="71"/>
      <c r="K136" s="71"/>
      <c r="L136" s="71"/>
      <c r="M136" s="71"/>
      <c r="N136" s="71"/>
      <c r="O136" s="71"/>
      <c r="P136" s="74"/>
      <c r="Q136" s="71"/>
      <c r="R136" s="71"/>
      <c r="S136" s="71"/>
      <c r="T136" s="71"/>
    </row>
    <row r="137" spans="1:20" x14ac:dyDescent="0.25">
      <c r="A137" s="72" t="e">
        <f>INDEX('Scheme master'!A:A,MATCH(B137&amp;C137,'Scheme master'!B:B,0),0)</f>
        <v>#N/A</v>
      </c>
      <c r="B137" s="67"/>
      <c r="C137" s="67"/>
      <c r="D137" s="67"/>
      <c r="E137" s="73"/>
      <c r="F137" s="69"/>
      <c r="G137" s="70"/>
      <c r="H137" s="71"/>
      <c r="I137" s="71"/>
      <c r="J137" s="71"/>
      <c r="K137" s="71"/>
      <c r="L137" s="71"/>
      <c r="M137" s="71"/>
      <c r="N137" s="71"/>
      <c r="O137" s="71"/>
      <c r="P137" s="74"/>
      <c r="Q137" s="71"/>
      <c r="R137" s="71"/>
      <c r="S137" s="71"/>
      <c r="T137" s="71"/>
    </row>
    <row r="138" spans="1:20" x14ac:dyDescent="0.25">
      <c r="A138" s="72" t="e">
        <f>INDEX('Scheme master'!A:A,MATCH(B138&amp;C138,'Scheme master'!B:B,0),0)</f>
        <v>#N/A</v>
      </c>
      <c r="B138" s="67"/>
      <c r="C138" s="67"/>
      <c r="D138" s="67"/>
      <c r="E138" s="73"/>
      <c r="F138" s="69"/>
      <c r="G138" s="70"/>
      <c r="H138" s="71"/>
      <c r="I138" s="71"/>
      <c r="J138" s="71"/>
      <c r="K138" s="71"/>
      <c r="L138" s="71"/>
      <c r="M138" s="71"/>
      <c r="N138" s="71"/>
      <c r="O138" s="71"/>
      <c r="P138" s="74"/>
      <c r="Q138" s="71"/>
      <c r="R138" s="71"/>
      <c r="S138" s="71"/>
      <c r="T138" s="71"/>
    </row>
    <row r="139" spans="1:20" x14ac:dyDescent="0.25">
      <c r="A139" s="72" t="e">
        <f>INDEX('Scheme master'!A:A,MATCH(B139&amp;C139,'Scheme master'!B:B,0),0)</f>
        <v>#N/A</v>
      </c>
      <c r="B139" s="67"/>
      <c r="C139" s="67"/>
      <c r="D139" s="67"/>
      <c r="E139" s="73"/>
      <c r="F139" s="69"/>
      <c r="G139" s="70"/>
      <c r="H139" s="71"/>
      <c r="I139" s="71"/>
      <c r="J139" s="71"/>
      <c r="K139" s="71"/>
      <c r="L139" s="71"/>
      <c r="M139" s="71"/>
      <c r="N139" s="71"/>
      <c r="O139" s="71"/>
      <c r="P139" s="74"/>
      <c r="Q139" s="71"/>
      <c r="R139" s="71"/>
      <c r="S139" s="71"/>
      <c r="T139" s="71"/>
    </row>
    <row r="140" spans="1:20" x14ac:dyDescent="0.25">
      <c r="A140" s="72" t="e">
        <f>INDEX('Scheme master'!A:A,MATCH(B140&amp;C140,'Scheme master'!B:B,0),0)</f>
        <v>#N/A</v>
      </c>
      <c r="B140" s="67"/>
      <c r="C140" s="67"/>
      <c r="D140" s="67"/>
      <c r="E140" s="73"/>
      <c r="F140" s="69"/>
      <c r="G140" s="70"/>
      <c r="H140" s="71"/>
      <c r="I140" s="71"/>
      <c r="J140" s="71"/>
      <c r="K140" s="71"/>
      <c r="L140" s="71"/>
      <c r="M140" s="71"/>
      <c r="N140" s="71"/>
      <c r="O140" s="71"/>
      <c r="P140" s="74"/>
      <c r="Q140" s="71"/>
      <c r="R140" s="71"/>
      <c r="S140" s="71"/>
      <c r="T140" s="71"/>
    </row>
    <row r="141" spans="1:20" x14ac:dyDescent="0.25">
      <c r="A141" s="72" t="e">
        <f>INDEX('Scheme master'!A:A,MATCH(B141&amp;C141,'Scheme master'!B:B,0),0)</f>
        <v>#N/A</v>
      </c>
      <c r="B141" s="67"/>
      <c r="C141" s="67"/>
      <c r="D141" s="67"/>
      <c r="E141" s="73"/>
      <c r="F141" s="69"/>
      <c r="G141" s="70"/>
      <c r="H141" s="71"/>
      <c r="I141" s="71"/>
      <c r="J141" s="71"/>
      <c r="K141" s="71"/>
      <c r="L141" s="71"/>
      <c r="M141" s="71"/>
      <c r="N141" s="71"/>
      <c r="O141" s="71"/>
      <c r="P141" s="74"/>
      <c r="Q141" s="71"/>
      <c r="R141" s="71"/>
      <c r="S141" s="71"/>
      <c r="T141" s="71"/>
    </row>
    <row r="142" spans="1:20" x14ac:dyDescent="0.25">
      <c r="A142" s="72" t="e">
        <f>INDEX('Scheme master'!A:A,MATCH(B142&amp;C142,'Scheme master'!B:B,0),0)</f>
        <v>#N/A</v>
      </c>
      <c r="B142" s="67"/>
      <c r="C142" s="67"/>
      <c r="D142" s="67"/>
      <c r="E142" s="73"/>
      <c r="F142" s="69"/>
      <c r="G142" s="70"/>
      <c r="H142" s="71"/>
      <c r="I142" s="71"/>
      <c r="J142" s="71"/>
      <c r="K142" s="71"/>
      <c r="L142" s="71"/>
      <c r="M142" s="71"/>
      <c r="N142" s="71"/>
      <c r="O142" s="71"/>
      <c r="P142" s="74"/>
      <c r="Q142" s="71"/>
      <c r="R142" s="71"/>
      <c r="S142" s="71"/>
      <c r="T142" s="71"/>
    </row>
    <row r="143" spans="1:20" x14ac:dyDescent="0.25">
      <c r="A143" s="72" t="e">
        <f>INDEX('Scheme master'!A:A,MATCH(B143&amp;C143,'Scheme master'!B:B,0),0)</f>
        <v>#N/A</v>
      </c>
      <c r="B143" s="67"/>
      <c r="C143" s="67"/>
      <c r="D143" s="67"/>
      <c r="E143" s="73"/>
      <c r="F143" s="69"/>
      <c r="G143" s="70"/>
      <c r="H143" s="71"/>
      <c r="I143" s="71"/>
      <c r="J143" s="71"/>
      <c r="K143" s="71"/>
      <c r="L143" s="71"/>
      <c r="M143" s="71"/>
      <c r="N143" s="71"/>
      <c r="O143" s="71"/>
      <c r="P143" s="74"/>
      <c r="Q143" s="71"/>
      <c r="R143" s="71"/>
      <c r="S143" s="71"/>
      <c r="T143" s="71"/>
    </row>
    <row r="144" spans="1:20" x14ac:dyDescent="0.25">
      <c r="A144" s="72" t="e">
        <f>INDEX('Scheme master'!A:A,MATCH(B144&amp;C144,'Scheme master'!B:B,0),0)</f>
        <v>#N/A</v>
      </c>
      <c r="B144" s="67"/>
      <c r="C144" s="67"/>
      <c r="D144" s="67"/>
      <c r="E144" s="73"/>
      <c r="F144" s="69"/>
      <c r="G144" s="70"/>
      <c r="H144" s="71"/>
      <c r="I144" s="71"/>
      <c r="J144" s="71"/>
      <c r="K144" s="71"/>
      <c r="L144" s="71"/>
      <c r="M144" s="71"/>
      <c r="N144" s="71"/>
      <c r="O144" s="71"/>
      <c r="P144" s="74"/>
      <c r="Q144" s="71"/>
      <c r="R144" s="71"/>
      <c r="S144" s="71"/>
      <c r="T144" s="71"/>
    </row>
    <row r="145" spans="1:20" x14ac:dyDescent="0.25">
      <c r="A145" s="72" t="e">
        <f>INDEX('Scheme master'!A:A,MATCH(B145&amp;C145,'Scheme master'!B:B,0),0)</f>
        <v>#N/A</v>
      </c>
      <c r="B145" s="67"/>
      <c r="C145" s="67"/>
      <c r="D145" s="67"/>
      <c r="E145" s="73"/>
      <c r="F145" s="69"/>
      <c r="G145" s="70"/>
      <c r="H145" s="71"/>
      <c r="I145" s="71"/>
      <c r="J145" s="71"/>
      <c r="K145" s="71"/>
      <c r="L145" s="71"/>
      <c r="M145" s="71"/>
      <c r="N145" s="71"/>
      <c r="O145" s="71"/>
      <c r="P145" s="74"/>
      <c r="Q145" s="71"/>
      <c r="R145" s="71"/>
      <c r="S145" s="71"/>
      <c r="T145" s="71"/>
    </row>
    <row r="146" spans="1:20" x14ac:dyDescent="0.25">
      <c r="A146" s="72" t="e">
        <f>INDEX('Scheme master'!A:A,MATCH(B146&amp;C146,'Scheme master'!B:B,0),0)</f>
        <v>#N/A</v>
      </c>
      <c r="B146" s="67"/>
      <c r="C146" s="67"/>
      <c r="D146" s="67"/>
      <c r="E146" s="73"/>
      <c r="F146" s="69"/>
      <c r="G146" s="70"/>
      <c r="H146" s="71"/>
      <c r="I146" s="71"/>
      <c r="J146" s="71"/>
      <c r="K146" s="71"/>
      <c r="L146" s="71"/>
      <c r="M146" s="71"/>
      <c r="N146" s="71"/>
      <c r="O146" s="71"/>
      <c r="P146" s="74"/>
      <c r="Q146" s="71"/>
      <c r="R146" s="71"/>
      <c r="S146" s="71"/>
      <c r="T146" s="71"/>
    </row>
    <row r="147" spans="1:20" x14ac:dyDescent="0.25">
      <c r="A147" s="72" t="e">
        <f>INDEX('Scheme master'!A:A,MATCH(B147&amp;C147,'Scheme master'!B:B,0),0)</f>
        <v>#N/A</v>
      </c>
      <c r="B147" s="67"/>
      <c r="C147" s="67"/>
      <c r="D147" s="67"/>
      <c r="E147" s="73"/>
      <c r="F147" s="69"/>
      <c r="G147" s="70"/>
      <c r="H147" s="71"/>
      <c r="I147" s="71"/>
      <c r="J147" s="71"/>
      <c r="K147" s="71"/>
      <c r="L147" s="71"/>
      <c r="M147" s="71"/>
      <c r="N147" s="71"/>
      <c r="O147" s="71"/>
      <c r="P147" s="74"/>
      <c r="Q147" s="71"/>
      <c r="R147" s="71"/>
      <c r="S147" s="71"/>
      <c r="T147" s="71"/>
    </row>
    <row r="148" spans="1:20" x14ac:dyDescent="0.25">
      <c r="A148" s="72" t="e">
        <f>INDEX('Scheme master'!A:A,MATCH(B148&amp;C148,'Scheme master'!B:B,0),0)</f>
        <v>#N/A</v>
      </c>
      <c r="B148" s="67"/>
      <c r="C148" s="67"/>
      <c r="D148" s="67"/>
      <c r="E148" s="73"/>
      <c r="F148" s="69"/>
      <c r="G148" s="70"/>
      <c r="H148" s="71"/>
      <c r="I148" s="71"/>
      <c r="J148" s="71"/>
      <c r="K148" s="71"/>
      <c r="L148" s="71"/>
      <c r="M148" s="71"/>
      <c r="N148" s="71"/>
      <c r="O148" s="71"/>
      <c r="P148" s="74"/>
      <c r="Q148" s="71"/>
      <c r="R148" s="71"/>
      <c r="S148" s="71"/>
      <c r="T148" s="71"/>
    </row>
    <row r="149" spans="1:20" x14ac:dyDescent="0.25">
      <c r="A149" s="72" t="e">
        <f>INDEX('Scheme master'!A:A,MATCH(B149&amp;C149,'Scheme master'!B:B,0),0)</f>
        <v>#N/A</v>
      </c>
      <c r="B149" s="67"/>
      <c r="C149" s="67"/>
      <c r="D149" s="67"/>
      <c r="E149" s="73"/>
      <c r="F149" s="69"/>
      <c r="G149" s="70"/>
      <c r="H149" s="71"/>
      <c r="I149" s="71"/>
      <c r="J149" s="71"/>
      <c r="K149" s="71"/>
      <c r="L149" s="71"/>
      <c r="M149" s="71"/>
      <c r="N149" s="71"/>
      <c r="O149" s="71"/>
      <c r="P149" s="74"/>
      <c r="Q149" s="71"/>
      <c r="R149" s="71"/>
      <c r="S149" s="71"/>
      <c r="T149" s="71"/>
    </row>
    <row r="150" spans="1:20" x14ac:dyDescent="0.25">
      <c r="A150" s="72" t="e">
        <f>INDEX('Scheme master'!A:A,MATCH(B150&amp;C150,'Scheme master'!B:B,0),0)</f>
        <v>#N/A</v>
      </c>
      <c r="B150" s="67"/>
      <c r="C150" s="67"/>
      <c r="D150" s="67"/>
      <c r="E150" s="73"/>
      <c r="F150" s="69"/>
      <c r="G150" s="70"/>
      <c r="H150" s="71"/>
      <c r="I150" s="71"/>
      <c r="J150" s="71"/>
      <c r="K150" s="71"/>
      <c r="L150" s="71"/>
      <c r="M150" s="71"/>
      <c r="N150" s="71"/>
      <c r="O150" s="71"/>
      <c r="P150" s="74"/>
      <c r="Q150" s="71"/>
      <c r="R150" s="71"/>
      <c r="S150" s="71"/>
      <c r="T150" s="71"/>
    </row>
    <row r="151" spans="1:20" x14ac:dyDescent="0.25">
      <c r="A151" s="72" t="e">
        <f>INDEX('Scheme master'!A:A,MATCH(B151&amp;C151,'Scheme master'!B:B,0),0)</f>
        <v>#N/A</v>
      </c>
      <c r="B151" s="67"/>
      <c r="C151" s="67"/>
      <c r="D151" s="67"/>
      <c r="E151" s="73"/>
      <c r="F151" s="69"/>
      <c r="G151" s="70"/>
      <c r="H151" s="71"/>
      <c r="I151" s="71"/>
      <c r="J151" s="71"/>
      <c r="K151" s="71"/>
      <c r="L151" s="71"/>
      <c r="M151" s="71"/>
      <c r="N151" s="71"/>
      <c r="O151" s="71"/>
      <c r="P151" s="74"/>
      <c r="Q151" s="71"/>
      <c r="R151" s="71"/>
      <c r="S151" s="71"/>
      <c r="T151" s="71"/>
    </row>
    <row r="152" spans="1:20" x14ac:dyDescent="0.25">
      <c r="A152" s="72" t="e">
        <f>INDEX('Scheme master'!A:A,MATCH(B152&amp;C152,'Scheme master'!B:B,0),0)</f>
        <v>#N/A</v>
      </c>
      <c r="B152" s="67"/>
      <c r="C152" s="67"/>
      <c r="D152" s="67"/>
      <c r="E152" s="73"/>
      <c r="F152" s="69"/>
      <c r="G152" s="70"/>
      <c r="H152" s="71"/>
      <c r="I152" s="71"/>
      <c r="J152" s="71"/>
      <c r="K152" s="71"/>
      <c r="L152" s="71"/>
      <c r="M152" s="71"/>
      <c r="N152" s="71"/>
      <c r="O152" s="71"/>
      <c r="P152" s="74"/>
      <c r="Q152" s="71"/>
      <c r="R152" s="71"/>
      <c r="S152" s="71"/>
      <c r="T152" s="71"/>
    </row>
    <row r="153" spans="1:20" x14ac:dyDescent="0.25">
      <c r="A153" s="72" t="e">
        <f>INDEX('Scheme master'!A:A,MATCH(B153&amp;C153,'Scheme master'!B:B,0),0)</f>
        <v>#N/A</v>
      </c>
      <c r="B153" s="67"/>
      <c r="C153" s="67"/>
      <c r="D153" s="67"/>
      <c r="E153" s="73"/>
      <c r="F153" s="69"/>
      <c r="G153" s="70"/>
      <c r="H153" s="71"/>
      <c r="I153" s="71"/>
      <c r="J153" s="71"/>
      <c r="K153" s="71"/>
      <c r="L153" s="71"/>
      <c r="M153" s="71"/>
      <c r="N153" s="71"/>
      <c r="O153" s="71"/>
      <c r="P153" s="74"/>
      <c r="Q153" s="71"/>
      <c r="R153" s="71"/>
      <c r="S153" s="71"/>
      <c r="T153" s="71"/>
    </row>
    <row r="154" spans="1:20" x14ac:dyDescent="0.25">
      <c r="A154" s="72" t="e">
        <f>INDEX('Scheme master'!A:A,MATCH(B154&amp;C154,'Scheme master'!B:B,0),0)</f>
        <v>#N/A</v>
      </c>
      <c r="B154" s="67"/>
      <c r="C154" s="67"/>
      <c r="D154" s="67"/>
      <c r="E154" s="73"/>
      <c r="F154" s="69"/>
      <c r="G154" s="70"/>
      <c r="H154" s="71"/>
      <c r="I154" s="71"/>
      <c r="J154" s="71"/>
      <c r="K154" s="71"/>
      <c r="L154" s="71"/>
      <c r="M154" s="71"/>
      <c r="N154" s="71"/>
      <c r="O154" s="71"/>
      <c r="P154" s="74"/>
      <c r="Q154" s="71"/>
      <c r="R154" s="71"/>
      <c r="S154" s="71"/>
      <c r="T154" s="71"/>
    </row>
    <row r="155" spans="1:20" x14ac:dyDescent="0.25">
      <c r="A155" s="72" t="e">
        <f>INDEX('Scheme master'!A:A,MATCH(B155&amp;C155,'Scheme master'!B:B,0),0)</f>
        <v>#N/A</v>
      </c>
      <c r="B155" s="67"/>
      <c r="C155" s="67"/>
      <c r="D155" s="67"/>
      <c r="E155" s="73"/>
      <c r="F155" s="69"/>
      <c r="G155" s="70"/>
      <c r="H155" s="71"/>
      <c r="I155" s="71"/>
      <c r="J155" s="71"/>
      <c r="K155" s="71"/>
      <c r="L155" s="71"/>
      <c r="M155" s="71"/>
      <c r="N155" s="71"/>
      <c r="O155" s="71"/>
      <c r="P155" s="74"/>
      <c r="Q155" s="71"/>
      <c r="R155" s="71"/>
      <c r="S155" s="71"/>
      <c r="T155" s="71"/>
    </row>
    <row r="156" spans="1:20" x14ac:dyDescent="0.25">
      <c r="A156" s="72" t="e">
        <f>INDEX('Scheme master'!A:A,MATCH(B156&amp;C156,'Scheme master'!B:B,0),0)</f>
        <v>#N/A</v>
      </c>
      <c r="B156" s="67"/>
      <c r="C156" s="67"/>
      <c r="D156" s="67"/>
      <c r="E156" s="73"/>
      <c r="F156" s="69"/>
      <c r="G156" s="70"/>
      <c r="H156" s="71"/>
      <c r="I156" s="71"/>
      <c r="J156" s="71"/>
      <c r="K156" s="71"/>
      <c r="L156" s="71"/>
      <c r="M156" s="71"/>
      <c r="N156" s="71"/>
      <c r="O156" s="71"/>
      <c r="P156" s="74"/>
      <c r="Q156" s="71"/>
      <c r="R156" s="71"/>
      <c r="S156" s="71"/>
      <c r="T156" s="71"/>
    </row>
    <row r="157" spans="1:20" x14ac:dyDescent="0.25">
      <c r="A157" s="72" t="e">
        <f>INDEX('Scheme master'!A:A,MATCH(B157&amp;C157,'Scheme master'!B:B,0),0)</f>
        <v>#N/A</v>
      </c>
      <c r="B157" s="67"/>
      <c r="C157" s="67"/>
      <c r="D157" s="67"/>
      <c r="E157" s="73"/>
      <c r="F157" s="69"/>
      <c r="G157" s="70"/>
      <c r="H157" s="71"/>
      <c r="I157" s="71"/>
      <c r="J157" s="71"/>
      <c r="K157" s="71"/>
      <c r="L157" s="71"/>
      <c r="M157" s="71"/>
      <c r="N157" s="71"/>
      <c r="O157" s="71"/>
      <c r="P157" s="74"/>
      <c r="Q157" s="71"/>
      <c r="R157" s="71"/>
      <c r="S157" s="71"/>
      <c r="T157" s="71"/>
    </row>
    <row r="158" spans="1:20" x14ac:dyDescent="0.25">
      <c r="A158" s="72" t="e">
        <f>INDEX('Scheme master'!A:A,MATCH(B158&amp;C158,'Scheme master'!B:B,0),0)</f>
        <v>#N/A</v>
      </c>
      <c r="B158" s="67"/>
      <c r="C158" s="67"/>
      <c r="D158" s="67"/>
      <c r="E158" s="73"/>
      <c r="F158" s="69"/>
      <c r="G158" s="70"/>
      <c r="H158" s="71"/>
      <c r="I158" s="71"/>
      <c r="J158" s="71"/>
      <c r="K158" s="71"/>
      <c r="L158" s="71"/>
      <c r="M158" s="71"/>
      <c r="N158" s="71"/>
      <c r="O158" s="71"/>
      <c r="P158" s="74"/>
      <c r="Q158" s="71"/>
      <c r="R158" s="71"/>
      <c r="S158" s="71"/>
      <c r="T158" s="71"/>
    </row>
    <row r="159" spans="1:20" x14ac:dyDescent="0.25">
      <c r="A159" s="72" t="e">
        <f>INDEX('Scheme master'!A:A,MATCH(B159&amp;C159,'Scheme master'!B:B,0),0)</f>
        <v>#N/A</v>
      </c>
      <c r="B159" s="67"/>
      <c r="C159" s="67"/>
      <c r="D159" s="67"/>
      <c r="E159" s="73"/>
      <c r="F159" s="69"/>
      <c r="G159" s="70"/>
      <c r="H159" s="71"/>
      <c r="I159" s="71"/>
      <c r="J159" s="71"/>
      <c r="K159" s="71"/>
      <c r="L159" s="71"/>
      <c r="M159" s="71"/>
      <c r="N159" s="71"/>
      <c r="O159" s="71"/>
      <c r="P159" s="74"/>
      <c r="Q159" s="71"/>
      <c r="R159" s="71"/>
      <c r="S159" s="71"/>
      <c r="T159" s="71"/>
    </row>
    <row r="160" spans="1:20" x14ac:dyDescent="0.25">
      <c r="A160" s="72" t="e">
        <f>INDEX('Scheme master'!A:A,MATCH(B160&amp;C160,'Scheme master'!B:B,0),0)</f>
        <v>#N/A</v>
      </c>
      <c r="B160" s="67"/>
      <c r="C160" s="67"/>
      <c r="D160" s="67"/>
      <c r="E160" s="73"/>
      <c r="F160" s="69"/>
      <c r="G160" s="70"/>
      <c r="H160" s="71"/>
      <c r="I160" s="71"/>
      <c r="J160" s="71"/>
      <c r="K160" s="71"/>
      <c r="L160" s="71"/>
      <c r="M160" s="71"/>
      <c r="N160" s="71"/>
      <c r="O160" s="71"/>
      <c r="P160" s="74"/>
      <c r="Q160" s="71"/>
      <c r="R160" s="71"/>
      <c r="S160" s="71"/>
      <c r="T160" s="71"/>
    </row>
    <row r="161" spans="1:20" x14ac:dyDescent="0.25">
      <c r="A161" s="72" t="e">
        <f>INDEX('Scheme master'!A:A,MATCH(B161&amp;C161,'Scheme master'!B:B,0),0)</f>
        <v>#N/A</v>
      </c>
      <c r="B161" s="67"/>
      <c r="C161" s="67"/>
      <c r="D161" s="67"/>
      <c r="E161" s="73"/>
      <c r="F161" s="69"/>
      <c r="G161" s="70"/>
      <c r="H161" s="71"/>
      <c r="I161" s="71"/>
      <c r="J161" s="71"/>
      <c r="K161" s="71"/>
      <c r="L161" s="71"/>
      <c r="M161" s="71"/>
      <c r="N161" s="71"/>
      <c r="O161" s="71"/>
      <c r="P161" s="74"/>
      <c r="Q161" s="71"/>
      <c r="R161" s="71"/>
      <c r="S161" s="71"/>
      <c r="T161" s="71"/>
    </row>
    <row r="162" spans="1:20" x14ac:dyDescent="0.25">
      <c r="A162" s="72" t="e">
        <f>INDEX('Scheme master'!A:A,MATCH(B162&amp;C162,'Scheme master'!B:B,0),0)</f>
        <v>#N/A</v>
      </c>
      <c r="B162" s="67"/>
      <c r="C162" s="67"/>
      <c r="D162" s="67"/>
      <c r="E162" s="73"/>
      <c r="F162" s="69"/>
      <c r="G162" s="70"/>
      <c r="H162" s="71"/>
      <c r="I162" s="71"/>
      <c r="J162" s="71"/>
      <c r="K162" s="71"/>
      <c r="L162" s="71"/>
      <c r="M162" s="71"/>
      <c r="N162" s="71"/>
      <c r="O162" s="71"/>
      <c r="P162" s="74"/>
      <c r="Q162" s="71"/>
      <c r="R162" s="71"/>
      <c r="S162" s="71"/>
      <c r="T162" s="71"/>
    </row>
    <row r="163" spans="1:20" x14ac:dyDescent="0.25">
      <c r="A163" s="72" t="e">
        <f>INDEX('Scheme master'!A:A,MATCH(B163&amp;C163,'Scheme master'!B:B,0),0)</f>
        <v>#N/A</v>
      </c>
      <c r="B163" s="67"/>
      <c r="C163" s="67"/>
      <c r="D163" s="67"/>
      <c r="E163" s="73"/>
      <c r="F163" s="69"/>
      <c r="G163" s="70"/>
      <c r="H163" s="71"/>
      <c r="I163" s="71"/>
      <c r="J163" s="71"/>
      <c r="K163" s="71"/>
      <c r="L163" s="71"/>
      <c r="M163" s="71"/>
      <c r="N163" s="71"/>
      <c r="O163" s="71"/>
      <c r="P163" s="74"/>
      <c r="Q163" s="71"/>
      <c r="R163" s="71"/>
      <c r="S163" s="71"/>
      <c r="T163" s="71"/>
    </row>
    <row r="164" spans="1:20" x14ac:dyDescent="0.25">
      <c r="A164" s="72" t="e">
        <f>INDEX('Scheme master'!A:A,MATCH(B164&amp;C164,'Scheme master'!B:B,0),0)</f>
        <v>#N/A</v>
      </c>
      <c r="B164" s="67"/>
      <c r="C164" s="67"/>
      <c r="D164" s="67"/>
      <c r="E164" s="73"/>
      <c r="F164" s="69"/>
      <c r="G164" s="70"/>
      <c r="H164" s="71"/>
      <c r="I164" s="71"/>
      <c r="J164" s="71"/>
      <c r="K164" s="71"/>
      <c r="L164" s="71"/>
      <c r="M164" s="71"/>
      <c r="N164" s="71"/>
      <c r="O164" s="71"/>
      <c r="P164" s="74"/>
      <c r="Q164" s="71"/>
      <c r="R164" s="71"/>
      <c r="S164" s="71"/>
      <c r="T164" s="71"/>
    </row>
    <row r="165" spans="1:20" x14ac:dyDescent="0.25">
      <c r="A165" s="72" t="e">
        <f>INDEX('Scheme master'!A:A,MATCH(B165&amp;C165,'Scheme master'!B:B,0),0)</f>
        <v>#N/A</v>
      </c>
      <c r="B165" s="67"/>
      <c r="C165" s="67"/>
      <c r="D165" s="67"/>
      <c r="E165" s="73"/>
      <c r="F165" s="69"/>
      <c r="G165" s="70"/>
      <c r="H165" s="71"/>
      <c r="I165" s="71"/>
      <c r="J165" s="71"/>
      <c r="K165" s="71"/>
      <c r="L165" s="71"/>
      <c r="M165" s="71"/>
      <c r="N165" s="71"/>
      <c r="O165" s="71"/>
      <c r="P165" s="74"/>
      <c r="Q165" s="71"/>
      <c r="R165" s="71"/>
      <c r="S165" s="71"/>
      <c r="T165" s="71"/>
    </row>
    <row r="166" spans="1:20" x14ac:dyDescent="0.25">
      <c r="A166" s="72" t="e">
        <f>INDEX('Scheme master'!A:A,MATCH(B166&amp;C166,'Scheme master'!B:B,0),0)</f>
        <v>#N/A</v>
      </c>
      <c r="B166" s="67"/>
      <c r="C166" s="67"/>
      <c r="D166" s="67"/>
      <c r="E166" s="73"/>
      <c r="F166" s="69"/>
      <c r="G166" s="70"/>
      <c r="H166" s="71"/>
      <c r="I166" s="71"/>
      <c r="J166" s="71"/>
      <c r="K166" s="71"/>
      <c r="L166" s="71"/>
      <c r="M166" s="71"/>
      <c r="N166" s="71"/>
      <c r="O166" s="71"/>
      <c r="P166" s="74"/>
      <c r="Q166" s="71"/>
      <c r="R166" s="71"/>
      <c r="S166" s="71"/>
      <c r="T166" s="71"/>
    </row>
    <row r="167" spans="1:20" x14ac:dyDescent="0.25">
      <c r="A167" s="72" t="e">
        <f>INDEX('Scheme master'!A:A,MATCH(B167&amp;C167,'Scheme master'!B:B,0),0)</f>
        <v>#N/A</v>
      </c>
      <c r="B167" s="67"/>
      <c r="C167" s="67"/>
      <c r="D167" s="67"/>
      <c r="E167" s="73"/>
      <c r="F167" s="69"/>
      <c r="G167" s="70"/>
      <c r="H167" s="71"/>
      <c r="I167" s="71"/>
      <c r="J167" s="71"/>
      <c r="K167" s="71"/>
      <c r="L167" s="71"/>
      <c r="M167" s="71"/>
      <c r="N167" s="71"/>
      <c r="O167" s="71"/>
      <c r="P167" s="74"/>
      <c r="Q167" s="71"/>
      <c r="R167" s="71"/>
      <c r="S167" s="71"/>
      <c r="T167" s="71"/>
    </row>
    <row r="168" spans="1:20" x14ac:dyDescent="0.25">
      <c r="A168" s="72" t="e">
        <f>INDEX('Scheme master'!A:A,MATCH(B168&amp;C168,'Scheme master'!B:B,0),0)</f>
        <v>#N/A</v>
      </c>
      <c r="B168" s="67"/>
      <c r="C168" s="67"/>
      <c r="D168" s="67"/>
      <c r="E168" s="73"/>
      <c r="F168" s="69"/>
      <c r="G168" s="70"/>
      <c r="H168" s="71"/>
      <c r="I168" s="71"/>
      <c r="J168" s="71"/>
      <c r="K168" s="71"/>
      <c r="L168" s="71"/>
      <c r="M168" s="71"/>
      <c r="N168" s="71"/>
      <c r="O168" s="71"/>
      <c r="P168" s="74"/>
      <c r="Q168" s="71"/>
      <c r="R168" s="71"/>
      <c r="S168" s="71"/>
      <c r="T168" s="71"/>
    </row>
    <row r="169" spans="1:20" x14ac:dyDescent="0.25">
      <c r="A169" s="72" t="e">
        <f>INDEX('Scheme master'!A:A,MATCH(B169&amp;C169,'Scheme master'!B:B,0),0)</f>
        <v>#N/A</v>
      </c>
      <c r="B169" s="67"/>
      <c r="C169" s="67"/>
      <c r="D169" s="67"/>
      <c r="E169" s="73"/>
      <c r="F169" s="69"/>
      <c r="G169" s="70"/>
      <c r="H169" s="71"/>
      <c r="I169" s="71"/>
      <c r="J169" s="71"/>
      <c r="K169" s="71"/>
      <c r="L169" s="71"/>
      <c r="M169" s="71"/>
      <c r="N169" s="71"/>
      <c r="O169" s="71"/>
      <c r="P169" s="74"/>
      <c r="Q169" s="71"/>
      <c r="R169" s="71"/>
      <c r="S169" s="71"/>
      <c r="T169" s="71"/>
    </row>
    <row r="170" spans="1:20" x14ac:dyDescent="0.25">
      <c r="A170" s="72" t="e">
        <f>INDEX('Scheme master'!A:A,MATCH(B170&amp;C170,'Scheme master'!B:B,0),0)</f>
        <v>#N/A</v>
      </c>
      <c r="B170" s="67"/>
      <c r="C170" s="67"/>
      <c r="D170" s="67"/>
      <c r="E170" s="73"/>
      <c r="F170" s="69"/>
      <c r="G170" s="70"/>
      <c r="H170" s="71"/>
      <c r="I170" s="71"/>
      <c r="J170" s="71"/>
      <c r="K170" s="71"/>
      <c r="L170" s="71"/>
      <c r="M170" s="71"/>
      <c r="N170" s="71"/>
      <c r="O170" s="71"/>
      <c r="P170" s="74"/>
      <c r="Q170" s="71"/>
      <c r="R170" s="71"/>
      <c r="S170" s="71"/>
      <c r="T170" s="71"/>
    </row>
    <row r="171" spans="1:20" x14ac:dyDescent="0.25">
      <c r="A171" s="72" t="e">
        <f>INDEX('Scheme master'!A:A,MATCH(B171&amp;C171,'Scheme master'!B:B,0),0)</f>
        <v>#N/A</v>
      </c>
      <c r="B171" s="67"/>
      <c r="C171" s="67"/>
      <c r="D171" s="67"/>
      <c r="E171" s="73"/>
      <c r="F171" s="69"/>
      <c r="G171" s="70"/>
      <c r="H171" s="71"/>
      <c r="I171" s="71"/>
      <c r="J171" s="71"/>
      <c r="K171" s="71"/>
      <c r="L171" s="71"/>
      <c r="M171" s="71"/>
      <c r="N171" s="71"/>
      <c r="O171" s="71"/>
      <c r="P171" s="74"/>
      <c r="Q171" s="71"/>
      <c r="R171" s="71"/>
      <c r="S171" s="71"/>
      <c r="T171" s="71"/>
    </row>
    <row r="172" spans="1:20" x14ac:dyDescent="0.25">
      <c r="A172" s="72" t="e">
        <f>INDEX('Scheme master'!A:A,MATCH(B172&amp;C172,'Scheme master'!B:B,0),0)</f>
        <v>#N/A</v>
      </c>
      <c r="B172" s="67"/>
      <c r="C172" s="67"/>
      <c r="D172" s="67"/>
      <c r="E172" s="73"/>
      <c r="F172" s="69"/>
      <c r="G172" s="70"/>
      <c r="H172" s="71"/>
      <c r="I172" s="71"/>
      <c r="J172" s="71"/>
      <c r="K172" s="71"/>
      <c r="L172" s="71"/>
      <c r="M172" s="71"/>
      <c r="N172" s="71"/>
      <c r="O172" s="71"/>
      <c r="P172" s="74"/>
      <c r="Q172" s="71"/>
      <c r="R172" s="71"/>
      <c r="S172" s="71"/>
      <c r="T172" s="71"/>
    </row>
    <row r="173" spans="1:20" x14ac:dyDescent="0.25">
      <c r="A173" s="72" t="e">
        <f>INDEX('Scheme master'!A:A,MATCH(B173&amp;C173,'Scheme master'!B:B,0),0)</f>
        <v>#N/A</v>
      </c>
      <c r="B173" s="67"/>
      <c r="C173" s="67"/>
      <c r="D173" s="67"/>
      <c r="E173" s="73"/>
      <c r="F173" s="69"/>
      <c r="G173" s="70"/>
      <c r="H173" s="71"/>
      <c r="I173" s="71"/>
      <c r="J173" s="71"/>
      <c r="K173" s="71"/>
      <c r="L173" s="71"/>
      <c r="M173" s="71"/>
      <c r="N173" s="71"/>
      <c r="O173" s="71"/>
      <c r="P173" s="74"/>
      <c r="Q173" s="71"/>
      <c r="R173" s="71"/>
      <c r="S173" s="71"/>
      <c r="T173" s="71"/>
    </row>
    <row r="174" spans="1:20" x14ac:dyDescent="0.25">
      <c r="A174" s="72" t="e">
        <f>INDEX('Scheme master'!A:A,MATCH(B174&amp;C174,'Scheme master'!B:B,0),0)</f>
        <v>#N/A</v>
      </c>
      <c r="B174" s="67"/>
      <c r="C174" s="67"/>
      <c r="D174" s="67"/>
      <c r="E174" s="73"/>
      <c r="F174" s="69"/>
      <c r="G174" s="70"/>
      <c r="H174" s="71"/>
      <c r="I174" s="71"/>
      <c r="J174" s="71"/>
      <c r="K174" s="71"/>
      <c r="L174" s="71"/>
      <c r="M174" s="71"/>
      <c r="N174" s="71"/>
      <c r="O174" s="71"/>
      <c r="P174" s="74"/>
      <c r="Q174" s="71"/>
      <c r="R174" s="71"/>
      <c r="S174" s="71"/>
      <c r="T174" s="71"/>
    </row>
    <row r="175" spans="1:20" x14ac:dyDescent="0.25">
      <c r="A175" s="72" t="e">
        <f>INDEX('Scheme master'!A:A,MATCH(B175&amp;C175,'Scheme master'!B:B,0),0)</f>
        <v>#N/A</v>
      </c>
      <c r="B175" s="67"/>
      <c r="C175" s="67"/>
      <c r="D175" s="67"/>
      <c r="E175" s="73"/>
      <c r="F175" s="69"/>
      <c r="G175" s="70"/>
      <c r="H175" s="71"/>
      <c r="I175" s="71"/>
      <c r="J175" s="71"/>
      <c r="K175" s="71"/>
      <c r="L175" s="71"/>
      <c r="M175" s="71"/>
      <c r="N175" s="71"/>
      <c r="O175" s="71"/>
      <c r="P175" s="74"/>
      <c r="Q175" s="71"/>
      <c r="R175" s="71"/>
      <c r="S175" s="71"/>
      <c r="T175" s="71"/>
    </row>
    <row r="176" spans="1:20" x14ac:dyDescent="0.25">
      <c r="A176" s="72" t="e">
        <f>INDEX('Scheme master'!A:A,MATCH(B176&amp;C176,'Scheme master'!B:B,0),0)</f>
        <v>#N/A</v>
      </c>
      <c r="B176" s="67"/>
      <c r="C176" s="67"/>
      <c r="D176" s="67"/>
      <c r="E176" s="73"/>
      <c r="F176" s="69"/>
      <c r="G176" s="70"/>
      <c r="H176" s="71"/>
      <c r="I176" s="71"/>
      <c r="J176" s="71"/>
      <c r="K176" s="71"/>
      <c r="L176" s="71"/>
      <c r="M176" s="71"/>
      <c r="N176" s="71"/>
      <c r="O176" s="71"/>
      <c r="P176" s="74"/>
      <c r="Q176" s="71"/>
      <c r="R176" s="71"/>
      <c r="S176" s="71"/>
      <c r="T176" s="71"/>
    </row>
    <row r="177" spans="1:20" x14ac:dyDescent="0.25">
      <c r="A177" s="72" t="e">
        <f>INDEX('Scheme master'!A:A,MATCH(B177&amp;C177,'Scheme master'!B:B,0),0)</f>
        <v>#N/A</v>
      </c>
      <c r="B177" s="67"/>
      <c r="C177" s="67"/>
      <c r="D177" s="67"/>
      <c r="E177" s="73"/>
      <c r="F177" s="69"/>
      <c r="G177" s="70"/>
      <c r="H177" s="71"/>
      <c r="I177" s="71"/>
      <c r="J177" s="71"/>
      <c r="K177" s="71"/>
      <c r="L177" s="71"/>
      <c r="M177" s="71"/>
      <c r="N177" s="71"/>
      <c r="O177" s="71"/>
      <c r="P177" s="74"/>
      <c r="Q177" s="71"/>
      <c r="R177" s="71"/>
      <c r="S177" s="71"/>
      <c r="T177" s="71"/>
    </row>
    <row r="178" spans="1:20" x14ac:dyDescent="0.25">
      <c r="A178" s="72" t="e">
        <f>INDEX('Scheme master'!A:A,MATCH(B178&amp;C178,'Scheme master'!B:B,0),0)</f>
        <v>#N/A</v>
      </c>
      <c r="B178" s="67"/>
      <c r="C178" s="67"/>
      <c r="D178" s="67"/>
      <c r="E178" s="73"/>
      <c r="F178" s="69"/>
      <c r="G178" s="70"/>
      <c r="H178" s="71"/>
      <c r="I178" s="71"/>
      <c r="J178" s="71"/>
      <c r="K178" s="71"/>
      <c r="L178" s="71"/>
      <c r="M178" s="71"/>
      <c r="N178" s="71"/>
      <c r="O178" s="71"/>
      <c r="P178" s="74"/>
      <c r="Q178" s="71"/>
      <c r="R178" s="71"/>
      <c r="S178" s="71"/>
      <c r="T178" s="71"/>
    </row>
    <row r="179" spans="1:20" x14ac:dyDescent="0.25">
      <c r="A179" s="72" t="e">
        <f>INDEX('Scheme master'!A:A,MATCH(B179&amp;C179,'Scheme master'!B:B,0),0)</f>
        <v>#N/A</v>
      </c>
      <c r="B179" s="67"/>
      <c r="C179" s="67"/>
      <c r="D179" s="67"/>
      <c r="E179" s="73"/>
      <c r="F179" s="69"/>
      <c r="G179" s="70"/>
      <c r="H179" s="71"/>
      <c r="I179" s="71"/>
      <c r="J179" s="71"/>
      <c r="K179" s="71"/>
      <c r="L179" s="71"/>
      <c r="M179" s="71"/>
      <c r="N179" s="71"/>
      <c r="O179" s="71"/>
      <c r="P179" s="74"/>
      <c r="Q179" s="71"/>
      <c r="R179" s="71"/>
      <c r="S179" s="71"/>
      <c r="T179" s="71"/>
    </row>
    <row r="180" spans="1:20" x14ac:dyDescent="0.25">
      <c r="A180" s="72" t="e">
        <f>INDEX('Scheme master'!A:A,MATCH(B180&amp;C180,'Scheme master'!B:B,0),0)</f>
        <v>#N/A</v>
      </c>
      <c r="B180" s="67"/>
      <c r="C180" s="67"/>
      <c r="D180" s="67"/>
      <c r="E180" s="73"/>
      <c r="F180" s="69"/>
      <c r="G180" s="70"/>
      <c r="H180" s="71"/>
      <c r="I180" s="71"/>
      <c r="J180" s="71"/>
      <c r="K180" s="71"/>
      <c r="L180" s="71"/>
      <c r="M180" s="71"/>
      <c r="N180" s="71"/>
      <c r="O180" s="71"/>
      <c r="P180" s="74"/>
      <c r="Q180" s="71"/>
      <c r="R180" s="71"/>
      <c r="S180" s="71"/>
      <c r="T180" s="71"/>
    </row>
    <row r="181" spans="1:20" x14ac:dyDescent="0.25">
      <c r="A181" s="72" t="e">
        <f>INDEX('Scheme master'!A:A,MATCH(B181&amp;C181,'Scheme master'!B:B,0),0)</f>
        <v>#N/A</v>
      </c>
      <c r="B181" s="67"/>
      <c r="C181" s="67"/>
      <c r="D181" s="67"/>
      <c r="E181" s="73"/>
      <c r="F181" s="69"/>
      <c r="G181" s="70"/>
      <c r="H181" s="71"/>
      <c r="I181" s="71"/>
      <c r="J181" s="71"/>
      <c r="K181" s="71"/>
      <c r="L181" s="71"/>
      <c r="M181" s="71"/>
      <c r="N181" s="71"/>
      <c r="O181" s="71"/>
      <c r="P181" s="74"/>
      <c r="Q181" s="71"/>
      <c r="R181" s="71"/>
      <c r="S181" s="71"/>
      <c r="T181" s="71"/>
    </row>
    <row r="182" spans="1:20" x14ac:dyDescent="0.25">
      <c r="A182" s="72" t="e">
        <f>INDEX('Scheme master'!A:A,MATCH(B182&amp;C182,'Scheme master'!B:B,0),0)</f>
        <v>#N/A</v>
      </c>
      <c r="B182" s="67"/>
      <c r="C182" s="67"/>
      <c r="D182" s="67"/>
      <c r="E182" s="73"/>
      <c r="F182" s="69"/>
      <c r="G182" s="70"/>
      <c r="H182" s="71"/>
      <c r="I182" s="71"/>
      <c r="J182" s="71"/>
      <c r="K182" s="71"/>
      <c r="L182" s="71"/>
      <c r="M182" s="71"/>
      <c r="N182" s="71"/>
      <c r="O182" s="71"/>
      <c r="P182" s="74"/>
      <c r="Q182" s="71"/>
      <c r="R182" s="71"/>
      <c r="S182" s="71"/>
      <c r="T182" s="71"/>
    </row>
    <row r="183" spans="1:20" x14ac:dyDescent="0.25">
      <c r="A183" s="72" t="e">
        <f>INDEX('Scheme master'!A:A,MATCH(B183&amp;C183,'Scheme master'!B:B,0),0)</f>
        <v>#N/A</v>
      </c>
      <c r="B183" s="67"/>
      <c r="C183" s="67"/>
      <c r="D183" s="67"/>
      <c r="E183" s="73"/>
      <c r="F183" s="69"/>
      <c r="G183" s="70"/>
      <c r="H183" s="71"/>
      <c r="I183" s="71"/>
      <c r="J183" s="71"/>
      <c r="K183" s="71"/>
      <c r="L183" s="71"/>
      <c r="M183" s="71"/>
      <c r="N183" s="71"/>
      <c r="O183" s="71"/>
      <c r="P183" s="74"/>
      <c r="Q183" s="71"/>
      <c r="R183" s="71"/>
      <c r="S183" s="71"/>
      <c r="T183" s="71"/>
    </row>
    <row r="184" spans="1:20" x14ac:dyDescent="0.25">
      <c r="A184" s="72" t="e">
        <f>INDEX('Scheme master'!A:A,MATCH(B184&amp;C184,'Scheme master'!B:B,0),0)</f>
        <v>#N/A</v>
      </c>
      <c r="B184" s="67"/>
      <c r="C184" s="67"/>
      <c r="D184" s="67"/>
      <c r="E184" s="73"/>
      <c r="F184" s="69"/>
      <c r="G184" s="70"/>
      <c r="H184" s="71"/>
      <c r="I184" s="71"/>
      <c r="J184" s="71"/>
      <c r="K184" s="71"/>
      <c r="L184" s="71"/>
      <c r="M184" s="71"/>
      <c r="N184" s="71"/>
      <c r="O184" s="71"/>
      <c r="P184" s="74"/>
      <c r="Q184" s="71"/>
      <c r="R184" s="71"/>
      <c r="S184" s="71"/>
      <c r="T184" s="71"/>
    </row>
    <row r="185" spans="1:20" x14ac:dyDescent="0.25">
      <c r="A185" s="72" t="e">
        <f>INDEX('Scheme master'!A:A,MATCH(B185&amp;C185,'Scheme master'!B:B,0),0)</f>
        <v>#N/A</v>
      </c>
      <c r="B185" s="67"/>
      <c r="C185" s="67"/>
      <c r="D185" s="67"/>
      <c r="E185" s="73"/>
      <c r="F185" s="69"/>
      <c r="G185" s="70"/>
      <c r="H185" s="71"/>
      <c r="I185" s="71"/>
      <c r="J185" s="71"/>
      <c r="K185" s="71"/>
      <c r="L185" s="71"/>
      <c r="M185" s="71"/>
      <c r="N185" s="71"/>
      <c r="O185" s="71"/>
      <c r="P185" s="74"/>
      <c r="Q185" s="71"/>
      <c r="R185" s="71"/>
      <c r="S185" s="71"/>
      <c r="T185" s="71"/>
    </row>
    <row r="186" spans="1:20" x14ac:dyDescent="0.25">
      <c r="A186" s="72" t="e">
        <f>INDEX('Scheme master'!A:A,MATCH(B186&amp;C186,'Scheme master'!B:B,0),0)</f>
        <v>#N/A</v>
      </c>
      <c r="B186" s="67"/>
      <c r="C186" s="67"/>
      <c r="D186" s="67"/>
      <c r="E186" s="73"/>
      <c r="F186" s="69"/>
      <c r="G186" s="70"/>
      <c r="H186" s="71"/>
      <c r="I186" s="71"/>
      <c r="J186" s="71"/>
      <c r="K186" s="71"/>
      <c r="L186" s="71"/>
      <c r="M186" s="71"/>
      <c r="N186" s="71"/>
      <c r="O186" s="71"/>
      <c r="P186" s="74"/>
      <c r="Q186" s="71"/>
      <c r="R186" s="71"/>
      <c r="S186" s="71"/>
      <c r="T186" s="71"/>
    </row>
    <row r="187" spans="1:20" x14ac:dyDescent="0.25">
      <c r="A187" s="72" t="e">
        <f>INDEX('Scheme master'!A:A,MATCH(B187&amp;C187,'Scheme master'!B:B,0),0)</f>
        <v>#N/A</v>
      </c>
      <c r="B187" s="67"/>
      <c r="C187" s="67"/>
      <c r="D187" s="67"/>
      <c r="E187" s="73"/>
      <c r="F187" s="69"/>
      <c r="G187" s="70"/>
      <c r="H187" s="71"/>
      <c r="I187" s="71"/>
      <c r="J187" s="71"/>
      <c r="K187" s="71"/>
      <c r="L187" s="71"/>
      <c r="M187" s="71"/>
      <c r="N187" s="71"/>
      <c r="O187" s="71"/>
      <c r="P187" s="74"/>
      <c r="Q187" s="71"/>
      <c r="R187" s="71"/>
      <c r="S187" s="71"/>
      <c r="T187" s="71"/>
    </row>
    <row r="188" spans="1:20" x14ac:dyDescent="0.25">
      <c r="A188" s="72" t="e">
        <f>INDEX('Scheme master'!A:A,MATCH(B188&amp;C188,'Scheme master'!B:B,0),0)</f>
        <v>#N/A</v>
      </c>
      <c r="B188" s="67"/>
      <c r="C188" s="67"/>
      <c r="D188" s="67"/>
      <c r="E188" s="73"/>
      <c r="F188" s="69"/>
      <c r="G188" s="70"/>
      <c r="H188" s="71"/>
      <c r="I188" s="71"/>
      <c r="J188" s="71"/>
      <c r="K188" s="71"/>
      <c r="L188" s="71"/>
      <c r="M188" s="71"/>
      <c r="N188" s="71"/>
      <c r="O188" s="71"/>
      <c r="P188" s="74"/>
      <c r="Q188" s="71"/>
      <c r="R188" s="71"/>
      <c r="S188" s="71"/>
      <c r="T188" s="71"/>
    </row>
    <row r="189" spans="1:20" x14ac:dyDescent="0.25">
      <c r="A189" s="72" t="e">
        <f>INDEX('Scheme master'!A:A,MATCH(B189&amp;C189,'Scheme master'!B:B,0),0)</f>
        <v>#N/A</v>
      </c>
      <c r="B189" s="67"/>
      <c r="C189" s="67"/>
      <c r="D189" s="67"/>
      <c r="E189" s="73"/>
      <c r="F189" s="69"/>
      <c r="G189" s="70"/>
      <c r="H189" s="71"/>
      <c r="I189" s="71"/>
      <c r="J189" s="71"/>
      <c r="K189" s="71"/>
      <c r="L189" s="71"/>
      <c r="M189" s="71"/>
      <c r="N189" s="71"/>
      <c r="O189" s="71"/>
      <c r="P189" s="74"/>
      <c r="Q189" s="71"/>
      <c r="R189" s="71"/>
      <c r="S189" s="71"/>
      <c r="T189" s="71"/>
    </row>
    <row r="190" spans="1:20" x14ac:dyDescent="0.25">
      <c r="A190" s="72" t="e">
        <f>INDEX('Scheme master'!A:A,MATCH(B190&amp;C190,'Scheme master'!B:B,0),0)</f>
        <v>#N/A</v>
      </c>
      <c r="B190" s="67"/>
      <c r="C190" s="67"/>
      <c r="D190" s="67"/>
      <c r="E190" s="73"/>
      <c r="F190" s="69"/>
      <c r="G190" s="70"/>
      <c r="H190" s="71"/>
      <c r="I190" s="71"/>
      <c r="J190" s="71"/>
      <c r="K190" s="71"/>
      <c r="L190" s="71"/>
      <c r="M190" s="71"/>
      <c r="N190" s="71"/>
      <c r="O190" s="71"/>
      <c r="P190" s="74"/>
      <c r="Q190" s="71"/>
      <c r="R190" s="71"/>
      <c r="S190" s="71"/>
      <c r="T190" s="71"/>
    </row>
    <row r="191" spans="1:20" x14ac:dyDescent="0.25">
      <c r="A191" s="72" t="e">
        <f>INDEX('Scheme master'!A:A,MATCH(B191&amp;C191,'Scheme master'!B:B,0),0)</f>
        <v>#N/A</v>
      </c>
      <c r="B191" s="67"/>
      <c r="C191" s="67"/>
      <c r="D191" s="67"/>
      <c r="E191" s="73"/>
      <c r="F191" s="69"/>
      <c r="G191" s="70"/>
      <c r="H191" s="71"/>
      <c r="I191" s="71"/>
      <c r="J191" s="71"/>
      <c r="K191" s="71"/>
      <c r="L191" s="71"/>
      <c r="M191" s="71"/>
      <c r="N191" s="71"/>
      <c r="O191" s="71"/>
      <c r="P191" s="74"/>
      <c r="Q191" s="71"/>
      <c r="R191" s="71"/>
      <c r="S191" s="71"/>
      <c r="T191" s="71"/>
    </row>
    <row r="192" spans="1:20" x14ac:dyDescent="0.25">
      <c r="A192" s="72" t="e">
        <f>INDEX('Scheme master'!A:A,MATCH(B192&amp;C192,'Scheme master'!B:B,0),0)</f>
        <v>#N/A</v>
      </c>
      <c r="B192" s="67"/>
      <c r="C192" s="67"/>
      <c r="D192" s="67"/>
      <c r="E192" s="73"/>
      <c r="F192" s="69"/>
      <c r="G192" s="70"/>
      <c r="H192" s="71"/>
      <c r="I192" s="71"/>
      <c r="J192" s="71"/>
      <c r="K192" s="71"/>
      <c r="L192" s="71"/>
      <c r="M192" s="71"/>
      <c r="N192" s="71"/>
      <c r="O192" s="71"/>
      <c r="P192" s="74"/>
      <c r="Q192" s="71"/>
      <c r="R192" s="71"/>
      <c r="S192" s="71"/>
      <c r="T192" s="71"/>
    </row>
    <row r="193" spans="1:20" x14ac:dyDescent="0.25">
      <c r="A193" s="72" t="e">
        <f>INDEX('Scheme master'!A:A,MATCH(B193&amp;C193,'Scheme master'!B:B,0),0)</f>
        <v>#N/A</v>
      </c>
      <c r="B193" s="67"/>
      <c r="C193" s="67"/>
      <c r="D193" s="67"/>
      <c r="E193" s="73"/>
      <c r="F193" s="69"/>
      <c r="G193" s="70"/>
      <c r="H193" s="71"/>
      <c r="I193" s="71"/>
      <c r="J193" s="71"/>
      <c r="K193" s="71"/>
      <c r="L193" s="71"/>
      <c r="M193" s="71"/>
      <c r="N193" s="71"/>
      <c r="O193" s="71"/>
      <c r="P193" s="74"/>
      <c r="Q193" s="71"/>
      <c r="R193" s="71"/>
      <c r="S193" s="71"/>
      <c r="T193" s="71"/>
    </row>
    <row r="194" spans="1:20" x14ac:dyDescent="0.25">
      <c r="A194" s="72" t="e">
        <f>INDEX('Scheme master'!A:A,MATCH(B194&amp;C194,'Scheme master'!B:B,0),0)</f>
        <v>#N/A</v>
      </c>
      <c r="B194" s="67"/>
      <c r="C194" s="67"/>
      <c r="D194" s="67"/>
      <c r="E194" s="73"/>
      <c r="F194" s="69"/>
      <c r="G194" s="70"/>
      <c r="H194" s="71"/>
      <c r="I194" s="71"/>
      <c r="J194" s="71"/>
      <c r="K194" s="71"/>
      <c r="L194" s="71"/>
      <c r="M194" s="71"/>
      <c r="N194" s="71"/>
      <c r="O194" s="71"/>
      <c r="P194" s="74"/>
      <c r="Q194" s="71"/>
      <c r="R194" s="71"/>
      <c r="S194" s="71"/>
      <c r="T194" s="71"/>
    </row>
    <row r="195" spans="1:20" x14ac:dyDescent="0.25">
      <c r="A195" s="72" t="e">
        <f>INDEX('Scheme master'!A:A,MATCH(B195&amp;C195,'Scheme master'!B:B,0),0)</f>
        <v>#N/A</v>
      </c>
      <c r="B195" s="67"/>
      <c r="C195" s="67"/>
      <c r="D195" s="67"/>
      <c r="E195" s="73"/>
      <c r="F195" s="69"/>
      <c r="G195" s="70"/>
      <c r="H195" s="71"/>
      <c r="I195" s="71"/>
      <c r="J195" s="71"/>
      <c r="K195" s="71"/>
      <c r="L195" s="71"/>
      <c r="M195" s="71"/>
      <c r="N195" s="71"/>
      <c r="O195" s="71"/>
      <c r="P195" s="74"/>
      <c r="Q195" s="71"/>
      <c r="R195" s="71"/>
      <c r="S195" s="71"/>
      <c r="T195" s="71"/>
    </row>
    <row r="196" spans="1:20" x14ac:dyDescent="0.25">
      <c r="A196" s="72" t="e">
        <f>INDEX('Scheme master'!A:A,MATCH(B196&amp;C196,'Scheme master'!B:B,0),0)</f>
        <v>#N/A</v>
      </c>
      <c r="B196" s="67"/>
      <c r="C196" s="67"/>
      <c r="D196" s="67"/>
      <c r="E196" s="73"/>
      <c r="F196" s="69"/>
      <c r="G196" s="70"/>
      <c r="H196" s="71"/>
      <c r="I196" s="71"/>
      <c r="J196" s="71"/>
      <c r="K196" s="71"/>
      <c r="L196" s="71"/>
      <c r="M196" s="71"/>
      <c r="N196" s="71"/>
      <c r="O196" s="71"/>
      <c r="P196" s="74"/>
      <c r="Q196" s="71"/>
      <c r="R196" s="71"/>
      <c r="S196" s="71"/>
      <c r="T196" s="71"/>
    </row>
    <row r="197" spans="1:20" x14ac:dyDescent="0.25">
      <c r="A197" s="72" t="e">
        <f>INDEX('Scheme master'!A:A,MATCH(B197&amp;C197,'Scheme master'!B:B,0),0)</f>
        <v>#N/A</v>
      </c>
      <c r="B197" s="67"/>
      <c r="C197" s="67"/>
      <c r="D197" s="67"/>
      <c r="E197" s="73"/>
      <c r="F197" s="69"/>
      <c r="G197" s="70"/>
      <c r="H197" s="71"/>
      <c r="I197" s="71"/>
      <c r="J197" s="71"/>
      <c r="K197" s="71"/>
      <c r="L197" s="71"/>
      <c r="M197" s="71"/>
      <c r="N197" s="71"/>
      <c r="O197" s="71"/>
      <c r="P197" s="74"/>
      <c r="Q197" s="71"/>
      <c r="R197" s="71"/>
      <c r="S197" s="71"/>
      <c r="T197" s="71"/>
    </row>
    <row r="198" spans="1:20" x14ac:dyDescent="0.25">
      <c r="A198" s="72" t="e">
        <f>INDEX('Scheme master'!A:A,MATCH(B198&amp;C198,'Scheme master'!B:B,0),0)</f>
        <v>#N/A</v>
      </c>
      <c r="B198" s="67"/>
      <c r="C198" s="67"/>
      <c r="D198" s="67"/>
      <c r="E198" s="73"/>
      <c r="F198" s="69"/>
      <c r="G198" s="70"/>
      <c r="H198" s="71"/>
      <c r="I198" s="71"/>
      <c r="J198" s="71"/>
      <c r="K198" s="71"/>
      <c r="L198" s="71"/>
      <c r="M198" s="71"/>
      <c r="N198" s="71"/>
      <c r="O198" s="71"/>
      <c r="P198" s="74"/>
      <c r="Q198" s="71"/>
      <c r="R198" s="71"/>
      <c r="S198" s="71"/>
      <c r="T198" s="71"/>
    </row>
    <row r="199" spans="1:20" x14ac:dyDescent="0.25">
      <c r="A199" s="72" t="e">
        <f>INDEX('Scheme master'!A:A,MATCH(B199&amp;C199,'Scheme master'!B:B,0),0)</f>
        <v>#N/A</v>
      </c>
      <c r="B199" s="67"/>
      <c r="C199" s="67"/>
      <c r="D199" s="67"/>
      <c r="E199" s="73"/>
      <c r="F199" s="69"/>
      <c r="G199" s="70"/>
      <c r="H199" s="71"/>
      <c r="I199" s="71"/>
      <c r="J199" s="71"/>
      <c r="K199" s="71"/>
      <c r="L199" s="71"/>
      <c r="M199" s="71"/>
      <c r="N199" s="71"/>
      <c r="O199" s="71"/>
      <c r="P199" s="74"/>
      <c r="Q199" s="71"/>
      <c r="R199" s="71"/>
      <c r="S199" s="71"/>
      <c r="T199" s="71"/>
    </row>
    <row r="200" spans="1:20" x14ac:dyDescent="0.25">
      <c r="A200" s="72" t="e">
        <f>INDEX('Scheme master'!A:A,MATCH(B200&amp;C200,'Scheme master'!B:B,0),0)</f>
        <v>#N/A</v>
      </c>
      <c r="B200" s="67"/>
      <c r="C200" s="67"/>
      <c r="D200" s="67"/>
      <c r="E200" s="73"/>
      <c r="F200" s="69"/>
      <c r="G200" s="70"/>
      <c r="H200" s="71"/>
      <c r="I200" s="71"/>
      <c r="J200" s="71"/>
      <c r="K200" s="71"/>
      <c r="L200" s="71"/>
      <c r="M200" s="71"/>
      <c r="N200" s="71"/>
      <c r="O200" s="71"/>
      <c r="P200" s="74"/>
      <c r="Q200" s="71"/>
      <c r="R200" s="71"/>
      <c r="S200" s="71"/>
      <c r="T200" s="71"/>
    </row>
    <row r="201" spans="1:20" x14ac:dyDescent="0.25">
      <c r="A201" s="72" t="e">
        <f>INDEX('Scheme master'!A:A,MATCH(B201&amp;C201,'Scheme master'!B:B,0),0)</f>
        <v>#N/A</v>
      </c>
      <c r="B201" s="67"/>
      <c r="C201" s="67"/>
      <c r="D201" s="67"/>
      <c r="E201" s="73"/>
      <c r="F201" s="69"/>
      <c r="G201" s="70"/>
      <c r="H201" s="71"/>
      <c r="I201" s="71"/>
      <c r="J201" s="71"/>
      <c r="K201" s="71"/>
      <c r="L201" s="71"/>
      <c r="M201" s="71"/>
      <c r="N201" s="71"/>
      <c r="O201" s="71"/>
      <c r="P201" s="74"/>
      <c r="Q201" s="71"/>
      <c r="R201" s="71"/>
      <c r="S201" s="71"/>
      <c r="T201" s="71"/>
    </row>
    <row r="202" spans="1:20" x14ac:dyDescent="0.25">
      <c r="A202" s="72" t="e">
        <f>INDEX('Scheme master'!A:A,MATCH(B202&amp;C202,'Scheme master'!B:B,0),0)</f>
        <v>#N/A</v>
      </c>
      <c r="B202" s="67"/>
      <c r="C202" s="67"/>
      <c r="D202" s="67"/>
      <c r="E202" s="73"/>
      <c r="F202" s="69"/>
      <c r="G202" s="70"/>
      <c r="H202" s="71"/>
      <c r="I202" s="71"/>
      <c r="J202" s="71"/>
      <c r="K202" s="71"/>
      <c r="L202" s="71"/>
      <c r="M202" s="71"/>
      <c r="N202" s="71"/>
      <c r="O202" s="71"/>
      <c r="P202" s="74"/>
      <c r="Q202" s="71"/>
      <c r="R202" s="71"/>
      <c r="S202" s="71"/>
      <c r="T202" s="71"/>
    </row>
    <row r="203" spans="1:20" x14ac:dyDescent="0.25">
      <c r="A203" s="72" t="e">
        <f>INDEX('Scheme master'!A:A,MATCH(B203&amp;C203,'Scheme master'!B:B,0),0)</f>
        <v>#N/A</v>
      </c>
      <c r="B203" s="67"/>
      <c r="C203" s="67"/>
      <c r="D203" s="67"/>
      <c r="E203" s="73"/>
      <c r="F203" s="69"/>
      <c r="G203" s="70"/>
      <c r="H203" s="71"/>
      <c r="I203" s="71"/>
      <c r="J203" s="71"/>
      <c r="K203" s="71"/>
      <c r="L203" s="71"/>
      <c r="M203" s="71"/>
      <c r="N203" s="71"/>
      <c r="O203" s="71"/>
      <c r="P203" s="74"/>
      <c r="Q203" s="71"/>
      <c r="R203" s="71"/>
      <c r="S203" s="71"/>
      <c r="T203" s="71"/>
    </row>
    <row r="204" spans="1:20" x14ac:dyDescent="0.25">
      <c r="A204" s="72" t="e">
        <f>INDEX('Scheme master'!A:A,MATCH(B204&amp;C204,'Scheme master'!B:B,0),0)</f>
        <v>#N/A</v>
      </c>
      <c r="B204" s="67"/>
      <c r="C204" s="67"/>
      <c r="D204" s="67"/>
      <c r="E204" s="73"/>
      <c r="F204" s="69"/>
      <c r="G204" s="70"/>
      <c r="H204" s="71"/>
      <c r="I204" s="71"/>
      <c r="J204" s="71"/>
      <c r="K204" s="71"/>
      <c r="L204" s="71"/>
      <c r="M204" s="71"/>
      <c r="N204" s="71"/>
      <c r="O204" s="71"/>
      <c r="P204" s="74"/>
      <c r="Q204" s="71"/>
      <c r="R204" s="71"/>
      <c r="S204" s="71"/>
      <c r="T204" s="71"/>
    </row>
    <row r="205" spans="1:20" x14ac:dyDescent="0.25">
      <c r="A205" s="72" t="e">
        <f>INDEX('Scheme master'!A:A,MATCH(B205&amp;C205,'Scheme master'!B:B,0),0)</f>
        <v>#N/A</v>
      </c>
      <c r="B205" s="67"/>
      <c r="C205" s="67"/>
      <c r="D205" s="67"/>
      <c r="E205" s="73"/>
      <c r="F205" s="69"/>
      <c r="G205" s="70"/>
      <c r="H205" s="71"/>
      <c r="I205" s="71"/>
      <c r="J205" s="71"/>
      <c r="K205" s="71"/>
      <c r="L205" s="71"/>
      <c r="M205" s="71"/>
      <c r="N205" s="71"/>
      <c r="O205" s="71"/>
      <c r="P205" s="74"/>
      <c r="Q205" s="71"/>
      <c r="R205" s="71"/>
      <c r="S205" s="71"/>
      <c r="T205" s="71"/>
    </row>
    <row r="206" spans="1:20" x14ac:dyDescent="0.25">
      <c r="A206" s="72" t="e">
        <f>INDEX('Scheme master'!A:A,MATCH(B206&amp;C206,'Scheme master'!B:B,0),0)</f>
        <v>#N/A</v>
      </c>
      <c r="B206" s="67"/>
      <c r="C206" s="67"/>
      <c r="D206" s="67"/>
      <c r="E206" s="73"/>
      <c r="F206" s="69"/>
      <c r="G206" s="70"/>
      <c r="H206" s="71"/>
      <c r="I206" s="71"/>
      <c r="J206" s="71"/>
      <c r="K206" s="71"/>
      <c r="L206" s="71"/>
      <c r="M206" s="71"/>
      <c r="N206" s="71"/>
      <c r="O206" s="71"/>
      <c r="P206" s="74"/>
      <c r="Q206" s="71"/>
      <c r="R206" s="71"/>
      <c r="S206" s="71"/>
      <c r="T206" s="71"/>
    </row>
    <row r="207" spans="1:20" x14ac:dyDescent="0.25">
      <c r="A207" s="72" t="e">
        <f>INDEX('Scheme master'!A:A,MATCH(B207&amp;C207,'Scheme master'!B:B,0),0)</f>
        <v>#N/A</v>
      </c>
      <c r="B207" s="67"/>
      <c r="C207" s="67"/>
      <c r="D207" s="67"/>
      <c r="E207" s="73"/>
      <c r="F207" s="69"/>
      <c r="G207" s="70"/>
      <c r="H207" s="71"/>
      <c r="I207" s="71"/>
      <c r="J207" s="71"/>
      <c r="K207" s="71"/>
      <c r="L207" s="71"/>
      <c r="M207" s="71"/>
      <c r="N207" s="71"/>
      <c r="O207" s="71"/>
      <c r="P207" s="74"/>
      <c r="Q207" s="71"/>
      <c r="R207" s="71"/>
      <c r="S207" s="71"/>
      <c r="T207" s="71"/>
    </row>
    <row r="208" spans="1:20" x14ac:dyDescent="0.25">
      <c r="A208" s="72" t="e">
        <f>INDEX('Scheme master'!A:A,MATCH(B208&amp;C208,'Scheme master'!B:B,0),0)</f>
        <v>#N/A</v>
      </c>
      <c r="B208" s="67"/>
      <c r="C208" s="67"/>
      <c r="D208" s="67"/>
      <c r="E208" s="73"/>
      <c r="F208" s="69"/>
      <c r="G208" s="70"/>
      <c r="H208" s="71"/>
      <c r="I208" s="71"/>
      <c r="J208" s="71"/>
      <c r="K208" s="71"/>
      <c r="L208" s="71"/>
      <c r="M208" s="71"/>
      <c r="N208" s="71"/>
      <c r="O208" s="71"/>
      <c r="P208" s="74"/>
      <c r="Q208" s="71"/>
      <c r="R208" s="71"/>
      <c r="S208" s="71"/>
      <c r="T208" s="71"/>
    </row>
    <row r="209" spans="1:20" x14ac:dyDescent="0.25">
      <c r="A209" s="72" t="e">
        <f>INDEX('Scheme master'!A:A,MATCH(B209&amp;C209,'Scheme master'!B:B,0),0)</f>
        <v>#N/A</v>
      </c>
      <c r="B209" s="67"/>
      <c r="C209" s="67"/>
      <c r="D209" s="67"/>
      <c r="E209" s="73"/>
      <c r="F209" s="69"/>
      <c r="G209" s="70"/>
      <c r="H209" s="71"/>
      <c r="I209" s="71"/>
      <c r="J209" s="71"/>
      <c r="K209" s="71"/>
      <c r="L209" s="71"/>
      <c r="M209" s="71"/>
      <c r="N209" s="71"/>
      <c r="O209" s="71"/>
      <c r="P209" s="74"/>
      <c r="Q209" s="71"/>
      <c r="R209" s="71"/>
      <c r="S209" s="71"/>
      <c r="T209" s="71"/>
    </row>
    <row r="210" spans="1:20" x14ac:dyDescent="0.25">
      <c r="A210" s="72" t="e">
        <f>INDEX('Scheme master'!A:A,MATCH(B210&amp;C210,'Scheme master'!B:B,0),0)</f>
        <v>#N/A</v>
      </c>
      <c r="B210" s="67"/>
      <c r="C210" s="67"/>
      <c r="D210" s="67"/>
      <c r="E210" s="73"/>
      <c r="F210" s="69"/>
      <c r="G210" s="70"/>
      <c r="H210" s="71"/>
      <c r="I210" s="71"/>
      <c r="J210" s="71"/>
      <c r="K210" s="71"/>
      <c r="L210" s="71"/>
      <c r="M210" s="71"/>
      <c r="N210" s="71"/>
      <c r="O210" s="71"/>
      <c r="P210" s="74"/>
      <c r="Q210" s="71"/>
      <c r="R210" s="71"/>
      <c r="S210" s="71"/>
      <c r="T210" s="71"/>
    </row>
    <row r="211" spans="1:20" x14ac:dyDescent="0.25">
      <c r="A211" s="72" t="e">
        <f>INDEX('Scheme master'!A:A,MATCH(B211&amp;C211,'Scheme master'!B:B,0),0)</f>
        <v>#N/A</v>
      </c>
      <c r="B211" s="67"/>
      <c r="C211" s="67"/>
      <c r="D211" s="67"/>
      <c r="E211" s="73"/>
      <c r="F211" s="69"/>
      <c r="G211" s="70"/>
      <c r="H211" s="71"/>
      <c r="I211" s="71"/>
      <c r="J211" s="71"/>
      <c r="K211" s="71"/>
      <c r="L211" s="71"/>
      <c r="M211" s="71"/>
      <c r="N211" s="71"/>
      <c r="O211" s="71"/>
      <c r="P211" s="74"/>
      <c r="Q211" s="71"/>
      <c r="R211" s="71"/>
      <c r="S211" s="71"/>
      <c r="T211" s="71"/>
    </row>
    <row r="212" spans="1:20" x14ac:dyDescent="0.25">
      <c r="A212" s="72" t="e">
        <f>INDEX('Scheme master'!A:A,MATCH(B212&amp;C212,'Scheme master'!B:B,0),0)</f>
        <v>#N/A</v>
      </c>
      <c r="B212" s="67"/>
      <c r="C212" s="67"/>
      <c r="D212" s="67"/>
      <c r="E212" s="73"/>
      <c r="F212" s="69"/>
      <c r="G212" s="70"/>
      <c r="H212" s="71"/>
      <c r="I212" s="71"/>
      <c r="J212" s="71"/>
      <c r="K212" s="71"/>
      <c r="L212" s="71"/>
      <c r="M212" s="71"/>
      <c r="N212" s="71"/>
      <c r="O212" s="71"/>
      <c r="P212" s="74"/>
      <c r="Q212" s="71"/>
      <c r="R212" s="71"/>
      <c r="S212" s="71"/>
      <c r="T212" s="71"/>
    </row>
    <row r="213" spans="1:20" x14ac:dyDescent="0.25">
      <c r="A213" s="72" t="e">
        <f>INDEX('Scheme master'!A:A,MATCH(B213&amp;C213,'Scheme master'!B:B,0),0)</f>
        <v>#N/A</v>
      </c>
      <c r="B213" s="67"/>
      <c r="C213" s="67"/>
      <c r="D213" s="67"/>
      <c r="E213" s="73"/>
      <c r="F213" s="69"/>
      <c r="G213" s="70"/>
      <c r="H213" s="71"/>
      <c r="I213" s="71"/>
      <c r="J213" s="71"/>
      <c r="K213" s="71"/>
      <c r="L213" s="71"/>
      <c r="M213" s="71"/>
      <c r="N213" s="71"/>
      <c r="O213" s="71"/>
      <c r="P213" s="74"/>
      <c r="Q213" s="71"/>
      <c r="R213" s="71"/>
      <c r="S213" s="71"/>
      <c r="T213" s="71"/>
    </row>
    <row r="214" spans="1:20" x14ac:dyDescent="0.25">
      <c r="A214" s="72" t="e">
        <f>INDEX('Scheme master'!A:A,MATCH(B214&amp;C214,'Scheme master'!B:B,0),0)</f>
        <v>#N/A</v>
      </c>
      <c r="B214" s="67"/>
      <c r="C214" s="67"/>
      <c r="D214" s="67"/>
      <c r="E214" s="73"/>
      <c r="F214" s="69"/>
      <c r="G214" s="70"/>
      <c r="H214" s="71"/>
      <c r="I214" s="71"/>
      <c r="J214" s="71"/>
      <c r="K214" s="71"/>
      <c r="L214" s="71"/>
      <c r="M214" s="71"/>
      <c r="N214" s="71"/>
      <c r="O214" s="71"/>
      <c r="P214" s="74"/>
      <c r="Q214" s="71"/>
      <c r="R214" s="71"/>
      <c r="S214" s="71"/>
      <c r="T214" s="71"/>
    </row>
    <row r="215" spans="1:20" x14ac:dyDescent="0.25">
      <c r="A215" s="72" t="e">
        <f>INDEX('Scheme master'!A:A,MATCH(B215&amp;C215,'Scheme master'!B:B,0),0)</f>
        <v>#N/A</v>
      </c>
      <c r="B215" s="67"/>
      <c r="C215" s="67"/>
      <c r="D215" s="67"/>
      <c r="E215" s="73"/>
      <c r="F215" s="69"/>
      <c r="G215" s="70"/>
      <c r="H215" s="71"/>
      <c r="I215" s="71"/>
      <c r="J215" s="71"/>
      <c r="K215" s="71"/>
      <c r="L215" s="71"/>
      <c r="M215" s="71"/>
      <c r="N215" s="71"/>
      <c r="O215" s="71"/>
      <c r="P215" s="74"/>
      <c r="Q215" s="71"/>
      <c r="R215" s="71"/>
      <c r="S215" s="71"/>
      <c r="T215" s="71"/>
    </row>
    <row r="216" spans="1:20" x14ac:dyDescent="0.25">
      <c r="A216" s="72" t="e">
        <f>INDEX('Scheme master'!A:A,MATCH(B216&amp;C216,'Scheme master'!B:B,0),0)</f>
        <v>#N/A</v>
      </c>
      <c r="B216" s="67"/>
      <c r="C216" s="67"/>
      <c r="D216" s="67"/>
      <c r="E216" s="73"/>
      <c r="F216" s="69"/>
      <c r="G216" s="70"/>
      <c r="H216" s="71"/>
      <c r="I216" s="71"/>
      <c r="J216" s="71"/>
      <c r="K216" s="71"/>
      <c r="L216" s="71"/>
      <c r="M216" s="71"/>
      <c r="N216" s="71"/>
      <c r="O216" s="71"/>
      <c r="P216" s="74"/>
      <c r="Q216" s="71"/>
      <c r="R216" s="71"/>
      <c r="S216" s="71"/>
      <c r="T216" s="71"/>
    </row>
    <row r="217" spans="1:20" x14ac:dyDescent="0.25">
      <c r="A217" s="72" t="e">
        <f>INDEX('Scheme master'!A:A,MATCH(B217&amp;C217,'Scheme master'!B:B,0),0)</f>
        <v>#N/A</v>
      </c>
      <c r="B217" s="67"/>
      <c r="C217" s="67"/>
      <c r="D217" s="67"/>
      <c r="E217" s="73"/>
      <c r="F217" s="69"/>
      <c r="G217" s="70"/>
      <c r="H217" s="71"/>
      <c r="I217" s="71"/>
      <c r="J217" s="71"/>
      <c r="K217" s="71"/>
      <c r="L217" s="71"/>
      <c r="M217" s="71"/>
      <c r="N217" s="71"/>
      <c r="O217" s="71"/>
      <c r="P217" s="74"/>
      <c r="Q217" s="71"/>
      <c r="R217" s="71"/>
      <c r="S217" s="71"/>
      <c r="T217" s="71"/>
    </row>
    <row r="218" spans="1:20" x14ac:dyDescent="0.25">
      <c r="A218" s="72" t="e">
        <f>INDEX('Scheme master'!A:A,MATCH(B218&amp;C218,'Scheme master'!B:B,0),0)</f>
        <v>#N/A</v>
      </c>
      <c r="B218" s="67"/>
      <c r="C218" s="67"/>
      <c r="D218" s="67"/>
      <c r="E218" s="73"/>
      <c r="F218" s="69"/>
      <c r="G218" s="70"/>
      <c r="H218" s="71"/>
      <c r="I218" s="71"/>
      <c r="J218" s="71"/>
      <c r="K218" s="71"/>
      <c r="L218" s="71"/>
      <c r="M218" s="71"/>
      <c r="N218" s="71"/>
      <c r="O218" s="71"/>
      <c r="P218" s="74"/>
      <c r="Q218" s="71"/>
      <c r="R218" s="71"/>
      <c r="S218" s="71"/>
      <c r="T218" s="71"/>
    </row>
    <row r="219" spans="1:20" x14ac:dyDescent="0.25">
      <c r="A219" s="72" t="e">
        <f>INDEX('Scheme master'!A:A,MATCH(B219&amp;C219,'Scheme master'!B:B,0),0)</f>
        <v>#N/A</v>
      </c>
      <c r="B219" s="67"/>
      <c r="C219" s="67"/>
      <c r="D219" s="67"/>
      <c r="E219" s="73"/>
      <c r="F219" s="69"/>
      <c r="G219" s="70"/>
      <c r="H219" s="71"/>
      <c r="I219" s="71"/>
      <c r="J219" s="71"/>
      <c r="K219" s="71"/>
      <c r="L219" s="71"/>
      <c r="M219" s="71"/>
      <c r="N219" s="71"/>
      <c r="O219" s="71"/>
      <c r="P219" s="74"/>
      <c r="Q219" s="71"/>
      <c r="R219" s="71"/>
      <c r="S219" s="71"/>
      <c r="T219" s="71"/>
    </row>
    <row r="220" spans="1:20" x14ac:dyDescent="0.25">
      <c r="A220" s="72" t="e">
        <f>INDEX('Scheme master'!A:A,MATCH(B220&amp;C220,'Scheme master'!B:B,0),0)</f>
        <v>#N/A</v>
      </c>
      <c r="B220" s="67"/>
      <c r="C220" s="67"/>
      <c r="D220" s="67"/>
      <c r="E220" s="73"/>
      <c r="F220" s="69"/>
      <c r="G220" s="70"/>
      <c r="H220" s="71"/>
      <c r="I220" s="71"/>
      <c r="J220" s="71"/>
      <c r="K220" s="71"/>
      <c r="L220" s="71"/>
      <c r="M220" s="71"/>
      <c r="N220" s="71"/>
      <c r="O220" s="71"/>
      <c r="P220" s="74"/>
      <c r="Q220" s="71"/>
      <c r="R220" s="71"/>
      <c r="S220" s="71"/>
      <c r="T220" s="71"/>
    </row>
    <row r="221" spans="1:20" x14ac:dyDescent="0.25">
      <c r="A221" s="72" t="e">
        <f>INDEX('Scheme master'!A:A,MATCH(B221&amp;C221,'Scheme master'!B:B,0),0)</f>
        <v>#N/A</v>
      </c>
      <c r="B221" s="67"/>
      <c r="C221" s="67"/>
      <c r="D221" s="67"/>
      <c r="E221" s="73"/>
      <c r="F221" s="69"/>
      <c r="G221" s="70"/>
      <c r="H221" s="71"/>
      <c r="I221" s="71"/>
      <c r="J221" s="71"/>
      <c r="K221" s="71"/>
      <c r="L221" s="71"/>
      <c r="M221" s="71"/>
      <c r="N221" s="71"/>
      <c r="O221" s="71"/>
      <c r="P221" s="74"/>
      <c r="Q221" s="71"/>
      <c r="R221" s="71"/>
      <c r="S221" s="71"/>
      <c r="T221" s="71"/>
    </row>
    <row r="222" spans="1:20" x14ac:dyDescent="0.25">
      <c r="A222" s="72" t="e">
        <f>INDEX('Scheme master'!A:A,MATCH(B222&amp;C222,'Scheme master'!B:B,0),0)</f>
        <v>#N/A</v>
      </c>
      <c r="B222" s="67"/>
      <c r="C222" s="67"/>
      <c r="D222" s="67"/>
      <c r="E222" s="73"/>
      <c r="F222" s="69"/>
      <c r="G222" s="70"/>
      <c r="H222" s="71"/>
      <c r="I222" s="71"/>
      <c r="J222" s="71"/>
      <c r="K222" s="71"/>
      <c r="L222" s="71"/>
      <c r="M222" s="71"/>
      <c r="N222" s="71"/>
      <c r="O222" s="71"/>
      <c r="P222" s="74"/>
      <c r="Q222" s="71"/>
      <c r="R222" s="71"/>
      <c r="S222" s="71"/>
      <c r="T222" s="71"/>
    </row>
    <row r="223" spans="1:20" x14ac:dyDescent="0.25">
      <c r="A223" s="72" t="e">
        <f>INDEX('Scheme master'!A:A,MATCH(B223&amp;C223,'Scheme master'!B:B,0),0)</f>
        <v>#N/A</v>
      </c>
      <c r="B223" s="67"/>
      <c r="C223" s="67"/>
      <c r="D223" s="67"/>
      <c r="E223" s="73"/>
      <c r="F223" s="69"/>
      <c r="G223" s="70"/>
      <c r="H223" s="71"/>
      <c r="I223" s="71"/>
      <c r="J223" s="71"/>
      <c r="K223" s="71"/>
      <c r="L223" s="71"/>
      <c r="M223" s="71"/>
      <c r="N223" s="71"/>
      <c r="O223" s="71"/>
      <c r="P223" s="74"/>
      <c r="Q223" s="71"/>
      <c r="R223" s="71"/>
      <c r="S223" s="71"/>
      <c r="T223" s="71"/>
    </row>
    <row r="224" spans="1:20" x14ac:dyDescent="0.25">
      <c r="A224" s="72" t="e">
        <f>INDEX('Scheme master'!A:A,MATCH(B224&amp;C224,'Scheme master'!B:B,0),0)</f>
        <v>#N/A</v>
      </c>
      <c r="B224" s="67"/>
      <c r="C224" s="67"/>
      <c r="D224" s="67"/>
      <c r="E224" s="73"/>
      <c r="F224" s="69"/>
      <c r="G224" s="70"/>
      <c r="H224" s="71"/>
      <c r="I224" s="71"/>
      <c r="J224" s="71"/>
      <c r="K224" s="71"/>
      <c r="L224" s="71"/>
      <c r="M224" s="71"/>
      <c r="N224" s="71"/>
      <c r="O224" s="71"/>
      <c r="P224" s="74"/>
      <c r="Q224" s="71"/>
      <c r="R224" s="71"/>
      <c r="S224" s="71"/>
      <c r="T224" s="71"/>
    </row>
    <row r="225" spans="1:20" x14ac:dyDescent="0.25">
      <c r="A225" s="72" t="e">
        <f>INDEX('Scheme master'!A:A,MATCH(B225&amp;C225,'Scheme master'!B:B,0),0)</f>
        <v>#N/A</v>
      </c>
      <c r="B225" s="67"/>
      <c r="C225" s="67"/>
      <c r="D225" s="67"/>
      <c r="E225" s="73"/>
      <c r="F225" s="69"/>
      <c r="G225" s="70"/>
      <c r="H225" s="71"/>
      <c r="I225" s="71"/>
      <c r="J225" s="71"/>
      <c r="K225" s="71"/>
      <c r="L225" s="71"/>
      <c r="M225" s="71"/>
      <c r="N225" s="71"/>
      <c r="O225" s="71"/>
      <c r="P225" s="74"/>
      <c r="Q225" s="71"/>
      <c r="R225" s="71"/>
      <c r="S225" s="71"/>
      <c r="T225" s="71"/>
    </row>
    <row r="226" spans="1:20" x14ac:dyDescent="0.25">
      <c r="A226" s="72" t="e">
        <f>INDEX('Scheme master'!A:A,MATCH(B226&amp;C226,'Scheme master'!B:B,0),0)</f>
        <v>#N/A</v>
      </c>
      <c r="B226" s="67"/>
      <c r="C226" s="67"/>
      <c r="D226" s="67"/>
      <c r="E226" s="73"/>
      <c r="F226" s="69"/>
      <c r="G226" s="70"/>
      <c r="H226" s="71"/>
      <c r="I226" s="71"/>
      <c r="J226" s="71"/>
      <c r="K226" s="71"/>
      <c r="L226" s="71"/>
      <c r="M226" s="71"/>
      <c r="N226" s="71"/>
      <c r="O226" s="71"/>
      <c r="P226" s="74"/>
      <c r="Q226" s="71"/>
      <c r="R226" s="71"/>
      <c r="S226" s="71"/>
      <c r="T226" s="71"/>
    </row>
    <row r="227" spans="1:20" x14ac:dyDescent="0.25">
      <c r="A227" s="72" t="e">
        <f>INDEX('Scheme master'!A:A,MATCH(B227&amp;C227,'Scheme master'!B:B,0),0)</f>
        <v>#N/A</v>
      </c>
      <c r="B227" s="67"/>
      <c r="C227" s="67"/>
      <c r="D227" s="67"/>
      <c r="E227" s="73"/>
      <c r="F227" s="69"/>
      <c r="G227" s="70"/>
      <c r="H227" s="71"/>
      <c r="I227" s="71"/>
      <c r="J227" s="71"/>
      <c r="K227" s="71"/>
      <c r="L227" s="71"/>
      <c r="M227" s="71"/>
      <c r="N227" s="71"/>
      <c r="O227" s="71"/>
      <c r="P227" s="74"/>
      <c r="Q227" s="71"/>
      <c r="R227" s="71"/>
      <c r="S227" s="71"/>
      <c r="T227" s="71"/>
    </row>
    <row r="228" spans="1:20" x14ac:dyDescent="0.25">
      <c r="A228" s="72" t="e">
        <f>INDEX('Scheme master'!A:A,MATCH(B228&amp;C228,'Scheme master'!B:B,0),0)</f>
        <v>#N/A</v>
      </c>
      <c r="B228" s="67"/>
      <c r="C228" s="67"/>
      <c r="D228" s="67"/>
      <c r="E228" s="73"/>
      <c r="F228" s="69"/>
      <c r="G228" s="70"/>
      <c r="H228" s="71"/>
      <c r="I228" s="71"/>
      <c r="J228" s="71"/>
      <c r="K228" s="71"/>
      <c r="L228" s="71"/>
      <c r="M228" s="71"/>
      <c r="N228" s="71"/>
      <c r="O228" s="71"/>
      <c r="P228" s="74"/>
      <c r="Q228" s="71"/>
      <c r="R228" s="71"/>
      <c r="S228" s="71"/>
      <c r="T228" s="71"/>
    </row>
    <row r="229" spans="1:20" x14ac:dyDescent="0.25">
      <c r="A229" s="72" t="e">
        <f>INDEX('Scheme master'!A:A,MATCH(B229&amp;C229,'Scheme master'!B:B,0),0)</f>
        <v>#N/A</v>
      </c>
      <c r="B229" s="67"/>
      <c r="C229" s="67"/>
      <c r="D229" s="67"/>
      <c r="E229" s="73"/>
      <c r="F229" s="69"/>
      <c r="G229" s="70"/>
      <c r="H229" s="71"/>
      <c r="I229" s="71"/>
      <c r="J229" s="71"/>
      <c r="K229" s="71"/>
      <c r="L229" s="71"/>
      <c r="M229" s="71"/>
      <c r="N229" s="71"/>
      <c r="O229" s="71"/>
      <c r="P229" s="74"/>
      <c r="Q229" s="71"/>
      <c r="R229" s="71"/>
      <c r="S229" s="71"/>
      <c r="T229" s="71"/>
    </row>
    <row r="230" spans="1:20" x14ac:dyDescent="0.25">
      <c r="A230" s="72" t="e">
        <f>INDEX('Scheme master'!A:A,MATCH(B230&amp;C230,'Scheme master'!B:B,0),0)</f>
        <v>#N/A</v>
      </c>
      <c r="B230" s="67"/>
      <c r="C230" s="67"/>
      <c r="D230" s="67"/>
      <c r="E230" s="73"/>
      <c r="F230" s="69"/>
      <c r="G230" s="70"/>
      <c r="H230" s="71"/>
      <c r="I230" s="71"/>
      <c r="J230" s="71"/>
      <c r="K230" s="71"/>
      <c r="L230" s="71"/>
      <c r="M230" s="71"/>
      <c r="N230" s="71"/>
      <c r="O230" s="71"/>
      <c r="P230" s="74"/>
      <c r="Q230" s="71"/>
      <c r="R230" s="71"/>
      <c r="S230" s="71"/>
      <c r="T230" s="71"/>
    </row>
    <row r="231" spans="1:20" x14ac:dyDescent="0.25">
      <c r="A231" s="72" t="e">
        <f>INDEX('Scheme master'!A:A,MATCH(B231&amp;C231,'Scheme master'!B:B,0),0)</f>
        <v>#N/A</v>
      </c>
      <c r="B231" s="67"/>
      <c r="C231" s="67"/>
      <c r="D231" s="67"/>
      <c r="E231" s="73"/>
      <c r="F231" s="69"/>
      <c r="G231" s="70"/>
      <c r="H231" s="71"/>
      <c r="I231" s="71"/>
      <c r="J231" s="71"/>
      <c r="K231" s="71"/>
      <c r="L231" s="71"/>
      <c r="M231" s="71"/>
      <c r="N231" s="71"/>
      <c r="O231" s="71"/>
      <c r="P231" s="74"/>
      <c r="Q231" s="71"/>
      <c r="R231" s="71"/>
      <c r="S231" s="71"/>
      <c r="T231" s="71"/>
    </row>
    <row r="232" spans="1:20" x14ac:dyDescent="0.25">
      <c r="A232" s="72" t="e">
        <f>INDEX('Scheme master'!A:A,MATCH(B232&amp;C232,'Scheme master'!B:B,0),0)</f>
        <v>#N/A</v>
      </c>
      <c r="B232" s="67"/>
      <c r="C232" s="67"/>
      <c r="D232" s="67"/>
      <c r="E232" s="73"/>
      <c r="F232" s="69"/>
      <c r="G232" s="70"/>
      <c r="H232" s="71"/>
      <c r="I232" s="71"/>
      <c r="J232" s="71"/>
      <c r="K232" s="71"/>
      <c r="L232" s="71"/>
      <c r="M232" s="71"/>
      <c r="N232" s="71"/>
      <c r="O232" s="71"/>
      <c r="P232" s="74"/>
      <c r="Q232" s="71"/>
      <c r="R232" s="71"/>
      <c r="S232" s="71"/>
      <c r="T232" s="71"/>
    </row>
    <row r="233" spans="1:20" x14ac:dyDescent="0.25">
      <c r="A233" s="72" t="e">
        <f>INDEX('Scheme master'!A:A,MATCH(B233&amp;C233,'Scheme master'!B:B,0),0)</f>
        <v>#N/A</v>
      </c>
      <c r="B233" s="67"/>
      <c r="C233" s="67"/>
      <c r="D233" s="67"/>
      <c r="E233" s="73"/>
      <c r="F233" s="69"/>
      <c r="G233" s="70"/>
      <c r="H233" s="71"/>
      <c r="I233" s="71"/>
      <c r="J233" s="71"/>
      <c r="K233" s="71"/>
      <c r="L233" s="71"/>
      <c r="M233" s="71"/>
      <c r="N233" s="71"/>
      <c r="O233" s="71"/>
      <c r="P233" s="74"/>
      <c r="Q233" s="71"/>
      <c r="R233" s="71"/>
      <c r="S233" s="71"/>
      <c r="T233" s="71"/>
    </row>
    <row r="234" spans="1:20" x14ac:dyDescent="0.25">
      <c r="A234" s="72" t="e">
        <f>INDEX('Scheme master'!A:A,MATCH(B234&amp;C234,'Scheme master'!B:B,0),0)</f>
        <v>#N/A</v>
      </c>
      <c r="B234" s="67"/>
      <c r="C234" s="67"/>
      <c r="D234" s="67"/>
      <c r="E234" s="73"/>
      <c r="F234" s="69"/>
      <c r="G234" s="70"/>
      <c r="H234" s="71"/>
      <c r="I234" s="71"/>
      <c r="J234" s="71"/>
      <c r="K234" s="71"/>
      <c r="L234" s="71"/>
      <c r="M234" s="71"/>
      <c r="N234" s="71"/>
      <c r="O234" s="71"/>
      <c r="P234" s="74"/>
      <c r="Q234" s="71"/>
      <c r="R234" s="71"/>
      <c r="S234" s="71"/>
      <c r="T234" s="71"/>
    </row>
    <row r="235" spans="1:20" x14ac:dyDescent="0.25">
      <c r="A235" s="72" t="e">
        <f>INDEX('Scheme master'!A:A,MATCH(B235&amp;C235,'Scheme master'!B:B,0),0)</f>
        <v>#N/A</v>
      </c>
      <c r="B235" s="67"/>
      <c r="C235" s="67"/>
      <c r="D235" s="67"/>
      <c r="E235" s="73"/>
      <c r="F235" s="69"/>
      <c r="G235" s="70"/>
      <c r="H235" s="71"/>
      <c r="I235" s="71"/>
      <c r="J235" s="71"/>
      <c r="K235" s="71"/>
      <c r="L235" s="71"/>
      <c r="M235" s="71"/>
      <c r="N235" s="71"/>
      <c r="O235" s="71"/>
      <c r="P235" s="74"/>
      <c r="Q235" s="71"/>
      <c r="R235" s="71"/>
      <c r="S235" s="71"/>
      <c r="T235" s="71"/>
    </row>
    <row r="236" spans="1:20" x14ac:dyDescent="0.25">
      <c r="A236" s="72" t="e">
        <f>INDEX('Scheme master'!A:A,MATCH(B236&amp;C236,'Scheme master'!B:B,0),0)</f>
        <v>#N/A</v>
      </c>
      <c r="B236" s="67"/>
      <c r="C236" s="67"/>
      <c r="D236" s="67"/>
      <c r="E236" s="73"/>
      <c r="F236" s="69"/>
      <c r="G236" s="70"/>
      <c r="H236" s="71"/>
      <c r="I236" s="71"/>
      <c r="J236" s="71"/>
      <c r="K236" s="71"/>
      <c r="L236" s="71"/>
      <c r="M236" s="71"/>
      <c r="N236" s="71"/>
      <c r="O236" s="71"/>
      <c r="P236" s="74"/>
      <c r="Q236" s="71"/>
      <c r="R236" s="71"/>
      <c r="S236" s="71"/>
      <c r="T236" s="71"/>
    </row>
    <row r="237" spans="1:20" x14ac:dyDescent="0.25">
      <c r="A237" s="72" t="e">
        <f>INDEX('Scheme master'!A:A,MATCH(B237&amp;C237,'Scheme master'!B:B,0),0)</f>
        <v>#N/A</v>
      </c>
      <c r="B237" s="67"/>
      <c r="C237" s="67"/>
      <c r="D237" s="67"/>
      <c r="E237" s="73"/>
      <c r="F237" s="69"/>
      <c r="G237" s="70"/>
      <c r="H237" s="71"/>
      <c r="I237" s="71"/>
      <c r="J237" s="71"/>
      <c r="K237" s="71"/>
      <c r="L237" s="71"/>
      <c r="M237" s="71"/>
      <c r="N237" s="71"/>
      <c r="O237" s="71"/>
      <c r="P237" s="74"/>
      <c r="Q237" s="71"/>
      <c r="R237" s="71"/>
      <c r="S237" s="71"/>
      <c r="T237" s="71"/>
    </row>
    <row r="238" spans="1:20" x14ac:dyDescent="0.25">
      <c r="A238" s="72" t="e">
        <f>INDEX('Scheme master'!A:A,MATCH(B238&amp;C238,'Scheme master'!B:B,0),0)</f>
        <v>#N/A</v>
      </c>
      <c r="B238" s="67"/>
      <c r="C238" s="67"/>
      <c r="D238" s="67"/>
      <c r="E238" s="73"/>
      <c r="F238" s="69"/>
      <c r="G238" s="70"/>
      <c r="H238" s="71"/>
      <c r="I238" s="71"/>
      <c r="J238" s="71"/>
      <c r="K238" s="71"/>
      <c r="L238" s="71"/>
      <c r="M238" s="71"/>
      <c r="N238" s="71"/>
      <c r="O238" s="71"/>
      <c r="P238" s="74"/>
      <c r="Q238" s="71"/>
      <c r="R238" s="71"/>
      <c r="S238" s="71"/>
      <c r="T238" s="71"/>
    </row>
    <row r="239" spans="1:20" x14ac:dyDescent="0.25">
      <c r="A239" s="72" t="e">
        <f>INDEX('Scheme master'!A:A,MATCH(B239&amp;C239,'Scheme master'!B:B,0),0)</f>
        <v>#N/A</v>
      </c>
      <c r="B239" s="67"/>
      <c r="C239" s="67"/>
      <c r="D239" s="67"/>
      <c r="E239" s="73"/>
      <c r="F239" s="69"/>
      <c r="G239" s="70"/>
      <c r="H239" s="71"/>
      <c r="I239" s="71"/>
      <c r="J239" s="71"/>
      <c r="K239" s="71"/>
      <c r="L239" s="71"/>
      <c r="M239" s="71"/>
      <c r="N239" s="71"/>
      <c r="O239" s="71"/>
      <c r="P239" s="74"/>
      <c r="Q239" s="71"/>
      <c r="R239" s="71"/>
      <c r="S239" s="71"/>
      <c r="T239" s="71"/>
    </row>
    <row r="240" spans="1:20" x14ac:dyDescent="0.25">
      <c r="A240" s="72" t="e">
        <f>INDEX('Scheme master'!A:A,MATCH(B240&amp;C240,'Scheme master'!B:B,0),0)</f>
        <v>#N/A</v>
      </c>
      <c r="B240" s="67"/>
      <c r="C240" s="67"/>
      <c r="D240" s="67"/>
      <c r="E240" s="73"/>
      <c r="F240" s="69"/>
      <c r="G240" s="70"/>
      <c r="H240" s="71"/>
      <c r="I240" s="71"/>
      <c r="J240" s="71"/>
      <c r="K240" s="71"/>
      <c r="L240" s="71"/>
      <c r="M240" s="71"/>
      <c r="N240" s="71"/>
      <c r="O240" s="71"/>
      <c r="P240" s="74"/>
      <c r="Q240" s="71"/>
      <c r="R240" s="71"/>
      <c r="S240" s="71"/>
      <c r="T240" s="71"/>
    </row>
    <row r="241" spans="1:20" x14ac:dyDescent="0.25">
      <c r="A241" s="72" t="e">
        <f>INDEX('Scheme master'!A:A,MATCH(B241&amp;C241,'Scheme master'!B:B,0),0)</f>
        <v>#N/A</v>
      </c>
      <c r="B241" s="67"/>
      <c r="C241" s="67"/>
      <c r="D241" s="67"/>
      <c r="E241" s="73"/>
      <c r="F241" s="69"/>
      <c r="G241" s="70"/>
      <c r="H241" s="71"/>
      <c r="I241" s="71"/>
      <c r="J241" s="71"/>
      <c r="K241" s="71"/>
      <c r="L241" s="71"/>
      <c r="M241" s="71"/>
      <c r="N241" s="71"/>
      <c r="O241" s="71"/>
      <c r="P241" s="74"/>
      <c r="Q241" s="71"/>
      <c r="R241" s="71"/>
      <c r="S241" s="71"/>
      <c r="T241" s="71"/>
    </row>
    <row r="242" spans="1:20" x14ac:dyDescent="0.25">
      <c r="A242" s="72" t="e">
        <f>INDEX('Scheme master'!A:A,MATCH(B242&amp;C242,'Scheme master'!B:B,0),0)</f>
        <v>#N/A</v>
      </c>
      <c r="B242" s="67"/>
      <c r="C242" s="67"/>
      <c r="D242" s="67"/>
      <c r="E242" s="73"/>
      <c r="F242" s="69"/>
      <c r="G242" s="70"/>
      <c r="H242" s="71"/>
      <c r="I242" s="71"/>
      <c r="J242" s="71"/>
      <c r="K242" s="71"/>
      <c r="L242" s="71"/>
      <c r="M242" s="71"/>
      <c r="N242" s="71"/>
      <c r="O242" s="71"/>
      <c r="P242" s="74"/>
      <c r="Q242" s="71"/>
      <c r="R242" s="71"/>
      <c r="S242" s="71"/>
      <c r="T242" s="71"/>
    </row>
    <row r="243" spans="1:20" x14ac:dyDescent="0.25">
      <c r="A243" s="72" t="e">
        <f>INDEX('Scheme master'!A:A,MATCH(B243&amp;C243,'Scheme master'!B:B,0),0)</f>
        <v>#N/A</v>
      </c>
      <c r="B243" s="67"/>
      <c r="C243" s="67"/>
      <c r="D243" s="67"/>
      <c r="E243" s="73"/>
      <c r="F243" s="69"/>
      <c r="G243" s="70"/>
      <c r="H243" s="71"/>
      <c r="I243" s="71"/>
      <c r="J243" s="71"/>
      <c r="K243" s="71"/>
      <c r="L243" s="71"/>
      <c r="M243" s="71"/>
      <c r="N243" s="71"/>
      <c r="O243" s="71"/>
      <c r="P243" s="74"/>
      <c r="Q243" s="71"/>
      <c r="R243" s="71"/>
      <c r="S243" s="71"/>
      <c r="T243" s="71"/>
    </row>
    <row r="244" spans="1:20" x14ac:dyDescent="0.25">
      <c r="A244" s="72" t="e">
        <f>INDEX('Scheme master'!A:A,MATCH(B244&amp;C244,'Scheme master'!B:B,0),0)</f>
        <v>#N/A</v>
      </c>
      <c r="B244" s="67"/>
      <c r="C244" s="67"/>
      <c r="D244" s="67"/>
      <c r="E244" s="73"/>
      <c r="F244" s="69"/>
      <c r="G244" s="70"/>
      <c r="H244" s="71"/>
      <c r="I244" s="71"/>
      <c r="J244" s="71"/>
      <c r="K244" s="71"/>
      <c r="L244" s="71"/>
      <c r="M244" s="71"/>
      <c r="N244" s="71"/>
      <c r="O244" s="71"/>
      <c r="P244" s="74"/>
      <c r="Q244" s="71"/>
      <c r="R244" s="71"/>
      <c r="S244" s="71"/>
      <c r="T244" s="71"/>
    </row>
    <row r="245" spans="1:20" x14ac:dyDescent="0.25">
      <c r="A245" s="72" t="e">
        <f>INDEX('Scheme master'!A:A,MATCH(B245&amp;C245,'Scheme master'!B:B,0),0)</f>
        <v>#N/A</v>
      </c>
      <c r="B245" s="67"/>
      <c r="C245" s="67"/>
      <c r="D245" s="67"/>
      <c r="E245" s="73"/>
      <c r="F245" s="69"/>
      <c r="G245" s="70"/>
      <c r="H245" s="71"/>
      <c r="I245" s="71"/>
      <c r="J245" s="71"/>
      <c r="K245" s="71"/>
      <c r="L245" s="71"/>
      <c r="M245" s="71"/>
      <c r="N245" s="71"/>
      <c r="O245" s="71"/>
      <c r="P245" s="74"/>
      <c r="Q245" s="71"/>
      <c r="R245" s="71"/>
      <c r="S245" s="71"/>
      <c r="T245" s="71"/>
    </row>
    <row r="246" spans="1:20" x14ac:dyDescent="0.25">
      <c r="A246" s="72" t="e">
        <f>INDEX('Scheme master'!A:A,MATCH(B246&amp;C246,'Scheme master'!B:B,0),0)</f>
        <v>#N/A</v>
      </c>
      <c r="B246" s="67"/>
      <c r="C246" s="67"/>
      <c r="D246" s="67"/>
      <c r="E246" s="73"/>
      <c r="F246" s="69"/>
      <c r="G246" s="70"/>
      <c r="H246" s="71"/>
      <c r="I246" s="71"/>
      <c r="J246" s="71"/>
      <c r="K246" s="71"/>
      <c r="L246" s="71"/>
      <c r="M246" s="71"/>
      <c r="N246" s="71"/>
      <c r="O246" s="71"/>
      <c r="P246" s="74"/>
      <c r="Q246" s="71"/>
      <c r="R246" s="71"/>
      <c r="S246" s="71"/>
      <c r="T246" s="71"/>
    </row>
    <row r="247" spans="1:20" x14ac:dyDescent="0.25">
      <c r="A247" s="72" t="e">
        <f>INDEX('Scheme master'!A:A,MATCH(B247&amp;C247,'Scheme master'!B:B,0),0)</f>
        <v>#N/A</v>
      </c>
      <c r="B247" s="67"/>
      <c r="C247" s="67"/>
      <c r="D247" s="67"/>
      <c r="E247" s="73"/>
      <c r="F247" s="69"/>
      <c r="G247" s="70"/>
      <c r="H247" s="71"/>
      <c r="I247" s="71"/>
      <c r="J247" s="71"/>
      <c r="K247" s="71"/>
      <c r="L247" s="71"/>
      <c r="M247" s="71"/>
      <c r="N247" s="71"/>
      <c r="O247" s="71"/>
      <c r="P247" s="74"/>
      <c r="Q247" s="71"/>
      <c r="R247" s="71"/>
      <c r="S247" s="71"/>
      <c r="T247" s="71"/>
    </row>
    <row r="248" spans="1:20" x14ac:dyDescent="0.25">
      <c r="A248" s="72" t="e">
        <f>INDEX('Scheme master'!A:A,MATCH(B248&amp;C248,'Scheme master'!B:B,0),0)</f>
        <v>#N/A</v>
      </c>
      <c r="B248" s="67"/>
      <c r="C248" s="67"/>
      <c r="D248" s="67"/>
      <c r="E248" s="73"/>
      <c r="F248" s="69"/>
      <c r="G248" s="70"/>
      <c r="H248" s="71"/>
      <c r="I248" s="71"/>
      <c r="J248" s="71"/>
      <c r="K248" s="71"/>
      <c r="L248" s="71"/>
      <c r="M248" s="71"/>
      <c r="N248" s="71"/>
      <c r="O248" s="71"/>
      <c r="P248" s="74"/>
      <c r="Q248" s="71"/>
      <c r="R248" s="71"/>
      <c r="S248" s="71"/>
      <c r="T248" s="71"/>
    </row>
    <row r="249" spans="1:20" x14ac:dyDescent="0.25">
      <c r="A249" s="72" t="e">
        <f>INDEX('Scheme master'!A:A,MATCH(B249&amp;C249,'Scheme master'!B:B,0),0)</f>
        <v>#N/A</v>
      </c>
      <c r="B249" s="67"/>
      <c r="C249" s="67"/>
      <c r="D249" s="67"/>
      <c r="E249" s="73"/>
      <c r="F249" s="69"/>
      <c r="G249" s="70"/>
      <c r="H249" s="71"/>
      <c r="I249" s="71"/>
      <c r="J249" s="71"/>
      <c r="K249" s="71"/>
      <c r="L249" s="71"/>
      <c r="M249" s="71"/>
      <c r="N249" s="71"/>
      <c r="O249" s="71"/>
      <c r="P249" s="74"/>
      <c r="Q249" s="71"/>
      <c r="R249" s="71"/>
      <c r="S249" s="71"/>
      <c r="T249" s="71"/>
    </row>
    <row r="250" spans="1:20" x14ac:dyDescent="0.25">
      <c r="A250" s="72" t="e">
        <f>INDEX('Scheme master'!A:A,MATCH(B250&amp;C250,'Scheme master'!B:B,0),0)</f>
        <v>#N/A</v>
      </c>
      <c r="B250" s="67"/>
      <c r="C250" s="67"/>
      <c r="D250" s="67"/>
      <c r="E250" s="73"/>
      <c r="F250" s="69"/>
      <c r="G250" s="70"/>
      <c r="H250" s="71"/>
      <c r="I250" s="71"/>
      <c r="J250" s="71"/>
      <c r="K250" s="71"/>
      <c r="L250" s="71"/>
      <c r="M250" s="71"/>
      <c r="N250" s="71"/>
      <c r="O250" s="71"/>
      <c r="P250" s="74"/>
      <c r="Q250" s="71"/>
      <c r="R250" s="71"/>
      <c r="S250" s="71"/>
      <c r="T250" s="71"/>
    </row>
    <row r="251" spans="1:20" x14ac:dyDescent="0.25">
      <c r="A251" s="72" t="e">
        <f>INDEX('Scheme master'!A:A,MATCH(B251&amp;C251,'Scheme master'!B:B,0),0)</f>
        <v>#N/A</v>
      </c>
      <c r="B251" s="67"/>
      <c r="C251" s="67"/>
      <c r="D251" s="67"/>
      <c r="E251" s="73"/>
      <c r="F251" s="69"/>
      <c r="G251" s="70"/>
      <c r="H251" s="71"/>
      <c r="I251" s="71"/>
      <c r="J251" s="71"/>
      <c r="K251" s="71"/>
      <c r="L251" s="71"/>
      <c r="M251" s="71"/>
      <c r="N251" s="71"/>
      <c r="O251" s="71"/>
      <c r="P251" s="74"/>
      <c r="Q251" s="71"/>
      <c r="R251" s="71"/>
      <c r="S251" s="71"/>
      <c r="T251" s="71"/>
    </row>
    <row r="252" spans="1:20" x14ac:dyDescent="0.25">
      <c r="A252" s="72" t="e">
        <f>INDEX('Scheme master'!A:A,MATCH(B252&amp;C252,'Scheme master'!B:B,0),0)</f>
        <v>#N/A</v>
      </c>
      <c r="B252" s="67"/>
      <c r="C252" s="67"/>
      <c r="D252" s="67"/>
      <c r="E252" s="73"/>
      <c r="F252" s="69"/>
      <c r="G252" s="70"/>
      <c r="H252" s="71"/>
      <c r="I252" s="71"/>
      <c r="J252" s="71"/>
      <c r="K252" s="71"/>
      <c r="L252" s="71"/>
      <c r="M252" s="71"/>
      <c r="N252" s="71"/>
      <c r="O252" s="71"/>
      <c r="P252" s="74"/>
      <c r="Q252" s="71"/>
      <c r="R252" s="71"/>
      <c r="S252" s="71"/>
      <c r="T252" s="71"/>
    </row>
    <row r="253" spans="1:20" x14ac:dyDescent="0.25">
      <c r="A253" s="72" t="e">
        <f>INDEX('Scheme master'!A:A,MATCH(B253&amp;C253,'Scheme master'!B:B,0),0)</f>
        <v>#N/A</v>
      </c>
      <c r="B253" s="67"/>
      <c r="C253" s="67"/>
      <c r="D253" s="67"/>
      <c r="E253" s="73"/>
      <c r="F253" s="69"/>
      <c r="G253" s="70"/>
      <c r="H253" s="71"/>
      <c r="I253" s="71"/>
      <c r="J253" s="71"/>
      <c r="K253" s="71"/>
      <c r="L253" s="71"/>
      <c r="M253" s="71"/>
      <c r="N253" s="71"/>
      <c r="O253" s="71"/>
      <c r="P253" s="74"/>
      <c r="Q253" s="71"/>
      <c r="R253" s="71"/>
      <c r="S253" s="71"/>
      <c r="T253" s="71"/>
    </row>
    <row r="254" spans="1:20" x14ac:dyDescent="0.25">
      <c r="A254" s="72" t="e">
        <f>INDEX('Scheme master'!A:A,MATCH(B254&amp;C254,'Scheme master'!B:B,0),0)</f>
        <v>#N/A</v>
      </c>
      <c r="B254" s="67"/>
      <c r="C254" s="67"/>
      <c r="D254" s="67"/>
      <c r="E254" s="73"/>
      <c r="F254" s="69"/>
      <c r="G254" s="70"/>
      <c r="H254" s="71"/>
      <c r="I254" s="71"/>
      <c r="J254" s="71"/>
      <c r="K254" s="71"/>
      <c r="L254" s="71"/>
      <c r="M254" s="71"/>
      <c r="N254" s="71"/>
      <c r="O254" s="71"/>
      <c r="P254" s="74"/>
      <c r="Q254" s="71"/>
      <c r="R254" s="71"/>
      <c r="S254" s="71"/>
      <c r="T254" s="71"/>
    </row>
    <row r="255" spans="1:20" x14ac:dyDescent="0.25">
      <c r="A255" s="72" t="e">
        <f>INDEX('Scheme master'!A:A,MATCH(B255&amp;C255,'Scheme master'!B:B,0),0)</f>
        <v>#N/A</v>
      </c>
      <c r="B255" s="67"/>
      <c r="C255" s="67"/>
      <c r="D255" s="67"/>
      <c r="E255" s="73"/>
      <c r="F255" s="69"/>
      <c r="G255" s="70"/>
      <c r="H255" s="71"/>
      <c r="I255" s="71"/>
      <c r="J255" s="71"/>
      <c r="K255" s="71"/>
      <c r="L255" s="71"/>
      <c r="M255" s="71"/>
      <c r="N255" s="71"/>
      <c r="O255" s="71"/>
      <c r="P255" s="74"/>
      <c r="Q255" s="71"/>
      <c r="R255" s="71"/>
      <c r="S255" s="71"/>
      <c r="T255" s="71"/>
    </row>
    <row r="256" spans="1:20" x14ac:dyDescent="0.25">
      <c r="A256" s="72" t="e">
        <f>INDEX('Scheme master'!A:A,MATCH(B256&amp;C256,'Scheme master'!B:B,0),0)</f>
        <v>#N/A</v>
      </c>
      <c r="B256" s="67"/>
      <c r="C256" s="67"/>
      <c r="D256" s="67"/>
      <c r="E256" s="73"/>
      <c r="F256" s="69"/>
      <c r="G256" s="70"/>
      <c r="H256" s="71"/>
      <c r="I256" s="71"/>
      <c r="J256" s="71"/>
      <c r="K256" s="71"/>
      <c r="L256" s="71"/>
      <c r="M256" s="71"/>
      <c r="N256" s="71"/>
      <c r="O256" s="71"/>
      <c r="P256" s="74"/>
      <c r="Q256" s="71"/>
      <c r="R256" s="71"/>
      <c r="S256" s="71"/>
      <c r="T256" s="71"/>
    </row>
    <row r="257" spans="1:20" x14ac:dyDescent="0.25">
      <c r="A257" s="72" t="e">
        <f>INDEX('Scheme master'!A:A,MATCH(B257&amp;C257,'Scheme master'!B:B,0),0)</f>
        <v>#N/A</v>
      </c>
      <c r="B257" s="67"/>
      <c r="C257" s="67"/>
      <c r="D257" s="67"/>
      <c r="E257" s="73"/>
      <c r="F257" s="69"/>
      <c r="G257" s="70"/>
      <c r="H257" s="71"/>
      <c r="I257" s="71"/>
      <c r="J257" s="71"/>
      <c r="K257" s="71"/>
      <c r="L257" s="71"/>
      <c r="M257" s="71"/>
      <c r="N257" s="71"/>
      <c r="O257" s="71"/>
      <c r="P257" s="74"/>
      <c r="Q257" s="71"/>
      <c r="R257" s="71"/>
      <c r="S257" s="71"/>
      <c r="T257" s="71"/>
    </row>
    <row r="258" spans="1:20" x14ac:dyDescent="0.25">
      <c r="A258" s="72" t="e">
        <f>INDEX('Scheme master'!A:A,MATCH(B258&amp;C258,'Scheme master'!B:B,0),0)</f>
        <v>#N/A</v>
      </c>
      <c r="B258" s="67"/>
      <c r="C258" s="67"/>
      <c r="D258" s="67"/>
      <c r="E258" s="73"/>
      <c r="F258" s="69"/>
      <c r="G258" s="70"/>
      <c r="H258" s="71"/>
      <c r="I258" s="71"/>
      <c r="J258" s="71"/>
      <c r="K258" s="71"/>
      <c r="L258" s="71"/>
      <c r="M258" s="71"/>
      <c r="N258" s="71"/>
      <c r="O258" s="71"/>
      <c r="P258" s="74"/>
      <c r="Q258" s="71"/>
      <c r="R258" s="71"/>
      <c r="S258" s="71"/>
      <c r="T258" s="71"/>
    </row>
    <row r="259" spans="1:20" x14ac:dyDescent="0.25">
      <c r="A259" s="72" t="e">
        <f>INDEX('Scheme master'!A:A,MATCH(B259&amp;C259,'Scheme master'!B:B,0),0)</f>
        <v>#N/A</v>
      </c>
      <c r="B259" s="67"/>
      <c r="C259" s="67"/>
      <c r="D259" s="67"/>
      <c r="E259" s="73"/>
      <c r="F259" s="69"/>
      <c r="G259" s="70"/>
      <c r="H259" s="71"/>
      <c r="I259" s="71"/>
      <c r="J259" s="71"/>
      <c r="K259" s="71"/>
      <c r="L259" s="71"/>
      <c r="M259" s="71"/>
      <c r="N259" s="71"/>
      <c r="O259" s="71"/>
      <c r="P259" s="74"/>
      <c r="Q259" s="71"/>
      <c r="R259" s="71"/>
      <c r="S259" s="71"/>
      <c r="T259" s="71"/>
    </row>
    <row r="260" spans="1:20" x14ac:dyDescent="0.25">
      <c r="A260" s="72" t="e">
        <f>INDEX('Scheme master'!A:A,MATCH(B260&amp;C260,'Scheme master'!B:B,0),0)</f>
        <v>#N/A</v>
      </c>
      <c r="B260" s="67"/>
      <c r="C260" s="67"/>
      <c r="D260" s="67"/>
      <c r="E260" s="73"/>
      <c r="F260" s="69"/>
      <c r="G260" s="70"/>
      <c r="H260" s="71"/>
      <c r="I260" s="71"/>
      <c r="J260" s="71"/>
      <c r="K260" s="71"/>
      <c r="L260" s="71"/>
      <c r="M260" s="71"/>
      <c r="N260" s="71"/>
      <c r="O260" s="71"/>
      <c r="P260" s="74"/>
      <c r="Q260" s="71"/>
      <c r="R260" s="71"/>
      <c r="S260" s="71"/>
      <c r="T260" s="71"/>
    </row>
    <row r="261" spans="1:20" x14ac:dyDescent="0.25">
      <c r="A261" s="72" t="e">
        <f>INDEX('Scheme master'!A:A,MATCH(B261&amp;C261,'Scheme master'!B:B,0),0)</f>
        <v>#N/A</v>
      </c>
      <c r="B261" s="67"/>
      <c r="C261" s="67"/>
      <c r="D261" s="67"/>
      <c r="E261" s="73"/>
      <c r="F261" s="69"/>
      <c r="G261" s="70"/>
      <c r="H261" s="71"/>
      <c r="I261" s="71"/>
      <c r="J261" s="71"/>
      <c r="K261" s="71"/>
      <c r="L261" s="71"/>
      <c r="M261" s="71"/>
      <c r="N261" s="71"/>
      <c r="O261" s="71"/>
      <c r="P261" s="74"/>
      <c r="Q261" s="71"/>
      <c r="R261" s="71"/>
      <c r="S261" s="71"/>
      <c r="T261" s="71"/>
    </row>
    <row r="262" spans="1:20" x14ac:dyDescent="0.25">
      <c r="A262" s="72" t="e">
        <f>INDEX('Scheme master'!A:A,MATCH(B262&amp;C262,'Scheme master'!B:B,0),0)</f>
        <v>#N/A</v>
      </c>
      <c r="B262" s="67"/>
      <c r="C262" s="67"/>
      <c r="D262" s="67"/>
      <c r="E262" s="73"/>
      <c r="F262" s="69"/>
      <c r="G262" s="70"/>
      <c r="H262" s="71"/>
      <c r="I262" s="71"/>
      <c r="J262" s="71"/>
      <c r="K262" s="71"/>
      <c r="L262" s="71"/>
      <c r="M262" s="71"/>
      <c r="N262" s="71"/>
      <c r="O262" s="71"/>
      <c r="P262" s="74"/>
      <c r="Q262" s="71"/>
      <c r="R262" s="71"/>
      <c r="S262" s="71"/>
      <c r="T262" s="71"/>
    </row>
    <row r="263" spans="1:20" x14ac:dyDescent="0.25">
      <c r="A263" s="72" t="e">
        <f>INDEX('Scheme master'!A:A,MATCH(B263&amp;C263,'Scheme master'!B:B,0),0)</f>
        <v>#N/A</v>
      </c>
      <c r="B263" s="67"/>
      <c r="C263" s="67"/>
      <c r="D263" s="67"/>
      <c r="E263" s="73"/>
      <c r="F263" s="69"/>
      <c r="G263" s="70"/>
      <c r="H263" s="71"/>
      <c r="I263" s="71"/>
      <c r="J263" s="71"/>
      <c r="K263" s="71"/>
      <c r="L263" s="71"/>
      <c r="M263" s="71"/>
      <c r="N263" s="71"/>
      <c r="O263" s="71"/>
      <c r="P263" s="74"/>
      <c r="Q263" s="71"/>
      <c r="R263" s="71"/>
      <c r="S263" s="71"/>
      <c r="T263" s="71"/>
    </row>
    <row r="264" spans="1:20" x14ac:dyDescent="0.25">
      <c r="A264" s="72" t="e">
        <f>INDEX('Scheme master'!A:A,MATCH(B264&amp;C264,'Scheme master'!B:B,0),0)</f>
        <v>#N/A</v>
      </c>
      <c r="B264" s="67"/>
      <c r="C264" s="67"/>
      <c r="D264" s="67"/>
      <c r="E264" s="73"/>
      <c r="F264" s="69"/>
      <c r="G264" s="70"/>
      <c r="H264" s="71"/>
      <c r="I264" s="71"/>
      <c r="J264" s="71"/>
      <c r="K264" s="71"/>
      <c r="L264" s="71"/>
      <c r="M264" s="71"/>
      <c r="N264" s="71"/>
      <c r="O264" s="71"/>
      <c r="P264" s="74"/>
      <c r="Q264" s="71"/>
      <c r="R264" s="71"/>
      <c r="S264" s="71"/>
      <c r="T264" s="71"/>
    </row>
    <row r="265" spans="1:20" x14ac:dyDescent="0.25">
      <c r="A265" s="72" t="e">
        <f>INDEX('Scheme master'!A:A,MATCH(B265&amp;C265,'Scheme master'!B:B,0),0)</f>
        <v>#N/A</v>
      </c>
      <c r="B265" s="67"/>
      <c r="C265" s="67"/>
      <c r="D265" s="67"/>
      <c r="E265" s="73"/>
      <c r="F265" s="69"/>
      <c r="G265" s="70"/>
      <c r="H265" s="71"/>
      <c r="I265" s="71"/>
      <c r="J265" s="71"/>
      <c r="K265" s="71"/>
      <c r="L265" s="71"/>
      <c r="M265" s="71"/>
      <c r="N265" s="71"/>
      <c r="O265" s="71"/>
      <c r="P265" s="74"/>
      <c r="Q265" s="71"/>
      <c r="R265" s="71"/>
      <c r="S265" s="71"/>
      <c r="T265" s="71"/>
    </row>
    <row r="266" spans="1:20" x14ac:dyDescent="0.25">
      <c r="A266" s="72" t="e">
        <f>INDEX('Scheme master'!A:A,MATCH(B266&amp;C266,'Scheme master'!B:B,0),0)</f>
        <v>#N/A</v>
      </c>
      <c r="B266" s="67"/>
      <c r="C266" s="67"/>
      <c r="D266" s="67"/>
      <c r="E266" s="73"/>
      <c r="F266" s="69"/>
      <c r="G266" s="70"/>
      <c r="H266" s="71"/>
      <c r="I266" s="71"/>
      <c r="J266" s="71"/>
      <c r="K266" s="71"/>
      <c r="L266" s="71"/>
      <c r="M266" s="71"/>
      <c r="N266" s="71"/>
      <c r="O266" s="71"/>
      <c r="P266" s="74"/>
      <c r="Q266" s="71"/>
      <c r="R266" s="71"/>
      <c r="S266" s="71"/>
      <c r="T266" s="71"/>
    </row>
    <row r="267" spans="1:20" x14ac:dyDescent="0.25">
      <c r="A267" s="72" t="e">
        <f>INDEX('Scheme master'!A:A,MATCH(B267&amp;C267,'Scheme master'!B:B,0),0)</f>
        <v>#N/A</v>
      </c>
      <c r="B267" s="67"/>
      <c r="C267" s="67"/>
      <c r="D267" s="67"/>
      <c r="E267" s="73"/>
      <c r="F267" s="69"/>
      <c r="G267" s="70"/>
      <c r="H267" s="71"/>
      <c r="I267" s="71"/>
      <c r="J267" s="71"/>
      <c r="K267" s="71"/>
      <c r="L267" s="71"/>
      <c r="M267" s="71"/>
      <c r="N267" s="71"/>
      <c r="O267" s="71"/>
      <c r="P267" s="74"/>
      <c r="Q267" s="71"/>
      <c r="R267" s="71"/>
      <c r="S267" s="71"/>
      <c r="T267" s="71"/>
    </row>
    <row r="268" spans="1:20" x14ac:dyDescent="0.25">
      <c r="A268" s="72" t="e">
        <f>INDEX('Scheme master'!A:A,MATCH(B268&amp;C268,'Scheme master'!B:B,0),0)</f>
        <v>#N/A</v>
      </c>
      <c r="B268" s="67"/>
      <c r="C268" s="67"/>
      <c r="D268" s="67"/>
      <c r="E268" s="73"/>
      <c r="F268" s="69"/>
      <c r="G268" s="70"/>
      <c r="H268" s="71"/>
      <c r="I268" s="71"/>
      <c r="J268" s="71"/>
      <c r="K268" s="71"/>
      <c r="L268" s="71"/>
      <c r="M268" s="71"/>
      <c r="N268" s="71"/>
      <c r="O268" s="71"/>
      <c r="P268" s="74"/>
      <c r="Q268" s="71"/>
      <c r="R268" s="71"/>
      <c r="S268" s="71"/>
      <c r="T268" s="71"/>
    </row>
    <row r="269" spans="1:20" x14ac:dyDescent="0.25">
      <c r="A269" s="72" t="e">
        <f>INDEX('Scheme master'!A:A,MATCH(B269&amp;C269,'Scheme master'!B:B,0),0)</f>
        <v>#N/A</v>
      </c>
      <c r="B269" s="67"/>
      <c r="C269" s="67"/>
      <c r="D269" s="67"/>
      <c r="E269" s="73"/>
      <c r="F269" s="69"/>
      <c r="G269" s="70"/>
      <c r="H269" s="71"/>
      <c r="I269" s="71"/>
      <c r="J269" s="71"/>
      <c r="K269" s="71"/>
      <c r="L269" s="71"/>
      <c r="M269" s="71"/>
      <c r="N269" s="71"/>
      <c r="O269" s="71"/>
      <c r="P269" s="74"/>
      <c r="Q269" s="71"/>
      <c r="R269" s="71"/>
      <c r="S269" s="71"/>
      <c r="T269" s="71"/>
    </row>
    <row r="270" spans="1:20" x14ac:dyDescent="0.25">
      <c r="A270" s="72" t="e">
        <f>INDEX('Scheme master'!A:A,MATCH(B270&amp;C270,'Scheme master'!B:B,0),0)</f>
        <v>#N/A</v>
      </c>
      <c r="B270" s="67"/>
      <c r="C270" s="67"/>
      <c r="D270" s="67"/>
      <c r="E270" s="73"/>
      <c r="F270" s="69"/>
      <c r="G270" s="70"/>
      <c r="H270" s="71"/>
      <c r="I270" s="71"/>
      <c r="J270" s="71"/>
      <c r="K270" s="71"/>
      <c r="L270" s="71"/>
      <c r="M270" s="71"/>
      <c r="N270" s="71"/>
      <c r="O270" s="71"/>
      <c r="P270" s="74"/>
      <c r="Q270" s="71"/>
      <c r="R270" s="71"/>
      <c r="S270" s="71"/>
      <c r="T270" s="71"/>
    </row>
    <row r="271" spans="1:20" x14ac:dyDescent="0.25">
      <c r="A271" s="72" t="e">
        <f>INDEX('Scheme master'!A:A,MATCH(B271&amp;C271,'Scheme master'!B:B,0),0)</f>
        <v>#N/A</v>
      </c>
      <c r="B271" s="67"/>
      <c r="C271" s="67"/>
      <c r="D271" s="67"/>
      <c r="E271" s="73"/>
      <c r="F271" s="69"/>
      <c r="G271" s="70"/>
      <c r="H271" s="71"/>
      <c r="I271" s="71"/>
      <c r="J271" s="71"/>
      <c r="K271" s="71"/>
      <c r="L271" s="71"/>
      <c r="M271" s="71"/>
      <c r="N271" s="71"/>
      <c r="O271" s="71"/>
      <c r="P271" s="74"/>
      <c r="Q271" s="71"/>
      <c r="R271" s="71"/>
      <c r="S271" s="71"/>
      <c r="T271" s="71"/>
    </row>
    <row r="272" spans="1:20" x14ac:dyDescent="0.25">
      <c r="A272" s="72" t="e">
        <f>INDEX('Scheme master'!A:A,MATCH(B272&amp;C272,'Scheme master'!B:B,0),0)</f>
        <v>#N/A</v>
      </c>
      <c r="B272" s="67"/>
      <c r="C272" s="67"/>
      <c r="D272" s="67"/>
      <c r="E272" s="73"/>
      <c r="F272" s="69"/>
      <c r="G272" s="70"/>
      <c r="H272" s="71"/>
      <c r="I272" s="71"/>
      <c r="J272" s="71"/>
      <c r="K272" s="71"/>
      <c r="L272" s="71"/>
      <c r="M272" s="71"/>
      <c r="N272" s="71"/>
      <c r="O272" s="71"/>
      <c r="P272" s="74"/>
      <c r="Q272" s="71"/>
      <c r="R272" s="71"/>
      <c r="S272" s="71"/>
      <c r="T272" s="71"/>
    </row>
    <row r="273" spans="1:20" x14ac:dyDescent="0.25">
      <c r="A273" s="72" t="e">
        <f>INDEX('Scheme master'!A:A,MATCH(B273&amp;C273,'Scheme master'!B:B,0),0)</f>
        <v>#N/A</v>
      </c>
      <c r="B273" s="67"/>
      <c r="C273" s="67"/>
      <c r="D273" s="67"/>
      <c r="E273" s="73"/>
      <c r="F273" s="69"/>
      <c r="G273" s="70"/>
      <c r="H273" s="71"/>
      <c r="I273" s="71"/>
      <c r="J273" s="71"/>
      <c r="K273" s="71"/>
      <c r="L273" s="71"/>
      <c r="M273" s="71"/>
      <c r="N273" s="71"/>
      <c r="O273" s="71"/>
      <c r="P273" s="74"/>
      <c r="Q273" s="71"/>
      <c r="R273" s="71"/>
      <c r="S273" s="71"/>
      <c r="T273" s="71"/>
    </row>
    <row r="274" spans="1:20" x14ac:dyDescent="0.25">
      <c r="A274" s="72" t="e">
        <f>INDEX('Scheme master'!A:A,MATCH(B274&amp;C274,'Scheme master'!B:B,0),0)</f>
        <v>#N/A</v>
      </c>
      <c r="B274" s="67"/>
      <c r="C274" s="67"/>
      <c r="D274" s="67"/>
      <c r="E274" s="73"/>
      <c r="F274" s="69"/>
      <c r="G274" s="70"/>
      <c r="H274" s="71"/>
      <c r="I274" s="71"/>
      <c r="J274" s="71"/>
      <c r="K274" s="71"/>
      <c r="L274" s="71"/>
      <c r="M274" s="71"/>
      <c r="N274" s="71"/>
      <c r="O274" s="71"/>
      <c r="P274" s="74"/>
      <c r="Q274" s="71"/>
      <c r="R274" s="71"/>
      <c r="S274" s="71"/>
      <c r="T274" s="71"/>
    </row>
    <row r="275" spans="1:20" x14ac:dyDescent="0.25">
      <c r="A275" s="72" t="e">
        <f>INDEX('Scheme master'!A:A,MATCH(B275&amp;C275,'Scheme master'!B:B,0),0)</f>
        <v>#N/A</v>
      </c>
      <c r="B275" s="67"/>
      <c r="C275" s="67"/>
      <c r="D275" s="67"/>
      <c r="E275" s="73"/>
      <c r="F275" s="69"/>
      <c r="G275" s="70"/>
      <c r="H275" s="71"/>
      <c r="I275" s="71"/>
      <c r="J275" s="71"/>
      <c r="K275" s="71"/>
      <c r="L275" s="71"/>
      <c r="M275" s="71"/>
      <c r="N275" s="71"/>
      <c r="O275" s="71"/>
      <c r="P275" s="74"/>
      <c r="Q275" s="71"/>
      <c r="R275" s="71"/>
      <c r="S275" s="71"/>
      <c r="T275" s="71"/>
    </row>
    <row r="276" spans="1:20" x14ac:dyDescent="0.25">
      <c r="A276" s="72" t="e">
        <f>INDEX('Scheme master'!A:A,MATCH(B276&amp;C276,'Scheme master'!B:B,0),0)</f>
        <v>#N/A</v>
      </c>
      <c r="B276" s="67"/>
      <c r="C276" s="67"/>
      <c r="D276" s="67"/>
      <c r="E276" s="73"/>
      <c r="F276" s="69"/>
      <c r="G276" s="70"/>
      <c r="H276" s="71"/>
      <c r="I276" s="71"/>
      <c r="J276" s="71"/>
      <c r="K276" s="71"/>
      <c r="L276" s="71"/>
      <c r="M276" s="71"/>
      <c r="N276" s="71"/>
      <c r="O276" s="71"/>
      <c r="P276" s="74"/>
      <c r="Q276" s="71"/>
      <c r="R276" s="71"/>
      <c r="S276" s="71"/>
      <c r="T276" s="71"/>
    </row>
    <row r="277" spans="1:20" x14ac:dyDescent="0.25">
      <c r="A277" s="72" t="e">
        <f>INDEX('Scheme master'!A:A,MATCH(B277&amp;C277,'Scheme master'!B:B,0),0)</f>
        <v>#N/A</v>
      </c>
      <c r="B277" s="67"/>
      <c r="C277" s="67"/>
      <c r="D277" s="67"/>
      <c r="E277" s="73"/>
      <c r="F277" s="69"/>
      <c r="G277" s="70"/>
      <c r="H277" s="71"/>
      <c r="I277" s="71"/>
      <c r="J277" s="71"/>
      <c r="K277" s="71"/>
      <c r="L277" s="71"/>
      <c r="M277" s="71"/>
      <c r="N277" s="71"/>
      <c r="O277" s="71"/>
      <c r="P277" s="74"/>
      <c r="Q277" s="71"/>
      <c r="R277" s="71"/>
      <c r="S277" s="71"/>
      <c r="T277" s="71"/>
    </row>
    <row r="278" spans="1:20" x14ac:dyDescent="0.25">
      <c r="A278" s="72" t="e">
        <f>INDEX('Scheme master'!A:A,MATCH(B278&amp;C278,'Scheme master'!B:B,0),0)</f>
        <v>#N/A</v>
      </c>
      <c r="B278" s="67"/>
      <c r="C278" s="67"/>
      <c r="D278" s="67"/>
      <c r="E278" s="73"/>
      <c r="F278" s="69"/>
      <c r="G278" s="70"/>
      <c r="H278" s="71"/>
      <c r="I278" s="71"/>
      <c r="J278" s="71"/>
      <c r="K278" s="71"/>
      <c r="L278" s="71"/>
      <c r="M278" s="71"/>
      <c r="N278" s="71"/>
      <c r="O278" s="71"/>
      <c r="P278" s="74"/>
      <c r="Q278" s="71"/>
      <c r="R278" s="71"/>
      <c r="S278" s="71"/>
      <c r="T278" s="71"/>
    </row>
    <row r="279" spans="1:20" x14ac:dyDescent="0.25">
      <c r="A279" s="72" t="e">
        <f>INDEX('Scheme master'!A:A,MATCH(B279&amp;C279,'Scheme master'!B:B,0),0)</f>
        <v>#N/A</v>
      </c>
      <c r="B279" s="67"/>
      <c r="C279" s="67"/>
      <c r="D279" s="67"/>
      <c r="E279" s="73"/>
      <c r="F279" s="69"/>
      <c r="G279" s="70"/>
      <c r="H279" s="71"/>
      <c r="I279" s="71"/>
      <c r="J279" s="71"/>
      <c r="K279" s="71"/>
      <c r="L279" s="71"/>
      <c r="M279" s="71"/>
      <c r="N279" s="71"/>
      <c r="O279" s="71"/>
      <c r="P279" s="74"/>
      <c r="Q279" s="71"/>
      <c r="R279" s="71"/>
      <c r="S279" s="71"/>
      <c r="T279" s="71"/>
    </row>
    <row r="280" spans="1:20" x14ac:dyDescent="0.25">
      <c r="A280" s="72" t="e">
        <f>INDEX('Scheme master'!A:A,MATCH(B280&amp;C280,'Scheme master'!B:B,0),0)</f>
        <v>#N/A</v>
      </c>
      <c r="B280" s="67"/>
      <c r="C280" s="67"/>
      <c r="D280" s="67"/>
      <c r="E280" s="73"/>
      <c r="F280" s="69"/>
      <c r="G280" s="70"/>
      <c r="H280" s="71"/>
      <c r="I280" s="71"/>
      <c r="J280" s="71"/>
      <c r="K280" s="71"/>
      <c r="L280" s="71"/>
      <c r="M280" s="71"/>
      <c r="N280" s="71"/>
      <c r="O280" s="71"/>
      <c r="P280" s="74"/>
      <c r="Q280" s="71"/>
      <c r="R280" s="71"/>
      <c r="S280" s="71"/>
      <c r="T280" s="71"/>
    </row>
    <row r="281" spans="1:20" x14ac:dyDescent="0.25">
      <c r="A281" s="72" t="e">
        <f>INDEX('Scheme master'!A:A,MATCH(B281&amp;C281,'Scheme master'!B:B,0),0)</f>
        <v>#N/A</v>
      </c>
      <c r="B281" s="67"/>
      <c r="C281" s="67"/>
      <c r="D281" s="67"/>
      <c r="E281" s="73"/>
      <c r="F281" s="69"/>
      <c r="G281" s="70"/>
      <c r="H281" s="71"/>
      <c r="I281" s="71"/>
      <c r="J281" s="71"/>
      <c r="K281" s="71"/>
      <c r="L281" s="71"/>
      <c r="M281" s="71"/>
      <c r="N281" s="71"/>
      <c r="O281" s="71"/>
      <c r="P281" s="74"/>
      <c r="Q281" s="71"/>
      <c r="R281" s="71"/>
      <c r="S281" s="71"/>
      <c r="T281" s="71"/>
    </row>
    <row r="282" spans="1:20" x14ac:dyDescent="0.25">
      <c r="A282" s="72" t="e">
        <f>INDEX('Scheme master'!A:A,MATCH(B282&amp;C282,'Scheme master'!B:B,0),0)</f>
        <v>#N/A</v>
      </c>
      <c r="B282" s="67"/>
      <c r="C282" s="67"/>
      <c r="D282" s="67"/>
      <c r="E282" s="73"/>
      <c r="F282" s="69"/>
      <c r="G282" s="70"/>
      <c r="H282" s="71"/>
      <c r="I282" s="71"/>
      <c r="J282" s="71"/>
      <c r="K282" s="71"/>
      <c r="L282" s="71"/>
      <c r="M282" s="71"/>
      <c r="N282" s="71"/>
      <c r="O282" s="71"/>
      <c r="P282" s="74"/>
      <c r="Q282" s="71"/>
      <c r="R282" s="71"/>
      <c r="S282" s="71"/>
      <c r="T282" s="71"/>
    </row>
    <row r="283" spans="1:20" x14ac:dyDescent="0.25">
      <c r="A283" s="72" t="e">
        <f>INDEX('Scheme master'!A:A,MATCH(B283&amp;C283,'Scheme master'!B:B,0),0)</f>
        <v>#N/A</v>
      </c>
      <c r="B283" s="67"/>
      <c r="C283" s="67"/>
      <c r="D283" s="67"/>
      <c r="E283" s="73"/>
      <c r="F283" s="69"/>
      <c r="G283" s="70"/>
      <c r="H283" s="71"/>
      <c r="I283" s="71"/>
      <c r="J283" s="71"/>
      <c r="K283" s="71"/>
      <c r="L283" s="71"/>
      <c r="M283" s="71"/>
      <c r="N283" s="71"/>
      <c r="O283" s="71"/>
      <c r="P283" s="74"/>
      <c r="Q283" s="71"/>
      <c r="R283" s="71"/>
      <c r="S283" s="71"/>
      <c r="T283" s="71"/>
    </row>
    <row r="284" spans="1:20" x14ac:dyDescent="0.25">
      <c r="A284" s="72" t="e">
        <f>INDEX('Scheme master'!A:A,MATCH(B284&amp;C284,'Scheme master'!B:B,0),0)</f>
        <v>#N/A</v>
      </c>
      <c r="B284" s="67"/>
      <c r="C284" s="67"/>
      <c r="D284" s="67"/>
      <c r="E284" s="73"/>
      <c r="F284" s="69"/>
      <c r="G284" s="70"/>
      <c r="H284" s="71"/>
      <c r="I284" s="71"/>
      <c r="J284" s="71"/>
      <c r="K284" s="71"/>
      <c r="L284" s="71"/>
      <c r="M284" s="71"/>
      <c r="N284" s="71"/>
      <c r="O284" s="71"/>
      <c r="P284" s="74"/>
      <c r="Q284" s="71"/>
      <c r="R284" s="71"/>
      <c r="S284" s="71"/>
      <c r="T284" s="71"/>
    </row>
    <row r="285" spans="1:20" x14ac:dyDescent="0.25">
      <c r="A285" s="72" t="e">
        <f>INDEX('Scheme master'!A:A,MATCH(B285&amp;C285,'Scheme master'!B:B,0),0)</f>
        <v>#N/A</v>
      </c>
      <c r="B285" s="67"/>
      <c r="C285" s="67"/>
      <c r="D285" s="67"/>
      <c r="E285" s="73"/>
      <c r="F285" s="69"/>
      <c r="G285" s="70"/>
      <c r="H285" s="71"/>
      <c r="I285" s="71"/>
      <c r="J285" s="71"/>
      <c r="K285" s="71"/>
      <c r="L285" s="71"/>
      <c r="M285" s="71"/>
      <c r="N285" s="71"/>
      <c r="O285" s="71"/>
      <c r="P285" s="74"/>
      <c r="Q285" s="71"/>
      <c r="R285" s="71"/>
      <c r="S285" s="71"/>
      <c r="T285" s="71"/>
    </row>
    <row r="286" spans="1:20" x14ac:dyDescent="0.25">
      <c r="A286" s="72" t="e">
        <f>INDEX('Scheme master'!A:A,MATCH(B286&amp;C286,'Scheme master'!B:B,0),0)</f>
        <v>#N/A</v>
      </c>
      <c r="B286" s="67"/>
      <c r="C286" s="67"/>
      <c r="D286" s="67"/>
      <c r="E286" s="73"/>
      <c r="F286" s="69"/>
      <c r="G286" s="70"/>
      <c r="H286" s="71"/>
      <c r="I286" s="71"/>
      <c r="J286" s="71"/>
      <c r="K286" s="71"/>
      <c r="L286" s="71"/>
      <c r="M286" s="71"/>
      <c r="N286" s="71"/>
      <c r="O286" s="71"/>
      <c r="P286" s="74"/>
      <c r="Q286" s="71"/>
      <c r="R286" s="71"/>
      <c r="S286" s="71"/>
      <c r="T286" s="71"/>
    </row>
    <row r="287" spans="1:20" x14ac:dyDescent="0.25">
      <c r="A287" s="72" t="e">
        <f>INDEX('Scheme master'!A:A,MATCH(B287&amp;C287,'Scheme master'!B:B,0),0)</f>
        <v>#N/A</v>
      </c>
      <c r="B287" s="67"/>
      <c r="C287" s="67"/>
      <c r="D287" s="67"/>
      <c r="E287" s="73"/>
      <c r="F287" s="69"/>
      <c r="G287" s="70"/>
      <c r="H287" s="71"/>
      <c r="I287" s="71"/>
      <c r="J287" s="71"/>
      <c r="K287" s="71"/>
      <c r="L287" s="71"/>
      <c r="M287" s="71"/>
      <c r="N287" s="71"/>
      <c r="O287" s="71"/>
      <c r="P287" s="74"/>
      <c r="Q287" s="71"/>
      <c r="R287" s="71"/>
      <c r="S287" s="71"/>
      <c r="T287" s="71"/>
    </row>
    <row r="288" spans="1:20" x14ac:dyDescent="0.25">
      <c r="A288" s="72" t="e">
        <f>INDEX('Scheme master'!A:A,MATCH(B288&amp;C288,'Scheme master'!B:B,0),0)</f>
        <v>#N/A</v>
      </c>
      <c r="B288" s="67"/>
      <c r="C288" s="67"/>
      <c r="D288" s="67"/>
      <c r="E288" s="73"/>
      <c r="F288" s="69"/>
      <c r="G288" s="70"/>
      <c r="H288" s="71"/>
      <c r="I288" s="71"/>
      <c r="J288" s="71"/>
      <c r="K288" s="71"/>
      <c r="L288" s="71"/>
      <c r="M288" s="71"/>
      <c r="N288" s="71"/>
      <c r="O288" s="71"/>
      <c r="P288" s="74"/>
      <c r="Q288" s="71"/>
      <c r="R288" s="71"/>
      <c r="S288" s="71"/>
      <c r="T288" s="71"/>
    </row>
    <row r="289" spans="1:20" x14ac:dyDescent="0.25">
      <c r="A289" s="72" t="e">
        <f>INDEX('Scheme master'!A:A,MATCH(B289&amp;C289,'Scheme master'!B:B,0),0)</f>
        <v>#N/A</v>
      </c>
      <c r="B289" s="67"/>
      <c r="C289" s="67"/>
      <c r="D289" s="67"/>
      <c r="E289" s="73"/>
      <c r="F289" s="69"/>
      <c r="G289" s="70"/>
      <c r="H289" s="71"/>
      <c r="I289" s="71"/>
      <c r="J289" s="71"/>
      <c r="K289" s="71"/>
      <c r="L289" s="71"/>
      <c r="M289" s="71"/>
      <c r="N289" s="71"/>
      <c r="O289" s="71"/>
      <c r="P289" s="74"/>
      <c r="Q289" s="71"/>
      <c r="R289" s="71"/>
      <c r="S289" s="71"/>
      <c r="T289" s="71"/>
    </row>
    <row r="290" spans="1:20" x14ac:dyDescent="0.25">
      <c r="A290" s="72" t="e">
        <f>INDEX('Scheme master'!A:A,MATCH(B290&amp;C290,'Scheme master'!B:B,0),0)</f>
        <v>#N/A</v>
      </c>
      <c r="B290" s="67"/>
      <c r="C290" s="67"/>
      <c r="D290" s="67"/>
      <c r="E290" s="73"/>
      <c r="F290" s="69"/>
      <c r="G290" s="70"/>
      <c r="H290" s="71"/>
      <c r="I290" s="71"/>
      <c r="J290" s="71"/>
      <c r="K290" s="71"/>
      <c r="L290" s="71"/>
      <c r="M290" s="71"/>
      <c r="N290" s="71"/>
      <c r="O290" s="71"/>
      <c r="P290" s="74"/>
      <c r="Q290" s="71"/>
      <c r="R290" s="71"/>
      <c r="S290" s="71"/>
      <c r="T290" s="71"/>
    </row>
    <row r="291" spans="1:20" x14ac:dyDescent="0.25">
      <c r="A291" s="72" t="e">
        <f>INDEX('Scheme master'!A:A,MATCH(B291&amp;C291,'Scheme master'!B:B,0),0)</f>
        <v>#N/A</v>
      </c>
      <c r="B291" s="67"/>
      <c r="C291" s="67"/>
      <c r="D291" s="67"/>
      <c r="E291" s="73"/>
      <c r="F291" s="69"/>
      <c r="G291" s="70"/>
      <c r="H291" s="71"/>
      <c r="I291" s="71"/>
      <c r="J291" s="71"/>
      <c r="K291" s="71"/>
      <c r="L291" s="71"/>
      <c r="M291" s="71"/>
      <c r="N291" s="71"/>
      <c r="O291" s="71"/>
      <c r="P291" s="74"/>
      <c r="Q291" s="71"/>
      <c r="R291" s="71"/>
      <c r="S291" s="71"/>
      <c r="T291" s="71"/>
    </row>
    <row r="292" spans="1:20" x14ac:dyDescent="0.25">
      <c r="A292" s="72" t="e">
        <f>INDEX('Scheme master'!A:A,MATCH(B292&amp;C292,'Scheme master'!B:B,0),0)</f>
        <v>#N/A</v>
      </c>
      <c r="B292" s="67"/>
      <c r="C292" s="67"/>
      <c r="D292" s="67"/>
      <c r="E292" s="73"/>
      <c r="F292" s="69"/>
      <c r="G292" s="70"/>
      <c r="H292" s="71"/>
      <c r="I292" s="71"/>
      <c r="J292" s="71"/>
      <c r="K292" s="71"/>
      <c r="L292" s="71"/>
      <c r="M292" s="71"/>
      <c r="N292" s="71"/>
      <c r="O292" s="71"/>
      <c r="P292" s="74"/>
      <c r="Q292" s="71"/>
      <c r="R292" s="71"/>
      <c r="S292" s="71"/>
      <c r="T292" s="71"/>
    </row>
    <row r="293" spans="1:20" x14ac:dyDescent="0.25">
      <c r="A293" s="72" t="e">
        <f>INDEX('Scheme master'!A:A,MATCH(B293&amp;C293,'Scheme master'!B:B,0),0)</f>
        <v>#N/A</v>
      </c>
      <c r="B293" s="67"/>
      <c r="C293" s="67"/>
      <c r="D293" s="67"/>
      <c r="E293" s="73"/>
      <c r="F293" s="69"/>
      <c r="G293" s="70"/>
      <c r="H293" s="71"/>
      <c r="I293" s="71"/>
      <c r="J293" s="71"/>
      <c r="K293" s="71"/>
      <c r="L293" s="71"/>
      <c r="M293" s="71"/>
      <c r="N293" s="71"/>
      <c r="O293" s="71"/>
      <c r="P293" s="74"/>
      <c r="Q293" s="71"/>
      <c r="R293" s="71"/>
      <c r="S293" s="71"/>
      <c r="T293" s="71"/>
    </row>
    <row r="294" spans="1:20" x14ac:dyDescent="0.25">
      <c r="A294" s="72" t="e">
        <f>INDEX('Scheme master'!A:A,MATCH(B294&amp;C294,'Scheme master'!B:B,0),0)</f>
        <v>#N/A</v>
      </c>
      <c r="B294" s="67"/>
      <c r="C294" s="67"/>
      <c r="D294" s="67"/>
      <c r="E294" s="73"/>
      <c r="F294" s="69"/>
      <c r="G294" s="70"/>
      <c r="H294" s="71"/>
      <c r="I294" s="71"/>
      <c r="J294" s="71"/>
      <c r="K294" s="71"/>
      <c r="L294" s="71"/>
      <c r="M294" s="71"/>
      <c r="N294" s="71"/>
      <c r="O294" s="71"/>
      <c r="P294" s="74"/>
      <c r="Q294" s="71"/>
      <c r="R294" s="71"/>
      <c r="S294" s="71"/>
      <c r="T294" s="71"/>
    </row>
    <row r="295" spans="1:20" x14ac:dyDescent="0.25">
      <c r="A295" s="72" t="e">
        <f>INDEX('Scheme master'!A:A,MATCH(B295&amp;C295,'Scheme master'!B:B,0),0)</f>
        <v>#N/A</v>
      </c>
      <c r="B295" s="67"/>
      <c r="C295" s="67"/>
      <c r="D295" s="67"/>
      <c r="E295" s="73"/>
      <c r="F295" s="69"/>
      <c r="G295" s="70"/>
      <c r="H295" s="71"/>
      <c r="I295" s="71"/>
      <c r="J295" s="71"/>
      <c r="K295" s="71"/>
      <c r="L295" s="71"/>
      <c r="M295" s="71"/>
      <c r="N295" s="71"/>
      <c r="O295" s="71"/>
      <c r="P295" s="74"/>
      <c r="Q295" s="71"/>
      <c r="R295" s="71"/>
      <c r="S295" s="71"/>
      <c r="T295" s="71"/>
    </row>
    <row r="296" spans="1:20" x14ac:dyDescent="0.25">
      <c r="A296" s="72" t="e">
        <f>INDEX('Scheme master'!A:A,MATCH(B296&amp;C296,'Scheme master'!B:B,0),0)</f>
        <v>#N/A</v>
      </c>
      <c r="B296" s="67"/>
      <c r="C296" s="67"/>
      <c r="D296" s="67"/>
      <c r="E296" s="73"/>
      <c r="F296" s="69"/>
      <c r="G296" s="70"/>
      <c r="H296" s="71"/>
      <c r="I296" s="71"/>
      <c r="J296" s="71"/>
      <c r="K296" s="71"/>
      <c r="L296" s="71"/>
      <c r="M296" s="71"/>
      <c r="N296" s="71"/>
      <c r="O296" s="71"/>
      <c r="P296" s="74"/>
      <c r="Q296" s="71"/>
      <c r="R296" s="71"/>
      <c r="S296" s="71"/>
      <c r="T296" s="71"/>
    </row>
    <row r="297" spans="1:20" x14ac:dyDescent="0.25">
      <c r="A297" s="72" t="e">
        <f>INDEX('Scheme master'!A:A,MATCH(B297&amp;C297,'Scheme master'!B:B,0),0)</f>
        <v>#N/A</v>
      </c>
      <c r="B297" s="67"/>
      <c r="C297" s="67"/>
      <c r="D297" s="67"/>
      <c r="E297" s="73"/>
      <c r="F297" s="69"/>
      <c r="G297" s="70"/>
      <c r="H297" s="71"/>
      <c r="I297" s="71"/>
      <c r="J297" s="71"/>
      <c r="K297" s="71"/>
      <c r="L297" s="71"/>
      <c r="M297" s="71"/>
      <c r="N297" s="71"/>
      <c r="O297" s="71"/>
      <c r="P297" s="74"/>
      <c r="Q297" s="71"/>
      <c r="R297" s="71"/>
      <c r="S297" s="71"/>
      <c r="T297" s="71"/>
    </row>
    <row r="298" spans="1:20" x14ac:dyDescent="0.25">
      <c r="A298" s="72" t="e">
        <f>INDEX('Scheme master'!A:A,MATCH(B298&amp;C298,'Scheme master'!B:B,0),0)</f>
        <v>#N/A</v>
      </c>
      <c r="B298" s="67"/>
      <c r="C298" s="67"/>
      <c r="D298" s="67"/>
      <c r="E298" s="73"/>
      <c r="F298" s="69"/>
      <c r="G298" s="70"/>
      <c r="H298" s="71"/>
      <c r="I298" s="71"/>
      <c r="J298" s="71"/>
      <c r="K298" s="71"/>
      <c r="L298" s="71"/>
      <c r="M298" s="71"/>
      <c r="N298" s="71"/>
      <c r="O298" s="71"/>
      <c r="P298" s="74"/>
      <c r="Q298" s="71"/>
      <c r="R298" s="71"/>
      <c r="S298" s="71"/>
      <c r="T298" s="71"/>
    </row>
    <row r="299" spans="1:20" x14ac:dyDescent="0.25">
      <c r="A299" s="72" t="e">
        <f>INDEX('Scheme master'!A:A,MATCH(B299&amp;C299,'Scheme master'!B:B,0),0)</f>
        <v>#N/A</v>
      </c>
      <c r="B299" s="67"/>
      <c r="C299" s="67"/>
      <c r="D299" s="67"/>
      <c r="E299" s="73"/>
      <c r="F299" s="69"/>
      <c r="G299" s="70"/>
      <c r="H299" s="71"/>
      <c r="I299" s="71"/>
      <c r="J299" s="71"/>
      <c r="K299" s="71"/>
      <c r="L299" s="71"/>
      <c r="M299" s="71"/>
      <c r="N299" s="71"/>
      <c r="O299" s="71"/>
      <c r="P299" s="74"/>
      <c r="Q299" s="71"/>
      <c r="R299" s="71"/>
      <c r="S299" s="71"/>
      <c r="T299" s="71"/>
    </row>
    <row r="300" spans="1:20" x14ac:dyDescent="0.25">
      <c r="A300" s="72" t="e">
        <f>INDEX('Scheme master'!A:A,MATCH(B300&amp;C300,'Scheme master'!B:B,0),0)</f>
        <v>#N/A</v>
      </c>
      <c r="B300" s="67"/>
      <c r="C300" s="67"/>
      <c r="D300" s="67"/>
      <c r="E300" s="73"/>
      <c r="F300" s="69"/>
      <c r="G300" s="70"/>
      <c r="H300" s="71"/>
      <c r="I300" s="71"/>
      <c r="J300" s="71"/>
      <c r="K300" s="71"/>
      <c r="L300" s="71"/>
      <c r="M300" s="71"/>
      <c r="N300" s="71"/>
      <c r="O300" s="71"/>
      <c r="P300" s="74"/>
      <c r="Q300" s="71"/>
      <c r="R300" s="71"/>
      <c r="S300" s="71"/>
      <c r="T300" s="71"/>
    </row>
    <row r="301" spans="1:20" x14ac:dyDescent="0.25">
      <c r="A301" s="72" t="e">
        <f>INDEX('Scheme master'!A:A,MATCH(B301&amp;C301,'Scheme master'!B:B,0),0)</f>
        <v>#N/A</v>
      </c>
      <c r="B301" s="67"/>
      <c r="C301" s="67"/>
      <c r="D301" s="67"/>
      <c r="E301" s="73"/>
      <c r="F301" s="69"/>
      <c r="G301" s="70"/>
      <c r="H301" s="71"/>
      <c r="I301" s="71"/>
      <c r="J301" s="71"/>
      <c r="K301" s="71"/>
      <c r="L301" s="71"/>
      <c r="M301" s="71"/>
      <c r="N301" s="71"/>
      <c r="O301" s="71"/>
      <c r="P301" s="74"/>
      <c r="Q301" s="71"/>
      <c r="R301" s="71"/>
      <c r="S301" s="71"/>
      <c r="T301" s="71"/>
    </row>
    <row r="302" spans="1:20" x14ac:dyDescent="0.25">
      <c r="A302" s="72" t="e">
        <f>INDEX('Scheme master'!A:A,MATCH(B302&amp;C302,'Scheme master'!B:B,0),0)</f>
        <v>#N/A</v>
      </c>
      <c r="B302" s="67"/>
      <c r="C302" s="67"/>
      <c r="D302" s="67"/>
      <c r="E302" s="73"/>
      <c r="F302" s="69"/>
      <c r="G302" s="70"/>
      <c r="H302" s="71"/>
      <c r="I302" s="71"/>
      <c r="J302" s="71"/>
      <c r="K302" s="71"/>
      <c r="L302" s="71"/>
      <c r="M302" s="71"/>
      <c r="N302" s="71"/>
      <c r="O302" s="71"/>
      <c r="P302" s="74"/>
      <c r="Q302" s="71"/>
      <c r="R302" s="71"/>
      <c r="S302" s="71"/>
      <c r="T302" s="71"/>
    </row>
    <row r="303" spans="1:20" x14ac:dyDescent="0.25">
      <c r="A303" s="72" t="e">
        <f>INDEX('Scheme master'!A:A,MATCH(B303&amp;C303,'Scheme master'!B:B,0),0)</f>
        <v>#N/A</v>
      </c>
      <c r="B303" s="67"/>
      <c r="C303" s="67"/>
      <c r="D303" s="67"/>
      <c r="E303" s="73"/>
      <c r="F303" s="69"/>
      <c r="G303" s="70"/>
      <c r="H303" s="71"/>
      <c r="I303" s="71"/>
      <c r="J303" s="71"/>
      <c r="K303" s="71"/>
      <c r="L303" s="71"/>
      <c r="M303" s="71"/>
      <c r="N303" s="71"/>
      <c r="O303" s="71"/>
      <c r="P303" s="74"/>
      <c r="Q303" s="71"/>
      <c r="R303" s="71"/>
      <c r="S303" s="71"/>
      <c r="T303" s="71"/>
    </row>
    <row r="304" spans="1:20" x14ac:dyDescent="0.25">
      <c r="A304" s="72" t="e">
        <f>INDEX('Scheme master'!A:A,MATCH(B304&amp;C304,'Scheme master'!B:B,0),0)</f>
        <v>#N/A</v>
      </c>
      <c r="B304" s="67"/>
      <c r="C304" s="67"/>
      <c r="D304" s="67"/>
      <c r="E304" s="73"/>
      <c r="F304" s="69"/>
      <c r="G304" s="70"/>
      <c r="H304" s="71"/>
      <c r="I304" s="71"/>
      <c r="J304" s="71"/>
      <c r="K304" s="71"/>
      <c r="L304" s="71"/>
      <c r="M304" s="71"/>
      <c r="N304" s="71"/>
      <c r="O304" s="71"/>
      <c r="P304" s="74"/>
      <c r="Q304" s="71"/>
      <c r="R304" s="71"/>
      <c r="S304" s="71"/>
      <c r="T304" s="71"/>
    </row>
    <row r="305" spans="1:20" x14ac:dyDescent="0.25">
      <c r="A305" s="72" t="e">
        <f>INDEX('Scheme master'!A:A,MATCH(B305&amp;C305,'Scheme master'!B:B,0),0)</f>
        <v>#N/A</v>
      </c>
      <c r="B305" s="67"/>
      <c r="C305" s="67"/>
      <c r="D305" s="67"/>
      <c r="E305" s="73"/>
      <c r="F305" s="69"/>
      <c r="G305" s="70"/>
      <c r="H305" s="71"/>
      <c r="I305" s="71"/>
      <c r="J305" s="71"/>
      <c r="K305" s="71"/>
      <c r="L305" s="71"/>
      <c r="M305" s="71"/>
      <c r="N305" s="71"/>
      <c r="O305" s="71"/>
      <c r="P305" s="74"/>
      <c r="Q305" s="71"/>
      <c r="R305" s="71"/>
      <c r="S305" s="71"/>
      <c r="T305" s="71"/>
    </row>
    <row r="306" spans="1:20" x14ac:dyDescent="0.25">
      <c r="A306" s="72" t="e">
        <f>INDEX('Scheme master'!A:A,MATCH(B306&amp;C306,'Scheme master'!B:B,0),0)</f>
        <v>#N/A</v>
      </c>
      <c r="B306" s="67"/>
      <c r="C306" s="67"/>
      <c r="D306" s="67"/>
      <c r="E306" s="73"/>
      <c r="F306" s="69"/>
      <c r="G306" s="70"/>
      <c r="H306" s="71"/>
      <c r="I306" s="71"/>
      <c r="J306" s="71"/>
      <c r="K306" s="71"/>
      <c r="L306" s="71"/>
      <c r="M306" s="71"/>
      <c r="N306" s="71"/>
      <c r="O306" s="71"/>
      <c r="P306" s="74"/>
      <c r="Q306" s="71"/>
      <c r="R306" s="71"/>
      <c r="S306" s="71"/>
      <c r="T306" s="71"/>
    </row>
    <row r="307" spans="1:20" x14ac:dyDescent="0.25">
      <c r="A307" s="72" t="e">
        <f>INDEX('Scheme master'!A:A,MATCH(B307&amp;C307,'Scheme master'!B:B,0),0)</f>
        <v>#N/A</v>
      </c>
      <c r="B307" s="67"/>
      <c r="C307" s="67"/>
      <c r="D307" s="67"/>
      <c r="E307" s="73"/>
      <c r="F307" s="69"/>
      <c r="G307" s="70"/>
      <c r="H307" s="71"/>
      <c r="I307" s="71"/>
      <c r="J307" s="71"/>
      <c r="K307" s="71"/>
      <c r="L307" s="71"/>
      <c r="M307" s="71"/>
      <c r="N307" s="71"/>
      <c r="O307" s="71"/>
      <c r="P307" s="74"/>
      <c r="Q307" s="71"/>
      <c r="R307" s="71"/>
      <c r="S307" s="71"/>
      <c r="T307" s="71"/>
    </row>
    <row r="308" spans="1:20" x14ac:dyDescent="0.25">
      <c r="A308" s="72" t="e">
        <f>INDEX('Scheme master'!A:A,MATCH(B308&amp;C308,'Scheme master'!B:B,0),0)</f>
        <v>#N/A</v>
      </c>
      <c r="B308" s="67"/>
      <c r="C308" s="67"/>
      <c r="D308" s="67"/>
      <c r="E308" s="73"/>
      <c r="F308" s="69"/>
      <c r="G308" s="70"/>
      <c r="H308" s="71"/>
      <c r="I308" s="71"/>
      <c r="J308" s="71"/>
      <c r="K308" s="71"/>
      <c r="L308" s="71"/>
      <c r="M308" s="71"/>
      <c r="N308" s="71"/>
      <c r="O308" s="71"/>
      <c r="P308" s="74"/>
      <c r="Q308" s="71"/>
      <c r="R308" s="71"/>
      <c r="S308" s="71"/>
      <c r="T308" s="71"/>
    </row>
    <row r="309" spans="1:20" x14ac:dyDescent="0.25">
      <c r="A309" s="72" t="e">
        <f>INDEX('Scheme master'!A:A,MATCH(B309&amp;C309,'Scheme master'!B:B,0),0)</f>
        <v>#N/A</v>
      </c>
      <c r="B309" s="67"/>
      <c r="C309" s="67"/>
      <c r="D309" s="67"/>
      <c r="E309" s="73"/>
      <c r="F309" s="69"/>
      <c r="G309" s="70"/>
      <c r="H309" s="71"/>
      <c r="I309" s="71"/>
      <c r="J309" s="71"/>
      <c r="K309" s="71"/>
      <c r="L309" s="71"/>
      <c r="M309" s="71"/>
      <c r="N309" s="71"/>
      <c r="O309" s="71"/>
      <c r="P309" s="74"/>
      <c r="Q309" s="71"/>
      <c r="R309" s="71"/>
      <c r="S309" s="71"/>
      <c r="T309" s="71"/>
    </row>
    <row r="310" spans="1:20" x14ac:dyDescent="0.25">
      <c r="A310" s="72" t="e">
        <f>INDEX('Scheme master'!A:A,MATCH(B310&amp;C310,'Scheme master'!B:B,0),0)</f>
        <v>#N/A</v>
      </c>
      <c r="B310" s="67"/>
      <c r="C310" s="67"/>
      <c r="D310" s="67"/>
      <c r="E310" s="73"/>
      <c r="F310" s="69"/>
      <c r="G310" s="70"/>
      <c r="H310" s="71"/>
      <c r="I310" s="71"/>
      <c r="J310" s="71"/>
      <c r="K310" s="71"/>
      <c r="L310" s="71"/>
      <c r="M310" s="71"/>
      <c r="N310" s="71"/>
      <c r="O310" s="71"/>
      <c r="P310" s="74"/>
      <c r="Q310" s="71"/>
      <c r="R310" s="71"/>
      <c r="S310" s="71"/>
      <c r="T310" s="71"/>
    </row>
    <row r="311" spans="1:20" x14ac:dyDescent="0.25">
      <c r="A311" s="72" t="e">
        <f>INDEX('Scheme master'!A:A,MATCH(B311&amp;C311,'Scheme master'!B:B,0),0)</f>
        <v>#N/A</v>
      </c>
      <c r="B311" s="67"/>
      <c r="C311" s="67"/>
      <c r="D311" s="67"/>
      <c r="E311" s="73"/>
      <c r="F311" s="69"/>
      <c r="G311" s="70"/>
      <c r="H311" s="71"/>
      <c r="I311" s="71"/>
      <c r="J311" s="71"/>
      <c r="K311" s="71"/>
      <c r="L311" s="71"/>
      <c r="M311" s="71"/>
      <c r="N311" s="71"/>
      <c r="O311" s="71"/>
      <c r="P311" s="74"/>
      <c r="Q311" s="71"/>
      <c r="R311" s="71"/>
      <c r="S311" s="71"/>
      <c r="T311" s="71"/>
    </row>
    <row r="312" spans="1:20" x14ac:dyDescent="0.25">
      <c r="A312" s="72" t="e">
        <f>INDEX('Scheme master'!A:A,MATCH(B312&amp;C312,'Scheme master'!B:B,0),0)</f>
        <v>#N/A</v>
      </c>
      <c r="B312" s="67"/>
      <c r="C312" s="67"/>
      <c r="D312" s="67"/>
      <c r="E312" s="73"/>
      <c r="F312" s="69"/>
      <c r="G312" s="70"/>
      <c r="H312" s="71"/>
      <c r="I312" s="71"/>
      <c r="J312" s="71"/>
      <c r="K312" s="71"/>
      <c r="L312" s="71"/>
      <c r="M312" s="71"/>
      <c r="N312" s="71"/>
      <c r="O312" s="71"/>
      <c r="P312" s="74"/>
      <c r="Q312" s="71"/>
      <c r="R312" s="71"/>
      <c r="S312" s="71"/>
      <c r="T312" s="71"/>
    </row>
    <row r="313" spans="1:20" x14ac:dyDescent="0.25">
      <c r="A313" s="72" t="e">
        <f>INDEX('Scheme master'!A:A,MATCH(B313&amp;C313,'Scheme master'!B:B,0),0)</f>
        <v>#N/A</v>
      </c>
      <c r="B313" s="67"/>
      <c r="C313" s="67"/>
      <c r="D313" s="67"/>
      <c r="E313" s="73"/>
      <c r="F313" s="69"/>
      <c r="G313" s="70"/>
      <c r="H313" s="71"/>
      <c r="I313" s="71"/>
      <c r="J313" s="71"/>
      <c r="K313" s="71"/>
      <c r="L313" s="71"/>
      <c r="M313" s="71"/>
      <c r="N313" s="71"/>
      <c r="O313" s="71"/>
      <c r="P313" s="74"/>
      <c r="Q313" s="71"/>
      <c r="R313" s="71"/>
      <c r="S313" s="71"/>
      <c r="T313" s="71"/>
    </row>
    <row r="314" spans="1:20" x14ac:dyDescent="0.25">
      <c r="A314" s="72" t="e">
        <f>INDEX('Scheme master'!A:A,MATCH(B314&amp;C314,'Scheme master'!B:B,0),0)</f>
        <v>#N/A</v>
      </c>
      <c r="B314" s="67"/>
      <c r="C314" s="67"/>
      <c r="D314" s="67"/>
      <c r="E314" s="73"/>
      <c r="F314" s="69"/>
      <c r="G314" s="70"/>
      <c r="H314" s="71"/>
      <c r="I314" s="71"/>
      <c r="J314" s="71"/>
      <c r="K314" s="71"/>
      <c r="L314" s="71"/>
      <c r="M314" s="71"/>
      <c r="N314" s="71"/>
      <c r="O314" s="71"/>
      <c r="P314" s="74"/>
      <c r="Q314" s="71"/>
      <c r="R314" s="71"/>
      <c r="S314" s="71"/>
      <c r="T314" s="71"/>
    </row>
    <row r="315" spans="1:20" x14ac:dyDescent="0.25">
      <c r="A315" s="72" t="e">
        <f>INDEX('Scheme master'!A:A,MATCH(B315&amp;C315,'Scheme master'!B:B,0),0)</f>
        <v>#N/A</v>
      </c>
      <c r="B315" s="67"/>
      <c r="C315" s="67"/>
      <c r="D315" s="67"/>
      <c r="E315" s="73"/>
      <c r="F315" s="69"/>
      <c r="G315" s="70"/>
      <c r="H315" s="71"/>
      <c r="I315" s="71"/>
      <c r="J315" s="71"/>
      <c r="K315" s="71"/>
      <c r="L315" s="71"/>
      <c r="M315" s="71"/>
      <c r="N315" s="71"/>
      <c r="O315" s="71"/>
      <c r="P315" s="74"/>
      <c r="Q315" s="71"/>
      <c r="R315" s="71"/>
      <c r="S315" s="71"/>
      <c r="T315" s="71"/>
    </row>
    <row r="316" spans="1:20" x14ac:dyDescent="0.25">
      <c r="A316" s="72" t="e">
        <f>INDEX('Scheme master'!A:A,MATCH(B316&amp;C316,'Scheme master'!B:B,0),0)</f>
        <v>#N/A</v>
      </c>
      <c r="B316" s="67"/>
      <c r="C316" s="67"/>
      <c r="D316" s="67"/>
      <c r="E316" s="73"/>
      <c r="F316" s="69"/>
      <c r="G316" s="70"/>
      <c r="H316" s="71"/>
      <c r="I316" s="71"/>
      <c r="J316" s="71"/>
      <c r="K316" s="71"/>
      <c r="L316" s="71"/>
      <c r="M316" s="71"/>
      <c r="N316" s="71"/>
      <c r="O316" s="71"/>
      <c r="P316" s="74"/>
      <c r="Q316" s="71"/>
      <c r="R316" s="71"/>
      <c r="S316" s="71"/>
      <c r="T316" s="71"/>
    </row>
    <row r="317" spans="1:20" x14ac:dyDescent="0.25">
      <c r="A317" s="72" t="e">
        <f>INDEX('Scheme master'!A:A,MATCH(B317&amp;C317,'Scheme master'!B:B,0),0)</f>
        <v>#N/A</v>
      </c>
      <c r="B317" s="67"/>
      <c r="C317" s="67"/>
      <c r="D317" s="67"/>
      <c r="E317" s="73"/>
      <c r="F317" s="69"/>
      <c r="G317" s="70"/>
      <c r="H317" s="71"/>
      <c r="I317" s="71"/>
      <c r="J317" s="71"/>
      <c r="K317" s="71"/>
      <c r="L317" s="71"/>
      <c r="M317" s="71"/>
      <c r="N317" s="71"/>
      <c r="O317" s="71"/>
      <c r="P317" s="74"/>
      <c r="Q317" s="71"/>
      <c r="R317" s="71"/>
      <c r="S317" s="71"/>
      <c r="T317" s="71"/>
    </row>
    <row r="318" spans="1:20" x14ac:dyDescent="0.25">
      <c r="A318" s="72" t="e">
        <f>INDEX('Scheme master'!A:A,MATCH(B318&amp;C318,'Scheme master'!B:B,0),0)</f>
        <v>#N/A</v>
      </c>
      <c r="B318" s="67"/>
      <c r="C318" s="67"/>
      <c r="D318" s="67"/>
      <c r="E318" s="73"/>
      <c r="F318" s="69"/>
      <c r="G318" s="70"/>
      <c r="H318" s="71"/>
      <c r="I318" s="71"/>
      <c r="J318" s="71"/>
      <c r="K318" s="71"/>
      <c r="L318" s="71"/>
      <c r="M318" s="71"/>
      <c r="N318" s="71"/>
      <c r="O318" s="71"/>
      <c r="P318" s="74"/>
      <c r="Q318" s="71"/>
      <c r="R318" s="71"/>
      <c r="S318" s="71"/>
      <c r="T318" s="71"/>
    </row>
    <row r="319" spans="1:20" x14ac:dyDescent="0.25">
      <c r="A319" s="72" t="e">
        <f>INDEX('Scheme master'!A:A,MATCH(B319&amp;C319,'Scheme master'!B:B,0),0)</f>
        <v>#N/A</v>
      </c>
      <c r="B319" s="67"/>
      <c r="C319" s="67"/>
      <c r="D319" s="67"/>
      <c r="E319" s="73"/>
      <c r="F319" s="69"/>
      <c r="G319" s="70"/>
      <c r="H319" s="71"/>
      <c r="I319" s="71"/>
      <c r="J319" s="71"/>
      <c r="K319" s="71"/>
      <c r="L319" s="71"/>
      <c r="M319" s="71"/>
      <c r="N319" s="71"/>
      <c r="O319" s="71"/>
      <c r="P319" s="74"/>
      <c r="Q319" s="71"/>
      <c r="R319" s="71"/>
      <c r="S319" s="71"/>
      <c r="T319" s="71"/>
    </row>
    <row r="320" spans="1:20" x14ac:dyDescent="0.25">
      <c r="A320" s="72" t="e">
        <f>INDEX('Scheme master'!A:A,MATCH(B320&amp;C320,'Scheme master'!B:B,0),0)</f>
        <v>#N/A</v>
      </c>
      <c r="B320" s="67"/>
      <c r="C320" s="67"/>
      <c r="D320" s="67"/>
      <c r="E320" s="73"/>
      <c r="F320" s="69"/>
      <c r="G320" s="70"/>
      <c r="H320" s="71"/>
      <c r="I320" s="71"/>
      <c r="J320" s="71"/>
      <c r="K320" s="71"/>
      <c r="L320" s="71"/>
      <c r="M320" s="71"/>
      <c r="N320" s="71"/>
      <c r="O320" s="71"/>
      <c r="P320" s="74"/>
      <c r="Q320" s="71"/>
      <c r="R320" s="71"/>
      <c r="S320" s="71"/>
      <c r="T320" s="71"/>
    </row>
    <row r="321" spans="1:20" x14ac:dyDescent="0.25">
      <c r="A321" s="72" t="e">
        <f>INDEX('Scheme master'!A:A,MATCH(B321&amp;C321,'Scheme master'!B:B,0),0)</f>
        <v>#N/A</v>
      </c>
      <c r="B321" s="67"/>
      <c r="C321" s="67"/>
      <c r="D321" s="67"/>
      <c r="E321" s="73"/>
      <c r="F321" s="69"/>
      <c r="G321" s="70"/>
      <c r="H321" s="71"/>
      <c r="I321" s="71"/>
      <c r="J321" s="71"/>
      <c r="K321" s="71"/>
      <c r="L321" s="71"/>
      <c r="M321" s="71"/>
      <c r="N321" s="71"/>
      <c r="O321" s="71"/>
      <c r="P321" s="74"/>
      <c r="Q321" s="71"/>
      <c r="R321" s="71"/>
      <c r="S321" s="71"/>
      <c r="T321" s="71"/>
    </row>
    <row r="322" spans="1:20" x14ac:dyDescent="0.25">
      <c r="A322" s="72" t="e">
        <f>INDEX('Scheme master'!A:A,MATCH(B322&amp;C322,'Scheme master'!B:B,0),0)</f>
        <v>#N/A</v>
      </c>
      <c r="B322" s="67"/>
      <c r="C322" s="67"/>
      <c r="D322" s="67"/>
      <c r="E322" s="73"/>
      <c r="F322" s="69"/>
      <c r="G322" s="70"/>
      <c r="H322" s="71"/>
      <c r="I322" s="71"/>
      <c r="J322" s="71"/>
      <c r="K322" s="71"/>
      <c r="L322" s="71"/>
      <c r="M322" s="71"/>
      <c r="N322" s="71"/>
      <c r="O322" s="71"/>
      <c r="P322" s="74"/>
      <c r="Q322" s="71"/>
      <c r="R322" s="71"/>
      <c r="S322" s="71"/>
      <c r="T322" s="71"/>
    </row>
    <row r="323" spans="1:20" x14ac:dyDescent="0.25">
      <c r="A323" s="72" t="e">
        <f>INDEX('Scheme master'!A:A,MATCH(B323&amp;C323,'Scheme master'!B:B,0),0)</f>
        <v>#N/A</v>
      </c>
      <c r="B323" s="67"/>
      <c r="C323" s="67"/>
      <c r="D323" s="67"/>
      <c r="E323" s="73"/>
      <c r="F323" s="69"/>
      <c r="G323" s="70"/>
      <c r="H323" s="71"/>
      <c r="I323" s="71"/>
      <c r="J323" s="71"/>
      <c r="K323" s="71"/>
      <c r="L323" s="71"/>
      <c r="M323" s="71"/>
      <c r="N323" s="71"/>
      <c r="O323" s="71"/>
      <c r="P323" s="74"/>
      <c r="Q323" s="71"/>
      <c r="R323" s="71"/>
      <c r="S323" s="71"/>
      <c r="T323" s="71"/>
    </row>
    <row r="324" spans="1:20" x14ac:dyDescent="0.25">
      <c r="A324" s="72" t="e">
        <f>INDEX('Scheme master'!A:A,MATCH(B324&amp;C324,'Scheme master'!B:B,0),0)</f>
        <v>#N/A</v>
      </c>
      <c r="B324" s="67"/>
      <c r="C324" s="67"/>
      <c r="D324" s="67"/>
      <c r="E324" s="73"/>
      <c r="F324" s="69"/>
      <c r="G324" s="70"/>
      <c r="H324" s="71"/>
      <c r="I324" s="71"/>
      <c r="J324" s="71"/>
      <c r="K324" s="71"/>
      <c r="L324" s="71"/>
      <c r="M324" s="71"/>
      <c r="N324" s="71"/>
      <c r="O324" s="71"/>
      <c r="P324" s="74"/>
      <c r="Q324" s="71"/>
      <c r="R324" s="71"/>
      <c r="S324" s="71"/>
      <c r="T324" s="71"/>
    </row>
    <row r="325" spans="1:20" x14ac:dyDescent="0.25">
      <c r="A325" s="72" t="e">
        <f>INDEX('Scheme master'!A:A,MATCH(B325&amp;C325,'Scheme master'!B:B,0),0)</f>
        <v>#N/A</v>
      </c>
      <c r="B325" s="67"/>
      <c r="C325" s="67"/>
      <c r="D325" s="67"/>
      <c r="E325" s="73"/>
      <c r="F325" s="69"/>
      <c r="G325" s="70"/>
      <c r="H325" s="71"/>
      <c r="I325" s="71"/>
      <c r="J325" s="71"/>
      <c r="K325" s="71"/>
      <c r="L325" s="71"/>
      <c r="M325" s="71"/>
      <c r="N325" s="71"/>
      <c r="O325" s="71"/>
      <c r="P325" s="74"/>
      <c r="Q325" s="71"/>
      <c r="R325" s="71"/>
      <c r="S325" s="71"/>
      <c r="T325" s="71"/>
    </row>
    <row r="326" spans="1:20" x14ac:dyDescent="0.25">
      <c r="A326" s="72" t="e">
        <f>INDEX('Scheme master'!A:A,MATCH(B326&amp;C326,'Scheme master'!B:B,0),0)</f>
        <v>#N/A</v>
      </c>
      <c r="B326" s="67"/>
      <c r="C326" s="67"/>
      <c r="D326" s="67"/>
      <c r="E326" s="73"/>
      <c r="F326" s="69"/>
      <c r="G326" s="70"/>
      <c r="H326" s="71"/>
      <c r="I326" s="71"/>
      <c r="J326" s="71"/>
      <c r="K326" s="71"/>
      <c r="L326" s="71"/>
      <c r="M326" s="71"/>
      <c r="N326" s="71"/>
      <c r="O326" s="71"/>
      <c r="P326" s="74"/>
      <c r="Q326" s="71"/>
      <c r="R326" s="71"/>
      <c r="S326" s="71"/>
      <c r="T326" s="71"/>
    </row>
    <row r="327" spans="1:20" x14ac:dyDescent="0.25">
      <c r="A327" s="72" t="e">
        <f>INDEX('Scheme master'!A:A,MATCH(B327&amp;C327,'Scheme master'!B:B,0),0)</f>
        <v>#N/A</v>
      </c>
      <c r="B327" s="67"/>
      <c r="C327" s="67"/>
      <c r="D327" s="67"/>
      <c r="E327" s="73"/>
      <c r="F327" s="69"/>
      <c r="G327" s="70"/>
      <c r="H327" s="71"/>
      <c r="I327" s="71"/>
      <c r="J327" s="71"/>
      <c r="K327" s="71"/>
      <c r="L327" s="71"/>
      <c r="M327" s="71"/>
      <c r="N327" s="71"/>
      <c r="O327" s="71"/>
      <c r="P327" s="74"/>
      <c r="Q327" s="71"/>
      <c r="R327" s="71"/>
      <c r="S327" s="71"/>
      <c r="T327" s="71"/>
    </row>
    <row r="328" spans="1:20" x14ac:dyDescent="0.25">
      <c r="A328" s="72" t="e">
        <f>INDEX('Scheme master'!A:A,MATCH(B328&amp;C328,'Scheme master'!B:B,0),0)</f>
        <v>#N/A</v>
      </c>
      <c r="B328" s="67"/>
      <c r="C328" s="67"/>
      <c r="D328" s="67"/>
      <c r="E328" s="73"/>
      <c r="F328" s="69"/>
      <c r="G328" s="70"/>
      <c r="H328" s="71"/>
      <c r="I328" s="71"/>
      <c r="J328" s="71"/>
      <c r="K328" s="71"/>
      <c r="L328" s="71"/>
      <c r="M328" s="71"/>
      <c r="N328" s="71"/>
      <c r="O328" s="71"/>
      <c r="P328" s="74"/>
      <c r="Q328" s="71"/>
      <c r="R328" s="71"/>
      <c r="S328" s="71"/>
      <c r="T328" s="71"/>
    </row>
    <row r="329" spans="1:20" x14ac:dyDescent="0.25">
      <c r="A329" s="72" t="e">
        <f>INDEX('Scheme master'!A:A,MATCH(B329&amp;C329,'Scheme master'!B:B,0),0)</f>
        <v>#N/A</v>
      </c>
      <c r="B329" s="67"/>
      <c r="C329" s="67"/>
      <c r="D329" s="67"/>
      <c r="E329" s="73"/>
      <c r="F329" s="69"/>
      <c r="G329" s="70"/>
      <c r="H329" s="71"/>
      <c r="I329" s="71"/>
      <c r="J329" s="71"/>
      <c r="K329" s="71"/>
      <c r="L329" s="71"/>
      <c r="M329" s="71"/>
      <c r="N329" s="71"/>
      <c r="O329" s="71"/>
      <c r="P329" s="74"/>
      <c r="Q329" s="71"/>
      <c r="R329" s="71"/>
      <c r="S329" s="71"/>
      <c r="T329" s="71"/>
    </row>
    <row r="330" spans="1:20" x14ac:dyDescent="0.25">
      <c r="A330" s="72" t="e">
        <f>INDEX('Scheme master'!A:A,MATCH(B330&amp;C330,'Scheme master'!B:B,0),0)</f>
        <v>#N/A</v>
      </c>
      <c r="B330" s="67"/>
      <c r="C330" s="67"/>
      <c r="D330" s="67"/>
      <c r="E330" s="73"/>
      <c r="F330" s="69"/>
      <c r="G330" s="70"/>
      <c r="H330" s="71"/>
      <c r="I330" s="71"/>
      <c r="J330" s="71"/>
      <c r="K330" s="71"/>
      <c r="L330" s="71"/>
      <c r="M330" s="71"/>
      <c r="N330" s="71"/>
      <c r="O330" s="71"/>
      <c r="P330" s="74"/>
      <c r="Q330" s="71"/>
      <c r="R330" s="71"/>
      <c r="S330" s="71"/>
      <c r="T330" s="71"/>
    </row>
    <row r="331" spans="1:20" x14ac:dyDescent="0.25">
      <c r="A331" s="72" t="e">
        <f>INDEX('Scheme master'!A:A,MATCH(B331&amp;C331,'Scheme master'!B:B,0),0)</f>
        <v>#N/A</v>
      </c>
      <c r="B331" s="67"/>
      <c r="C331" s="67"/>
      <c r="D331" s="67"/>
      <c r="E331" s="73"/>
      <c r="F331" s="69"/>
      <c r="G331" s="70"/>
      <c r="H331" s="71"/>
      <c r="I331" s="71"/>
      <c r="J331" s="71"/>
      <c r="K331" s="71"/>
      <c r="L331" s="71"/>
      <c r="M331" s="71"/>
      <c r="N331" s="71"/>
      <c r="O331" s="71"/>
      <c r="P331" s="74"/>
      <c r="Q331" s="71"/>
      <c r="R331" s="71"/>
      <c r="S331" s="71"/>
      <c r="T331" s="71"/>
    </row>
    <row r="332" spans="1:20" x14ac:dyDescent="0.25">
      <c r="A332" s="72" t="e">
        <f>INDEX('Scheme master'!A:A,MATCH(B332&amp;C332,'Scheme master'!B:B,0),0)</f>
        <v>#N/A</v>
      </c>
      <c r="B332" s="67"/>
      <c r="C332" s="67"/>
      <c r="D332" s="67"/>
      <c r="E332" s="73"/>
      <c r="F332" s="69"/>
      <c r="G332" s="70"/>
      <c r="H332" s="71"/>
      <c r="I332" s="71"/>
      <c r="J332" s="71"/>
      <c r="K332" s="71"/>
      <c r="L332" s="71"/>
      <c r="M332" s="71"/>
      <c r="N332" s="71"/>
      <c r="O332" s="71"/>
      <c r="P332" s="74"/>
      <c r="Q332" s="71"/>
      <c r="R332" s="71"/>
      <c r="S332" s="71"/>
      <c r="T332" s="71"/>
    </row>
    <row r="333" spans="1:20" x14ac:dyDescent="0.25">
      <c r="A333" s="72" t="e">
        <f>INDEX('Scheme master'!A:A,MATCH(B333&amp;C333,'Scheme master'!B:B,0),0)</f>
        <v>#N/A</v>
      </c>
      <c r="B333" s="67"/>
      <c r="C333" s="67"/>
      <c r="D333" s="67"/>
      <c r="E333" s="73"/>
      <c r="F333" s="69"/>
      <c r="G333" s="70"/>
      <c r="H333" s="71"/>
      <c r="I333" s="71"/>
      <c r="J333" s="71"/>
      <c r="K333" s="71"/>
      <c r="L333" s="71"/>
      <c r="M333" s="71"/>
      <c r="N333" s="71"/>
      <c r="O333" s="71"/>
      <c r="P333" s="74"/>
      <c r="Q333" s="71"/>
      <c r="R333" s="71"/>
      <c r="S333" s="71"/>
      <c r="T333" s="71"/>
    </row>
    <row r="334" spans="1:20" x14ac:dyDescent="0.25">
      <c r="A334" s="72" t="e">
        <f>INDEX('Scheme master'!A:A,MATCH(B334&amp;C334,'Scheme master'!B:B,0),0)</f>
        <v>#N/A</v>
      </c>
      <c r="B334" s="67"/>
      <c r="C334" s="67"/>
      <c r="D334" s="67"/>
      <c r="E334" s="73"/>
      <c r="F334" s="69"/>
      <c r="G334" s="70"/>
      <c r="H334" s="71"/>
      <c r="I334" s="71"/>
      <c r="J334" s="71"/>
      <c r="K334" s="71"/>
      <c r="L334" s="71"/>
      <c r="M334" s="71"/>
      <c r="N334" s="71"/>
      <c r="O334" s="71"/>
      <c r="P334" s="74"/>
      <c r="Q334" s="71"/>
      <c r="R334" s="71"/>
      <c r="S334" s="71"/>
      <c r="T334" s="71"/>
    </row>
    <row r="335" spans="1:20" x14ac:dyDescent="0.25">
      <c r="A335" s="72" t="e">
        <f>INDEX('Scheme master'!A:A,MATCH(B335&amp;C335,'Scheme master'!B:B,0),0)</f>
        <v>#N/A</v>
      </c>
      <c r="B335" s="67"/>
      <c r="C335" s="67"/>
      <c r="D335" s="67"/>
      <c r="E335" s="73"/>
      <c r="F335" s="69"/>
      <c r="G335" s="70"/>
      <c r="H335" s="71"/>
      <c r="I335" s="71"/>
      <c r="J335" s="71"/>
      <c r="K335" s="71"/>
      <c r="L335" s="71"/>
      <c r="M335" s="71"/>
      <c r="N335" s="71"/>
      <c r="O335" s="71"/>
      <c r="P335" s="74"/>
      <c r="Q335" s="71"/>
      <c r="R335" s="71"/>
      <c r="S335" s="71"/>
      <c r="T335" s="71"/>
    </row>
    <row r="336" spans="1:20" x14ac:dyDescent="0.25">
      <c r="A336" s="72" t="e">
        <f>INDEX('Scheme master'!A:A,MATCH(B336&amp;C336,'Scheme master'!B:B,0),0)</f>
        <v>#N/A</v>
      </c>
      <c r="B336" s="67"/>
      <c r="C336" s="67"/>
      <c r="D336" s="67"/>
      <c r="E336" s="73"/>
      <c r="F336" s="69"/>
      <c r="G336" s="70"/>
      <c r="H336" s="71"/>
      <c r="I336" s="71"/>
      <c r="J336" s="71"/>
      <c r="K336" s="71"/>
      <c r="L336" s="71"/>
      <c r="M336" s="71"/>
      <c r="N336" s="71"/>
      <c r="O336" s="71"/>
      <c r="P336" s="74"/>
      <c r="Q336" s="71"/>
      <c r="R336" s="71"/>
      <c r="S336" s="71"/>
      <c r="T336" s="71"/>
    </row>
    <row r="337" spans="1:20" x14ac:dyDescent="0.25">
      <c r="A337" s="72" t="e">
        <f>INDEX('Scheme master'!A:A,MATCH(B337&amp;C337,'Scheme master'!B:B,0),0)</f>
        <v>#N/A</v>
      </c>
      <c r="B337" s="67"/>
      <c r="C337" s="67"/>
      <c r="D337" s="67"/>
      <c r="E337" s="73"/>
      <c r="F337" s="69"/>
      <c r="G337" s="70"/>
      <c r="H337" s="71"/>
      <c r="I337" s="71"/>
      <c r="J337" s="71"/>
      <c r="K337" s="71"/>
      <c r="L337" s="71"/>
      <c r="M337" s="71"/>
      <c r="N337" s="71"/>
      <c r="O337" s="71"/>
      <c r="P337" s="74"/>
      <c r="Q337" s="71"/>
      <c r="R337" s="71"/>
      <c r="S337" s="71"/>
      <c r="T337" s="71"/>
    </row>
    <row r="338" spans="1:20" x14ac:dyDescent="0.25">
      <c r="A338" s="72" t="e">
        <f>INDEX('Scheme master'!A:A,MATCH(B338&amp;C338,'Scheme master'!B:B,0),0)</f>
        <v>#N/A</v>
      </c>
      <c r="B338" s="67"/>
      <c r="C338" s="67"/>
      <c r="D338" s="67"/>
      <c r="E338" s="73"/>
      <c r="F338" s="69"/>
      <c r="G338" s="70"/>
      <c r="H338" s="71"/>
      <c r="I338" s="71"/>
      <c r="J338" s="71"/>
      <c r="K338" s="71"/>
      <c r="L338" s="71"/>
      <c r="M338" s="71"/>
      <c r="N338" s="71"/>
      <c r="O338" s="71"/>
      <c r="P338" s="74"/>
      <c r="Q338" s="71"/>
      <c r="R338" s="71"/>
      <c r="S338" s="71"/>
      <c r="T338" s="71"/>
    </row>
    <row r="339" spans="1:20" x14ac:dyDescent="0.25">
      <c r="A339" s="72" t="e">
        <f>INDEX('Scheme master'!A:A,MATCH(B339&amp;C339,'Scheme master'!B:B,0),0)</f>
        <v>#N/A</v>
      </c>
      <c r="B339" s="67"/>
      <c r="C339" s="67"/>
      <c r="D339" s="67"/>
      <c r="E339" s="73"/>
      <c r="F339" s="69"/>
      <c r="G339" s="70"/>
      <c r="H339" s="71"/>
      <c r="I339" s="71"/>
      <c r="J339" s="71"/>
      <c r="K339" s="71"/>
      <c r="L339" s="71"/>
      <c r="M339" s="71"/>
      <c r="N339" s="71"/>
      <c r="O339" s="71"/>
      <c r="P339" s="74"/>
      <c r="Q339" s="71"/>
      <c r="R339" s="71"/>
      <c r="S339" s="71"/>
      <c r="T339" s="71"/>
    </row>
    <row r="340" spans="1:20" x14ac:dyDescent="0.25">
      <c r="A340" s="72" t="e">
        <f>INDEX('Scheme master'!A:A,MATCH(B340&amp;C340,'Scheme master'!B:B,0),0)</f>
        <v>#N/A</v>
      </c>
      <c r="B340" s="67"/>
      <c r="C340" s="67"/>
      <c r="D340" s="67"/>
      <c r="E340" s="73"/>
      <c r="F340" s="69"/>
      <c r="G340" s="70"/>
      <c r="H340" s="71"/>
      <c r="I340" s="71"/>
      <c r="J340" s="71"/>
      <c r="K340" s="71"/>
      <c r="L340" s="71"/>
      <c r="M340" s="71"/>
      <c r="N340" s="71"/>
      <c r="O340" s="71"/>
      <c r="P340" s="74"/>
      <c r="Q340" s="71"/>
      <c r="R340" s="71"/>
      <c r="S340" s="71"/>
      <c r="T340" s="71"/>
    </row>
    <row r="341" spans="1:20" x14ac:dyDescent="0.25">
      <c r="A341" s="72" t="e">
        <f>INDEX('Scheme master'!A:A,MATCH(B341&amp;C341,'Scheme master'!B:B,0),0)</f>
        <v>#N/A</v>
      </c>
      <c r="B341" s="67"/>
      <c r="C341" s="67"/>
      <c r="D341" s="67"/>
      <c r="E341" s="73"/>
      <c r="F341" s="69"/>
      <c r="G341" s="70"/>
      <c r="H341" s="71"/>
      <c r="I341" s="71"/>
      <c r="J341" s="71"/>
      <c r="K341" s="71"/>
      <c r="L341" s="71"/>
      <c r="M341" s="71"/>
      <c r="N341" s="71"/>
      <c r="O341" s="71"/>
      <c r="P341" s="74"/>
      <c r="Q341" s="71"/>
      <c r="R341" s="71"/>
      <c r="S341" s="71"/>
      <c r="T341" s="71"/>
    </row>
    <row r="342" spans="1:20" x14ac:dyDescent="0.25">
      <c r="A342" s="72" t="e">
        <f>INDEX('Scheme master'!A:A,MATCH(B342&amp;C342,'Scheme master'!B:B,0),0)</f>
        <v>#N/A</v>
      </c>
      <c r="B342" s="67"/>
      <c r="C342" s="67"/>
      <c r="D342" s="67"/>
      <c r="E342" s="73"/>
      <c r="F342" s="69"/>
      <c r="G342" s="70"/>
      <c r="H342" s="71"/>
      <c r="I342" s="71"/>
      <c r="J342" s="71"/>
      <c r="K342" s="71"/>
      <c r="L342" s="71"/>
      <c r="M342" s="71"/>
      <c r="N342" s="71"/>
      <c r="O342" s="71"/>
      <c r="P342" s="74"/>
      <c r="Q342" s="71"/>
      <c r="R342" s="71"/>
      <c r="S342" s="71"/>
      <c r="T342" s="71"/>
    </row>
    <row r="343" spans="1:20" x14ac:dyDescent="0.25">
      <c r="A343" s="72" t="e">
        <f>INDEX('Scheme master'!A:A,MATCH(B343&amp;C343,'Scheme master'!B:B,0),0)</f>
        <v>#N/A</v>
      </c>
      <c r="B343" s="67"/>
      <c r="C343" s="67"/>
      <c r="D343" s="67"/>
      <c r="E343" s="73"/>
      <c r="F343" s="69"/>
      <c r="G343" s="70"/>
      <c r="H343" s="71"/>
      <c r="I343" s="71"/>
      <c r="J343" s="71"/>
      <c r="K343" s="71"/>
      <c r="L343" s="71"/>
      <c r="M343" s="71"/>
      <c r="N343" s="71"/>
      <c r="O343" s="71"/>
      <c r="P343" s="74"/>
      <c r="Q343" s="71"/>
      <c r="R343" s="71"/>
      <c r="S343" s="71"/>
      <c r="T343" s="71"/>
    </row>
    <row r="344" spans="1:20" x14ac:dyDescent="0.25">
      <c r="A344" s="72" t="e">
        <f>INDEX('Scheme master'!A:A,MATCH(B344&amp;C344,'Scheme master'!B:B,0),0)</f>
        <v>#N/A</v>
      </c>
      <c r="B344" s="67"/>
      <c r="C344" s="67"/>
      <c r="D344" s="67"/>
      <c r="E344" s="73"/>
      <c r="F344" s="69"/>
      <c r="G344" s="70"/>
      <c r="H344" s="71"/>
      <c r="I344" s="71"/>
      <c r="J344" s="71"/>
      <c r="K344" s="71"/>
      <c r="L344" s="71"/>
      <c r="M344" s="71"/>
      <c r="N344" s="71"/>
      <c r="O344" s="71"/>
      <c r="P344" s="74"/>
      <c r="Q344" s="71"/>
      <c r="R344" s="71"/>
      <c r="S344" s="71"/>
      <c r="T344" s="71"/>
    </row>
    <row r="345" spans="1:20" x14ac:dyDescent="0.25">
      <c r="A345" s="72" t="e">
        <f>INDEX('Scheme master'!A:A,MATCH(B345&amp;C345,'Scheme master'!B:B,0),0)</f>
        <v>#N/A</v>
      </c>
      <c r="B345" s="67"/>
      <c r="C345" s="67"/>
      <c r="D345" s="67"/>
      <c r="E345" s="73"/>
      <c r="F345" s="69"/>
      <c r="G345" s="70"/>
      <c r="H345" s="71"/>
      <c r="I345" s="71"/>
      <c r="J345" s="71"/>
      <c r="K345" s="71"/>
      <c r="L345" s="71"/>
      <c r="M345" s="71"/>
      <c r="N345" s="71"/>
      <c r="O345" s="71"/>
      <c r="P345" s="74"/>
      <c r="Q345" s="71"/>
      <c r="R345" s="71"/>
      <c r="S345" s="71"/>
      <c r="T345" s="71"/>
    </row>
    <row r="346" spans="1:20" x14ac:dyDescent="0.25">
      <c r="A346" s="72" t="e">
        <f>INDEX('Scheme master'!A:A,MATCH(B346&amp;C346,'Scheme master'!B:B,0),0)</f>
        <v>#N/A</v>
      </c>
      <c r="B346" s="67"/>
      <c r="C346" s="67"/>
      <c r="D346" s="67"/>
      <c r="E346" s="73"/>
      <c r="F346" s="69"/>
      <c r="G346" s="70"/>
      <c r="H346" s="71"/>
      <c r="I346" s="71"/>
      <c r="J346" s="71"/>
      <c r="K346" s="71"/>
      <c r="L346" s="71"/>
      <c r="M346" s="71"/>
      <c r="N346" s="71"/>
      <c r="O346" s="71"/>
      <c r="P346" s="74"/>
      <c r="Q346" s="71"/>
      <c r="R346" s="71"/>
      <c r="S346" s="71"/>
      <c r="T346" s="71"/>
    </row>
    <row r="347" spans="1:20" x14ac:dyDescent="0.25">
      <c r="A347" s="72" t="e">
        <f>INDEX('Scheme master'!A:A,MATCH(B347&amp;C347,'Scheme master'!B:B,0),0)</f>
        <v>#N/A</v>
      </c>
      <c r="B347" s="67"/>
      <c r="C347" s="67"/>
      <c r="D347" s="67"/>
      <c r="E347" s="73"/>
      <c r="F347" s="69"/>
      <c r="G347" s="70"/>
      <c r="H347" s="71"/>
      <c r="I347" s="71"/>
      <c r="J347" s="71"/>
      <c r="K347" s="71"/>
      <c r="L347" s="71"/>
      <c r="M347" s="71"/>
      <c r="N347" s="71"/>
      <c r="O347" s="71"/>
      <c r="P347" s="74"/>
      <c r="Q347" s="71"/>
      <c r="R347" s="71"/>
      <c r="S347" s="71"/>
      <c r="T347" s="71"/>
    </row>
    <row r="348" spans="1:20" x14ac:dyDescent="0.25">
      <c r="A348" s="72" t="e">
        <f>INDEX('Scheme master'!A:A,MATCH(B348&amp;C348,'Scheme master'!B:B,0),0)</f>
        <v>#N/A</v>
      </c>
      <c r="B348" s="67"/>
      <c r="C348" s="67"/>
      <c r="D348" s="67"/>
      <c r="E348" s="73"/>
      <c r="F348" s="69"/>
      <c r="G348" s="70"/>
      <c r="H348" s="71"/>
      <c r="I348" s="71"/>
      <c r="J348" s="71"/>
      <c r="K348" s="71"/>
      <c r="L348" s="71"/>
      <c r="M348" s="71"/>
      <c r="N348" s="71"/>
      <c r="O348" s="71"/>
      <c r="P348" s="74"/>
      <c r="Q348" s="71"/>
      <c r="R348" s="71"/>
      <c r="S348" s="71"/>
      <c r="T348" s="71"/>
    </row>
    <row r="349" spans="1:20" x14ac:dyDescent="0.25">
      <c r="A349" s="72" t="e">
        <f>INDEX('Scheme master'!A:A,MATCH(B349&amp;C349,'Scheme master'!B:B,0),0)</f>
        <v>#N/A</v>
      </c>
      <c r="B349" s="67"/>
      <c r="C349" s="67"/>
      <c r="D349" s="67"/>
      <c r="E349" s="73"/>
      <c r="F349" s="69"/>
      <c r="G349" s="70"/>
      <c r="H349" s="71"/>
      <c r="I349" s="71"/>
      <c r="J349" s="71"/>
      <c r="K349" s="71"/>
      <c r="L349" s="71"/>
      <c r="M349" s="71"/>
      <c r="N349" s="71"/>
      <c r="O349" s="71"/>
      <c r="P349" s="74"/>
      <c r="Q349" s="71"/>
      <c r="R349" s="71"/>
      <c r="S349" s="71"/>
      <c r="T349" s="71"/>
    </row>
    <row r="350" spans="1:20" x14ac:dyDescent="0.25">
      <c r="A350" s="72" t="e">
        <f>INDEX('Scheme master'!A:A,MATCH(B350&amp;C350,'Scheme master'!B:B,0),0)</f>
        <v>#N/A</v>
      </c>
      <c r="B350" s="67"/>
      <c r="C350" s="67"/>
      <c r="D350" s="67"/>
      <c r="E350" s="73"/>
      <c r="F350" s="69"/>
      <c r="G350" s="70"/>
      <c r="H350" s="71"/>
      <c r="I350" s="71"/>
      <c r="J350" s="71"/>
      <c r="K350" s="71"/>
      <c r="L350" s="71"/>
      <c r="M350" s="71"/>
      <c r="N350" s="71"/>
      <c r="O350" s="71"/>
      <c r="P350" s="74"/>
      <c r="Q350" s="71"/>
      <c r="R350" s="71"/>
      <c r="S350" s="71"/>
      <c r="T350" s="71"/>
    </row>
    <row r="351" spans="1:20" x14ac:dyDescent="0.25">
      <c r="A351" s="72" t="e">
        <f>INDEX('Scheme master'!A:A,MATCH(B351&amp;C351,'Scheme master'!B:B,0),0)</f>
        <v>#N/A</v>
      </c>
      <c r="B351" s="67"/>
      <c r="C351" s="67"/>
      <c r="D351" s="67"/>
      <c r="E351" s="73"/>
      <c r="F351" s="69"/>
      <c r="G351" s="70"/>
      <c r="H351" s="71"/>
      <c r="I351" s="71"/>
      <c r="J351" s="71"/>
      <c r="K351" s="71"/>
      <c r="L351" s="71"/>
      <c r="M351" s="71"/>
      <c r="N351" s="71"/>
      <c r="O351" s="71"/>
      <c r="P351" s="74"/>
      <c r="Q351" s="71"/>
      <c r="R351" s="71"/>
      <c r="S351" s="71"/>
      <c r="T351" s="71"/>
    </row>
    <row r="352" spans="1:20" x14ac:dyDescent="0.25">
      <c r="A352" s="72" t="e">
        <f>INDEX('Scheme master'!A:A,MATCH(B352&amp;C352,'Scheme master'!B:B,0),0)</f>
        <v>#N/A</v>
      </c>
      <c r="B352" s="67"/>
      <c r="C352" s="67"/>
      <c r="D352" s="67"/>
      <c r="E352" s="73"/>
      <c r="F352" s="69"/>
      <c r="G352" s="70"/>
      <c r="H352" s="71"/>
      <c r="I352" s="71"/>
      <c r="J352" s="71"/>
      <c r="K352" s="71"/>
      <c r="L352" s="71"/>
      <c r="M352" s="71"/>
      <c r="N352" s="71"/>
      <c r="O352" s="71"/>
      <c r="P352" s="74"/>
      <c r="Q352" s="71"/>
      <c r="R352" s="71"/>
      <c r="S352" s="71"/>
      <c r="T352" s="71"/>
    </row>
    <row r="353" spans="1:20" x14ac:dyDescent="0.25">
      <c r="A353" s="72" t="e">
        <f>INDEX('Scheme master'!A:A,MATCH(B353&amp;C353,'Scheme master'!B:B,0),0)</f>
        <v>#N/A</v>
      </c>
      <c r="B353" s="67"/>
      <c r="C353" s="67"/>
      <c r="D353" s="67"/>
      <c r="E353" s="73"/>
      <c r="F353" s="69"/>
      <c r="G353" s="70"/>
      <c r="H353" s="71"/>
      <c r="I353" s="71"/>
      <c r="J353" s="71"/>
      <c r="K353" s="71"/>
      <c r="L353" s="71"/>
      <c r="M353" s="71"/>
      <c r="N353" s="71"/>
      <c r="O353" s="71"/>
      <c r="P353" s="74"/>
      <c r="Q353" s="71"/>
      <c r="R353" s="71"/>
      <c r="S353" s="71"/>
      <c r="T353" s="71"/>
    </row>
    <row r="354" spans="1:20" x14ac:dyDescent="0.25">
      <c r="A354" s="72" t="e">
        <f>INDEX('Scheme master'!A:A,MATCH(B354&amp;C354,'Scheme master'!B:B,0),0)</f>
        <v>#N/A</v>
      </c>
      <c r="B354" s="67"/>
      <c r="C354" s="67"/>
      <c r="D354" s="67"/>
      <c r="E354" s="73"/>
      <c r="F354" s="69"/>
      <c r="G354" s="70"/>
      <c r="H354" s="71"/>
      <c r="I354" s="71"/>
      <c r="J354" s="71"/>
      <c r="K354" s="71"/>
      <c r="L354" s="71"/>
      <c r="M354" s="71"/>
      <c r="N354" s="71"/>
      <c r="O354" s="71"/>
      <c r="P354" s="74"/>
      <c r="Q354" s="71"/>
      <c r="R354" s="71"/>
      <c r="S354" s="71"/>
      <c r="T354" s="71"/>
    </row>
    <row r="355" spans="1:20" x14ac:dyDescent="0.25">
      <c r="A355" s="72" t="e">
        <f>INDEX('Scheme master'!A:A,MATCH(B355&amp;C355,'Scheme master'!B:B,0),0)</f>
        <v>#N/A</v>
      </c>
      <c r="B355" s="67"/>
      <c r="C355" s="67"/>
      <c r="D355" s="67"/>
      <c r="E355" s="73"/>
      <c r="F355" s="69"/>
      <c r="G355" s="70"/>
      <c r="H355" s="71"/>
      <c r="I355" s="71"/>
      <c r="J355" s="71"/>
      <c r="K355" s="71"/>
      <c r="L355" s="71"/>
      <c r="M355" s="71"/>
      <c r="N355" s="71"/>
      <c r="O355" s="71"/>
      <c r="P355" s="74"/>
      <c r="Q355" s="71"/>
      <c r="R355" s="71"/>
      <c r="S355" s="71"/>
      <c r="T355" s="71"/>
    </row>
    <row r="356" spans="1:20" x14ac:dyDescent="0.25">
      <c r="A356" s="72" t="e">
        <f>INDEX('Scheme master'!A:A,MATCH(B356&amp;C356,'Scheme master'!B:B,0),0)</f>
        <v>#N/A</v>
      </c>
      <c r="B356" s="67"/>
      <c r="C356" s="67"/>
      <c r="D356" s="67"/>
      <c r="E356" s="73"/>
      <c r="F356" s="69"/>
      <c r="G356" s="70"/>
      <c r="H356" s="71"/>
      <c r="I356" s="71"/>
      <c r="J356" s="71"/>
      <c r="K356" s="71"/>
      <c r="L356" s="71"/>
      <c r="M356" s="71"/>
      <c r="N356" s="71"/>
      <c r="O356" s="71"/>
      <c r="P356" s="74"/>
      <c r="Q356" s="71"/>
      <c r="R356" s="71"/>
      <c r="S356" s="71"/>
      <c r="T356" s="71"/>
    </row>
    <row r="357" spans="1:20" x14ac:dyDescent="0.25">
      <c r="A357" s="72" t="e">
        <f>INDEX('Scheme master'!A:A,MATCH(B357&amp;C357,'Scheme master'!B:B,0),0)</f>
        <v>#N/A</v>
      </c>
      <c r="B357" s="67"/>
      <c r="C357" s="67"/>
      <c r="D357" s="67"/>
      <c r="E357" s="73"/>
      <c r="F357" s="69"/>
      <c r="G357" s="70"/>
      <c r="H357" s="71"/>
      <c r="I357" s="71"/>
      <c r="J357" s="71"/>
      <c r="K357" s="71"/>
      <c r="L357" s="71"/>
      <c r="M357" s="71"/>
      <c r="N357" s="71"/>
      <c r="O357" s="71"/>
      <c r="P357" s="74"/>
      <c r="Q357" s="71"/>
      <c r="R357" s="71"/>
      <c r="S357" s="71"/>
      <c r="T357" s="71"/>
    </row>
    <row r="358" spans="1:20" x14ac:dyDescent="0.25">
      <c r="A358" s="72" t="e">
        <f>INDEX('Scheme master'!A:A,MATCH(B358&amp;C358,'Scheme master'!B:B,0),0)</f>
        <v>#N/A</v>
      </c>
      <c r="B358" s="67"/>
      <c r="C358" s="67"/>
      <c r="D358" s="67"/>
      <c r="E358" s="73"/>
      <c r="F358" s="69"/>
      <c r="G358" s="70"/>
      <c r="H358" s="71"/>
      <c r="I358" s="71"/>
      <c r="J358" s="71"/>
      <c r="K358" s="71"/>
      <c r="L358" s="71"/>
      <c r="M358" s="71"/>
      <c r="N358" s="71"/>
      <c r="O358" s="71"/>
      <c r="P358" s="74"/>
      <c r="Q358" s="71"/>
      <c r="R358" s="71"/>
      <c r="S358" s="71"/>
      <c r="T358" s="71"/>
    </row>
    <row r="359" spans="1:20" x14ac:dyDescent="0.25">
      <c r="A359" s="72" t="e">
        <f>INDEX('Scheme master'!A:A,MATCH(B359&amp;C359,'Scheme master'!B:B,0),0)</f>
        <v>#N/A</v>
      </c>
      <c r="B359" s="67"/>
      <c r="C359" s="67"/>
      <c r="D359" s="67"/>
      <c r="E359" s="73"/>
      <c r="F359" s="69"/>
      <c r="G359" s="70"/>
      <c r="H359" s="71"/>
      <c r="I359" s="71"/>
      <c r="J359" s="71"/>
      <c r="K359" s="71"/>
      <c r="L359" s="71"/>
      <c r="M359" s="71"/>
      <c r="N359" s="71"/>
      <c r="O359" s="71"/>
      <c r="P359" s="74"/>
      <c r="Q359" s="71"/>
      <c r="R359" s="71"/>
      <c r="S359" s="71"/>
      <c r="T359" s="71"/>
    </row>
    <row r="360" spans="1:20" x14ac:dyDescent="0.25">
      <c r="A360" s="72" t="e">
        <f>INDEX('Scheme master'!A:A,MATCH(B360&amp;C360,'Scheme master'!B:B,0),0)</f>
        <v>#N/A</v>
      </c>
      <c r="B360" s="67"/>
      <c r="C360" s="67"/>
      <c r="D360" s="67"/>
      <c r="E360" s="73"/>
      <c r="F360" s="69"/>
      <c r="G360" s="70"/>
      <c r="H360" s="71"/>
      <c r="I360" s="71"/>
      <c r="J360" s="71"/>
      <c r="K360" s="71"/>
      <c r="L360" s="71"/>
      <c r="M360" s="71"/>
      <c r="N360" s="71"/>
      <c r="O360" s="71"/>
      <c r="P360" s="74"/>
      <c r="Q360" s="71"/>
      <c r="R360" s="71"/>
      <c r="S360" s="71"/>
      <c r="T360" s="71"/>
    </row>
    <row r="361" spans="1:20" x14ac:dyDescent="0.25">
      <c r="A361" s="72" t="e">
        <f>INDEX('Scheme master'!A:A,MATCH(B361&amp;C361,'Scheme master'!B:B,0),0)</f>
        <v>#N/A</v>
      </c>
      <c r="B361" s="67"/>
      <c r="C361" s="67"/>
      <c r="D361" s="67"/>
      <c r="E361" s="73"/>
      <c r="F361" s="69"/>
      <c r="G361" s="70"/>
      <c r="H361" s="71"/>
      <c r="I361" s="71"/>
      <c r="J361" s="71"/>
      <c r="K361" s="71"/>
      <c r="L361" s="71"/>
      <c r="M361" s="71"/>
      <c r="N361" s="71"/>
      <c r="O361" s="71"/>
      <c r="P361" s="74"/>
      <c r="Q361" s="71"/>
      <c r="R361" s="71"/>
      <c r="S361" s="71"/>
      <c r="T361" s="71"/>
    </row>
    <row r="362" spans="1:20" x14ac:dyDescent="0.25">
      <c r="A362" s="72" t="e">
        <f>INDEX('Scheme master'!A:A,MATCH(B362&amp;C362,'Scheme master'!B:B,0),0)</f>
        <v>#N/A</v>
      </c>
      <c r="B362" s="67"/>
      <c r="C362" s="67"/>
      <c r="D362" s="67"/>
      <c r="E362" s="73"/>
      <c r="F362" s="69"/>
      <c r="G362" s="70"/>
      <c r="H362" s="71"/>
      <c r="I362" s="71"/>
      <c r="J362" s="71"/>
      <c r="K362" s="71"/>
      <c r="L362" s="71"/>
      <c r="M362" s="71"/>
      <c r="N362" s="71"/>
      <c r="O362" s="71"/>
      <c r="P362" s="74"/>
      <c r="Q362" s="71"/>
      <c r="R362" s="71"/>
      <c r="S362" s="71"/>
      <c r="T362" s="71"/>
    </row>
    <row r="363" spans="1:20" x14ac:dyDescent="0.25">
      <c r="A363" s="72" t="e">
        <f>INDEX('Scheme master'!A:A,MATCH(B363&amp;C363,'Scheme master'!B:B,0),0)</f>
        <v>#N/A</v>
      </c>
      <c r="B363" s="67"/>
      <c r="C363" s="67"/>
      <c r="D363" s="67"/>
      <c r="E363" s="73"/>
      <c r="F363" s="69"/>
      <c r="G363" s="70"/>
      <c r="H363" s="71"/>
      <c r="I363" s="71"/>
      <c r="J363" s="71"/>
      <c r="K363" s="71"/>
      <c r="L363" s="71"/>
      <c r="M363" s="71"/>
      <c r="N363" s="71"/>
      <c r="O363" s="71"/>
      <c r="P363" s="74"/>
      <c r="Q363" s="71"/>
      <c r="R363" s="71"/>
      <c r="S363" s="71"/>
      <c r="T363" s="71"/>
    </row>
    <row r="364" spans="1:20" x14ac:dyDescent="0.25">
      <c r="A364" s="72" t="e">
        <f>INDEX('Scheme master'!A:A,MATCH(B364&amp;C364,'Scheme master'!B:B,0),0)</f>
        <v>#N/A</v>
      </c>
      <c r="B364" s="67"/>
      <c r="C364" s="67"/>
      <c r="D364" s="67"/>
      <c r="E364" s="73"/>
      <c r="F364" s="69"/>
      <c r="G364" s="70"/>
      <c r="H364" s="71"/>
      <c r="I364" s="71"/>
      <c r="J364" s="71"/>
      <c r="K364" s="71"/>
      <c r="L364" s="71"/>
      <c r="M364" s="71"/>
      <c r="N364" s="71"/>
      <c r="O364" s="71"/>
      <c r="P364" s="74"/>
      <c r="Q364" s="71"/>
      <c r="R364" s="71"/>
      <c r="S364" s="71"/>
      <c r="T364" s="71"/>
    </row>
    <row r="365" spans="1:20" x14ac:dyDescent="0.25">
      <c r="A365" s="72" t="e">
        <f>INDEX('Scheme master'!A:A,MATCH(B365&amp;C365,'Scheme master'!B:B,0),0)</f>
        <v>#N/A</v>
      </c>
      <c r="B365" s="67"/>
      <c r="C365" s="67"/>
      <c r="D365" s="67"/>
      <c r="E365" s="73"/>
      <c r="F365" s="69"/>
      <c r="G365" s="70"/>
      <c r="H365" s="71"/>
      <c r="I365" s="71"/>
      <c r="J365" s="71"/>
      <c r="K365" s="71"/>
      <c r="L365" s="71"/>
      <c r="M365" s="71"/>
      <c r="N365" s="71"/>
      <c r="O365" s="71"/>
      <c r="P365" s="74"/>
      <c r="Q365" s="71"/>
      <c r="R365" s="71"/>
      <c r="S365" s="71"/>
      <c r="T365" s="71"/>
    </row>
    <row r="366" spans="1:20" x14ac:dyDescent="0.25">
      <c r="A366" s="72" t="e">
        <f>INDEX('Scheme master'!A:A,MATCH(B366&amp;C366,'Scheme master'!B:B,0),0)</f>
        <v>#N/A</v>
      </c>
      <c r="B366" s="67"/>
      <c r="C366" s="67"/>
      <c r="D366" s="67"/>
      <c r="E366" s="73"/>
      <c r="F366" s="69"/>
      <c r="G366" s="70"/>
      <c r="H366" s="71"/>
      <c r="I366" s="71"/>
      <c r="J366" s="71"/>
      <c r="K366" s="71"/>
      <c r="L366" s="71"/>
      <c r="M366" s="71"/>
      <c r="N366" s="71"/>
      <c r="O366" s="71"/>
      <c r="P366" s="74"/>
      <c r="Q366" s="71"/>
      <c r="R366" s="71"/>
      <c r="S366" s="71"/>
      <c r="T366" s="71"/>
    </row>
    <row r="367" spans="1:20" x14ac:dyDescent="0.25">
      <c r="A367" s="72" t="e">
        <f>INDEX('Scheme master'!A:A,MATCH(B367&amp;C367,'Scheme master'!B:B,0),0)</f>
        <v>#N/A</v>
      </c>
      <c r="B367" s="67"/>
      <c r="C367" s="67"/>
      <c r="D367" s="67"/>
      <c r="E367" s="73"/>
      <c r="F367" s="69"/>
      <c r="G367" s="70"/>
      <c r="H367" s="71"/>
      <c r="I367" s="71"/>
      <c r="J367" s="71"/>
      <c r="K367" s="71"/>
      <c r="L367" s="71"/>
      <c r="M367" s="71"/>
      <c r="N367" s="71"/>
      <c r="O367" s="71"/>
      <c r="P367" s="74"/>
      <c r="Q367" s="71"/>
      <c r="R367" s="71"/>
      <c r="S367" s="71"/>
      <c r="T367" s="71"/>
    </row>
    <row r="368" spans="1:20" x14ac:dyDescent="0.25">
      <c r="A368" s="72" t="e">
        <f>INDEX('Scheme master'!A:A,MATCH(B368&amp;C368,'Scheme master'!B:B,0),0)</f>
        <v>#N/A</v>
      </c>
      <c r="B368" s="67"/>
      <c r="C368" s="67"/>
      <c r="D368" s="67"/>
      <c r="E368" s="73"/>
      <c r="F368" s="69"/>
      <c r="G368" s="70"/>
      <c r="H368" s="71"/>
      <c r="I368" s="71"/>
      <c r="J368" s="71"/>
      <c r="K368" s="71"/>
      <c r="L368" s="71"/>
      <c r="M368" s="71"/>
      <c r="N368" s="71"/>
      <c r="O368" s="71"/>
      <c r="P368" s="74"/>
      <c r="Q368" s="71"/>
      <c r="R368" s="71"/>
      <c r="S368" s="71"/>
      <c r="T368" s="71"/>
    </row>
    <row r="369" spans="1:20" x14ac:dyDescent="0.25">
      <c r="A369" s="72" t="e">
        <f>INDEX('Scheme master'!A:A,MATCH(B369&amp;C369,'Scheme master'!B:B,0),0)</f>
        <v>#N/A</v>
      </c>
      <c r="B369" s="67"/>
      <c r="C369" s="67"/>
      <c r="D369" s="67"/>
      <c r="E369" s="73"/>
      <c r="F369" s="69"/>
      <c r="G369" s="70"/>
      <c r="H369" s="71"/>
      <c r="I369" s="71"/>
      <c r="J369" s="71"/>
      <c r="K369" s="71"/>
      <c r="L369" s="71"/>
      <c r="M369" s="71"/>
      <c r="N369" s="71"/>
      <c r="O369" s="71"/>
      <c r="P369" s="74"/>
      <c r="Q369" s="71"/>
      <c r="R369" s="71"/>
      <c r="S369" s="71"/>
      <c r="T369" s="71"/>
    </row>
    <row r="370" spans="1:20" x14ac:dyDescent="0.25">
      <c r="A370" s="72" t="e">
        <f>INDEX('Scheme master'!A:A,MATCH(B370&amp;C370,'Scheme master'!B:B,0),0)</f>
        <v>#N/A</v>
      </c>
      <c r="B370" s="67"/>
      <c r="C370" s="67"/>
      <c r="D370" s="67"/>
      <c r="E370" s="73"/>
      <c r="F370" s="69"/>
      <c r="G370" s="70"/>
      <c r="H370" s="71"/>
      <c r="I370" s="71"/>
      <c r="J370" s="71"/>
      <c r="K370" s="71"/>
      <c r="L370" s="71"/>
      <c r="M370" s="71"/>
      <c r="N370" s="71"/>
      <c r="O370" s="71"/>
      <c r="P370" s="74"/>
      <c r="Q370" s="71"/>
      <c r="R370" s="71"/>
      <c r="S370" s="71"/>
      <c r="T370" s="71"/>
    </row>
    <row r="371" spans="1:20" x14ac:dyDescent="0.25">
      <c r="A371" s="72" t="e">
        <f>INDEX('Scheme master'!A:A,MATCH(B371&amp;C371,'Scheme master'!B:B,0),0)</f>
        <v>#N/A</v>
      </c>
      <c r="B371" s="67"/>
      <c r="C371" s="67"/>
      <c r="D371" s="67"/>
      <c r="E371" s="73"/>
      <c r="F371" s="69"/>
      <c r="G371" s="70"/>
      <c r="H371" s="71"/>
      <c r="I371" s="71"/>
      <c r="J371" s="71"/>
      <c r="K371" s="71"/>
      <c r="L371" s="71"/>
      <c r="M371" s="71"/>
      <c r="N371" s="71"/>
      <c r="O371" s="71"/>
      <c r="P371" s="74"/>
      <c r="Q371" s="71"/>
      <c r="R371" s="71"/>
      <c r="S371" s="71"/>
      <c r="T371" s="71"/>
    </row>
    <row r="372" spans="1:20" x14ac:dyDescent="0.25">
      <c r="A372" s="72" t="e">
        <f>INDEX('Scheme master'!A:A,MATCH(B372&amp;C372,'Scheme master'!B:B,0),0)</f>
        <v>#N/A</v>
      </c>
      <c r="B372" s="67"/>
      <c r="C372" s="67"/>
      <c r="D372" s="67"/>
      <c r="E372" s="73"/>
      <c r="F372" s="69"/>
      <c r="G372" s="70"/>
      <c r="H372" s="71"/>
      <c r="I372" s="71"/>
      <c r="J372" s="71"/>
      <c r="K372" s="71"/>
      <c r="L372" s="71"/>
      <c r="M372" s="71"/>
      <c r="N372" s="71"/>
      <c r="O372" s="71"/>
      <c r="P372" s="74"/>
      <c r="Q372" s="71"/>
      <c r="R372" s="71"/>
      <c r="S372" s="71"/>
      <c r="T372" s="71"/>
    </row>
    <row r="373" spans="1:20" x14ac:dyDescent="0.25">
      <c r="A373" s="72" t="e">
        <f>INDEX('Scheme master'!A:A,MATCH(B373&amp;C373,'Scheme master'!B:B,0),0)</f>
        <v>#N/A</v>
      </c>
      <c r="B373" s="67"/>
      <c r="C373" s="67"/>
      <c r="D373" s="67"/>
      <c r="E373" s="73"/>
      <c r="F373" s="69"/>
      <c r="G373" s="70"/>
      <c r="H373" s="71"/>
      <c r="I373" s="71"/>
      <c r="J373" s="71"/>
      <c r="K373" s="71"/>
      <c r="L373" s="71"/>
      <c r="M373" s="71"/>
      <c r="N373" s="71"/>
      <c r="O373" s="71"/>
      <c r="P373" s="74"/>
      <c r="Q373" s="71"/>
      <c r="R373" s="71"/>
      <c r="S373" s="71"/>
      <c r="T373" s="71"/>
    </row>
    <row r="374" spans="1:20" x14ac:dyDescent="0.25">
      <c r="A374" s="72" t="e">
        <f>INDEX('Scheme master'!A:A,MATCH(B374&amp;C374,'Scheme master'!B:B,0),0)</f>
        <v>#N/A</v>
      </c>
      <c r="E374" s="73"/>
      <c r="P374" s="74"/>
    </row>
    <row r="375" spans="1:20" x14ac:dyDescent="0.25">
      <c r="A375" s="72" t="e">
        <f>INDEX('Scheme master'!A:A,MATCH(B375&amp;C375,'Scheme master'!B:B,0),0)</f>
        <v>#N/A</v>
      </c>
      <c r="E375" s="73"/>
      <c r="P375" s="74"/>
    </row>
    <row r="376" spans="1:20" x14ac:dyDescent="0.25">
      <c r="A376" s="72" t="e">
        <f>INDEX('Scheme master'!A:A,MATCH(B376&amp;C376,'Scheme master'!B:B,0),0)</f>
        <v>#N/A</v>
      </c>
      <c r="E376" s="73"/>
      <c r="P376" s="74"/>
    </row>
    <row r="377" spans="1:20" x14ac:dyDescent="0.25">
      <c r="A377" s="72" t="e">
        <f>INDEX('Scheme master'!A:A,MATCH(B377&amp;C377,'Scheme master'!B:B,0),0)</f>
        <v>#N/A</v>
      </c>
      <c r="E377" s="73"/>
      <c r="P377" s="74"/>
    </row>
    <row r="378" spans="1:20" x14ac:dyDescent="0.25">
      <c r="A378" s="72" t="e">
        <f>INDEX('Scheme master'!A:A,MATCH(B378&amp;C378,'Scheme master'!B:B,0),0)</f>
        <v>#N/A</v>
      </c>
      <c r="E378" s="73"/>
      <c r="P378" s="74"/>
    </row>
    <row r="379" spans="1:20" x14ac:dyDescent="0.25">
      <c r="A379" s="72" t="e">
        <f>INDEX('Scheme master'!A:A,MATCH(B379&amp;C379,'Scheme master'!B:B,0),0)</f>
        <v>#N/A</v>
      </c>
      <c r="E379" s="73"/>
      <c r="P379" s="74"/>
    </row>
    <row r="380" spans="1:20" x14ac:dyDescent="0.25">
      <c r="A380" s="72" t="e">
        <f>INDEX('Scheme master'!A:A,MATCH(B380&amp;C380,'Scheme master'!B:B,0),0)</f>
        <v>#N/A</v>
      </c>
      <c r="E380" s="73"/>
      <c r="P380" s="74"/>
    </row>
    <row r="381" spans="1:20" x14ac:dyDescent="0.25">
      <c r="A381" s="72" t="e">
        <f>INDEX('Scheme master'!A:A,MATCH(B381&amp;C381,'Scheme master'!B:B,0),0)</f>
        <v>#N/A</v>
      </c>
      <c r="E381" s="73"/>
      <c r="P381" s="74"/>
    </row>
    <row r="382" spans="1:20" x14ac:dyDescent="0.25">
      <c r="A382" s="72" t="e">
        <f>INDEX('Scheme master'!A:A,MATCH(B382&amp;C382,'Scheme master'!B:B,0),0)</f>
        <v>#N/A</v>
      </c>
      <c r="E382" s="73"/>
      <c r="P382" s="74"/>
    </row>
    <row r="383" spans="1:20" x14ac:dyDescent="0.25">
      <c r="A383" s="72" t="e">
        <f>INDEX('Scheme master'!A:A,MATCH(B383&amp;C383,'Scheme master'!B:B,0),0)</f>
        <v>#N/A</v>
      </c>
      <c r="E383" s="73"/>
      <c r="P383" s="74"/>
    </row>
    <row r="384" spans="1:20" x14ac:dyDescent="0.25">
      <c r="A384" s="72" t="e">
        <f>INDEX('Scheme master'!A:A,MATCH(B384&amp;C384,'Scheme master'!B:B,0),0)</f>
        <v>#N/A</v>
      </c>
      <c r="E384" s="73"/>
      <c r="P384" s="74"/>
    </row>
    <row r="385" spans="1:20" x14ac:dyDescent="0.25">
      <c r="A385" s="72" t="e">
        <f>INDEX('Scheme master'!A:A,MATCH(B385&amp;C385,'Scheme master'!B:B,0),0)</f>
        <v>#N/A</v>
      </c>
      <c r="E385" s="73"/>
      <c r="P385" s="74"/>
    </row>
    <row r="386" spans="1:20" x14ac:dyDescent="0.25">
      <c r="A386" s="72" t="e">
        <f>INDEX('Scheme master'!A:A,MATCH(B386&amp;C386,'Scheme master'!B:B,0),0)</f>
        <v>#N/A</v>
      </c>
      <c r="E386" s="73"/>
      <c r="P386" s="74"/>
    </row>
    <row r="387" spans="1:20" x14ac:dyDescent="0.25">
      <c r="A387" s="72" t="e">
        <f>INDEX('Scheme master'!A:A,MATCH(B387&amp;C387,'Scheme master'!B:B,0),0)</f>
        <v>#N/A</v>
      </c>
      <c r="E387" s="73"/>
      <c r="P387" s="74"/>
    </row>
    <row r="388" spans="1:20" x14ac:dyDescent="0.25">
      <c r="A388" s="72" t="e">
        <f>INDEX('Scheme master'!A:A,MATCH(B388&amp;C388,'Scheme master'!B:B,0),0)</f>
        <v>#N/A</v>
      </c>
      <c r="E388" s="73"/>
      <c r="P388" s="74"/>
    </row>
    <row r="389" spans="1:20" x14ac:dyDescent="0.25">
      <c r="A389" s="72" t="e">
        <f>INDEX('Scheme master'!A:A,MATCH(B389&amp;C389,'Scheme master'!B:B,0),0)</f>
        <v>#N/A</v>
      </c>
      <c r="E389" s="73"/>
      <c r="P389" s="74"/>
    </row>
    <row r="390" spans="1:20" x14ac:dyDescent="0.25">
      <c r="A390" s="72" t="e">
        <f>INDEX('Scheme master'!A:A,MATCH(B390&amp;C390,'Scheme master'!B:B,0),0)</f>
        <v>#N/A</v>
      </c>
      <c r="E390" s="73"/>
      <c r="P390" s="74"/>
    </row>
    <row r="391" spans="1:20" x14ac:dyDescent="0.25">
      <c r="A391" s="72" t="e">
        <f>INDEX('Scheme master'!A:A,MATCH(B391&amp;C391,'Scheme master'!B:B,0),0)</f>
        <v>#N/A</v>
      </c>
      <c r="E391" s="73"/>
      <c r="P391" s="74"/>
    </row>
    <row r="392" spans="1:20" x14ac:dyDescent="0.25">
      <c r="A392" s="72" t="e">
        <f>INDEX('Scheme master'!A:A,MATCH(B392&amp;C392,'Scheme master'!B:B,0),0)</f>
        <v>#N/A</v>
      </c>
      <c r="E392" s="73"/>
      <c r="P392" s="74"/>
    </row>
    <row r="393" spans="1:20" x14ac:dyDescent="0.25">
      <c r="A393" s="72" t="e">
        <f>INDEX('Scheme master'!A:A,MATCH(B393&amp;C393,'Scheme master'!B:B,0),0)</f>
        <v>#N/A</v>
      </c>
      <c r="E393" s="73"/>
      <c r="P393" s="74"/>
    </row>
    <row r="394" spans="1:20" x14ac:dyDescent="0.25">
      <c r="A394" s="72" t="e">
        <f>INDEX('Scheme master'!A:A,MATCH(B394&amp;C394,'Scheme master'!B:B,0),0)</f>
        <v>#N/A</v>
      </c>
      <c r="B394" s="67"/>
      <c r="C394" s="67"/>
      <c r="D394" s="67"/>
      <c r="E394" s="73"/>
      <c r="F394" s="69"/>
      <c r="G394" s="70"/>
      <c r="H394" s="71"/>
      <c r="I394" s="71"/>
      <c r="J394" s="71"/>
      <c r="K394" s="71"/>
      <c r="L394" s="71"/>
      <c r="M394" s="71"/>
      <c r="N394" s="71"/>
      <c r="O394" s="71"/>
      <c r="P394" s="74"/>
      <c r="Q394" s="71"/>
      <c r="R394" s="71"/>
      <c r="S394" s="71"/>
      <c r="T394" s="71"/>
    </row>
    <row r="395" spans="1:20" x14ac:dyDescent="0.25">
      <c r="A395" s="72" t="e">
        <f>INDEX('Scheme master'!A:A,MATCH(B395&amp;C395,'Scheme master'!B:B,0),0)</f>
        <v>#N/A</v>
      </c>
      <c r="B395" s="67"/>
      <c r="C395" s="67"/>
      <c r="D395" s="67"/>
      <c r="E395" s="73"/>
      <c r="F395" s="69"/>
      <c r="G395" s="70"/>
      <c r="H395" s="71"/>
      <c r="I395" s="71"/>
      <c r="J395" s="71"/>
      <c r="K395" s="71"/>
      <c r="L395" s="71"/>
      <c r="M395" s="71"/>
      <c r="N395" s="71"/>
      <c r="O395" s="71"/>
      <c r="P395" s="74"/>
      <c r="Q395" s="71"/>
      <c r="R395" s="71"/>
      <c r="S395" s="71"/>
      <c r="T395" s="71"/>
    </row>
    <row r="396" spans="1:20" x14ac:dyDescent="0.25">
      <c r="A396" s="72" t="e">
        <f>INDEX('Scheme master'!A:A,MATCH(B396&amp;C396,'Scheme master'!B:B,0),0)</f>
        <v>#N/A</v>
      </c>
      <c r="B396" s="67"/>
      <c r="C396" s="67"/>
      <c r="D396" s="67"/>
      <c r="E396" s="73"/>
      <c r="F396" s="69"/>
      <c r="G396" s="70"/>
      <c r="H396" s="71"/>
      <c r="I396" s="71"/>
      <c r="J396" s="71"/>
      <c r="K396" s="71"/>
      <c r="L396" s="71"/>
      <c r="M396" s="71"/>
      <c r="N396" s="71"/>
      <c r="O396" s="71"/>
      <c r="P396" s="74"/>
      <c r="Q396" s="71"/>
      <c r="R396" s="71"/>
      <c r="S396" s="71"/>
      <c r="T396" s="71"/>
    </row>
    <row r="397" spans="1:20" x14ac:dyDescent="0.25">
      <c r="A397" s="72" t="e">
        <f>INDEX('Scheme master'!A:A,MATCH(B397&amp;C397,'Scheme master'!B:B,0),0)</f>
        <v>#N/A</v>
      </c>
      <c r="B397" s="67"/>
      <c r="C397" s="67"/>
      <c r="D397" s="67"/>
      <c r="E397" s="73"/>
      <c r="F397" s="69"/>
      <c r="G397" s="70"/>
      <c r="H397" s="71"/>
      <c r="I397" s="71"/>
      <c r="J397" s="71"/>
      <c r="K397" s="71"/>
      <c r="L397" s="71"/>
      <c r="M397" s="71"/>
      <c r="N397" s="71"/>
      <c r="O397" s="71"/>
      <c r="P397" s="74"/>
      <c r="Q397" s="71"/>
      <c r="R397" s="71"/>
      <c r="S397" s="71"/>
      <c r="T397" s="71"/>
    </row>
    <row r="398" spans="1:20" x14ac:dyDescent="0.25">
      <c r="A398" s="72" t="e">
        <f>INDEX('Scheme master'!A:A,MATCH(B398&amp;C398,'Scheme master'!B:B,0),0)</f>
        <v>#N/A</v>
      </c>
      <c r="B398" s="67"/>
      <c r="C398" s="67"/>
      <c r="D398" s="67"/>
      <c r="E398" s="73"/>
      <c r="F398" s="69"/>
      <c r="G398" s="70"/>
      <c r="H398" s="71"/>
      <c r="I398" s="71"/>
      <c r="J398" s="71"/>
      <c r="K398" s="71"/>
      <c r="L398" s="71"/>
      <c r="M398" s="71"/>
      <c r="N398" s="71"/>
      <c r="O398" s="71"/>
      <c r="P398" s="74"/>
      <c r="Q398" s="71"/>
      <c r="R398" s="71"/>
      <c r="S398" s="71"/>
      <c r="T398" s="71"/>
    </row>
    <row r="399" spans="1:20" x14ac:dyDescent="0.25">
      <c r="A399" s="72" t="e">
        <f>INDEX('Scheme master'!A:A,MATCH(B399&amp;C399,'Scheme master'!B:B,0),0)</f>
        <v>#N/A</v>
      </c>
      <c r="B399" s="67"/>
      <c r="C399" s="67"/>
      <c r="D399" s="67"/>
      <c r="E399" s="73"/>
      <c r="F399" s="69"/>
      <c r="G399" s="70"/>
      <c r="H399" s="71"/>
      <c r="I399" s="71"/>
      <c r="J399" s="71"/>
      <c r="K399" s="71"/>
      <c r="L399" s="71"/>
      <c r="M399" s="71"/>
      <c r="N399" s="71"/>
      <c r="O399" s="71"/>
      <c r="P399" s="74"/>
      <c r="Q399" s="71"/>
      <c r="R399" s="71"/>
      <c r="S399" s="71"/>
      <c r="T399" s="71"/>
    </row>
    <row r="400" spans="1:20" x14ac:dyDescent="0.25">
      <c r="A400" s="72" t="e">
        <f>INDEX('Scheme master'!A:A,MATCH(B400&amp;C400,'Scheme master'!B:B,0),0)</f>
        <v>#N/A</v>
      </c>
      <c r="B400" s="67"/>
      <c r="C400" s="67"/>
      <c r="D400" s="67"/>
      <c r="E400" s="73"/>
      <c r="F400" s="69"/>
      <c r="G400" s="70"/>
      <c r="H400" s="71"/>
      <c r="I400" s="71"/>
      <c r="J400" s="71"/>
      <c r="K400" s="71"/>
      <c r="L400" s="71"/>
      <c r="M400" s="71"/>
      <c r="N400" s="71"/>
      <c r="O400" s="71"/>
      <c r="P400" s="74"/>
      <c r="Q400" s="71"/>
      <c r="R400" s="71"/>
      <c r="S400" s="71"/>
      <c r="T400" s="71"/>
    </row>
    <row r="401" spans="1:20" x14ac:dyDescent="0.25">
      <c r="A401" s="72" t="e">
        <f>INDEX('Scheme master'!A:A,MATCH(B401&amp;C401,'Scheme master'!B:B,0),0)</f>
        <v>#N/A</v>
      </c>
      <c r="B401" s="67"/>
      <c r="C401" s="67"/>
      <c r="D401" s="67"/>
      <c r="E401" s="73"/>
      <c r="F401" s="69"/>
      <c r="G401" s="70"/>
      <c r="H401" s="71"/>
      <c r="I401" s="71"/>
      <c r="J401" s="71"/>
      <c r="K401" s="71"/>
      <c r="L401" s="71"/>
      <c r="M401" s="71"/>
      <c r="N401" s="71"/>
      <c r="O401" s="71"/>
      <c r="P401" s="74"/>
      <c r="Q401" s="71"/>
      <c r="R401" s="71"/>
      <c r="S401" s="71"/>
      <c r="T401" s="71"/>
    </row>
    <row r="402" spans="1:20" x14ac:dyDescent="0.25">
      <c r="A402" s="72" t="e">
        <f>INDEX('Scheme master'!A:A,MATCH(B402&amp;C402,'Scheme master'!B:B,0),0)</f>
        <v>#N/A</v>
      </c>
      <c r="B402" s="67"/>
      <c r="C402" s="67"/>
      <c r="D402" s="67"/>
      <c r="E402" s="73"/>
      <c r="F402" s="69"/>
      <c r="G402" s="70"/>
      <c r="H402" s="71"/>
      <c r="I402" s="71"/>
      <c r="J402" s="71"/>
      <c r="K402" s="71"/>
      <c r="L402" s="71"/>
      <c r="M402" s="71"/>
      <c r="N402" s="71"/>
      <c r="O402" s="71"/>
      <c r="P402" s="74"/>
      <c r="Q402" s="71"/>
      <c r="R402" s="71"/>
      <c r="S402" s="71"/>
      <c r="T402" s="71"/>
    </row>
    <row r="403" spans="1:20" x14ac:dyDescent="0.25">
      <c r="A403" s="72" t="e">
        <f>INDEX('Scheme master'!A:A,MATCH(B403&amp;C403,'Scheme master'!B:B,0),0)</f>
        <v>#N/A</v>
      </c>
      <c r="B403" s="67"/>
      <c r="C403" s="67"/>
      <c r="D403" s="67"/>
      <c r="E403" s="73"/>
      <c r="F403" s="69"/>
      <c r="G403" s="70"/>
      <c r="H403" s="71"/>
      <c r="I403" s="71"/>
      <c r="J403" s="71"/>
      <c r="K403" s="71"/>
      <c r="L403" s="71"/>
      <c r="M403" s="71"/>
      <c r="N403" s="71"/>
      <c r="O403" s="71"/>
      <c r="P403" s="74"/>
      <c r="Q403" s="71"/>
      <c r="R403" s="71"/>
      <c r="S403" s="71"/>
      <c r="T403" s="71"/>
    </row>
    <row r="404" spans="1:20" x14ac:dyDescent="0.25">
      <c r="A404" s="72" t="e">
        <f>INDEX('Scheme master'!A:A,MATCH(B404&amp;C404,'Scheme master'!B:B,0),0)</f>
        <v>#N/A</v>
      </c>
      <c r="B404" s="67"/>
      <c r="C404" s="67"/>
      <c r="D404" s="67"/>
      <c r="E404" s="73"/>
      <c r="F404" s="69"/>
      <c r="G404" s="70"/>
      <c r="H404" s="71"/>
      <c r="I404" s="71"/>
      <c r="J404" s="71"/>
      <c r="K404" s="71"/>
      <c r="L404" s="71"/>
      <c r="M404" s="71"/>
      <c r="N404" s="71"/>
      <c r="O404" s="71"/>
      <c r="P404" s="74"/>
      <c r="Q404" s="71"/>
      <c r="R404" s="71"/>
      <c r="S404" s="71"/>
      <c r="T404" s="71"/>
    </row>
    <row r="405" spans="1:20" x14ac:dyDescent="0.25">
      <c r="A405" s="72" t="e">
        <f>INDEX('Scheme master'!A:A,MATCH(B405&amp;C405,'Scheme master'!B:B,0),0)</f>
        <v>#N/A</v>
      </c>
      <c r="B405" s="67"/>
      <c r="C405" s="67"/>
      <c r="D405" s="67"/>
      <c r="E405" s="73"/>
      <c r="F405" s="69"/>
      <c r="G405" s="70"/>
      <c r="H405" s="71"/>
      <c r="I405" s="71"/>
      <c r="J405" s="71"/>
      <c r="K405" s="71"/>
      <c r="L405" s="71"/>
      <c r="M405" s="71"/>
      <c r="N405" s="71"/>
      <c r="O405" s="71"/>
      <c r="P405" s="74"/>
      <c r="Q405" s="71"/>
      <c r="R405" s="71"/>
      <c r="S405" s="71"/>
      <c r="T405" s="71"/>
    </row>
    <row r="406" spans="1:20" x14ac:dyDescent="0.25">
      <c r="A406" s="72" t="e">
        <f>INDEX('Scheme master'!A:A,MATCH(B406&amp;C406,'Scheme master'!B:B,0),0)</f>
        <v>#N/A</v>
      </c>
      <c r="B406" s="67"/>
      <c r="C406" s="67"/>
      <c r="D406" s="67"/>
      <c r="E406" s="73"/>
      <c r="F406" s="69"/>
      <c r="G406" s="70"/>
      <c r="H406" s="71"/>
      <c r="I406" s="71"/>
      <c r="J406" s="71"/>
      <c r="K406" s="71"/>
      <c r="L406" s="71"/>
      <c r="M406" s="71"/>
      <c r="N406" s="71"/>
      <c r="O406" s="71"/>
      <c r="P406" s="74"/>
      <c r="Q406" s="71"/>
      <c r="R406" s="71"/>
      <c r="S406" s="71"/>
      <c r="T406" s="71"/>
    </row>
    <row r="407" spans="1:20" x14ac:dyDescent="0.25">
      <c r="A407" s="72" t="e">
        <f>INDEX('Scheme master'!A:A,MATCH(B407&amp;C407,'Scheme master'!B:B,0),0)</f>
        <v>#N/A</v>
      </c>
      <c r="B407" s="67"/>
      <c r="C407" s="67"/>
      <c r="D407" s="67"/>
      <c r="E407" s="73"/>
      <c r="F407" s="69"/>
      <c r="G407" s="70"/>
      <c r="H407" s="71"/>
      <c r="I407" s="71"/>
      <c r="J407" s="71"/>
      <c r="K407" s="71"/>
      <c r="L407" s="71"/>
      <c r="M407" s="71"/>
      <c r="N407" s="71"/>
      <c r="O407" s="71"/>
      <c r="P407" s="74"/>
      <c r="Q407" s="71"/>
      <c r="R407" s="71"/>
      <c r="S407" s="71"/>
      <c r="T407" s="71"/>
    </row>
    <row r="408" spans="1:20" x14ac:dyDescent="0.25">
      <c r="A408" s="72" t="e">
        <f>INDEX('Scheme master'!A:A,MATCH(B408&amp;C408,'Scheme master'!B:B,0),0)</f>
        <v>#N/A</v>
      </c>
      <c r="B408" s="67"/>
      <c r="C408" s="67"/>
      <c r="D408" s="67"/>
      <c r="E408" s="73"/>
      <c r="F408" s="69"/>
      <c r="G408" s="70"/>
      <c r="H408" s="71"/>
      <c r="I408" s="71"/>
      <c r="J408" s="71"/>
      <c r="K408" s="71"/>
      <c r="L408" s="71"/>
      <c r="M408" s="71"/>
      <c r="N408" s="71"/>
      <c r="O408" s="71"/>
      <c r="P408" s="74"/>
      <c r="Q408" s="71"/>
      <c r="R408" s="71"/>
      <c r="S408" s="71"/>
      <c r="T408" s="71"/>
    </row>
    <row r="409" spans="1:20" x14ac:dyDescent="0.25">
      <c r="A409" s="72" t="e">
        <f>INDEX('Scheme master'!A:A,MATCH(B409&amp;C409,'Scheme master'!B:B,0),0)</f>
        <v>#N/A</v>
      </c>
      <c r="B409" s="67"/>
      <c r="C409" s="67"/>
      <c r="D409" s="67"/>
      <c r="E409" s="73"/>
      <c r="F409" s="69"/>
      <c r="G409" s="70"/>
      <c r="H409" s="71"/>
      <c r="I409" s="71"/>
      <c r="J409" s="71"/>
      <c r="K409" s="71"/>
      <c r="L409" s="71"/>
      <c r="M409" s="71"/>
      <c r="N409" s="71"/>
      <c r="O409" s="71"/>
      <c r="P409" s="74"/>
      <c r="Q409" s="71"/>
      <c r="R409" s="71"/>
      <c r="S409" s="71"/>
      <c r="T409" s="71"/>
    </row>
    <row r="410" spans="1:20" x14ac:dyDescent="0.25">
      <c r="A410" s="72" t="e">
        <f>INDEX('Scheme master'!A:A,MATCH(B410&amp;C410,'Scheme master'!B:B,0),0)</f>
        <v>#N/A</v>
      </c>
      <c r="B410" s="67"/>
      <c r="C410" s="67"/>
      <c r="D410" s="67"/>
      <c r="E410" s="73"/>
      <c r="F410" s="69"/>
      <c r="G410" s="70"/>
      <c r="H410" s="71"/>
      <c r="I410" s="71"/>
      <c r="J410" s="71"/>
      <c r="K410" s="71"/>
      <c r="L410" s="71"/>
      <c r="M410" s="71"/>
      <c r="N410" s="71"/>
      <c r="O410" s="71"/>
      <c r="P410" s="74"/>
      <c r="Q410" s="71"/>
      <c r="R410" s="71"/>
      <c r="S410" s="71"/>
      <c r="T410" s="71"/>
    </row>
    <row r="411" spans="1:20" x14ac:dyDescent="0.25">
      <c r="A411" s="72" t="e">
        <f>INDEX('Scheme master'!A:A,MATCH(B411&amp;C411,'Scheme master'!B:B,0),0)</f>
        <v>#N/A</v>
      </c>
      <c r="B411" s="67"/>
      <c r="C411" s="67"/>
      <c r="D411" s="67"/>
      <c r="E411" s="73"/>
      <c r="F411" s="69"/>
      <c r="G411" s="70"/>
      <c r="H411" s="71"/>
      <c r="I411" s="71"/>
      <c r="J411" s="71"/>
      <c r="K411" s="71"/>
      <c r="L411" s="71"/>
      <c r="M411" s="71"/>
      <c r="N411" s="71"/>
      <c r="O411" s="71"/>
      <c r="P411" s="74"/>
      <c r="Q411" s="71"/>
      <c r="R411" s="71"/>
      <c r="S411" s="71"/>
      <c r="T411" s="71"/>
    </row>
    <row r="412" spans="1:20" x14ac:dyDescent="0.25">
      <c r="A412" s="72" t="e">
        <f>INDEX('Scheme master'!A:A,MATCH(B412&amp;C412,'Scheme master'!B:B,0),0)</f>
        <v>#N/A</v>
      </c>
      <c r="B412" s="67"/>
      <c r="C412" s="67"/>
      <c r="D412" s="67"/>
      <c r="E412" s="73"/>
      <c r="F412" s="69"/>
      <c r="G412" s="70"/>
      <c r="H412" s="71"/>
      <c r="I412" s="71"/>
      <c r="J412" s="71"/>
      <c r="K412" s="71"/>
      <c r="L412" s="71"/>
      <c r="M412" s="71"/>
      <c r="N412" s="71"/>
      <c r="O412" s="71"/>
      <c r="P412" s="74"/>
      <c r="Q412" s="71"/>
      <c r="R412" s="71"/>
      <c r="S412" s="71"/>
      <c r="T412" s="71"/>
    </row>
    <row r="413" spans="1:20" x14ac:dyDescent="0.25">
      <c r="A413" s="72" t="e">
        <f>INDEX('Scheme master'!A:A,MATCH(B413&amp;C413,'Scheme master'!B:B,0),0)</f>
        <v>#N/A</v>
      </c>
      <c r="B413" s="67"/>
      <c r="C413" s="67"/>
      <c r="D413" s="67"/>
      <c r="E413" s="73"/>
      <c r="F413" s="69"/>
      <c r="G413" s="70"/>
      <c r="H413" s="71"/>
      <c r="I413" s="71"/>
      <c r="J413" s="71"/>
      <c r="K413" s="71"/>
      <c r="L413" s="71"/>
      <c r="M413" s="71"/>
      <c r="N413" s="71"/>
      <c r="O413" s="71"/>
      <c r="P413" s="74"/>
      <c r="Q413" s="71"/>
      <c r="R413" s="71"/>
      <c r="S413" s="71"/>
      <c r="T413" s="71"/>
    </row>
    <row r="414" spans="1:20" x14ac:dyDescent="0.25">
      <c r="A414" s="72" t="e">
        <f>INDEX('Scheme master'!A:A,MATCH(B414&amp;C414,'Scheme master'!B:B,0),0)</f>
        <v>#N/A</v>
      </c>
      <c r="B414" s="67"/>
      <c r="C414" s="67"/>
      <c r="D414" s="67"/>
      <c r="E414" s="73"/>
      <c r="F414" s="69"/>
      <c r="G414" s="70"/>
      <c r="H414" s="71"/>
      <c r="I414" s="71"/>
      <c r="J414" s="71"/>
      <c r="K414" s="71"/>
      <c r="L414" s="71"/>
      <c r="M414" s="71"/>
      <c r="N414" s="71"/>
      <c r="O414" s="71"/>
      <c r="P414" s="74"/>
      <c r="Q414" s="71"/>
      <c r="R414" s="71"/>
      <c r="S414" s="71"/>
      <c r="T414" s="71"/>
    </row>
    <row r="415" spans="1:20" x14ac:dyDescent="0.25">
      <c r="A415" s="72" t="e">
        <f>INDEX('Scheme master'!A:A,MATCH(B415&amp;C415,'Scheme master'!B:B,0),0)</f>
        <v>#N/A</v>
      </c>
      <c r="B415" s="67"/>
      <c r="C415" s="67"/>
      <c r="D415" s="67"/>
      <c r="E415" s="73"/>
      <c r="F415" s="69"/>
      <c r="G415" s="70"/>
      <c r="H415" s="71"/>
      <c r="I415" s="71"/>
      <c r="J415" s="71"/>
      <c r="K415" s="71"/>
      <c r="L415" s="71"/>
      <c r="M415" s="71"/>
      <c r="N415" s="71"/>
      <c r="O415" s="71"/>
      <c r="P415" s="74"/>
      <c r="Q415" s="71"/>
      <c r="R415" s="71"/>
      <c r="S415" s="71"/>
      <c r="T415" s="71"/>
    </row>
    <row r="416" spans="1:20" x14ac:dyDescent="0.25">
      <c r="A416" s="72" t="e">
        <f>INDEX('Scheme master'!A:A,MATCH(B416&amp;C416,'Scheme master'!B:B,0),0)</f>
        <v>#N/A</v>
      </c>
      <c r="B416" s="67"/>
      <c r="C416" s="67"/>
      <c r="D416" s="67"/>
      <c r="E416" s="73"/>
      <c r="F416" s="69"/>
      <c r="G416" s="70"/>
      <c r="H416" s="71"/>
      <c r="I416" s="71"/>
      <c r="J416" s="71"/>
      <c r="K416" s="71"/>
      <c r="L416" s="71"/>
      <c r="M416" s="71"/>
      <c r="N416" s="71"/>
      <c r="O416" s="71"/>
      <c r="P416" s="74"/>
      <c r="Q416" s="71"/>
      <c r="R416" s="71"/>
      <c r="S416" s="71"/>
      <c r="T416" s="71"/>
    </row>
    <row r="417" spans="1:20" x14ac:dyDescent="0.25">
      <c r="A417" s="72" t="e">
        <f>INDEX('Scheme master'!A:A,MATCH(B417&amp;C417,'Scheme master'!B:B,0),0)</f>
        <v>#N/A</v>
      </c>
      <c r="B417" s="67"/>
      <c r="C417" s="67"/>
      <c r="D417" s="67"/>
      <c r="E417" s="73"/>
      <c r="F417" s="69"/>
      <c r="G417" s="70"/>
      <c r="H417" s="71"/>
      <c r="I417" s="71"/>
      <c r="J417" s="71"/>
      <c r="K417" s="71"/>
      <c r="L417" s="71"/>
      <c r="M417" s="71"/>
      <c r="N417" s="71"/>
      <c r="O417" s="71"/>
      <c r="P417" s="74"/>
      <c r="Q417" s="71"/>
      <c r="R417" s="71"/>
      <c r="S417" s="71"/>
      <c r="T417" s="71"/>
    </row>
    <row r="418" spans="1:20" x14ac:dyDescent="0.25">
      <c r="A418" s="72" t="e">
        <f>INDEX('Scheme master'!A:A,MATCH(B418&amp;C418,'Scheme master'!B:B,0),0)</f>
        <v>#N/A</v>
      </c>
      <c r="B418" s="67"/>
      <c r="C418" s="67"/>
      <c r="D418" s="67"/>
      <c r="E418" s="73"/>
      <c r="F418" s="69"/>
      <c r="G418" s="70"/>
      <c r="H418" s="71"/>
      <c r="I418" s="71"/>
      <c r="J418" s="71"/>
      <c r="K418" s="71"/>
      <c r="L418" s="71"/>
      <c r="M418" s="71"/>
      <c r="N418" s="71"/>
      <c r="O418" s="71"/>
      <c r="P418" s="74"/>
      <c r="Q418" s="71"/>
      <c r="R418" s="71"/>
      <c r="S418" s="71"/>
      <c r="T418" s="71"/>
    </row>
    <row r="419" spans="1:20" x14ac:dyDescent="0.25">
      <c r="A419" s="72" t="e">
        <f>INDEX('Scheme master'!A:A,MATCH(B419&amp;C419,'Scheme master'!B:B,0),0)</f>
        <v>#N/A</v>
      </c>
      <c r="B419" s="67"/>
      <c r="C419" s="67"/>
      <c r="D419" s="67"/>
      <c r="E419" s="73"/>
      <c r="F419" s="69"/>
      <c r="G419" s="70"/>
      <c r="H419" s="71"/>
      <c r="I419" s="71"/>
      <c r="J419" s="71"/>
      <c r="K419" s="71"/>
      <c r="L419" s="71"/>
      <c r="M419" s="71"/>
      <c r="N419" s="71"/>
      <c r="O419" s="71"/>
      <c r="P419" s="74"/>
      <c r="Q419" s="71"/>
      <c r="R419" s="71"/>
      <c r="S419" s="71"/>
      <c r="T419" s="71"/>
    </row>
    <row r="420" spans="1:20" x14ac:dyDescent="0.25">
      <c r="A420" s="72" t="e">
        <f>INDEX('Scheme master'!A:A,MATCH(B420&amp;C420,'Scheme master'!B:B,0),0)</f>
        <v>#N/A</v>
      </c>
      <c r="B420" s="67"/>
      <c r="C420" s="67"/>
      <c r="D420" s="67"/>
      <c r="E420" s="73"/>
      <c r="F420" s="69"/>
      <c r="G420" s="70"/>
      <c r="H420" s="71"/>
      <c r="I420" s="71"/>
      <c r="J420" s="71"/>
      <c r="K420" s="71"/>
      <c r="L420" s="71"/>
      <c r="M420" s="71"/>
      <c r="N420" s="71"/>
      <c r="O420" s="71"/>
      <c r="P420" s="74"/>
      <c r="Q420" s="71"/>
      <c r="R420" s="71"/>
      <c r="S420" s="71"/>
      <c r="T420" s="71"/>
    </row>
    <row r="421" spans="1:20" x14ac:dyDescent="0.25">
      <c r="A421" s="72" t="e">
        <f>INDEX('Scheme master'!A:A,MATCH(B421&amp;C421,'Scheme master'!B:B,0),0)</f>
        <v>#N/A</v>
      </c>
      <c r="B421" s="67"/>
      <c r="C421" s="67"/>
      <c r="D421" s="67"/>
      <c r="E421" s="73"/>
      <c r="F421" s="69"/>
      <c r="G421" s="70"/>
      <c r="H421" s="71"/>
      <c r="I421" s="71"/>
      <c r="J421" s="71"/>
      <c r="K421" s="71"/>
      <c r="L421" s="71"/>
      <c r="M421" s="71"/>
      <c r="N421" s="71"/>
      <c r="O421" s="71"/>
      <c r="P421" s="74"/>
      <c r="Q421" s="71"/>
      <c r="R421" s="71"/>
      <c r="S421" s="71"/>
      <c r="T421" s="71"/>
    </row>
    <row r="422" spans="1:20" x14ac:dyDescent="0.25">
      <c r="A422" s="72" t="e">
        <f>INDEX('Scheme master'!A:A,MATCH(B422&amp;C422,'Scheme master'!B:B,0),0)</f>
        <v>#N/A</v>
      </c>
      <c r="B422" s="67"/>
      <c r="C422" s="67"/>
      <c r="D422" s="67"/>
      <c r="E422" s="73"/>
      <c r="F422" s="69"/>
      <c r="G422" s="70"/>
      <c r="H422" s="71"/>
      <c r="I422" s="71"/>
      <c r="J422" s="71"/>
      <c r="K422" s="71"/>
      <c r="L422" s="71"/>
      <c r="M422" s="71"/>
      <c r="N422" s="71"/>
      <c r="O422" s="71"/>
      <c r="P422" s="74"/>
      <c r="Q422" s="71"/>
      <c r="R422" s="71"/>
      <c r="S422" s="71"/>
      <c r="T422" s="71"/>
    </row>
    <row r="423" spans="1:20" x14ac:dyDescent="0.25">
      <c r="A423" s="72" t="e">
        <f>INDEX('Scheme master'!A:A,MATCH(B423&amp;C423,'Scheme master'!B:B,0),0)</f>
        <v>#N/A</v>
      </c>
      <c r="B423" s="67"/>
      <c r="C423" s="67"/>
      <c r="D423" s="67"/>
      <c r="E423" s="73"/>
      <c r="F423" s="69"/>
      <c r="G423" s="70"/>
      <c r="H423" s="71"/>
      <c r="I423" s="71"/>
      <c r="J423" s="71"/>
      <c r="K423" s="71"/>
      <c r="L423" s="71"/>
      <c r="M423" s="71"/>
      <c r="N423" s="71"/>
      <c r="O423" s="71"/>
      <c r="P423" s="74"/>
      <c r="Q423" s="71"/>
      <c r="R423" s="71"/>
      <c r="S423" s="71"/>
      <c r="T423" s="71"/>
    </row>
    <row r="424" spans="1:20" x14ac:dyDescent="0.25">
      <c r="A424" s="72" t="e">
        <f>INDEX('Scheme master'!A:A,MATCH(B424&amp;C424,'Scheme master'!B:B,0),0)</f>
        <v>#N/A</v>
      </c>
      <c r="B424" s="67"/>
      <c r="C424" s="67"/>
      <c r="D424" s="67"/>
      <c r="E424" s="73"/>
      <c r="F424" s="69"/>
      <c r="G424" s="70"/>
      <c r="H424" s="71"/>
      <c r="I424" s="71"/>
      <c r="J424" s="71"/>
      <c r="K424" s="71"/>
      <c r="L424" s="71"/>
      <c r="M424" s="71"/>
      <c r="N424" s="71"/>
      <c r="O424" s="71"/>
      <c r="P424" s="74"/>
      <c r="Q424" s="71"/>
      <c r="R424" s="71"/>
      <c r="S424" s="71"/>
      <c r="T424" s="71"/>
    </row>
    <row r="425" spans="1:20" x14ac:dyDescent="0.25">
      <c r="A425" s="72" t="e">
        <f>INDEX('Scheme master'!A:A,MATCH(B425&amp;C425,'Scheme master'!B:B,0),0)</f>
        <v>#N/A</v>
      </c>
      <c r="B425" s="67"/>
      <c r="C425" s="67"/>
      <c r="D425" s="67"/>
      <c r="E425" s="73"/>
      <c r="F425" s="69"/>
      <c r="G425" s="70"/>
      <c r="H425" s="71"/>
      <c r="I425" s="71"/>
      <c r="J425" s="71"/>
      <c r="K425" s="71"/>
      <c r="L425" s="71"/>
      <c r="M425" s="71"/>
      <c r="N425" s="71"/>
      <c r="O425" s="71"/>
      <c r="P425" s="74"/>
      <c r="Q425" s="71"/>
      <c r="R425" s="71"/>
      <c r="S425" s="71"/>
      <c r="T425" s="71"/>
    </row>
    <row r="426" spans="1:20" x14ac:dyDescent="0.25">
      <c r="A426" s="72" t="e">
        <f>INDEX('Scheme master'!A:A,MATCH(B426&amp;C426,'Scheme master'!B:B,0),0)</f>
        <v>#N/A</v>
      </c>
      <c r="B426" s="67"/>
      <c r="C426" s="67"/>
      <c r="D426" s="67"/>
      <c r="E426" s="73"/>
      <c r="F426" s="69"/>
      <c r="G426" s="70"/>
      <c r="H426" s="71"/>
      <c r="I426" s="71"/>
      <c r="J426" s="71"/>
      <c r="K426" s="71"/>
      <c r="L426" s="71"/>
      <c r="M426" s="71"/>
      <c r="N426" s="71"/>
      <c r="O426" s="71"/>
      <c r="P426" s="74"/>
      <c r="Q426" s="71"/>
      <c r="R426" s="71"/>
      <c r="S426" s="71"/>
      <c r="T426" s="71"/>
    </row>
    <row r="427" spans="1:20" x14ac:dyDescent="0.25">
      <c r="A427" s="72" t="e">
        <f>INDEX('Scheme master'!A:A,MATCH(B427&amp;C427,'Scheme master'!B:B,0),0)</f>
        <v>#N/A</v>
      </c>
      <c r="B427" s="67"/>
      <c r="C427" s="67"/>
      <c r="D427" s="67"/>
      <c r="E427" s="73"/>
      <c r="F427" s="69"/>
      <c r="G427" s="70"/>
      <c r="H427" s="71"/>
      <c r="I427" s="71"/>
      <c r="J427" s="71"/>
      <c r="K427" s="71"/>
      <c r="L427" s="71"/>
      <c r="M427" s="71"/>
      <c r="N427" s="71"/>
      <c r="O427" s="71"/>
      <c r="P427" s="74"/>
      <c r="Q427" s="71"/>
      <c r="R427" s="71"/>
      <c r="S427" s="71"/>
      <c r="T427" s="71"/>
    </row>
    <row r="428" spans="1:20" x14ac:dyDescent="0.25">
      <c r="A428" s="72" t="e">
        <f>INDEX('Scheme master'!A:A,MATCH(B428&amp;C428,'Scheme master'!B:B,0),0)</f>
        <v>#N/A</v>
      </c>
      <c r="B428" s="67"/>
      <c r="C428" s="67"/>
      <c r="D428" s="67"/>
      <c r="E428" s="73"/>
      <c r="F428" s="69"/>
      <c r="G428" s="70"/>
      <c r="H428" s="71"/>
      <c r="I428" s="71"/>
      <c r="J428" s="71"/>
      <c r="K428" s="71"/>
      <c r="L428" s="71"/>
      <c r="M428" s="71"/>
      <c r="N428" s="71"/>
      <c r="O428" s="71"/>
      <c r="P428" s="74"/>
      <c r="Q428" s="71"/>
      <c r="R428" s="71"/>
      <c r="S428" s="71"/>
      <c r="T428" s="71"/>
    </row>
    <row r="429" spans="1:20" x14ac:dyDescent="0.25">
      <c r="A429" s="72" t="e">
        <f>INDEX('Scheme master'!A:A,MATCH(B429&amp;C429,'Scheme master'!B:B,0),0)</f>
        <v>#N/A</v>
      </c>
      <c r="B429" s="67"/>
      <c r="C429" s="67"/>
      <c r="D429" s="67"/>
      <c r="E429" s="73"/>
      <c r="F429" s="69"/>
      <c r="G429" s="70"/>
      <c r="H429" s="71"/>
      <c r="I429" s="71"/>
      <c r="J429" s="71"/>
      <c r="K429" s="71"/>
      <c r="L429" s="71"/>
      <c r="M429" s="71"/>
      <c r="N429" s="71"/>
      <c r="O429" s="71"/>
      <c r="P429" s="74"/>
      <c r="Q429" s="71"/>
      <c r="R429" s="71"/>
      <c r="S429" s="71"/>
      <c r="T429" s="71"/>
    </row>
    <row r="430" spans="1:20" x14ac:dyDescent="0.25">
      <c r="A430" s="72" t="e">
        <f>INDEX('Scheme master'!A:A,MATCH(B430&amp;C430,'Scheme master'!B:B,0),0)</f>
        <v>#N/A</v>
      </c>
      <c r="B430" s="67"/>
      <c r="C430" s="67"/>
      <c r="D430" s="67"/>
      <c r="E430" s="73"/>
      <c r="F430" s="69"/>
      <c r="G430" s="70"/>
      <c r="H430" s="71"/>
      <c r="I430" s="71"/>
      <c r="J430" s="71"/>
      <c r="K430" s="71"/>
      <c r="L430" s="71"/>
      <c r="M430" s="71"/>
      <c r="N430" s="71"/>
      <c r="O430" s="71"/>
      <c r="P430" s="74"/>
      <c r="Q430" s="71"/>
      <c r="R430" s="71"/>
      <c r="S430" s="71"/>
      <c r="T430" s="71"/>
    </row>
    <row r="431" spans="1:20" x14ac:dyDescent="0.25">
      <c r="A431" s="72" t="e">
        <f>INDEX('Scheme master'!A:A,MATCH(B431&amp;C431,'Scheme master'!B:B,0),0)</f>
        <v>#N/A</v>
      </c>
      <c r="B431" s="67"/>
      <c r="C431" s="67"/>
      <c r="D431" s="67"/>
      <c r="E431" s="73"/>
      <c r="F431" s="69"/>
      <c r="G431" s="70"/>
      <c r="H431" s="71"/>
      <c r="I431" s="71"/>
      <c r="J431" s="71"/>
      <c r="K431" s="71"/>
      <c r="L431" s="71"/>
      <c r="M431" s="71"/>
      <c r="N431" s="71"/>
      <c r="O431" s="71"/>
      <c r="P431" s="74"/>
      <c r="Q431" s="71"/>
      <c r="R431" s="71"/>
      <c r="S431" s="71"/>
      <c r="T431" s="71"/>
    </row>
    <row r="432" spans="1:20" x14ac:dyDescent="0.25">
      <c r="A432" s="72" t="e">
        <f>INDEX('Scheme master'!A:A,MATCH(B432&amp;C432,'Scheme master'!B:B,0),0)</f>
        <v>#N/A</v>
      </c>
      <c r="B432" s="67"/>
      <c r="C432" s="67"/>
      <c r="D432" s="67"/>
      <c r="E432" s="73"/>
      <c r="F432" s="69"/>
      <c r="G432" s="70"/>
      <c r="H432" s="71"/>
      <c r="I432" s="71"/>
      <c r="J432" s="71"/>
      <c r="K432" s="71"/>
      <c r="L432" s="71"/>
      <c r="M432" s="71"/>
      <c r="N432" s="71"/>
      <c r="O432" s="71"/>
      <c r="P432" s="74"/>
      <c r="Q432" s="71"/>
      <c r="R432" s="71"/>
      <c r="S432" s="71"/>
      <c r="T432" s="71"/>
    </row>
    <row r="433" spans="1:20" x14ac:dyDescent="0.25">
      <c r="A433" s="72" t="e">
        <f>INDEX('Scheme master'!A:A,MATCH(B433&amp;C433,'Scheme master'!B:B,0),0)</f>
        <v>#N/A</v>
      </c>
      <c r="B433" s="67"/>
      <c r="C433" s="67"/>
      <c r="D433" s="67"/>
      <c r="E433" s="73"/>
      <c r="F433" s="69"/>
      <c r="G433" s="70"/>
      <c r="H433" s="71"/>
      <c r="I433" s="71"/>
      <c r="J433" s="71"/>
      <c r="K433" s="71"/>
      <c r="L433" s="71"/>
      <c r="M433" s="71"/>
      <c r="N433" s="71"/>
      <c r="O433" s="71"/>
      <c r="P433" s="74"/>
      <c r="Q433" s="71"/>
      <c r="R433" s="71"/>
      <c r="S433" s="71"/>
      <c r="T433" s="71"/>
    </row>
    <row r="434" spans="1:20" x14ac:dyDescent="0.25">
      <c r="A434" s="72" t="e">
        <f>INDEX('Scheme master'!A:A,MATCH(B434&amp;C434,'Scheme master'!B:B,0),0)</f>
        <v>#N/A</v>
      </c>
      <c r="B434" s="67"/>
      <c r="C434" s="67"/>
      <c r="D434" s="67"/>
      <c r="E434" s="73"/>
      <c r="F434" s="69"/>
      <c r="G434" s="70"/>
      <c r="H434" s="71"/>
      <c r="I434" s="71"/>
      <c r="J434" s="71"/>
      <c r="K434" s="71"/>
      <c r="L434" s="71"/>
      <c r="M434" s="71"/>
      <c r="N434" s="71"/>
      <c r="O434" s="71"/>
      <c r="P434" s="74"/>
      <c r="Q434" s="71"/>
      <c r="R434" s="71"/>
      <c r="S434" s="71"/>
      <c r="T434" s="71"/>
    </row>
    <row r="435" spans="1:20" x14ac:dyDescent="0.25">
      <c r="A435" s="72" t="e">
        <f>INDEX('Scheme master'!A:A,MATCH(B435&amp;C435,'Scheme master'!B:B,0),0)</f>
        <v>#N/A</v>
      </c>
      <c r="B435" s="67"/>
      <c r="C435" s="67"/>
      <c r="D435" s="67"/>
      <c r="E435" s="73"/>
      <c r="F435" s="69"/>
      <c r="G435" s="70"/>
      <c r="H435" s="71"/>
      <c r="I435" s="71"/>
      <c r="J435" s="71"/>
      <c r="K435" s="71"/>
      <c r="L435" s="71"/>
      <c r="M435" s="71"/>
      <c r="N435" s="71"/>
      <c r="O435" s="71"/>
      <c r="P435" s="74"/>
      <c r="Q435" s="71"/>
      <c r="R435" s="71"/>
      <c r="S435" s="71"/>
      <c r="T435" s="71"/>
    </row>
    <row r="436" spans="1:20" x14ac:dyDescent="0.25">
      <c r="A436" s="72" t="e">
        <f>INDEX('Scheme master'!A:A,MATCH(B436&amp;C436,'Scheme master'!B:B,0),0)</f>
        <v>#N/A</v>
      </c>
      <c r="B436" s="67"/>
      <c r="C436" s="67"/>
      <c r="D436" s="67"/>
      <c r="E436" s="73"/>
      <c r="F436" s="69"/>
      <c r="G436" s="70"/>
      <c r="H436" s="71"/>
      <c r="I436" s="71"/>
      <c r="J436" s="71"/>
      <c r="K436" s="71"/>
      <c r="L436" s="71"/>
      <c r="M436" s="71"/>
      <c r="N436" s="71"/>
      <c r="O436" s="71"/>
      <c r="P436" s="74"/>
      <c r="Q436" s="71"/>
      <c r="R436" s="71"/>
      <c r="S436" s="71"/>
      <c r="T436" s="71"/>
    </row>
    <row r="437" spans="1:20" x14ac:dyDescent="0.25">
      <c r="A437" s="72" t="e">
        <f>INDEX('Scheme master'!A:A,MATCH(B437&amp;C437,'Scheme master'!B:B,0),0)</f>
        <v>#N/A</v>
      </c>
      <c r="B437" s="67"/>
      <c r="C437" s="67"/>
      <c r="D437" s="67"/>
      <c r="E437" s="73"/>
      <c r="F437" s="69"/>
      <c r="G437" s="70"/>
      <c r="H437" s="71"/>
      <c r="I437" s="71"/>
      <c r="J437" s="71"/>
      <c r="K437" s="71"/>
      <c r="L437" s="71"/>
      <c r="M437" s="71"/>
      <c r="N437" s="71"/>
      <c r="O437" s="71"/>
      <c r="P437" s="74"/>
      <c r="Q437" s="71"/>
      <c r="R437" s="71"/>
      <c r="S437" s="71"/>
      <c r="T437" s="71"/>
    </row>
    <row r="438" spans="1:20" x14ac:dyDescent="0.25">
      <c r="A438" s="72" t="e">
        <f>INDEX('Scheme master'!A:A,MATCH(B438&amp;C438,'Scheme master'!B:B,0),0)</f>
        <v>#N/A</v>
      </c>
      <c r="B438" s="67"/>
      <c r="C438" s="67"/>
      <c r="D438" s="67"/>
      <c r="E438" s="73"/>
      <c r="F438" s="69"/>
      <c r="G438" s="70"/>
      <c r="H438" s="71"/>
      <c r="I438" s="71"/>
      <c r="J438" s="71"/>
      <c r="K438" s="71"/>
      <c r="L438" s="71"/>
      <c r="M438" s="71"/>
      <c r="N438" s="71"/>
      <c r="O438" s="71"/>
      <c r="P438" s="74"/>
      <c r="Q438" s="71"/>
      <c r="R438" s="71"/>
      <c r="S438" s="71"/>
      <c r="T438" s="71"/>
    </row>
    <row r="439" spans="1:20" x14ac:dyDescent="0.25">
      <c r="A439" s="72" t="e">
        <f>INDEX('Scheme master'!A:A,MATCH(B439&amp;C439,'Scheme master'!B:B,0),0)</f>
        <v>#N/A</v>
      </c>
      <c r="B439" s="67"/>
      <c r="C439" s="67"/>
      <c r="D439" s="67"/>
      <c r="E439" s="73"/>
      <c r="F439" s="69"/>
      <c r="G439" s="70"/>
      <c r="H439" s="71"/>
      <c r="I439" s="71"/>
      <c r="J439" s="71"/>
      <c r="K439" s="71"/>
      <c r="L439" s="71"/>
      <c r="M439" s="71"/>
      <c r="N439" s="71"/>
      <c r="O439" s="71"/>
      <c r="P439" s="74"/>
      <c r="Q439" s="71"/>
      <c r="R439" s="71"/>
      <c r="S439" s="71"/>
      <c r="T439" s="71"/>
    </row>
  </sheetData>
  <pageMargins left="0.7" right="0.7" top="0.75" bottom="0.75" header="0.3" footer="0.3"/>
  <pageSetup orientation="portrait" r:id="rId1"/>
  <headerFooter>
    <oddHeader>&amp;L&amp;"Arial"&amp;9&amp;K0078D7INTERNAL&amp;1#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116"/>
  <sheetViews>
    <sheetView workbookViewId="0">
      <pane ySplit="2" topLeftCell="A97" activePane="bottomLeft" state="frozen"/>
      <selection activeCell="A385" sqref="A385"/>
      <selection pane="bottomLeft" activeCell="A385" sqref="A385"/>
    </sheetView>
  </sheetViews>
  <sheetFormatPr defaultColWidth="8.7109375" defaultRowHeight="15" customHeight="1" x14ac:dyDescent="0.25"/>
  <cols>
    <col min="1" max="1" width="10.42578125" style="75" bestFit="1" customWidth="1"/>
    <col min="2" max="3" width="8.7109375" style="75" customWidth="1"/>
    <col min="4" max="7" width="10.7109375" style="75" customWidth="1"/>
    <col min="8" max="8" width="8.7109375" style="75" customWidth="1"/>
    <col min="9" max="9" width="8.7109375" style="76" customWidth="1"/>
    <col min="10" max="10" width="8.7109375" style="68" customWidth="1"/>
    <col min="11" max="11" width="8.7109375" style="68"/>
    <col min="12" max="17" width="8.7109375" style="68" customWidth="1"/>
    <col min="18" max="18" width="12.140625" style="68" bestFit="1" customWidth="1"/>
    <col min="19" max="24" width="8.7109375" style="68"/>
    <col min="25" max="27" width="8.7109375" style="68" customWidth="1"/>
    <col min="28" max="29" width="8.7109375" style="68"/>
    <col min="30" max="38" width="8.7109375" style="68" customWidth="1"/>
    <col min="39" max="16384" width="8.7109375" style="68"/>
  </cols>
  <sheetData>
    <row r="1" spans="1:47" x14ac:dyDescent="0.25">
      <c r="J1" s="1" t="s">
        <v>548</v>
      </c>
      <c r="K1" s="1" t="s">
        <v>1603</v>
      </c>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98"/>
      <c r="AU1" s="198"/>
    </row>
    <row r="2" spans="1:47" x14ac:dyDescent="0.25">
      <c r="A2" s="66" t="s">
        <v>582</v>
      </c>
      <c r="B2" s="66" t="s">
        <v>576</v>
      </c>
      <c r="C2" s="66" t="s">
        <v>560</v>
      </c>
      <c r="D2" s="66" t="s">
        <v>549</v>
      </c>
      <c r="E2" s="66" t="s">
        <v>1245</v>
      </c>
      <c r="F2" s="66" t="s">
        <v>554</v>
      </c>
      <c r="G2" s="66" t="s">
        <v>623</v>
      </c>
      <c r="H2" s="66" t="s">
        <v>550</v>
      </c>
      <c r="I2" s="77" t="s">
        <v>561</v>
      </c>
      <c r="J2" s="1" t="s">
        <v>1604</v>
      </c>
      <c r="K2" s="1" t="s">
        <v>1605</v>
      </c>
      <c r="L2" s="1" t="s">
        <v>1606</v>
      </c>
      <c r="M2" s="1" t="s">
        <v>1607</v>
      </c>
      <c r="N2" s="1" t="s">
        <v>1608</v>
      </c>
      <c r="O2" s="1" t="s">
        <v>1609</v>
      </c>
      <c r="P2" s="1" t="s">
        <v>1610</v>
      </c>
      <c r="Q2" s="1" t="s">
        <v>1611</v>
      </c>
      <c r="R2" s="1" t="s">
        <v>1612</v>
      </c>
      <c r="S2" s="1" t="s">
        <v>1613</v>
      </c>
      <c r="T2" s="1" t="s">
        <v>1614</v>
      </c>
      <c r="U2" s="1" t="s">
        <v>1615</v>
      </c>
      <c r="V2" s="1" t="s">
        <v>1616</v>
      </c>
      <c r="W2" s="1" t="s">
        <v>1617</v>
      </c>
      <c r="X2" s="1" t="s">
        <v>1618</v>
      </c>
      <c r="Y2" s="1" t="s">
        <v>1619</v>
      </c>
      <c r="Z2" s="1" t="s">
        <v>1620</v>
      </c>
      <c r="AA2" s="1" t="s">
        <v>1621</v>
      </c>
      <c r="AB2" s="1" t="s">
        <v>1622</v>
      </c>
      <c r="AC2" s="1" t="s">
        <v>1623</v>
      </c>
      <c r="AD2" s="1" t="s">
        <v>1624</v>
      </c>
      <c r="AE2" s="1" t="s">
        <v>1625</v>
      </c>
      <c r="AF2" s="1" t="s">
        <v>1626</v>
      </c>
      <c r="AG2" s="1" t="s">
        <v>1627</v>
      </c>
      <c r="AH2" s="1" t="s">
        <v>1628</v>
      </c>
      <c r="AI2" s="1" t="s">
        <v>1629</v>
      </c>
      <c r="AJ2" s="1" t="s">
        <v>1630</v>
      </c>
      <c r="AK2" s="1" t="s">
        <v>1631</v>
      </c>
      <c r="AL2" s="1" t="s">
        <v>1632</v>
      </c>
      <c r="AM2" s="1" t="s">
        <v>1633</v>
      </c>
      <c r="AN2" s="1" t="s">
        <v>1634</v>
      </c>
      <c r="AO2" s="1" t="s">
        <v>1635</v>
      </c>
      <c r="AP2" s="1" t="s">
        <v>1636</v>
      </c>
      <c r="AQ2" s="1" t="s">
        <v>1637</v>
      </c>
      <c r="AR2" s="1" t="s">
        <v>1638</v>
      </c>
      <c r="AS2" s="1" t="s">
        <v>1639</v>
      </c>
      <c r="AT2" s="198" t="s">
        <v>1640</v>
      </c>
      <c r="AU2" s="198" t="s">
        <v>1641</v>
      </c>
    </row>
    <row r="3" spans="1:47" x14ac:dyDescent="0.25">
      <c r="A3" s="75" t="str">
        <f t="shared" ref="A3" si="0">K3&amp;B3</f>
        <v>LDSAPFRG</v>
      </c>
      <c r="B3" s="75" t="str">
        <f>VLOOKUP(J3,'Scheme master'!A:M,13,0)</f>
        <v>RG</v>
      </c>
      <c r="C3" s="75">
        <f>VLOOKUP(J3,'Scheme master'!A:K,11,0)</f>
        <v>10</v>
      </c>
      <c r="D3" s="78">
        <f>(M3+E3)*C3/10000000</f>
        <v>133.356361182</v>
      </c>
      <c r="E3" s="78">
        <f>SUMIF('PHY rollback'!A:A,J3,'PHY rollback'!G:G)</f>
        <v>0</v>
      </c>
      <c r="F3" s="78">
        <f>N3/10000000</f>
        <v>418.18137943400001</v>
      </c>
      <c r="G3" s="89">
        <f>IF(M3&lt;=0,0,Q3)</f>
        <v>31.3582</v>
      </c>
      <c r="H3" s="78">
        <f t="shared" ref="H3:H34" si="1">SUMIF(K:K,K3,F:F)-P3/10000000</f>
        <v>0</v>
      </c>
      <c r="I3" s="76" t="str">
        <f>VLOOKUP(K3,'Scheme master'!D:L,9,0)</f>
        <v>Live</v>
      </c>
      <c r="J3" s="1" t="s">
        <v>240</v>
      </c>
      <c r="K3" s="1" t="s">
        <v>222</v>
      </c>
      <c r="L3" s="1" t="s">
        <v>36</v>
      </c>
      <c r="M3" s="2">
        <v>133356361.182</v>
      </c>
      <c r="N3" s="2">
        <v>4181813794.3400002</v>
      </c>
      <c r="O3" s="2">
        <v>31.358187620557601</v>
      </c>
      <c r="P3" s="2">
        <v>8447301460.3600006</v>
      </c>
      <c r="Q3" s="2">
        <v>31.3582</v>
      </c>
      <c r="R3" s="3">
        <v>44286</v>
      </c>
      <c r="S3" s="1">
        <v>101830</v>
      </c>
      <c r="T3" s="1" t="s">
        <v>241</v>
      </c>
      <c r="U3" s="1">
        <v>40</v>
      </c>
      <c r="V3" s="1" t="s">
        <v>242</v>
      </c>
      <c r="W3" s="1">
        <v>10</v>
      </c>
      <c r="X3" s="1" t="s">
        <v>54</v>
      </c>
      <c r="Y3" s="2">
        <v>31.3582</v>
      </c>
      <c r="Z3" s="2">
        <v>31.3582</v>
      </c>
      <c r="AA3" s="2">
        <v>84281</v>
      </c>
      <c r="AB3" s="1" t="s">
        <v>225</v>
      </c>
      <c r="AC3" s="1" t="s">
        <v>73</v>
      </c>
      <c r="AD3" s="3">
        <v>44285</v>
      </c>
      <c r="AE3" s="2">
        <v>31.349399999999999</v>
      </c>
      <c r="AF3" s="2">
        <v>31.349357130108199</v>
      </c>
      <c r="AG3" s="2">
        <v>8.8000000000000005E-3</v>
      </c>
      <c r="AH3" s="2">
        <v>2.8070712677116E-2</v>
      </c>
      <c r="AI3" s="2">
        <v>10.245799999999999</v>
      </c>
      <c r="AJ3" s="2">
        <v>8.8304904494400007E-3</v>
      </c>
      <c r="AK3" s="2">
        <v>2.8168011269867E-2</v>
      </c>
      <c r="AL3" s="2">
        <v>10.2813</v>
      </c>
      <c r="AM3" s="1" t="s">
        <v>225</v>
      </c>
      <c r="AN3" s="1" t="s">
        <v>226</v>
      </c>
      <c r="AO3" s="1"/>
      <c r="AP3" s="1" t="s">
        <v>42</v>
      </c>
      <c r="AQ3" s="1" t="s">
        <v>243</v>
      </c>
      <c r="AR3" s="1"/>
      <c r="AS3" s="1"/>
      <c r="AT3" s="198">
        <v>30</v>
      </c>
      <c r="AU3" s="198" t="s">
        <v>648</v>
      </c>
    </row>
    <row r="4" spans="1:47" x14ac:dyDescent="0.25">
      <c r="A4" s="75" t="str">
        <f t="shared" ref="A4:A67" si="2">K4&amp;B4</f>
        <v>LDSAPFRDD</v>
      </c>
      <c r="B4" s="75" t="str">
        <f>VLOOKUP(J4,'Scheme master'!A:M,13,0)</f>
        <v>RDD</v>
      </c>
      <c r="C4" s="75">
        <f>VLOOKUP(J4,'Scheme master'!A:K,11,0)</f>
        <v>10</v>
      </c>
      <c r="D4" s="78">
        <f t="shared" ref="D4:D67" si="3">(M4+E4)*C4/10000000</f>
        <v>24.045786521</v>
      </c>
      <c r="E4" s="78">
        <f>SUMIF('PHY rollback'!A:A,J4,'PHY rollback'!G:G)</f>
        <v>0</v>
      </c>
      <c r="F4" s="78">
        <f t="shared" ref="F4:F67" si="4">N4/10000000</f>
        <v>25.139148452000001</v>
      </c>
      <c r="G4" s="89">
        <f t="shared" ref="G4:G67" si="5">IF(M4&lt;=0,0,Q4)</f>
        <v>10.454700000000001</v>
      </c>
      <c r="H4" s="78">
        <f t="shared" si="1"/>
        <v>0</v>
      </c>
      <c r="I4" s="76" t="str">
        <f>VLOOKUP(K4,'Scheme master'!D:L,9,0)</f>
        <v>Live</v>
      </c>
      <c r="J4" s="1" t="s">
        <v>236</v>
      </c>
      <c r="K4" s="1" t="s">
        <v>222</v>
      </c>
      <c r="L4" s="1" t="s">
        <v>34</v>
      </c>
      <c r="M4" s="2">
        <v>24045786.521000002</v>
      </c>
      <c r="N4" s="2">
        <v>251391484.52000001</v>
      </c>
      <c r="O4" s="2">
        <v>10.45470000744</v>
      </c>
      <c r="P4" s="2">
        <v>8447301460.3600006</v>
      </c>
      <c r="Q4" s="2">
        <v>10.454700000000001</v>
      </c>
      <c r="R4" s="3">
        <v>44286</v>
      </c>
      <c r="S4" s="1">
        <v>111676</v>
      </c>
      <c r="T4" s="1" t="s">
        <v>237</v>
      </c>
      <c r="U4" s="1">
        <v>40</v>
      </c>
      <c r="V4" s="1" t="s">
        <v>238</v>
      </c>
      <c r="W4" s="1">
        <v>10</v>
      </c>
      <c r="X4" s="1" t="s">
        <v>54</v>
      </c>
      <c r="Y4" s="2">
        <v>10.454700000000001</v>
      </c>
      <c r="Z4" s="2">
        <v>10.454700000000001</v>
      </c>
      <c r="AA4" s="2">
        <v>84278</v>
      </c>
      <c r="AB4" s="1" t="s">
        <v>225</v>
      </c>
      <c r="AC4" s="1" t="s">
        <v>154</v>
      </c>
      <c r="AD4" s="3">
        <v>44285</v>
      </c>
      <c r="AE4" s="2">
        <v>10.454700000000001</v>
      </c>
      <c r="AF4" s="2">
        <v>10.454700009340501</v>
      </c>
      <c r="AG4" s="2">
        <v>0</v>
      </c>
      <c r="AH4" s="2">
        <v>0</v>
      </c>
      <c r="AI4" s="2">
        <v>0</v>
      </c>
      <c r="AJ4" s="2">
        <v>-1.9005100000000001E-9</v>
      </c>
      <c r="AK4" s="2">
        <v>-1.8178522E-8</v>
      </c>
      <c r="AL4" s="2">
        <v>0</v>
      </c>
      <c r="AM4" s="1" t="s">
        <v>225</v>
      </c>
      <c r="AN4" s="1" t="s">
        <v>226</v>
      </c>
      <c r="AO4" s="1"/>
      <c r="AP4" s="1" t="s">
        <v>42</v>
      </c>
      <c r="AQ4" s="1" t="s">
        <v>239</v>
      </c>
      <c r="AR4" s="1"/>
      <c r="AS4" s="1"/>
      <c r="AT4" s="198">
        <v>30</v>
      </c>
      <c r="AU4" s="198" t="s">
        <v>648</v>
      </c>
    </row>
    <row r="5" spans="1:47" x14ac:dyDescent="0.25">
      <c r="A5" s="75" t="str">
        <f t="shared" si="2"/>
        <v>LDSAPFDDM</v>
      </c>
      <c r="B5" s="75" t="str">
        <f>VLOOKUP(J5,'Scheme master'!A:M,13,0)</f>
        <v>DDM</v>
      </c>
      <c r="C5" s="75">
        <f>VLOOKUP(J5,'Scheme master'!A:K,11,0)</f>
        <v>10</v>
      </c>
      <c r="D5" s="78">
        <f t="shared" si="3"/>
        <v>0.171601857</v>
      </c>
      <c r="E5" s="78">
        <f>SUMIF('PHY rollback'!A:A,J5,'PHY rollback'!G:G)</f>
        <v>0</v>
      </c>
      <c r="F5" s="78">
        <f t="shared" si="4"/>
        <v>0.29700923499999998</v>
      </c>
      <c r="G5" s="89">
        <f t="shared" si="5"/>
        <v>17.308</v>
      </c>
      <c r="H5" s="78">
        <f t="shared" si="1"/>
        <v>0</v>
      </c>
      <c r="I5" s="76" t="str">
        <f>VLOOKUP(K5,'Scheme master'!D:L,9,0)</f>
        <v>Live</v>
      </c>
      <c r="J5" s="1" t="s">
        <v>232</v>
      </c>
      <c r="K5" s="1" t="s">
        <v>222</v>
      </c>
      <c r="L5" s="1" t="s">
        <v>146</v>
      </c>
      <c r="M5" s="2">
        <v>171601.85699999999</v>
      </c>
      <c r="N5" s="2">
        <v>2970092.35</v>
      </c>
      <c r="O5" s="2">
        <v>17.3080431757799</v>
      </c>
      <c r="P5" s="2">
        <v>8447301460.3600006</v>
      </c>
      <c r="Q5" s="2">
        <v>17.308</v>
      </c>
      <c r="R5" s="3">
        <v>44286</v>
      </c>
      <c r="S5" s="1">
        <v>120317</v>
      </c>
      <c r="T5" s="1" t="s">
        <v>233</v>
      </c>
      <c r="U5" s="1">
        <v>40</v>
      </c>
      <c r="V5" s="1" t="s">
        <v>234</v>
      </c>
      <c r="W5" s="1">
        <v>10</v>
      </c>
      <c r="X5" s="1" t="s">
        <v>54</v>
      </c>
      <c r="Y5" s="2">
        <v>17.308</v>
      </c>
      <c r="Z5" s="2">
        <v>17.308</v>
      </c>
      <c r="AA5" s="2">
        <v>84284</v>
      </c>
      <c r="AB5" s="1" t="s">
        <v>225</v>
      </c>
      <c r="AC5" s="1" t="s">
        <v>149</v>
      </c>
      <c r="AD5" s="3">
        <v>44285</v>
      </c>
      <c r="AE5" s="2">
        <v>17.302900000000001</v>
      </c>
      <c r="AF5" s="2">
        <v>17.302917298849501</v>
      </c>
      <c r="AG5" s="2">
        <v>5.1000000000000004E-3</v>
      </c>
      <c r="AH5" s="2">
        <v>2.9474827919018998E-2</v>
      </c>
      <c r="AI5" s="2">
        <v>10.7583</v>
      </c>
      <c r="AJ5" s="2">
        <v>5.12587693034E-3</v>
      </c>
      <c r="AK5" s="2">
        <v>2.9624350864121001E-2</v>
      </c>
      <c r="AL5" s="2">
        <v>10.812900000000001</v>
      </c>
      <c r="AM5" s="1" t="s">
        <v>225</v>
      </c>
      <c r="AN5" s="1" t="s">
        <v>226</v>
      </c>
      <c r="AO5" s="1"/>
      <c r="AP5" s="1" t="s">
        <v>41</v>
      </c>
      <c r="AQ5" s="1" t="s">
        <v>235</v>
      </c>
      <c r="AR5" s="1"/>
      <c r="AS5" s="1"/>
      <c r="AT5" s="198">
        <v>30</v>
      </c>
      <c r="AU5" s="198" t="s">
        <v>648</v>
      </c>
    </row>
    <row r="6" spans="1:47" x14ac:dyDescent="0.25">
      <c r="A6" s="75" t="str">
        <f t="shared" si="2"/>
        <v>LEEQTFDD</v>
      </c>
      <c r="B6" s="75" t="str">
        <f>VLOOKUP(J6,'Scheme master'!A:M,13,0)</f>
        <v>DD</v>
      </c>
      <c r="C6" s="75">
        <f>VLOOKUP(J6,'Scheme master'!A:K,11,0)</f>
        <v>10</v>
      </c>
      <c r="D6" s="78">
        <f t="shared" si="3"/>
        <v>0.40741360399999998</v>
      </c>
      <c r="E6" s="78">
        <f>SUMIF('PHY rollback'!A:A,J6,'PHY rollback'!G:G)</f>
        <v>0</v>
      </c>
      <c r="F6" s="78">
        <f t="shared" si="4"/>
        <v>0.90797672699999998</v>
      </c>
      <c r="G6" s="89">
        <f t="shared" si="5"/>
        <v>22.2864</v>
      </c>
      <c r="H6" s="78">
        <f t="shared" si="1"/>
        <v>0</v>
      </c>
      <c r="I6" s="76" t="str">
        <f>VLOOKUP(K6,'Scheme master'!D:L,9,0)</f>
        <v>Live</v>
      </c>
      <c r="J6" s="1" t="s">
        <v>333</v>
      </c>
      <c r="K6" s="1" t="s">
        <v>334</v>
      </c>
      <c r="L6" s="1" t="s">
        <v>51</v>
      </c>
      <c r="M6" s="2">
        <v>407413.60399999999</v>
      </c>
      <c r="N6" s="2">
        <v>9079767.2699999996</v>
      </c>
      <c r="O6" s="2">
        <v>22.286362509387398</v>
      </c>
      <c r="P6" s="2">
        <v>3589760685.9200001</v>
      </c>
      <c r="Q6" s="2">
        <v>22.2864</v>
      </c>
      <c r="R6" s="3">
        <v>44286</v>
      </c>
      <c r="S6" s="1">
        <v>120263</v>
      </c>
      <c r="T6" s="1" t="s">
        <v>335</v>
      </c>
      <c r="U6" s="1">
        <v>17</v>
      </c>
      <c r="V6" s="1" t="s">
        <v>336</v>
      </c>
      <c r="W6" s="1">
        <v>10</v>
      </c>
      <c r="X6" s="1" t="s">
        <v>270</v>
      </c>
      <c r="Y6" s="2">
        <v>22.2864</v>
      </c>
      <c r="Z6" s="2">
        <v>22.063500000000001</v>
      </c>
      <c r="AA6" s="2">
        <v>84333</v>
      </c>
      <c r="AB6" s="1" t="s">
        <v>1602</v>
      </c>
      <c r="AC6" s="1" t="s">
        <v>56</v>
      </c>
      <c r="AD6" s="3">
        <v>44285</v>
      </c>
      <c r="AE6" s="2">
        <v>22.411200000000001</v>
      </c>
      <c r="AF6" s="2">
        <v>22.411189210446999</v>
      </c>
      <c r="AG6" s="2">
        <v>-0.12479999999999999</v>
      </c>
      <c r="AH6" s="2">
        <v>-0.55686442493039201</v>
      </c>
      <c r="AI6" s="2">
        <v>-203.25550000000001</v>
      </c>
      <c r="AJ6" s="2">
        <v>-0.12482670105961</v>
      </c>
      <c r="AK6" s="2">
        <v>-0.55698383467050405</v>
      </c>
      <c r="AL6" s="2">
        <v>-203.29910000000001</v>
      </c>
      <c r="AM6" s="1" t="s">
        <v>1602</v>
      </c>
      <c r="AN6" s="1" t="s">
        <v>1223</v>
      </c>
      <c r="AO6" s="1"/>
      <c r="AP6" s="1" t="s">
        <v>41</v>
      </c>
      <c r="AQ6" s="1" t="s">
        <v>338</v>
      </c>
      <c r="AR6" s="1"/>
      <c r="AS6" s="1"/>
      <c r="AT6" s="198">
        <v>30</v>
      </c>
      <c r="AU6" s="198" t="s">
        <v>648</v>
      </c>
    </row>
    <row r="7" spans="1:47" x14ac:dyDescent="0.25">
      <c r="A7" s="75" t="str">
        <f t="shared" si="2"/>
        <v>LEEQTFDG</v>
      </c>
      <c r="B7" s="75" t="str">
        <f>VLOOKUP(J7,'Scheme master'!A:M,13,0)</f>
        <v>DG</v>
      </c>
      <c r="C7" s="75">
        <f>VLOOKUP(J7,'Scheme master'!A:K,11,0)</f>
        <v>10</v>
      </c>
      <c r="D7" s="78">
        <f t="shared" si="3"/>
        <v>3.3361112479999999</v>
      </c>
      <c r="E7" s="78">
        <f>SUMIF('PHY rollback'!A:A,J7,'PHY rollback'!G:G)</f>
        <v>0</v>
      </c>
      <c r="F7" s="78">
        <f t="shared" si="4"/>
        <v>20.289635612999998</v>
      </c>
      <c r="G7" s="89">
        <f t="shared" si="5"/>
        <v>60.818199999999997</v>
      </c>
      <c r="H7" s="78">
        <f t="shared" si="1"/>
        <v>0</v>
      </c>
      <c r="I7" s="76" t="str">
        <f>VLOOKUP(K7,'Scheme master'!D:L,9,0)</f>
        <v>Live</v>
      </c>
      <c r="J7" s="1" t="s">
        <v>339</v>
      </c>
      <c r="K7" s="1" t="s">
        <v>334</v>
      </c>
      <c r="L7" s="1" t="s">
        <v>60</v>
      </c>
      <c r="M7" s="2">
        <v>3336111.2480000001</v>
      </c>
      <c r="N7" s="2">
        <v>202896356.13</v>
      </c>
      <c r="O7" s="2">
        <v>60.818222489323901</v>
      </c>
      <c r="P7" s="2">
        <v>3589760685.9200001</v>
      </c>
      <c r="Q7" s="2">
        <v>60.818199999999997</v>
      </c>
      <c r="R7" s="3">
        <v>44286</v>
      </c>
      <c r="S7" s="1">
        <v>120264</v>
      </c>
      <c r="T7" s="1" t="s">
        <v>340</v>
      </c>
      <c r="U7" s="1">
        <v>17</v>
      </c>
      <c r="V7" s="1" t="s">
        <v>341</v>
      </c>
      <c r="W7" s="1">
        <v>10</v>
      </c>
      <c r="X7" s="1" t="s">
        <v>270</v>
      </c>
      <c r="Y7" s="2">
        <v>60.818199999999997</v>
      </c>
      <c r="Z7" s="2">
        <v>60.21</v>
      </c>
      <c r="AA7" s="2">
        <v>84334</v>
      </c>
      <c r="AB7" s="1" t="s">
        <v>1602</v>
      </c>
      <c r="AC7" s="1" t="s">
        <v>63</v>
      </c>
      <c r="AD7" s="3">
        <v>44285</v>
      </c>
      <c r="AE7" s="2">
        <v>61.158799999999999</v>
      </c>
      <c r="AF7" s="2">
        <v>61.158782734934199</v>
      </c>
      <c r="AG7" s="2">
        <v>-0.34060000000000001</v>
      </c>
      <c r="AH7" s="2">
        <v>-0.55691086156039704</v>
      </c>
      <c r="AI7" s="2">
        <v>-203.27250000000001</v>
      </c>
      <c r="AJ7" s="2">
        <v>-0.34056024561031001</v>
      </c>
      <c r="AK7" s="2">
        <v>-0.55684601684490398</v>
      </c>
      <c r="AL7" s="2">
        <v>-203.24879999999999</v>
      </c>
      <c r="AM7" s="1" t="s">
        <v>1602</v>
      </c>
      <c r="AN7" s="1" t="s">
        <v>1223</v>
      </c>
      <c r="AO7" s="1"/>
      <c r="AP7" s="1" t="s">
        <v>41</v>
      </c>
      <c r="AQ7" s="1" t="s">
        <v>342</v>
      </c>
      <c r="AR7" s="1"/>
      <c r="AS7" s="1"/>
      <c r="AT7" s="198">
        <v>30</v>
      </c>
      <c r="AU7" s="198" t="s">
        <v>648</v>
      </c>
    </row>
    <row r="8" spans="1:47" x14ac:dyDescent="0.25">
      <c r="A8" s="75" t="str">
        <f t="shared" si="2"/>
        <v>LEEQTFRD</v>
      </c>
      <c r="B8" s="75" t="str">
        <f>VLOOKUP(J8,'Scheme master'!A:M,13,0)</f>
        <v>RD</v>
      </c>
      <c r="C8" s="75">
        <f>VLOOKUP(J8,'Scheme master'!A:K,11,0)</f>
        <v>10</v>
      </c>
      <c r="D8" s="78">
        <f t="shared" si="3"/>
        <v>13.474916516999999</v>
      </c>
      <c r="E8" s="78">
        <f>SUMIF('PHY rollback'!A:A,J8,'PHY rollback'!G:G)</f>
        <v>0</v>
      </c>
      <c r="F8" s="78">
        <f t="shared" si="4"/>
        <v>25.300343755</v>
      </c>
      <c r="G8" s="89">
        <f t="shared" si="5"/>
        <v>18.7759</v>
      </c>
      <c r="H8" s="78">
        <f t="shared" si="1"/>
        <v>0</v>
      </c>
      <c r="I8" s="76" t="str">
        <f>VLOOKUP(K8,'Scheme master'!D:L,9,0)</f>
        <v>Live</v>
      </c>
      <c r="J8" s="1" t="s">
        <v>343</v>
      </c>
      <c r="K8" s="1" t="s">
        <v>334</v>
      </c>
      <c r="L8" s="1" t="s">
        <v>35</v>
      </c>
      <c r="M8" s="2">
        <v>13474916.516999999</v>
      </c>
      <c r="N8" s="2">
        <v>253003437.55000001</v>
      </c>
      <c r="O8" s="2">
        <v>18.775881633909201</v>
      </c>
      <c r="P8" s="2">
        <v>3589760685.9200001</v>
      </c>
      <c r="Q8" s="2">
        <v>18.7759</v>
      </c>
      <c r="R8" s="3">
        <v>44286</v>
      </c>
      <c r="S8" s="1">
        <v>100312</v>
      </c>
      <c r="T8" s="1" t="s">
        <v>344</v>
      </c>
      <c r="U8" s="1">
        <v>17</v>
      </c>
      <c r="V8" s="1" t="s">
        <v>345</v>
      </c>
      <c r="W8" s="1">
        <v>10</v>
      </c>
      <c r="X8" s="1" t="s">
        <v>270</v>
      </c>
      <c r="Y8" s="2">
        <v>18.7759</v>
      </c>
      <c r="Z8" s="2">
        <v>18.588100000000001</v>
      </c>
      <c r="AA8" s="2">
        <v>84331</v>
      </c>
      <c r="AB8" s="1" t="s">
        <v>1602</v>
      </c>
      <c r="AC8" s="1" t="s">
        <v>68</v>
      </c>
      <c r="AD8" s="3">
        <v>44285</v>
      </c>
      <c r="AE8" s="2">
        <v>18.881499999999999</v>
      </c>
      <c r="AF8" s="2">
        <v>18.881527137421902</v>
      </c>
      <c r="AG8" s="2">
        <v>-0.1056</v>
      </c>
      <c r="AH8" s="2">
        <v>-0.559277599766968</v>
      </c>
      <c r="AI8" s="2">
        <v>-204.13630000000001</v>
      </c>
      <c r="AJ8" s="2">
        <v>-0.10564550351268</v>
      </c>
      <c r="AK8" s="2">
        <v>-0.55951779082158004</v>
      </c>
      <c r="AL8" s="2">
        <v>-204.22399999999999</v>
      </c>
      <c r="AM8" s="1" t="s">
        <v>1602</v>
      </c>
      <c r="AN8" s="1" t="s">
        <v>1223</v>
      </c>
      <c r="AO8" s="1"/>
      <c r="AP8" s="1" t="s">
        <v>42</v>
      </c>
      <c r="AQ8" s="1" t="s">
        <v>346</v>
      </c>
      <c r="AR8" s="1"/>
      <c r="AS8" s="1"/>
      <c r="AT8" s="198">
        <v>30</v>
      </c>
      <c r="AU8" s="198" t="s">
        <v>648</v>
      </c>
    </row>
    <row r="9" spans="1:47" x14ac:dyDescent="0.25">
      <c r="A9" s="75" t="str">
        <f t="shared" si="2"/>
        <v>LEEQTFRG</v>
      </c>
      <c r="B9" s="75" t="str">
        <f>VLOOKUP(J9,'Scheme master'!A:M,13,0)</f>
        <v>RG</v>
      </c>
      <c r="C9" s="75">
        <f>VLOOKUP(J9,'Scheme master'!A:K,11,0)</f>
        <v>10</v>
      </c>
      <c r="D9" s="78">
        <f t="shared" si="3"/>
        <v>54.467390623</v>
      </c>
      <c r="E9" s="78">
        <f>SUMIF('PHY rollback'!A:A,J9,'PHY rollback'!G:G)</f>
        <v>0</v>
      </c>
      <c r="F9" s="78">
        <f t="shared" si="4"/>
        <v>312.47811249699998</v>
      </c>
      <c r="G9" s="89">
        <f t="shared" si="5"/>
        <v>57.369799999999998</v>
      </c>
      <c r="H9" s="78">
        <f t="shared" si="1"/>
        <v>0</v>
      </c>
      <c r="I9" s="76" t="str">
        <f>VLOOKUP(K9,'Scheme master'!D:L,9,0)</f>
        <v>Live</v>
      </c>
      <c r="J9" s="1" t="s">
        <v>347</v>
      </c>
      <c r="K9" s="1" t="s">
        <v>334</v>
      </c>
      <c r="L9" s="1" t="s">
        <v>36</v>
      </c>
      <c r="M9" s="2">
        <v>54467390.623000003</v>
      </c>
      <c r="N9" s="2">
        <v>3124781124.9699998</v>
      </c>
      <c r="O9" s="2">
        <v>57.369759946798304</v>
      </c>
      <c r="P9" s="2">
        <v>3589760685.9200001</v>
      </c>
      <c r="Q9" s="2">
        <v>57.369799999999998</v>
      </c>
      <c r="R9" s="3">
        <v>44286</v>
      </c>
      <c r="S9" s="1">
        <v>100313</v>
      </c>
      <c r="T9" s="1" t="s">
        <v>348</v>
      </c>
      <c r="U9" s="1">
        <v>17</v>
      </c>
      <c r="V9" s="1" t="s">
        <v>349</v>
      </c>
      <c r="W9" s="1">
        <v>10</v>
      </c>
      <c r="X9" s="1" t="s">
        <v>270</v>
      </c>
      <c r="Y9" s="2">
        <v>57.369799999999998</v>
      </c>
      <c r="Z9" s="2">
        <v>56.796100000000003</v>
      </c>
      <c r="AA9" s="2">
        <v>84332</v>
      </c>
      <c r="AB9" s="1" t="s">
        <v>1602</v>
      </c>
      <c r="AC9" s="1" t="s">
        <v>73</v>
      </c>
      <c r="AD9" s="3">
        <v>44285</v>
      </c>
      <c r="AE9" s="2">
        <v>57.692599999999999</v>
      </c>
      <c r="AF9" s="2">
        <v>57.692567362529694</v>
      </c>
      <c r="AG9" s="2">
        <v>-0.32279999999999998</v>
      </c>
      <c r="AH9" s="2">
        <v>-0.55951716511302996</v>
      </c>
      <c r="AI9" s="2">
        <v>-204.22380000000001</v>
      </c>
      <c r="AJ9" s="2">
        <v>-0.32280741573147997</v>
      </c>
      <c r="AK9" s="2">
        <v>-0.55953033551621301</v>
      </c>
      <c r="AL9" s="2">
        <v>-204.2286</v>
      </c>
      <c r="AM9" s="1" t="s">
        <v>1602</v>
      </c>
      <c r="AN9" s="1" t="s">
        <v>1223</v>
      </c>
      <c r="AO9" s="1"/>
      <c r="AP9" s="1" t="s">
        <v>42</v>
      </c>
      <c r="AQ9" s="1" t="s">
        <v>350</v>
      </c>
      <c r="AR9" s="1"/>
      <c r="AS9" s="1"/>
      <c r="AT9" s="198">
        <v>30</v>
      </c>
      <c r="AU9" s="198" t="s">
        <v>648</v>
      </c>
    </row>
    <row r="10" spans="1:47" x14ac:dyDescent="0.25">
      <c r="A10" s="75" t="str">
        <f t="shared" si="2"/>
        <v>LEGROWDD</v>
      </c>
      <c r="B10" s="75" t="str">
        <f>VLOOKUP(J10,'Scheme master'!A:M,13,0)</f>
        <v>DD</v>
      </c>
      <c r="C10" s="75">
        <f>VLOOKUP(J10,'Scheme master'!A:K,11,0)</f>
        <v>10</v>
      </c>
      <c r="D10" s="78">
        <f t="shared" si="3"/>
        <v>0.32438010299999992</v>
      </c>
      <c r="E10" s="78">
        <f>SUMIF('PHY rollback'!A:A,J10,'PHY rollback'!G:G)</f>
        <v>0</v>
      </c>
      <c r="F10" s="78">
        <f t="shared" si="4"/>
        <v>0.78056259500000003</v>
      </c>
      <c r="G10" s="89">
        <f t="shared" si="5"/>
        <v>24.063199999999998</v>
      </c>
      <c r="H10" s="78">
        <f t="shared" si="1"/>
        <v>0</v>
      </c>
      <c r="I10" s="76" t="str">
        <f>VLOOKUP(K10,'Scheme master'!D:L,9,0)</f>
        <v>Live</v>
      </c>
      <c r="J10" s="1" t="s">
        <v>351</v>
      </c>
      <c r="K10" s="1" t="s">
        <v>352</v>
      </c>
      <c r="L10" s="1" t="s">
        <v>51</v>
      </c>
      <c r="M10" s="2">
        <v>324380.10299999994</v>
      </c>
      <c r="N10" s="2">
        <v>7805625.9500000002</v>
      </c>
      <c r="O10" s="2">
        <v>24.0632081863541</v>
      </c>
      <c r="P10" s="2">
        <v>5016180140.6499996</v>
      </c>
      <c r="Q10" s="2">
        <v>24.063199999999998</v>
      </c>
      <c r="R10" s="3">
        <v>44286</v>
      </c>
      <c r="S10" s="1">
        <v>120268</v>
      </c>
      <c r="T10" s="1" t="s">
        <v>353</v>
      </c>
      <c r="U10" s="1">
        <v>19</v>
      </c>
      <c r="V10" s="1" t="s">
        <v>354</v>
      </c>
      <c r="W10" s="1">
        <v>10</v>
      </c>
      <c r="X10" s="1" t="s">
        <v>270</v>
      </c>
      <c r="Y10" s="2">
        <v>24.063199999999998</v>
      </c>
      <c r="Z10" s="2">
        <v>23.822600000000001</v>
      </c>
      <c r="AA10" s="2">
        <v>84352</v>
      </c>
      <c r="AB10" s="1" t="s">
        <v>355</v>
      </c>
      <c r="AC10" s="1" t="s">
        <v>56</v>
      </c>
      <c r="AD10" s="3">
        <v>44285</v>
      </c>
      <c r="AE10" s="2">
        <v>24.2273</v>
      </c>
      <c r="AF10" s="2">
        <v>24.227252822507602</v>
      </c>
      <c r="AG10" s="2">
        <v>-0.1641</v>
      </c>
      <c r="AH10" s="2">
        <v>-0.67733507241830504</v>
      </c>
      <c r="AI10" s="2">
        <v>-247.22730000000001</v>
      </c>
      <c r="AJ10" s="2">
        <v>-0.16404463615344</v>
      </c>
      <c r="AK10" s="2">
        <v>-0.677107872507276</v>
      </c>
      <c r="AL10" s="2">
        <v>-247.14439999999999</v>
      </c>
      <c r="AM10" s="1" t="s">
        <v>355</v>
      </c>
      <c r="AN10" s="1" t="s">
        <v>356</v>
      </c>
      <c r="AO10" s="1"/>
      <c r="AP10" s="1" t="s">
        <v>41</v>
      </c>
      <c r="AQ10" s="1" t="s">
        <v>357</v>
      </c>
      <c r="AR10" s="1"/>
      <c r="AS10" s="1"/>
      <c r="AT10" s="198">
        <v>30</v>
      </c>
      <c r="AU10" s="198" t="s">
        <v>648</v>
      </c>
    </row>
    <row r="11" spans="1:47" x14ac:dyDescent="0.25">
      <c r="A11" s="75" t="str">
        <f t="shared" si="2"/>
        <v>LEGROWDG</v>
      </c>
      <c r="B11" s="75" t="str">
        <f>VLOOKUP(J11,'Scheme master'!A:M,13,0)</f>
        <v>DG</v>
      </c>
      <c r="C11" s="75">
        <f>VLOOKUP(J11,'Scheme master'!A:K,11,0)</f>
        <v>10</v>
      </c>
      <c r="D11" s="78">
        <f t="shared" si="3"/>
        <v>32.392007962999998</v>
      </c>
      <c r="E11" s="78">
        <f>SUMIF('PHY rollback'!A:A,J11,'PHY rollback'!G:G)</f>
        <v>0</v>
      </c>
      <c r="F11" s="78">
        <f t="shared" si="4"/>
        <v>118.20258466099999</v>
      </c>
      <c r="G11" s="89">
        <f t="shared" si="5"/>
        <v>36.491300000000003</v>
      </c>
      <c r="H11" s="78">
        <f t="shared" si="1"/>
        <v>0</v>
      </c>
      <c r="I11" s="76" t="str">
        <f>VLOOKUP(K11,'Scheme master'!D:L,9,0)</f>
        <v>Live</v>
      </c>
      <c r="J11" s="1" t="s">
        <v>358</v>
      </c>
      <c r="K11" s="1" t="s">
        <v>352</v>
      </c>
      <c r="L11" s="1" t="s">
        <v>60</v>
      </c>
      <c r="M11" s="2">
        <v>32392007.963</v>
      </c>
      <c r="N11" s="2">
        <v>1182025846.6099999</v>
      </c>
      <c r="O11" s="2">
        <v>36.491280440538802</v>
      </c>
      <c r="P11" s="2">
        <v>5016180140.6499996</v>
      </c>
      <c r="Q11" s="2">
        <v>36.491300000000003</v>
      </c>
      <c r="R11" s="3">
        <v>44286</v>
      </c>
      <c r="S11" s="1">
        <v>120267</v>
      </c>
      <c r="T11" s="1" t="s">
        <v>359</v>
      </c>
      <c r="U11" s="1">
        <v>19</v>
      </c>
      <c r="V11" s="1" t="s">
        <v>360</v>
      </c>
      <c r="W11" s="1">
        <v>10</v>
      </c>
      <c r="X11" s="1" t="s">
        <v>270</v>
      </c>
      <c r="Y11" s="2">
        <v>36.491300000000003</v>
      </c>
      <c r="Z11" s="2">
        <v>36.126399999999997</v>
      </c>
      <c r="AA11" s="2">
        <v>84353</v>
      </c>
      <c r="AB11" s="1" t="s">
        <v>355</v>
      </c>
      <c r="AC11" s="1" t="s">
        <v>63</v>
      </c>
      <c r="AD11" s="3">
        <v>44285</v>
      </c>
      <c r="AE11" s="2">
        <v>36.740099999999998</v>
      </c>
      <c r="AF11" s="2">
        <v>36.740050159860303</v>
      </c>
      <c r="AG11" s="2">
        <v>-0.24879999999999999</v>
      </c>
      <c r="AH11" s="2">
        <v>-0.67718922920732405</v>
      </c>
      <c r="AI11" s="2">
        <v>-247.17410000000001</v>
      </c>
      <c r="AJ11" s="2">
        <v>-0.24876971932149</v>
      </c>
      <c r="AK11" s="2">
        <v>-0.67710772913772099</v>
      </c>
      <c r="AL11" s="2">
        <v>-247.14429999999999</v>
      </c>
      <c r="AM11" s="1" t="s">
        <v>355</v>
      </c>
      <c r="AN11" s="1" t="s">
        <v>356</v>
      </c>
      <c r="AO11" s="1"/>
      <c r="AP11" s="1" t="s">
        <v>41</v>
      </c>
      <c r="AQ11" s="1" t="s">
        <v>361</v>
      </c>
      <c r="AR11" s="1"/>
      <c r="AS11" s="1"/>
      <c r="AT11" s="198">
        <v>30</v>
      </c>
      <c r="AU11" s="198" t="s">
        <v>648</v>
      </c>
    </row>
    <row r="12" spans="1:47" x14ac:dyDescent="0.25">
      <c r="A12" s="75" t="str">
        <f t="shared" si="2"/>
        <v>LEGROWRD</v>
      </c>
      <c r="B12" s="75" t="str">
        <f>VLOOKUP(J12,'Scheme master'!A:M,13,0)</f>
        <v>RD</v>
      </c>
      <c r="C12" s="75">
        <f>VLOOKUP(J12,'Scheme master'!A:K,11,0)</f>
        <v>10</v>
      </c>
      <c r="D12" s="78">
        <f t="shared" si="3"/>
        <v>3.3764049449999995</v>
      </c>
      <c r="E12" s="78">
        <f>SUMIF('PHY rollback'!A:A,J12,'PHY rollback'!G:G)</f>
        <v>0</v>
      </c>
      <c r="F12" s="78">
        <f t="shared" si="4"/>
        <v>6.8909371000000004</v>
      </c>
      <c r="G12" s="89">
        <f t="shared" si="5"/>
        <v>20.409099999999999</v>
      </c>
      <c r="H12" s="78">
        <f t="shared" si="1"/>
        <v>0</v>
      </c>
      <c r="I12" s="76" t="str">
        <f>VLOOKUP(K12,'Scheme master'!D:L,9,0)</f>
        <v>Live</v>
      </c>
      <c r="J12" s="1" t="s">
        <v>362</v>
      </c>
      <c r="K12" s="1" t="s">
        <v>352</v>
      </c>
      <c r="L12" s="1" t="s">
        <v>35</v>
      </c>
      <c r="M12" s="2">
        <v>3376404.9449999998</v>
      </c>
      <c r="N12" s="2">
        <v>68909371</v>
      </c>
      <c r="O12" s="2">
        <v>20.4090955091289</v>
      </c>
      <c r="P12" s="2">
        <v>5016180140.6499996</v>
      </c>
      <c r="Q12" s="2">
        <v>20.409099999999999</v>
      </c>
      <c r="R12" s="3">
        <v>44286</v>
      </c>
      <c r="S12" s="1">
        <v>100332</v>
      </c>
      <c r="T12" s="1" t="s">
        <v>363</v>
      </c>
      <c r="U12" s="1">
        <v>19</v>
      </c>
      <c r="V12" s="1" t="s">
        <v>364</v>
      </c>
      <c r="W12" s="1">
        <v>10</v>
      </c>
      <c r="X12" s="1" t="s">
        <v>270</v>
      </c>
      <c r="Y12" s="2">
        <v>20.409099999999999</v>
      </c>
      <c r="Z12" s="2">
        <v>20.204999999999998</v>
      </c>
      <c r="AA12" s="2">
        <v>84350</v>
      </c>
      <c r="AB12" s="1" t="s">
        <v>355</v>
      </c>
      <c r="AC12" s="1" t="s">
        <v>68</v>
      </c>
      <c r="AD12" s="3">
        <v>44285</v>
      </c>
      <c r="AE12" s="2">
        <v>20.549199999999999</v>
      </c>
      <c r="AF12" s="2">
        <v>20.5491526200395</v>
      </c>
      <c r="AG12" s="2">
        <v>-0.1401</v>
      </c>
      <c r="AH12" s="2">
        <v>-0.68177836606777897</v>
      </c>
      <c r="AI12" s="2">
        <v>-248.84909999999999</v>
      </c>
      <c r="AJ12" s="2">
        <v>-0.14005711091058001</v>
      </c>
      <c r="AK12" s="2">
        <v>-0.68157122339924103</v>
      </c>
      <c r="AL12" s="2">
        <v>-248.77350000000001</v>
      </c>
      <c r="AM12" s="1" t="s">
        <v>355</v>
      </c>
      <c r="AN12" s="1" t="s">
        <v>356</v>
      </c>
      <c r="AO12" s="1"/>
      <c r="AP12" s="1" t="s">
        <v>42</v>
      </c>
      <c r="AQ12" s="1" t="s">
        <v>365</v>
      </c>
      <c r="AR12" s="1"/>
      <c r="AS12" s="1"/>
      <c r="AT12" s="198">
        <v>30</v>
      </c>
      <c r="AU12" s="198" t="s">
        <v>648</v>
      </c>
    </row>
    <row r="13" spans="1:47" x14ac:dyDescent="0.25">
      <c r="A13" s="75" t="str">
        <f t="shared" si="2"/>
        <v>LEGROWRG</v>
      </c>
      <c r="B13" s="75" t="str">
        <f>VLOOKUP(J13,'Scheme master'!A:M,13,0)</f>
        <v>RG</v>
      </c>
      <c r="C13" s="75">
        <f>VLOOKUP(J13,'Scheme master'!A:K,11,0)</f>
        <v>10</v>
      </c>
      <c r="D13" s="78">
        <f t="shared" si="3"/>
        <v>111.18521088799999</v>
      </c>
      <c r="E13" s="78">
        <f>SUMIF('PHY rollback'!A:A,J13,'PHY rollback'!G:G)</f>
        <v>0</v>
      </c>
      <c r="F13" s="78">
        <f t="shared" si="4"/>
        <v>375.74392970899999</v>
      </c>
      <c r="G13" s="89">
        <f t="shared" si="5"/>
        <v>33.794400000000003</v>
      </c>
      <c r="H13" s="78">
        <f t="shared" si="1"/>
        <v>0</v>
      </c>
      <c r="I13" s="76" t="str">
        <f>VLOOKUP(K13,'Scheme master'!D:L,9,0)</f>
        <v>Live</v>
      </c>
      <c r="J13" s="1" t="s">
        <v>366</v>
      </c>
      <c r="K13" s="1" t="s">
        <v>352</v>
      </c>
      <c r="L13" s="1" t="s">
        <v>36</v>
      </c>
      <c r="M13" s="2">
        <v>111185210.888</v>
      </c>
      <c r="N13" s="2">
        <v>3757439297.0899997</v>
      </c>
      <c r="O13" s="2">
        <v>33.794416245475098</v>
      </c>
      <c r="P13" s="2">
        <v>5016180140.6499996</v>
      </c>
      <c r="Q13" s="2">
        <v>33.794400000000003</v>
      </c>
      <c r="R13" s="3">
        <v>44286</v>
      </c>
      <c r="S13" s="1">
        <v>106871</v>
      </c>
      <c r="T13" s="1" t="s">
        <v>367</v>
      </c>
      <c r="U13" s="1">
        <v>19</v>
      </c>
      <c r="V13" s="1" t="s">
        <v>368</v>
      </c>
      <c r="W13" s="1">
        <v>10</v>
      </c>
      <c r="X13" s="1" t="s">
        <v>270</v>
      </c>
      <c r="Y13" s="2">
        <v>33.794400000000003</v>
      </c>
      <c r="Z13" s="2">
        <v>33.456499999999998</v>
      </c>
      <c r="AA13" s="2">
        <v>84351</v>
      </c>
      <c r="AB13" s="1" t="s">
        <v>355</v>
      </c>
      <c r="AC13" s="1" t="s">
        <v>73</v>
      </c>
      <c r="AD13" s="3">
        <v>44285</v>
      </c>
      <c r="AE13" s="2">
        <v>34.026299999999999</v>
      </c>
      <c r="AF13" s="2">
        <v>34.026339787375598</v>
      </c>
      <c r="AG13" s="2">
        <v>-0.2319</v>
      </c>
      <c r="AH13" s="2">
        <v>-0.68153163876178102</v>
      </c>
      <c r="AI13" s="2">
        <v>-248.75899999999999</v>
      </c>
      <c r="AJ13" s="2">
        <v>-0.23192354190053999</v>
      </c>
      <c r="AK13" s="2">
        <v>-0.68160002912387196</v>
      </c>
      <c r="AL13" s="2">
        <v>-248.78399999999999</v>
      </c>
      <c r="AM13" s="1" t="s">
        <v>355</v>
      </c>
      <c r="AN13" s="1" t="s">
        <v>356</v>
      </c>
      <c r="AO13" s="1"/>
      <c r="AP13" s="1" t="s">
        <v>42</v>
      </c>
      <c r="AQ13" s="1" t="s">
        <v>369</v>
      </c>
      <c r="AR13" s="1"/>
      <c r="AS13" s="1"/>
      <c r="AT13" s="198">
        <v>30</v>
      </c>
      <c r="AU13" s="198" t="s">
        <v>648</v>
      </c>
    </row>
    <row r="14" spans="1:47" x14ac:dyDescent="0.25">
      <c r="A14" s="75" t="str">
        <f t="shared" si="2"/>
        <v>LDSAPFDG</v>
      </c>
      <c r="B14" s="75" t="str">
        <f>VLOOKUP(J14,'Scheme master'!A:M,13,0)</f>
        <v>DG</v>
      </c>
      <c r="C14" s="75">
        <f>VLOOKUP(J14,'Scheme master'!A:K,11,0)</f>
        <v>10</v>
      </c>
      <c r="D14" s="78">
        <f t="shared" si="3"/>
        <v>118.06437540099999</v>
      </c>
      <c r="E14" s="78">
        <f>SUMIF('PHY rollback'!A:A,J14,'PHY rollback'!G:G)</f>
        <v>0</v>
      </c>
      <c r="F14" s="78">
        <f t="shared" si="4"/>
        <v>391.08247475600001</v>
      </c>
      <c r="G14" s="89">
        <f t="shared" si="5"/>
        <v>33.124499999999998</v>
      </c>
      <c r="H14" s="78">
        <f t="shared" si="1"/>
        <v>0</v>
      </c>
      <c r="I14" s="76" t="str">
        <f>VLOOKUP(K14,'Scheme master'!D:L,9,0)</f>
        <v>Live</v>
      </c>
      <c r="J14" s="1" t="s">
        <v>228</v>
      </c>
      <c r="K14" s="1" t="s">
        <v>222</v>
      </c>
      <c r="L14" s="1" t="s">
        <v>60</v>
      </c>
      <c r="M14" s="2">
        <v>118064375.40099999</v>
      </c>
      <c r="N14" s="2">
        <v>3910824747.5599999</v>
      </c>
      <c r="O14" s="2">
        <v>33.124511388613797</v>
      </c>
      <c r="P14" s="2">
        <v>8447301460.3600006</v>
      </c>
      <c r="Q14" s="2">
        <v>33.124499999999998</v>
      </c>
      <c r="R14" s="3">
        <v>44286</v>
      </c>
      <c r="S14" s="1">
        <v>120315</v>
      </c>
      <c r="T14" s="1" t="s">
        <v>229</v>
      </c>
      <c r="U14" s="1">
        <v>40</v>
      </c>
      <c r="V14" s="1" t="s">
        <v>230</v>
      </c>
      <c r="W14" s="1">
        <v>10</v>
      </c>
      <c r="X14" s="1" t="s">
        <v>54</v>
      </c>
      <c r="Y14" s="2">
        <v>33.124499999999998</v>
      </c>
      <c r="Z14" s="2">
        <v>33.124499999999998</v>
      </c>
      <c r="AA14" s="2">
        <v>84285</v>
      </c>
      <c r="AB14" s="1" t="s">
        <v>225</v>
      </c>
      <c r="AC14" s="1" t="s">
        <v>63</v>
      </c>
      <c r="AD14" s="3">
        <v>44285</v>
      </c>
      <c r="AE14" s="2">
        <v>33.114699999999999</v>
      </c>
      <c r="AF14" s="2">
        <v>33.114694026008699</v>
      </c>
      <c r="AG14" s="2">
        <v>9.7999999999999997E-3</v>
      </c>
      <c r="AH14" s="2">
        <v>2.9594107752749999E-2</v>
      </c>
      <c r="AI14" s="2">
        <v>10.8018</v>
      </c>
      <c r="AJ14" s="2">
        <v>9.8173626050700007E-3</v>
      </c>
      <c r="AK14" s="2">
        <v>2.9646544815902998E-2</v>
      </c>
      <c r="AL14" s="2">
        <v>10.821</v>
      </c>
      <c r="AM14" s="1" t="s">
        <v>225</v>
      </c>
      <c r="AN14" s="1" t="s">
        <v>226</v>
      </c>
      <c r="AO14" s="1"/>
      <c r="AP14" s="1" t="s">
        <v>41</v>
      </c>
      <c r="AQ14" s="1" t="s">
        <v>231</v>
      </c>
      <c r="AR14" s="1"/>
      <c r="AS14" s="1"/>
      <c r="AT14" s="198">
        <v>30</v>
      </c>
      <c r="AU14" s="198" t="s">
        <v>648</v>
      </c>
    </row>
    <row r="15" spans="1:47" x14ac:dyDescent="0.25">
      <c r="A15" s="75" t="str">
        <f t="shared" si="2"/>
        <v>LDSAPFDDD</v>
      </c>
      <c r="B15" s="75" t="str">
        <f>VLOOKUP(J15,'Scheme master'!A:M,13,0)</f>
        <v>DDD</v>
      </c>
      <c r="C15" s="75">
        <f>VLOOKUP(J15,'Scheme master'!A:K,11,0)</f>
        <v>10</v>
      </c>
      <c r="D15" s="78">
        <f t="shared" si="3"/>
        <v>4.7220728879999996</v>
      </c>
      <c r="E15" s="78">
        <f>SUMIF('PHY rollback'!A:A,J15,'PHY rollback'!G:G)</f>
        <v>0</v>
      </c>
      <c r="F15" s="78">
        <f t="shared" si="4"/>
        <v>4.7692936179999998</v>
      </c>
      <c r="G15" s="89">
        <f t="shared" si="5"/>
        <v>10.1</v>
      </c>
      <c r="H15" s="78">
        <f t="shared" si="1"/>
        <v>0</v>
      </c>
      <c r="I15" s="76" t="str">
        <f>VLOOKUP(K15,'Scheme master'!D:L,9,0)</f>
        <v>Live</v>
      </c>
      <c r="J15" s="1" t="s">
        <v>221</v>
      </c>
      <c r="K15" s="1" t="s">
        <v>222</v>
      </c>
      <c r="L15" s="1" t="s">
        <v>134</v>
      </c>
      <c r="M15" s="2">
        <v>4722072.8879999993</v>
      </c>
      <c r="N15" s="2">
        <v>47692936.18</v>
      </c>
      <c r="O15" s="2">
        <v>10.1000000023718</v>
      </c>
      <c r="P15" s="2">
        <v>8447301460.3600006</v>
      </c>
      <c r="Q15" s="2">
        <v>10.1</v>
      </c>
      <c r="R15" s="3">
        <v>44286</v>
      </c>
      <c r="S15" s="1">
        <v>120316</v>
      </c>
      <c r="T15" s="1" t="s">
        <v>223</v>
      </c>
      <c r="U15" s="1">
        <v>40</v>
      </c>
      <c r="V15" s="1" t="s">
        <v>224</v>
      </c>
      <c r="W15" s="1">
        <v>10</v>
      </c>
      <c r="X15" s="1" t="s">
        <v>54</v>
      </c>
      <c r="Y15" s="2">
        <v>10.1</v>
      </c>
      <c r="Z15" s="2">
        <v>10.1</v>
      </c>
      <c r="AA15" s="2">
        <v>84282</v>
      </c>
      <c r="AB15" s="1" t="s">
        <v>225</v>
      </c>
      <c r="AC15" s="1" t="s">
        <v>138</v>
      </c>
      <c r="AD15" s="3">
        <v>44285</v>
      </c>
      <c r="AE15" s="2">
        <v>10.1</v>
      </c>
      <c r="AF15" s="2">
        <v>10.100000001606899</v>
      </c>
      <c r="AG15" s="2">
        <v>0</v>
      </c>
      <c r="AH15" s="2">
        <v>0</v>
      </c>
      <c r="AI15" s="2">
        <v>0</v>
      </c>
      <c r="AJ15" s="2">
        <v>7.6498999999999996E-10</v>
      </c>
      <c r="AK15" s="2">
        <v>7.5741579999999996E-9</v>
      </c>
      <c r="AL15" s="2">
        <v>0</v>
      </c>
      <c r="AM15" s="1" t="s">
        <v>225</v>
      </c>
      <c r="AN15" s="1" t="s">
        <v>226</v>
      </c>
      <c r="AO15" s="1"/>
      <c r="AP15" s="1" t="s">
        <v>41</v>
      </c>
      <c r="AQ15" s="1" t="s">
        <v>227</v>
      </c>
      <c r="AR15" s="1"/>
      <c r="AS15" s="1"/>
      <c r="AT15" s="198">
        <v>30</v>
      </c>
      <c r="AU15" s="198" t="s">
        <v>648</v>
      </c>
    </row>
    <row r="16" spans="1:47" x14ac:dyDescent="0.25">
      <c r="A16" s="75" t="str">
        <f t="shared" si="2"/>
        <v>LDONTFDDW</v>
      </c>
      <c r="B16" s="75" t="str">
        <f>VLOOKUP(J16,'Scheme master'!A:M,13,0)</f>
        <v>DDW</v>
      </c>
      <c r="C16" s="75">
        <f>VLOOKUP(J16,'Scheme master'!A:K,11,0)</f>
        <v>1000</v>
      </c>
      <c r="D16" s="78">
        <f t="shared" si="3"/>
        <v>1.0411399999999999E-2</v>
      </c>
      <c r="E16" s="78">
        <f>SUMIF('PHY rollback'!A:A,J16,'PHY rollback'!G:G)</f>
        <v>0</v>
      </c>
      <c r="F16" s="78">
        <f t="shared" si="4"/>
        <v>1.0412384E-2</v>
      </c>
      <c r="G16" s="89">
        <f t="shared" si="5"/>
        <v>1000.0945</v>
      </c>
      <c r="H16" s="78">
        <f t="shared" si="1"/>
        <v>0</v>
      </c>
      <c r="I16" s="76" t="str">
        <f>VLOOKUP(K16,'Scheme master'!D:L,9,0)</f>
        <v>Live</v>
      </c>
      <c r="J16" s="1" t="s">
        <v>1013</v>
      </c>
      <c r="K16" s="1" t="s">
        <v>994</v>
      </c>
      <c r="L16" s="1" t="s">
        <v>173</v>
      </c>
      <c r="M16" s="2">
        <v>104.114</v>
      </c>
      <c r="N16" s="2">
        <v>104123.84</v>
      </c>
      <c r="O16" s="2">
        <v>1000.09451178516</v>
      </c>
      <c r="P16" s="2">
        <v>1549695324.6399999</v>
      </c>
      <c r="Q16" s="2">
        <v>1000.0945</v>
      </c>
      <c r="R16" s="3">
        <v>44286</v>
      </c>
      <c r="S16" s="1">
        <v>147514</v>
      </c>
      <c r="T16" s="1" t="s">
        <v>1014</v>
      </c>
      <c r="U16" s="1">
        <v>180</v>
      </c>
      <c r="V16" s="1"/>
      <c r="W16" s="1">
        <v>1000</v>
      </c>
      <c r="X16" s="1" t="s">
        <v>506</v>
      </c>
      <c r="Y16" s="2">
        <v>1000.0945</v>
      </c>
      <c r="Z16" s="2">
        <v>1000.0945</v>
      </c>
      <c r="AA16" s="2">
        <v>108999</v>
      </c>
      <c r="AB16" s="1" t="s">
        <v>996</v>
      </c>
      <c r="AC16" s="1" t="s">
        <v>176</v>
      </c>
      <c r="AD16" s="3">
        <v>44285</v>
      </c>
      <c r="AE16" s="2">
        <v>1000</v>
      </c>
      <c r="AF16" s="2">
        <v>1000</v>
      </c>
      <c r="AG16" s="2">
        <v>9.4500000000000001E-2</v>
      </c>
      <c r="AH16" s="2">
        <v>9.4500000000000001E-3</v>
      </c>
      <c r="AI16" s="2">
        <v>3.4493</v>
      </c>
      <c r="AJ16" s="2">
        <v>9.4511785158579997E-2</v>
      </c>
      <c r="AK16" s="2">
        <v>9.4511785158579997E-3</v>
      </c>
      <c r="AL16" s="2">
        <v>3.4497</v>
      </c>
      <c r="AM16" s="1" t="s">
        <v>996</v>
      </c>
      <c r="AN16" s="1" t="s">
        <v>1000</v>
      </c>
      <c r="AO16" s="1"/>
      <c r="AP16" s="1" t="s">
        <v>41</v>
      </c>
      <c r="AQ16" s="1"/>
      <c r="AR16" s="1"/>
      <c r="AS16" s="1"/>
      <c r="AT16" s="198">
        <v>30</v>
      </c>
      <c r="AU16" s="198" t="s">
        <v>648</v>
      </c>
    </row>
    <row r="17" spans="1:47" x14ac:dyDescent="0.25">
      <c r="A17" s="75" t="str">
        <f t="shared" si="2"/>
        <v>LDONTFRDW</v>
      </c>
      <c r="B17" s="75" t="str">
        <f>VLOOKUP(J17,'Scheme master'!A:M,13,0)</f>
        <v>RDW</v>
      </c>
      <c r="C17" s="75">
        <f>VLOOKUP(J17,'Scheme master'!A:K,11,0)</f>
        <v>1000</v>
      </c>
      <c r="D17" s="78">
        <f t="shared" si="3"/>
        <v>0</v>
      </c>
      <c r="E17" s="78">
        <f>SUMIF('PHY rollback'!A:A,J17,'PHY rollback'!G:G)</f>
        <v>0</v>
      </c>
      <c r="F17" s="78">
        <f t="shared" si="4"/>
        <v>0</v>
      </c>
      <c r="G17" s="89">
        <f t="shared" si="5"/>
        <v>0</v>
      </c>
      <c r="H17" s="78">
        <f t="shared" si="1"/>
        <v>0</v>
      </c>
      <c r="I17" s="76" t="str">
        <f>VLOOKUP(K17,'Scheme master'!D:L,9,0)</f>
        <v>Live</v>
      </c>
      <c r="J17" s="1" t="s">
        <v>1011</v>
      </c>
      <c r="K17" s="1" t="s">
        <v>994</v>
      </c>
      <c r="L17" s="1" t="s">
        <v>167</v>
      </c>
      <c r="M17" s="2">
        <v>0</v>
      </c>
      <c r="N17" s="2">
        <v>0</v>
      </c>
      <c r="O17" s="2">
        <v>1000</v>
      </c>
      <c r="P17" s="2">
        <v>1549695324.6399999</v>
      </c>
      <c r="Q17" s="2">
        <v>1000</v>
      </c>
      <c r="R17" s="3">
        <v>44286</v>
      </c>
      <c r="S17" s="1">
        <v>147518</v>
      </c>
      <c r="T17" s="1" t="s">
        <v>1012</v>
      </c>
      <c r="U17" s="1">
        <v>180</v>
      </c>
      <c r="V17" s="1"/>
      <c r="W17" s="1">
        <v>1000</v>
      </c>
      <c r="X17" s="1" t="s">
        <v>506</v>
      </c>
      <c r="Y17" s="2">
        <v>1000</v>
      </c>
      <c r="Z17" s="2">
        <v>1000</v>
      </c>
      <c r="AA17" s="2">
        <v>108995</v>
      </c>
      <c r="AB17" s="1" t="s">
        <v>996</v>
      </c>
      <c r="AC17" s="1" t="s">
        <v>170</v>
      </c>
      <c r="AD17" s="3">
        <v>44285</v>
      </c>
      <c r="AE17" s="2">
        <v>1000</v>
      </c>
      <c r="AF17" s="2">
        <v>1000</v>
      </c>
      <c r="AG17" s="2">
        <v>0</v>
      </c>
      <c r="AH17" s="2">
        <v>0</v>
      </c>
      <c r="AI17" s="2">
        <v>0</v>
      </c>
      <c r="AJ17" s="2">
        <v>0</v>
      </c>
      <c r="AK17" s="2">
        <v>0</v>
      </c>
      <c r="AL17" s="2">
        <v>0</v>
      </c>
      <c r="AM17" s="1" t="s">
        <v>996</v>
      </c>
      <c r="AN17" s="1" t="s">
        <v>1000</v>
      </c>
      <c r="AO17" s="1"/>
      <c r="AP17" s="1" t="s">
        <v>42</v>
      </c>
      <c r="AQ17" s="1"/>
      <c r="AR17" s="1"/>
      <c r="AS17" s="1"/>
      <c r="AT17" s="198">
        <v>30</v>
      </c>
      <c r="AU17" s="198" t="s">
        <v>648</v>
      </c>
    </row>
    <row r="18" spans="1:47" x14ac:dyDescent="0.25">
      <c r="A18" s="75" t="str">
        <f t="shared" si="2"/>
        <v>LDONTFRG</v>
      </c>
      <c r="B18" s="75" t="str">
        <f>VLOOKUP(J18,'Scheme master'!A:M,13,0)</f>
        <v>RG</v>
      </c>
      <c r="C18" s="75">
        <f>VLOOKUP(J18,'Scheme master'!A:K,11,0)</f>
        <v>1000</v>
      </c>
      <c r="D18" s="78">
        <f t="shared" si="3"/>
        <v>33.378985499999999</v>
      </c>
      <c r="E18" s="78">
        <f>SUMIF('PHY rollback'!A:A,J18,'PHY rollback'!G:G)</f>
        <v>0</v>
      </c>
      <c r="F18" s="78">
        <f t="shared" si="4"/>
        <v>35.521633228999995</v>
      </c>
      <c r="G18" s="89">
        <f t="shared" si="5"/>
        <v>1064.1914999999999</v>
      </c>
      <c r="H18" s="78">
        <f t="shared" si="1"/>
        <v>0</v>
      </c>
      <c r="I18" s="76" t="str">
        <f>VLOOKUP(K18,'Scheme master'!D:L,9,0)</f>
        <v>Live</v>
      </c>
      <c r="J18" s="1" t="s">
        <v>1009</v>
      </c>
      <c r="K18" s="1" t="s">
        <v>994</v>
      </c>
      <c r="L18" s="1" t="s">
        <v>36</v>
      </c>
      <c r="M18" s="2">
        <v>333789.85499999998</v>
      </c>
      <c r="N18" s="2">
        <v>355216332.28999996</v>
      </c>
      <c r="O18" s="2">
        <v>1064.1915174144501</v>
      </c>
      <c r="P18" s="2">
        <v>1549695324.6399999</v>
      </c>
      <c r="Q18" s="2">
        <v>1064.1914999999999</v>
      </c>
      <c r="R18" s="3">
        <v>44286</v>
      </c>
      <c r="S18" s="1">
        <v>147519</v>
      </c>
      <c r="T18" s="1" t="s">
        <v>1010</v>
      </c>
      <c r="U18" s="1">
        <v>180</v>
      </c>
      <c r="V18" s="1"/>
      <c r="W18" s="1">
        <v>1000</v>
      </c>
      <c r="X18" s="1" t="s">
        <v>506</v>
      </c>
      <c r="Y18" s="2">
        <v>1064.1914999999999</v>
      </c>
      <c r="Z18" s="2">
        <v>1064.1914999999999</v>
      </c>
      <c r="AA18" s="2">
        <v>108996</v>
      </c>
      <c r="AB18" s="1" t="s">
        <v>996</v>
      </c>
      <c r="AC18" s="1" t="s">
        <v>73</v>
      </c>
      <c r="AD18" s="3">
        <v>44285</v>
      </c>
      <c r="AE18" s="2">
        <v>1064.1005</v>
      </c>
      <c r="AF18" s="2">
        <v>1064.10048262584</v>
      </c>
      <c r="AG18" s="2">
        <v>9.0999999999999998E-2</v>
      </c>
      <c r="AH18" s="2">
        <v>8.5518238173930006E-3</v>
      </c>
      <c r="AI18" s="2">
        <v>3.1214</v>
      </c>
      <c r="AJ18" s="2">
        <v>9.1034788615620005E-2</v>
      </c>
      <c r="AK18" s="2">
        <v>8.5550932550069996E-3</v>
      </c>
      <c r="AL18" s="2">
        <v>3.1225999999999998</v>
      </c>
      <c r="AM18" s="1" t="s">
        <v>996</v>
      </c>
      <c r="AN18" s="1" t="s">
        <v>1000</v>
      </c>
      <c r="AO18" s="1"/>
      <c r="AP18" s="1" t="s">
        <v>42</v>
      </c>
      <c r="AQ18" s="1"/>
      <c r="AR18" s="1"/>
      <c r="AS18" s="1"/>
      <c r="AT18" s="198">
        <v>30</v>
      </c>
      <c r="AU18" s="198" t="s">
        <v>648</v>
      </c>
    </row>
    <row r="19" spans="1:47" x14ac:dyDescent="0.25">
      <c r="A19" s="75" t="str">
        <f t="shared" si="2"/>
        <v>LDONTFRDD</v>
      </c>
      <c r="B19" s="75" t="str">
        <f>VLOOKUP(J19,'Scheme master'!A:M,13,0)</f>
        <v>RDD</v>
      </c>
      <c r="C19" s="75">
        <f>VLOOKUP(J19,'Scheme master'!A:K,11,0)</f>
        <v>1000</v>
      </c>
      <c r="D19" s="78">
        <f t="shared" si="3"/>
        <v>1.1544999999999999E-3</v>
      </c>
      <c r="E19" s="78">
        <f>SUMIF('PHY rollback'!A:A,J19,'PHY rollback'!G:G)</f>
        <v>0</v>
      </c>
      <c r="F19" s="78">
        <f t="shared" si="4"/>
        <v>1.1544999999999999E-3</v>
      </c>
      <c r="G19" s="89">
        <f t="shared" si="5"/>
        <v>1000</v>
      </c>
      <c r="H19" s="78">
        <f t="shared" si="1"/>
        <v>0</v>
      </c>
      <c r="I19" s="76" t="str">
        <f>VLOOKUP(K19,'Scheme master'!D:L,9,0)</f>
        <v>Live</v>
      </c>
      <c r="J19" s="1" t="s">
        <v>1007</v>
      </c>
      <c r="K19" s="1" t="s">
        <v>994</v>
      </c>
      <c r="L19" s="1" t="s">
        <v>34</v>
      </c>
      <c r="M19" s="2">
        <v>11.545</v>
      </c>
      <c r="N19" s="2">
        <v>11545</v>
      </c>
      <c r="O19" s="2">
        <v>1000</v>
      </c>
      <c r="P19" s="2">
        <v>1549695324.6399999</v>
      </c>
      <c r="Q19" s="2">
        <v>1000</v>
      </c>
      <c r="R19" s="3">
        <v>44286</v>
      </c>
      <c r="S19" s="1">
        <v>147517</v>
      </c>
      <c r="T19" s="1" t="s">
        <v>1008</v>
      </c>
      <c r="U19" s="1">
        <v>180</v>
      </c>
      <c r="V19" s="1"/>
      <c r="W19" s="1">
        <v>1000</v>
      </c>
      <c r="X19" s="1" t="s">
        <v>506</v>
      </c>
      <c r="Y19" s="2">
        <v>1000</v>
      </c>
      <c r="Z19" s="2">
        <v>1000</v>
      </c>
      <c r="AA19" s="2">
        <v>108994</v>
      </c>
      <c r="AB19" s="1" t="s">
        <v>996</v>
      </c>
      <c r="AC19" s="1" t="s">
        <v>154</v>
      </c>
      <c r="AD19" s="3">
        <v>44285</v>
      </c>
      <c r="AE19" s="2">
        <v>1000</v>
      </c>
      <c r="AF19" s="2">
        <v>1000</v>
      </c>
      <c r="AG19" s="2">
        <v>0</v>
      </c>
      <c r="AH19" s="2">
        <v>0</v>
      </c>
      <c r="AI19" s="2">
        <v>0</v>
      </c>
      <c r="AJ19" s="2">
        <v>0</v>
      </c>
      <c r="AK19" s="2">
        <v>0</v>
      </c>
      <c r="AL19" s="2">
        <v>0</v>
      </c>
      <c r="AM19" s="1" t="s">
        <v>996</v>
      </c>
      <c r="AN19" s="1" t="s">
        <v>1000</v>
      </c>
      <c r="AO19" s="1"/>
      <c r="AP19" s="1" t="s">
        <v>42</v>
      </c>
      <c r="AQ19" s="1"/>
      <c r="AR19" s="1"/>
      <c r="AS19" s="1"/>
      <c r="AT19" s="198">
        <v>30</v>
      </c>
      <c r="AU19" s="198" t="s">
        <v>648</v>
      </c>
    </row>
    <row r="20" spans="1:47" x14ac:dyDescent="0.25">
      <c r="A20" s="75" t="str">
        <f t="shared" si="2"/>
        <v>LDONTFRD</v>
      </c>
      <c r="B20" s="75" t="str">
        <f>VLOOKUP(J20,'Scheme master'!A:M,13,0)</f>
        <v>RD</v>
      </c>
      <c r="C20" s="75">
        <f>VLOOKUP(J20,'Scheme master'!A:K,11,0)</f>
        <v>1000</v>
      </c>
      <c r="D20" s="78">
        <f t="shared" si="3"/>
        <v>1E-3</v>
      </c>
      <c r="E20" s="78">
        <f>SUMIF('PHY rollback'!A:A,J20,'PHY rollback'!G:G)</f>
        <v>0</v>
      </c>
      <c r="F20" s="78">
        <f t="shared" si="4"/>
        <v>1.0645450000000001E-3</v>
      </c>
      <c r="G20" s="89">
        <f t="shared" si="5"/>
        <v>1064.5450000000001</v>
      </c>
      <c r="H20" s="78">
        <f t="shared" si="1"/>
        <v>0</v>
      </c>
      <c r="I20" s="76" t="str">
        <f>VLOOKUP(K20,'Scheme master'!D:L,9,0)</f>
        <v>Live</v>
      </c>
      <c r="J20" s="1" t="s">
        <v>1005</v>
      </c>
      <c r="K20" s="1" t="s">
        <v>994</v>
      </c>
      <c r="L20" s="1" t="s">
        <v>35</v>
      </c>
      <c r="M20" s="2">
        <v>10</v>
      </c>
      <c r="N20" s="2">
        <v>10645.45</v>
      </c>
      <c r="O20" s="2">
        <v>1064.5450000000001</v>
      </c>
      <c r="P20" s="2">
        <v>1549695324.6399999</v>
      </c>
      <c r="Q20" s="2">
        <v>1064.5450000000001</v>
      </c>
      <c r="R20" s="3">
        <v>44286</v>
      </c>
      <c r="S20" s="1">
        <v>147512</v>
      </c>
      <c r="T20" s="1" t="s">
        <v>1006</v>
      </c>
      <c r="U20" s="1">
        <v>180</v>
      </c>
      <c r="V20" s="1"/>
      <c r="W20" s="1">
        <v>1000</v>
      </c>
      <c r="X20" s="1" t="s">
        <v>506</v>
      </c>
      <c r="Y20" s="2">
        <v>1064.5450000000001</v>
      </c>
      <c r="Z20" s="2">
        <v>1064.5450000000001</v>
      </c>
      <c r="AA20" s="2">
        <v>108993</v>
      </c>
      <c r="AB20" s="1" t="s">
        <v>996</v>
      </c>
      <c r="AC20" s="1" t="s">
        <v>68</v>
      </c>
      <c r="AD20" s="3">
        <v>44285</v>
      </c>
      <c r="AE20" s="2">
        <v>1064.453</v>
      </c>
      <c r="AF20" s="2">
        <v>1064.453</v>
      </c>
      <c r="AG20" s="2">
        <v>9.1999999999999998E-2</v>
      </c>
      <c r="AH20" s="2">
        <v>8.6429367947659999E-3</v>
      </c>
      <c r="AI20" s="2">
        <v>3.1547000000000001</v>
      </c>
      <c r="AJ20" s="2">
        <v>9.1999999999999998E-2</v>
      </c>
      <c r="AK20" s="2">
        <v>8.6429367947659999E-3</v>
      </c>
      <c r="AL20" s="2">
        <v>3.1547000000000001</v>
      </c>
      <c r="AM20" s="1" t="s">
        <v>996</v>
      </c>
      <c r="AN20" s="1" t="s">
        <v>1000</v>
      </c>
      <c r="AO20" s="1"/>
      <c r="AP20" s="1" t="s">
        <v>42</v>
      </c>
      <c r="AQ20" s="1"/>
      <c r="AR20" s="1"/>
      <c r="AS20" s="1"/>
      <c r="AT20" s="198">
        <v>30</v>
      </c>
      <c r="AU20" s="198" t="s">
        <v>648</v>
      </c>
    </row>
    <row r="21" spans="1:47" x14ac:dyDescent="0.25">
      <c r="A21" s="75" t="str">
        <f t="shared" si="2"/>
        <v>LDONTFDG</v>
      </c>
      <c r="B21" s="75" t="str">
        <f>VLOOKUP(J21,'Scheme master'!A:M,13,0)</f>
        <v>DG</v>
      </c>
      <c r="C21" s="75">
        <f>VLOOKUP(J21,'Scheme master'!A:K,11,0)</f>
        <v>1000</v>
      </c>
      <c r="D21" s="78">
        <f t="shared" si="3"/>
        <v>108.5165418</v>
      </c>
      <c r="E21" s="78">
        <f>SUMIF('PHY rollback'!A:A,J21,'PHY rollback'!G:G)</f>
        <v>0</v>
      </c>
      <c r="F21" s="78">
        <f t="shared" si="4"/>
        <v>115.73895140499999</v>
      </c>
      <c r="G21" s="89">
        <f t="shared" si="5"/>
        <v>1066.5558000000001</v>
      </c>
      <c r="H21" s="78">
        <f t="shared" si="1"/>
        <v>0</v>
      </c>
      <c r="I21" s="76" t="str">
        <f>VLOOKUP(K21,'Scheme master'!D:L,9,0)</f>
        <v>Live</v>
      </c>
      <c r="J21" s="1" t="s">
        <v>1003</v>
      </c>
      <c r="K21" s="1" t="s">
        <v>994</v>
      </c>
      <c r="L21" s="1" t="s">
        <v>60</v>
      </c>
      <c r="M21" s="2">
        <v>1085165.4180000001</v>
      </c>
      <c r="N21" s="2">
        <v>1157389514.05</v>
      </c>
      <c r="O21" s="2">
        <v>1066.55584010695</v>
      </c>
      <c r="P21" s="2">
        <v>1549695324.6399999</v>
      </c>
      <c r="Q21" s="2">
        <v>1066.5558000000001</v>
      </c>
      <c r="R21" s="3">
        <v>44286</v>
      </c>
      <c r="S21" s="1">
        <v>147515</v>
      </c>
      <c r="T21" s="1" t="s">
        <v>1004</v>
      </c>
      <c r="U21" s="1">
        <v>180</v>
      </c>
      <c r="V21" s="1"/>
      <c r="W21" s="1">
        <v>1000</v>
      </c>
      <c r="X21" s="1" t="s">
        <v>506</v>
      </c>
      <c r="Y21" s="2">
        <v>1066.5558000000001</v>
      </c>
      <c r="Z21" s="2">
        <v>1066.5558000000001</v>
      </c>
      <c r="AA21" s="2">
        <v>109000</v>
      </c>
      <c r="AB21" s="1" t="s">
        <v>996</v>
      </c>
      <c r="AC21" s="1" t="s">
        <v>63</v>
      </c>
      <c r="AD21" s="3">
        <v>44285</v>
      </c>
      <c r="AE21" s="2">
        <v>1066.4608000000001</v>
      </c>
      <c r="AF21" s="2">
        <v>1066.4607885964699</v>
      </c>
      <c r="AG21" s="2">
        <v>9.5000000000000001E-2</v>
      </c>
      <c r="AH21" s="2">
        <v>8.9079692380620006E-3</v>
      </c>
      <c r="AI21" s="2">
        <v>3.2513999999999998</v>
      </c>
      <c r="AJ21" s="2">
        <v>9.5051510476230006E-2</v>
      </c>
      <c r="AK21" s="2">
        <v>8.9127993727100008E-3</v>
      </c>
      <c r="AL21" s="2">
        <v>3.2532000000000001</v>
      </c>
      <c r="AM21" s="1" t="s">
        <v>996</v>
      </c>
      <c r="AN21" s="1" t="s">
        <v>1000</v>
      </c>
      <c r="AO21" s="1"/>
      <c r="AP21" s="1" t="s">
        <v>41</v>
      </c>
      <c r="AQ21" s="1"/>
      <c r="AR21" s="1"/>
      <c r="AS21" s="1"/>
      <c r="AT21" s="198">
        <v>30</v>
      </c>
      <c r="AU21" s="198" t="s">
        <v>648</v>
      </c>
    </row>
    <row r="22" spans="1:47" x14ac:dyDescent="0.25">
      <c r="A22" s="75" t="str">
        <f t="shared" si="2"/>
        <v>LDONTFDDD</v>
      </c>
      <c r="B22" s="75" t="str">
        <f>VLOOKUP(J22,'Scheme master'!A:M,13,0)</f>
        <v>DDD</v>
      </c>
      <c r="C22" s="75">
        <f>VLOOKUP(J22,'Scheme master'!A:K,11,0)</f>
        <v>1000</v>
      </c>
      <c r="D22" s="78">
        <f t="shared" si="3"/>
        <v>2.8429000000000002E-3</v>
      </c>
      <c r="E22" s="78">
        <f>SUMIF('PHY rollback'!A:A,J22,'PHY rollback'!G:G)</f>
        <v>0</v>
      </c>
      <c r="F22" s="78">
        <f t="shared" si="4"/>
        <v>2.8429000000000002E-3</v>
      </c>
      <c r="G22" s="89">
        <f t="shared" si="5"/>
        <v>1000</v>
      </c>
      <c r="H22" s="78">
        <f t="shared" si="1"/>
        <v>0</v>
      </c>
      <c r="I22" s="76" t="str">
        <f>VLOOKUP(K22,'Scheme master'!D:L,9,0)</f>
        <v>Live</v>
      </c>
      <c r="J22" s="1" t="s">
        <v>1001</v>
      </c>
      <c r="K22" s="1" t="s">
        <v>994</v>
      </c>
      <c r="L22" s="1" t="s">
        <v>134</v>
      </c>
      <c r="M22" s="2">
        <v>28.428999999999998</v>
      </c>
      <c r="N22" s="2">
        <v>28429</v>
      </c>
      <c r="O22" s="2">
        <v>1000</v>
      </c>
      <c r="P22" s="2">
        <v>1549695324.6399999</v>
      </c>
      <c r="Q22" s="2">
        <v>1000</v>
      </c>
      <c r="R22" s="3">
        <v>44286</v>
      </c>
      <c r="S22" s="1">
        <v>147516</v>
      </c>
      <c r="T22" s="1" t="s">
        <v>1002</v>
      </c>
      <c r="U22" s="1">
        <v>180</v>
      </c>
      <c r="V22" s="1"/>
      <c r="W22" s="1">
        <v>1000</v>
      </c>
      <c r="X22" s="1" t="s">
        <v>506</v>
      </c>
      <c r="Y22" s="2">
        <v>1000</v>
      </c>
      <c r="Z22" s="2">
        <v>1000</v>
      </c>
      <c r="AA22" s="2">
        <v>108998</v>
      </c>
      <c r="AB22" s="1" t="s">
        <v>996</v>
      </c>
      <c r="AC22" s="1" t="s">
        <v>138</v>
      </c>
      <c r="AD22" s="3">
        <v>44285</v>
      </c>
      <c r="AE22" s="2">
        <v>1000</v>
      </c>
      <c r="AF22" s="2">
        <v>1000</v>
      </c>
      <c r="AG22" s="2">
        <v>0</v>
      </c>
      <c r="AH22" s="2">
        <v>0</v>
      </c>
      <c r="AI22" s="2">
        <v>0</v>
      </c>
      <c r="AJ22" s="2">
        <v>0</v>
      </c>
      <c r="AK22" s="2">
        <v>0</v>
      </c>
      <c r="AL22" s="2">
        <v>0</v>
      </c>
      <c r="AM22" s="1" t="s">
        <v>996</v>
      </c>
      <c r="AN22" s="1" t="s">
        <v>1000</v>
      </c>
      <c r="AO22" s="1"/>
      <c r="AP22" s="1" t="s">
        <v>41</v>
      </c>
      <c r="AQ22" s="1"/>
      <c r="AR22" s="1"/>
      <c r="AS22" s="1"/>
      <c r="AT22" s="198">
        <v>30</v>
      </c>
      <c r="AU22" s="198" t="s">
        <v>648</v>
      </c>
    </row>
    <row r="23" spans="1:47" x14ac:dyDescent="0.25">
      <c r="A23" s="75" t="str">
        <f t="shared" si="2"/>
        <v>LECHIDDG</v>
      </c>
      <c r="B23" s="75" t="str">
        <f>VLOOKUP(J23,'Scheme master'!A:M,13,0)</f>
        <v>DG</v>
      </c>
      <c r="C23" s="75">
        <f>VLOOKUP(J23,'Scheme master'!A:K,11,0)</f>
        <v>10</v>
      </c>
      <c r="D23" s="78">
        <f t="shared" si="3"/>
        <v>0.37841578399999998</v>
      </c>
      <c r="E23" s="78">
        <f>SUMIF('PHY rollback'!A:A,J23,'PHY rollback'!G:G)</f>
        <v>0</v>
      </c>
      <c r="F23" s="78">
        <f t="shared" si="4"/>
        <v>0.85923671499999998</v>
      </c>
      <c r="G23" s="89">
        <f t="shared" si="5"/>
        <v>22.706199999999999</v>
      </c>
      <c r="H23" s="78">
        <f t="shared" si="1"/>
        <v>0</v>
      </c>
      <c r="I23" s="76" t="str">
        <f>VLOOKUP(K23,'Scheme master'!D:L,9,0)</f>
        <v>Live</v>
      </c>
      <c r="J23" s="1" t="s">
        <v>322</v>
      </c>
      <c r="K23" s="1" t="s">
        <v>323</v>
      </c>
      <c r="L23" s="1" t="s">
        <v>60</v>
      </c>
      <c r="M23" s="2">
        <v>378415.78399999999</v>
      </c>
      <c r="N23" s="2">
        <v>8592367.1500000004</v>
      </c>
      <c r="O23" s="2">
        <v>22.7061542179224</v>
      </c>
      <c r="P23" s="2">
        <v>132476617.20999999</v>
      </c>
      <c r="Q23" s="2">
        <v>22.706199999999999</v>
      </c>
      <c r="R23" s="3">
        <v>44286</v>
      </c>
      <c r="S23" s="1">
        <v>120285</v>
      </c>
      <c r="T23" s="1" t="s">
        <v>324</v>
      </c>
      <c r="U23" s="1">
        <v>35</v>
      </c>
      <c r="V23" s="1" t="s">
        <v>325</v>
      </c>
      <c r="W23" s="1">
        <v>10</v>
      </c>
      <c r="X23" s="1" t="s">
        <v>270</v>
      </c>
      <c r="Y23" s="2">
        <v>22.706199999999999</v>
      </c>
      <c r="Z23" s="2">
        <v>22.706199999999999</v>
      </c>
      <c r="AA23" s="2">
        <v>84355</v>
      </c>
      <c r="AB23" s="1" t="s">
        <v>326</v>
      </c>
      <c r="AC23" s="1" t="s">
        <v>63</v>
      </c>
      <c r="AD23" s="3">
        <v>44285</v>
      </c>
      <c r="AE23" s="2">
        <v>22.845800000000001</v>
      </c>
      <c r="AF23" s="2">
        <v>22.8458429338773</v>
      </c>
      <c r="AG23" s="2">
        <v>-0.1396</v>
      </c>
      <c r="AH23" s="2">
        <v>-0.61105323516795196</v>
      </c>
      <c r="AI23" s="2">
        <v>-223.03440000000001</v>
      </c>
      <c r="AJ23" s="2">
        <v>-0.13968871595490001</v>
      </c>
      <c r="AK23" s="2">
        <v>-0.61144041110324099</v>
      </c>
      <c r="AL23" s="2">
        <v>-223.17580000000001</v>
      </c>
      <c r="AM23" s="1" t="s">
        <v>326</v>
      </c>
      <c r="AN23" s="1" t="s">
        <v>327</v>
      </c>
      <c r="AO23" s="1"/>
      <c r="AP23" s="1" t="s">
        <v>41</v>
      </c>
      <c r="AQ23" s="1" t="s">
        <v>328</v>
      </c>
      <c r="AR23" s="1"/>
      <c r="AS23" s="1"/>
      <c r="AT23" s="198">
        <v>30</v>
      </c>
      <c r="AU23" s="198" t="s">
        <v>648</v>
      </c>
    </row>
    <row r="24" spans="1:47" x14ac:dyDescent="0.25">
      <c r="A24" s="75" t="str">
        <f t="shared" si="2"/>
        <v>LECHIDRG</v>
      </c>
      <c r="B24" s="75" t="str">
        <f>VLOOKUP(J24,'Scheme master'!A:M,13,0)</f>
        <v>RG</v>
      </c>
      <c r="C24" s="75">
        <f>VLOOKUP(J24,'Scheme master'!A:K,11,0)</f>
        <v>10</v>
      </c>
      <c r="D24" s="78">
        <f t="shared" si="3"/>
        <v>5.8881691129999991</v>
      </c>
      <c r="E24" s="78">
        <f>SUMIF('PHY rollback'!A:A,J24,'PHY rollback'!G:G)</f>
        <v>0</v>
      </c>
      <c r="F24" s="78">
        <f t="shared" si="4"/>
        <v>12.388425006</v>
      </c>
      <c r="G24" s="89">
        <f t="shared" si="5"/>
        <v>21.0395</v>
      </c>
      <c r="H24" s="78">
        <f t="shared" si="1"/>
        <v>0</v>
      </c>
      <c r="I24" s="76" t="str">
        <f>VLOOKUP(K24,'Scheme master'!D:L,9,0)</f>
        <v>Live</v>
      </c>
      <c r="J24" s="1" t="s">
        <v>329</v>
      </c>
      <c r="K24" s="1" t="s">
        <v>323</v>
      </c>
      <c r="L24" s="1" t="s">
        <v>36</v>
      </c>
      <c r="M24" s="2">
        <v>5888169.1129999999</v>
      </c>
      <c r="N24" s="2">
        <v>123884250.06</v>
      </c>
      <c r="O24" s="2">
        <v>21.039519701716198</v>
      </c>
      <c r="P24" s="2">
        <v>132476617.20999999</v>
      </c>
      <c r="Q24" s="2">
        <v>21.0395</v>
      </c>
      <c r="R24" s="3">
        <v>44286</v>
      </c>
      <c r="S24" s="1">
        <v>101271</v>
      </c>
      <c r="T24" s="1" t="s">
        <v>330</v>
      </c>
      <c r="U24" s="1">
        <v>35</v>
      </c>
      <c r="V24" s="1" t="s">
        <v>331</v>
      </c>
      <c r="W24" s="1">
        <v>10</v>
      </c>
      <c r="X24" s="1" t="s">
        <v>270</v>
      </c>
      <c r="Y24" s="2">
        <v>21.0395</v>
      </c>
      <c r="Z24" s="2">
        <v>21.0395</v>
      </c>
      <c r="AA24" s="2">
        <v>84354</v>
      </c>
      <c r="AB24" s="1" t="s">
        <v>326</v>
      </c>
      <c r="AC24" s="1" t="s">
        <v>73</v>
      </c>
      <c r="AD24" s="3">
        <v>44285</v>
      </c>
      <c r="AE24" s="2">
        <v>21.169599999999999</v>
      </c>
      <c r="AF24" s="2">
        <v>21.169558322044299</v>
      </c>
      <c r="AG24" s="2">
        <v>-0.13009999999999999</v>
      </c>
      <c r="AH24" s="2">
        <v>-0.61456050185171196</v>
      </c>
      <c r="AI24" s="2">
        <v>-224.31460000000001</v>
      </c>
      <c r="AJ24" s="2">
        <v>-0.13003862032815</v>
      </c>
      <c r="AK24" s="2">
        <v>-0.61427176868748401</v>
      </c>
      <c r="AL24" s="2">
        <v>-224.20920000000001</v>
      </c>
      <c r="AM24" s="1" t="s">
        <v>326</v>
      </c>
      <c r="AN24" s="1" t="s">
        <v>327</v>
      </c>
      <c r="AO24" s="1"/>
      <c r="AP24" s="1" t="s">
        <v>42</v>
      </c>
      <c r="AQ24" s="1" t="s">
        <v>332</v>
      </c>
      <c r="AR24" s="1"/>
      <c r="AS24" s="1"/>
      <c r="AT24" s="198">
        <v>30</v>
      </c>
      <c r="AU24" s="198" t="s">
        <v>648</v>
      </c>
    </row>
    <row r="25" spans="1:47" x14ac:dyDescent="0.25">
      <c r="A25" s="75" t="str">
        <f t="shared" si="2"/>
        <v>LUNCLFUMR</v>
      </c>
      <c r="B25" s="75" t="str">
        <f>VLOOKUP(J25,'Scheme master'!A:M,13,0)</f>
        <v>UMR</v>
      </c>
      <c r="C25" s="75">
        <f>VLOOKUP(J25,'Scheme master'!A:K,11,0)</f>
        <v>10</v>
      </c>
      <c r="D25" s="78">
        <f t="shared" si="3"/>
        <v>9.7729830799999995</v>
      </c>
      <c r="E25" s="78">
        <f>SUMIF('PHY rollback'!A:A,J25,'PHY rollback'!G:G)</f>
        <v>0</v>
      </c>
      <c r="F25" s="78">
        <f t="shared" si="4"/>
        <v>9.7729830809999996</v>
      </c>
      <c r="G25" s="89">
        <f t="shared" si="5"/>
        <v>10</v>
      </c>
      <c r="H25" s="78">
        <f t="shared" si="1"/>
        <v>0</v>
      </c>
      <c r="I25" s="76" t="str">
        <f>VLOOKUP(K25,'Scheme master'!D:L,9,0)</f>
        <v>Live</v>
      </c>
      <c r="J25" s="1" t="s">
        <v>544</v>
      </c>
      <c r="K25" s="1" t="s">
        <v>528</v>
      </c>
      <c r="L25" s="1" t="s">
        <v>545</v>
      </c>
      <c r="M25" s="2">
        <v>9772983.0800000001</v>
      </c>
      <c r="N25" s="2">
        <v>97729830.810000002</v>
      </c>
      <c r="O25" s="2">
        <v>10.000000001023199</v>
      </c>
      <c r="P25" s="2">
        <v>149068703.33000001</v>
      </c>
      <c r="Q25" s="2">
        <v>10</v>
      </c>
      <c r="R25" s="3">
        <v>44286</v>
      </c>
      <c r="S25" s="1">
        <v>0</v>
      </c>
      <c r="T25" s="1" t="s">
        <v>546</v>
      </c>
      <c r="U25" s="1">
        <v>139</v>
      </c>
      <c r="V25" s="1">
        <v>0</v>
      </c>
      <c r="W25" s="1">
        <v>10</v>
      </c>
      <c r="X25" s="1" t="s">
        <v>54</v>
      </c>
      <c r="Y25" s="2">
        <v>10</v>
      </c>
      <c r="Z25" s="2">
        <v>10</v>
      </c>
      <c r="AA25" s="2">
        <v>84309</v>
      </c>
      <c r="AB25" s="1" t="s">
        <v>531</v>
      </c>
      <c r="AC25" s="1" t="s">
        <v>547</v>
      </c>
      <c r="AD25" s="3">
        <v>44285</v>
      </c>
      <c r="AE25" s="2">
        <v>10</v>
      </c>
      <c r="AF25" s="2">
        <v>10.0000000116761</v>
      </c>
      <c r="AG25" s="2">
        <v>0</v>
      </c>
      <c r="AH25" s="2">
        <v>0</v>
      </c>
      <c r="AI25" s="2">
        <v>0</v>
      </c>
      <c r="AJ25" s="2">
        <v>-1.065285E-8</v>
      </c>
      <c r="AK25" s="2">
        <v>-1.06528499E-7</v>
      </c>
      <c r="AL25" s="2">
        <v>0</v>
      </c>
      <c r="AM25" s="1" t="s">
        <v>533</v>
      </c>
      <c r="AN25" s="1" t="s">
        <v>534</v>
      </c>
      <c r="AO25" s="1"/>
      <c r="AP25" s="1" t="s">
        <v>535</v>
      </c>
      <c r="AQ25" s="1"/>
      <c r="AR25" s="1"/>
      <c r="AS25" s="1"/>
      <c r="AT25" s="198">
        <v>30</v>
      </c>
      <c r="AU25" s="198" t="s">
        <v>648</v>
      </c>
    </row>
    <row r="26" spans="1:47" x14ac:dyDescent="0.25">
      <c r="A26" s="75" t="str">
        <f t="shared" si="2"/>
        <v>LUNCLFULR</v>
      </c>
      <c r="B26" s="75" t="str">
        <f>VLOOKUP(J26,'Scheme master'!A:M,13,0)</f>
        <v>ULR</v>
      </c>
      <c r="C26" s="75">
        <f>VLOOKUP(J26,'Scheme master'!A:K,11,0)</f>
        <v>10</v>
      </c>
      <c r="D26" s="78">
        <f t="shared" si="3"/>
        <v>0.96512356299999991</v>
      </c>
      <c r="E26" s="78">
        <f>SUMIF('PHY rollback'!A:A,J26,'PHY rollback'!G:G)</f>
        <v>0</v>
      </c>
      <c r="F26" s="78">
        <f t="shared" si="4"/>
        <v>1.2601593190000002</v>
      </c>
      <c r="G26" s="89">
        <f t="shared" si="5"/>
        <v>13.057</v>
      </c>
      <c r="H26" s="78">
        <f t="shared" si="1"/>
        <v>0</v>
      </c>
      <c r="I26" s="76" t="str">
        <f>VLOOKUP(K26,'Scheme master'!D:L,9,0)</f>
        <v>Live</v>
      </c>
      <c r="J26" s="1" t="s">
        <v>540</v>
      </c>
      <c r="K26" s="1" t="s">
        <v>528</v>
      </c>
      <c r="L26" s="1" t="s">
        <v>541</v>
      </c>
      <c r="M26" s="2">
        <v>965123.56299999997</v>
      </c>
      <c r="N26" s="2">
        <v>12601593.190000001</v>
      </c>
      <c r="O26" s="2">
        <v>13.056973918271201</v>
      </c>
      <c r="P26" s="2">
        <v>149068703.33000001</v>
      </c>
      <c r="Q26" s="2">
        <v>13.057</v>
      </c>
      <c r="R26" s="3">
        <v>44286</v>
      </c>
      <c r="S26" s="1">
        <v>0</v>
      </c>
      <c r="T26" s="1" t="s">
        <v>542</v>
      </c>
      <c r="U26" s="1">
        <v>139</v>
      </c>
      <c r="V26" s="1">
        <v>0</v>
      </c>
      <c r="W26" s="1">
        <v>10</v>
      </c>
      <c r="X26" s="1" t="s">
        <v>54</v>
      </c>
      <c r="Y26" s="2">
        <v>13.057</v>
      </c>
      <c r="Z26" s="2">
        <v>13.057</v>
      </c>
      <c r="AA26" s="2">
        <v>84307</v>
      </c>
      <c r="AB26" s="1" t="s">
        <v>531</v>
      </c>
      <c r="AC26" s="1" t="s">
        <v>543</v>
      </c>
      <c r="AD26" s="3">
        <v>44285</v>
      </c>
      <c r="AE26" s="2">
        <v>13.049099999999999</v>
      </c>
      <c r="AF26" s="2">
        <v>13.0491481259249</v>
      </c>
      <c r="AG26" s="2">
        <v>7.9000000000000008E-3</v>
      </c>
      <c r="AH26" s="2">
        <v>6.0540573679410001E-2</v>
      </c>
      <c r="AI26" s="2">
        <v>22.097300000000001</v>
      </c>
      <c r="AJ26" s="2">
        <v>7.8257923463000006E-3</v>
      </c>
      <c r="AK26" s="2">
        <v>5.9971672256154997E-2</v>
      </c>
      <c r="AL26" s="2">
        <v>21.889700000000001</v>
      </c>
      <c r="AM26" s="1" t="s">
        <v>533</v>
      </c>
      <c r="AN26" s="1" t="s">
        <v>534</v>
      </c>
      <c r="AO26" s="1"/>
      <c r="AP26" s="1" t="s">
        <v>535</v>
      </c>
      <c r="AQ26" s="1"/>
      <c r="AR26" s="1"/>
      <c r="AS26" s="1"/>
      <c r="AT26" s="198">
        <v>30</v>
      </c>
      <c r="AU26" s="198" t="s">
        <v>648</v>
      </c>
    </row>
    <row r="27" spans="1:47" x14ac:dyDescent="0.25">
      <c r="A27" s="75" t="str">
        <f t="shared" si="2"/>
        <v>LUNCLFUMD</v>
      </c>
      <c r="B27" s="75" t="str">
        <f>VLOOKUP(J27,'Scheme master'!A:M,13,0)</f>
        <v>UMD</v>
      </c>
      <c r="C27" s="75">
        <f>VLOOKUP(J27,'Scheme master'!A:K,11,0)</f>
        <v>10</v>
      </c>
      <c r="D27" s="78">
        <f t="shared" si="3"/>
        <v>3.3948293359999999</v>
      </c>
      <c r="E27" s="78">
        <f>SUMIF('PHY rollback'!A:A,J27,'PHY rollback'!G:G)</f>
        <v>0</v>
      </c>
      <c r="F27" s="78">
        <f t="shared" si="4"/>
        <v>3.3948293380000001</v>
      </c>
      <c r="G27" s="89">
        <f t="shared" si="5"/>
        <v>10</v>
      </c>
      <c r="H27" s="78">
        <f t="shared" si="1"/>
        <v>0</v>
      </c>
      <c r="I27" s="76" t="str">
        <f>VLOOKUP(K27,'Scheme master'!D:L,9,0)</f>
        <v>Live</v>
      </c>
      <c r="J27" s="1" t="s">
        <v>536</v>
      </c>
      <c r="K27" s="1" t="s">
        <v>528</v>
      </c>
      <c r="L27" s="1" t="s">
        <v>537</v>
      </c>
      <c r="M27" s="2">
        <v>3394829.3360000001</v>
      </c>
      <c r="N27" s="2">
        <v>33948293.380000003</v>
      </c>
      <c r="O27" s="2">
        <v>10.0000000058913</v>
      </c>
      <c r="P27" s="2">
        <v>149068703.33000001</v>
      </c>
      <c r="Q27" s="2">
        <v>10</v>
      </c>
      <c r="R27" s="3">
        <v>44286</v>
      </c>
      <c r="S27" s="1">
        <v>0</v>
      </c>
      <c r="T27" s="1" t="s">
        <v>538</v>
      </c>
      <c r="U27" s="1">
        <v>139</v>
      </c>
      <c r="V27" s="1">
        <v>0</v>
      </c>
      <c r="W27" s="1">
        <v>10</v>
      </c>
      <c r="X27" s="1" t="s">
        <v>54</v>
      </c>
      <c r="Y27" s="2">
        <v>10</v>
      </c>
      <c r="Z27" s="2">
        <v>10</v>
      </c>
      <c r="AA27" s="2">
        <v>84308</v>
      </c>
      <c r="AB27" s="1" t="s">
        <v>531</v>
      </c>
      <c r="AC27" s="1" t="s">
        <v>539</v>
      </c>
      <c r="AD27" s="3">
        <v>44285</v>
      </c>
      <c r="AE27" s="2">
        <v>10</v>
      </c>
      <c r="AF27" s="2">
        <v>10.000000008841001</v>
      </c>
      <c r="AG27" s="2">
        <v>0</v>
      </c>
      <c r="AH27" s="2">
        <v>0</v>
      </c>
      <c r="AI27" s="2">
        <v>0</v>
      </c>
      <c r="AJ27" s="2">
        <v>-2.9496999999999999E-9</v>
      </c>
      <c r="AK27" s="2">
        <v>-2.9496998999999999E-8</v>
      </c>
      <c r="AL27" s="2">
        <v>0</v>
      </c>
      <c r="AM27" s="1" t="s">
        <v>533</v>
      </c>
      <c r="AN27" s="1" t="s">
        <v>534</v>
      </c>
      <c r="AO27" s="1"/>
      <c r="AP27" s="1" t="s">
        <v>535</v>
      </c>
      <c r="AQ27" s="1"/>
      <c r="AR27" s="1"/>
      <c r="AS27" s="1"/>
      <c r="AT27" s="198">
        <v>30</v>
      </c>
      <c r="AU27" s="198" t="s">
        <v>648</v>
      </c>
    </row>
    <row r="28" spans="1:47" x14ac:dyDescent="0.25">
      <c r="A28" s="75" t="str">
        <f t="shared" si="2"/>
        <v>LUNCLFULD</v>
      </c>
      <c r="B28" s="75" t="str">
        <f>VLOOKUP(J28,'Scheme master'!A:M,13,0)</f>
        <v>ULD</v>
      </c>
      <c r="C28" s="75">
        <f>VLOOKUP(J28,'Scheme master'!A:K,11,0)</f>
        <v>10</v>
      </c>
      <c r="D28" s="78">
        <f t="shared" si="3"/>
        <v>0.36699424600000002</v>
      </c>
      <c r="E28" s="78">
        <f>SUMIF('PHY rollback'!A:A,J28,'PHY rollback'!G:G)</f>
        <v>0</v>
      </c>
      <c r="F28" s="78">
        <f t="shared" si="4"/>
        <v>0.47889859500000004</v>
      </c>
      <c r="G28" s="89">
        <f t="shared" si="5"/>
        <v>13.049200000000001</v>
      </c>
      <c r="H28" s="78">
        <f t="shared" si="1"/>
        <v>0</v>
      </c>
      <c r="I28" s="76" t="str">
        <f>VLOOKUP(K28,'Scheme master'!D:L,9,0)</f>
        <v>Live</v>
      </c>
      <c r="J28" s="1" t="s">
        <v>527</v>
      </c>
      <c r="K28" s="1" t="s">
        <v>528</v>
      </c>
      <c r="L28" s="1" t="s">
        <v>529</v>
      </c>
      <c r="M28" s="2">
        <v>366994.24599999998</v>
      </c>
      <c r="N28" s="2">
        <v>4788985.95</v>
      </c>
      <c r="O28" s="2">
        <v>13.049212629889601</v>
      </c>
      <c r="P28" s="2">
        <v>149068703.33000001</v>
      </c>
      <c r="Q28" s="2">
        <v>13.049200000000001</v>
      </c>
      <c r="R28" s="3">
        <v>44286</v>
      </c>
      <c r="S28" s="1">
        <v>0</v>
      </c>
      <c r="T28" s="1" t="s">
        <v>530</v>
      </c>
      <c r="U28" s="1">
        <v>139</v>
      </c>
      <c r="V28" s="1">
        <v>0</v>
      </c>
      <c r="W28" s="1">
        <v>10</v>
      </c>
      <c r="X28" s="1" t="s">
        <v>54</v>
      </c>
      <c r="Y28" s="2">
        <v>13.049200000000001</v>
      </c>
      <c r="Z28" s="2">
        <v>13.049200000000001</v>
      </c>
      <c r="AA28" s="2">
        <v>84306</v>
      </c>
      <c r="AB28" s="1" t="s">
        <v>531</v>
      </c>
      <c r="AC28" s="1" t="s">
        <v>532</v>
      </c>
      <c r="AD28" s="3">
        <v>44285</v>
      </c>
      <c r="AE28" s="2">
        <v>13.0473</v>
      </c>
      <c r="AF28" s="2">
        <v>13.0473245731123</v>
      </c>
      <c r="AG28" s="2">
        <v>1.9E-3</v>
      </c>
      <c r="AH28" s="2">
        <v>1.4562399883500001E-2</v>
      </c>
      <c r="AI28" s="2">
        <v>5.3152999999999997</v>
      </c>
      <c r="AJ28" s="2">
        <v>1.88805677725E-3</v>
      </c>
      <c r="AK28" s="2">
        <v>1.4470834742171999E-2</v>
      </c>
      <c r="AL28" s="2">
        <v>5.2819000000000003</v>
      </c>
      <c r="AM28" s="1" t="s">
        <v>533</v>
      </c>
      <c r="AN28" s="1" t="s">
        <v>534</v>
      </c>
      <c r="AO28" s="1"/>
      <c r="AP28" s="1" t="s">
        <v>535</v>
      </c>
      <c r="AQ28" s="1"/>
      <c r="AR28" s="1"/>
      <c r="AS28" s="1"/>
      <c r="AT28" s="198">
        <v>30</v>
      </c>
      <c r="AU28" s="198" t="s">
        <v>648</v>
      </c>
    </row>
    <row r="29" spans="1:47" x14ac:dyDescent="0.25">
      <c r="A29" s="75" t="str">
        <f t="shared" si="2"/>
        <v>LSPLUSRG</v>
      </c>
      <c r="B29" s="75" t="str">
        <f>VLOOKUP(J29,'Scheme master'!A:M,13,0)</f>
        <v>RG</v>
      </c>
      <c r="C29" s="75">
        <f>VLOOKUP(J29,'Scheme master'!A:K,11,0)</f>
        <v>10</v>
      </c>
      <c r="D29" s="78">
        <f t="shared" si="3"/>
        <v>139.83369847469999</v>
      </c>
      <c r="E29" s="78">
        <f>SUMIF('PHY rollback'!A:A,J29,'PHY rollback'!G:G)</f>
        <v>0</v>
      </c>
      <c r="F29" s="78">
        <f t="shared" si="4"/>
        <v>306.69112265900003</v>
      </c>
      <c r="G29" s="89">
        <f t="shared" si="5"/>
        <v>21.932600000000001</v>
      </c>
      <c r="H29" s="78">
        <f t="shared" si="1"/>
        <v>0</v>
      </c>
      <c r="I29" s="76" t="str">
        <f>VLOOKUP(K29,'Scheme master'!D:L,9,0)</f>
        <v>Live</v>
      </c>
      <c r="J29" s="1" t="s">
        <v>522</v>
      </c>
      <c r="K29" s="1" t="s">
        <v>523</v>
      </c>
      <c r="L29" s="1" t="s">
        <v>26</v>
      </c>
      <c r="M29" s="2">
        <v>139833698.4747</v>
      </c>
      <c r="N29" s="2">
        <v>3066911226.5900002</v>
      </c>
      <c r="O29" s="2">
        <v>21.932561750448802</v>
      </c>
      <c r="P29" s="2">
        <v>3066911226.5900002</v>
      </c>
      <c r="Q29" s="2">
        <v>21.932600000000001</v>
      </c>
      <c r="R29" s="3">
        <v>44286</v>
      </c>
      <c r="S29" s="1">
        <v>0</v>
      </c>
      <c r="T29" s="1">
        <v>0</v>
      </c>
      <c r="U29" s="1">
        <v>89</v>
      </c>
      <c r="V29" s="1">
        <v>0</v>
      </c>
      <c r="W29" s="1">
        <v>10</v>
      </c>
      <c r="X29" s="1" t="s">
        <v>54</v>
      </c>
      <c r="Y29" s="2">
        <v>21.932600000000001</v>
      </c>
      <c r="Z29" s="2">
        <v>21.932600000000001</v>
      </c>
      <c r="AA29" s="2">
        <v>84378</v>
      </c>
      <c r="AB29" s="1" t="s">
        <v>524</v>
      </c>
      <c r="AC29" s="1" t="s">
        <v>14</v>
      </c>
      <c r="AD29" s="3">
        <v>44285</v>
      </c>
      <c r="AE29" s="2">
        <v>21.920500000000001</v>
      </c>
      <c r="AF29" s="2">
        <v>21.9205281843746</v>
      </c>
      <c r="AG29" s="2">
        <v>1.21E-2</v>
      </c>
      <c r="AH29" s="2">
        <v>5.519947081499E-2</v>
      </c>
      <c r="AI29" s="2">
        <v>20.1478</v>
      </c>
      <c r="AJ29" s="2">
        <v>1.203356607424E-2</v>
      </c>
      <c r="AK29" s="2">
        <v>5.4896332666005999E-2</v>
      </c>
      <c r="AL29" s="2">
        <v>20.037199999999999</v>
      </c>
      <c r="AM29" s="1" t="s">
        <v>525</v>
      </c>
      <c r="AN29" s="1" t="s">
        <v>526</v>
      </c>
      <c r="AO29" s="1"/>
      <c r="AP29" s="1" t="s">
        <v>97</v>
      </c>
      <c r="AQ29" s="1"/>
      <c r="AR29" s="1"/>
      <c r="AS29" s="1"/>
      <c r="AT29" s="198">
        <v>30</v>
      </c>
      <c r="AU29" s="198" t="s">
        <v>648</v>
      </c>
    </row>
    <row r="30" spans="1:47" x14ac:dyDescent="0.25">
      <c r="A30" s="75" t="str">
        <f t="shared" si="2"/>
        <v>LLIQDFRG</v>
      </c>
      <c r="B30" s="75" t="str">
        <f>VLOOKUP(J30,'Scheme master'!A:M,13,0)</f>
        <v>RG</v>
      </c>
      <c r="C30" s="75">
        <f>VLOOKUP(J30,'Scheme master'!A:K,11,0)</f>
        <v>1000</v>
      </c>
      <c r="D30" s="78">
        <f t="shared" si="3"/>
        <v>468.97702770000001</v>
      </c>
      <c r="E30" s="78">
        <f>SUMIF('PHY rollback'!A:A,J30,'PHY rollback'!G:G)</f>
        <v>0</v>
      </c>
      <c r="F30" s="78">
        <f t="shared" si="4"/>
        <v>1736.5602130909999</v>
      </c>
      <c r="G30" s="89">
        <f t="shared" si="5"/>
        <v>3702.8683999999998</v>
      </c>
      <c r="H30" s="78">
        <f t="shared" si="1"/>
        <v>0</v>
      </c>
      <c r="I30" s="76" t="str">
        <f>VLOOKUP(K30,'Scheme master'!D:L,9,0)</f>
        <v>Live</v>
      </c>
      <c r="J30" s="1" t="s">
        <v>518</v>
      </c>
      <c r="K30" s="1" t="s">
        <v>503</v>
      </c>
      <c r="L30" s="1" t="s">
        <v>36</v>
      </c>
      <c r="M30" s="2">
        <v>4689770.2769999998</v>
      </c>
      <c r="N30" s="2">
        <v>17365602130.91</v>
      </c>
      <c r="O30" s="2">
        <v>3702.8683933786597</v>
      </c>
      <c r="P30" s="2">
        <v>66578511293.75</v>
      </c>
      <c r="Q30" s="2">
        <v>3702.8683999999998</v>
      </c>
      <c r="R30" s="3">
        <v>44286</v>
      </c>
      <c r="S30" s="1">
        <v>101185</v>
      </c>
      <c r="T30" s="1" t="s">
        <v>519</v>
      </c>
      <c r="U30" s="1">
        <v>36</v>
      </c>
      <c r="V30" s="1" t="s">
        <v>520</v>
      </c>
      <c r="W30" s="1">
        <v>1000</v>
      </c>
      <c r="X30" s="1" t="s">
        <v>506</v>
      </c>
      <c r="Y30" s="2">
        <v>3702.8683999999998</v>
      </c>
      <c r="Z30" s="2">
        <v>3702.8683999999998</v>
      </c>
      <c r="AA30" s="2">
        <v>84375</v>
      </c>
      <c r="AB30" s="1" t="s">
        <v>507</v>
      </c>
      <c r="AC30" s="1" t="s">
        <v>73</v>
      </c>
      <c r="AD30" s="3">
        <v>44285</v>
      </c>
      <c r="AE30" s="2">
        <v>3702.5284999999999</v>
      </c>
      <c r="AF30" s="2">
        <v>3702.5285078182096</v>
      </c>
      <c r="AG30" s="2">
        <v>0.33989999999999998</v>
      </c>
      <c r="AH30" s="2">
        <v>9.1802129274619997E-3</v>
      </c>
      <c r="AI30" s="2">
        <v>3.3508</v>
      </c>
      <c r="AJ30" s="2">
        <v>0.33988556045231</v>
      </c>
      <c r="AK30" s="2">
        <v>9.1798229165450003E-3</v>
      </c>
      <c r="AL30" s="2">
        <v>3.3506</v>
      </c>
      <c r="AM30" s="1" t="s">
        <v>507</v>
      </c>
      <c r="AN30" s="1" t="s">
        <v>508</v>
      </c>
      <c r="AO30" s="1"/>
      <c r="AP30" s="1" t="s">
        <v>42</v>
      </c>
      <c r="AQ30" s="1" t="s">
        <v>521</v>
      </c>
      <c r="AR30" s="1"/>
      <c r="AS30" s="1"/>
      <c r="AT30" s="198">
        <v>30</v>
      </c>
      <c r="AU30" s="198" t="s">
        <v>648</v>
      </c>
    </row>
    <row r="31" spans="1:47" x14ac:dyDescent="0.25">
      <c r="A31" s="75" t="str">
        <f t="shared" si="2"/>
        <v>LLIQDFRDD</v>
      </c>
      <c r="B31" s="75" t="str">
        <f>VLOOKUP(J31,'Scheme master'!A:M,13,0)</f>
        <v>RDD</v>
      </c>
      <c r="C31" s="75">
        <f>VLOOKUP(J31,'Scheme master'!A:K,11,0)</f>
        <v>1000</v>
      </c>
      <c r="D31" s="78">
        <f t="shared" si="3"/>
        <v>36.292115099999997</v>
      </c>
      <c r="E31" s="78">
        <f>SUMIF('PHY rollback'!A:A,J31,'PHY rollback'!G:G)</f>
        <v>0</v>
      </c>
      <c r="F31" s="78">
        <f t="shared" si="4"/>
        <v>39.848742378999994</v>
      </c>
      <c r="G31" s="89">
        <f t="shared" si="5"/>
        <v>1098</v>
      </c>
      <c r="H31" s="78">
        <f t="shared" si="1"/>
        <v>0</v>
      </c>
      <c r="I31" s="76" t="str">
        <f>VLOOKUP(K31,'Scheme master'!D:L,9,0)</f>
        <v>Live</v>
      </c>
      <c r="J31" s="1" t="s">
        <v>514</v>
      </c>
      <c r="K31" s="1" t="s">
        <v>503</v>
      </c>
      <c r="L31" s="1" t="s">
        <v>34</v>
      </c>
      <c r="M31" s="2">
        <v>362921.15100000001</v>
      </c>
      <c r="N31" s="2">
        <v>398487423.78999996</v>
      </c>
      <c r="O31" s="2">
        <v>1097.99999997796</v>
      </c>
      <c r="P31" s="2">
        <v>66578511293.75</v>
      </c>
      <c r="Q31" s="2">
        <v>1098</v>
      </c>
      <c r="R31" s="3">
        <v>44286</v>
      </c>
      <c r="S31" s="1">
        <v>101184</v>
      </c>
      <c r="T31" s="1" t="s">
        <v>515</v>
      </c>
      <c r="U31" s="1">
        <v>36</v>
      </c>
      <c r="V31" s="1" t="s">
        <v>516</v>
      </c>
      <c r="W31" s="1">
        <v>1000</v>
      </c>
      <c r="X31" s="1" t="s">
        <v>506</v>
      </c>
      <c r="Y31" s="2">
        <v>1098</v>
      </c>
      <c r="Z31" s="2">
        <v>1098</v>
      </c>
      <c r="AA31" s="2">
        <v>84374</v>
      </c>
      <c r="AB31" s="1" t="s">
        <v>507</v>
      </c>
      <c r="AC31" s="1" t="s">
        <v>154</v>
      </c>
      <c r="AD31" s="3">
        <v>44285</v>
      </c>
      <c r="AE31" s="2">
        <v>1098</v>
      </c>
      <c r="AF31" s="2">
        <v>1098.0000000052801</v>
      </c>
      <c r="AG31" s="2">
        <v>0</v>
      </c>
      <c r="AH31" s="2">
        <v>0</v>
      </c>
      <c r="AI31" s="2">
        <v>0</v>
      </c>
      <c r="AJ31" s="2">
        <v>-2.7323289999999999E-8</v>
      </c>
      <c r="AK31" s="2">
        <v>-2.488459E-9</v>
      </c>
      <c r="AL31" s="2">
        <v>0</v>
      </c>
      <c r="AM31" s="1" t="s">
        <v>507</v>
      </c>
      <c r="AN31" s="1" t="s">
        <v>508</v>
      </c>
      <c r="AO31" s="1"/>
      <c r="AP31" s="1" t="s">
        <v>42</v>
      </c>
      <c r="AQ31" s="1" t="s">
        <v>517</v>
      </c>
      <c r="AR31" s="1"/>
      <c r="AS31" s="1"/>
      <c r="AT31" s="198">
        <v>30</v>
      </c>
      <c r="AU31" s="198" t="s">
        <v>648</v>
      </c>
    </row>
    <row r="32" spans="1:47" x14ac:dyDescent="0.25">
      <c r="A32" s="75" t="str">
        <f t="shared" si="2"/>
        <v>LLIQDFDG</v>
      </c>
      <c r="B32" s="75" t="str">
        <f>VLOOKUP(J32,'Scheme master'!A:M,13,0)</f>
        <v>DG</v>
      </c>
      <c r="C32" s="75">
        <f>VLOOKUP(J32,'Scheme master'!A:K,11,0)</f>
        <v>1000</v>
      </c>
      <c r="D32" s="78">
        <f t="shared" si="3"/>
        <v>1288.6053558112001</v>
      </c>
      <c r="E32" s="78">
        <f>SUMIF('PHY rollback'!A:A,J32,'PHY rollback'!G:G)</f>
        <v>0</v>
      </c>
      <c r="F32" s="78">
        <f t="shared" si="4"/>
        <v>4815.3604364980001</v>
      </c>
      <c r="G32" s="89">
        <f t="shared" si="5"/>
        <v>3736.8775999999998</v>
      </c>
      <c r="H32" s="78">
        <f t="shared" si="1"/>
        <v>0</v>
      </c>
      <c r="I32" s="76" t="str">
        <f>VLOOKUP(K32,'Scheme master'!D:L,9,0)</f>
        <v>Live</v>
      </c>
      <c r="J32" s="1" t="s">
        <v>510</v>
      </c>
      <c r="K32" s="1" t="s">
        <v>503</v>
      </c>
      <c r="L32" s="1" t="s">
        <v>60</v>
      </c>
      <c r="M32" s="2">
        <v>12886053.558112001</v>
      </c>
      <c r="N32" s="2">
        <v>48153604364.980003</v>
      </c>
      <c r="O32" s="2">
        <v>3736.8775589688898</v>
      </c>
      <c r="P32" s="2">
        <v>66578511293.75</v>
      </c>
      <c r="Q32" s="2">
        <v>3736.8775999999998</v>
      </c>
      <c r="R32" s="3">
        <v>44286</v>
      </c>
      <c r="S32" s="1">
        <v>120249</v>
      </c>
      <c r="T32" s="1" t="s">
        <v>511</v>
      </c>
      <c r="U32" s="1">
        <v>36</v>
      </c>
      <c r="V32" s="1" t="s">
        <v>512</v>
      </c>
      <c r="W32" s="1">
        <v>1000</v>
      </c>
      <c r="X32" s="1" t="s">
        <v>506</v>
      </c>
      <c r="Y32" s="2">
        <v>3736.8775999999998</v>
      </c>
      <c r="Z32" s="2">
        <v>3736.8775999999998</v>
      </c>
      <c r="AA32" s="2">
        <v>84377</v>
      </c>
      <c r="AB32" s="1" t="s">
        <v>507</v>
      </c>
      <c r="AC32" s="1" t="s">
        <v>63</v>
      </c>
      <c r="AD32" s="3">
        <v>44285</v>
      </c>
      <c r="AE32" s="2">
        <v>3736.5201999999999</v>
      </c>
      <c r="AF32" s="2">
        <v>3736.5202096893199</v>
      </c>
      <c r="AG32" s="2">
        <v>0.3574</v>
      </c>
      <c r="AH32" s="2">
        <v>9.5650493204879998E-3</v>
      </c>
      <c r="AI32" s="2">
        <v>3.4912000000000001</v>
      </c>
      <c r="AJ32" s="2">
        <v>0.35734927957336998</v>
      </c>
      <c r="AK32" s="2">
        <v>9.5636918715629998E-3</v>
      </c>
      <c r="AL32" s="2">
        <v>3.4906999999999999</v>
      </c>
      <c r="AM32" s="1" t="s">
        <v>507</v>
      </c>
      <c r="AN32" s="1" t="s">
        <v>508</v>
      </c>
      <c r="AO32" s="1"/>
      <c r="AP32" s="1" t="s">
        <v>41</v>
      </c>
      <c r="AQ32" s="1" t="s">
        <v>513</v>
      </c>
      <c r="AR32" s="1"/>
      <c r="AS32" s="1"/>
      <c r="AT32" s="198">
        <v>30</v>
      </c>
      <c r="AU32" s="198" t="s">
        <v>648</v>
      </c>
    </row>
    <row r="33" spans="1:47" x14ac:dyDescent="0.25">
      <c r="A33" s="75" t="str">
        <f t="shared" si="2"/>
        <v>LLIQDFDDD</v>
      </c>
      <c r="B33" s="75" t="str">
        <f>VLOOKUP(J33,'Scheme master'!A:M,13,0)</f>
        <v>DDD</v>
      </c>
      <c r="C33" s="75">
        <f>VLOOKUP(J33,'Scheme master'!A:K,11,0)</f>
        <v>1000</v>
      </c>
      <c r="D33" s="78">
        <f t="shared" si="3"/>
        <v>60.183731700000003</v>
      </c>
      <c r="E33" s="78">
        <f>SUMIF('PHY rollback'!A:A,J33,'PHY rollback'!G:G)</f>
        <v>0</v>
      </c>
      <c r="F33" s="78">
        <f t="shared" si="4"/>
        <v>66.081737406999991</v>
      </c>
      <c r="G33" s="89">
        <f t="shared" si="5"/>
        <v>1098</v>
      </c>
      <c r="H33" s="78">
        <f t="shared" si="1"/>
        <v>0</v>
      </c>
      <c r="I33" s="76" t="str">
        <f>VLOOKUP(K33,'Scheme master'!D:L,9,0)</f>
        <v>Live</v>
      </c>
      <c r="J33" s="1" t="s">
        <v>502</v>
      </c>
      <c r="K33" s="1" t="s">
        <v>503</v>
      </c>
      <c r="L33" s="1" t="s">
        <v>51</v>
      </c>
      <c r="M33" s="2">
        <v>601837.31700000004</v>
      </c>
      <c r="N33" s="2">
        <v>660817374.06999993</v>
      </c>
      <c r="O33" s="2">
        <v>1098.00000000665</v>
      </c>
      <c r="P33" s="2">
        <v>66578511293.75</v>
      </c>
      <c r="Q33" s="2">
        <v>1098</v>
      </c>
      <c r="R33" s="3">
        <v>44286</v>
      </c>
      <c r="S33" s="1">
        <v>120248</v>
      </c>
      <c r="T33" s="1" t="s">
        <v>504</v>
      </c>
      <c r="U33" s="1">
        <v>36</v>
      </c>
      <c r="V33" s="1" t="s">
        <v>505</v>
      </c>
      <c r="W33" s="1">
        <v>1000</v>
      </c>
      <c r="X33" s="1" t="s">
        <v>506</v>
      </c>
      <c r="Y33" s="2">
        <v>1098</v>
      </c>
      <c r="Z33" s="2">
        <v>1098</v>
      </c>
      <c r="AA33" s="2">
        <v>84376</v>
      </c>
      <c r="AB33" s="1" t="s">
        <v>507</v>
      </c>
      <c r="AC33" s="1" t="s">
        <v>56</v>
      </c>
      <c r="AD33" s="3">
        <v>44285</v>
      </c>
      <c r="AE33" s="2">
        <v>1098</v>
      </c>
      <c r="AF33" s="2">
        <v>1097.9999999967499</v>
      </c>
      <c r="AG33" s="2">
        <v>0</v>
      </c>
      <c r="AH33" s="2">
        <v>0</v>
      </c>
      <c r="AI33" s="2">
        <v>0</v>
      </c>
      <c r="AJ33" s="2">
        <v>9.8963400000000006E-9</v>
      </c>
      <c r="AK33" s="2">
        <v>9.0130600000000003E-10</v>
      </c>
      <c r="AL33" s="2">
        <v>0</v>
      </c>
      <c r="AM33" s="1" t="s">
        <v>507</v>
      </c>
      <c r="AN33" s="1" t="s">
        <v>508</v>
      </c>
      <c r="AO33" s="1"/>
      <c r="AP33" s="1" t="s">
        <v>41</v>
      </c>
      <c r="AQ33" s="1" t="s">
        <v>509</v>
      </c>
      <c r="AR33" s="1"/>
      <c r="AS33" s="1"/>
      <c r="AT33" s="198">
        <v>30</v>
      </c>
      <c r="AU33" s="198" t="s">
        <v>648</v>
      </c>
    </row>
    <row r="34" spans="1:47" x14ac:dyDescent="0.25">
      <c r="A34" s="75" t="str">
        <f t="shared" si="2"/>
        <v>LEULISRD</v>
      </c>
      <c r="B34" s="75" t="str">
        <f>VLOOKUP(J34,'Scheme master'!A:M,13,0)</f>
        <v>RD</v>
      </c>
      <c r="C34" s="75">
        <f>VLOOKUP(J34,'Scheme master'!A:K,11,0)</f>
        <v>10</v>
      </c>
      <c r="D34" s="78">
        <f t="shared" si="3"/>
        <v>150.712728129</v>
      </c>
      <c r="E34" s="78">
        <f>SUMIF('PHY rollback'!A:A,J34,'PHY rollback'!G:G)</f>
        <v>0</v>
      </c>
      <c r="F34" s="78">
        <f t="shared" si="4"/>
        <v>336.53548161100002</v>
      </c>
      <c r="G34" s="89">
        <f t="shared" si="5"/>
        <v>22.329599999999999</v>
      </c>
      <c r="H34" s="78">
        <f t="shared" si="1"/>
        <v>0</v>
      </c>
      <c r="I34" s="76" t="str">
        <f>VLOOKUP(K34,'Scheme master'!D:L,9,0)</f>
        <v>Live</v>
      </c>
      <c r="J34" s="1" t="s">
        <v>498</v>
      </c>
      <c r="K34" s="1" t="s">
        <v>491</v>
      </c>
      <c r="L34" s="1" t="s">
        <v>35</v>
      </c>
      <c r="M34" s="2">
        <v>150712728.12900001</v>
      </c>
      <c r="N34" s="2">
        <v>3365354816.1100001</v>
      </c>
      <c r="O34" s="2">
        <v>22.3295992175889</v>
      </c>
      <c r="P34" s="2">
        <v>3468124154.2999997</v>
      </c>
      <c r="Q34" s="2">
        <v>22.329599999999999</v>
      </c>
      <c r="R34" s="3">
        <v>44286</v>
      </c>
      <c r="S34" s="1">
        <v>100325</v>
      </c>
      <c r="T34" s="1" t="s">
        <v>499</v>
      </c>
      <c r="U34" s="1">
        <v>2</v>
      </c>
      <c r="V34" s="1" t="s">
        <v>500</v>
      </c>
      <c r="W34" s="1">
        <v>10</v>
      </c>
      <c r="X34" s="1" t="s">
        <v>270</v>
      </c>
      <c r="Y34" s="2">
        <v>22.329599999999999</v>
      </c>
      <c r="Z34" s="2">
        <v>22.329599999999999</v>
      </c>
      <c r="AA34" s="2">
        <v>84317</v>
      </c>
      <c r="AB34" s="1" t="s">
        <v>494</v>
      </c>
      <c r="AC34" s="1" t="s">
        <v>68</v>
      </c>
      <c r="AD34" s="3">
        <v>44285</v>
      </c>
      <c r="AE34" s="2">
        <v>22.424900000000001</v>
      </c>
      <c r="AF34" s="2">
        <v>22.424904773240701</v>
      </c>
      <c r="AG34" s="2">
        <v>-9.5299999999999996E-2</v>
      </c>
      <c r="AH34" s="2">
        <v>-0.42497402441036503</v>
      </c>
      <c r="AI34" s="2">
        <v>-155.1155</v>
      </c>
      <c r="AJ34" s="2">
        <v>-9.5305555651820001E-2</v>
      </c>
      <c r="AK34" s="2">
        <v>-0.424998708425049</v>
      </c>
      <c r="AL34" s="2">
        <v>-155.12450000000001</v>
      </c>
      <c r="AM34" s="1" t="s">
        <v>495</v>
      </c>
      <c r="AN34" s="1" t="s">
        <v>496</v>
      </c>
      <c r="AO34" s="1"/>
      <c r="AP34" s="1" t="s">
        <v>42</v>
      </c>
      <c r="AQ34" s="1" t="s">
        <v>501</v>
      </c>
      <c r="AR34" s="1"/>
      <c r="AS34" s="1"/>
      <c r="AT34" s="198">
        <v>30</v>
      </c>
      <c r="AU34" s="198" t="s">
        <v>648</v>
      </c>
    </row>
    <row r="35" spans="1:47" x14ac:dyDescent="0.25">
      <c r="A35" s="75" t="str">
        <f t="shared" si="2"/>
        <v>LEULISDD</v>
      </c>
      <c r="B35" s="75" t="str">
        <f>VLOOKUP(J35,'Scheme master'!A:M,13,0)</f>
        <v>DD</v>
      </c>
      <c r="C35" s="75">
        <f>VLOOKUP(J35,'Scheme master'!A:K,11,0)</f>
        <v>10</v>
      </c>
      <c r="D35" s="78">
        <f t="shared" si="3"/>
        <v>4.3110637639999991</v>
      </c>
      <c r="E35" s="78">
        <f>SUMIF('PHY rollback'!A:A,J35,'PHY rollback'!G:G)</f>
        <v>0</v>
      </c>
      <c r="F35" s="78">
        <f t="shared" si="4"/>
        <v>10.276933819</v>
      </c>
      <c r="G35" s="89">
        <f t="shared" si="5"/>
        <v>23.8385</v>
      </c>
      <c r="H35" s="78">
        <f t="shared" ref="H35:H66" si="6">SUMIF(K:K,K35,F:F)-P35/10000000</f>
        <v>0</v>
      </c>
      <c r="I35" s="76" t="str">
        <f>VLOOKUP(K35,'Scheme master'!D:L,9,0)</f>
        <v>Live</v>
      </c>
      <c r="J35" s="1" t="s">
        <v>490</v>
      </c>
      <c r="K35" s="1" t="s">
        <v>491</v>
      </c>
      <c r="L35" s="1" t="s">
        <v>51</v>
      </c>
      <c r="M35" s="2">
        <v>4311063.7639999995</v>
      </c>
      <c r="N35" s="2">
        <v>102769338.19</v>
      </c>
      <c r="O35" s="2">
        <v>23.83851035751</v>
      </c>
      <c r="P35" s="2">
        <v>3468124154.2999997</v>
      </c>
      <c r="Q35" s="2">
        <v>23.8385</v>
      </c>
      <c r="R35" s="3">
        <v>44286</v>
      </c>
      <c r="S35" s="1">
        <v>120259</v>
      </c>
      <c r="T35" s="1" t="s">
        <v>492</v>
      </c>
      <c r="U35" s="1">
        <v>2</v>
      </c>
      <c r="V35" s="1" t="s">
        <v>493</v>
      </c>
      <c r="W35" s="1">
        <v>10</v>
      </c>
      <c r="X35" s="1" t="s">
        <v>270</v>
      </c>
      <c r="Y35" s="2">
        <v>23.8385</v>
      </c>
      <c r="Z35" s="2">
        <v>23.8385</v>
      </c>
      <c r="AA35" s="2">
        <v>84318</v>
      </c>
      <c r="AB35" s="1" t="s">
        <v>494</v>
      </c>
      <c r="AC35" s="1" t="s">
        <v>56</v>
      </c>
      <c r="AD35" s="3">
        <v>44285</v>
      </c>
      <c r="AE35" s="2">
        <v>23.939800000000002</v>
      </c>
      <c r="AF35" s="2">
        <v>23.9397843037796</v>
      </c>
      <c r="AG35" s="2">
        <v>-0.1013</v>
      </c>
      <c r="AH35" s="2">
        <v>-0.42314472134270098</v>
      </c>
      <c r="AI35" s="2">
        <v>-154.4478</v>
      </c>
      <c r="AJ35" s="2">
        <v>-0.10127394626956</v>
      </c>
      <c r="AK35" s="2">
        <v>-0.42303616851539899</v>
      </c>
      <c r="AL35" s="2">
        <v>-154.40819999999999</v>
      </c>
      <c r="AM35" s="1" t="s">
        <v>495</v>
      </c>
      <c r="AN35" s="1" t="s">
        <v>496</v>
      </c>
      <c r="AO35" s="1"/>
      <c r="AP35" s="1" t="s">
        <v>41</v>
      </c>
      <c r="AQ35" s="1" t="s">
        <v>497</v>
      </c>
      <c r="AR35" s="1"/>
      <c r="AS35" s="1"/>
      <c r="AT35" s="198">
        <v>30</v>
      </c>
      <c r="AU35" s="198" t="s">
        <v>648</v>
      </c>
    </row>
    <row r="36" spans="1:47" x14ac:dyDescent="0.25">
      <c r="A36" s="75" t="str">
        <f t="shared" si="2"/>
        <v>LETFSXRG</v>
      </c>
      <c r="B36" s="75" t="str">
        <f>VLOOKUP(J36,'Scheme master'!A:M,13,0)</f>
        <v>RG</v>
      </c>
      <c r="C36" s="75">
        <f>VLOOKUP(J36,'Scheme master'!A:K,11,0)</f>
        <v>10</v>
      </c>
      <c r="D36" s="78">
        <f t="shared" si="3"/>
        <v>10.402512999999999</v>
      </c>
      <c r="E36" s="78">
        <f>SUMIF('PHY rollback'!A:A,J36,'PHY rollback'!G:G)</f>
        <v>0</v>
      </c>
      <c r="F36" s="78">
        <f t="shared" si="4"/>
        <v>548.13543897900001</v>
      </c>
      <c r="G36" s="89">
        <f t="shared" si="5"/>
        <v>526.92600000000004</v>
      </c>
      <c r="H36" s="78">
        <f t="shared" si="6"/>
        <v>0</v>
      </c>
      <c r="I36" s="76" t="str">
        <f>VLOOKUP(K36,'Scheme master'!D:L,9,0)</f>
        <v>Live</v>
      </c>
      <c r="J36" s="1" t="s">
        <v>481</v>
      </c>
      <c r="K36" s="1" t="s">
        <v>482</v>
      </c>
      <c r="L36" s="1" t="s">
        <v>26</v>
      </c>
      <c r="M36" s="2">
        <v>10402512.999999998</v>
      </c>
      <c r="N36" s="2">
        <v>5481354389.79</v>
      </c>
      <c r="O36" s="2">
        <v>526.92598315330201</v>
      </c>
      <c r="P36" s="2">
        <v>5481354389.79</v>
      </c>
      <c r="Q36" s="2">
        <v>526.92600000000004</v>
      </c>
      <c r="R36" s="3">
        <v>44286</v>
      </c>
      <c r="S36" s="1">
        <v>135672</v>
      </c>
      <c r="T36" s="1" t="s">
        <v>483</v>
      </c>
      <c r="U36" s="1">
        <v>176</v>
      </c>
      <c r="V36" s="1" t="s">
        <v>484</v>
      </c>
      <c r="W36" s="1">
        <v>10</v>
      </c>
      <c r="X36" s="1" t="s">
        <v>270</v>
      </c>
      <c r="Y36" s="2">
        <v>526.92600000000004</v>
      </c>
      <c r="Z36" s="2">
        <v>526.92600000000004</v>
      </c>
      <c r="AA36" s="2">
        <v>84344</v>
      </c>
      <c r="AB36" s="1" t="s">
        <v>485</v>
      </c>
      <c r="AC36" s="1" t="s">
        <v>14</v>
      </c>
      <c r="AD36" s="3">
        <v>44285</v>
      </c>
      <c r="AE36" s="2">
        <v>533.59190000000001</v>
      </c>
      <c r="AF36" s="2">
        <v>533.59193771351204</v>
      </c>
      <c r="AG36" s="2">
        <v>-6.6658999999999997</v>
      </c>
      <c r="AH36" s="2">
        <v>-1.24925059769461</v>
      </c>
      <c r="AI36" s="2">
        <v>-455.97649999999999</v>
      </c>
      <c r="AJ36" s="2">
        <v>-6.6659545602105998</v>
      </c>
      <c r="AK36" s="2">
        <v>-1.2492607344808799</v>
      </c>
      <c r="AL36" s="2">
        <v>-455.98020000000002</v>
      </c>
      <c r="AM36" s="1" t="s">
        <v>486</v>
      </c>
      <c r="AN36" s="1" t="s">
        <v>487</v>
      </c>
      <c r="AO36" s="1"/>
      <c r="AP36" s="1" t="s">
        <v>97</v>
      </c>
      <c r="AQ36" s="1" t="s">
        <v>488</v>
      </c>
      <c r="AR36" s="1">
        <v>539487</v>
      </c>
      <c r="AS36" s="1" t="s">
        <v>489</v>
      </c>
      <c r="AT36" s="198">
        <v>30</v>
      </c>
      <c r="AU36" s="198" t="s">
        <v>648</v>
      </c>
    </row>
    <row r="37" spans="1:47" x14ac:dyDescent="0.25">
      <c r="A37" s="75" t="str">
        <f t="shared" si="2"/>
        <v>LETF50RG</v>
      </c>
      <c r="B37" s="75" t="str">
        <f>VLOOKUP(J37,'Scheme master'!A:M,13,0)</f>
        <v>RG</v>
      </c>
      <c r="C37" s="75">
        <f>VLOOKUP(J37,'Scheme master'!A:K,11,0)</f>
        <v>10</v>
      </c>
      <c r="D37" s="78">
        <f t="shared" si="3"/>
        <v>42.935671000000006</v>
      </c>
      <c r="E37" s="78">
        <f>SUMIF('PHY rollback'!A:A,J37,'PHY rollback'!G:G)</f>
        <v>0</v>
      </c>
      <c r="F37" s="78">
        <f t="shared" si="4"/>
        <v>666.89679675599996</v>
      </c>
      <c r="G37" s="89">
        <f t="shared" si="5"/>
        <v>155.3246</v>
      </c>
      <c r="H37" s="78">
        <f t="shared" si="6"/>
        <v>0</v>
      </c>
      <c r="I37" s="76" t="str">
        <f>VLOOKUP(K37,'Scheme master'!D:L,9,0)</f>
        <v>Live</v>
      </c>
      <c r="J37" s="1" t="s">
        <v>473</v>
      </c>
      <c r="K37" s="1" t="s">
        <v>474</v>
      </c>
      <c r="L37" s="1" t="s">
        <v>26</v>
      </c>
      <c r="M37" s="2">
        <v>42935671.000000007</v>
      </c>
      <c r="N37" s="2">
        <v>6668967967.5599995</v>
      </c>
      <c r="O37" s="2">
        <v>155.32464760036001</v>
      </c>
      <c r="P37" s="2">
        <v>6668967967.5599995</v>
      </c>
      <c r="Q37" s="2">
        <v>155.3246</v>
      </c>
      <c r="R37" s="3">
        <v>44286</v>
      </c>
      <c r="S37" s="1">
        <v>135607</v>
      </c>
      <c r="T37" s="1" t="s">
        <v>475</v>
      </c>
      <c r="U37" s="1">
        <v>175</v>
      </c>
      <c r="V37" s="1" t="s">
        <v>476</v>
      </c>
      <c r="W37" s="1">
        <v>10</v>
      </c>
      <c r="X37" s="1" t="s">
        <v>270</v>
      </c>
      <c r="Y37" s="2">
        <v>155.3246</v>
      </c>
      <c r="Z37" s="2">
        <v>155.3246</v>
      </c>
      <c r="AA37" s="2">
        <v>84343</v>
      </c>
      <c r="AB37" s="1" t="s">
        <v>477</v>
      </c>
      <c r="AC37" s="1" t="s">
        <v>14</v>
      </c>
      <c r="AD37" s="3">
        <v>44285</v>
      </c>
      <c r="AE37" s="2">
        <v>156.97200000000001</v>
      </c>
      <c r="AF37" s="2">
        <v>156.97195842403397</v>
      </c>
      <c r="AG37" s="2">
        <v>-1.6474</v>
      </c>
      <c r="AH37" s="2">
        <v>-1.04948653263002</v>
      </c>
      <c r="AI37" s="2">
        <v>-383.06259999999997</v>
      </c>
      <c r="AJ37" s="2">
        <v>-1.6473108236738701</v>
      </c>
      <c r="AK37" s="2">
        <v>-1.0494300002449699</v>
      </c>
      <c r="AL37" s="2">
        <v>-383.04199999999997</v>
      </c>
      <c r="AM37" s="1" t="s">
        <v>477</v>
      </c>
      <c r="AN37" s="1" t="s">
        <v>478</v>
      </c>
      <c r="AO37" s="1"/>
      <c r="AP37" s="1" t="s">
        <v>97</v>
      </c>
      <c r="AQ37" s="1" t="s">
        <v>479</v>
      </c>
      <c r="AR37" s="1">
        <v>539480</v>
      </c>
      <c r="AS37" s="1" t="s">
        <v>480</v>
      </c>
      <c r="AT37" s="198">
        <v>30</v>
      </c>
      <c r="AU37" s="198" t="s">
        <v>648</v>
      </c>
    </row>
    <row r="38" spans="1:47" x14ac:dyDescent="0.25">
      <c r="A38" s="75" t="str">
        <f t="shared" si="2"/>
        <v>LDMIPFDDA</v>
      </c>
      <c r="B38" s="75" t="str">
        <f>VLOOKUP(J38,'Scheme master'!A:M,13,0)</f>
        <v>DDA</v>
      </c>
      <c r="C38" s="75">
        <f>VLOOKUP(J38,'Scheme master'!A:K,11,0)</f>
        <v>10</v>
      </c>
      <c r="D38" s="78">
        <f t="shared" si="3"/>
        <v>2.9307337999999999E-2</v>
      </c>
      <c r="E38" s="78">
        <f>SUMIF('PHY rollback'!A:A,J38,'PHY rollback'!G:G)</f>
        <v>0</v>
      </c>
      <c r="F38" s="78">
        <f t="shared" si="4"/>
        <v>3.7539665E-2</v>
      </c>
      <c r="G38" s="89">
        <f t="shared" si="5"/>
        <v>12.808999999999999</v>
      </c>
      <c r="H38" s="78">
        <f t="shared" si="6"/>
        <v>0</v>
      </c>
      <c r="I38" s="76" t="str">
        <f>VLOOKUP(K38,'Scheme master'!D:L,9,0)</f>
        <v>Live</v>
      </c>
      <c r="J38" s="1" t="s">
        <v>215</v>
      </c>
      <c r="K38" s="1" t="s">
        <v>179</v>
      </c>
      <c r="L38" s="1" t="s">
        <v>216</v>
      </c>
      <c r="M38" s="2">
        <v>29307.338</v>
      </c>
      <c r="N38" s="2">
        <v>375396.65</v>
      </c>
      <c r="O38" s="2">
        <v>12.8089644306829</v>
      </c>
      <c r="P38" s="2">
        <v>801349443.70000005</v>
      </c>
      <c r="Q38" s="2">
        <v>12.808999999999999</v>
      </c>
      <c r="R38" s="3">
        <v>44286</v>
      </c>
      <c r="S38" s="1">
        <v>120275</v>
      </c>
      <c r="T38" s="1" t="s">
        <v>217</v>
      </c>
      <c r="U38" s="1">
        <v>31</v>
      </c>
      <c r="V38" s="1" t="s">
        <v>218</v>
      </c>
      <c r="W38" s="1">
        <v>10</v>
      </c>
      <c r="X38" s="1" t="s">
        <v>54</v>
      </c>
      <c r="Y38" s="2">
        <v>12.808999999999999</v>
      </c>
      <c r="Z38" s="2">
        <v>12.680899999999999</v>
      </c>
      <c r="AA38" s="2">
        <v>84266</v>
      </c>
      <c r="AB38" s="1" t="s">
        <v>182</v>
      </c>
      <c r="AC38" s="1" t="s">
        <v>219</v>
      </c>
      <c r="AD38" s="3">
        <v>44285</v>
      </c>
      <c r="AE38" s="2">
        <v>12.840199999999999</v>
      </c>
      <c r="AF38" s="2">
        <v>12.8401886926749</v>
      </c>
      <c r="AG38" s="2">
        <v>-3.1199999999999999E-2</v>
      </c>
      <c r="AH38" s="2">
        <v>-0.24298686936340599</v>
      </c>
      <c r="AI38" s="2">
        <v>-88.690200000000004</v>
      </c>
      <c r="AJ38" s="2">
        <v>-3.1224261991999999E-2</v>
      </c>
      <c r="AK38" s="2">
        <v>-0.243176036889653</v>
      </c>
      <c r="AL38" s="2">
        <v>-88.759299999999996</v>
      </c>
      <c r="AM38" s="1" t="s">
        <v>182</v>
      </c>
      <c r="AN38" s="1" t="s">
        <v>183</v>
      </c>
      <c r="AO38" s="1"/>
      <c r="AP38" s="1" t="s">
        <v>41</v>
      </c>
      <c r="AQ38" s="1" t="s">
        <v>220</v>
      </c>
      <c r="AR38" s="1"/>
      <c r="AS38" s="1"/>
      <c r="AT38" s="198">
        <v>30</v>
      </c>
      <c r="AU38" s="198" t="s">
        <v>648</v>
      </c>
    </row>
    <row r="39" spans="1:47" x14ac:dyDescent="0.25">
      <c r="A39" s="75" t="str">
        <f t="shared" si="2"/>
        <v>LDONTFDD</v>
      </c>
      <c r="B39" s="75" t="str">
        <f>VLOOKUP(J39,'Scheme master'!A:M,13,0)</f>
        <v>DD</v>
      </c>
      <c r="C39" s="75">
        <f>VLOOKUP(J39,'Scheme master'!A:K,11,0)</f>
        <v>1000</v>
      </c>
      <c r="D39" s="78">
        <f t="shared" si="3"/>
        <v>3.463797</v>
      </c>
      <c r="E39" s="78">
        <f>SUMIF('PHY rollback'!A:A,J39,'PHY rollback'!G:G)</f>
        <v>0</v>
      </c>
      <c r="F39" s="78">
        <f t="shared" si="4"/>
        <v>3.6934735009999997</v>
      </c>
      <c r="G39" s="89">
        <f t="shared" si="5"/>
        <v>1066.3077000000001</v>
      </c>
      <c r="H39" s="78">
        <f t="shared" si="6"/>
        <v>0</v>
      </c>
      <c r="I39" s="76" t="str">
        <f>VLOOKUP(K39,'Scheme master'!D:L,9,0)</f>
        <v>Live</v>
      </c>
      <c r="J39" s="1" t="s">
        <v>998</v>
      </c>
      <c r="K39" s="1" t="s">
        <v>994</v>
      </c>
      <c r="L39" s="1" t="s">
        <v>51</v>
      </c>
      <c r="M39" s="2">
        <v>34637.97</v>
      </c>
      <c r="N39" s="2">
        <v>36934735.009999998</v>
      </c>
      <c r="O39" s="2">
        <v>1066.30772559708</v>
      </c>
      <c r="P39" s="2">
        <v>1549695324.6399999</v>
      </c>
      <c r="Q39" s="2">
        <v>1066.3077000000001</v>
      </c>
      <c r="R39" s="3">
        <v>44286</v>
      </c>
      <c r="S39" s="1">
        <v>147513</v>
      </c>
      <c r="T39" s="1" t="s">
        <v>999</v>
      </c>
      <c r="U39" s="1">
        <v>180</v>
      </c>
      <c r="V39" s="1"/>
      <c r="W39" s="1">
        <v>1000</v>
      </c>
      <c r="X39" s="1" t="s">
        <v>506</v>
      </c>
      <c r="Y39" s="2">
        <v>1066.3077000000001</v>
      </c>
      <c r="Z39" s="2">
        <v>1066.3077000000001</v>
      </c>
      <c r="AA39" s="2">
        <v>108997</v>
      </c>
      <c r="AB39" s="1" t="s">
        <v>996</v>
      </c>
      <c r="AC39" s="1" t="s">
        <v>56</v>
      </c>
      <c r="AD39" s="3">
        <v>44285</v>
      </c>
      <c r="AE39" s="2">
        <v>1066.2127</v>
      </c>
      <c r="AF39" s="2">
        <v>1066.2126911594401</v>
      </c>
      <c r="AG39" s="2">
        <v>9.5000000000000001E-2</v>
      </c>
      <c r="AH39" s="2">
        <v>8.9100420582119994E-3</v>
      </c>
      <c r="AI39" s="2">
        <v>3.2522000000000002</v>
      </c>
      <c r="AJ39" s="2">
        <v>9.5034437641699998E-2</v>
      </c>
      <c r="AK39" s="2">
        <v>8.9132720356529995E-3</v>
      </c>
      <c r="AL39" s="2">
        <v>3.2532999999999999</v>
      </c>
      <c r="AM39" s="1" t="s">
        <v>996</v>
      </c>
      <c r="AN39" s="1" t="s">
        <v>1000</v>
      </c>
      <c r="AO39" s="1"/>
      <c r="AP39" s="1" t="s">
        <v>41</v>
      </c>
      <c r="AQ39" s="1"/>
      <c r="AR39" s="1"/>
      <c r="AS39" s="1"/>
      <c r="AT39" s="198">
        <v>30</v>
      </c>
      <c r="AU39" s="198" t="s">
        <v>648</v>
      </c>
    </row>
    <row r="40" spans="1:47" x14ac:dyDescent="0.25">
      <c r="A40" s="75" t="str">
        <f t="shared" si="2"/>
        <v>LEINFADD</v>
      </c>
      <c r="B40" s="75" t="str">
        <f>VLOOKUP(J40,'Scheme master'!A:M,13,0)</f>
        <v>DD</v>
      </c>
      <c r="C40" s="75">
        <f>VLOOKUP(J40,'Scheme master'!A:K,11,0)</f>
        <v>10</v>
      </c>
      <c r="D40" s="78">
        <f t="shared" si="3"/>
        <v>0.100751145</v>
      </c>
      <c r="E40" s="78">
        <f>SUMIF('PHY rollback'!A:A,J40,'PHY rollback'!G:G)</f>
        <v>0</v>
      </c>
      <c r="F40" s="78">
        <f t="shared" si="4"/>
        <v>0.186384507</v>
      </c>
      <c r="G40" s="89">
        <f t="shared" si="5"/>
        <v>18.499500000000001</v>
      </c>
      <c r="H40" s="78">
        <f t="shared" si="6"/>
        <v>0</v>
      </c>
      <c r="I40" s="76" t="str">
        <f>VLOOKUP(K40,'Scheme master'!D:L,9,0)</f>
        <v>Live</v>
      </c>
      <c r="J40" s="1" t="s">
        <v>370</v>
      </c>
      <c r="K40" s="1" t="s">
        <v>371</v>
      </c>
      <c r="L40" s="1" t="s">
        <v>51</v>
      </c>
      <c r="M40" s="2">
        <v>100751.14499999999</v>
      </c>
      <c r="N40" s="2">
        <v>1863845.07</v>
      </c>
      <c r="O40" s="2">
        <v>18.499492685666301</v>
      </c>
      <c r="P40" s="2">
        <v>624960439.27999997</v>
      </c>
      <c r="Q40" s="2">
        <v>18.499500000000001</v>
      </c>
      <c r="R40" s="3">
        <v>44286</v>
      </c>
      <c r="S40" s="1">
        <v>120350</v>
      </c>
      <c r="T40" s="1" t="s">
        <v>372</v>
      </c>
      <c r="U40" s="1">
        <v>86</v>
      </c>
      <c r="V40" s="1" t="s">
        <v>373</v>
      </c>
      <c r="W40" s="1">
        <v>10</v>
      </c>
      <c r="X40" s="1" t="s">
        <v>270</v>
      </c>
      <c r="Y40" s="2">
        <v>18.499500000000001</v>
      </c>
      <c r="Z40" s="2">
        <v>18.314499999999999</v>
      </c>
      <c r="AA40" s="2">
        <v>84366</v>
      </c>
      <c r="AB40" s="1" t="s">
        <v>374</v>
      </c>
      <c r="AC40" s="1" t="s">
        <v>56</v>
      </c>
      <c r="AD40" s="3">
        <v>44285</v>
      </c>
      <c r="AE40" s="2">
        <v>18.5242</v>
      </c>
      <c r="AF40" s="2">
        <v>18.524173580808799</v>
      </c>
      <c r="AG40" s="2">
        <v>-2.47E-2</v>
      </c>
      <c r="AH40" s="2">
        <v>-0.13333909156670701</v>
      </c>
      <c r="AI40" s="2">
        <v>-48.668799999999997</v>
      </c>
      <c r="AJ40" s="2">
        <v>-2.4680895142510002E-2</v>
      </c>
      <c r="AK40" s="2">
        <v>-0.13323614699918199</v>
      </c>
      <c r="AL40" s="2">
        <v>-48.6312</v>
      </c>
      <c r="AM40" s="1" t="s">
        <v>374</v>
      </c>
      <c r="AN40" s="1" t="s">
        <v>375</v>
      </c>
      <c r="AO40" s="1"/>
      <c r="AP40" s="1" t="s">
        <v>41</v>
      </c>
      <c r="AQ40" s="1" t="s">
        <v>376</v>
      </c>
      <c r="AR40" s="1"/>
      <c r="AS40" s="1"/>
      <c r="AT40" s="198">
        <v>30</v>
      </c>
      <c r="AU40" s="198" t="s">
        <v>648</v>
      </c>
    </row>
    <row r="41" spans="1:47" x14ac:dyDescent="0.25">
      <c r="A41" s="75" t="str">
        <f t="shared" si="2"/>
        <v>LEINFADG</v>
      </c>
      <c r="B41" s="75" t="str">
        <f>VLOOKUP(J41,'Scheme master'!A:M,13,0)</f>
        <v>DG</v>
      </c>
      <c r="C41" s="75">
        <f>VLOOKUP(J41,'Scheme master'!A:K,11,0)</f>
        <v>10</v>
      </c>
      <c r="D41" s="78">
        <f t="shared" si="3"/>
        <v>2.3158715989999998</v>
      </c>
      <c r="E41" s="78">
        <f>SUMIF('PHY rollback'!A:A,J41,'PHY rollback'!G:G)</f>
        <v>0</v>
      </c>
      <c r="F41" s="78">
        <f t="shared" si="4"/>
        <v>4.3411293150000008</v>
      </c>
      <c r="G41" s="89">
        <f t="shared" si="5"/>
        <v>18.745100000000001</v>
      </c>
      <c r="H41" s="78">
        <f t="shared" si="6"/>
        <v>0</v>
      </c>
      <c r="I41" s="76" t="str">
        <f>VLOOKUP(K41,'Scheme master'!D:L,9,0)</f>
        <v>Live</v>
      </c>
      <c r="J41" s="1" t="s">
        <v>377</v>
      </c>
      <c r="K41" s="1" t="s">
        <v>371</v>
      </c>
      <c r="L41" s="1" t="s">
        <v>60</v>
      </c>
      <c r="M41" s="2">
        <v>2315871.5989999999</v>
      </c>
      <c r="N41" s="2">
        <v>43411293.150000006</v>
      </c>
      <c r="O41" s="2">
        <v>18.745120916351802</v>
      </c>
      <c r="P41" s="2">
        <v>624960439.27999997</v>
      </c>
      <c r="Q41" s="2">
        <v>18.745100000000001</v>
      </c>
      <c r="R41" s="3">
        <v>44286</v>
      </c>
      <c r="S41" s="1">
        <v>120351</v>
      </c>
      <c r="T41" s="1" t="s">
        <v>378</v>
      </c>
      <c r="U41" s="1">
        <v>86</v>
      </c>
      <c r="V41" s="1" t="s">
        <v>379</v>
      </c>
      <c r="W41" s="1">
        <v>10</v>
      </c>
      <c r="X41" s="1" t="s">
        <v>270</v>
      </c>
      <c r="Y41" s="2">
        <v>18.745100000000001</v>
      </c>
      <c r="Z41" s="2">
        <v>18.557600000000001</v>
      </c>
      <c r="AA41" s="2">
        <v>84367</v>
      </c>
      <c r="AB41" s="1" t="s">
        <v>374</v>
      </c>
      <c r="AC41" s="1" t="s">
        <v>63</v>
      </c>
      <c r="AD41" s="3">
        <v>44285</v>
      </c>
      <c r="AE41" s="2">
        <v>18.77</v>
      </c>
      <c r="AF41" s="2">
        <v>18.770022131191901</v>
      </c>
      <c r="AG41" s="2">
        <v>-2.4899999999999999E-2</v>
      </c>
      <c r="AH41" s="2">
        <v>-0.13265849760255699</v>
      </c>
      <c r="AI41" s="2">
        <v>-48.420400000000001</v>
      </c>
      <c r="AJ41" s="2">
        <v>-2.4901214840100001E-2</v>
      </c>
      <c r="AK41" s="2">
        <v>-0.13266481342458999</v>
      </c>
      <c r="AL41" s="2">
        <v>-48.422699999999999</v>
      </c>
      <c r="AM41" s="1" t="s">
        <v>374</v>
      </c>
      <c r="AN41" s="1" t="s">
        <v>375</v>
      </c>
      <c r="AO41" s="1"/>
      <c r="AP41" s="1" t="s">
        <v>41</v>
      </c>
      <c r="AQ41" s="1" t="s">
        <v>380</v>
      </c>
      <c r="AR41" s="1"/>
      <c r="AS41" s="1"/>
      <c r="AT41" s="198">
        <v>30</v>
      </c>
      <c r="AU41" s="198" t="s">
        <v>648</v>
      </c>
    </row>
    <row r="42" spans="1:47" x14ac:dyDescent="0.25">
      <c r="A42" s="75" t="str">
        <f t="shared" si="2"/>
        <v>LEINFARD</v>
      </c>
      <c r="B42" s="75" t="str">
        <f>VLOOKUP(J42,'Scheme master'!A:M,13,0)</f>
        <v>RD</v>
      </c>
      <c r="C42" s="75">
        <f>VLOOKUP(J42,'Scheme master'!A:K,11,0)</f>
        <v>10</v>
      </c>
      <c r="D42" s="78">
        <f t="shared" si="3"/>
        <v>2.4537501860000002</v>
      </c>
      <c r="E42" s="78">
        <f>SUMIF('PHY rollback'!A:A,J42,'PHY rollback'!G:G)</f>
        <v>0</v>
      </c>
      <c r="F42" s="78">
        <f t="shared" si="4"/>
        <v>4.2407034020000003</v>
      </c>
      <c r="G42" s="89">
        <f t="shared" si="5"/>
        <v>17.282499999999999</v>
      </c>
      <c r="H42" s="78">
        <f t="shared" si="6"/>
        <v>0</v>
      </c>
      <c r="I42" s="76" t="str">
        <f>VLOOKUP(K42,'Scheme master'!D:L,9,0)</f>
        <v>Live</v>
      </c>
      <c r="J42" s="1" t="s">
        <v>381</v>
      </c>
      <c r="K42" s="1" t="s">
        <v>371</v>
      </c>
      <c r="L42" s="1" t="s">
        <v>35</v>
      </c>
      <c r="M42" s="2">
        <v>2453750.1860000002</v>
      </c>
      <c r="N42" s="2">
        <v>42407034.020000003</v>
      </c>
      <c r="O42" s="2">
        <v>17.282539299214601</v>
      </c>
      <c r="P42" s="2">
        <v>624960439.27999997</v>
      </c>
      <c r="Q42" s="2">
        <v>17.282499999999999</v>
      </c>
      <c r="R42" s="3">
        <v>44286</v>
      </c>
      <c r="S42" s="1">
        <v>107764</v>
      </c>
      <c r="T42" s="1" t="s">
        <v>382</v>
      </c>
      <c r="U42" s="1">
        <v>86</v>
      </c>
      <c r="V42" s="1" t="s">
        <v>383</v>
      </c>
      <c r="W42" s="1">
        <v>10</v>
      </c>
      <c r="X42" s="1" t="s">
        <v>270</v>
      </c>
      <c r="Y42" s="2">
        <v>17.282499999999999</v>
      </c>
      <c r="Z42" s="2">
        <v>17.1097</v>
      </c>
      <c r="AA42" s="2">
        <v>84364</v>
      </c>
      <c r="AB42" s="1" t="s">
        <v>374</v>
      </c>
      <c r="AC42" s="1" t="s">
        <v>68</v>
      </c>
      <c r="AD42" s="3">
        <v>44285</v>
      </c>
      <c r="AE42" s="2">
        <v>17.306100000000001</v>
      </c>
      <c r="AF42" s="2">
        <v>17.306132015103898</v>
      </c>
      <c r="AG42" s="2">
        <v>-2.3599999999999999E-2</v>
      </c>
      <c r="AH42" s="2">
        <v>-0.13636810142088601</v>
      </c>
      <c r="AI42" s="2">
        <v>-49.7744</v>
      </c>
      <c r="AJ42" s="2">
        <v>-2.359271588938E-2</v>
      </c>
      <c r="AK42" s="2">
        <v>-0.13632575938279801</v>
      </c>
      <c r="AL42" s="2">
        <v>-49.758899999999997</v>
      </c>
      <c r="AM42" s="1" t="s">
        <v>374</v>
      </c>
      <c r="AN42" s="1" t="s">
        <v>375</v>
      </c>
      <c r="AO42" s="1"/>
      <c r="AP42" s="1" t="s">
        <v>42</v>
      </c>
      <c r="AQ42" s="1" t="s">
        <v>384</v>
      </c>
      <c r="AR42" s="1"/>
      <c r="AS42" s="1"/>
      <c r="AT42" s="198">
        <v>30</v>
      </c>
      <c r="AU42" s="198" t="s">
        <v>648</v>
      </c>
    </row>
    <row r="43" spans="1:47" x14ac:dyDescent="0.25">
      <c r="A43" s="75" t="str">
        <f t="shared" si="2"/>
        <v>LEINFARG</v>
      </c>
      <c r="B43" s="75" t="str">
        <f>VLOOKUP(J43,'Scheme master'!A:M,13,0)</f>
        <v>RG</v>
      </c>
      <c r="C43" s="75">
        <f>VLOOKUP(J43,'Scheme master'!A:K,11,0)</f>
        <v>10</v>
      </c>
      <c r="D43" s="78">
        <f t="shared" si="3"/>
        <v>31.089711297999997</v>
      </c>
      <c r="E43" s="78">
        <f>SUMIF('PHY rollback'!A:A,J43,'PHY rollback'!G:G)</f>
        <v>0</v>
      </c>
      <c r="F43" s="78">
        <f t="shared" si="4"/>
        <v>53.727826703999995</v>
      </c>
      <c r="G43" s="89">
        <f t="shared" si="5"/>
        <v>17.281500000000001</v>
      </c>
      <c r="H43" s="78">
        <f t="shared" si="6"/>
        <v>0</v>
      </c>
      <c r="I43" s="76" t="str">
        <f>VLOOKUP(K43,'Scheme master'!D:L,9,0)</f>
        <v>Live</v>
      </c>
      <c r="J43" s="1" t="s">
        <v>385</v>
      </c>
      <c r="K43" s="1" t="s">
        <v>371</v>
      </c>
      <c r="L43" s="1" t="s">
        <v>36</v>
      </c>
      <c r="M43" s="2">
        <v>31089711.297999997</v>
      </c>
      <c r="N43" s="2">
        <v>537278267.03999996</v>
      </c>
      <c r="O43" s="2">
        <v>17.281545714275001</v>
      </c>
      <c r="P43" s="2">
        <v>624960439.27999997</v>
      </c>
      <c r="Q43" s="2">
        <v>17.281500000000001</v>
      </c>
      <c r="R43" s="3">
        <v>44286</v>
      </c>
      <c r="S43" s="1">
        <v>107763</v>
      </c>
      <c r="T43" s="1" t="s">
        <v>386</v>
      </c>
      <c r="U43" s="1">
        <v>86</v>
      </c>
      <c r="V43" s="1" t="s">
        <v>387</v>
      </c>
      <c r="W43" s="1">
        <v>10</v>
      </c>
      <c r="X43" s="1" t="s">
        <v>270</v>
      </c>
      <c r="Y43" s="2">
        <v>17.281500000000001</v>
      </c>
      <c r="Z43" s="2">
        <v>17.108699999999999</v>
      </c>
      <c r="AA43" s="2">
        <v>84365</v>
      </c>
      <c r="AB43" s="1" t="s">
        <v>374</v>
      </c>
      <c r="AC43" s="1" t="s">
        <v>73</v>
      </c>
      <c r="AD43" s="3">
        <v>44285</v>
      </c>
      <c r="AE43" s="2">
        <v>17.305099999999999</v>
      </c>
      <c r="AF43" s="2">
        <v>17.305139338312301</v>
      </c>
      <c r="AG43" s="2">
        <v>-2.3599999999999999E-2</v>
      </c>
      <c r="AH43" s="2">
        <v>-0.13637598164702899</v>
      </c>
      <c r="AI43" s="2">
        <v>-49.777200000000001</v>
      </c>
      <c r="AJ43" s="2">
        <v>-2.3593624037249999E-2</v>
      </c>
      <c r="AK43" s="2">
        <v>-0.13633882730441499</v>
      </c>
      <c r="AL43" s="2">
        <v>-49.7637</v>
      </c>
      <c r="AM43" s="1" t="s">
        <v>374</v>
      </c>
      <c r="AN43" s="1" t="s">
        <v>375</v>
      </c>
      <c r="AO43" s="1"/>
      <c r="AP43" s="1" t="s">
        <v>42</v>
      </c>
      <c r="AQ43" s="1" t="s">
        <v>388</v>
      </c>
      <c r="AR43" s="1"/>
      <c r="AS43" s="1"/>
      <c r="AT43" s="198">
        <v>30</v>
      </c>
      <c r="AU43" s="198" t="s">
        <v>648</v>
      </c>
    </row>
    <row r="44" spans="1:47" x14ac:dyDescent="0.25">
      <c r="A44" s="75" t="str">
        <f t="shared" si="2"/>
        <v>LEINNFDD</v>
      </c>
      <c r="B44" s="75" t="str">
        <f>VLOOKUP(J44,'Scheme master'!A:M,13,0)</f>
        <v>DD</v>
      </c>
      <c r="C44" s="75">
        <f>VLOOKUP(J44,'Scheme master'!A:K,11,0)</f>
        <v>10</v>
      </c>
      <c r="D44" s="78">
        <f t="shared" si="3"/>
        <v>4.2070695000000005E-2</v>
      </c>
      <c r="E44" s="78">
        <f>SUMIF('PHY rollback'!A:A,J44,'PHY rollback'!G:G)</f>
        <v>0</v>
      </c>
      <c r="F44" s="78">
        <f t="shared" si="4"/>
        <v>0.130475323</v>
      </c>
      <c r="G44" s="89">
        <f t="shared" si="5"/>
        <v>31.013400000000001</v>
      </c>
      <c r="H44" s="78">
        <f t="shared" si="6"/>
        <v>0</v>
      </c>
      <c r="I44" s="76" t="str">
        <f>VLOOKUP(K44,'Scheme master'!D:L,9,0)</f>
        <v>Live</v>
      </c>
      <c r="J44" s="1" t="s">
        <v>389</v>
      </c>
      <c r="K44" s="1" t="s">
        <v>390</v>
      </c>
      <c r="L44" s="1" t="s">
        <v>51</v>
      </c>
      <c r="M44" s="2">
        <v>42070.695000000007</v>
      </c>
      <c r="N44" s="2">
        <v>1304753.23</v>
      </c>
      <c r="O44" s="2">
        <v>31.013350979820999</v>
      </c>
      <c r="P44" s="2">
        <v>429428162.12</v>
      </c>
      <c r="Q44" s="2">
        <v>31.013400000000001</v>
      </c>
      <c r="R44" s="3">
        <v>44286</v>
      </c>
      <c r="S44" s="1">
        <v>120309</v>
      </c>
      <c r="T44" s="1" t="s">
        <v>391</v>
      </c>
      <c r="U44" s="1">
        <v>38</v>
      </c>
      <c r="V44" s="1" t="s">
        <v>392</v>
      </c>
      <c r="W44" s="1">
        <v>10</v>
      </c>
      <c r="X44" s="1" t="s">
        <v>270</v>
      </c>
      <c r="Y44" s="2">
        <v>31.013400000000001</v>
      </c>
      <c r="Z44" s="2">
        <v>30.703299999999999</v>
      </c>
      <c r="AA44" s="2">
        <v>84362</v>
      </c>
      <c r="AB44" s="1" t="s">
        <v>393</v>
      </c>
      <c r="AC44" s="1" t="s">
        <v>56</v>
      </c>
      <c r="AD44" s="3">
        <v>44285</v>
      </c>
      <c r="AE44" s="2">
        <v>31.340499999999999</v>
      </c>
      <c r="AF44" s="2">
        <v>31.3405156611278</v>
      </c>
      <c r="AG44" s="2">
        <v>-0.3271</v>
      </c>
      <c r="AH44" s="2">
        <v>-1.0436974521784901</v>
      </c>
      <c r="AI44" s="2">
        <v>-380.94959999999998</v>
      </c>
      <c r="AJ44" s="2">
        <v>-0.32716468130683002</v>
      </c>
      <c r="AK44" s="2">
        <v>-1.04390331302882</v>
      </c>
      <c r="AL44" s="2">
        <v>-381.0247</v>
      </c>
      <c r="AM44" s="1" t="s">
        <v>393</v>
      </c>
      <c r="AN44" s="1" t="s">
        <v>394</v>
      </c>
      <c r="AO44" s="1"/>
      <c r="AP44" s="1" t="s">
        <v>41</v>
      </c>
      <c r="AQ44" s="1" t="s">
        <v>395</v>
      </c>
      <c r="AR44" s="1"/>
      <c r="AS44" s="1"/>
      <c r="AT44" s="198">
        <v>30</v>
      </c>
      <c r="AU44" s="198" t="s">
        <v>648</v>
      </c>
    </row>
    <row r="45" spans="1:47" x14ac:dyDescent="0.25">
      <c r="A45" s="75" t="str">
        <f t="shared" si="2"/>
        <v>LEINNFDG</v>
      </c>
      <c r="B45" s="75" t="str">
        <f>VLOOKUP(J45,'Scheme master'!A:M,13,0)</f>
        <v>DG</v>
      </c>
      <c r="C45" s="75">
        <f>VLOOKUP(J45,'Scheme master'!A:K,11,0)</f>
        <v>10</v>
      </c>
      <c r="D45" s="78">
        <f t="shared" si="3"/>
        <v>2.1559812370000002</v>
      </c>
      <c r="E45" s="78">
        <f>SUMIF('PHY rollback'!A:A,J45,'PHY rollback'!G:G)</f>
        <v>0</v>
      </c>
      <c r="F45" s="78">
        <f t="shared" si="4"/>
        <v>18.143195757000001</v>
      </c>
      <c r="G45" s="89">
        <f t="shared" si="5"/>
        <v>84.152799999999999</v>
      </c>
      <c r="H45" s="78">
        <f t="shared" si="6"/>
        <v>0</v>
      </c>
      <c r="I45" s="76" t="str">
        <f>VLOOKUP(K45,'Scheme master'!D:L,9,0)</f>
        <v>Live</v>
      </c>
      <c r="J45" s="1" t="s">
        <v>396</v>
      </c>
      <c r="K45" s="1" t="s">
        <v>390</v>
      </c>
      <c r="L45" s="1" t="s">
        <v>60</v>
      </c>
      <c r="M45" s="2">
        <v>2155981.2370000002</v>
      </c>
      <c r="N45" s="2">
        <v>181431957.56999999</v>
      </c>
      <c r="O45" s="2">
        <v>84.152846256889788</v>
      </c>
      <c r="P45" s="2">
        <v>429428162.12</v>
      </c>
      <c r="Q45" s="2">
        <v>84.152799999999999</v>
      </c>
      <c r="R45" s="3">
        <v>44286</v>
      </c>
      <c r="S45" s="1">
        <v>120307</v>
      </c>
      <c r="T45" s="1" t="s">
        <v>397</v>
      </c>
      <c r="U45" s="1">
        <v>38</v>
      </c>
      <c r="V45" s="1" t="s">
        <v>398</v>
      </c>
      <c r="W45" s="1">
        <v>10</v>
      </c>
      <c r="X45" s="1" t="s">
        <v>270</v>
      </c>
      <c r="Y45" s="2">
        <v>84.152799999999999</v>
      </c>
      <c r="Z45" s="2">
        <v>83.311300000000003</v>
      </c>
      <c r="AA45" s="2">
        <v>84363</v>
      </c>
      <c r="AB45" s="1" t="s">
        <v>393</v>
      </c>
      <c r="AC45" s="1" t="s">
        <v>63</v>
      </c>
      <c r="AD45" s="3">
        <v>44285</v>
      </c>
      <c r="AE45" s="2">
        <v>85.040599999999998</v>
      </c>
      <c r="AF45" s="2">
        <v>85.040579849607397</v>
      </c>
      <c r="AG45" s="2">
        <v>-0.88780000000000003</v>
      </c>
      <c r="AH45" s="2">
        <v>-1.04397193810956</v>
      </c>
      <c r="AI45" s="2">
        <v>-381.0498</v>
      </c>
      <c r="AJ45" s="2">
        <v>-0.8877335927176</v>
      </c>
      <c r="AK45" s="2">
        <v>-1.0438940965449</v>
      </c>
      <c r="AL45" s="2">
        <v>-381.0213</v>
      </c>
      <c r="AM45" s="1" t="s">
        <v>393</v>
      </c>
      <c r="AN45" s="1" t="s">
        <v>394</v>
      </c>
      <c r="AO45" s="1"/>
      <c r="AP45" s="1" t="s">
        <v>41</v>
      </c>
      <c r="AQ45" s="1" t="s">
        <v>399</v>
      </c>
      <c r="AR45" s="1"/>
      <c r="AS45" s="1"/>
      <c r="AT45" s="198">
        <v>30</v>
      </c>
      <c r="AU45" s="198" t="s">
        <v>648</v>
      </c>
    </row>
    <row r="46" spans="1:47" x14ac:dyDescent="0.25">
      <c r="A46" s="75" t="str">
        <f t="shared" si="2"/>
        <v>LEINNFRD</v>
      </c>
      <c r="B46" s="75" t="str">
        <f>VLOOKUP(J46,'Scheme master'!A:M,13,0)</f>
        <v>RD</v>
      </c>
      <c r="C46" s="75">
        <f>VLOOKUP(J46,'Scheme master'!A:K,11,0)</f>
        <v>10</v>
      </c>
      <c r="D46" s="78">
        <f t="shared" si="3"/>
        <v>0.79739137999999998</v>
      </c>
      <c r="E46" s="78">
        <f>SUMIF('PHY rollback'!A:A,J46,'PHY rollback'!G:G)</f>
        <v>0</v>
      </c>
      <c r="F46" s="78">
        <f t="shared" si="4"/>
        <v>2.3752084970000005</v>
      </c>
      <c r="G46" s="89">
        <f t="shared" si="5"/>
        <v>29.787199999999999</v>
      </c>
      <c r="H46" s="78">
        <f t="shared" si="6"/>
        <v>0</v>
      </c>
      <c r="I46" s="76" t="str">
        <f>VLOOKUP(K46,'Scheme master'!D:L,9,0)</f>
        <v>Live</v>
      </c>
      <c r="J46" s="1" t="s">
        <v>400</v>
      </c>
      <c r="K46" s="1" t="s">
        <v>390</v>
      </c>
      <c r="L46" s="1" t="s">
        <v>35</v>
      </c>
      <c r="M46" s="2">
        <v>797391.38</v>
      </c>
      <c r="N46" s="2">
        <v>23752084.970000003</v>
      </c>
      <c r="O46" s="2">
        <v>29.787235685943799</v>
      </c>
      <c r="P46" s="2">
        <v>429428162.12</v>
      </c>
      <c r="Q46" s="2">
        <v>29.787199999999999</v>
      </c>
      <c r="R46" s="3">
        <v>44286</v>
      </c>
      <c r="S46" s="1">
        <v>101200</v>
      </c>
      <c r="T46" s="1" t="s">
        <v>401</v>
      </c>
      <c r="U46" s="1">
        <v>38</v>
      </c>
      <c r="V46" s="1" t="s">
        <v>402</v>
      </c>
      <c r="W46" s="1">
        <v>10</v>
      </c>
      <c r="X46" s="1" t="s">
        <v>270</v>
      </c>
      <c r="Y46" s="2">
        <v>29.787199999999999</v>
      </c>
      <c r="Z46" s="2">
        <v>29.4893</v>
      </c>
      <c r="AA46" s="2">
        <v>84360</v>
      </c>
      <c r="AB46" s="1" t="s">
        <v>393</v>
      </c>
      <c r="AC46" s="1" t="s">
        <v>68</v>
      </c>
      <c r="AD46" s="3">
        <v>44285</v>
      </c>
      <c r="AE46" s="2">
        <v>30.101900000000001</v>
      </c>
      <c r="AF46" s="2">
        <v>30.1019193411591</v>
      </c>
      <c r="AG46" s="2">
        <v>-0.31469999999999998</v>
      </c>
      <c r="AH46" s="2">
        <v>-1.0454489583714</v>
      </c>
      <c r="AI46" s="2">
        <v>-381.58890000000002</v>
      </c>
      <c r="AJ46" s="2">
        <v>-0.31468365521524</v>
      </c>
      <c r="AK46" s="2">
        <v>-1.0453939884988199</v>
      </c>
      <c r="AL46" s="2">
        <v>-381.56880000000001</v>
      </c>
      <c r="AM46" s="1" t="s">
        <v>393</v>
      </c>
      <c r="AN46" s="1" t="s">
        <v>394</v>
      </c>
      <c r="AO46" s="1"/>
      <c r="AP46" s="1" t="s">
        <v>42</v>
      </c>
      <c r="AQ46" s="1" t="s">
        <v>403</v>
      </c>
      <c r="AR46" s="1"/>
      <c r="AS46" s="1"/>
      <c r="AT46" s="198">
        <v>30</v>
      </c>
      <c r="AU46" s="198" t="s">
        <v>648</v>
      </c>
    </row>
    <row r="47" spans="1:47" x14ac:dyDescent="0.25">
      <c r="A47" s="75" t="str">
        <f t="shared" si="2"/>
        <v>LDINPFRDD</v>
      </c>
      <c r="B47" s="75" t="str">
        <f>VLOOKUP(J47,'Scheme master'!A:M,13,0)</f>
        <v>RDD</v>
      </c>
      <c r="C47" s="75">
        <f>VLOOKUP(J47,'Scheme master'!A:K,11,0)</f>
        <v>10</v>
      </c>
      <c r="D47" s="78">
        <f t="shared" si="3"/>
        <v>3.8281528980000004</v>
      </c>
      <c r="E47" s="78">
        <f>SUMIF('PHY rollback'!A:A,J47,'PHY rollback'!G:G)</f>
        <v>0</v>
      </c>
      <c r="F47" s="78">
        <f t="shared" si="4"/>
        <v>4.0414557960000002</v>
      </c>
      <c r="G47" s="89">
        <f t="shared" si="5"/>
        <v>10.5572</v>
      </c>
      <c r="H47" s="78">
        <f t="shared" si="6"/>
        <v>0</v>
      </c>
      <c r="I47" s="76" t="str">
        <f>VLOOKUP(K47,'Scheme master'!D:L,9,0)</f>
        <v>Live</v>
      </c>
      <c r="J47" s="1" t="s">
        <v>151</v>
      </c>
      <c r="K47" s="1" t="s">
        <v>133</v>
      </c>
      <c r="L47" s="1" t="s">
        <v>34</v>
      </c>
      <c r="M47" s="2">
        <v>3828152.898</v>
      </c>
      <c r="N47" s="2">
        <v>40414557.960000001</v>
      </c>
      <c r="O47" s="2">
        <v>10.557195346380899</v>
      </c>
      <c r="P47" s="2">
        <v>21852087741.309998</v>
      </c>
      <c r="Q47" s="2">
        <v>10.5572</v>
      </c>
      <c r="R47" s="3">
        <v>44286</v>
      </c>
      <c r="S47" s="1">
        <v>105822</v>
      </c>
      <c r="T47" s="1" t="s">
        <v>152</v>
      </c>
      <c r="U47" s="1">
        <v>72</v>
      </c>
      <c r="V47" s="1" t="s">
        <v>153</v>
      </c>
      <c r="W47" s="1">
        <v>10</v>
      </c>
      <c r="X47" s="1" t="s">
        <v>54</v>
      </c>
      <c r="Y47" s="2">
        <v>10.5572</v>
      </c>
      <c r="Z47" s="2">
        <v>10.5572</v>
      </c>
      <c r="AA47" s="2">
        <v>84286</v>
      </c>
      <c r="AB47" s="1" t="s">
        <v>137</v>
      </c>
      <c r="AC47" s="1" t="s">
        <v>154</v>
      </c>
      <c r="AD47" s="3">
        <v>44285</v>
      </c>
      <c r="AE47" s="2">
        <v>10.554500000000001</v>
      </c>
      <c r="AF47" s="2">
        <v>10.554485673036099</v>
      </c>
      <c r="AG47" s="2">
        <v>2.7000000000000001E-3</v>
      </c>
      <c r="AH47" s="2">
        <v>2.5581505518972002E-2</v>
      </c>
      <c r="AI47" s="2">
        <v>9.3371999999999993</v>
      </c>
      <c r="AJ47" s="2">
        <v>2.7096733447600002E-3</v>
      </c>
      <c r="AK47" s="2">
        <v>2.5673191747111E-2</v>
      </c>
      <c r="AL47" s="2">
        <v>9.3706999999999994</v>
      </c>
      <c r="AM47" s="1" t="s">
        <v>137</v>
      </c>
      <c r="AN47" s="1" t="s">
        <v>139</v>
      </c>
      <c r="AO47" s="1"/>
      <c r="AP47" s="1" t="s">
        <v>42</v>
      </c>
      <c r="AQ47" s="1" t="s">
        <v>155</v>
      </c>
      <c r="AR47" s="1"/>
      <c r="AS47" s="1"/>
      <c r="AT47" s="198">
        <v>30</v>
      </c>
      <c r="AU47" s="198" t="s">
        <v>648</v>
      </c>
    </row>
    <row r="48" spans="1:47" x14ac:dyDescent="0.25">
      <c r="A48" s="75" t="str">
        <f t="shared" si="2"/>
        <v>LDINPFRG</v>
      </c>
      <c r="B48" s="75" t="str">
        <f>VLOOKUP(J48,'Scheme master'!A:M,13,0)</f>
        <v>RG</v>
      </c>
      <c r="C48" s="75">
        <f>VLOOKUP(J48,'Scheme master'!A:K,11,0)</f>
        <v>10</v>
      </c>
      <c r="D48" s="78">
        <f t="shared" si="3"/>
        <v>208.25209307599999</v>
      </c>
      <c r="E48" s="78">
        <f>SUMIF('PHY rollback'!A:A,J48,'PHY rollback'!G:G)</f>
        <v>0</v>
      </c>
      <c r="F48" s="78">
        <f t="shared" si="4"/>
        <v>570.87969978499996</v>
      </c>
      <c r="G48" s="89">
        <f t="shared" si="5"/>
        <v>27.4129</v>
      </c>
      <c r="H48" s="78">
        <f t="shared" si="6"/>
        <v>0</v>
      </c>
      <c r="I48" s="76" t="str">
        <f>VLOOKUP(K48,'Scheme master'!D:L,9,0)</f>
        <v>Live</v>
      </c>
      <c r="J48" s="1" t="s">
        <v>156</v>
      </c>
      <c r="K48" s="1" t="s">
        <v>133</v>
      </c>
      <c r="L48" s="1" t="s">
        <v>36</v>
      </c>
      <c r="M48" s="2">
        <v>208252093.07600001</v>
      </c>
      <c r="N48" s="2">
        <v>5708796997.8499994</v>
      </c>
      <c r="O48" s="2">
        <v>27.412915344704899</v>
      </c>
      <c r="P48" s="2">
        <v>21852087741.309998</v>
      </c>
      <c r="Q48" s="2">
        <v>27.4129</v>
      </c>
      <c r="R48" s="3">
        <v>44286</v>
      </c>
      <c r="S48" s="1">
        <v>105823</v>
      </c>
      <c r="T48" s="1" t="s">
        <v>157</v>
      </c>
      <c r="U48" s="1">
        <v>72</v>
      </c>
      <c r="V48" s="1" t="s">
        <v>158</v>
      </c>
      <c r="W48" s="1">
        <v>10</v>
      </c>
      <c r="X48" s="1" t="s">
        <v>54</v>
      </c>
      <c r="Y48" s="2">
        <v>27.4129</v>
      </c>
      <c r="Z48" s="2">
        <v>27.4129</v>
      </c>
      <c r="AA48" s="2">
        <v>84289</v>
      </c>
      <c r="AB48" s="1" t="s">
        <v>137</v>
      </c>
      <c r="AC48" s="1" t="s">
        <v>73</v>
      </c>
      <c r="AD48" s="3">
        <v>44285</v>
      </c>
      <c r="AE48" s="2">
        <v>27.405899999999999</v>
      </c>
      <c r="AF48" s="2">
        <v>27.405879943849001</v>
      </c>
      <c r="AG48" s="2">
        <v>7.0000000000000001E-3</v>
      </c>
      <c r="AH48" s="2">
        <v>2.5541945347534002E-2</v>
      </c>
      <c r="AI48" s="2">
        <v>9.3228000000000009</v>
      </c>
      <c r="AJ48" s="2">
        <v>7.0354008559300003E-3</v>
      </c>
      <c r="AK48" s="2">
        <v>2.5671136523783999E-2</v>
      </c>
      <c r="AL48" s="2">
        <v>9.3699999999999992</v>
      </c>
      <c r="AM48" s="1" t="s">
        <v>137</v>
      </c>
      <c r="AN48" s="1" t="s">
        <v>139</v>
      </c>
      <c r="AO48" s="1"/>
      <c r="AP48" s="1" t="s">
        <v>42</v>
      </c>
      <c r="AQ48" s="1" t="s">
        <v>159</v>
      </c>
      <c r="AR48" s="1"/>
      <c r="AS48" s="1"/>
      <c r="AT48" s="198">
        <v>30</v>
      </c>
      <c r="AU48" s="198" t="s">
        <v>648</v>
      </c>
    </row>
    <row r="49" spans="1:47" x14ac:dyDescent="0.25">
      <c r="A49" s="75" t="str">
        <f t="shared" si="2"/>
        <v>LDINPFRDM</v>
      </c>
      <c r="B49" s="75" t="str">
        <f>VLOOKUP(J49,'Scheme master'!A:M,13,0)</f>
        <v>RDM</v>
      </c>
      <c r="C49" s="75">
        <f>VLOOKUP(J49,'Scheme master'!A:K,11,0)</f>
        <v>10</v>
      </c>
      <c r="D49" s="78">
        <f t="shared" si="3"/>
        <v>1.8312150829999998</v>
      </c>
      <c r="E49" s="78">
        <f>SUMIF('PHY rollback'!A:A,J49,'PHY rollback'!G:G)</f>
        <v>0</v>
      </c>
      <c r="F49" s="78">
        <f t="shared" si="4"/>
        <v>1.9292745359999999</v>
      </c>
      <c r="G49" s="89">
        <f t="shared" si="5"/>
        <v>10.535500000000001</v>
      </c>
      <c r="H49" s="78">
        <f t="shared" si="6"/>
        <v>0</v>
      </c>
      <c r="I49" s="76" t="str">
        <f>VLOOKUP(K49,'Scheme master'!D:L,9,0)</f>
        <v>Live</v>
      </c>
      <c r="J49" s="1" t="s">
        <v>160</v>
      </c>
      <c r="K49" s="1" t="s">
        <v>133</v>
      </c>
      <c r="L49" s="1" t="s">
        <v>161</v>
      </c>
      <c r="M49" s="2">
        <v>1831215.0829999999</v>
      </c>
      <c r="N49" s="2">
        <v>19292745.359999999</v>
      </c>
      <c r="O49" s="2">
        <v>10.5354884519592</v>
      </c>
      <c r="P49" s="2">
        <v>21852087741.309998</v>
      </c>
      <c r="Q49" s="2">
        <v>10.535500000000001</v>
      </c>
      <c r="R49" s="3">
        <v>44286</v>
      </c>
      <c r="S49" s="1">
        <v>105856</v>
      </c>
      <c r="T49" s="1" t="s">
        <v>162</v>
      </c>
      <c r="U49" s="1">
        <v>72</v>
      </c>
      <c r="V49" s="1" t="s">
        <v>163</v>
      </c>
      <c r="W49" s="1">
        <v>10</v>
      </c>
      <c r="X49" s="1" t="s">
        <v>54</v>
      </c>
      <c r="Y49" s="2">
        <v>10.535500000000001</v>
      </c>
      <c r="Z49" s="2">
        <v>10.535500000000001</v>
      </c>
      <c r="AA49" s="2">
        <v>84288</v>
      </c>
      <c r="AB49" s="1" t="s">
        <v>137</v>
      </c>
      <c r="AC49" s="1" t="s">
        <v>164</v>
      </c>
      <c r="AD49" s="3">
        <v>44285</v>
      </c>
      <c r="AE49" s="2">
        <v>10.5328</v>
      </c>
      <c r="AF49" s="2">
        <v>10.5327843681536</v>
      </c>
      <c r="AG49" s="2">
        <v>2.7000000000000001E-3</v>
      </c>
      <c r="AH49" s="2">
        <v>2.5634209327054E-2</v>
      </c>
      <c r="AI49" s="2">
        <v>9.3565000000000005</v>
      </c>
      <c r="AJ49" s="2">
        <v>2.70408380557E-3</v>
      </c>
      <c r="AK49" s="2">
        <v>2.5673019697866999E-2</v>
      </c>
      <c r="AL49" s="2">
        <v>9.3706999999999994</v>
      </c>
      <c r="AM49" s="1" t="s">
        <v>137</v>
      </c>
      <c r="AN49" s="1" t="s">
        <v>139</v>
      </c>
      <c r="AO49" s="1"/>
      <c r="AP49" s="1" t="s">
        <v>42</v>
      </c>
      <c r="AQ49" s="1" t="s">
        <v>165</v>
      </c>
      <c r="AR49" s="1"/>
      <c r="AS49" s="1"/>
      <c r="AT49" s="198">
        <v>30</v>
      </c>
      <c r="AU49" s="198" t="s">
        <v>648</v>
      </c>
    </row>
    <row r="50" spans="1:47" x14ac:dyDescent="0.25">
      <c r="A50" s="75" t="str">
        <f t="shared" si="2"/>
        <v>LDINPFRDW</v>
      </c>
      <c r="B50" s="75" t="str">
        <f>VLOOKUP(J50,'Scheme master'!A:M,13,0)</f>
        <v>RDW</v>
      </c>
      <c r="C50" s="75">
        <f>VLOOKUP(J50,'Scheme master'!A:K,11,0)</f>
        <v>10</v>
      </c>
      <c r="D50" s="78">
        <f t="shared" si="3"/>
        <v>1.4273883869999999</v>
      </c>
      <c r="E50" s="78">
        <f>SUMIF('PHY rollback'!A:A,J50,'PHY rollback'!G:G)</f>
        <v>0</v>
      </c>
      <c r="F50" s="78">
        <f t="shared" si="4"/>
        <v>1.484667629</v>
      </c>
      <c r="G50" s="89">
        <f t="shared" si="5"/>
        <v>10.401300000000001</v>
      </c>
      <c r="H50" s="78">
        <f t="shared" si="6"/>
        <v>0</v>
      </c>
      <c r="I50" s="76" t="str">
        <f>VLOOKUP(K50,'Scheme master'!D:L,9,0)</f>
        <v>Live</v>
      </c>
      <c r="J50" s="1" t="s">
        <v>166</v>
      </c>
      <c r="K50" s="1" t="s">
        <v>133</v>
      </c>
      <c r="L50" s="1" t="s">
        <v>167</v>
      </c>
      <c r="M50" s="2">
        <v>1427388.3869999999</v>
      </c>
      <c r="N50" s="2">
        <v>14846676.290000001</v>
      </c>
      <c r="O50" s="2">
        <v>10.401287011451601</v>
      </c>
      <c r="P50" s="2">
        <v>21852087741.309998</v>
      </c>
      <c r="Q50" s="2">
        <v>10.401300000000001</v>
      </c>
      <c r="R50" s="3">
        <v>44286</v>
      </c>
      <c r="S50" s="1">
        <v>105857</v>
      </c>
      <c r="T50" s="1" t="s">
        <v>168</v>
      </c>
      <c r="U50" s="1">
        <v>72</v>
      </c>
      <c r="V50" s="1" t="s">
        <v>169</v>
      </c>
      <c r="W50" s="1">
        <v>10</v>
      </c>
      <c r="X50" s="1" t="s">
        <v>54</v>
      </c>
      <c r="Y50" s="2">
        <v>10.401300000000001</v>
      </c>
      <c r="Z50" s="2">
        <v>10.401300000000001</v>
      </c>
      <c r="AA50" s="2">
        <v>84287</v>
      </c>
      <c r="AB50" s="1" t="s">
        <v>137</v>
      </c>
      <c r="AC50" s="1" t="s">
        <v>170</v>
      </c>
      <c r="AD50" s="3">
        <v>44285</v>
      </c>
      <c r="AE50" s="2">
        <v>10.3986</v>
      </c>
      <c r="AF50" s="2">
        <v>10.3986173526295</v>
      </c>
      <c r="AG50" s="2">
        <v>2.7000000000000001E-3</v>
      </c>
      <c r="AH50" s="2">
        <v>2.5965033754542999E-2</v>
      </c>
      <c r="AI50" s="2">
        <v>9.4771999999999998</v>
      </c>
      <c r="AJ50" s="2">
        <v>2.6696588221599999E-3</v>
      </c>
      <c r="AK50" s="2">
        <v>2.5673209539582999E-2</v>
      </c>
      <c r="AL50" s="2">
        <v>9.3706999999999994</v>
      </c>
      <c r="AM50" s="1" t="s">
        <v>137</v>
      </c>
      <c r="AN50" s="1" t="s">
        <v>139</v>
      </c>
      <c r="AO50" s="1"/>
      <c r="AP50" s="1" t="s">
        <v>42</v>
      </c>
      <c r="AQ50" s="1" t="s">
        <v>171</v>
      </c>
      <c r="AR50" s="1"/>
      <c r="AS50" s="1"/>
      <c r="AT50" s="198">
        <v>30</v>
      </c>
      <c r="AU50" s="198" t="s">
        <v>648</v>
      </c>
    </row>
    <row r="51" spans="1:47" x14ac:dyDescent="0.25">
      <c r="A51" s="75" t="str">
        <f t="shared" si="2"/>
        <v>LDINPFDDW</v>
      </c>
      <c r="B51" s="75" t="str">
        <f>VLOOKUP(J51,'Scheme master'!A:M,13,0)</f>
        <v>DDW</v>
      </c>
      <c r="C51" s="75">
        <f>VLOOKUP(J51,'Scheme master'!A:K,11,0)</f>
        <v>10</v>
      </c>
      <c r="D51" s="78">
        <f t="shared" si="3"/>
        <v>1.9108408E-2</v>
      </c>
      <c r="E51" s="78">
        <f>SUMIF('PHY rollback'!A:A,J51,'PHY rollback'!G:G)</f>
        <v>0</v>
      </c>
      <c r="F51" s="78">
        <f t="shared" si="4"/>
        <v>1.9289240999999999E-2</v>
      </c>
      <c r="G51" s="89">
        <f t="shared" si="5"/>
        <v>10.0946</v>
      </c>
      <c r="H51" s="78">
        <f t="shared" si="6"/>
        <v>0</v>
      </c>
      <c r="I51" s="76" t="str">
        <f>VLOOKUP(K51,'Scheme master'!D:L,9,0)</f>
        <v>Live</v>
      </c>
      <c r="J51" s="1" t="s">
        <v>172</v>
      </c>
      <c r="K51" s="1" t="s">
        <v>133</v>
      </c>
      <c r="L51" s="1" t="s">
        <v>173</v>
      </c>
      <c r="M51" s="2">
        <v>19108.407999999999</v>
      </c>
      <c r="N51" s="2">
        <v>192892.41</v>
      </c>
      <c r="O51" s="2">
        <v>10.0946353039981</v>
      </c>
      <c r="P51" s="2">
        <v>21852087741.309998</v>
      </c>
      <c r="Q51" s="2">
        <v>10.0946</v>
      </c>
      <c r="R51" s="3">
        <v>44286</v>
      </c>
      <c r="S51" s="1">
        <v>120336</v>
      </c>
      <c r="T51" s="1" t="s">
        <v>174</v>
      </c>
      <c r="U51" s="1">
        <v>72</v>
      </c>
      <c r="V51" s="1" t="s">
        <v>175</v>
      </c>
      <c r="W51" s="1">
        <v>10</v>
      </c>
      <c r="X51" s="1" t="s">
        <v>54</v>
      </c>
      <c r="Y51" s="2">
        <v>10.0946</v>
      </c>
      <c r="Z51" s="2">
        <v>10.0946</v>
      </c>
      <c r="AA51" s="2">
        <v>84291</v>
      </c>
      <c r="AB51" s="1" t="s">
        <v>137</v>
      </c>
      <c r="AC51" s="1" t="s">
        <v>176</v>
      </c>
      <c r="AD51" s="3">
        <v>44285</v>
      </c>
      <c r="AE51" s="2">
        <v>10.091900000000001</v>
      </c>
      <c r="AF51" s="2">
        <v>10.0918925323345</v>
      </c>
      <c r="AG51" s="2">
        <v>2.7000000000000001E-3</v>
      </c>
      <c r="AH51" s="2">
        <v>2.6754129549439998E-2</v>
      </c>
      <c r="AI51" s="2">
        <v>9.7652999999999999</v>
      </c>
      <c r="AJ51" s="2">
        <v>2.7427716636500002E-3</v>
      </c>
      <c r="AK51" s="2">
        <v>2.7177971375162001E-2</v>
      </c>
      <c r="AL51" s="2">
        <v>9.92</v>
      </c>
      <c r="AM51" s="1" t="s">
        <v>137</v>
      </c>
      <c r="AN51" s="1" t="s">
        <v>139</v>
      </c>
      <c r="AO51" s="1"/>
      <c r="AP51" s="1" t="s">
        <v>41</v>
      </c>
      <c r="AQ51" s="1" t="s">
        <v>177</v>
      </c>
      <c r="AR51" s="1"/>
      <c r="AS51" s="1"/>
      <c r="AT51" s="198">
        <v>30</v>
      </c>
      <c r="AU51" s="198" t="s">
        <v>648</v>
      </c>
    </row>
    <row r="52" spans="1:47" x14ac:dyDescent="0.25">
      <c r="A52" s="75" t="str">
        <f t="shared" si="2"/>
        <v>LDMIPFDG</v>
      </c>
      <c r="B52" s="75" t="str">
        <f>VLOOKUP(J52,'Scheme master'!A:M,13,0)</f>
        <v>DG</v>
      </c>
      <c r="C52" s="75">
        <f>VLOOKUP(J52,'Scheme master'!A:K,11,0)</f>
        <v>10</v>
      </c>
      <c r="D52" s="78">
        <f t="shared" si="3"/>
        <v>2.8310873459999999</v>
      </c>
      <c r="E52" s="78">
        <f>SUMIF('PHY rollback'!A:A,J52,'PHY rollback'!G:G)</f>
        <v>0</v>
      </c>
      <c r="F52" s="78">
        <f t="shared" si="4"/>
        <v>19.106361305999997</v>
      </c>
      <c r="G52" s="89">
        <f t="shared" si="5"/>
        <v>67.487700000000004</v>
      </c>
      <c r="H52" s="78">
        <f t="shared" si="6"/>
        <v>0</v>
      </c>
      <c r="I52" s="76" t="str">
        <f>VLOOKUP(K52,'Scheme master'!D:L,9,0)</f>
        <v>Live</v>
      </c>
      <c r="J52" s="1" t="s">
        <v>178</v>
      </c>
      <c r="K52" s="1" t="s">
        <v>179</v>
      </c>
      <c r="L52" s="1" t="s">
        <v>60</v>
      </c>
      <c r="M52" s="2">
        <v>2831087.3459999999</v>
      </c>
      <c r="N52" s="2">
        <v>191063613.05999997</v>
      </c>
      <c r="O52" s="2">
        <v>67.487713980266605</v>
      </c>
      <c r="P52" s="2">
        <v>801349443.70000005</v>
      </c>
      <c r="Q52" s="2">
        <v>67.487700000000004</v>
      </c>
      <c r="R52" s="3">
        <v>44286</v>
      </c>
      <c r="S52" s="1">
        <v>120276</v>
      </c>
      <c r="T52" s="1" t="s">
        <v>180</v>
      </c>
      <c r="U52" s="1">
        <v>31</v>
      </c>
      <c r="V52" s="1" t="s">
        <v>181</v>
      </c>
      <c r="W52" s="1">
        <v>10</v>
      </c>
      <c r="X52" s="1" t="s">
        <v>54</v>
      </c>
      <c r="Y52" s="2">
        <v>67.487700000000004</v>
      </c>
      <c r="Z52" s="2">
        <v>66.812799999999996</v>
      </c>
      <c r="AA52" s="2">
        <v>84267</v>
      </c>
      <c r="AB52" s="1" t="s">
        <v>182</v>
      </c>
      <c r="AC52" s="1" t="s">
        <v>63</v>
      </c>
      <c r="AD52" s="3">
        <v>44285</v>
      </c>
      <c r="AE52" s="2">
        <v>67.652100000000004</v>
      </c>
      <c r="AF52" s="2">
        <v>67.652128916808394</v>
      </c>
      <c r="AG52" s="2">
        <v>-0.16439999999999999</v>
      </c>
      <c r="AH52" s="2">
        <v>-0.24300797757941001</v>
      </c>
      <c r="AI52" s="2">
        <v>-88.697900000000004</v>
      </c>
      <c r="AJ52" s="2">
        <v>-0.16441493654183001</v>
      </c>
      <c r="AK52" s="2">
        <v>-0.24302995216013201</v>
      </c>
      <c r="AL52" s="2">
        <v>-88.7059</v>
      </c>
      <c r="AM52" s="1" t="s">
        <v>182</v>
      </c>
      <c r="AN52" s="1" t="s">
        <v>183</v>
      </c>
      <c r="AO52" s="1"/>
      <c r="AP52" s="1" t="s">
        <v>41</v>
      </c>
      <c r="AQ52" s="1" t="s">
        <v>184</v>
      </c>
      <c r="AR52" s="1"/>
      <c r="AS52" s="1"/>
      <c r="AT52" s="198">
        <v>30</v>
      </c>
      <c r="AU52" s="198" t="s">
        <v>648</v>
      </c>
    </row>
    <row r="53" spans="1:47" x14ac:dyDescent="0.25">
      <c r="A53" s="75" t="str">
        <f t="shared" si="2"/>
        <v>LDMIPFDDM</v>
      </c>
      <c r="B53" s="75" t="str">
        <f>VLOOKUP(J53,'Scheme master'!A:M,13,0)</f>
        <v>DDM</v>
      </c>
      <c r="C53" s="75">
        <f>VLOOKUP(J53,'Scheme master'!A:K,11,0)</f>
        <v>10</v>
      </c>
      <c r="D53" s="78">
        <f t="shared" si="3"/>
        <v>0.11443843500000001</v>
      </c>
      <c r="E53" s="78">
        <f>SUMIF('PHY rollback'!A:A,J53,'PHY rollback'!G:G)</f>
        <v>0</v>
      </c>
      <c r="F53" s="78">
        <f t="shared" si="4"/>
        <v>0.12812989999999999</v>
      </c>
      <c r="G53" s="89">
        <f t="shared" si="5"/>
        <v>11.196400000000001</v>
      </c>
      <c r="H53" s="78">
        <f t="shared" si="6"/>
        <v>0</v>
      </c>
      <c r="I53" s="76" t="str">
        <f>VLOOKUP(K53,'Scheme master'!D:L,9,0)</f>
        <v>Live</v>
      </c>
      <c r="J53" s="1" t="s">
        <v>185</v>
      </c>
      <c r="K53" s="1" t="s">
        <v>179</v>
      </c>
      <c r="L53" s="1" t="s">
        <v>146</v>
      </c>
      <c r="M53" s="2">
        <v>114438.435</v>
      </c>
      <c r="N53" s="2">
        <v>1281299</v>
      </c>
      <c r="O53" s="2">
        <v>11.1964044247896</v>
      </c>
      <c r="P53" s="2">
        <v>801349443.70000005</v>
      </c>
      <c r="Q53" s="2">
        <v>11.196400000000001</v>
      </c>
      <c r="R53" s="3">
        <v>44286</v>
      </c>
      <c r="S53" s="1">
        <v>120277</v>
      </c>
      <c r="T53" s="1" t="s">
        <v>186</v>
      </c>
      <c r="U53" s="1">
        <v>31</v>
      </c>
      <c r="V53" s="1" t="s">
        <v>187</v>
      </c>
      <c r="W53" s="1">
        <v>10</v>
      </c>
      <c r="X53" s="1" t="s">
        <v>54</v>
      </c>
      <c r="Y53" s="2">
        <v>11.196400000000001</v>
      </c>
      <c r="Z53" s="2">
        <v>11.0844</v>
      </c>
      <c r="AA53" s="2">
        <v>84264</v>
      </c>
      <c r="AB53" s="1" t="s">
        <v>182</v>
      </c>
      <c r="AC53" s="1" t="s">
        <v>149</v>
      </c>
      <c r="AD53" s="3">
        <v>44285</v>
      </c>
      <c r="AE53" s="2">
        <v>11.223699999999999</v>
      </c>
      <c r="AF53" s="2">
        <v>11.2236980133672</v>
      </c>
      <c r="AG53" s="2">
        <v>-2.7300000000000001E-2</v>
      </c>
      <c r="AH53" s="2">
        <v>-0.243235296738152</v>
      </c>
      <c r="AI53" s="2">
        <v>-88.780900000000003</v>
      </c>
      <c r="AJ53" s="2">
        <v>-2.7293588577579998E-2</v>
      </c>
      <c r="AK53" s="2">
        <v>-0.24317821581687099</v>
      </c>
      <c r="AL53" s="2">
        <v>-88.76</v>
      </c>
      <c r="AM53" s="1" t="s">
        <v>182</v>
      </c>
      <c r="AN53" s="1" t="s">
        <v>183</v>
      </c>
      <c r="AO53" s="1"/>
      <c r="AP53" s="1" t="s">
        <v>41</v>
      </c>
      <c r="AQ53" s="1" t="s">
        <v>188</v>
      </c>
      <c r="AR53" s="1"/>
      <c r="AS53" s="1"/>
      <c r="AT53" s="198">
        <v>30</v>
      </c>
      <c r="AU53" s="198" t="s">
        <v>648</v>
      </c>
    </row>
    <row r="54" spans="1:47" x14ac:dyDescent="0.25">
      <c r="A54" s="75" t="str">
        <f t="shared" si="2"/>
        <v>LDMIPFDDQ</v>
      </c>
      <c r="B54" s="75" t="str">
        <f>VLOOKUP(J54,'Scheme master'!A:M,13,0)</f>
        <v>DDQ</v>
      </c>
      <c r="C54" s="75">
        <f>VLOOKUP(J54,'Scheme master'!A:K,11,0)</f>
        <v>10</v>
      </c>
      <c r="D54" s="78">
        <f t="shared" si="3"/>
        <v>4.4475959999999995E-2</v>
      </c>
      <c r="E54" s="78">
        <f>SUMIF('PHY rollback'!A:A,J54,'PHY rollback'!G:G)</f>
        <v>0</v>
      </c>
      <c r="F54" s="78">
        <f t="shared" si="4"/>
        <v>6.0637007999999999E-2</v>
      </c>
      <c r="G54" s="89">
        <f t="shared" si="5"/>
        <v>13.633699999999999</v>
      </c>
      <c r="H54" s="78">
        <f t="shared" si="6"/>
        <v>0</v>
      </c>
      <c r="I54" s="76" t="str">
        <f>VLOOKUP(K54,'Scheme master'!D:L,9,0)</f>
        <v>Live</v>
      </c>
      <c r="J54" s="1" t="s">
        <v>189</v>
      </c>
      <c r="K54" s="1" t="s">
        <v>179</v>
      </c>
      <c r="L54" s="1" t="s">
        <v>190</v>
      </c>
      <c r="M54" s="2">
        <v>44475.96</v>
      </c>
      <c r="N54" s="2">
        <v>606370.07999999996</v>
      </c>
      <c r="O54" s="2">
        <v>13.6336591722809</v>
      </c>
      <c r="P54" s="2">
        <v>801349443.70000005</v>
      </c>
      <c r="Q54" s="2">
        <v>13.633699999999999</v>
      </c>
      <c r="R54" s="3">
        <v>44286</v>
      </c>
      <c r="S54" s="1">
        <v>120274</v>
      </c>
      <c r="T54" s="1" t="s">
        <v>191</v>
      </c>
      <c r="U54" s="1">
        <v>31</v>
      </c>
      <c r="V54" s="1" t="s">
        <v>192</v>
      </c>
      <c r="W54" s="1">
        <v>10</v>
      </c>
      <c r="X54" s="1" t="s">
        <v>54</v>
      </c>
      <c r="Y54" s="2">
        <v>13.633699999999999</v>
      </c>
      <c r="Z54" s="2">
        <v>13.497400000000001</v>
      </c>
      <c r="AA54" s="2">
        <v>84265</v>
      </c>
      <c r="AB54" s="1" t="s">
        <v>182</v>
      </c>
      <c r="AC54" s="1" t="s">
        <v>193</v>
      </c>
      <c r="AD54" s="3">
        <v>44285</v>
      </c>
      <c r="AE54" s="2">
        <v>13.6669</v>
      </c>
      <c r="AF54" s="2">
        <v>13.666893804866399</v>
      </c>
      <c r="AG54" s="2">
        <v>-3.32E-2</v>
      </c>
      <c r="AH54" s="2">
        <v>-0.24292268180787199</v>
      </c>
      <c r="AI54" s="2">
        <v>-88.666799999999995</v>
      </c>
      <c r="AJ54" s="2">
        <v>-3.3234632585479998E-2</v>
      </c>
      <c r="AK54" s="2">
        <v>-0.24317619687398201</v>
      </c>
      <c r="AL54" s="2">
        <v>-88.759299999999996</v>
      </c>
      <c r="AM54" s="1" t="s">
        <v>182</v>
      </c>
      <c r="AN54" s="1" t="s">
        <v>183</v>
      </c>
      <c r="AO54" s="1"/>
      <c r="AP54" s="1" t="s">
        <v>41</v>
      </c>
      <c r="AQ54" s="1" t="s">
        <v>194</v>
      </c>
      <c r="AR54" s="1"/>
      <c r="AS54" s="1"/>
      <c r="AT54" s="198">
        <v>30</v>
      </c>
      <c r="AU54" s="198" t="s">
        <v>648</v>
      </c>
    </row>
    <row r="55" spans="1:47" x14ac:dyDescent="0.25">
      <c r="A55" s="75" t="str">
        <f t="shared" si="2"/>
        <v>LDMIPFRDA</v>
      </c>
      <c r="B55" s="75" t="str">
        <f>VLOOKUP(J55,'Scheme master'!A:M,13,0)</f>
        <v>RDA</v>
      </c>
      <c r="C55" s="75">
        <f>VLOOKUP(J55,'Scheme master'!A:K,11,0)</f>
        <v>10</v>
      </c>
      <c r="D55" s="78">
        <f t="shared" si="3"/>
        <v>2.0616808780000002</v>
      </c>
      <c r="E55" s="78">
        <f>SUMIF('PHY rollback'!A:A,J55,'PHY rollback'!G:G)</f>
        <v>0</v>
      </c>
      <c r="F55" s="78">
        <f t="shared" si="4"/>
        <v>2.4827079080000001</v>
      </c>
      <c r="G55" s="89">
        <f t="shared" si="5"/>
        <v>12.042199999999999</v>
      </c>
      <c r="H55" s="78">
        <f t="shared" si="6"/>
        <v>0</v>
      </c>
      <c r="I55" s="76" t="str">
        <f>VLOOKUP(K55,'Scheme master'!D:L,9,0)</f>
        <v>Live</v>
      </c>
      <c r="J55" s="1" t="s">
        <v>195</v>
      </c>
      <c r="K55" s="1" t="s">
        <v>179</v>
      </c>
      <c r="L55" s="1" t="s">
        <v>196</v>
      </c>
      <c r="M55" s="2">
        <v>2061680.878</v>
      </c>
      <c r="N55" s="2">
        <v>24827079.080000002</v>
      </c>
      <c r="O55" s="2">
        <v>12.0421542174288</v>
      </c>
      <c r="P55" s="2">
        <v>801349443.70000005</v>
      </c>
      <c r="Q55" s="2">
        <v>12.042199999999999</v>
      </c>
      <c r="R55" s="3">
        <v>44286</v>
      </c>
      <c r="S55" s="1">
        <v>101868</v>
      </c>
      <c r="T55" s="1" t="s">
        <v>197</v>
      </c>
      <c r="U55" s="1">
        <v>31</v>
      </c>
      <c r="V55" s="1" t="s">
        <v>198</v>
      </c>
      <c r="W55" s="1">
        <v>10</v>
      </c>
      <c r="X55" s="1" t="s">
        <v>54</v>
      </c>
      <c r="Y55" s="2">
        <v>12.042199999999999</v>
      </c>
      <c r="Z55" s="2">
        <v>11.921799999999999</v>
      </c>
      <c r="AA55" s="2">
        <v>84262</v>
      </c>
      <c r="AB55" s="1" t="s">
        <v>182</v>
      </c>
      <c r="AC55" s="1" t="s">
        <v>199</v>
      </c>
      <c r="AD55" s="3">
        <v>44285</v>
      </c>
      <c r="AE55" s="2">
        <v>12.0718</v>
      </c>
      <c r="AF55" s="2">
        <v>12.0717507474501</v>
      </c>
      <c r="AG55" s="2">
        <v>-2.9600000000000001E-2</v>
      </c>
      <c r="AH55" s="2">
        <v>-0.24519955598999299</v>
      </c>
      <c r="AI55" s="2">
        <v>-89.497799999999998</v>
      </c>
      <c r="AJ55" s="2">
        <v>-2.9596530021269999E-2</v>
      </c>
      <c r="AK55" s="2">
        <v>-0.24517181178149899</v>
      </c>
      <c r="AL55" s="2">
        <v>-89.487700000000004</v>
      </c>
      <c r="AM55" s="1" t="s">
        <v>182</v>
      </c>
      <c r="AN55" s="1" t="s">
        <v>183</v>
      </c>
      <c r="AO55" s="1"/>
      <c r="AP55" s="1" t="s">
        <v>42</v>
      </c>
      <c r="AQ55" s="1" t="s">
        <v>200</v>
      </c>
      <c r="AR55" s="1"/>
      <c r="AS55" s="1"/>
      <c r="AT55" s="198">
        <v>30</v>
      </c>
      <c r="AU55" s="198" t="s">
        <v>648</v>
      </c>
    </row>
    <row r="56" spans="1:47" x14ac:dyDescent="0.25">
      <c r="A56" s="75" t="str">
        <f t="shared" si="2"/>
        <v>LDMIPFRG</v>
      </c>
      <c r="B56" s="75" t="str">
        <f>VLOOKUP(J56,'Scheme master'!A:M,13,0)</f>
        <v>RG</v>
      </c>
      <c r="C56" s="75">
        <f>VLOOKUP(J56,'Scheme master'!A:K,11,0)</f>
        <v>10</v>
      </c>
      <c r="D56" s="78">
        <f t="shared" si="3"/>
        <v>8.3570783789999989</v>
      </c>
      <c r="E56" s="78">
        <f>SUMIF('PHY rollback'!A:A,J56,'PHY rollback'!G:G)</f>
        <v>0</v>
      </c>
      <c r="F56" s="78">
        <f t="shared" si="4"/>
        <v>52.932915606000002</v>
      </c>
      <c r="G56" s="89">
        <f t="shared" si="5"/>
        <v>63.338999999999999</v>
      </c>
      <c r="H56" s="78">
        <f t="shared" si="6"/>
        <v>0</v>
      </c>
      <c r="I56" s="76" t="str">
        <f>VLOOKUP(K56,'Scheme master'!D:L,9,0)</f>
        <v>Live</v>
      </c>
      <c r="J56" s="1" t="s">
        <v>201</v>
      </c>
      <c r="K56" s="1" t="s">
        <v>179</v>
      </c>
      <c r="L56" s="1" t="s">
        <v>36</v>
      </c>
      <c r="M56" s="2">
        <v>8357078.3789999997</v>
      </c>
      <c r="N56" s="2">
        <v>529329156.06</v>
      </c>
      <c r="O56" s="2">
        <v>63.339020176012603</v>
      </c>
      <c r="P56" s="2">
        <v>801349443.70000005</v>
      </c>
      <c r="Q56" s="2">
        <v>63.338999999999999</v>
      </c>
      <c r="R56" s="3">
        <v>44286</v>
      </c>
      <c r="S56" s="1">
        <v>101869</v>
      </c>
      <c r="T56" s="1" t="s">
        <v>202</v>
      </c>
      <c r="U56" s="1">
        <v>31</v>
      </c>
      <c r="V56" s="1" t="s">
        <v>203</v>
      </c>
      <c r="W56" s="1">
        <v>10</v>
      </c>
      <c r="X56" s="1" t="s">
        <v>54</v>
      </c>
      <c r="Y56" s="2">
        <v>63.338999999999999</v>
      </c>
      <c r="Z56" s="2">
        <v>62.705599999999997</v>
      </c>
      <c r="AA56" s="2">
        <v>84263</v>
      </c>
      <c r="AB56" s="1" t="s">
        <v>182</v>
      </c>
      <c r="AC56" s="1" t="s">
        <v>73</v>
      </c>
      <c r="AD56" s="3">
        <v>44285</v>
      </c>
      <c r="AE56" s="2">
        <v>63.494700000000002</v>
      </c>
      <c r="AF56" s="2">
        <v>63.494691300569599</v>
      </c>
      <c r="AG56" s="2">
        <v>-0.15570000000000001</v>
      </c>
      <c r="AH56" s="2">
        <v>-0.245217317350897</v>
      </c>
      <c r="AI56" s="2">
        <v>-89.504300000000001</v>
      </c>
      <c r="AJ56" s="2">
        <v>-0.155671124557</v>
      </c>
      <c r="AK56" s="2">
        <v>-0.245171874007683</v>
      </c>
      <c r="AL56" s="2">
        <v>-89.487700000000004</v>
      </c>
      <c r="AM56" s="1" t="s">
        <v>182</v>
      </c>
      <c r="AN56" s="1" t="s">
        <v>183</v>
      </c>
      <c r="AO56" s="1"/>
      <c r="AP56" s="1" t="s">
        <v>42</v>
      </c>
      <c r="AQ56" s="1" t="s">
        <v>204</v>
      </c>
      <c r="AR56" s="1"/>
      <c r="AS56" s="1"/>
      <c r="AT56" s="198">
        <v>30</v>
      </c>
      <c r="AU56" s="198" t="s">
        <v>648</v>
      </c>
    </row>
    <row r="57" spans="1:47" x14ac:dyDescent="0.25">
      <c r="A57" s="75" t="str">
        <f t="shared" si="2"/>
        <v>LDMIPFRDM</v>
      </c>
      <c r="B57" s="75" t="str">
        <f>VLOOKUP(J57,'Scheme master'!A:M,13,0)</f>
        <v>RDM</v>
      </c>
      <c r="C57" s="75">
        <f>VLOOKUP(J57,'Scheme master'!A:K,11,0)</f>
        <v>10</v>
      </c>
      <c r="D57" s="78">
        <f t="shared" si="3"/>
        <v>3.5875106319999999</v>
      </c>
      <c r="E57" s="78">
        <f>SUMIF('PHY rollback'!A:A,J57,'PHY rollback'!G:G)</f>
        <v>0</v>
      </c>
      <c r="F57" s="78">
        <f t="shared" si="4"/>
        <v>4.1491034320000004</v>
      </c>
      <c r="G57" s="89">
        <f t="shared" si="5"/>
        <v>11.5654</v>
      </c>
      <c r="H57" s="78">
        <f t="shared" si="6"/>
        <v>0</v>
      </c>
      <c r="I57" s="76" t="str">
        <f>VLOOKUP(K57,'Scheme master'!D:L,9,0)</f>
        <v>Live</v>
      </c>
      <c r="J57" s="1" t="s">
        <v>205</v>
      </c>
      <c r="K57" s="1" t="s">
        <v>179</v>
      </c>
      <c r="L57" s="1" t="s">
        <v>161</v>
      </c>
      <c r="M57" s="2">
        <v>3587510.6320000002</v>
      </c>
      <c r="N57" s="2">
        <v>41491034.32</v>
      </c>
      <c r="O57" s="2">
        <v>11.565410831094701</v>
      </c>
      <c r="P57" s="2">
        <v>801349443.70000005</v>
      </c>
      <c r="Q57" s="2">
        <v>11.5654</v>
      </c>
      <c r="R57" s="3">
        <v>44286</v>
      </c>
      <c r="S57" s="1">
        <v>101866</v>
      </c>
      <c r="T57" s="1" t="s">
        <v>206</v>
      </c>
      <c r="U57" s="1">
        <v>31</v>
      </c>
      <c r="V57" s="1" t="s">
        <v>207</v>
      </c>
      <c r="W57" s="1">
        <v>10</v>
      </c>
      <c r="X57" s="1" t="s">
        <v>54</v>
      </c>
      <c r="Y57" s="2">
        <v>11.5654</v>
      </c>
      <c r="Z57" s="2">
        <v>11.4497</v>
      </c>
      <c r="AA57" s="2">
        <v>84260</v>
      </c>
      <c r="AB57" s="1" t="s">
        <v>182</v>
      </c>
      <c r="AC57" s="1" t="s">
        <v>164</v>
      </c>
      <c r="AD57" s="3">
        <v>44285</v>
      </c>
      <c r="AE57" s="2">
        <v>11.5938</v>
      </c>
      <c r="AF57" s="2">
        <v>11.593835608521999</v>
      </c>
      <c r="AG57" s="2">
        <v>-2.8400000000000002E-2</v>
      </c>
      <c r="AH57" s="2">
        <v>-0.24495851230830301</v>
      </c>
      <c r="AI57" s="2">
        <v>-89.409899999999993</v>
      </c>
      <c r="AJ57" s="2">
        <v>-2.8424777427380001E-2</v>
      </c>
      <c r="AK57" s="2">
        <v>-0.245171472040594</v>
      </c>
      <c r="AL57" s="2">
        <v>-89.4876</v>
      </c>
      <c r="AM57" s="1" t="s">
        <v>182</v>
      </c>
      <c r="AN57" s="1" t="s">
        <v>183</v>
      </c>
      <c r="AO57" s="1"/>
      <c r="AP57" s="1" t="s">
        <v>42</v>
      </c>
      <c r="AQ57" s="1" t="s">
        <v>208</v>
      </c>
      <c r="AR57" s="1"/>
      <c r="AS57" s="1"/>
      <c r="AT57" s="198">
        <v>30</v>
      </c>
      <c r="AU57" s="198" t="s">
        <v>648</v>
      </c>
    </row>
    <row r="58" spans="1:47" x14ac:dyDescent="0.25">
      <c r="A58" s="75" t="str">
        <f t="shared" si="2"/>
        <v>LDMIPFRDQ</v>
      </c>
      <c r="B58" s="75" t="str">
        <f>VLOOKUP(J58,'Scheme master'!A:M,13,0)</f>
        <v>RDQ</v>
      </c>
      <c r="C58" s="75">
        <f>VLOOKUP(J58,'Scheme master'!A:K,11,0)</f>
        <v>10</v>
      </c>
      <c r="D58" s="78">
        <f t="shared" si="3"/>
        <v>1.048159681</v>
      </c>
      <c r="E58" s="78">
        <f>SUMIF('PHY rollback'!A:A,J58,'PHY rollback'!G:G)</f>
        <v>0</v>
      </c>
      <c r="F58" s="78">
        <f t="shared" si="4"/>
        <v>1.237549545</v>
      </c>
      <c r="G58" s="89">
        <f t="shared" si="5"/>
        <v>11.806900000000001</v>
      </c>
      <c r="H58" s="78">
        <f t="shared" si="6"/>
        <v>0</v>
      </c>
      <c r="I58" s="76" t="str">
        <f>VLOOKUP(K58,'Scheme master'!D:L,9,0)</f>
        <v>Live</v>
      </c>
      <c r="J58" s="1" t="s">
        <v>209</v>
      </c>
      <c r="K58" s="1" t="s">
        <v>179</v>
      </c>
      <c r="L58" s="1" t="s">
        <v>210</v>
      </c>
      <c r="M58" s="2">
        <v>1048159.6810000001</v>
      </c>
      <c r="N58" s="2">
        <v>12375495.450000001</v>
      </c>
      <c r="O58" s="2">
        <v>11.806879881310801</v>
      </c>
      <c r="P58" s="2">
        <v>801349443.70000005</v>
      </c>
      <c r="Q58" s="2">
        <v>11.806900000000001</v>
      </c>
      <c r="R58" s="3">
        <v>44286</v>
      </c>
      <c r="S58" s="1">
        <v>101867</v>
      </c>
      <c r="T58" s="1" t="s">
        <v>211</v>
      </c>
      <c r="U58" s="1">
        <v>31</v>
      </c>
      <c r="V58" s="1" t="s">
        <v>212</v>
      </c>
      <c r="W58" s="1">
        <v>10</v>
      </c>
      <c r="X58" s="1" t="s">
        <v>54</v>
      </c>
      <c r="Y58" s="2">
        <v>11.806900000000001</v>
      </c>
      <c r="Z58" s="2">
        <v>11.688800000000001</v>
      </c>
      <c r="AA58" s="2">
        <v>84261</v>
      </c>
      <c r="AB58" s="1" t="s">
        <v>182</v>
      </c>
      <c r="AC58" s="1" t="s">
        <v>213</v>
      </c>
      <c r="AD58" s="3">
        <v>44285</v>
      </c>
      <c r="AE58" s="2">
        <v>11.835900000000001</v>
      </c>
      <c r="AF58" s="2">
        <v>11.8358981696777</v>
      </c>
      <c r="AG58" s="2">
        <v>-2.9000000000000001E-2</v>
      </c>
      <c r="AH58" s="2">
        <v>-0.245017277942531</v>
      </c>
      <c r="AI58" s="2">
        <v>-89.431299999999993</v>
      </c>
      <c r="AJ58" s="2">
        <v>-2.9018288366909999E-2</v>
      </c>
      <c r="AK58" s="2">
        <v>-0.24517183192106001</v>
      </c>
      <c r="AL58" s="2">
        <v>-89.487700000000004</v>
      </c>
      <c r="AM58" s="1" t="s">
        <v>182</v>
      </c>
      <c r="AN58" s="1" t="s">
        <v>183</v>
      </c>
      <c r="AO58" s="1"/>
      <c r="AP58" s="1" t="s">
        <v>42</v>
      </c>
      <c r="AQ58" s="1" t="s">
        <v>214</v>
      </c>
      <c r="AR58" s="1"/>
      <c r="AS58" s="1"/>
      <c r="AT58" s="198">
        <v>30</v>
      </c>
      <c r="AU58" s="198" t="s">
        <v>648</v>
      </c>
    </row>
    <row r="59" spans="1:47" x14ac:dyDescent="0.25">
      <c r="A59" s="75" t="str">
        <f t="shared" si="2"/>
        <v>LDBONDDD</v>
      </c>
      <c r="B59" s="75" t="str">
        <f>VLOOKUP(J59,'Scheme master'!A:M,13,0)</f>
        <v>DD</v>
      </c>
      <c r="C59" s="75">
        <f>VLOOKUP(J59,'Scheme master'!A:K,11,0)</f>
        <v>10</v>
      </c>
      <c r="D59" s="78">
        <f t="shared" si="3"/>
        <v>4.6987205999999997E-2</v>
      </c>
      <c r="E59" s="78">
        <f>SUMIF('PHY rollback'!A:A,J59,'PHY rollback'!G:G)</f>
        <v>0</v>
      </c>
      <c r="F59" s="78">
        <f t="shared" si="4"/>
        <v>6.7459959E-2</v>
      </c>
      <c r="G59" s="89">
        <f t="shared" si="5"/>
        <v>14.357100000000001</v>
      </c>
      <c r="H59" s="78">
        <f t="shared" si="6"/>
        <v>0</v>
      </c>
      <c r="I59" s="76" t="str">
        <f>VLOOKUP(K59,'Scheme master'!D:L,9,0)</f>
        <v>Live</v>
      </c>
      <c r="J59" s="1" t="s">
        <v>49</v>
      </c>
      <c r="K59" s="1" t="s">
        <v>50</v>
      </c>
      <c r="L59" s="1" t="s">
        <v>51</v>
      </c>
      <c r="M59" s="2">
        <v>46987.205999999998</v>
      </c>
      <c r="N59" s="2">
        <v>674599.59</v>
      </c>
      <c r="O59" s="2">
        <v>14.3570909493959</v>
      </c>
      <c r="P59" s="2">
        <v>1698545567.5700002</v>
      </c>
      <c r="Q59" s="2">
        <v>14.357100000000001</v>
      </c>
      <c r="R59" s="3">
        <v>44286</v>
      </c>
      <c r="S59" s="1">
        <v>120278</v>
      </c>
      <c r="T59" s="1" t="s">
        <v>52</v>
      </c>
      <c r="U59" s="1">
        <v>33</v>
      </c>
      <c r="V59" s="1" t="s">
        <v>53</v>
      </c>
      <c r="W59" s="1">
        <v>10</v>
      </c>
      <c r="X59" s="1" t="s">
        <v>54</v>
      </c>
      <c r="Y59" s="2">
        <v>14.357100000000001</v>
      </c>
      <c r="Z59" s="2">
        <v>14.2135</v>
      </c>
      <c r="AA59" s="2">
        <v>84270</v>
      </c>
      <c r="AB59" s="1" t="s">
        <v>55</v>
      </c>
      <c r="AC59" s="1" t="s">
        <v>56</v>
      </c>
      <c r="AD59" s="3">
        <v>44285</v>
      </c>
      <c r="AE59" s="2">
        <v>14.351000000000001</v>
      </c>
      <c r="AF59" s="2">
        <v>14.3509706195471</v>
      </c>
      <c r="AG59" s="2">
        <v>6.1000000000000004E-3</v>
      </c>
      <c r="AH59" s="2">
        <v>4.2505748728310998E-2</v>
      </c>
      <c r="AI59" s="2">
        <v>15.5146</v>
      </c>
      <c r="AJ59" s="2">
        <v>6.1203298487499998E-3</v>
      </c>
      <c r="AK59" s="2">
        <v>4.2647497587470003E-2</v>
      </c>
      <c r="AL59" s="2">
        <v>15.5663</v>
      </c>
      <c r="AM59" s="1" t="s">
        <v>55</v>
      </c>
      <c r="AN59" s="1" t="s">
        <v>57</v>
      </c>
      <c r="AO59" s="1"/>
      <c r="AP59" s="1" t="s">
        <v>41</v>
      </c>
      <c r="AQ59" s="1" t="s">
        <v>58</v>
      </c>
      <c r="AR59" s="1"/>
      <c r="AS59" s="1"/>
      <c r="AT59" s="198">
        <v>30</v>
      </c>
      <c r="AU59" s="198" t="s">
        <v>648</v>
      </c>
    </row>
    <row r="60" spans="1:47" x14ac:dyDescent="0.25">
      <c r="A60" s="75" t="str">
        <f t="shared" si="2"/>
        <v>LDBONDDG</v>
      </c>
      <c r="B60" s="75" t="str">
        <f>VLOOKUP(J60,'Scheme master'!A:M,13,0)</f>
        <v>DG</v>
      </c>
      <c r="C60" s="75">
        <f>VLOOKUP(J60,'Scheme master'!A:K,11,0)</f>
        <v>10</v>
      </c>
      <c r="D60" s="78">
        <f t="shared" si="3"/>
        <v>6.4219544690000001</v>
      </c>
      <c r="E60" s="78">
        <f>SUMIF('PHY rollback'!A:A,J60,'PHY rollback'!G:G)</f>
        <v>0</v>
      </c>
      <c r="F60" s="78">
        <f t="shared" si="4"/>
        <v>38.148881982000006</v>
      </c>
      <c r="G60" s="89">
        <f t="shared" si="5"/>
        <v>59.403799999999997</v>
      </c>
      <c r="H60" s="78">
        <f t="shared" si="6"/>
        <v>0</v>
      </c>
      <c r="I60" s="76" t="str">
        <f>VLOOKUP(K60,'Scheme master'!D:L,9,0)</f>
        <v>Live</v>
      </c>
      <c r="J60" s="1" t="s">
        <v>59</v>
      </c>
      <c r="K60" s="1" t="s">
        <v>50</v>
      </c>
      <c r="L60" s="1" t="s">
        <v>60</v>
      </c>
      <c r="M60" s="2">
        <v>6421954.4689999996</v>
      </c>
      <c r="N60" s="2">
        <v>381488819.82000005</v>
      </c>
      <c r="O60" s="2">
        <v>59.403849974570704</v>
      </c>
      <c r="P60" s="2">
        <v>1698545567.5700002</v>
      </c>
      <c r="Q60" s="2">
        <v>59.403799999999997</v>
      </c>
      <c r="R60" s="3">
        <v>44286</v>
      </c>
      <c r="S60" s="1">
        <v>120279</v>
      </c>
      <c r="T60" s="1" t="s">
        <v>61</v>
      </c>
      <c r="U60" s="1">
        <v>33</v>
      </c>
      <c r="V60" s="1" t="s">
        <v>62</v>
      </c>
      <c r="W60" s="1">
        <v>10</v>
      </c>
      <c r="X60" s="1" t="s">
        <v>54</v>
      </c>
      <c r="Y60" s="2">
        <v>59.403799999999997</v>
      </c>
      <c r="Z60" s="2">
        <v>58.809800000000003</v>
      </c>
      <c r="AA60" s="2">
        <v>84271</v>
      </c>
      <c r="AB60" s="1" t="s">
        <v>55</v>
      </c>
      <c r="AC60" s="1" t="s">
        <v>63</v>
      </c>
      <c r="AD60" s="3">
        <v>44285</v>
      </c>
      <c r="AE60" s="2">
        <v>59.378500000000003</v>
      </c>
      <c r="AF60" s="2">
        <v>59.378496768795401</v>
      </c>
      <c r="AG60" s="2">
        <v>2.53E-2</v>
      </c>
      <c r="AH60" s="2">
        <v>4.2608014685450002E-2</v>
      </c>
      <c r="AI60" s="2">
        <v>15.5519</v>
      </c>
      <c r="AJ60" s="2">
        <v>2.535320577531E-2</v>
      </c>
      <c r="AK60" s="2">
        <v>4.2697621453821E-2</v>
      </c>
      <c r="AL60" s="2">
        <v>15.5846</v>
      </c>
      <c r="AM60" s="1" t="s">
        <v>55</v>
      </c>
      <c r="AN60" s="1" t="s">
        <v>57</v>
      </c>
      <c r="AO60" s="1"/>
      <c r="AP60" s="1" t="s">
        <v>41</v>
      </c>
      <c r="AQ60" s="1" t="s">
        <v>64</v>
      </c>
      <c r="AR60" s="1"/>
      <c r="AS60" s="1"/>
      <c r="AT60" s="198">
        <v>30</v>
      </c>
      <c r="AU60" s="198" t="s">
        <v>648</v>
      </c>
    </row>
    <row r="61" spans="1:47" x14ac:dyDescent="0.25">
      <c r="A61" s="75" t="str">
        <f t="shared" si="2"/>
        <v>LDBONDRD</v>
      </c>
      <c r="B61" s="75" t="str">
        <f>VLOOKUP(J61,'Scheme master'!A:M,13,0)</f>
        <v>RD</v>
      </c>
      <c r="C61" s="75">
        <f>VLOOKUP(J61,'Scheme master'!A:K,11,0)</f>
        <v>10</v>
      </c>
      <c r="D61" s="78">
        <f t="shared" si="3"/>
        <v>5.8259243650000005</v>
      </c>
      <c r="E61" s="78">
        <f>SUMIF('PHY rollback'!A:A,J61,'PHY rollback'!G:G)</f>
        <v>0</v>
      </c>
      <c r="F61" s="78">
        <f t="shared" si="4"/>
        <v>7.2452459889999998</v>
      </c>
      <c r="G61" s="89">
        <f t="shared" si="5"/>
        <v>12.436199999999999</v>
      </c>
      <c r="H61" s="78">
        <f t="shared" si="6"/>
        <v>0</v>
      </c>
      <c r="I61" s="76" t="str">
        <f>VLOOKUP(K61,'Scheme master'!D:L,9,0)</f>
        <v>Live</v>
      </c>
      <c r="J61" s="1" t="s">
        <v>65</v>
      </c>
      <c r="K61" s="1" t="s">
        <v>50</v>
      </c>
      <c r="L61" s="1" t="s">
        <v>35</v>
      </c>
      <c r="M61" s="2">
        <v>5825924.3650000002</v>
      </c>
      <c r="N61" s="2">
        <v>72452459.890000001</v>
      </c>
      <c r="O61" s="2">
        <v>12.4362170448466</v>
      </c>
      <c r="P61" s="2">
        <v>1698545567.5700002</v>
      </c>
      <c r="Q61" s="2">
        <v>12.436199999999999</v>
      </c>
      <c r="R61" s="3">
        <v>44286</v>
      </c>
      <c r="S61" s="1">
        <v>100314</v>
      </c>
      <c r="T61" s="1" t="s">
        <v>66</v>
      </c>
      <c r="U61" s="1">
        <v>33</v>
      </c>
      <c r="V61" s="1" t="s">
        <v>67</v>
      </c>
      <c r="W61" s="1">
        <v>10</v>
      </c>
      <c r="X61" s="1" t="s">
        <v>54</v>
      </c>
      <c r="Y61" s="2">
        <v>12.436199999999999</v>
      </c>
      <c r="Z61" s="2">
        <v>12.3118</v>
      </c>
      <c r="AA61" s="2">
        <v>84268</v>
      </c>
      <c r="AB61" s="1" t="s">
        <v>55</v>
      </c>
      <c r="AC61" s="1" t="s">
        <v>68</v>
      </c>
      <c r="AD61" s="3">
        <v>44285</v>
      </c>
      <c r="AE61" s="2">
        <v>12.430999999999999</v>
      </c>
      <c r="AF61" s="2">
        <v>12.430966808474899</v>
      </c>
      <c r="AG61" s="2">
        <v>5.1999999999999998E-3</v>
      </c>
      <c r="AH61" s="2">
        <v>4.1830906604456E-2</v>
      </c>
      <c r="AI61" s="2">
        <v>15.2683</v>
      </c>
      <c r="AJ61" s="2">
        <v>5.2502363717200004E-3</v>
      </c>
      <c r="AK61" s="2">
        <v>4.2235141100534002E-2</v>
      </c>
      <c r="AL61" s="2">
        <v>15.415800000000001</v>
      </c>
      <c r="AM61" s="1" t="s">
        <v>55</v>
      </c>
      <c r="AN61" s="1" t="s">
        <v>57</v>
      </c>
      <c r="AO61" s="1"/>
      <c r="AP61" s="1" t="s">
        <v>42</v>
      </c>
      <c r="AQ61" s="1" t="s">
        <v>69</v>
      </c>
      <c r="AR61" s="1"/>
      <c r="AS61" s="1"/>
      <c r="AT61" s="198">
        <v>30</v>
      </c>
      <c r="AU61" s="198" t="s">
        <v>648</v>
      </c>
    </row>
    <row r="62" spans="1:47" x14ac:dyDescent="0.25">
      <c r="A62" s="75" t="str">
        <f t="shared" si="2"/>
        <v>LDBONDRG</v>
      </c>
      <c r="B62" s="75" t="str">
        <f>VLOOKUP(J62,'Scheme master'!A:M,13,0)</f>
        <v>RG</v>
      </c>
      <c r="C62" s="75">
        <f>VLOOKUP(J62,'Scheme master'!A:K,11,0)</f>
        <v>10</v>
      </c>
      <c r="D62" s="78">
        <f t="shared" si="3"/>
        <v>21.92481459</v>
      </c>
      <c r="E62" s="78">
        <f>SUMIF('PHY rollback'!A:A,J62,'PHY rollback'!G:G)</f>
        <v>0</v>
      </c>
      <c r="F62" s="78">
        <f t="shared" si="4"/>
        <v>124.392968827</v>
      </c>
      <c r="G62" s="89">
        <f t="shared" si="5"/>
        <v>56.736199999999997</v>
      </c>
      <c r="H62" s="78">
        <f t="shared" si="6"/>
        <v>0</v>
      </c>
      <c r="I62" s="76" t="str">
        <f>VLOOKUP(K62,'Scheme master'!D:L,9,0)</f>
        <v>Live</v>
      </c>
      <c r="J62" s="1" t="s">
        <v>70</v>
      </c>
      <c r="K62" s="1" t="s">
        <v>50</v>
      </c>
      <c r="L62" s="1" t="s">
        <v>36</v>
      </c>
      <c r="M62" s="2">
        <v>21924814.59</v>
      </c>
      <c r="N62" s="2">
        <v>1243929688.27</v>
      </c>
      <c r="O62" s="2">
        <v>56.736155426252097</v>
      </c>
      <c r="P62" s="2">
        <v>1698545567.5700002</v>
      </c>
      <c r="Q62" s="2">
        <v>56.736199999999997</v>
      </c>
      <c r="R62" s="3">
        <v>44286</v>
      </c>
      <c r="S62" s="1">
        <v>100315</v>
      </c>
      <c r="T62" s="1" t="s">
        <v>71</v>
      </c>
      <c r="U62" s="1">
        <v>33</v>
      </c>
      <c r="V62" s="1" t="s">
        <v>72</v>
      </c>
      <c r="W62" s="1">
        <v>10</v>
      </c>
      <c r="X62" s="1" t="s">
        <v>54</v>
      </c>
      <c r="Y62" s="2">
        <v>56.736199999999997</v>
      </c>
      <c r="Z62" s="2">
        <v>56.168799999999997</v>
      </c>
      <c r="AA62" s="2">
        <v>84269</v>
      </c>
      <c r="AB62" s="1" t="s">
        <v>55</v>
      </c>
      <c r="AC62" s="1" t="s">
        <v>73</v>
      </c>
      <c r="AD62" s="3">
        <v>44285</v>
      </c>
      <c r="AE62" s="2">
        <v>56.712200000000003</v>
      </c>
      <c r="AF62" s="2">
        <v>56.712202943543197</v>
      </c>
      <c r="AG62" s="2">
        <v>2.4E-2</v>
      </c>
      <c r="AH62" s="2">
        <v>4.2318936666183998E-2</v>
      </c>
      <c r="AI62" s="2">
        <v>15.446400000000001</v>
      </c>
      <c r="AJ62" s="2">
        <v>2.3952482708889999E-2</v>
      </c>
      <c r="AK62" s="2">
        <v>4.2235147756002997E-2</v>
      </c>
      <c r="AL62" s="2">
        <v>15.415800000000001</v>
      </c>
      <c r="AM62" s="1" t="s">
        <v>55</v>
      </c>
      <c r="AN62" s="1" t="s">
        <v>57</v>
      </c>
      <c r="AO62" s="1"/>
      <c r="AP62" s="1" t="s">
        <v>42</v>
      </c>
      <c r="AQ62" s="1" t="s">
        <v>74</v>
      </c>
      <c r="AR62" s="1"/>
      <c r="AS62" s="1"/>
      <c r="AT62" s="198">
        <v>30</v>
      </c>
      <c r="AU62" s="198" t="s">
        <v>648</v>
      </c>
    </row>
    <row r="63" spans="1:47" x14ac:dyDescent="0.25">
      <c r="A63" s="75" t="str">
        <f t="shared" si="2"/>
        <v>LDGETFRG</v>
      </c>
      <c r="B63" s="75" t="str">
        <f>VLOOKUP(J63,'Scheme master'!A:M,13,0)</f>
        <v>RG</v>
      </c>
      <c r="C63" s="75">
        <f>VLOOKUP(J63,'Scheme master'!A:K,11,0)</f>
        <v>10</v>
      </c>
      <c r="D63" s="78">
        <f t="shared" si="3"/>
        <v>218.57351299999999</v>
      </c>
      <c r="E63" s="78">
        <f>SUMIF('PHY rollback'!A:A,J63,'PHY rollback'!G:G)</f>
        <v>0</v>
      </c>
      <c r="F63" s="78">
        <f t="shared" si="4"/>
        <v>475.53086388000003</v>
      </c>
      <c r="G63" s="89">
        <f t="shared" si="5"/>
        <v>21.7561</v>
      </c>
      <c r="H63" s="78">
        <f t="shared" si="6"/>
        <v>0</v>
      </c>
      <c r="I63" s="76" t="str">
        <f>VLOOKUP(K63,'Scheme master'!D:L,9,0)</f>
        <v>Live</v>
      </c>
      <c r="J63" s="1" t="s">
        <v>91</v>
      </c>
      <c r="K63" s="1" t="s">
        <v>92</v>
      </c>
      <c r="L63" s="1" t="s">
        <v>26</v>
      </c>
      <c r="M63" s="2">
        <v>218573513</v>
      </c>
      <c r="N63" s="2">
        <v>4755308638.8000002</v>
      </c>
      <c r="O63" s="2">
        <v>21.7561065544113</v>
      </c>
      <c r="P63" s="2">
        <v>4755308638.8000002</v>
      </c>
      <c r="Q63" s="2">
        <v>21.7561</v>
      </c>
      <c r="R63" s="3">
        <v>44286</v>
      </c>
      <c r="S63" s="1">
        <v>133307</v>
      </c>
      <c r="T63" s="1" t="s">
        <v>93</v>
      </c>
      <c r="U63" s="1">
        <v>168</v>
      </c>
      <c r="V63" s="1" t="s">
        <v>94</v>
      </c>
      <c r="W63" s="1">
        <v>10</v>
      </c>
      <c r="X63" s="1" t="s">
        <v>54</v>
      </c>
      <c r="Y63" s="2">
        <v>21.7561</v>
      </c>
      <c r="Z63" s="2">
        <v>21.7561</v>
      </c>
      <c r="AA63" s="2">
        <v>84247</v>
      </c>
      <c r="AB63" s="1" t="s">
        <v>95</v>
      </c>
      <c r="AC63" s="1" t="s">
        <v>14</v>
      </c>
      <c r="AD63" s="3">
        <v>44285</v>
      </c>
      <c r="AE63" s="2">
        <v>21.742899999999999</v>
      </c>
      <c r="AF63" s="2">
        <v>21.742902368961801</v>
      </c>
      <c r="AG63" s="2">
        <v>1.32E-2</v>
      </c>
      <c r="AH63" s="2">
        <v>6.0709472977385E-2</v>
      </c>
      <c r="AI63" s="2">
        <v>22.158999999999999</v>
      </c>
      <c r="AJ63" s="2">
        <v>1.3204185449489999E-2</v>
      </c>
      <c r="AK63" s="2">
        <v>6.0728716090539002E-2</v>
      </c>
      <c r="AL63" s="2">
        <v>22.166</v>
      </c>
      <c r="AM63" s="1" t="s">
        <v>95</v>
      </c>
      <c r="AN63" s="1" t="s">
        <v>96</v>
      </c>
      <c r="AO63" s="1"/>
      <c r="AP63" s="1" t="s">
        <v>97</v>
      </c>
      <c r="AQ63" s="1" t="s">
        <v>98</v>
      </c>
      <c r="AR63" s="1"/>
      <c r="AS63" s="1" t="s">
        <v>99</v>
      </c>
      <c r="AT63" s="198">
        <v>30</v>
      </c>
      <c r="AU63" s="198" t="s">
        <v>648</v>
      </c>
    </row>
    <row r="64" spans="1:47" x14ac:dyDescent="0.25">
      <c r="A64" s="75" t="str">
        <f t="shared" si="2"/>
        <v>LDGSECDD</v>
      </c>
      <c r="B64" s="75" t="str">
        <f>VLOOKUP(J64,'Scheme master'!A:M,13,0)</f>
        <v>DD</v>
      </c>
      <c r="C64" s="75">
        <f>VLOOKUP(J64,'Scheme master'!A:K,11,0)</f>
        <v>10</v>
      </c>
      <c r="D64" s="78">
        <f t="shared" si="3"/>
        <v>0.166033084</v>
      </c>
      <c r="E64" s="78">
        <f>SUMIF('PHY rollback'!A:A,J64,'PHY rollback'!G:G)</f>
        <v>0</v>
      </c>
      <c r="F64" s="78">
        <f t="shared" si="4"/>
        <v>0.24530727399999996</v>
      </c>
      <c r="G64" s="89">
        <f t="shared" si="5"/>
        <v>14.7746</v>
      </c>
      <c r="H64" s="78">
        <f t="shared" si="6"/>
        <v>0</v>
      </c>
      <c r="I64" s="76" t="str">
        <f>VLOOKUP(K64,'Scheme master'!D:L,9,0)</f>
        <v>Live</v>
      </c>
      <c r="J64" s="1" t="s">
        <v>100</v>
      </c>
      <c r="K64" s="1" t="s">
        <v>101</v>
      </c>
      <c r="L64" s="1" t="s">
        <v>51</v>
      </c>
      <c r="M64" s="2">
        <v>166033.084</v>
      </c>
      <c r="N64" s="2">
        <v>2453072.7399999998</v>
      </c>
      <c r="O64" s="2">
        <v>14.774602030520599</v>
      </c>
      <c r="P64" s="2">
        <v>462187211.61000001</v>
      </c>
      <c r="Q64" s="2">
        <v>14.7746</v>
      </c>
      <c r="R64" s="3">
        <v>44286</v>
      </c>
      <c r="S64" s="1">
        <v>120283</v>
      </c>
      <c r="T64" s="1" t="s">
        <v>102</v>
      </c>
      <c r="U64" s="1">
        <v>34</v>
      </c>
      <c r="V64" s="1" t="s">
        <v>103</v>
      </c>
      <c r="W64" s="1">
        <v>10</v>
      </c>
      <c r="X64" s="1" t="s">
        <v>54</v>
      </c>
      <c r="Y64" s="2">
        <v>14.7746</v>
      </c>
      <c r="Z64" s="2">
        <v>14.7377</v>
      </c>
      <c r="AA64" s="2">
        <v>84274</v>
      </c>
      <c r="AB64" s="1" t="s">
        <v>104</v>
      </c>
      <c r="AC64" s="1" t="s">
        <v>56</v>
      </c>
      <c r="AD64" s="3">
        <v>44285</v>
      </c>
      <c r="AE64" s="2">
        <v>14.778600000000001</v>
      </c>
      <c r="AF64" s="2">
        <v>14.778634479860701</v>
      </c>
      <c r="AG64" s="2">
        <v>-4.0000000000000001E-3</v>
      </c>
      <c r="AH64" s="2">
        <v>-2.7066163236029998E-2</v>
      </c>
      <c r="AI64" s="2">
        <v>-9.8790999999999993</v>
      </c>
      <c r="AJ64" s="2">
        <v>-4.0324493400300003E-3</v>
      </c>
      <c r="AK64" s="2">
        <v>-2.7285669359541E-2</v>
      </c>
      <c r="AL64" s="2">
        <v>-9.9593000000000007</v>
      </c>
      <c r="AM64" s="1" t="s">
        <v>104</v>
      </c>
      <c r="AN64" s="1" t="s">
        <v>105</v>
      </c>
      <c r="AO64" s="1"/>
      <c r="AP64" s="1" t="s">
        <v>41</v>
      </c>
      <c r="AQ64" s="1" t="s">
        <v>106</v>
      </c>
      <c r="AR64" s="1"/>
      <c r="AS64" s="1"/>
      <c r="AT64" s="198">
        <v>30</v>
      </c>
      <c r="AU64" s="198" t="s">
        <v>648</v>
      </c>
    </row>
    <row r="65" spans="1:47" x14ac:dyDescent="0.25">
      <c r="A65" s="75" t="str">
        <f t="shared" si="2"/>
        <v>LDGSECDG</v>
      </c>
      <c r="B65" s="75" t="str">
        <f>VLOOKUP(J65,'Scheme master'!A:M,13,0)</f>
        <v>DG</v>
      </c>
      <c r="C65" s="75">
        <f>VLOOKUP(J65,'Scheme master'!A:K,11,0)</f>
        <v>10</v>
      </c>
      <c r="D65" s="78">
        <f t="shared" si="3"/>
        <v>3.4559203749999998</v>
      </c>
      <c r="E65" s="78">
        <f>SUMIF('PHY rollback'!A:A,J65,'PHY rollback'!G:G)</f>
        <v>0</v>
      </c>
      <c r="F65" s="78">
        <f t="shared" si="4"/>
        <v>17.707456792999999</v>
      </c>
      <c r="G65" s="89">
        <f t="shared" si="5"/>
        <v>51.238</v>
      </c>
      <c r="H65" s="78">
        <f t="shared" si="6"/>
        <v>0</v>
      </c>
      <c r="I65" s="76" t="str">
        <f>VLOOKUP(K65,'Scheme master'!D:L,9,0)</f>
        <v>Live</v>
      </c>
      <c r="J65" s="1" t="s">
        <v>107</v>
      </c>
      <c r="K65" s="1" t="s">
        <v>101</v>
      </c>
      <c r="L65" s="1" t="s">
        <v>60</v>
      </c>
      <c r="M65" s="2">
        <v>3455920.375</v>
      </c>
      <c r="N65" s="2">
        <v>177074567.92999998</v>
      </c>
      <c r="O65" s="2">
        <v>51.2380346523464</v>
      </c>
      <c r="P65" s="2">
        <v>462187211.61000001</v>
      </c>
      <c r="Q65" s="2">
        <v>51.238</v>
      </c>
      <c r="R65" s="3">
        <v>44286</v>
      </c>
      <c r="S65" s="1">
        <v>120282</v>
      </c>
      <c r="T65" s="1" t="s">
        <v>108</v>
      </c>
      <c r="U65" s="1">
        <v>34</v>
      </c>
      <c r="V65" s="1" t="s">
        <v>109</v>
      </c>
      <c r="W65" s="1">
        <v>10</v>
      </c>
      <c r="X65" s="1" t="s">
        <v>54</v>
      </c>
      <c r="Y65" s="2">
        <v>51.238</v>
      </c>
      <c r="Z65" s="2">
        <v>51.109900000000003</v>
      </c>
      <c r="AA65" s="2">
        <v>84275</v>
      </c>
      <c r="AB65" s="1" t="s">
        <v>104</v>
      </c>
      <c r="AC65" s="1" t="s">
        <v>63</v>
      </c>
      <c r="AD65" s="3">
        <v>44285</v>
      </c>
      <c r="AE65" s="2">
        <v>51.252000000000002</v>
      </c>
      <c r="AF65" s="2">
        <v>51.251989890608201</v>
      </c>
      <c r="AG65" s="2">
        <v>-1.4E-2</v>
      </c>
      <c r="AH65" s="2">
        <v>-2.7316007180206998E-2</v>
      </c>
      <c r="AI65" s="2">
        <v>-9.9702999999999999</v>
      </c>
      <c r="AJ65" s="2">
        <v>-1.3955238261739999E-2</v>
      </c>
      <c r="AK65" s="2">
        <v>-2.7228675982193001E-2</v>
      </c>
      <c r="AL65" s="2">
        <v>-9.9384999999999994</v>
      </c>
      <c r="AM65" s="1" t="s">
        <v>104</v>
      </c>
      <c r="AN65" s="1" t="s">
        <v>105</v>
      </c>
      <c r="AO65" s="1"/>
      <c r="AP65" s="1" t="s">
        <v>41</v>
      </c>
      <c r="AQ65" s="1" t="s">
        <v>110</v>
      </c>
      <c r="AR65" s="1"/>
      <c r="AS65" s="1"/>
      <c r="AT65" s="198">
        <v>30</v>
      </c>
      <c r="AU65" s="198" t="s">
        <v>648</v>
      </c>
    </row>
    <row r="66" spans="1:47" x14ac:dyDescent="0.25">
      <c r="A66" s="75" t="str">
        <f t="shared" si="2"/>
        <v>LDGSECPD</v>
      </c>
      <c r="B66" s="75" t="str">
        <f>VLOOKUP(J66,'Scheme master'!A:M,13,0)</f>
        <v>PD</v>
      </c>
      <c r="C66" s="75">
        <f>VLOOKUP(J66,'Scheme master'!A:K,11,0)</f>
        <v>10</v>
      </c>
      <c r="D66" s="78">
        <f t="shared" si="3"/>
        <v>0.33667677099999999</v>
      </c>
      <c r="E66" s="78">
        <f>SUMIF('PHY rollback'!A:A,J66,'PHY rollback'!G:G)</f>
        <v>0</v>
      </c>
      <c r="F66" s="78">
        <f t="shared" si="4"/>
        <v>0.60342131200000004</v>
      </c>
      <c r="G66" s="89">
        <f t="shared" si="5"/>
        <v>17.922899999999998</v>
      </c>
      <c r="H66" s="78">
        <f t="shared" si="6"/>
        <v>0</v>
      </c>
      <c r="I66" s="76" t="str">
        <f>VLOOKUP(K66,'Scheme master'!D:L,9,0)</f>
        <v>Live</v>
      </c>
      <c r="J66" s="1" t="s">
        <v>111</v>
      </c>
      <c r="K66" s="1" t="s">
        <v>101</v>
      </c>
      <c r="L66" s="1" t="s">
        <v>112</v>
      </c>
      <c r="M66" s="2">
        <v>336676.77100000001</v>
      </c>
      <c r="N66" s="2">
        <v>6034213.1200000001</v>
      </c>
      <c r="O66" s="2">
        <v>17.922867390218599</v>
      </c>
      <c r="P66" s="2">
        <v>462187211.61000001</v>
      </c>
      <c r="Q66" s="2">
        <v>17.922899999999998</v>
      </c>
      <c r="R66" s="3">
        <v>44286</v>
      </c>
      <c r="S66" s="1">
        <v>100318</v>
      </c>
      <c r="T66" s="1" t="s">
        <v>113</v>
      </c>
      <c r="U66" s="1">
        <v>34</v>
      </c>
      <c r="V66" s="1" t="s">
        <v>114</v>
      </c>
      <c r="W66" s="1">
        <v>10</v>
      </c>
      <c r="X66" s="1" t="s">
        <v>54</v>
      </c>
      <c r="Y66" s="2">
        <v>17.922899999999998</v>
      </c>
      <c r="Z66" s="2">
        <v>17.8781</v>
      </c>
      <c r="AA66" s="2">
        <v>84276</v>
      </c>
      <c r="AB66" s="1" t="s">
        <v>104</v>
      </c>
      <c r="AC66" s="1" t="s">
        <v>115</v>
      </c>
      <c r="AD66" s="3">
        <v>44285</v>
      </c>
      <c r="AE66" s="2">
        <v>17.928100000000001</v>
      </c>
      <c r="AF66" s="2">
        <v>17.928102856849598</v>
      </c>
      <c r="AG66" s="2">
        <v>-5.1999999999999998E-3</v>
      </c>
      <c r="AH66" s="2">
        <v>-2.900474673836E-2</v>
      </c>
      <c r="AI66" s="2">
        <v>-10.5867</v>
      </c>
      <c r="AJ66" s="2">
        <v>-5.2354666309900001E-3</v>
      </c>
      <c r="AK66" s="2">
        <v>-2.9202569132906E-2</v>
      </c>
      <c r="AL66" s="2">
        <v>-10.658899999999999</v>
      </c>
      <c r="AM66" s="1" t="s">
        <v>104</v>
      </c>
      <c r="AN66" s="1" t="s">
        <v>105</v>
      </c>
      <c r="AO66" s="1"/>
      <c r="AP66" s="1" t="s">
        <v>116</v>
      </c>
      <c r="AQ66" s="1" t="s">
        <v>117</v>
      </c>
      <c r="AR66" s="1"/>
      <c r="AS66" s="1"/>
      <c r="AT66" s="198">
        <v>30</v>
      </c>
      <c r="AU66" s="198" t="s">
        <v>648</v>
      </c>
    </row>
    <row r="67" spans="1:47" x14ac:dyDescent="0.25">
      <c r="A67" s="75" t="str">
        <f t="shared" si="2"/>
        <v>LDGSECPG</v>
      </c>
      <c r="B67" s="75" t="str">
        <f>VLOOKUP(J67,'Scheme master'!A:M,13,0)</f>
        <v>PG</v>
      </c>
      <c r="C67" s="75">
        <f>VLOOKUP(J67,'Scheme master'!A:K,11,0)</f>
        <v>10</v>
      </c>
      <c r="D67" s="78">
        <f t="shared" si="3"/>
        <v>1.7941124419999999</v>
      </c>
      <c r="E67" s="78">
        <f>SUMIF('PHY rollback'!A:A,J67,'PHY rollback'!G:G)</f>
        <v>0</v>
      </c>
      <c r="F67" s="78">
        <f t="shared" si="4"/>
        <v>4.9691772189999996</v>
      </c>
      <c r="G67" s="89">
        <f t="shared" si="5"/>
        <v>27.697099999999999</v>
      </c>
      <c r="H67" s="78">
        <f t="shared" ref="H67:H98" si="7">SUMIF(K:K,K67,F:F)-P67/10000000</f>
        <v>0</v>
      </c>
      <c r="I67" s="76" t="str">
        <f>VLOOKUP(K67,'Scheme master'!D:L,9,0)</f>
        <v>Live</v>
      </c>
      <c r="J67" s="1" t="s">
        <v>118</v>
      </c>
      <c r="K67" s="1" t="s">
        <v>101</v>
      </c>
      <c r="L67" s="1" t="s">
        <v>119</v>
      </c>
      <c r="M67" s="2">
        <v>1794112.4419999998</v>
      </c>
      <c r="N67" s="2">
        <v>49691772.189999998</v>
      </c>
      <c r="O67" s="2">
        <v>27.697133706182701</v>
      </c>
      <c r="P67" s="2">
        <v>462187211.61000001</v>
      </c>
      <c r="Q67" s="2">
        <v>27.697099999999999</v>
      </c>
      <c r="R67" s="3">
        <v>44286</v>
      </c>
      <c r="S67" s="1">
        <v>100319</v>
      </c>
      <c r="T67" s="1" t="s">
        <v>120</v>
      </c>
      <c r="U67" s="1">
        <v>34</v>
      </c>
      <c r="V67" s="1" t="s">
        <v>121</v>
      </c>
      <c r="W67" s="1">
        <v>10</v>
      </c>
      <c r="X67" s="1" t="s">
        <v>54</v>
      </c>
      <c r="Y67" s="2">
        <v>27.697099999999999</v>
      </c>
      <c r="Z67" s="2">
        <v>27.6279</v>
      </c>
      <c r="AA67" s="2">
        <v>84277</v>
      </c>
      <c r="AB67" s="1" t="s">
        <v>104</v>
      </c>
      <c r="AC67" s="1" t="s">
        <v>122</v>
      </c>
      <c r="AD67" s="3">
        <v>44285</v>
      </c>
      <c r="AE67" s="2">
        <v>27.705200000000001</v>
      </c>
      <c r="AF67" s="2">
        <v>27.7052243808028</v>
      </c>
      <c r="AG67" s="2">
        <v>-8.0999999999999996E-3</v>
      </c>
      <c r="AH67" s="2">
        <v>-2.9236388836752E-2</v>
      </c>
      <c r="AI67" s="2">
        <v>-10.6713</v>
      </c>
      <c r="AJ67" s="2">
        <v>-8.0906746200399993E-3</v>
      </c>
      <c r="AK67" s="2">
        <v>-2.9202703825224999E-2</v>
      </c>
      <c r="AL67" s="2">
        <v>-10.659000000000001</v>
      </c>
      <c r="AM67" s="1" t="s">
        <v>104</v>
      </c>
      <c r="AN67" s="1" t="s">
        <v>105</v>
      </c>
      <c r="AO67" s="1"/>
      <c r="AP67" s="1" t="s">
        <v>116</v>
      </c>
      <c r="AQ67" s="1" t="s">
        <v>123</v>
      </c>
      <c r="AR67" s="1"/>
      <c r="AS67" s="1"/>
      <c r="AT67" s="198">
        <v>30</v>
      </c>
      <c r="AU67" s="198" t="s">
        <v>648</v>
      </c>
    </row>
    <row r="68" spans="1:47" x14ac:dyDescent="0.25">
      <c r="A68" s="75" t="str">
        <f t="shared" ref="A68:A115" si="8">K68&amp;B68</f>
        <v>LDGSECRD</v>
      </c>
      <c r="B68" s="75" t="str">
        <f>VLOOKUP(J68,'Scheme master'!A:M,13,0)</f>
        <v>RD</v>
      </c>
      <c r="C68" s="75">
        <f>VLOOKUP(J68,'Scheme master'!A:K,11,0)</f>
        <v>10</v>
      </c>
      <c r="D68" s="78">
        <f t="shared" ref="D68:D115" si="9">(M68+E68)*C68/10000000</f>
        <v>1.190743959</v>
      </c>
      <c r="E68" s="78">
        <f>SUMIF('PHY rollback'!A:A,J68,'PHY rollback'!G:G)</f>
        <v>0</v>
      </c>
      <c r="F68" s="78">
        <f t="shared" ref="F68:F115" si="10">N68/10000000</f>
        <v>1.6459735680000001</v>
      </c>
      <c r="G68" s="89">
        <f t="shared" ref="G68:G115" si="11">IF(M68&lt;=0,0,Q68)</f>
        <v>13.8231</v>
      </c>
      <c r="H68" s="78">
        <f t="shared" si="7"/>
        <v>0</v>
      </c>
      <c r="I68" s="76" t="str">
        <f>VLOOKUP(K68,'Scheme master'!D:L,9,0)</f>
        <v>Live</v>
      </c>
      <c r="J68" s="1" t="s">
        <v>124</v>
      </c>
      <c r="K68" s="1" t="s">
        <v>101</v>
      </c>
      <c r="L68" s="1" t="s">
        <v>35</v>
      </c>
      <c r="M68" s="2">
        <v>1190743.959</v>
      </c>
      <c r="N68" s="2">
        <v>16459735.68</v>
      </c>
      <c r="O68" s="2">
        <v>13.823068809707101</v>
      </c>
      <c r="P68" s="2">
        <v>462187211.61000001</v>
      </c>
      <c r="Q68" s="2">
        <v>13.8231</v>
      </c>
      <c r="R68" s="3">
        <v>44286</v>
      </c>
      <c r="S68" s="1">
        <v>100316</v>
      </c>
      <c r="T68" s="1" t="s">
        <v>125</v>
      </c>
      <c r="U68" s="1">
        <v>34</v>
      </c>
      <c r="V68" s="1" t="s">
        <v>126</v>
      </c>
      <c r="W68" s="1">
        <v>10</v>
      </c>
      <c r="X68" s="1" t="s">
        <v>54</v>
      </c>
      <c r="Y68" s="2">
        <v>13.8231</v>
      </c>
      <c r="Z68" s="2">
        <v>13.788500000000001</v>
      </c>
      <c r="AA68" s="2">
        <v>84272</v>
      </c>
      <c r="AB68" s="1" t="s">
        <v>104</v>
      </c>
      <c r="AC68" s="1" t="s">
        <v>68</v>
      </c>
      <c r="AD68" s="3">
        <v>44285</v>
      </c>
      <c r="AE68" s="2">
        <v>13.8271</v>
      </c>
      <c r="AF68" s="2">
        <v>13.8271066977958</v>
      </c>
      <c r="AG68" s="2">
        <v>-4.0000000000000001E-3</v>
      </c>
      <c r="AH68" s="2">
        <v>-2.8928697991625001E-2</v>
      </c>
      <c r="AI68" s="2">
        <v>-10.558999999999999</v>
      </c>
      <c r="AJ68" s="2">
        <v>-4.0378880887699999E-3</v>
      </c>
      <c r="AK68" s="2">
        <v>-2.9202697115324E-2</v>
      </c>
      <c r="AL68" s="2">
        <v>-10.659000000000001</v>
      </c>
      <c r="AM68" s="1" t="s">
        <v>104</v>
      </c>
      <c r="AN68" s="1" t="s">
        <v>105</v>
      </c>
      <c r="AO68" s="1"/>
      <c r="AP68" s="1" t="s">
        <v>42</v>
      </c>
      <c r="AQ68" s="1" t="s">
        <v>127</v>
      </c>
      <c r="AR68" s="1"/>
      <c r="AS68" s="1"/>
      <c r="AT68" s="198">
        <v>30</v>
      </c>
      <c r="AU68" s="198" t="s">
        <v>648</v>
      </c>
    </row>
    <row r="69" spans="1:47" x14ac:dyDescent="0.25">
      <c r="A69" s="75" t="str">
        <f t="shared" si="8"/>
        <v>LDGSECRG</v>
      </c>
      <c r="B69" s="75" t="str">
        <f>VLOOKUP(J69,'Scheme master'!A:M,13,0)</f>
        <v>RG</v>
      </c>
      <c r="C69" s="75">
        <f>VLOOKUP(J69,'Scheme master'!A:K,11,0)</f>
        <v>10</v>
      </c>
      <c r="D69" s="78">
        <f t="shared" si="9"/>
        <v>4.3889549040000002</v>
      </c>
      <c r="E69" s="78">
        <f>SUMIF('PHY rollback'!A:A,J69,'PHY rollback'!G:G)</f>
        <v>0</v>
      </c>
      <c r="F69" s="78">
        <f t="shared" si="10"/>
        <v>21.047384994999998</v>
      </c>
      <c r="G69" s="89">
        <f t="shared" si="11"/>
        <v>47.955300000000001</v>
      </c>
      <c r="H69" s="78">
        <f t="shared" si="7"/>
        <v>0</v>
      </c>
      <c r="I69" s="76" t="str">
        <f>VLOOKUP(K69,'Scheme master'!D:L,9,0)</f>
        <v>Live</v>
      </c>
      <c r="J69" s="1" t="s">
        <v>128</v>
      </c>
      <c r="K69" s="1" t="s">
        <v>101</v>
      </c>
      <c r="L69" s="1" t="s">
        <v>36</v>
      </c>
      <c r="M69" s="2">
        <v>4388954.9040000001</v>
      </c>
      <c r="N69" s="2">
        <v>210473849.94999999</v>
      </c>
      <c r="O69" s="2">
        <v>47.955345760827598</v>
      </c>
      <c r="P69" s="2">
        <v>462187211.61000001</v>
      </c>
      <c r="Q69" s="2">
        <v>47.955300000000001</v>
      </c>
      <c r="R69" s="3">
        <v>44286</v>
      </c>
      <c r="S69" s="1">
        <v>100317</v>
      </c>
      <c r="T69" s="1" t="s">
        <v>129</v>
      </c>
      <c r="U69" s="1">
        <v>34</v>
      </c>
      <c r="V69" s="1" t="s">
        <v>130</v>
      </c>
      <c r="W69" s="1">
        <v>10</v>
      </c>
      <c r="X69" s="1" t="s">
        <v>54</v>
      </c>
      <c r="Y69" s="2">
        <v>47.955300000000001</v>
      </c>
      <c r="Z69" s="2">
        <v>47.8354</v>
      </c>
      <c r="AA69" s="2">
        <v>84273</v>
      </c>
      <c r="AB69" s="1" t="s">
        <v>104</v>
      </c>
      <c r="AC69" s="1" t="s">
        <v>73</v>
      </c>
      <c r="AD69" s="3">
        <v>44285</v>
      </c>
      <c r="AE69" s="2">
        <v>47.9694</v>
      </c>
      <c r="AF69" s="2">
        <v>47.969350645201203</v>
      </c>
      <c r="AG69" s="2">
        <v>-1.41E-2</v>
      </c>
      <c r="AH69" s="2">
        <v>-2.9393738508298999E-2</v>
      </c>
      <c r="AI69" s="2">
        <v>-10.7287</v>
      </c>
      <c r="AJ69" s="2">
        <v>-1.40048843736E-2</v>
      </c>
      <c r="AK69" s="2">
        <v>-2.9195484585948998E-2</v>
      </c>
      <c r="AL69" s="2">
        <v>-10.6564</v>
      </c>
      <c r="AM69" s="1" t="s">
        <v>104</v>
      </c>
      <c r="AN69" s="1" t="s">
        <v>105</v>
      </c>
      <c r="AO69" s="1"/>
      <c r="AP69" s="1" t="s">
        <v>42</v>
      </c>
      <c r="AQ69" s="1" t="s">
        <v>131</v>
      </c>
      <c r="AR69" s="1"/>
      <c r="AS69" s="1"/>
      <c r="AT69" s="198">
        <v>30</v>
      </c>
      <c r="AU69" s="198" t="s">
        <v>648</v>
      </c>
    </row>
    <row r="70" spans="1:47" x14ac:dyDescent="0.25">
      <c r="A70" s="75" t="str">
        <f t="shared" si="8"/>
        <v>LDINPFDDD</v>
      </c>
      <c r="B70" s="75" t="str">
        <f>VLOOKUP(J70,'Scheme master'!A:M,13,0)</f>
        <v>DDD</v>
      </c>
      <c r="C70" s="75">
        <f>VLOOKUP(J70,'Scheme master'!A:K,11,0)</f>
        <v>10</v>
      </c>
      <c r="D70" s="78">
        <f t="shared" si="9"/>
        <v>0.548147579</v>
      </c>
      <c r="E70" s="78">
        <f>SUMIF('PHY rollback'!A:A,J70,'PHY rollback'!G:G)</f>
        <v>0</v>
      </c>
      <c r="F70" s="78">
        <f t="shared" si="10"/>
        <v>0.64118951899999999</v>
      </c>
      <c r="G70" s="89">
        <f t="shared" si="11"/>
        <v>11.6974</v>
      </c>
      <c r="H70" s="78">
        <f t="shared" si="7"/>
        <v>0</v>
      </c>
      <c r="I70" s="76" t="str">
        <f>VLOOKUP(K70,'Scheme master'!D:L,9,0)</f>
        <v>Live</v>
      </c>
      <c r="J70" s="1" t="s">
        <v>132</v>
      </c>
      <c r="K70" s="1" t="s">
        <v>133</v>
      </c>
      <c r="L70" s="1" t="s">
        <v>134</v>
      </c>
      <c r="M70" s="2">
        <v>548147.57900000003</v>
      </c>
      <c r="N70" s="2">
        <v>6411895.1899999995</v>
      </c>
      <c r="O70" s="2">
        <v>11.697388505660101</v>
      </c>
      <c r="P70" s="2">
        <v>21852087741.309998</v>
      </c>
      <c r="Q70" s="2">
        <v>11.6974</v>
      </c>
      <c r="R70" s="3">
        <v>44286</v>
      </c>
      <c r="S70" s="1">
        <v>120337</v>
      </c>
      <c r="T70" s="1" t="s">
        <v>135</v>
      </c>
      <c r="U70" s="1">
        <v>72</v>
      </c>
      <c r="V70" s="1" t="s">
        <v>136</v>
      </c>
      <c r="W70" s="1">
        <v>10</v>
      </c>
      <c r="X70" s="1" t="s">
        <v>54</v>
      </c>
      <c r="Y70" s="2">
        <v>11.6974</v>
      </c>
      <c r="Z70" s="2">
        <v>11.6974</v>
      </c>
      <c r="AA70" s="2">
        <v>84290</v>
      </c>
      <c r="AB70" s="1" t="s">
        <v>137</v>
      </c>
      <c r="AC70" s="1" t="s">
        <v>138</v>
      </c>
      <c r="AD70" s="3">
        <v>44285</v>
      </c>
      <c r="AE70" s="2">
        <v>11.6942</v>
      </c>
      <c r="AF70" s="2">
        <v>11.694209992941101</v>
      </c>
      <c r="AG70" s="2">
        <v>3.2000000000000002E-3</v>
      </c>
      <c r="AH70" s="2">
        <v>2.7363992406492E-2</v>
      </c>
      <c r="AI70" s="2">
        <v>9.9878999999999998</v>
      </c>
      <c r="AJ70" s="2">
        <v>3.1785127190199999E-3</v>
      </c>
      <c r="AK70" s="2">
        <v>2.7180226119922001E-2</v>
      </c>
      <c r="AL70" s="2">
        <v>9.9207999999999998</v>
      </c>
      <c r="AM70" s="1" t="s">
        <v>137</v>
      </c>
      <c r="AN70" s="1" t="s">
        <v>139</v>
      </c>
      <c r="AO70" s="1"/>
      <c r="AP70" s="1" t="s">
        <v>41</v>
      </c>
      <c r="AQ70" s="1" t="s">
        <v>140</v>
      </c>
      <c r="AR70" s="1"/>
      <c r="AS70" s="1"/>
      <c r="AT70" s="198">
        <v>30</v>
      </c>
      <c r="AU70" s="198" t="s">
        <v>648</v>
      </c>
    </row>
    <row r="71" spans="1:47" x14ac:dyDescent="0.25">
      <c r="A71" s="75" t="str">
        <f t="shared" si="8"/>
        <v>LDINPFDG</v>
      </c>
      <c r="B71" s="75" t="str">
        <f>VLOOKUP(J71,'Scheme master'!A:M,13,0)</f>
        <v>DG</v>
      </c>
      <c r="C71" s="75">
        <f>VLOOKUP(J71,'Scheme master'!A:K,11,0)</f>
        <v>10</v>
      </c>
      <c r="D71" s="78">
        <f t="shared" si="9"/>
        <v>555.50938294700006</v>
      </c>
      <c r="E71" s="78">
        <f>SUMIF('PHY rollback'!A:A,J71,'PHY rollback'!G:G)</f>
        <v>0</v>
      </c>
      <c r="F71" s="78">
        <f t="shared" si="10"/>
        <v>1605.9529025520001</v>
      </c>
      <c r="G71" s="89">
        <f t="shared" si="11"/>
        <v>28.909600000000001</v>
      </c>
      <c r="H71" s="78">
        <f t="shared" si="7"/>
        <v>0</v>
      </c>
      <c r="I71" s="76" t="str">
        <f>VLOOKUP(K71,'Scheme master'!D:L,9,0)</f>
        <v>Live</v>
      </c>
      <c r="J71" s="1" t="s">
        <v>141</v>
      </c>
      <c r="K71" s="1" t="s">
        <v>133</v>
      </c>
      <c r="L71" s="1" t="s">
        <v>60</v>
      </c>
      <c r="M71" s="2">
        <v>555509382.94700003</v>
      </c>
      <c r="N71" s="2">
        <v>16059529025.52</v>
      </c>
      <c r="O71" s="2">
        <v>28.909554939150699</v>
      </c>
      <c r="P71" s="2">
        <v>21852087741.309998</v>
      </c>
      <c r="Q71" s="2">
        <v>28.909600000000001</v>
      </c>
      <c r="R71" s="3">
        <v>44286</v>
      </c>
      <c r="S71" s="1">
        <v>120338</v>
      </c>
      <c r="T71" s="1" t="s">
        <v>142</v>
      </c>
      <c r="U71" s="1">
        <v>72</v>
      </c>
      <c r="V71" s="1" t="s">
        <v>143</v>
      </c>
      <c r="W71" s="1">
        <v>10</v>
      </c>
      <c r="X71" s="1" t="s">
        <v>54</v>
      </c>
      <c r="Y71" s="2">
        <v>28.909600000000001</v>
      </c>
      <c r="Z71" s="2">
        <v>28.909600000000001</v>
      </c>
      <c r="AA71" s="2">
        <v>84293</v>
      </c>
      <c r="AB71" s="1" t="s">
        <v>137</v>
      </c>
      <c r="AC71" s="1" t="s">
        <v>63</v>
      </c>
      <c r="AD71" s="3">
        <v>44285</v>
      </c>
      <c r="AE71" s="2">
        <v>28.901700000000002</v>
      </c>
      <c r="AF71" s="2">
        <v>28.9016992736608</v>
      </c>
      <c r="AG71" s="2">
        <v>7.9000000000000008E-3</v>
      </c>
      <c r="AH71" s="2">
        <v>2.7334032254158001E-2</v>
      </c>
      <c r="AI71" s="2">
        <v>9.9769000000000005</v>
      </c>
      <c r="AJ71" s="2">
        <v>7.8556654899000003E-3</v>
      </c>
      <c r="AK71" s="2">
        <v>2.7180635351288999E-2</v>
      </c>
      <c r="AL71" s="2">
        <v>9.9208999999999996</v>
      </c>
      <c r="AM71" s="1" t="s">
        <v>137</v>
      </c>
      <c r="AN71" s="1" t="s">
        <v>139</v>
      </c>
      <c r="AO71" s="1"/>
      <c r="AP71" s="1" t="s">
        <v>41</v>
      </c>
      <c r="AQ71" s="1" t="s">
        <v>144</v>
      </c>
      <c r="AR71" s="1"/>
      <c r="AS71" s="1"/>
      <c r="AT71" s="198">
        <v>30</v>
      </c>
      <c r="AU71" s="198" t="s">
        <v>648</v>
      </c>
    </row>
    <row r="72" spans="1:47" x14ac:dyDescent="0.25">
      <c r="A72" s="75" t="str">
        <f t="shared" si="8"/>
        <v>LDINPFDDM</v>
      </c>
      <c r="B72" s="75" t="str">
        <f>VLOOKUP(J72,'Scheme master'!A:M,13,0)</f>
        <v>DDM</v>
      </c>
      <c r="C72" s="75">
        <f>VLOOKUP(J72,'Scheme master'!A:K,11,0)</f>
        <v>10</v>
      </c>
      <c r="D72" s="78">
        <f t="shared" si="9"/>
        <v>0.239072535</v>
      </c>
      <c r="E72" s="78">
        <f>SUMIF('PHY rollback'!A:A,J72,'PHY rollback'!G:G)</f>
        <v>0</v>
      </c>
      <c r="F72" s="78">
        <f t="shared" si="10"/>
        <v>0.26029507299999999</v>
      </c>
      <c r="G72" s="89">
        <f t="shared" si="11"/>
        <v>10.887700000000001</v>
      </c>
      <c r="H72" s="78">
        <f t="shared" si="7"/>
        <v>0</v>
      </c>
      <c r="I72" s="76" t="str">
        <f>VLOOKUP(K72,'Scheme master'!D:L,9,0)</f>
        <v>Live</v>
      </c>
      <c r="J72" s="1" t="s">
        <v>145</v>
      </c>
      <c r="K72" s="1" t="s">
        <v>133</v>
      </c>
      <c r="L72" s="1" t="s">
        <v>146</v>
      </c>
      <c r="M72" s="2">
        <v>239072.535</v>
      </c>
      <c r="N72" s="2">
        <v>2602950.73</v>
      </c>
      <c r="O72" s="2">
        <v>10.887702888999801</v>
      </c>
      <c r="P72" s="2">
        <v>21852087741.309998</v>
      </c>
      <c r="Q72" s="2">
        <v>10.887700000000001</v>
      </c>
      <c r="R72" s="3">
        <v>44286</v>
      </c>
      <c r="S72" s="1">
        <v>120339</v>
      </c>
      <c r="T72" s="1" t="s">
        <v>147</v>
      </c>
      <c r="U72" s="1">
        <v>72</v>
      </c>
      <c r="V72" s="1" t="s">
        <v>148</v>
      </c>
      <c r="W72" s="1">
        <v>10</v>
      </c>
      <c r="X72" s="1" t="s">
        <v>54</v>
      </c>
      <c r="Y72" s="2">
        <v>10.887700000000001</v>
      </c>
      <c r="Z72" s="2">
        <v>10.887700000000001</v>
      </c>
      <c r="AA72" s="2">
        <v>84292</v>
      </c>
      <c r="AB72" s="1" t="s">
        <v>137</v>
      </c>
      <c r="AC72" s="1" t="s">
        <v>149</v>
      </c>
      <c r="AD72" s="3">
        <v>44285</v>
      </c>
      <c r="AE72" s="2">
        <v>10.8848</v>
      </c>
      <c r="AF72" s="2">
        <v>10.8847543647531</v>
      </c>
      <c r="AG72" s="2">
        <v>2.8999999999999998E-3</v>
      </c>
      <c r="AH72" s="2">
        <v>2.6642657651036E-2</v>
      </c>
      <c r="AI72" s="2">
        <v>9.7246000000000006</v>
      </c>
      <c r="AJ72" s="2">
        <v>2.9485242466400002E-3</v>
      </c>
      <c r="AK72" s="2">
        <v>2.7088569459939999E-2</v>
      </c>
      <c r="AL72" s="2">
        <v>9.8872999999999998</v>
      </c>
      <c r="AM72" s="1" t="s">
        <v>137</v>
      </c>
      <c r="AN72" s="1" t="s">
        <v>139</v>
      </c>
      <c r="AO72" s="1"/>
      <c r="AP72" s="1" t="s">
        <v>41</v>
      </c>
      <c r="AQ72" s="1" t="s">
        <v>150</v>
      </c>
      <c r="AR72" s="1"/>
      <c r="AS72" s="1"/>
      <c r="AT72" s="198">
        <v>30</v>
      </c>
      <c r="AU72" s="198" t="s">
        <v>648</v>
      </c>
    </row>
    <row r="73" spans="1:47" x14ac:dyDescent="0.25">
      <c r="A73" s="75" t="str">
        <f t="shared" si="8"/>
        <v>LETAXPDG</v>
      </c>
      <c r="B73" s="75" t="str">
        <f>VLOOKUP(J73,'Scheme master'!A:M,13,0)</f>
        <v>DG</v>
      </c>
      <c r="C73" s="75">
        <f>VLOOKUP(J73,'Scheme master'!A:K,11,0)</f>
        <v>10</v>
      </c>
      <c r="D73" s="78">
        <f t="shared" si="9"/>
        <v>2.7356798299999996</v>
      </c>
      <c r="E73" s="78">
        <f>SUMIF('PHY rollback'!A:A,J73,'PHY rollback'!G:G)</f>
        <v>0</v>
      </c>
      <c r="F73" s="78">
        <f t="shared" si="10"/>
        <v>24.177427739999999</v>
      </c>
      <c r="G73" s="89">
        <f t="shared" si="11"/>
        <v>88.378100000000003</v>
      </c>
      <c r="H73" s="78">
        <f t="shared" si="7"/>
        <v>0</v>
      </c>
      <c r="I73" s="76" t="str">
        <f>VLOOKUP(K73,'Scheme master'!D:L,9,0)</f>
        <v>Live</v>
      </c>
      <c r="J73" s="1" t="s">
        <v>461</v>
      </c>
      <c r="K73" s="1" t="s">
        <v>455</v>
      </c>
      <c r="L73" s="1" t="s">
        <v>60</v>
      </c>
      <c r="M73" s="2">
        <v>2735679.8299999996</v>
      </c>
      <c r="N73" s="2">
        <v>241774277.40000001</v>
      </c>
      <c r="O73" s="2">
        <v>88.37813356250831</v>
      </c>
      <c r="P73" s="2">
        <v>3351819209.4199996</v>
      </c>
      <c r="Q73" s="2">
        <v>88.378100000000003</v>
      </c>
      <c r="R73" s="3">
        <v>44286</v>
      </c>
      <c r="S73" s="1">
        <v>120270</v>
      </c>
      <c r="T73" s="1" t="s">
        <v>462</v>
      </c>
      <c r="U73" s="1">
        <v>28</v>
      </c>
      <c r="V73" s="1" t="s">
        <v>463</v>
      </c>
      <c r="W73" s="1">
        <v>10</v>
      </c>
      <c r="X73" s="1" t="s">
        <v>270</v>
      </c>
      <c r="Y73" s="2">
        <v>88.378100000000003</v>
      </c>
      <c r="Z73" s="2">
        <v>88.378100000000003</v>
      </c>
      <c r="AA73" s="2">
        <v>84349</v>
      </c>
      <c r="AB73" s="1" t="s">
        <v>458</v>
      </c>
      <c r="AC73" s="1" t="s">
        <v>63</v>
      </c>
      <c r="AD73" s="3">
        <v>44285</v>
      </c>
      <c r="AE73" s="2">
        <v>88.8583</v>
      </c>
      <c r="AF73" s="2">
        <v>88.858256826593703</v>
      </c>
      <c r="AG73" s="2">
        <v>-0.48020000000000002</v>
      </c>
      <c r="AH73" s="2">
        <v>-0.54041096892468099</v>
      </c>
      <c r="AI73" s="2">
        <v>-197.25</v>
      </c>
      <c r="AJ73" s="2">
        <v>-0.48012326408537997</v>
      </c>
      <c r="AK73" s="2">
        <v>-0.54032487382949401</v>
      </c>
      <c r="AL73" s="2">
        <v>-197.21860000000001</v>
      </c>
      <c r="AM73" s="1" t="s">
        <v>458</v>
      </c>
      <c r="AN73" s="1" t="s">
        <v>459</v>
      </c>
      <c r="AO73" s="1"/>
      <c r="AP73" s="1" t="s">
        <v>41</v>
      </c>
      <c r="AQ73" s="1" t="s">
        <v>464</v>
      </c>
      <c r="AR73" s="1"/>
      <c r="AS73" s="1"/>
      <c r="AT73" s="198">
        <v>30</v>
      </c>
      <c r="AU73" s="198" t="s">
        <v>648</v>
      </c>
    </row>
    <row r="74" spans="1:47" x14ac:dyDescent="0.25">
      <c r="A74" s="75" t="str">
        <f t="shared" si="8"/>
        <v>LETAXPRD</v>
      </c>
      <c r="B74" s="75" t="str">
        <f>VLOOKUP(J74,'Scheme master'!A:M,13,0)</f>
        <v>RD</v>
      </c>
      <c r="C74" s="75">
        <f>VLOOKUP(J74,'Scheme master'!A:K,11,0)</f>
        <v>10</v>
      </c>
      <c r="D74" s="78">
        <f t="shared" si="9"/>
        <v>15.101472263999998</v>
      </c>
      <c r="E74" s="78">
        <f>SUMIF('PHY rollback'!A:A,J74,'PHY rollback'!G:G)</f>
        <v>0</v>
      </c>
      <c r="F74" s="78">
        <f t="shared" si="10"/>
        <v>28.895814302999998</v>
      </c>
      <c r="G74" s="89">
        <f t="shared" si="11"/>
        <v>19.134399999999999</v>
      </c>
      <c r="H74" s="78">
        <f t="shared" si="7"/>
        <v>0</v>
      </c>
      <c r="I74" s="76" t="str">
        <f>VLOOKUP(K74,'Scheme master'!D:L,9,0)</f>
        <v>Live</v>
      </c>
      <c r="J74" s="1" t="s">
        <v>465</v>
      </c>
      <c r="K74" s="1" t="s">
        <v>455</v>
      </c>
      <c r="L74" s="1" t="s">
        <v>35</v>
      </c>
      <c r="M74" s="2">
        <v>15101472.263999999</v>
      </c>
      <c r="N74" s="2">
        <v>288958143.02999997</v>
      </c>
      <c r="O74" s="2">
        <v>19.134435237737701</v>
      </c>
      <c r="P74" s="2">
        <v>3351819209.4199996</v>
      </c>
      <c r="Q74" s="2">
        <v>19.134399999999999</v>
      </c>
      <c r="R74" s="3">
        <v>44286</v>
      </c>
      <c r="S74" s="1">
        <v>100864</v>
      </c>
      <c r="T74" s="1" t="s">
        <v>466</v>
      </c>
      <c r="U74" s="1">
        <v>28</v>
      </c>
      <c r="V74" s="1" t="s">
        <v>467</v>
      </c>
      <c r="W74" s="1">
        <v>10</v>
      </c>
      <c r="X74" s="1" t="s">
        <v>270</v>
      </c>
      <c r="Y74" s="2">
        <v>19.134399999999999</v>
      </c>
      <c r="Z74" s="2">
        <v>19.134399999999999</v>
      </c>
      <c r="AA74" s="2">
        <v>84346</v>
      </c>
      <c r="AB74" s="1" t="s">
        <v>458</v>
      </c>
      <c r="AC74" s="1" t="s">
        <v>68</v>
      </c>
      <c r="AD74" s="3">
        <v>44285</v>
      </c>
      <c r="AE74" s="2">
        <v>19.239100000000001</v>
      </c>
      <c r="AF74" s="2">
        <v>19.2390506808479</v>
      </c>
      <c r="AG74" s="2">
        <v>-0.1047</v>
      </c>
      <c r="AH74" s="2">
        <v>-0.54420425071858902</v>
      </c>
      <c r="AI74" s="2">
        <v>-198.63460000000001</v>
      </c>
      <c r="AJ74" s="2">
        <v>-0.10461544311024</v>
      </c>
      <c r="AK74" s="2">
        <v>-0.543766139222152</v>
      </c>
      <c r="AL74" s="2">
        <v>-198.47460000000001</v>
      </c>
      <c r="AM74" s="1" t="s">
        <v>458</v>
      </c>
      <c r="AN74" s="1" t="s">
        <v>459</v>
      </c>
      <c r="AO74" s="1"/>
      <c r="AP74" s="1" t="s">
        <v>42</v>
      </c>
      <c r="AQ74" s="1" t="s">
        <v>468</v>
      </c>
      <c r="AR74" s="1"/>
      <c r="AS74" s="1"/>
      <c r="AT74" s="198">
        <v>30</v>
      </c>
      <c r="AU74" s="198" t="s">
        <v>648</v>
      </c>
    </row>
    <row r="75" spans="1:47" x14ac:dyDescent="0.25">
      <c r="A75" s="75" t="str">
        <f t="shared" si="8"/>
        <v>LETAXPRG</v>
      </c>
      <c r="B75" s="75" t="str">
        <f>VLOOKUP(J75,'Scheme master'!A:M,13,0)</f>
        <v>RG</v>
      </c>
      <c r="C75" s="75">
        <f>VLOOKUP(J75,'Scheme master'!A:K,11,0)</f>
        <v>10</v>
      </c>
      <c r="D75" s="78">
        <f t="shared" si="9"/>
        <v>34.520038931000002</v>
      </c>
      <c r="E75" s="78">
        <f>SUMIF('PHY rollback'!A:A,J75,'PHY rollback'!G:G)</f>
        <v>0</v>
      </c>
      <c r="F75" s="78">
        <f t="shared" si="10"/>
        <v>280.93855433099998</v>
      </c>
      <c r="G75" s="89">
        <f t="shared" si="11"/>
        <v>81.384200000000007</v>
      </c>
      <c r="H75" s="78">
        <f t="shared" si="7"/>
        <v>0</v>
      </c>
      <c r="I75" s="76" t="str">
        <f>VLOOKUP(K75,'Scheme master'!D:L,9,0)</f>
        <v>Live</v>
      </c>
      <c r="J75" s="1" t="s">
        <v>469</v>
      </c>
      <c r="K75" s="1" t="s">
        <v>455</v>
      </c>
      <c r="L75" s="1" t="s">
        <v>36</v>
      </c>
      <c r="M75" s="2">
        <v>34520038.931000002</v>
      </c>
      <c r="N75" s="2">
        <v>2809385543.3099999</v>
      </c>
      <c r="O75" s="2">
        <v>81.384193943857099</v>
      </c>
      <c r="P75" s="2">
        <v>3351819209.4199996</v>
      </c>
      <c r="Q75" s="2">
        <v>81.384200000000007</v>
      </c>
      <c r="R75" s="3">
        <v>44286</v>
      </c>
      <c r="S75" s="1">
        <v>100865</v>
      </c>
      <c r="T75" s="1" t="s">
        <v>470</v>
      </c>
      <c r="U75" s="1">
        <v>28</v>
      </c>
      <c r="V75" s="1" t="s">
        <v>471</v>
      </c>
      <c r="W75" s="1">
        <v>10</v>
      </c>
      <c r="X75" s="1" t="s">
        <v>270</v>
      </c>
      <c r="Y75" s="2">
        <v>81.384200000000007</v>
      </c>
      <c r="Z75" s="2">
        <v>81.384200000000007</v>
      </c>
      <c r="AA75" s="2">
        <v>84347</v>
      </c>
      <c r="AB75" s="1" t="s">
        <v>458</v>
      </c>
      <c r="AC75" s="1" t="s">
        <v>73</v>
      </c>
      <c r="AD75" s="3">
        <v>44285</v>
      </c>
      <c r="AE75" s="2">
        <v>81.8292</v>
      </c>
      <c r="AF75" s="2">
        <v>81.829243468559909</v>
      </c>
      <c r="AG75" s="2">
        <v>-0.44500000000000001</v>
      </c>
      <c r="AH75" s="2">
        <v>-0.54381565504734297</v>
      </c>
      <c r="AI75" s="2">
        <v>-198.49270000000001</v>
      </c>
      <c r="AJ75" s="2">
        <v>-0.44504952470287001</v>
      </c>
      <c r="AK75" s="2">
        <v>-0.543875888176658</v>
      </c>
      <c r="AL75" s="2">
        <v>-198.5147</v>
      </c>
      <c r="AM75" s="1" t="s">
        <v>458</v>
      </c>
      <c r="AN75" s="1" t="s">
        <v>459</v>
      </c>
      <c r="AO75" s="1"/>
      <c r="AP75" s="1" t="s">
        <v>42</v>
      </c>
      <c r="AQ75" s="1" t="s">
        <v>472</v>
      </c>
      <c r="AR75" s="1"/>
      <c r="AS75" s="1"/>
      <c r="AT75" s="198">
        <v>30</v>
      </c>
      <c r="AU75" s="198" t="s">
        <v>648</v>
      </c>
    </row>
    <row r="76" spans="1:47" x14ac:dyDescent="0.25">
      <c r="A76" s="75" t="str">
        <f t="shared" si="8"/>
        <v>LEINNFRG</v>
      </c>
      <c r="B76" s="75" t="str">
        <f>VLOOKUP(J76,'Scheme master'!A:M,13,0)</f>
        <v>RG</v>
      </c>
      <c r="C76" s="75">
        <f>VLOOKUP(J76,'Scheme master'!A:K,11,0)</f>
        <v>10</v>
      </c>
      <c r="D76" s="78">
        <f t="shared" si="9"/>
        <v>2.7609566200000004</v>
      </c>
      <c r="E76" s="78">
        <f>SUMIF('PHY rollback'!A:A,J76,'PHY rollback'!G:G)</f>
        <v>0</v>
      </c>
      <c r="F76" s="78">
        <f t="shared" si="10"/>
        <v>22.293936634999998</v>
      </c>
      <c r="G76" s="89">
        <f t="shared" si="11"/>
        <v>80.747100000000003</v>
      </c>
      <c r="H76" s="78">
        <f t="shared" si="7"/>
        <v>0</v>
      </c>
      <c r="I76" s="76" t="str">
        <f>VLOOKUP(K76,'Scheme master'!D:L,9,0)</f>
        <v>Live</v>
      </c>
      <c r="J76" s="1" t="s">
        <v>404</v>
      </c>
      <c r="K76" s="1" t="s">
        <v>390</v>
      </c>
      <c r="L76" s="1" t="s">
        <v>36</v>
      </c>
      <c r="M76" s="2">
        <v>2760956.62</v>
      </c>
      <c r="N76" s="2">
        <v>222939366.34999999</v>
      </c>
      <c r="O76" s="2">
        <v>80.747145657797404</v>
      </c>
      <c r="P76" s="2">
        <v>429428162.12</v>
      </c>
      <c r="Q76" s="2">
        <v>80.747100000000003</v>
      </c>
      <c r="R76" s="3">
        <v>44286</v>
      </c>
      <c r="S76" s="1">
        <v>101201</v>
      </c>
      <c r="T76" s="1" t="s">
        <v>405</v>
      </c>
      <c r="U76" s="1">
        <v>38</v>
      </c>
      <c r="V76" s="1" t="s">
        <v>406</v>
      </c>
      <c r="W76" s="1">
        <v>10</v>
      </c>
      <c r="X76" s="1" t="s">
        <v>270</v>
      </c>
      <c r="Y76" s="2">
        <v>80.747100000000003</v>
      </c>
      <c r="Z76" s="2">
        <v>79.939599999999999</v>
      </c>
      <c r="AA76" s="2">
        <v>84361</v>
      </c>
      <c r="AB76" s="1" t="s">
        <v>393</v>
      </c>
      <c r="AC76" s="1" t="s">
        <v>73</v>
      </c>
      <c r="AD76" s="3">
        <v>44285</v>
      </c>
      <c r="AE76" s="2">
        <v>81.600200000000001</v>
      </c>
      <c r="AF76" s="2">
        <v>81.600175794881693</v>
      </c>
      <c r="AG76" s="2">
        <v>-0.85309999999999997</v>
      </c>
      <c r="AH76" s="2">
        <v>-1.0454631238648899</v>
      </c>
      <c r="AI76" s="2">
        <v>-381.59399999999999</v>
      </c>
      <c r="AJ76" s="2">
        <v>-0.85303013708428999</v>
      </c>
      <c r="AK76" s="2">
        <v>-1.0453778178475399</v>
      </c>
      <c r="AL76" s="2">
        <v>-381.56290000000001</v>
      </c>
      <c r="AM76" s="1" t="s">
        <v>393</v>
      </c>
      <c r="AN76" s="1" t="s">
        <v>394</v>
      </c>
      <c r="AO76" s="1"/>
      <c r="AP76" s="1" t="s">
        <v>42</v>
      </c>
      <c r="AQ76" s="1" t="s">
        <v>407</v>
      </c>
      <c r="AR76" s="1"/>
      <c r="AS76" s="1"/>
      <c r="AT76" s="198">
        <v>30</v>
      </c>
      <c r="AU76" s="198" t="s">
        <v>648</v>
      </c>
    </row>
    <row r="77" spans="1:47" x14ac:dyDescent="0.25">
      <c r="A77" s="75" t="str">
        <f t="shared" si="8"/>
        <v>LEINSXDD</v>
      </c>
      <c r="B77" s="75" t="str">
        <f>VLOOKUP(J77,'Scheme master'!A:M,13,0)</f>
        <v>DD</v>
      </c>
      <c r="C77" s="75">
        <f>VLOOKUP(J77,'Scheme master'!A:K,11,0)</f>
        <v>10</v>
      </c>
      <c r="D77" s="78">
        <f t="shared" si="9"/>
        <v>0.24063016399999998</v>
      </c>
      <c r="E77" s="78">
        <f>SUMIF('PHY rollback'!A:A,J77,'PHY rollback'!G:G)</f>
        <v>0</v>
      </c>
      <c r="F77" s="78">
        <f t="shared" si="10"/>
        <v>0.77257549199999997</v>
      </c>
      <c r="G77" s="89">
        <f t="shared" si="11"/>
        <v>32.106299999999997</v>
      </c>
      <c r="H77" s="78">
        <f t="shared" si="7"/>
        <v>0</v>
      </c>
      <c r="I77" s="76" t="str">
        <f>VLOOKUP(K77,'Scheme master'!D:L,9,0)</f>
        <v>Live</v>
      </c>
      <c r="J77" s="1" t="s">
        <v>408</v>
      </c>
      <c r="K77" s="1" t="s">
        <v>409</v>
      </c>
      <c r="L77" s="1" t="s">
        <v>51</v>
      </c>
      <c r="M77" s="2">
        <v>240630.16399999999</v>
      </c>
      <c r="N77" s="2">
        <v>7725754.9199999999</v>
      </c>
      <c r="O77" s="2">
        <v>32.106344406597302</v>
      </c>
      <c r="P77" s="2">
        <v>337364327.47000003</v>
      </c>
      <c r="Q77" s="2">
        <v>32.106299999999997</v>
      </c>
      <c r="R77" s="3">
        <v>44286</v>
      </c>
      <c r="S77" s="1">
        <v>120312</v>
      </c>
      <c r="T77" s="1" t="s">
        <v>410</v>
      </c>
      <c r="U77" s="1">
        <v>37</v>
      </c>
      <c r="V77" s="1" t="s">
        <v>411</v>
      </c>
      <c r="W77" s="1">
        <v>10</v>
      </c>
      <c r="X77" s="1" t="s">
        <v>270</v>
      </c>
      <c r="Y77" s="2">
        <v>32.106299999999997</v>
      </c>
      <c r="Z77" s="2">
        <v>31.7852</v>
      </c>
      <c r="AA77" s="2">
        <v>84358</v>
      </c>
      <c r="AB77" s="1" t="s">
        <v>412</v>
      </c>
      <c r="AC77" s="1" t="s">
        <v>56</v>
      </c>
      <c r="AD77" s="3">
        <v>44285</v>
      </c>
      <c r="AE77" s="2">
        <v>32.510599999999997</v>
      </c>
      <c r="AF77" s="2">
        <v>32.510628396460902</v>
      </c>
      <c r="AG77" s="2">
        <v>-0.40429999999999999</v>
      </c>
      <c r="AH77" s="2">
        <v>-1.2435943969043901</v>
      </c>
      <c r="AI77" s="2">
        <v>-453.91199999999998</v>
      </c>
      <c r="AJ77" s="2">
        <v>-0.40428398986351</v>
      </c>
      <c r="AK77" s="2">
        <v>-1.24354406483118</v>
      </c>
      <c r="AL77" s="2">
        <v>-453.89359999999999</v>
      </c>
      <c r="AM77" s="1" t="s">
        <v>412</v>
      </c>
      <c r="AN77" s="1" t="s">
        <v>413</v>
      </c>
      <c r="AO77" s="1"/>
      <c r="AP77" s="1" t="s">
        <v>41</v>
      </c>
      <c r="AQ77" s="1" t="s">
        <v>414</v>
      </c>
      <c r="AR77" s="1"/>
      <c r="AS77" s="1"/>
      <c r="AT77" s="198">
        <v>30</v>
      </c>
      <c r="AU77" s="198" t="s">
        <v>648</v>
      </c>
    </row>
    <row r="78" spans="1:47" x14ac:dyDescent="0.25">
      <c r="A78" s="75" t="str">
        <f t="shared" si="8"/>
        <v>LEINSXDG</v>
      </c>
      <c r="B78" s="75" t="str">
        <f>VLOOKUP(J78,'Scheme master'!A:M,13,0)</f>
        <v>DG</v>
      </c>
      <c r="C78" s="75">
        <f>VLOOKUP(J78,'Scheme master'!A:K,11,0)</f>
        <v>10</v>
      </c>
      <c r="D78" s="78">
        <f t="shared" si="9"/>
        <v>1.3374296409999997</v>
      </c>
      <c r="E78" s="78">
        <f>SUMIF('PHY rollback'!A:A,J78,'PHY rollback'!G:G)</f>
        <v>0</v>
      </c>
      <c r="F78" s="78">
        <f t="shared" si="10"/>
        <v>12.806341286000002</v>
      </c>
      <c r="G78" s="89">
        <f t="shared" si="11"/>
        <v>95.753399999999999</v>
      </c>
      <c r="H78" s="78">
        <f t="shared" si="7"/>
        <v>0</v>
      </c>
      <c r="I78" s="76" t="str">
        <f>VLOOKUP(K78,'Scheme master'!D:L,9,0)</f>
        <v>Live</v>
      </c>
      <c r="J78" s="1" t="s">
        <v>415</v>
      </c>
      <c r="K78" s="1" t="s">
        <v>409</v>
      </c>
      <c r="L78" s="1" t="s">
        <v>60</v>
      </c>
      <c r="M78" s="2">
        <v>1337429.6409999998</v>
      </c>
      <c r="N78" s="2">
        <v>128063412.86000001</v>
      </c>
      <c r="O78" s="2">
        <v>95.753383156848997</v>
      </c>
      <c r="P78" s="2">
        <v>337364327.47000003</v>
      </c>
      <c r="Q78" s="2">
        <v>95.753399999999999</v>
      </c>
      <c r="R78" s="3">
        <v>44286</v>
      </c>
      <c r="S78" s="1">
        <v>120308</v>
      </c>
      <c r="T78" s="1" t="s">
        <v>416</v>
      </c>
      <c r="U78" s="1">
        <v>37</v>
      </c>
      <c r="V78" s="1" t="s">
        <v>417</v>
      </c>
      <c r="W78" s="1">
        <v>10</v>
      </c>
      <c r="X78" s="1" t="s">
        <v>270</v>
      </c>
      <c r="Y78" s="2">
        <v>95.753399999999999</v>
      </c>
      <c r="Z78" s="2">
        <v>94.795900000000003</v>
      </c>
      <c r="AA78" s="2">
        <v>84359</v>
      </c>
      <c r="AB78" s="1" t="s">
        <v>412</v>
      </c>
      <c r="AC78" s="1" t="s">
        <v>63</v>
      </c>
      <c r="AD78" s="3">
        <v>44285</v>
      </c>
      <c r="AE78" s="2">
        <v>96.959100000000007</v>
      </c>
      <c r="AF78" s="2">
        <v>96.959114133385995</v>
      </c>
      <c r="AG78" s="2">
        <v>-1.2057</v>
      </c>
      <c r="AH78" s="2">
        <v>-1.24351401776625</v>
      </c>
      <c r="AI78" s="2">
        <v>-453.88260000000002</v>
      </c>
      <c r="AJ78" s="2">
        <v>-1.2057309765370401</v>
      </c>
      <c r="AK78" s="2">
        <v>-1.24354578454412</v>
      </c>
      <c r="AL78" s="2">
        <v>-453.89420000000001</v>
      </c>
      <c r="AM78" s="1" t="s">
        <v>412</v>
      </c>
      <c r="AN78" s="1" t="s">
        <v>413</v>
      </c>
      <c r="AO78" s="1"/>
      <c r="AP78" s="1" t="s">
        <v>41</v>
      </c>
      <c r="AQ78" s="1" t="s">
        <v>418</v>
      </c>
      <c r="AR78" s="1"/>
      <c r="AS78" s="1"/>
      <c r="AT78" s="198">
        <v>30</v>
      </c>
      <c r="AU78" s="198" t="s">
        <v>648</v>
      </c>
    </row>
    <row r="79" spans="1:47" x14ac:dyDescent="0.25">
      <c r="A79" s="75" t="str">
        <f t="shared" si="8"/>
        <v>LEINSXRD</v>
      </c>
      <c r="B79" s="75" t="str">
        <f>VLOOKUP(J79,'Scheme master'!A:M,13,0)</f>
        <v>RD</v>
      </c>
      <c r="C79" s="75">
        <f>VLOOKUP(J79,'Scheme master'!A:K,11,0)</f>
        <v>10</v>
      </c>
      <c r="D79" s="78">
        <f t="shared" si="9"/>
        <v>0.98307253499999991</v>
      </c>
      <c r="E79" s="78">
        <f>SUMIF('PHY rollback'!A:A,J79,'PHY rollback'!G:G)</f>
        <v>0</v>
      </c>
      <c r="F79" s="78">
        <f t="shared" si="10"/>
        <v>3.0968428849999996</v>
      </c>
      <c r="G79" s="89">
        <f t="shared" si="11"/>
        <v>31.5017</v>
      </c>
      <c r="H79" s="78">
        <f t="shared" si="7"/>
        <v>0</v>
      </c>
      <c r="I79" s="76" t="str">
        <f>VLOOKUP(K79,'Scheme master'!D:L,9,0)</f>
        <v>Live</v>
      </c>
      <c r="J79" s="1" t="s">
        <v>419</v>
      </c>
      <c r="K79" s="1" t="s">
        <v>409</v>
      </c>
      <c r="L79" s="1" t="s">
        <v>35</v>
      </c>
      <c r="M79" s="2">
        <v>983072.53499999992</v>
      </c>
      <c r="N79" s="2">
        <v>30968428.849999998</v>
      </c>
      <c r="O79" s="2">
        <v>31.501672305391001</v>
      </c>
      <c r="P79" s="2">
        <v>337364327.47000003</v>
      </c>
      <c r="Q79" s="2">
        <v>31.5017</v>
      </c>
      <c r="R79" s="3">
        <v>44286</v>
      </c>
      <c r="S79" s="1">
        <v>101198</v>
      </c>
      <c r="T79" s="1" t="s">
        <v>420</v>
      </c>
      <c r="U79" s="1">
        <v>37</v>
      </c>
      <c r="V79" s="1" t="s">
        <v>421</v>
      </c>
      <c r="W79" s="1">
        <v>10</v>
      </c>
      <c r="X79" s="1" t="s">
        <v>270</v>
      </c>
      <c r="Y79" s="2">
        <v>31.5017</v>
      </c>
      <c r="Z79" s="2">
        <v>31.186699999999998</v>
      </c>
      <c r="AA79" s="2">
        <v>84356</v>
      </c>
      <c r="AB79" s="1" t="s">
        <v>412</v>
      </c>
      <c r="AC79" s="1" t="s">
        <v>68</v>
      </c>
      <c r="AD79" s="3">
        <v>44285</v>
      </c>
      <c r="AE79" s="2">
        <v>31.898800000000001</v>
      </c>
      <c r="AF79" s="2">
        <v>31.898787995339401</v>
      </c>
      <c r="AG79" s="2">
        <v>-0.39710000000000001</v>
      </c>
      <c r="AH79" s="2">
        <v>-1.2448744153385101</v>
      </c>
      <c r="AI79" s="2">
        <v>-454.37920000000003</v>
      </c>
      <c r="AJ79" s="2">
        <v>-0.39711568994846003</v>
      </c>
      <c r="AK79" s="2">
        <v>-1.2449240704897</v>
      </c>
      <c r="AL79" s="2">
        <v>-454.39729999999997</v>
      </c>
      <c r="AM79" s="1" t="s">
        <v>412</v>
      </c>
      <c r="AN79" s="1" t="s">
        <v>413</v>
      </c>
      <c r="AO79" s="1"/>
      <c r="AP79" s="1" t="s">
        <v>42</v>
      </c>
      <c r="AQ79" s="1" t="s">
        <v>422</v>
      </c>
      <c r="AR79" s="1"/>
      <c r="AS79" s="1"/>
      <c r="AT79" s="198">
        <v>30</v>
      </c>
      <c r="AU79" s="198" t="s">
        <v>648</v>
      </c>
    </row>
    <row r="80" spans="1:47" x14ac:dyDescent="0.25">
      <c r="A80" s="75" t="str">
        <f t="shared" si="8"/>
        <v>LEINSXRG</v>
      </c>
      <c r="B80" s="75" t="str">
        <f>VLOOKUP(J80,'Scheme master'!A:M,13,0)</f>
        <v>RG</v>
      </c>
      <c r="C80" s="75">
        <f>VLOOKUP(J80,'Scheme master'!A:K,11,0)</f>
        <v>10</v>
      </c>
      <c r="D80" s="78">
        <f t="shared" si="9"/>
        <v>1.8563040630000003</v>
      </c>
      <c r="E80" s="78">
        <f>SUMIF('PHY rollback'!A:A,J80,'PHY rollback'!G:G)</f>
        <v>0</v>
      </c>
      <c r="F80" s="78">
        <f t="shared" si="10"/>
        <v>17.060673084000001</v>
      </c>
      <c r="G80" s="89">
        <f t="shared" si="11"/>
        <v>91.906700000000001</v>
      </c>
      <c r="H80" s="78">
        <f t="shared" si="7"/>
        <v>0</v>
      </c>
      <c r="I80" s="76" t="str">
        <f>VLOOKUP(K80,'Scheme master'!D:L,9,0)</f>
        <v>Live</v>
      </c>
      <c r="J80" s="1" t="s">
        <v>423</v>
      </c>
      <c r="K80" s="1" t="s">
        <v>409</v>
      </c>
      <c r="L80" s="1" t="s">
        <v>36</v>
      </c>
      <c r="M80" s="2">
        <v>1856304.0630000001</v>
      </c>
      <c r="N80" s="2">
        <v>170606730.84</v>
      </c>
      <c r="O80" s="2">
        <v>91.906673179543702</v>
      </c>
      <c r="P80" s="2">
        <v>337364327.47000003</v>
      </c>
      <c r="Q80" s="2">
        <v>91.906700000000001</v>
      </c>
      <c r="R80" s="3">
        <v>44286</v>
      </c>
      <c r="S80" s="1">
        <v>101199</v>
      </c>
      <c r="T80" s="1" t="s">
        <v>424</v>
      </c>
      <c r="U80" s="1">
        <v>37</v>
      </c>
      <c r="V80" s="1" t="s">
        <v>425</v>
      </c>
      <c r="W80" s="1">
        <v>10</v>
      </c>
      <c r="X80" s="1" t="s">
        <v>270</v>
      </c>
      <c r="Y80" s="2">
        <v>91.906700000000001</v>
      </c>
      <c r="Z80" s="2">
        <v>90.9876</v>
      </c>
      <c r="AA80" s="2">
        <v>84357</v>
      </c>
      <c r="AB80" s="1" t="s">
        <v>412</v>
      </c>
      <c r="AC80" s="1" t="s">
        <v>73</v>
      </c>
      <c r="AD80" s="3">
        <v>44285</v>
      </c>
      <c r="AE80" s="2">
        <v>93.065299999999993</v>
      </c>
      <c r="AF80" s="2">
        <v>93.065264620075908</v>
      </c>
      <c r="AG80" s="2">
        <v>-1.1586000000000001</v>
      </c>
      <c r="AH80" s="2">
        <v>-1.2449323217138899</v>
      </c>
      <c r="AI80" s="2">
        <v>-454.40030000000002</v>
      </c>
      <c r="AJ80" s="2">
        <v>-1.15859144053223</v>
      </c>
      <c r="AK80" s="2">
        <v>-1.24492359771607</v>
      </c>
      <c r="AL80" s="2">
        <v>-454.39710000000002</v>
      </c>
      <c r="AM80" s="1" t="s">
        <v>412</v>
      </c>
      <c r="AN80" s="1" t="s">
        <v>413</v>
      </c>
      <c r="AO80" s="1"/>
      <c r="AP80" s="1" t="s">
        <v>42</v>
      </c>
      <c r="AQ80" s="1" t="s">
        <v>426</v>
      </c>
      <c r="AR80" s="1"/>
      <c r="AS80" s="1"/>
      <c r="AT80" s="198">
        <v>30</v>
      </c>
      <c r="AU80" s="198" t="s">
        <v>648</v>
      </c>
    </row>
    <row r="81" spans="1:47" x14ac:dyDescent="0.25">
      <c r="A81" s="75" t="str">
        <f t="shared" si="8"/>
        <v>LEMIDFDD</v>
      </c>
      <c r="B81" s="75" t="str">
        <f>VLOOKUP(J81,'Scheme master'!A:M,13,0)</f>
        <v>DD</v>
      </c>
      <c r="C81" s="75">
        <f>VLOOKUP(J81,'Scheme master'!A:K,11,0)</f>
        <v>10</v>
      </c>
      <c r="D81" s="78">
        <f t="shared" si="9"/>
        <v>1.03298387</v>
      </c>
      <c r="E81" s="78">
        <f>SUMIF('PHY rollback'!A:A,J81,'PHY rollback'!G:G)</f>
        <v>0</v>
      </c>
      <c r="F81" s="78">
        <f t="shared" si="10"/>
        <v>1.8791914699999999</v>
      </c>
      <c r="G81" s="89">
        <f t="shared" si="11"/>
        <v>18.1919</v>
      </c>
      <c r="H81" s="78">
        <f t="shared" si="7"/>
        <v>0</v>
      </c>
      <c r="I81" s="76" t="str">
        <f>VLOOKUP(K81,'Scheme master'!D:L,9,0)</f>
        <v>Live</v>
      </c>
      <c r="J81" s="1" t="s">
        <v>427</v>
      </c>
      <c r="K81" s="1" t="s">
        <v>428</v>
      </c>
      <c r="L81" s="1" t="s">
        <v>51</v>
      </c>
      <c r="M81" s="2">
        <v>1032983.87</v>
      </c>
      <c r="N81" s="2">
        <v>18791914.699999999</v>
      </c>
      <c r="O81" s="2">
        <v>18.191876219712899</v>
      </c>
      <c r="P81" s="2">
        <v>10282728125.42</v>
      </c>
      <c r="Q81" s="2">
        <v>18.1919</v>
      </c>
      <c r="R81" s="3">
        <v>44286</v>
      </c>
      <c r="S81" s="1">
        <v>133709</v>
      </c>
      <c r="T81" s="1" t="s">
        <v>429</v>
      </c>
      <c r="U81" s="1">
        <v>170</v>
      </c>
      <c r="V81" s="1" t="s">
        <v>430</v>
      </c>
      <c r="W81" s="1">
        <v>10</v>
      </c>
      <c r="X81" s="1" t="s">
        <v>270</v>
      </c>
      <c r="Y81" s="2">
        <v>18.1919</v>
      </c>
      <c r="Z81" s="2">
        <v>18.010000000000002</v>
      </c>
      <c r="AA81" s="2">
        <v>84337</v>
      </c>
      <c r="AB81" s="1" t="s">
        <v>431</v>
      </c>
      <c r="AC81" s="1" t="s">
        <v>56</v>
      </c>
      <c r="AD81" s="3">
        <v>44285</v>
      </c>
      <c r="AE81" s="2">
        <v>18.23</v>
      </c>
      <c r="AF81" s="2">
        <v>18.230010218989001</v>
      </c>
      <c r="AG81" s="2">
        <v>-3.8100000000000002E-2</v>
      </c>
      <c r="AH81" s="2">
        <v>-0.20899616017553499</v>
      </c>
      <c r="AI81" s="2">
        <v>-76.283600000000007</v>
      </c>
      <c r="AJ81" s="2">
        <v>-3.8133999276130003E-2</v>
      </c>
      <c r="AK81" s="2">
        <v>-0.20918254470536901</v>
      </c>
      <c r="AL81" s="2">
        <v>-76.351600000000005</v>
      </c>
      <c r="AM81" s="1" t="s">
        <v>431</v>
      </c>
      <c r="AN81" s="1" t="s">
        <v>432</v>
      </c>
      <c r="AO81" s="1"/>
      <c r="AP81" s="1" t="s">
        <v>41</v>
      </c>
      <c r="AQ81" s="1" t="s">
        <v>433</v>
      </c>
      <c r="AR81" s="1"/>
      <c r="AS81" s="1"/>
      <c r="AT81" s="198">
        <v>30</v>
      </c>
      <c r="AU81" s="198" t="s">
        <v>648</v>
      </c>
    </row>
    <row r="82" spans="1:47" x14ac:dyDescent="0.25">
      <c r="A82" s="75" t="str">
        <f t="shared" si="8"/>
        <v>LEMIDFDG</v>
      </c>
      <c r="B82" s="75" t="str">
        <f>VLOOKUP(J82,'Scheme master'!A:M,13,0)</f>
        <v>DG</v>
      </c>
      <c r="C82" s="75">
        <f>VLOOKUP(J82,'Scheme master'!A:K,11,0)</f>
        <v>10</v>
      </c>
      <c r="D82" s="78">
        <f t="shared" si="9"/>
        <v>92.869186773999985</v>
      </c>
      <c r="E82" s="78">
        <f>SUMIF('PHY rollback'!A:A,J82,'PHY rollback'!G:G)</f>
        <v>0</v>
      </c>
      <c r="F82" s="78">
        <f t="shared" si="10"/>
        <v>194.62168252699999</v>
      </c>
      <c r="G82" s="89">
        <f t="shared" si="11"/>
        <v>20.956499999999998</v>
      </c>
      <c r="H82" s="78">
        <f t="shared" si="7"/>
        <v>0</v>
      </c>
      <c r="I82" s="76" t="str">
        <f>VLOOKUP(K82,'Scheme master'!D:L,9,0)</f>
        <v>Live</v>
      </c>
      <c r="J82" s="1" t="s">
        <v>434</v>
      </c>
      <c r="K82" s="1" t="s">
        <v>428</v>
      </c>
      <c r="L82" s="1" t="s">
        <v>60</v>
      </c>
      <c r="M82" s="2">
        <v>92869186.773999989</v>
      </c>
      <c r="N82" s="2">
        <v>1946216825.27</v>
      </c>
      <c r="O82" s="2">
        <v>20.956539977098998</v>
      </c>
      <c r="P82" s="2">
        <v>10282728125.42</v>
      </c>
      <c r="Q82" s="2">
        <v>20.956499999999998</v>
      </c>
      <c r="R82" s="3">
        <v>44286</v>
      </c>
      <c r="S82" s="1">
        <v>133710</v>
      </c>
      <c r="T82" s="1" t="s">
        <v>435</v>
      </c>
      <c r="U82" s="1">
        <v>170</v>
      </c>
      <c r="V82" s="1" t="s">
        <v>436</v>
      </c>
      <c r="W82" s="1">
        <v>10</v>
      </c>
      <c r="X82" s="1" t="s">
        <v>270</v>
      </c>
      <c r="Y82" s="2">
        <v>20.956499999999998</v>
      </c>
      <c r="Z82" s="2">
        <v>20.7469</v>
      </c>
      <c r="AA82" s="2">
        <v>84338</v>
      </c>
      <c r="AB82" s="1" t="s">
        <v>431</v>
      </c>
      <c r="AC82" s="1" t="s">
        <v>63</v>
      </c>
      <c r="AD82" s="3">
        <v>44285</v>
      </c>
      <c r="AE82" s="2">
        <v>21.000399999999999</v>
      </c>
      <c r="AF82" s="2">
        <v>21.000431356407098</v>
      </c>
      <c r="AG82" s="2">
        <v>-4.3900000000000002E-2</v>
      </c>
      <c r="AH82" s="2">
        <v>-0.20904363726405201</v>
      </c>
      <c r="AI82" s="2">
        <v>-76.300899999999999</v>
      </c>
      <c r="AJ82" s="2">
        <v>-4.3891379308190002E-2</v>
      </c>
      <c r="AK82" s="2">
        <v>-0.20900227506421601</v>
      </c>
      <c r="AL82" s="2">
        <v>-76.285799999999995</v>
      </c>
      <c r="AM82" s="1" t="s">
        <v>431</v>
      </c>
      <c r="AN82" s="1" t="s">
        <v>432</v>
      </c>
      <c r="AO82" s="1"/>
      <c r="AP82" s="1" t="s">
        <v>41</v>
      </c>
      <c r="AQ82" s="1" t="s">
        <v>437</v>
      </c>
      <c r="AR82" s="1"/>
      <c r="AS82" s="1"/>
      <c r="AT82" s="198">
        <v>30</v>
      </c>
      <c r="AU82" s="198" t="s">
        <v>648</v>
      </c>
    </row>
    <row r="83" spans="1:47" x14ac:dyDescent="0.25">
      <c r="A83" s="75" t="str">
        <f t="shared" si="8"/>
        <v>LEMIDFRD</v>
      </c>
      <c r="B83" s="75" t="str">
        <f>VLOOKUP(J83,'Scheme master'!A:M,13,0)</f>
        <v>RD</v>
      </c>
      <c r="C83" s="75">
        <f>VLOOKUP(J83,'Scheme master'!A:K,11,0)</f>
        <v>10</v>
      </c>
      <c r="D83" s="78">
        <f t="shared" si="9"/>
        <v>13.576916581000001</v>
      </c>
      <c r="E83" s="78">
        <f>SUMIF('PHY rollback'!A:A,J83,'PHY rollback'!G:G)</f>
        <v>0</v>
      </c>
      <c r="F83" s="78">
        <f t="shared" si="10"/>
        <v>23.105371984999998</v>
      </c>
      <c r="G83" s="89">
        <f t="shared" si="11"/>
        <v>17.0181</v>
      </c>
      <c r="H83" s="78">
        <f t="shared" si="7"/>
        <v>0</v>
      </c>
      <c r="I83" s="76" t="str">
        <f>VLOOKUP(K83,'Scheme master'!D:L,9,0)</f>
        <v>Live</v>
      </c>
      <c r="J83" s="1" t="s">
        <v>438</v>
      </c>
      <c r="K83" s="1" t="s">
        <v>428</v>
      </c>
      <c r="L83" s="1" t="s">
        <v>35</v>
      </c>
      <c r="M83" s="2">
        <v>13576916.581</v>
      </c>
      <c r="N83" s="2">
        <v>231053719.84999999</v>
      </c>
      <c r="O83" s="2">
        <v>17.018129151161201</v>
      </c>
      <c r="P83" s="2">
        <v>10282728125.42</v>
      </c>
      <c r="Q83" s="2">
        <v>17.0181</v>
      </c>
      <c r="R83" s="3">
        <v>44286</v>
      </c>
      <c r="S83" s="1">
        <v>133712</v>
      </c>
      <c r="T83" s="1" t="s">
        <v>439</v>
      </c>
      <c r="U83" s="1">
        <v>170</v>
      </c>
      <c r="V83" s="1" t="s">
        <v>440</v>
      </c>
      <c r="W83" s="1">
        <v>10</v>
      </c>
      <c r="X83" s="1" t="s">
        <v>270</v>
      </c>
      <c r="Y83" s="2">
        <v>17.0181</v>
      </c>
      <c r="Z83" s="2">
        <v>16.847899999999999</v>
      </c>
      <c r="AA83" s="2">
        <v>84335</v>
      </c>
      <c r="AB83" s="1" t="s">
        <v>431</v>
      </c>
      <c r="AC83" s="1" t="s">
        <v>68</v>
      </c>
      <c r="AD83" s="3">
        <v>44285</v>
      </c>
      <c r="AE83" s="2">
        <v>17.054600000000001</v>
      </c>
      <c r="AF83" s="2">
        <v>17.054573696823301</v>
      </c>
      <c r="AG83" s="2">
        <v>-3.6499999999999998E-2</v>
      </c>
      <c r="AH83" s="2">
        <v>-0.214018505271305</v>
      </c>
      <c r="AI83" s="2">
        <v>-78.116799999999998</v>
      </c>
      <c r="AJ83" s="2">
        <v>-3.644454566212E-2</v>
      </c>
      <c r="AK83" s="2">
        <v>-0.213693677191757</v>
      </c>
      <c r="AL83" s="2">
        <v>-77.998199999999997</v>
      </c>
      <c r="AM83" s="1" t="s">
        <v>431</v>
      </c>
      <c r="AN83" s="1" t="s">
        <v>432</v>
      </c>
      <c r="AO83" s="1"/>
      <c r="AP83" s="1" t="s">
        <v>42</v>
      </c>
      <c r="AQ83" s="1" t="s">
        <v>441</v>
      </c>
      <c r="AR83" s="1"/>
      <c r="AS83" s="1"/>
      <c r="AT83" s="198">
        <v>30</v>
      </c>
      <c r="AU83" s="198" t="s">
        <v>648</v>
      </c>
    </row>
    <row r="84" spans="1:47" x14ac:dyDescent="0.25">
      <c r="A84" s="75" t="str">
        <f t="shared" si="8"/>
        <v>LEMIDFRG</v>
      </c>
      <c r="B84" s="75" t="str">
        <f>VLOOKUP(J84,'Scheme master'!A:M,13,0)</f>
        <v>RG</v>
      </c>
      <c r="C84" s="75">
        <f>VLOOKUP(J84,'Scheme master'!A:K,11,0)</f>
        <v>10</v>
      </c>
      <c r="D84" s="78">
        <f t="shared" si="9"/>
        <v>418.15286205500001</v>
      </c>
      <c r="E84" s="78">
        <f>SUMIF('PHY rollback'!A:A,J84,'PHY rollback'!G:G)</f>
        <v>0</v>
      </c>
      <c r="F84" s="78">
        <f t="shared" si="10"/>
        <v>808.66656655999998</v>
      </c>
      <c r="G84" s="89">
        <f t="shared" si="11"/>
        <v>19.338999999999999</v>
      </c>
      <c r="H84" s="78">
        <f t="shared" si="7"/>
        <v>0</v>
      </c>
      <c r="I84" s="76" t="str">
        <f>VLOOKUP(K84,'Scheme master'!D:L,9,0)</f>
        <v>Live</v>
      </c>
      <c r="J84" s="1" t="s">
        <v>442</v>
      </c>
      <c r="K84" s="1" t="s">
        <v>428</v>
      </c>
      <c r="L84" s="1" t="s">
        <v>36</v>
      </c>
      <c r="M84" s="2">
        <v>418152862.05500001</v>
      </c>
      <c r="N84" s="2">
        <v>8086665665.5999994</v>
      </c>
      <c r="O84" s="2">
        <v>19.339017855475898</v>
      </c>
      <c r="P84" s="2">
        <v>10282728125.42</v>
      </c>
      <c r="Q84" s="2">
        <v>19.338999999999999</v>
      </c>
      <c r="R84" s="3">
        <v>44286</v>
      </c>
      <c r="S84" s="1">
        <v>133711</v>
      </c>
      <c r="T84" s="1" t="s">
        <v>443</v>
      </c>
      <c r="U84" s="1">
        <v>170</v>
      </c>
      <c r="V84" s="1" t="s">
        <v>444</v>
      </c>
      <c r="W84" s="1">
        <v>10</v>
      </c>
      <c r="X84" s="1" t="s">
        <v>270</v>
      </c>
      <c r="Y84" s="2">
        <v>19.338999999999999</v>
      </c>
      <c r="Z84" s="2">
        <v>19.145600000000002</v>
      </c>
      <c r="AA84" s="2">
        <v>84336</v>
      </c>
      <c r="AB84" s="1" t="s">
        <v>431</v>
      </c>
      <c r="AC84" s="1" t="s">
        <v>73</v>
      </c>
      <c r="AD84" s="3">
        <v>44285</v>
      </c>
      <c r="AE84" s="2">
        <v>19.380400000000002</v>
      </c>
      <c r="AF84" s="2">
        <v>19.380437495049001</v>
      </c>
      <c r="AG84" s="2">
        <v>-4.1399999999999999E-2</v>
      </c>
      <c r="AH84" s="2">
        <v>-0.21361788198386</v>
      </c>
      <c r="AI84" s="2">
        <v>-77.970500000000001</v>
      </c>
      <c r="AJ84" s="2">
        <v>-4.1419639573130003E-2</v>
      </c>
      <c r="AK84" s="2">
        <v>-0.21371880579946201</v>
      </c>
      <c r="AL84" s="2">
        <v>-78.007400000000004</v>
      </c>
      <c r="AM84" s="1" t="s">
        <v>431</v>
      </c>
      <c r="AN84" s="1" t="s">
        <v>432</v>
      </c>
      <c r="AO84" s="1"/>
      <c r="AP84" s="1" t="s">
        <v>42</v>
      </c>
      <c r="AQ84" s="1" t="s">
        <v>445</v>
      </c>
      <c r="AR84" s="1"/>
      <c r="AS84" s="1"/>
      <c r="AT84" s="198">
        <v>30</v>
      </c>
      <c r="AU84" s="198" t="s">
        <v>648</v>
      </c>
    </row>
    <row r="85" spans="1:47" x14ac:dyDescent="0.25">
      <c r="A85" s="75" t="str">
        <f t="shared" si="8"/>
        <v>LET100RG</v>
      </c>
      <c r="B85" s="75" t="str">
        <f>VLOOKUP(J85,'Scheme master'!A:M,13,0)</f>
        <v>RG</v>
      </c>
      <c r="C85" s="75">
        <f>VLOOKUP(J85,'Scheme master'!A:K,11,0)</f>
        <v>10</v>
      </c>
      <c r="D85" s="78">
        <f t="shared" si="9"/>
        <v>26.644241999999998</v>
      </c>
      <c r="E85" s="78">
        <f>SUMIF('PHY rollback'!A:A,J85,'PHY rollback'!G:G)</f>
        <v>0</v>
      </c>
      <c r="F85" s="78">
        <f t="shared" si="10"/>
        <v>412.98293238299999</v>
      </c>
      <c r="G85" s="89">
        <f t="shared" si="11"/>
        <v>154.99889999999999</v>
      </c>
      <c r="H85" s="78">
        <f t="shared" si="7"/>
        <v>0</v>
      </c>
      <c r="I85" s="76" t="str">
        <f>VLOOKUP(K85,'Scheme master'!D:L,9,0)</f>
        <v>Live</v>
      </c>
      <c r="J85" s="1" t="s">
        <v>446</v>
      </c>
      <c r="K85" s="1" t="s">
        <v>447</v>
      </c>
      <c r="L85" s="1" t="s">
        <v>26</v>
      </c>
      <c r="M85" s="2">
        <v>26644242</v>
      </c>
      <c r="N85" s="2">
        <v>4129829323.8299999</v>
      </c>
      <c r="O85" s="2">
        <v>154.99894212903502</v>
      </c>
      <c r="P85" s="2">
        <v>4129829323.8299999</v>
      </c>
      <c r="Q85" s="2">
        <v>154.99889999999999</v>
      </c>
      <c r="R85" s="3">
        <v>44286</v>
      </c>
      <c r="S85" s="1">
        <v>136473</v>
      </c>
      <c r="T85" s="1" t="s">
        <v>448</v>
      </c>
      <c r="U85" s="1">
        <v>177</v>
      </c>
      <c r="V85" s="1" t="s">
        <v>449</v>
      </c>
      <c r="W85" s="1">
        <v>10</v>
      </c>
      <c r="X85" s="1" t="s">
        <v>270</v>
      </c>
      <c r="Y85" s="2">
        <v>154.99889999999999</v>
      </c>
      <c r="Z85" s="2">
        <v>154.99889999999999</v>
      </c>
      <c r="AA85" s="2">
        <v>84345</v>
      </c>
      <c r="AB85" s="1" t="s">
        <v>450</v>
      </c>
      <c r="AC85" s="1" t="s">
        <v>14</v>
      </c>
      <c r="AD85" s="3">
        <v>44285</v>
      </c>
      <c r="AE85" s="2">
        <v>156.3272</v>
      </c>
      <c r="AF85" s="2">
        <v>156.327207394753</v>
      </c>
      <c r="AG85" s="2">
        <v>-1.3283</v>
      </c>
      <c r="AH85" s="2">
        <v>-0.84969218408568703</v>
      </c>
      <c r="AI85" s="2">
        <v>-310.13760000000002</v>
      </c>
      <c r="AJ85" s="2">
        <v>-1.3282652657185701</v>
      </c>
      <c r="AK85" s="2">
        <v>-0.84966992493153704</v>
      </c>
      <c r="AL85" s="2">
        <v>-310.12950000000001</v>
      </c>
      <c r="AM85" s="1" t="s">
        <v>450</v>
      </c>
      <c r="AN85" s="1" t="s">
        <v>451</v>
      </c>
      <c r="AO85" s="1"/>
      <c r="AP85" s="1" t="s">
        <v>97</v>
      </c>
      <c r="AQ85" s="1" t="s">
        <v>452</v>
      </c>
      <c r="AR85" s="1">
        <v>539784</v>
      </c>
      <c r="AS85" s="1" t="s">
        <v>453</v>
      </c>
      <c r="AT85" s="198">
        <v>30</v>
      </c>
      <c r="AU85" s="198" t="s">
        <v>648</v>
      </c>
    </row>
    <row r="86" spans="1:47" x14ac:dyDescent="0.25">
      <c r="A86" s="75" t="str">
        <f t="shared" si="8"/>
        <v>LETAXPDD</v>
      </c>
      <c r="B86" s="75" t="str">
        <f>VLOOKUP(J86,'Scheme master'!A:M,13,0)</f>
        <v>DD</v>
      </c>
      <c r="C86" s="75">
        <f>VLOOKUP(J86,'Scheme master'!A:K,11,0)</f>
        <v>10</v>
      </c>
      <c r="D86" s="78">
        <f t="shared" si="9"/>
        <v>0.53889290600000006</v>
      </c>
      <c r="E86" s="78">
        <f>SUMIF('PHY rollback'!A:A,J86,'PHY rollback'!G:G)</f>
        <v>0</v>
      </c>
      <c r="F86" s="78">
        <f t="shared" si="10"/>
        <v>1.1701245679999999</v>
      </c>
      <c r="G86" s="89">
        <f t="shared" si="11"/>
        <v>21.7135</v>
      </c>
      <c r="H86" s="78">
        <f t="shared" si="7"/>
        <v>0</v>
      </c>
      <c r="I86" s="76" t="str">
        <f>VLOOKUP(K86,'Scheme master'!D:L,9,0)</f>
        <v>Live</v>
      </c>
      <c r="J86" s="1" t="s">
        <v>454</v>
      </c>
      <c r="K86" s="1" t="s">
        <v>455</v>
      </c>
      <c r="L86" s="1" t="s">
        <v>51</v>
      </c>
      <c r="M86" s="2">
        <v>538892.90600000008</v>
      </c>
      <c r="N86" s="2">
        <v>11701245.68</v>
      </c>
      <c r="O86" s="2">
        <v>21.713489915564001</v>
      </c>
      <c r="P86" s="2">
        <v>3351819209.4199996</v>
      </c>
      <c r="Q86" s="2">
        <v>21.7135</v>
      </c>
      <c r="R86" s="3">
        <v>44286</v>
      </c>
      <c r="S86" s="1">
        <v>120269</v>
      </c>
      <c r="T86" s="1" t="s">
        <v>456</v>
      </c>
      <c r="U86" s="1">
        <v>28</v>
      </c>
      <c r="V86" s="1" t="s">
        <v>457</v>
      </c>
      <c r="W86" s="1">
        <v>10</v>
      </c>
      <c r="X86" s="1" t="s">
        <v>270</v>
      </c>
      <c r="Y86" s="2">
        <v>21.7135</v>
      </c>
      <c r="Z86" s="2">
        <v>21.7135</v>
      </c>
      <c r="AA86" s="2">
        <v>84348</v>
      </c>
      <c r="AB86" s="1" t="s">
        <v>458</v>
      </c>
      <c r="AC86" s="1" t="s">
        <v>56</v>
      </c>
      <c r="AD86" s="3">
        <v>44285</v>
      </c>
      <c r="AE86" s="2">
        <v>21.831499999999998</v>
      </c>
      <c r="AF86" s="2">
        <v>21.831459042172401</v>
      </c>
      <c r="AG86" s="2">
        <v>-0.11799999999999999</v>
      </c>
      <c r="AH86" s="2">
        <v>-0.54050340104894301</v>
      </c>
      <c r="AI86" s="2">
        <v>-197.28370000000001</v>
      </c>
      <c r="AJ86" s="2">
        <v>-0.11796912660838001</v>
      </c>
      <c r="AK86" s="2">
        <v>-0.54036299809598498</v>
      </c>
      <c r="AL86" s="2">
        <v>-197.23249999999999</v>
      </c>
      <c r="AM86" s="1" t="s">
        <v>458</v>
      </c>
      <c r="AN86" s="1" t="s">
        <v>459</v>
      </c>
      <c r="AO86" s="1"/>
      <c r="AP86" s="1" t="s">
        <v>41</v>
      </c>
      <c r="AQ86" s="1" t="s">
        <v>460</v>
      </c>
      <c r="AR86" s="1"/>
      <c r="AS86" s="1"/>
      <c r="AT86" s="198">
        <v>30</v>
      </c>
      <c r="AU86" s="198" t="s">
        <v>648</v>
      </c>
    </row>
    <row r="87" spans="1:47" x14ac:dyDescent="0.25">
      <c r="A87" s="75" t="str">
        <f t="shared" si="8"/>
        <v>LDUSTFRG</v>
      </c>
      <c r="B87" s="75" t="str">
        <f>VLOOKUP(J87,'Scheme master'!A:M,13,0)</f>
        <v>RG</v>
      </c>
      <c r="C87" s="75">
        <f>VLOOKUP(J87,'Scheme master'!A:K,11,0)</f>
        <v>1000</v>
      </c>
      <c r="D87" s="78">
        <f t="shared" si="9"/>
        <v>58.161220299999997</v>
      </c>
      <c r="E87" s="78">
        <f>SUMIF('PHY rollback'!A:A,J87,'PHY rollback'!G:G)</f>
        <v>0</v>
      </c>
      <c r="F87" s="78">
        <f t="shared" si="10"/>
        <v>61.404794672000001</v>
      </c>
      <c r="G87" s="89">
        <f t="shared" si="11"/>
        <v>1055.7687000000001</v>
      </c>
      <c r="H87" s="78">
        <f t="shared" si="7"/>
        <v>0</v>
      </c>
      <c r="I87" s="76" t="str">
        <f>VLOOKUP(K87,'Scheme master'!D:L,9,0)</f>
        <v>Live</v>
      </c>
      <c r="J87" s="1" t="s">
        <v>1215</v>
      </c>
      <c r="K87" s="1" t="s">
        <v>995</v>
      </c>
      <c r="L87" s="1" t="s">
        <v>36</v>
      </c>
      <c r="M87" s="2">
        <v>581612.20299999998</v>
      </c>
      <c r="N87" s="2">
        <v>614047946.72000003</v>
      </c>
      <c r="O87" s="2">
        <v>1055.7686780860099</v>
      </c>
      <c r="P87" s="2">
        <v>842648188.70000005</v>
      </c>
      <c r="Q87" s="2">
        <v>1055.7687000000001</v>
      </c>
      <c r="R87" s="3">
        <v>44286</v>
      </c>
      <c r="S87" s="1">
        <v>147770</v>
      </c>
      <c r="T87" s="1" t="s">
        <v>1216</v>
      </c>
      <c r="U87" s="1">
        <v>181</v>
      </c>
      <c r="V87" s="1"/>
      <c r="W87" s="1">
        <v>1000</v>
      </c>
      <c r="X87" s="1" t="s">
        <v>54</v>
      </c>
      <c r="Y87" s="2">
        <v>1055.7687000000001</v>
      </c>
      <c r="Z87" s="2">
        <v>1055.7687000000001</v>
      </c>
      <c r="AA87" s="2">
        <v>113192</v>
      </c>
      <c r="AB87" s="1" t="s">
        <v>997</v>
      </c>
      <c r="AC87" s="1" t="s">
        <v>73</v>
      </c>
      <c r="AD87" s="3">
        <v>44285</v>
      </c>
      <c r="AE87" s="2">
        <v>1055.6397999999999</v>
      </c>
      <c r="AF87" s="2">
        <v>1055.6398337870601</v>
      </c>
      <c r="AG87" s="2">
        <v>0.12889999999999999</v>
      </c>
      <c r="AH87" s="2">
        <v>1.2210604412603E-2</v>
      </c>
      <c r="AI87" s="2">
        <v>4.4569000000000001</v>
      </c>
      <c r="AJ87" s="2">
        <v>0.12884429894929</v>
      </c>
      <c r="AK87" s="2">
        <v>1.2205327501432E-2</v>
      </c>
      <c r="AL87" s="2">
        <v>4.4549000000000003</v>
      </c>
      <c r="AM87" s="1" t="s">
        <v>1207</v>
      </c>
      <c r="AN87" s="1" t="s">
        <v>1208</v>
      </c>
      <c r="AO87" s="1"/>
      <c r="AP87" s="1" t="s">
        <v>42</v>
      </c>
      <c r="AQ87" s="1"/>
      <c r="AR87" s="1"/>
      <c r="AS87" s="1"/>
      <c r="AT87" s="198">
        <v>30</v>
      </c>
      <c r="AU87" s="198" t="s">
        <v>648</v>
      </c>
    </row>
    <row r="88" spans="1:47" x14ac:dyDescent="0.25">
      <c r="A88" s="75" t="str">
        <f t="shared" si="8"/>
        <v>LDUSTFRDM</v>
      </c>
      <c r="B88" s="75" t="str">
        <f>VLOOKUP(J88,'Scheme master'!A:M,13,0)</f>
        <v>RDM</v>
      </c>
      <c r="C88" s="75">
        <f>VLOOKUP(J88,'Scheme master'!A:K,11,0)</f>
        <v>1000</v>
      </c>
      <c r="D88" s="78">
        <f t="shared" si="9"/>
        <v>3.8879000000000001E-3</v>
      </c>
      <c r="E88" s="78">
        <f>SUMIF('PHY rollback'!A:A,J88,'PHY rollback'!G:G)</f>
        <v>0</v>
      </c>
      <c r="F88" s="78">
        <f t="shared" si="10"/>
        <v>4.1046679999999997E-3</v>
      </c>
      <c r="G88" s="89">
        <f t="shared" si="11"/>
        <v>1055.7545</v>
      </c>
      <c r="H88" s="78">
        <f t="shared" si="7"/>
        <v>0</v>
      </c>
      <c r="I88" s="76" t="str">
        <f>VLOOKUP(K88,'Scheme master'!D:L,9,0)</f>
        <v>Live</v>
      </c>
      <c r="J88" s="1" t="s">
        <v>1217</v>
      </c>
      <c r="K88" s="1" t="s">
        <v>995</v>
      </c>
      <c r="L88" s="1" t="s">
        <v>161</v>
      </c>
      <c r="M88" s="2">
        <v>38.878999999999998</v>
      </c>
      <c r="N88" s="2">
        <v>41046.68</v>
      </c>
      <c r="O88" s="2">
        <v>1055.7545204352</v>
      </c>
      <c r="P88" s="2">
        <v>842648188.70000005</v>
      </c>
      <c r="Q88" s="2">
        <v>1055.7545</v>
      </c>
      <c r="R88" s="3">
        <v>44286</v>
      </c>
      <c r="S88" s="1">
        <v>147768</v>
      </c>
      <c r="T88" s="1" t="s">
        <v>1218</v>
      </c>
      <c r="U88" s="1">
        <v>181</v>
      </c>
      <c r="V88" s="1"/>
      <c r="W88" s="1">
        <v>1000</v>
      </c>
      <c r="X88" s="1" t="s">
        <v>54</v>
      </c>
      <c r="Y88" s="2">
        <v>1055.7545</v>
      </c>
      <c r="Z88" s="2">
        <v>1055.7545</v>
      </c>
      <c r="AA88" s="2">
        <v>113195</v>
      </c>
      <c r="AB88" s="1" t="s">
        <v>997</v>
      </c>
      <c r="AC88" s="1" t="s">
        <v>164</v>
      </c>
      <c r="AD88" s="3">
        <v>44285</v>
      </c>
      <c r="AE88" s="2">
        <v>1055.6257000000001</v>
      </c>
      <c r="AF88" s="2">
        <v>1055.62565909617</v>
      </c>
      <c r="AG88" s="2">
        <v>0.1288</v>
      </c>
      <c r="AH88" s="2">
        <v>1.2201294455032E-2</v>
      </c>
      <c r="AI88" s="2">
        <v>4.4535</v>
      </c>
      <c r="AJ88" s="2">
        <v>0.12886133902621</v>
      </c>
      <c r="AK88" s="2">
        <v>1.2207105607544001E-2</v>
      </c>
      <c r="AL88" s="2">
        <v>4.4555999999999996</v>
      </c>
      <c r="AM88" s="1" t="s">
        <v>1207</v>
      </c>
      <c r="AN88" s="1" t="s">
        <v>1208</v>
      </c>
      <c r="AO88" s="1"/>
      <c r="AP88" s="1" t="s">
        <v>42</v>
      </c>
      <c r="AQ88" s="1"/>
      <c r="AR88" s="1"/>
      <c r="AS88" s="1"/>
      <c r="AT88" s="198">
        <v>30</v>
      </c>
      <c r="AU88" s="198" t="s">
        <v>648</v>
      </c>
    </row>
    <row r="89" spans="1:47" x14ac:dyDescent="0.25">
      <c r="A89" s="75" t="str">
        <f t="shared" si="8"/>
        <v>LDUSTFRDW</v>
      </c>
      <c r="B89" s="75" t="str">
        <f>VLOOKUP(J89,'Scheme master'!A:M,13,0)</f>
        <v>RDW</v>
      </c>
      <c r="C89" s="75">
        <f>VLOOKUP(J89,'Scheme master'!A:K,11,0)</f>
        <v>1000</v>
      </c>
      <c r="D89" s="78">
        <f t="shared" si="9"/>
        <v>2.0152E-3</v>
      </c>
      <c r="E89" s="78">
        <f>SUMIF('PHY rollback'!A:A,J89,'PHY rollback'!G:G)</f>
        <v>0</v>
      </c>
      <c r="F89" s="78">
        <f t="shared" si="10"/>
        <v>2.0415889999999999E-3</v>
      </c>
      <c r="G89" s="89">
        <f t="shared" si="11"/>
        <v>1013.095</v>
      </c>
      <c r="H89" s="78">
        <f t="shared" si="7"/>
        <v>0</v>
      </c>
      <c r="I89" s="76" t="str">
        <f>VLOOKUP(K89,'Scheme master'!D:L,9,0)</f>
        <v>Live</v>
      </c>
      <c r="J89" s="1" t="s">
        <v>1219</v>
      </c>
      <c r="K89" s="1" t="s">
        <v>995</v>
      </c>
      <c r="L89" s="1" t="s">
        <v>167</v>
      </c>
      <c r="M89" s="2">
        <v>20.152000000000001</v>
      </c>
      <c r="N89" s="2">
        <v>20415.89</v>
      </c>
      <c r="O89" s="2">
        <v>1013.09497816594</v>
      </c>
      <c r="P89" s="2">
        <v>842648188.70000005</v>
      </c>
      <c r="Q89" s="2">
        <v>1013.095</v>
      </c>
      <c r="R89" s="3">
        <v>44286</v>
      </c>
      <c r="S89" s="1">
        <v>147767</v>
      </c>
      <c r="T89" s="1" t="s">
        <v>1220</v>
      </c>
      <c r="U89" s="1">
        <v>181</v>
      </c>
      <c r="V89" s="1"/>
      <c r="W89" s="1">
        <v>1000</v>
      </c>
      <c r="X89" s="1" t="s">
        <v>54</v>
      </c>
      <c r="Y89" s="2">
        <v>1013.095</v>
      </c>
      <c r="Z89" s="2">
        <v>1013.095</v>
      </c>
      <c r="AA89" s="2">
        <v>113193</v>
      </c>
      <c r="AB89" s="1" t="s">
        <v>997</v>
      </c>
      <c r="AC89" s="1" t="s">
        <v>170</v>
      </c>
      <c r="AD89" s="3">
        <v>44285</v>
      </c>
      <c r="AE89" s="2">
        <v>1012.9714</v>
      </c>
      <c r="AF89" s="2">
        <v>1012.97141722906</v>
      </c>
      <c r="AG89" s="2">
        <v>0.1236</v>
      </c>
      <c r="AH89" s="2">
        <v>1.2201726524559E-2</v>
      </c>
      <c r="AI89" s="2">
        <v>4.4535999999999998</v>
      </c>
      <c r="AJ89" s="2">
        <v>0.12356093687971</v>
      </c>
      <c r="AK89" s="2">
        <v>1.219787002655E-2</v>
      </c>
      <c r="AL89" s="2">
        <v>4.4522000000000004</v>
      </c>
      <c r="AM89" s="1" t="s">
        <v>1207</v>
      </c>
      <c r="AN89" s="1" t="s">
        <v>1208</v>
      </c>
      <c r="AO89" s="1"/>
      <c r="AP89" s="1" t="s">
        <v>42</v>
      </c>
      <c r="AQ89" s="1"/>
      <c r="AR89" s="1"/>
      <c r="AS89" s="1"/>
      <c r="AT89" s="198">
        <v>30</v>
      </c>
      <c r="AU89" s="198" t="s">
        <v>648</v>
      </c>
    </row>
    <row r="90" spans="1:47" x14ac:dyDescent="0.25">
      <c r="A90" s="75" t="str">
        <f t="shared" si="8"/>
        <v>LDSAPFRDM</v>
      </c>
      <c r="B90" s="75" t="str">
        <f>VLOOKUP(J90,'Scheme master'!A:M,13,0)</f>
        <v>RDM</v>
      </c>
      <c r="C90" s="75">
        <f>VLOOKUP(J90,'Scheme master'!A:K,11,0)</f>
        <v>10</v>
      </c>
      <c r="D90" s="78">
        <f t="shared" si="9"/>
        <v>0.920011048</v>
      </c>
      <c r="E90" s="78">
        <f>SUMIF('PHY rollback'!A:A,J90,'PHY rollback'!G:G)</f>
        <v>0</v>
      </c>
      <c r="F90" s="78">
        <f t="shared" si="10"/>
        <v>1.0001099959999999</v>
      </c>
      <c r="G90" s="89">
        <f t="shared" si="11"/>
        <v>10.8706</v>
      </c>
      <c r="H90" s="78">
        <f t="shared" si="7"/>
        <v>0</v>
      </c>
      <c r="I90" s="76" t="str">
        <f>VLOOKUP(K90,'Scheme master'!D:L,9,0)</f>
        <v>Live</v>
      </c>
      <c r="J90" s="1" t="s">
        <v>244</v>
      </c>
      <c r="K90" s="1" t="s">
        <v>222</v>
      </c>
      <c r="L90" s="1" t="s">
        <v>161</v>
      </c>
      <c r="M90" s="2">
        <v>920011.04799999995</v>
      </c>
      <c r="N90" s="2">
        <v>10001099.959999999</v>
      </c>
      <c r="O90" s="2">
        <v>10.8706302839963</v>
      </c>
      <c r="P90" s="2">
        <v>8447301460.3600006</v>
      </c>
      <c r="Q90" s="2">
        <v>10.8706</v>
      </c>
      <c r="R90" s="3">
        <v>44286</v>
      </c>
      <c r="S90" s="1">
        <v>101829</v>
      </c>
      <c r="T90" s="1" t="s">
        <v>245</v>
      </c>
      <c r="U90" s="1">
        <v>40</v>
      </c>
      <c r="V90" s="1" t="s">
        <v>246</v>
      </c>
      <c r="W90" s="1">
        <v>10</v>
      </c>
      <c r="X90" s="1" t="s">
        <v>54</v>
      </c>
      <c r="Y90" s="2">
        <v>10.8706</v>
      </c>
      <c r="Z90" s="2">
        <v>10.8706</v>
      </c>
      <c r="AA90" s="2">
        <v>84280</v>
      </c>
      <c r="AB90" s="1" t="s">
        <v>225</v>
      </c>
      <c r="AC90" s="1" t="s">
        <v>164</v>
      </c>
      <c r="AD90" s="3">
        <v>44285</v>
      </c>
      <c r="AE90" s="2">
        <v>10.867599999999999</v>
      </c>
      <c r="AF90" s="2">
        <v>10.867568643387701</v>
      </c>
      <c r="AG90" s="2">
        <v>3.0000000000000001E-3</v>
      </c>
      <c r="AH90" s="2">
        <v>2.7604990982369002E-2</v>
      </c>
      <c r="AI90" s="2">
        <v>10.075799999999999</v>
      </c>
      <c r="AJ90" s="2">
        <v>3.0616406086500002E-3</v>
      </c>
      <c r="AK90" s="2">
        <v>2.8172268417304001E-2</v>
      </c>
      <c r="AL90" s="2">
        <v>10.2829</v>
      </c>
      <c r="AM90" s="1" t="s">
        <v>225</v>
      </c>
      <c r="AN90" s="1" t="s">
        <v>226</v>
      </c>
      <c r="AO90" s="1"/>
      <c r="AP90" s="1" t="s">
        <v>42</v>
      </c>
      <c r="AQ90" s="1" t="s">
        <v>247</v>
      </c>
      <c r="AR90" s="1"/>
      <c r="AS90" s="1"/>
      <c r="AT90" s="198">
        <v>30</v>
      </c>
      <c r="AU90" s="198" t="s">
        <v>648</v>
      </c>
    </row>
    <row r="91" spans="1:47" x14ac:dyDescent="0.25">
      <c r="A91" s="75" t="str">
        <f t="shared" si="8"/>
        <v>LDSAPFRDW</v>
      </c>
      <c r="B91" s="75" t="str">
        <f>VLOOKUP(J91,'Scheme master'!A:M,13,0)</f>
        <v>RDW</v>
      </c>
      <c r="C91" s="75">
        <f>VLOOKUP(J91,'Scheme master'!A:K,11,0)</f>
        <v>10</v>
      </c>
      <c r="D91" s="78">
        <f t="shared" si="9"/>
        <v>3.9351278569999999</v>
      </c>
      <c r="E91" s="78">
        <f>SUMIF('PHY rollback'!A:A,J91,'PHY rollback'!G:G)</f>
        <v>0</v>
      </c>
      <c r="F91" s="78">
        <f t="shared" si="10"/>
        <v>4.2541662799999997</v>
      </c>
      <c r="G91" s="89">
        <f t="shared" si="11"/>
        <v>10.810700000000001</v>
      </c>
      <c r="H91" s="78">
        <f t="shared" si="7"/>
        <v>0</v>
      </c>
      <c r="I91" s="76" t="str">
        <f>VLOOKUP(K91,'Scheme master'!D:L,9,0)</f>
        <v>Live</v>
      </c>
      <c r="J91" s="1" t="s">
        <v>248</v>
      </c>
      <c r="K91" s="1" t="s">
        <v>222</v>
      </c>
      <c r="L91" s="1" t="s">
        <v>167</v>
      </c>
      <c r="M91" s="2">
        <v>3935127.8569999998</v>
      </c>
      <c r="N91" s="2">
        <v>42541662.799999997</v>
      </c>
      <c r="O91" s="2">
        <v>10.810744744754601</v>
      </c>
      <c r="P91" s="2">
        <v>8447301460.3600006</v>
      </c>
      <c r="Q91" s="2">
        <v>10.810700000000001</v>
      </c>
      <c r="R91" s="3">
        <v>44286</v>
      </c>
      <c r="S91" s="1">
        <v>111675</v>
      </c>
      <c r="T91" s="1" t="s">
        <v>249</v>
      </c>
      <c r="U91" s="1">
        <v>40</v>
      </c>
      <c r="V91" s="1" t="s">
        <v>250</v>
      </c>
      <c r="W91" s="1">
        <v>10</v>
      </c>
      <c r="X91" s="1" t="s">
        <v>54</v>
      </c>
      <c r="Y91" s="2">
        <v>10.810700000000001</v>
      </c>
      <c r="Z91" s="2">
        <v>10.810700000000001</v>
      </c>
      <c r="AA91" s="2">
        <v>84279</v>
      </c>
      <c r="AB91" s="1" t="s">
        <v>225</v>
      </c>
      <c r="AC91" s="1" t="s">
        <v>170</v>
      </c>
      <c r="AD91" s="3">
        <v>44285</v>
      </c>
      <c r="AE91" s="2">
        <v>10.807700000000001</v>
      </c>
      <c r="AF91" s="2">
        <v>10.8077000036917</v>
      </c>
      <c r="AG91" s="2">
        <v>3.0000000000000001E-3</v>
      </c>
      <c r="AH91" s="2">
        <v>2.7757987360863001E-2</v>
      </c>
      <c r="AI91" s="2">
        <v>10.1317</v>
      </c>
      <c r="AJ91" s="2">
        <v>3.0447410628500001E-3</v>
      </c>
      <c r="AK91" s="2">
        <v>2.8171961303606999E-2</v>
      </c>
      <c r="AL91" s="2">
        <v>10.2828</v>
      </c>
      <c r="AM91" s="1" t="s">
        <v>225</v>
      </c>
      <c r="AN91" s="1" t="s">
        <v>226</v>
      </c>
      <c r="AO91" s="1"/>
      <c r="AP91" s="1" t="s">
        <v>42</v>
      </c>
      <c r="AQ91" s="1" t="s">
        <v>251</v>
      </c>
      <c r="AR91" s="1"/>
      <c r="AS91" s="1"/>
      <c r="AT91" s="198">
        <v>30</v>
      </c>
      <c r="AU91" s="198" t="s">
        <v>648</v>
      </c>
    </row>
    <row r="92" spans="1:47" x14ac:dyDescent="0.25">
      <c r="A92" s="75" t="str">
        <f t="shared" si="8"/>
        <v>LDSAPFDDW</v>
      </c>
      <c r="B92" s="75" t="str">
        <f>VLOOKUP(J92,'Scheme master'!A:M,13,0)</f>
        <v>DDW</v>
      </c>
      <c r="C92" s="75">
        <f>VLOOKUP(J92,'Scheme master'!A:K,11,0)</f>
        <v>10</v>
      </c>
      <c r="D92" s="78">
        <f t="shared" si="9"/>
        <v>5.6860139999999997E-3</v>
      </c>
      <c r="E92" s="78">
        <f>SUMIF('PHY rollback'!A:A,J92,'PHY rollback'!G:G)</f>
        <v>0</v>
      </c>
      <c r="F92" s="78">
        <f t="shared" si="10"/>
        <v>6.5642649999999997E-3</v>
      </c>
      <c r="G92" s="89">
        <f t="shared" si="11"/>
        <v>11.544600000000001</v>
      </c>
      <c r="H92" s="78">
        <f t="shared" si="7"/>
        <v>0</v>
      </c>
      <c r="I92" s="76" t="str">
        <f>VLOOKUP(K92,'Scheme master'!D:L,9,0)</f>
        <v>Live</v>
      </c>
      <c r="J92" s="1" t="s">
        <v>252</v>
      </c>
      <c r="K92" s="1" t="s">
        <v>222</v>
      </c>
      <c r="L92" s="1" t="s">
        <v>173</v>
      </c>
      <c r="M92" s="2">
        <v>5686.0140000000001</v>
      </c>
      <c r="N92" s="2">
        <v>65642.649999999994</v>
      </c>
      <c r="O92" s="2">
        <v>11.5445811424312</v>
      </c>
      <c r="P92" s="2">
        <v>8447301460.3600006</v>
      </c>
      <c r="Q92" s="2">
        <v>11.544600000000001</v>
      </c>
      <c r="R92" s="3">
        <v>44286</v>
      </c>
      <c r="S92" s="1">
        <v>120318</v>
      </c>
      <c r="T92" s="1" t="s">
        <v>253</v>
      </c>
      <c r="U92" s="1">
        <v>40</v>
      </c>
      <c r="V92" s="1" t="s">
        <v>254</v>
      </c>
      <c r="W92" s="1">
        <v>10</v>
      </c>
      <c r="X92" s="1" t="s">
        <v>54</v>
      </c>
      <c r="Y92" s="2">
        <v>11.544600000000001</v>
      </c>
      <c r="Z92" s="2">
        <v>11.544600000000001</v>
      </c>
      <c r="AA92" s="2">
        <v>84283</v>
      </c>
      <c r="AB92" s="1" t="s">
        <v>225</v>
      </c>
      <c r="AC92" s="1" t="s">
        <v>176</v>
      </c>
      <c r="AD92" s="3">
        <v>44285</v>
      </c>
      <c r="AE92" s="2">
        <v>11.5412</v>
      </c>
      <c r="AF92" s="2">
        <v>11.541163985878301</v>
      </c>
      <c r="AG92" s="2">
        <v>3.3999999999999998E-3</v>
      </c>
      <c r="AH92" s="2">
        <v>2.9459674903822002E-2</v>
      </c>
      <c r="AI92" s="2">
        <v>10.752800000000001</v>
      </c>
      <c r="AJ92" s="2">
        <v>3.4171565529100001E-3</v>
      </c>
      <c r="AK92" s="2">
        <v>2.9608422140879002E-2</v>
      </c>
      <c r="AL92" s="2">
        <v>10.8071</v>
      </c>
      <c r="AM92" s="1" t="s">
        <v>225</v>
      </c>
      <c r="AN92" s="1" t="s">
        <v>226</v>
      </c>
      <c r="AO92" s="1"/>
      <c r="AP92" s="1" t="s">
        <v>41</v>
      </c>
      <c r="AQ92" s="1" t="s">
        <v>255</v>
      </c>
      <c r="AR92" s="1"/>
      <c r="AS92" s="1"/>
      <c r="AT92" s="198">
        <v>30</v>
      </c>
      <c r="AU92" s="198" t="s">
        <v>648</v>
      </c>
    </row>
    <row r="93" spans="1:47" x14ac:dyDescent="0.25">
      <c r="A93" s="75" t="str">
        <f t="shared" si="8"/>
        <v>LDSTDFDD</v>
      </c>
      <c r="B93" s="75" t="str">
        <f>VLOOKUP(J93,'Scheme master'!A:M,13,0)</f>
        <v>DD</v>
      </c>
      <c r="C93" s="75">
        <f>VLOOKUP(J93,'Scheme master'!A:K,11,0)</f>
        <v>10</v>
      </c>
      <c r="D93" s="78">
        <f t="shared" si="9"/>
        <v>0.11810348900000002</v>
      </c>
      <c r="E93" s="78">
        <f>SUMIF('PHY rollback'!A:A,J93,'PHY rollback'!G:G)</f>
        <v>0</v>
      </c>
      <c r="F93" s="78">
        <f t="shared" si="10"/>
        <v>0.141486368</v>
      </c>
      <c r="G93" s="89">
        <f t="shared" si="11"/>
        <v>11.979900000000001</v>
      </c>
      <c r="H93" s="78">
        <f t="shared" si="7"/>
        <v>0</v>
      </c>
      <c r="I93" s="76" t="str">
        <f>VLOOKUP(K93,'Scheme master'!D:L,9,0)</f>
        <v>Live</v>
      </c>
      <c r="J93" s="1" t="s">
        <v>256</v>
      </c>
      <c r="K93" s="1" t="s">
        <v>257</v>
      </c>
      <c r="L93" s="1" t="s">
        <v>51</v>
      </c>
      <c r="M93" s="2">
        <v>118103.489</v>
      </c>
      <c r="N93" s="2">
        <v>1414863.68</v>
      </c>
      <c r="O93" s="2">
        <v>11.9798635246076</v>
      </c>
      <c r="P93" s="2">
        <v>3762559349.8399997</v>
      </c>
      <c r="Q93" s="2">
        <v>11.979900000000001</v>
      </c>
      <c r="R93" s="3">
        <v>44286</v>
      </c>
      <c r="S93" s="1">
        <v>145953</v>
      </c>
      <c r="T93" s="1" t="s">
        <v>258</v>
      </c>
      <c r="U93" s="1">
        <v>179</v>
      </c>
      <c r="V93" s="1"/>
      <c r="W93" s="1">
        <v>10</v>
      </c>
      <c r="X93" s="1" t="s">
        <v>54</v>
      </c>
      <c r="Y93" s="2">
        <v>11.979900000000001</v>
      </c>
      <c r="Z93" s="2">
        <v>11.979900000000001</v>
      </c>
      <c r="AA93" s="2">
        <v>102833</v>
      </c>
      <c r="AB93" s="1" t="s">
        <v>259</v>
      </c>
      <c r="AC93" s="1" t="s">
        <v>56</v>
      </c>
      <c r="AD93" s="3">
        <v>44285</v>
      </c>
      <c r="AE93" s="2">
        <v>11.9733</v>
      </c>
      <c r="AF93" s="2">
        <v>11.9732654976857</v>
      </c>
      <c r="AG93" s="2">
        <v>6.6E-3</v>
      </c>
      <c r="AH93" s="2">
        <v>5.5122647891557998E-2</v>
      </c>
      <c r="AI93" s="2">
        <v>20.119800000000001</v>
      </c>
      <c r="AJ93" s="2">
        <v>6.5980269219600004E-3</v>
      </c>
      <c r="AK93" s="2">
        <v>5.5106327703460002E-2</v>
      </c>
      <c r="AL93" s="2">
        <v>20.113800000000001</v>
      </c>
      <c r="AM93" s="1" t="s">
        <v>259</v>
      </c>
      <c r="AN93" s="1" t="s">
        <v>260</v>
      </c>
      <c r="AO93" s="1"/>
      <c r="AP93" s="1" t="s">
        <v>41</v>
      </c>
      <c r="AQ93" s="1"/>
      <c r="AR93" s="1"/>
      <c r="AS93" s="1"/>
      <c r="AT93" s="198">
        <v>30</v>
      </c>
      <c r="AU93" s="198" t="s">
        <v>648</v>
      </c>
    </row>
    <row r="94" spans="1:47" x14ac:dyDescent="0.25">
      <c r="A94" s="75" t="str">
        <f t="shared" si="8"/>
        <v>LDSTDFDG</v>
      </c>
      <c r="B94" s="75" t="str">
        <f>VLOOKUP(J94,'Scheme master'!A:M,13,0)</f>
        <v>DG</v>
      </c>
      <c r="C94" s="75">
        <f>VLOOKUP(J94,'Scheme master'!A:K,11,0)</f>
        <v>10</v>
      </c>
      <c r="D94" s="78">
        <f t="shared" si="9"/>
        <v>111.179937223</v>
      </c>
      <c r="E94" s="78">
        <f>SUMIF('PHY rollback'!A:A,J94,'PHY rollback'!G:G)</f>
        <v>0</v>
      </c>
      <c r="F94" s="78">
        <f t="shared" si="10"/>
        <v>133.19271879199999</v>
      </c>
      <c r="G94" s="89">
        <f t="shared" si="11"/>
        <v>11.979900000000001</v>
      </c>
      <c r="H94" s="78">
        <f t="shared" si="7"/>
        <v>0</v>
      </c>
      <c r="I94" s="76" t="str">
        <f>VLOOKUP(K94,'Scheme master'!D:L,9,0)</f>
        <v>Live</v>
      </c>
      <c r="J94" s="1" t="s">
        <v>261</v>
      </c>
      <c r="K94" s="1" t="s">
        <v>257</v>
      </c>
      <c r="L94" s="1" t="s">
        <v>60</v>
      </c>
      <c r="M94" s="2">
        <v>111179937.223</v>
      </c>
      <c r="N94" s="2">
        <v>1331927187.9200001</v>
      </c>
      <c r="O94" s="2">
        <v>11.9799239070308</v>
      </c>
      <c r="P94" s="2">
        <v>3762559349.8399997</v>
      </c>
      <c r="Q94" s="2">
        <v>11.979900000000001</v>
      </c>
      <c r="R94" s="3">
        <v>44286</v>
      </c>
      <c r="S94" s="1">
        <v>145954</v>
      </c>
      <c r="T94" s="1" t="s">
        <v>262</v>
      </c>
      <c r="U94" s="1">
        <v>179</v>
      </c>
      <c r="V94" s="1"/>
      <c r="W94" s="1">
        <v>10</v>
      </c>
      <c r="X94" s="1" t="s">
        <v>54</v>
      </c>
      <c r="Y94" s="2">
        <v>11.979900000000001</v>
      </c>
      <c r="Z94" s="2">
        <v>11.979900000000001</v>
      </c>
      <c r="AA94" s="2">
        <v>102834</v>
      </c>
      <c r="AB94" s="1" t="s">
        <v>259</v>
      </c>
      <c r="AC94" s="1" t="s">
        <v>63</v>
      </c>
      <c r="AD94" s="3">
        <v>44285</v>
      </c>
      <c r="AE94" s="2">
        <v>11.9733</v>
      </c>
      <c r="AF94" s="2">
        <v>11.9733137482743</v>
      </c>
      <c r="AG94" s="2">
        <v>6.6E-3</v>
      </c>
      <c r="AH94" s="2">
        <v>5.5122647891557998E-2</v>
      </c>
      <c r="AI94" s="2">
        <v>20.119800000000001</v>
      </c>
      <c r="AJ94" s="2">
        <v>6.6101587565299998E-3</v>
      </c>
      <c r="AK94" s="2">
        <v>5.5207429584669003E-2</v>
      </c>
      <c r="AL94" s="2">
        <v>20.150700000000001</v>
      </c>
      <c r="AM94" s="1" t="s">
        <v>259</v>
      </c>
      <c r="AN94" s="1" t="s">
        <v>260</v>
      </c>
      <c r="AO94" s="1"/>
      <c r="AP94" s="1" t="s">
        <v>41</v>
      </c>
      <c r="AQ94" s="1"/>
      <c r="AR94" s="1"/>
      <c r="AS94" s="1"/>
      <c r="AT94" s="198">
        <v>30</v>
      </c>
      <c r="AU94" s="198" t="s">
        <v>648</v>
      </c>
    </row>
    <row r="95" spans="1:47" x14ac:dyDescent="0.25">
      <c r="A95" s="75" t="str">
        <f t="shared" si="8"/>
        <v>LDSTDFRD</v>
      </c>
      <c r="B95" s="75" t="str">
        <f>VLOOKUP(J95,'Scheme master'!A:M,13,0)</f>
        <v>RD</v>
      </c>
      <c r="C95" s="75">
        <f>VLOOKUP(J95,'Scheme master'!A:K,11,0)</f>
        <v>10</v>
      </c>
      <c r="D95" s="78">
        <f t="shared" si="9"/>
        <v>0.132758811</v>
      </c>
      <c r="E95" s="78">
        <f>SUMIF('PHY rollback'!A:A,J95,'PHY rollback'!G:G)</f>
        <v>0</v>
      </c>
      <c r="F95" s="78">
        <f t="shared" si="10"/>
        <v>0.155464766</v>
      </c>
      <c r="G95" s="89">
        <f t="shared" si="11"/>
        <v>11.7103</v>
      </c>
      <c r="H95" s="78">
        <f t="shared" si="7"/>
        <v>0</v>
      </c>
      <c r="I95" s="76" t="str">
        <f>VLOOKUP(K95,'Scheme master'!D:L,9,0)</f>
        <v>Live</v>
      </c>
      <c r="J95" s="1" t="s">
        <v>263</v>
      </c>
      <c r="K95" s="1" t="s">
        <v>257</v>
      </c>
      <c r="L95" s="1" t="s">
        <v>35</v>
      </c>
      <c r="M95" s="2">
        <v>132758.81100000002</v>
      </c>
      <c r="N95" s="2">
        <v>1554647.6600000001</v>
      </c>
      <c r="O95" s="2">
        <v>11.710316236562299</v>
      </c>
      <c r="P95" s="2">
        <v>3762559349.8399997</v>
      </c>
      <c r="Q95" s="2">
        <v>11.7103</v>
      </c>
      <c r="R95" s="3">
        <v>44286</v>
      </c>
      <c r="S95" s="1">
        <v>145951</v>
      </c>
      <c r="T95" s="1" t="s">
        <v>264</v>
      </c>
      <c r="U95" s="1">
        <v>179</v>
      </c>
      <c r="V95" s="1"/>
      <c r="W95" s="1">
        <v>10</v>
      </c>
      <c r="X95" s="1" t="s">
        <v>54</v>
      </c>
      <c r="Y95" s="2">
        <v>11.7103</v>
      </c>
      <c r="Z95" s="2">
        <v>11.7103</v>
      </c>
      <c r="AA95" s="2">
        <v>102831</v>
      </c>
      <c r="AB95" s="1" t="s">
        <v>259</v>
      </c>
      <c r="AC95" s="1" t="s">
        <v>68</v>
      </c>
      <c r="AD95" s="3">
        <v>44285</v>
      </c>
      <c r="AE95" s="2">
        <v>11.7042</v>
      </c>
      <c r="AF95" s="2">
        <v>11.704203097066699</v>
      </c>
      <c r="AG95" s="2">
        <v>6.1000000000000004E-3</v>
      </c>
      <c r="AH95" s="2">
        <v>5.2118043095639999E-2</v>
      </c>
      <c r="AI95" s="2">
        <v>19.023099999999999</v>
      </c>
      <c r="AJ95" s="2">
        <v>6.1131394956000003E-3</v>
      </c>
      <c r="AK95" s="2">
        <v>5.2230292356529998E-2</v>
      </c>
      <c r="AL95" s="2">
        <v>19.0641</v>
      </c>
      <c r="AM95" s="1" t="s">
        <v>259</v>
      </c>
      <c r="AN95" s="1" t="s">
        <v>260</v>
      </c>
      <c r="AO95" s="1"/>
      <c r="AP95" s="1" t="s">
        <v>42</v>
      </c>
      <c r="AQ95" s="1"/>
      <c r="AR95" s="1"/>
      <c r="AS95" s="1"/>
      <c r="AT95" s="198">
        <v>30</v>
      </c>
      <c r="AU95" s="198" t="s">
        <v>648</v>
      </c>
    </row>
    <row r="96" spans="1:47" x14ac:dyDescent="0.25">
      <c r="A96" s="75" t="str">
        <f t="shared" si="8"/>
        <v>LDSTDFRG</v>
      </c>
      <c r="B96" s="75" t="str">
        <f>VLOOKUP(J96,'Scheme master'!A:M,13,0)</f>
        <v>RG</v>
      </c>
      <c r="C96" s="75">
        <f>VLOOKUP(J96,'Scheme master'!A:K,11,0)</f>
        <v>10</v>
      </c>
      <c r="D96" s="78">
        <f t="shared" si="9"/>
        <v>207.31069725900002</v>
      </c>
      <c r="E96" s="78">
        <f>SUMIF('PHY rollback'!A:A,J96,'PHY rollback'!G:G)</f>
        <v>0</v>
      </c>
      <c r="F96" s="78">
        <f t="shared" si="10"/>
        <v>242.76626505799999</v>
      </c>
      <c r="G96" s="89">
        <f t="shared" si="11"/>
        <v>11.7103</v>
      </c>
      <c r="H96" s="78">
        <f t="shared" si="7"/>
        <v>0</v>
      </c>
      <c r="I96" s="76" t="str">
        <f>VLOOKUP(K96,'Scheme master'!D:L,9,0)</f>
        <v>Live</v>
      </c>
      <c r="J96" s="1" t="s">
        <v>265</v>
      </c>
      <c r="K96" s="1" t="s">
        <v>257</v>
      </c>
      <c r="L96" s="1" t="s">
        <v>36</v>
      </c>
      <c r="M96" s="2">
        <v>207310697.259</v>
      </c>
      <c r="N96" s="2">
        <v>2427662650.5799999</v>
      </c>
      <c r="O96" s="2">
        <v>11.710262338981201</v>
      </c>
      <c r="P96" s="2">
        <v>3762559349.8399997</v>
      </c>
      <c r="Q96" s="2">
        <v>11.7103</v>
      </c>
      <c r="R96" s="3">
        <v>44286</v>
      </c>
      <c r="S96" s="1">
        <v>145952</v>
      </c>
      <c r="T96" s="1" t="s">
        <v>266</v>
      </c>
      <c r="U96" s="1">
        <v>179</v>
      </c>
      <c r="V96" s="1"/>
      <c r="W96" s="1">
        <v>10</v>
      </c>
      <c r="X96" s="1" t="s">
        <v>54</v>
      </c>
      <c r="Y96" s="2">
        <v>11.7103</v>
      </c>
      <c r="Z96" s="2">
        <v>11.7103</v>
      </c>
      <c r="AA96" s="2">
        <v>102832</v>
      </c>
      <c r="AB96" s="1" t="s">
        <v>259</v>
      </c>
      <c r="AC96" s="1" t="s">
        <v>73</v>
      </c>
      <c r="AD96" s="3">
        <v>44285</v>
      </c>
      <c r="AE96" s="2">
        <v>11.7042</v>
      </c>
      <c r="AF96" s="2">
        <v>11.704160343864499</v>
      </c>
      <c r="AG96" s="2">
        <v>6.1000000000000004E-3</v>
      </c>
      <c r="AH96" s="2">
        <v>5.2118043095639999E-2</v>
      </c>
      <c r="AI96" s="2">
        <v>19.023099999999999</v>
      </c>
      <c r="AJ96" s="2">
        <v>6.1019951166799997E-3</v>
      </c>
      <c r="AK96" s="2">
        <v>5.2135265900373998E-2</v>
      </c>
      <c r="AL96" s="2">
        <v>19.029399999999999</v>
      </c>
      <c r="AM96" s="1" t="s">
        <v>259</v>
      </c>
      <c r="AN96" s="1" t="s">
        <v>260</v>
      </c>
      <c r="AO96" s="1"/>
      <c r="AP96" s="1" t="s">
        <v>42</v>
      </c>
      <c r="AQ96" s="1"/>
      <c r="AR96" s="1"/>
      <c r="AS96" s="1"/>
      <c r="AT96" s="198">
        <v>30</v>
      </c>
      <c r="AU96" s="198" t="s">
        <v>648</v>
      </c>
    </row>
    <row r="97" spans="1:47" x14ac:dyDescent="0.25">
      <c r="A97" s="75" t="str">
        <f t="shared" si="8"/>
        <v>LDUSTFDDD</v>
      </c>
      <c r="B97" s="75" t="str">
        <f>VLOOKUP(J97,'Scheme master'!A:M,13,0)</f>
        <v>DDD</v>
      </c>
      <c r="C97" s="75">
        <f>VLOOKUP(J97,'Scheme master'!A:K,11,0)</f>
        <v>1000</v>
      </c>
      <c r="D97" s="78">
        <f t="shared" si="9"/>
        <v>2.6204000000000002E-3</v>
      </c>
      <c r="E97" s="78">
        <f>SUMIF('PHY rollback'!A:A,J97,'PHY rollback'!G:G)</f>
        <v>0</v>
      </c>
      <c r="F97" s="78">
        <f t="shared" si="10"/>
        <v>2.6303860000000002E-3</v>
      </c>
      <c r="G97" s="89">
        <f t="shared" si="11"/>
        <v>1003.8108999999999</v>
      </c>
      <c r="H97" s="78">
        <f t="shared" si="7"/>
        <v>0</v>
      </c>
      <c r="I97" s="76" t="str">
        <f>VLOOKUP(K97,'Scheme master'!D:L,9,0)</f>
        <v>Live</v>
      </c>
      <c r="J97" s="1" t="s">
        <v>1205</v>
      </c>
      <c r="K97" s="1" t="s">
        <v>995</v>
      </c>
      <c r="L97" s="1" t="s">
        <v>134</v>
      </c>
      <c r="M97" s="2">
        <v>26.204000000000001</v>
      </c>
      <c r="N97" s="2">
        <v>26303.86</v>
      </c>
      <c r="O97" s="2">
        <v>1003.81086856968</v>
      </c>
      <c r="P97" s="2">
        <v>842648188.70000005</v>
      </c>
      <c r="Q97" s="2">
        <v>1003.8108999999999</v>
      </c>
      <c r="R97" s="3">
        <v>44286</v>
      </c>
      <c r="S97" s="1">
        <v>147771</v>
      </c>
      <c r="T97" s="1" t="s">
        <v>1206</v>
      </c>
      <c r="U97" s="1">
        <v>181</v>
      </c>
      <c r="V97" s="1"/>
      <c r="W97" s="1">
        <v>1000</v>
      </c>
      <c r="X97" s="1" t="s">
        <v>54</v>
      </c>
      <c r="Y97" s="2">
        <v>1003.8108999999999</v>
      </c>
      <c r="Z97" s="2">
        <v>1003.8108999999999</v>
      </c>
      <c r="AA97" s="2">
        <v>113198</v>
      </c>
      <c r="AB97" s="1" t="s">
        <v>997</v>
      </c>
      <c r="AC97" s="1" t="s">
        <v>138</v>
      </c>
      <c r="AD97" s="3">
        <v>44285</v>
      </c>
      <c r="AE97" s="2">
        <v>1003.6826</v>
      </c>
      <c r="AF97" s="2">
        <v>1003.6826438711601</v>
      </c>
      <c r="AG97" s="2">
        <v>0.1283</v>
      </c>
      <c r="AH97" s="2">
        <v>1.2782925598192E-2</v>
      </c>
      <c r="AI97" s="2">
        <v>4.6657999999999999</v>
      </c>
      <c r="AJ97" s="2">
        <v>0.12822469851931001</v>
      </c>
      <c r="AK97" s="2">
        <v>1.2775422520483999E-2</v>
      </c>
      <c r="AL97" s="2">
        <v>4.6630000000000003</v>
      </c>
      <c r="AM97" s="1" t="s">
        <v>1207</v>
      </c>
      <c r="AN97" s="1" t="s">
        <v>1208</v>
      </c>
      <c r="AO97" s="1"/>
      <c r="AP97" s="1" t="s">
        <v>41</v>
      </c>
      <c r="AQ97" s="1"/>
      <c r="AR97" s="1"/>
      <c r="AS97" s="1"/>
      <c r="AT97" s="198">
        <v>30</v>
      </c>
      <c r="AU97" s="198" t="s">
        <v>648</v>
      </c>
    </row>
    <row r="98" spans="1:47" x14ac:dyDescent="0.25">
      <c r="A98" s="75" t="str">
        <f t="shared" si="8"/>
        <v>LDUSTFDG</v>
      </c>
      <c r="B98" s="75" t="str">
        <f>VLOOKUP(J98,'Scheme master'!A:M,13,0)</f>
        <v>DG</v>
      </c>
      <c r="C98" s="75">
        <f>VLOOKUP(J98,'Scheme master'!A:K,11,0)</f>
        <v>1000</v>
      </c>
      <c r="D98" s="78">
        <f t="shared" si="9"/>
        <v>21.557766799999996</v>
      </c>
      <c r="E98" s="78">
        <f>SUMIF('PHY rollback'!A:A,J98,'PHY rollback'!G:G)</f>
        <v>0</v>
      </c>
      <c r="F98" s="78">
        <f t="shared" si="10"/>
        <v>22.835095028000001</v>
      </c>
      <c r="G98" s="89">
        <f t="shared" si="11"/>
        <v>1059.2514000000001</v>
      </c>
      <c r="H98" s="78">
        <f t="shared" si="7"/>
        <v>0</v>
      </c>
      <c r="I98" s="76" t="str">
        <f>VLOOKUP(K98,'Scheme master'!D:L,9,0)</f>
        <v>Live</v>
      </c>
      <c r="J98" s="1" t="s">
        <v>1209</v>
      </c>
      <c r="K98" s="1" t="s">
        <v>995</v>
      </c>
      <c r="L98" s="1" t="s">
        <v>60</v>
      </c>
      <c r="M98" s="2">
        <v>215577.66799999998</v>
      </c>
      <c r="N98" s="2">
        <v>228350950.28</v>
      </c>
      <c r="O98" s="2">
        <v>1059.2514168953701</v>
      </c>
      <c r="P98" s="2">
        <v>842648188.70000005</v>
      </c>
      <c r="Q98" s="2">
        <v>1059.2514000000001</v>
      </c>
      <c r="R98" s="3">
        <v>44286</v>
      </c>
      <c r="S98" s="1">
        <v>147772</v>
      </c>
      <c r="T98" s="1" t="s">
        <v>1210</v>
      </c>
      <c r="U98" s="1">
        <v>181</v>
      </c>
      <c r="V98" s="1"/>
      <c r="W98" s="1">
        <v>1000</v>
      </c>
      <c r="X98" s="1" t="s">
        <v>54</v>
      </c>
      <c r="Y98" s="2">
        <v>1059.2514000000001</v>
      </c>
      <c r="Z98" s="2">
        <v>1059.2514000000001</v>
      </c>
      <c r="AA98" s="2">
        <v>113196</v>
      </c>
      <c r="AB98" s="1" t="s">
        <v>997</v>
      </c>
      <c r="AC98" s="1" t="s">
        <v>63</v>
      </c>
      <c r="AD98" s="3">
        <v>44285</v>
      </c>
      <c r="AE98" s="2">
        <v>1059.1164000000001</v>
      </c>
      <c r="AF98" s="2">
        <v>1059.1163513143399</v>
      </c>
      <c r="AG98" s="2">
        <v>0.13500000000000001</v>
      </c>
      <c r="AH98" s="2">
        <v>1.2746474325201001E-2</v>
      </c>
      <c r="AI98" s="2">
        <v>4.6524999999999999</v>
      </c>
      <c r="AJ98" s="2">
        <v>0.13506558102972999</v>
      </c>
      <c r="AK98" s="2">
        <v>1.2752666962616E-2</v>
      </c>
      <c r="AL98" s="2">
        <v>4.6547000000000001</v>
      </c>
      <c r="AM98" s="1" t="s">
        <v>1207</v>
      </c>
      <c r="AN98" s="1" t="s">
        <v>1208</v>
      </c>
      <c r="AO98" s="1"/>
      <c r="AP98" s="1" t="s">
        <v>41</v>
      </c>
      <c r="AQ98" s="1"/>
      <c r="AR98" s="1"/>
      <c r="AS98" s="1"/>
      <c r="AT98" s="198">
        <v>30</v>
      </c>
      <c r="AU98" s="198" t="s">
        <v>648</v>
      </c>
    </row>
    <row r="99" spans="1:47" x14ac:dyDescent="0.25">
      <c r="A99" s="75" t="str">
        <f t="shared" si="8"/>
        <v>LDUSTFDDM</v>
      </c>
      <c r="B99" s="75" t="str">
        <f>VLOOKUP(J99,'Scheme master'!A:M,13,0)</f>
        <v>DDM</v>
      </c>
      <c r="C99" s="75">
        <f>VLOOKUP(J99,'Scheme master'!A:K,11,0)</f>
        <v>1000</v>
      </c>
      <c r="D99" s="78">
        <f t="shared" si="9"/>
        <v>1.27578E-2</v>
      </c>
      <c r="E99" s="78">
        <f>SUMIF('PHY rollback'!A:A,J99,'PHY rollback'!G:G)</f>
        <v>0</v>
      </c>
      <c r="F99" s="78">
        <f t="shared" si="10"/>
        <v>1.3513515E-2</v>
      </c>
      <c r="G99" s="89">
        <f t="shared" si="11"/>
        <v>1059.2355</v>
      </c>
      <c r="H99" s="78">
        <f t="shared" ref="H99:H115" si="12">SUMIF(K:K,K99,F:F)-P99/10000000</f>
        <v>0</v>
      </c>
      <c r="I99" s="76" t="str">
        <f>VLOOKUP(K99,'Scheme master'!D:L,9,0)</f>
        <v>Live</v>
      </c>
      <c r="J99" s="1" t="s">
        <v>1211</v>
      </c>
      <c r="K99" s="1" t="s">
        <v>995</v>
      </c>
      <c r="L99" s="1" t="s">
        <v>146</v>
      </c>
      <c r="M99" s="2">
        <v>127.578</v>
      </c>
      <c r="N99" s="2">
        <v>135135.15</v>
      </c>
      <c r="O99" s="2">
        <v>1059.2355265014301</v>
      </c>
      <c r="P99" s="2">
        <v>842648188.70000005</v>
      </c>
      <c r="Q99" s="2">
        <v>1059.2355</v>
      </c>
      <c r="R99" s="3">
        <v>44286</v>
      </c>
      <c r="S99" s="1">
        <v>147773</v>
      </c>
      <c r="T99" s="1" t="s">
        <v>1212</v>
      </c>
      <c r="U99" s="1">
        <v>181</v>
      </c>
      <c r="V99" s="1"/>
      <c r="W99" s="1">
        <v>1000</v>
      </c>
      <c r="X99" s="1" t="s">
        <v>54</v>
      </c>
      <c r="Y99" s="2">
        <v>1059.2355</v>
      </c>
      <c r="Z99" s="2">
        <v>1059.2355</v>
      </c>
      <c r="AA99" s="2">
        <v>113199</v>
      </c>
      <c r="AB99" s="1" t="s">
        <v>997</v>
      </c>
      <c r="AC99" s="1" t="s">
        <v>149</v>
      </c>
      <c r="AD99" s="3">
        <v>44285</v>
      </c>
      <c r="AE99" s="2">
        <v>1059.1006</v>
      </c>
      <c r="AF99" s="2">
        <v>1059.10055025161</v>
      </c>
      <c r="AG99" s="2">
        <v>0.13489999999999999</v>
      </c>
      <c r="AH99" s="2">
        <v>1.2737222507474E-2</v>
      </c>
      <c r="AI99" s="2">
        <v>4.6490999999999998</v>
      </c>
      <c r="AJ99" s="2">
        <v>0.13497624982364001</v>
      </c>
      <c r="AK99" s="2">
        <v>1.2744422594395999E-2</v>
      </c>
      <c r="AL99" s="2">
        <v>4.6516999999999999</v>
      </c>
      <c r="AM99" s="1" t="s">
        <v>1207</v>
      </c>
      <c r="AN99" s="1" t="s">
        <v>1208</v>
      </c>
      <c r="AO99" s="1"/>
      <c r="AP99" s="1" t="s">
        <v>41</v>
      </c>
      <c r="AQ99" s="1"/>
      <c r="AR99" s="1"/>
      <c r="AS99" s="1"/>
      <c r="AT99" s="198">
        <v>30</v>
      </c>
      <c r="AU99" s="198" t="s">
        <v>648</v>
      </c>
    </row>
    <row r="100" spans="1:47" x14ac:dyDescent="0.25">
      <c r="A100" s="75" t="str">
        <f t="shared" si="8"/>
        <v>LDUSTFRDD</v>
      </c>
      <c r="B100" s="75" t="str">
        <f>VLOOKUP(J100,'Scheme master'!A:M,13,0)</f>
        <v>RDD</v>
      </c>
      <c r="C100" s="75">
        <f>VLOOKUP(J100,'Scheme master'!A:K,11,0)</f>
        <v>1000</v>
      </c>
      <c r="D100" s="78">
        <f t="shared" si="9"/>
        <v>2.0780999999999998E-3</v>
      </c>
      <c r="E100" s="78">
        <f>SUMIF('PHY rollback'!A:A,J100,'PHY rollback'!G:G)</f>
        <v>0</v>
      </c>
      <c r="F100" s="78">
        <f t="shared" si="10"/>
        <v>2.1119720000000002E-3</v>
      </c>
      <c r="G100" s="89">
        <f t="shared" si="11"/>
        <v>1016.2995</v>
      </c>
      <c r="H100" s="78">
        <f t="shared" si="12"/>
        <v>0</v>
      </c>
      <c r="I100" s="76" t="str">
        <f>VLOOKUP(K100,'Scheme master'!D:L,9,0)</f>
        <v>Live</v>
      </c>
      <c r="J100" s="1" t="s">
        <v>1213</v>
      </c>
      <c r="K100" s="1" t="s">
        <v>995</v>
      </c>
      <c r="L100" s="1" t="s">
        <v>34</v>
      </c>
      <c r="M100" s="2">
        <v>20.780999999999999</v>
      </c>
      <c r="N100" s="2">
        <v>21119.72</v>
      </c>
      <c r="O100" s="2">
        <v>1016.29950435494</v>
      </c>
      <c r="P100" s="2">
        <v>842648188.70000005</v>
      </c>
      <c r="Q100" s="2">
        <v>1016.2995</v>
      </c>
      <c r="R100" s="3">
        <v>44286</v>
      </c>
      <c r="S100" s="1">
        <v>147766</v>
      </c>
      <c r="T100" s="1" t="s">
        <v>1214</v>
      </c>
      <c r="U100" s="1">
        <v>181</v>
      </c>
      <c r="V100" s="1"/>
      <c r="W100" s="1">
        <v>1000</v>
      </c>
      <c r="X100" s="1" t="s">
        <v>54</v>
      </c>
      <c r="Y100" s="2">
        <v>1016.2995</v>
      </c>
      <c r="Z100" s="2">
        <v>1016.2995</v>
      </c>
      <c r="AA100" s="2">
        <v>113194</v>
      </c>
      <c r="AB100" s="1" t="s">
        <v>997</v>
      </c>
      <c r="AC100" s="1" t="s">
        <v>154</v>
      </c>
      <c r="AD100" s="3">
        <v>44285</v>
      </c>
      <c r="AE100" s="2">
        <v>1016.1763</v>
      </c>
      <c r="AF100" s="2">
        <v>1016.17631490304</v>
      </c>
      <c r="AG100" s="2">
        <v>0.1232</v>
      </c>
      <c r="AH100" s="2">
        <v>1.2123880472315E-2</v>
      </c>
      <c r="AI100" s="2">
        <v>4.4252000000000002</v>
      </c>
      <c r="AJ100" s="2">
        <v>0.12318945190317999</v>
      </c>
      <c r="AK100" s="2">
        <v>1.2122842276139001E-2</v>
      </c>
      <c r="AL100" s="2">
        <v>4.4248000000000003</v>
      </c>
      <c r="AM100" s="1" t="s">
        <v>1207</v>
      </c>
      <c r="AN100" s="1" t="s">
        <v>1208</v>
      </c>
      <c r="AO100" s="1"/>
      <c r="AP100" s="1" t="s">
        <v>42</v>
      </c>
      <c r="AQ100" s="1"/>
      <c r="AR100" s="1"/>
      <c r="AS100" s="1"/>
      <c r="AT100" s="198">
        <v>30</v>
      </c>
      <c r="AU100" s="198" t="s">
        <v>648</v>
      </c>
    </row>
    <row r="101" spans="1:47" x14ac:dyDescent="0.25">
      <c r="A101" s="75" t="str">
        <f t="shared" si="8"/>
        <v>LDUSTFDDW</v>
      </c>
      <c r="B101" s="75" t="str">
        <f>VLOOKUP(J101,'Scheme master'!A:M,13,0)</f>
        <v>DDW</v>
      </c>
      <c r="C101" s="75">
        <f>VLOOKUP(J101,'Scheme master'!A:K,11,0)</f>
        <v>1000</v>
      </c>
      <c r="D101" s="78">
        <f t="shared" si="9"/>
        <v>5.13E-4</v>
      </c>
      <c r="E101" s="78">
        <f>SUMIF('PHY rollback'!A:A,J101,'PHY rollback'!G:G)</f>
        <v>0</v>
      </c>
      <c r="F101" s="78">
        <f t="shared" si="10"/>
        <v>5.2704E-4</v>
      </c>
      <c r="G101" s="89">
        <f t="shared" si="11"/>
        <v>1027.3684000000001</v>
      </c>
      <c r="H101" s="78">
        <f t="shared" si="12"/>
        <v>0</v>
      </c>
      <c r="I101" s="76" t="str">
        <f>VLOOKUP(K101,'Scheme master'!D:L,9,0)</f>
        <v>Live</v>
      </c>
      <c r="J101" s="1" t="s">
        <v>1221</v>
      </c>
      <c r="K101" s="1" t="s">
        <v>995</v>
      </c>
      <c r="L101" s="1" t="s">
        <v>173</v>
      </c>
      <c r="M101" s="2">
        <v>5.13</v>
      </c>
      <c r="N101" s="2">
        <v>5270.4</v>
      </c>
      <c r="O101" s="2">
        <v>1027.3684210526301</v>
      </c>
      <c r="P101" s="2">
        <v>842648188.70000005</v>
      </c>
      <c r="Q101" s="2">
        <v>1027.3684000000001</v>
      </c>
      <c r="R101" s="3">
        <v>44286</v>
      </c>
      <c r="S101" s="1">
        <v>147769</v>
      </c>
      <c r="T101" s="1" t="s">
        <v>1222</v>
      </c>
      <c r="U101" s="1">
        <v>181</v>
      </c>
      <c r="V101" s="1"/>
      <c r="W101" s="1">
        <v>1000</v>
      </c>
      <c r="X101" s="1" t="s">
        <v>54</v>
      </c>
      <c r="Y101" s="2">
        <v>1027.3684000000001</v>
      </c>
      <c r="Z101" s="2">
        <v>1027.3684000000001</v>
      </c>
      <c r="AA101" s="2">
        <v>113197</v>
      </c>
      <c r="AB101" s="1" t="s">
        <v>997</v>
      </c>
      <c r="AC101" s="1" t="s">
        <v>176</v>
      </c>
      <c r="AD101" s="3">
        <v>44285</v>
      </c>
      <c r="AE101" s="2">
        <v>1027.2378000000001</v>
      </c>
      <c r="AF101" s="2">
        <v>1027.23781676413</v>
      </c>
      <c r="AG101" s="2">
        <v>0.13059999999999999</v>
      </c>
      <c r="AH101" s="2">
        <v>1.2713706602306999E-2</v>
      </c>
      <c r="AI101" s="2">
        <v>4.6405000000000003</v>
      </c>
      <c r="AJ101" s="2">
        <v>0.13060428849903</v>
      </c>
      <c r="AK101" s="2">
        <v>1.2714123873518999E-2</v>
      </c>
      <c r="AL101" s="2">
        <v>4.6406999999999998</v>
      </c>
      <c r="AM101" s="1" t="s">
        <v>1207</v>
      </c>
      <c r="AN101" s="1" t="s">
        <v>1208</v>
      </c>
      <c r="AO101" s="1"/>
      <c r="AP101" s="1" t="s">
        <v>41</v>
      </c>
      <c r="AQ101" s="1"/>
      <c r="AR101" s="1"/>
      <c r="AS101" s="1"/>
      <c r="AT101" s="198">
        <v>30</v>
      </c>
      <c r="AU101" s="198" t="s">
        <v>648</v>
      </c>
    </row>
    <row r="102" spans="1:47" x14ac:dyDescent="0.25">
      <c r="A102" s="75" t="str">
        <f t="shared" si="8"/>
        <v>LEBFSFDD</v>
      </c>
      <c r="B102" s="75" t="str">
        <f>VLOOKUP(J102,'Scheme master'!A:M,13,0)</f>
        <v>DD</v>
      </c>
      <c r="C102" s="75">
        <f>VLOOKUP(J102,'Scheme master'!A:K,11,0)</f>
        <v>10</v>
      </c>
      <c r="D102" s="78">
        <f t="shared" si="9"/>
        <v>0.17364628899999998</v>
      </c>
      <c r="E102" s="78">
        <f>SUMIF('PHY rollback'!A:A,J102,'PHY rollback'!G:G)</f>
        <v>0</v>
      </c>
      <c r="F102" s="78">
        <f t="shared" si="10"/>
        <v>0.22691898900000002</v>
      </c>
      <c r="G102" s="89">
        <f t="shared" si="11"/>
        <v>13.0679</v>
      </c>
      <c r="H102" s="78">
        <f t="shared" si="12"/>
        <v>0</v>
      </c>
      <c r="I102" s="76" t="str">
        <f>VLOOKUP(K102,'Scheme master'!D:L,9,0)</f>
        <v>Live</v>
      </c>
      <c r="J102" s="1" t="s">
        <v>302</v>
      </c>
      <c r="K102" s="1" t="s">
        <v>303</v>
      </c>
      <c r="L102" s="1" t="s">
        <v>51</v>
      </c>
      <c r="M102" s="2">
        <v>173646.28899999999</v>
      </c>
      <c r="N102" s="2">
        <v>2269189.89</v>
      </c>
      <c r="O102" s="2">
        <v>13.067885890725799</v>
      </c>
      <c r="P102" s="2">
        <v>578449651.64999998</v>
      </c>
      <c r="Q102" s="2">
        <v>13.0679</v>
      </c>
      <c r="R102" s="3">
        <v>44286</v>
      </c>
      <c r="S102" s="1">
        <v>133908</v>
      </c>
      <c r="T102" s="1" t="s">
        <v>304</v>
      </c>
      <c r="U102" s="1">
        <v>171</v>
      </c>
      <c r="V102" s="1" t="s">
        <v>305</v>
      </c>
      <c r="W102" s="1">
        <v>10</v>
      </c>
      <c r="X102" s="1" t="s">
        <v>270</v>
      </c>
      <c r="Y102" s="2">
        <v>13.0679</v>
      </c>
      <c r="Z102" s="2">
        <v>12.937200000000001</v>
      </c>
      <c r="AA102" s="2">
        <v>84341</v>
      </c>
      <c r="AB102" s="1" t="s">
        <v>306</v>
      </c>
      <c r="AC102" s="1" t="s">
        <v>56</v>
      </c>
      <c r="AD102" s="3">
        <v>44285</v>
      </c>
      <c r="AE102" s="2">
        <v>13.286799999999999</v>
      </c>
      <c r="AF102" s="2">
        <v>13.2868248382348</v>
      </c>
      <c r="AG102" s="2">
        <v>-0.21890000000000001</v>
      </c>
      <c r="AH102" s="2">
        <v>-1.6474997742119999</v>
      </c>
      <c r="AI102" s="2">
        <v>-601.3374</v>
      </c>
      <c r="AJ102" s="2">
        <v>-0.218938947509</v>
      </c>
      <c r="AK102" s="2">
        <v>-1.6477898231861301</v>
      </c>
      <c r="AL102" s="2">
        <v>-601.44330000000002</v>
      </c>
      <c r="AM102" s="1" t="s">
        <v>307</v>
      </c>
      <c r="AN102" s="1" t="s">
        <v>308</v>
      </c>
      <c r="AO102" s="1"/>
      <c r="AP102" s="1" t="s">
        <v>41</v>
      </c>
      <c r="AQ102" s="1" t="s">
        <v>309</v>
      </c>
      <c r="AR102" s="1"/>
      <c r="AS102" s="1"/>
      <c r="AT102" s="198">
        <v>30</v>
      </c>
      <c r="AU102" s="198" t="s">
        <v>648</v>
      </c>
    </row>
    <row r="103" spans="1:47" x14ac:dyDescent="0.25">
      <c r="A103" s="75" t="str">
        <f t="shared" si="8"/>
        <v>LEBFSFDG</v>
      </c>
      <c r="B103" s="75" t="str">
        <f>VLOOKUP(J103,'Scheme master'!A:M,13,0)</f>
        <v>DG</v>
      </c>
      <c r="C103" s="75">
        <f>VLOOKUP(J103,'Scheme master'!A:K,11,0)</f>
        <v>10</v>
      </c>
      <c r="D103" s="78">
        <f t="shared" si="9"/>
        <v>4.5872621459999996</v>
      </c>
      <c r="E103" s="78">
        <f>SUMIF('PHY rollback'!A:A,J103,'PHY rollback'!G:G)</f>
        <v>0</v>
      </c>
      <c r="F103" s="78">
        <f t="shared" si="10"/>
        <v>6.0176534539999995</v>
      </c>
      <c r="G103" s="89">
        <f t="shared" si="11"/>
        <v>13.1182</v>
      </c>
      <c r="H103" s="78">
        <f t="shared" si="12"/>
        <v>0</v>
      </c>
      <c r="I103" s="76" t="str">
        <f>VLOOKUP(K103,'Scheme master'!D:L,9,0)</f>
        <v>Live</v>
      </c>
      <c r="J103" s="1" t="s">
        <v>310</v>
      </c>
      <c r="K103" s="1" t="s">
        <v>303</v>
      </c>
      <c r="L103" s="1" t="s">
        <v>60</v>
      </c>
      <c r="M103" s="2">
        <v>4587262.1459999997</v>
      </c>
      <c r="N103" s="2">
        <v>60176534.539999999</v>
      </c>
      <c r="O103" s="2">
        <v>13.1181808723255</v>
      </c>
      <c r="P103" s="2">
        <v>578449651.64999998</v>
      </c>
      <c r="Q103" s="2">
        <v>13.1182</v>
      </c>
      <c r="R103" s="3">
        <v>44286</v>
      </c>
      <c r="S103" s="1">
        <v>134017</v>
      </c>
      <c r="T103" s="1" t="s">
        <v>311</v>
      </c>
      <c r="U103" s="1">
        <v>171</v>
      </c>
      <c r="V103" s="1" t="s">
        <v>312</v>
      </c>
      <c r="W103" s="1">
        <v>10</v>
      </c>
      <c r="X103" s="1" t="s">
        <v>270</v>
      </c>
      <c r="Y103" s="2">
        <v>13.1182</v>
      </c>
      <c r="Z103" s="2">
        <v>12.987</v>
      </c>
      <c r="AA103" s="2">
        <v>84342</v>
      </c>
      <c r="AB103" s="1" t="s">
        <v>306</v>
      </c>
      <c r="AC103" s="1" t="s">
        <v>63</v>
      </c>
      <c r="AD103" s="3">
        <v>44285</v>
      </c>
      <c r="AE103" s="2">
        <v>13.337999999999999</v>
      </c>
      <c r="AF103" s="2">
        <v>13.337978399996199</v>
      </c>
      <c r="AG103" s="2">
        <v>-0.2198</v>
      </c>
      <c r="AH103" s="2">
        <v>-1.6479232268706001</v>
      </c>
      <c r="AI103" s="2">
        <v>-601.49199999999996</v>
      </c>
      <c r="AJ103" s="2">
        <v>-0.21979752767065999</v>
      </c>
      <c r="AK103" s="2">
        <v>-1.6479073595645</v>
      </c>
      <c r="AL103" s="2">
        <v>-601.48620000000005</v>
      </c>
      <c r="AM103" s="1" t="s">
        <v>307</v>
      </c>
      <c r="AN103" s="1" t="s">
        <v>308</v>
      </c>
      <c r="AO103" s="1"/>
      <c r="AP103" s="1" t="s">
        <v>41</v>
      </c>
      <c r="AQ103" s="1" t="s">
        <v>313</v>
      </c>
      <c r="AR103" s="1"/>
      <c r="AS103" s="1"/>
      <c r="AT103" s="198">
        <v>30</v>
      </c>
      <c r="AU103" s="198" t="s">
        <v>648</v>
      </c>
    </row>
    <row r="104" spans="1:47" x14ac:dyDescent="0.25">
      <c r="A104" s="75" t="str">
        <f t="shared" si="8"/>
        <v>LEBFSFRD</v>
      </c>
      <c r="B104" s="75" t="str">
        <f>VLOOKUP(J104,'Scheme master'!A:M,13,0)</f>
        <v>RD</v>
      </c>
      <c r="C104" s="75">
        <f>VLOOKUP(J104,'Scheme master'!A:K,11,0)</f>
        <v>10</v>
      </c>
      <c r="D104" s="78">
        <f t="shared" si="9"/>
        <v>1.78666035</v>
      </c>
      <c r="E104" s="78">
        <f>SUMIF('PHY rollback'!A:A,J104,'PHY rollback'!G:G)</f>
        <v>0</v>
      </c>
      <c r="F104" s="78">
        <f t="shared" si="10"/>
        <v>2.2010335269999999</v>
      </c>
      <c r="G104" s="89">
        <f t="shared" si="11"/>
        <v>12.3193</v>
      </c>
      <c r="H104" s="78">
        <f t="shared" si="12"/>
        <v>0</v>
      </c>
      <c r="I104" s="76" t="str">
        <f>VLOOKUP(K104,'Scheme master'!D:L,9,0)</f>
        <v>Live</v>
      </c>
      <c r="J104" s="1" t="s">
        <v>314</v>
      </c>
      <c r="K104" s="1" t="s">
        <v>303</v>
      </c>
      <c r="L104" s="1" t="s">
        <v>35</v>
      </c>
      <c r="M104" s="2">
        <v>1786660.3499999999</v>
      </c>
      <c r="N104" s="2">
        <v>22010335.27</v>
      </c>
      <c r="O104" s="2">
        <v>12.3192610559696</v>
      </c>
      <c r="P104" s="2">
        <v>578449651.64999998</v>
      </c>
      <c r="Q104" s="2">
        <v>12.3193</v>
      </c>
      <c r="R104" s="3">
        <v>44286</v>
      </c>
      <c r="S104" s="1">
        <v>134015</v>
      </c>
      <c r="T104" s="1" t="s">
        <v>315</v>
      </c>
      <c r="U104" s="1">
        <v>171</v>
      </c>
      <c r="V104" s="1" t="s">
        <v>316</v>
      </c>
      <c r="W104" s="1">
        <v>10</v>
      </c>
      <c r="X104" s="1" t="s">
        <v>270</v>
      </c>
      <c r="Y104" s="2">
        <v>12.3193</v>
      </c>
      <c r="Z104" s="2">
        <v>12.196099999999999</v>
      </c>
      <c r="AA104" s="2">
        <v>84339</v>
      </c>
      <c r="AB104" s="1" t="s">
        <v>306</v>
      </c>
      <c r="AC104" s="1" t="s">
        <v>68</v>
      </c>
      <c r="AD104" s="3">
        <v>44285</v>
      </c>
      <c r="AE104" s="2">
        <v>12.5261</v>
      </c>
      <c r="AF104" s="2">
        <v>12.526069393398901</v>
      </c>
      <c r="AG104" s="2">
        <v>-0.20680000000000001</v>
      </c>
      <c r="AH104" s="2">
        <v>-1.65095281053161</v>
      </c>
      <c r="AI104" s="2">
        <v>-602.59780000000001</v>
      </c>
      <c r="AJ104" s="2">
        <v>-0.20680833742935001</v>
      </c>
      <c r="AK104" s="2">
        <v>-1.65102340514204</v>
      </c>
      <c r="AL104" s="2">
        <v>-602.62350000000004</v>
      </c>
      <c r="AM104" s="1" t="s">
        <v>307</v>
      </c>
      <c r="AN104" s="1" t="s">
        <v>308</v>
      </c>
      <c r="AO104" s="1"/>
      <c r="AP104" s="1" t="s">
        <v>42</v>
      </c>
      <c r="AQ104" s="1" t="s">
        <v>317</v>
      </c>
      <c r="AR104" s="1"/>
      <c r="AS104" s="1"/>
      <c r="AT104" s="198">
        <v>30</v>
      </c>
      <c r="AU104" s="198" t="s">
        <v>648</v>
      </c>
    </row>
    <row r="105" spans="1:47" x14ac:dyDescent="0.25">
      <c r="A105" s="75" t="str">
        <f t="shared" si="8"/>
        <v>LEBFSFRG</v>
      </c>
      <c r="B105" s="75" t="str">
        <f>VLOOKUP(J105,'Scheme master'!A:M,13,0)</f>
        <v>RG</v>
      </c>
      <c r="C105" s="75">
        <f>VLOOKUP(J105,'Scheme master'!A:K,11,0)</f>
        <v>10</v>
      </c>
      <c r="D105" s="78">
        <f t="shared" si="9"/>
        <v>40.092633395999997</v>
      </c>
      <c r="E105" s="78">
        <f>SUMIF('PHY rollback'!A:A,J105,'PHY rollback'!G:G)</f>
        <v>0</v>
      </c>
      <c r="F105" s="78">
        <f t="shared" si="10"/>
        <v>49.399359194999995</v>
      </c>
      <c r="G105" s="89">
        <f t="shared" si="11"/>
        <v>12.321300000000001</v>
      </c>
      <c r="H105" s="78">
        <f t="shared" si="12"/>
        <v>0</v>
      </c>
      <c r="I105" s="76" t="str">
        <f>VLOOKUP(K105,'Scheme master'!D:L,9,0)</f>
        <v>Live</v>
      </c>
      <c r="J105" s="1" t="s">
        <v>318</v>
      </c>
      <c r="K105" s="1" t="s">
        <v>303</v>
      </c>
      <c r="L105" s="1" t="s">
        <v>36</v>
      </c>
      <c r="M105" s="2">
        <v>40092633.395999998</v>
      </c>
      <c r="N105" s="2">
        <v>493993591.94999999</v>
      </c>
      <c r="O105" s="2">
        <v>12.3213056890218</v>
      </c>
      <c r="P105" s="2">
        <v>578449651.64999998</v>
      </c>
      <c r="Q105" s="2">
        <v>12.321300000000001</v>
      </c>
      <c r="R105" s="3">
        <v>44286</v>
      </c>
      <c r="S105" s="1">
        <v>134016</v>
      </c>
      <c r="T105" s="1" t="s">
        <v>319</v>
      </c>
      <c r="U105" s="1">
        <v>171</v>
      </c>
      <c r="V105" s="1" t="s">
        <v>320</v>
      </c>
      <c r="W105" s="1">
        <v>10</v>
      </c>
      <c r="X105" s="1" t="s">
        <v>270</v>
      </c>
      <c r="Y105" s="2">
        <v>12.321300000000001</v>
      </c>
      <c r="Z105" s="2">
        <v>12.1981</v>
      </c>
      <c r="AA105" s="2">
        <v>84340</v>
      </c>
      <c r="AB105" s="1" t="s">
        <v>306</v>
      </c>
      <c r="AC105" s="1" t="s">
        <v>73</v>
      </c>
      <c r="AD105" s="3">
        <v>44285</v>
      </c>
      <c r="AE105" s="2">
        <v>12.5281</v>
      </c>
      <c r="AF105" s="2">
        <v>12.528149565523099</v>
      </c>
      <c r="AG105" s="2">
        <v>-0.20680000000000001</v>
      </c>
      <c r="AH105" s="2">
        <v>-1.6506892505647299</v>
      </c>
      <c r="AI105" s="2">
        <v>-602.50160000000005</v>
      </c>
      <c r="AJ105" s="2">
        <v>-0.20684387650130001</v>
      </c>
      <c r="AK105" s="2">
        <v>-1.65103294320915</v>
      </c>
      <c r="AL105" s="2">
        <v>-602.62699999999995</v>
      </c>
      <c r="AM105" s="1" t="s">
        <v>307</v>
      </c>
      <c r="AN105" s="1" t="s">
        <v>308</v>
      </c>
      <c r="AO105" s="1"/>
      <c r="AP105" s="1" t="s">
        <v>42</v>
      </c>
      <c r="AQ105" s="1" t="s">
        <v>321</v>
      </c>
      <c r="AR105" s="1"/>
      <c r="AS105" s="1"/>
      <c r="AT105" s="198">
        <v>30</v>
      </c>
      <c r="AU105" s="198" t="s">
        <v>648</v>
      </c>
    </row>
    <row r="106" spans="1:47" x14ac:dyDescent="0.25">
      <c r="A106" s="75" t="str">
        <f t="shared" si="8"/>
        <v>LEARBFDG</v>
      </c>
      <c r="B106" s="75" t="str">
        <f>VLOOKUP(J106,'Scheme master'!A:M,13,0)</f>
        <v>DG</v>
      </c>
      <c r="C106" s="75">
        <f>VLOOKUP(J106,'Scheme master'!A:K,11,0)</f>
        <v>10</v>
      </c>
      <c r="D106" s="78">
        <f t="shared" si="9"/>
        <v>11.052193841999999</v>
      </c>
      <c r="E106" s="78">
        <f>SUMIF('PHY rollback'!A:A,J106,'PHY rollback'!G:G)</f>
        <v>0</v>
      </c>
      <c r="F106" s="78">
        <f t="shared" si="10"/>
        <v>12.288426133</v>
      </c>
      <c r="G106" s="89">
        <f t="shared" si="11"/>
        <v>11.118499999999999</v>
      </c>
      <c r="H106" s="78">
        <f t="shared" si="12"/>
        <v>0</v>
      </c>
      <c r="I106" s="76" t="str">
        <f>VLOOKUP(K106,'Scheme master'!D:L,9,0)</f>
        <v>Live</v>
      </c>
      <c r="J106" s="1" t="s">
        <v>267</v>
      </c>
      <c r="K106" s="1" t="s">
        <v>268</v>
      </c>
      <c r="L106" s="1" t="s">
        <v>60</v>
      </c>
      <c r="M106" s="2">
        <v>11052193.842</v>
      </c>
      <c r="N106" s="2">
        <v>122884261.33</v>
      </c>
      <c r="O106" s="2">
        <v>11.118540181861601</v>
      </c>
      <c r="P106" s="2">
        <v>329630453.47000003</v>
      </c>
      <c r="Q106" s="2">
        <v>11.118499999999999</v>
      </c>
      <c r="R106" s="3">
        <v>44286</v>
      </c>
      <c r="S106" s="1">
        <v>145895</v>
      </c>
      <c r="T106" s="1" t="s">
        <v>269</v>
      </c>
      <c r="U106" s="1">
        <v>178</v>
      </c>
      <c r="V106" s="1"/>
      <c r="W106" s="1">
        <v>10</v>
      </c>
      <c r="X106" s="1" t="s">
        <v>270</v>
      </c>
      <c r="Y106" s="2">
        <v>11.118499999999999</v>
      </c>
      <c r="Z106" s="2">
        <v>11.118499999999999</v>
      </c>
      <c r="AA106" s="2">
        <v>102466</v>
      </c>
      <c r="AB106" s="1" t="s">
        <v>271</v>
      </c>
      <c r="AC106" s="1" t="s">
        <v>63</v>
      </c>
      <c r="AD106" s="3">
        <v>44285</v>
      </c>
      <c r="AE106" s="2">
        <v>11.118600000000001</v>
      </c>
      <c r="AF106" s="2">
        <v>11.1185726577668</v>
      </c>
      <c r="AG106" s="2">
        <v>-1E-4</v>
      </c>
      <c r="AH106" s="2">
        <v>-8.9939380857299996E-4</v>
      </c>
      <c r="AI106" s="2">
        <v>-0.32829999999999998</v>
      </c>
      <c r="AJ106" s="2">
        <v>-3.2475905249999998E-5</v>
      </c>
      <c r="AK106" s="2">
        <v>-2.9208699937999997E-4</v>
      </c>
      <c r="AL106" s="2">
        <v>-0.1066</v>
      </c>
      <c r="AM106" s="1" t="s">
        <v>271</v>
      </c>
      <c r="AN106" s="1" t="s">
        <v>272</v>
      </c>
      <c r="AO106" s="1"/>
      <c r="AP106" s="1" t="s">
        <v>41</v>
      </c>
      <c r="AQ106" s="1"/>
      <c r="AR106" s="1"/>
      <c r="AS106" s="1"/>
      <c r="AT106" s="198">
        <v>30</v>
      </c>
      <c r="AU106" s="198" t="s">
        <v>648</v>
      </c>
    </row>
    <row r="107" spans="1:47" x14ac:dyDescent="0.25">
      <c r="A107" s="75" t="str">
        <f t="shared" si="8"/>
        <v>LEARBFDDM</v>
      </c>
      <c r="B107" s="75" t="str">
        <f>VLOOKUP(J107,'Scheme master'!A:M,13,0)</f>
        <v>DDM</v>
      </c>
      <c r="C107" s="75">
        <f>VLOOKUP(J107,'Scheme master'!A:K,11,0)</f>
        <v>10</v>
      </c>
      <c r="D107" s="78">
        <f t="shared" si="9"/>
        <v>1.6260180999999999E-2</v>
      </c>
      <c r="E107" s="78">
        <f>SUMIF('PHY rollback'!A:A,J107,'PHY rollback'!G:G)</f>
        <v>0</v>
      </c>
      <c r="F107" s="78">
        <f t="shared" si="10"/>
        <v>1.6439264999999998E-2</v>
      </c>
      <c r="G107" s="89">
        <f t="shared" si="11"/>
        <v>10.110099999999999</v>
      </c>
      <c r="H107" s="78">
        <f t="shared" si="12"/>
        <v>0</v>
      </c>
      <c r="I107" s="76" t="str">
        <f>VLOOKUP(K107,'Scheme master'!D:L,9,0)</f>
        <v>Live</v>
      </c>
      <c r="J107" s="1" t="s">
        <v>273</v>
      </c>
      <c r="K107" s="1" t="s">
        <v>268</v>
      </c>
      <c r="L107" s="1" t="s">
        <v>146</v>
      </c>
      <c r="M107" s="2">
        <v>16260.181</v>
      </c>
      <c r="N107" s="2">
        <v>164392.65</v>
      </c>
      <c r="O107" s="2">
        <v>10.1101365353805</v>
      </c>
      <c r="P107" s="2">
        <v>329630453.47000003</v>
      </c>
      <c r="Q107" s="2">
        <v>10.110099999999999</v>
      </c>
      <c r="R107" s="3">
        <v>44286</v>
      </c>
      <c r="S107" s="1">
        <v>145894</v>
      </c>
      <c r="T107" s="1" t="s">
        <v>274</v>
      </c>
      <c r="U107" s="1">
        <v>178</v>
      </c>
      <c r="V107" s="1"/>
      <c r="W107" s="1">
        <v>10</v>
      </c>
      <c r="X107" s="1" t="s">
        <v>270</v>
      </c>
      <c r="Y107" s="2">
        <v>10.110099999999999</v>
      </c>
      <c r="Z107" s="2">
        <v>10.110099999999999</v>
      </c>
      <c r="AA107" s="2">
        <v>102465</v>
      </c>
      <c r="AB107" s="1" t="s">
        <v>271</v>
      </c>
      <c r="AC107" s="1" t="s">
        <v>149</v>
      </c>
      <c r="AD107" s="3">
        <v>44285</v>
      </c>
      <c r="AE107" s="2">
        <v>10.110200000000001</v>
      </c>
      <c r="AF107" s="2">
        <v>10.1101683150225</v>
      </c>
      <c r="AG107" s="2">
        <v>-1E-4</v>
      </c>
      <c r="AH107" s="2">
        <v>-9.8910011671300008E-4</v>
      </c>
      <c r="AI107" s="2">
        <v>-0.36099999999999999</v>
      </c>
      <c r="AJ107" s="2">
        <v>-3.1779641939999999E-5</v>
      </c>
      <c r="AK107" s="2">
        <v>-3.1433346062800002E-4</v>
      </c>
      <c r="AL107" s="2">
        <v>-0.1147</v>
      </c>
      <c r="AM107" s="1" t="s">
        <v>271</v>
      </c>
      <c r="AN107" s="1" t="s">
        <v>272</v>
      </c>
      <c r="AO107" s="1"/>
      <c r="AP107" s="1" t="s">
        <v>41</v>
      </c>
      <c r="AQ107" s="1"/>
      <c r="AR107" s="1"/>
      <c r="AS107" s="1"/>
      <c r="AT107" s="198">
        <v>30</v>
      </c>
      <c r="AU107" s="198" t="s">
        <v>648</v>
      </c>
    </row>
    <row r="108" spans="1:47" x14ac:dyDescent="0.25">
      <c r="A108" s="75" t="str">
        <f t="shared" si="8"/>
        <v>LEARBFRG</v>
      </c>
      <c r="B108" s="75" t="str">
        <f>VLOOKUP(J108,'Scheme master'!A:M,13,0)</f>
        <v>RG</v>
      </c>
      <c r="C108" s="75">
        <f>VLOOKUP(J108,'Scheme master'!A:K,11,0)</f>
        <v>10</v>
      </c>
      <c r="D108" s="78">
        <f t="shared" si="9"/>
        <v>17.975702511999998</v>
      </c>
      <c r="E108" s="78">
        <f>SUMIF('PHY rollback'!A:A,J108,'PHY rollback'!G:G)</f>
        <v>0</v>
      </c>
      <c r="F108" s="78">
        <f t="shared" si="10"/>
        <v>19.718989959999998</v>
      </c>
      <c r="G108" s="89">
        <f t="shared" si="11"/>
        <v>10.969799999999999</v>
      </c>
      <c r="H108" s="78">
        <f t="shared" si="12"/>
        <v>0</v>
      </c>
      <c r="I108" s="76" t="str">
        <f>VLOOKUP(K108,'Scheme master'!D:L,9,0)</f>
        <v>Live</v>
      </c>
      <c r="J108" s="1" t="s">
        <v>275</v>
      </c>
      <c r="K108" s="1" t="s">
        <v>268</v>
      </c>
      <c r="L108" s="1" t="s">
        <v>36</v>
      </c>
      <c r="M108" s="2">
        <v>17975702.511999998</v>
      </c>
      <c r="N108" s="2">
        <v>197189899.59999999</v>
      </c>
      <c r="O108" s="2">
        <v>10.9698021241931</v>
      </c>
      <c r="P108" s="2">
        <v>329630453.47000003</v>
      </c>
      <c r="Q108" s="2">
        <v>10.969799999999999</v>
      </c>
      <c r="R108" s="3">
        <v>44286</v>
      </c>
      <c r="S108" s="1">
        <v>145890</v>
      </c>
      <c r="T108" s="1" t="s">
        <v>276</v>
      </c>
      <c r="U108" s="1">
        <v>178</v>
      </c>
      <c r="V108" s="1"/>
      <c r="W108" s="1">
        <v>10</v>
      </c>
      <c r="X108" s="1" t="s">
        <v>270</v>
      </c>
      <c r="Y108" s="2">
        <v>10.969799999999999</v>
      </c>
      <c r="Z108" s="2">
        <v>10.969799999999999</v>
      </c>
      <c r="AA108" s="2">
        <v>102463</v>
      </c>
      <c r="AB108" s="1" t="s">
        <v>271</v>
      </c>
      <c r="AC108" s="1" t="s">
        <v>73</v>
      </c>
      <c r="AD108" s="3">
        <v>44285</v>
      </c>
      <c r="AE108" s="2">
        <v>10.97</v>
      </c>
      <c r="AF108" s="2">
        <v>10.9699985431128</v>
      </c>
      <c r="AG108" s="2">
        <v>-2.0000000000000001E-4</v>
      </c>
      <c r="AH108" s="2">
        <v>-1.8231540565170001E-3</v>
      </c>
      <c r="AI108" s="2">
        <v>-0.66549999999999998</v>
      </c>
      <c r="AJ108" s="2">
        <v>-1.9641891979000001E-4</v>
      </c>
      <c r="AK108" s="2">
        <v>-1.7905099897509999E-3</v>
      </c>
      <c r="AL108" s="2">
        <v>-0.65349999999999997</v>
      </c>
      <c r="AM108" s="1" t="s">
        <v>271</v>
      </c>
      <c r="AN108" s="1" t="s">
        <v>272</v>
      </c>
      <c r="AO108" s="1"/>
      <c r="AP108" s="1" t="s">
        <v>42</v>
      </c>
      <c r="AQ108" s="1"/>
      <c r="AR108" s="1"/>
      <c r="AS108" s="1"/>
      <c r="AT108" s="198">
        <v>30</v>
      </c>
      <c r="AU108" s="198" t="s">
        <v>648</v>
      </c>
    </row>
    <row r="109" spans="1:47" x14ac:dyDescent="0.25">
      <c r="A109" s="75" t="str">
        <f t="shared" si="8"/>
        <v>LEARBFRDM</v>
      </c>
      <c r="B109" s="75" t="str">
        <f>VLOOKUP(J109,'Scheme master'!A:M,13,0)</f>
        <v>RDM</v>
      </c>
      <c r="C109" s="75">
        <f>VLOOKUP(J109,'Scheme master'!A:K,11,0)</f>
        <v>10</v>
      </c>
      <c r="D109" s="78">
        <f t="shared" si="9"/>
        <v>0.10680736299999999</v>
      </c>
      <c r="E109" s="78">
        <f>SUMIF('PHY rollback'!A:A,J109,'PHY rollback'!G:G)</f>
        <v>0</v>
      </c>
      <c r="F109" s="78">
        <f t="shared" si="10"/>
        <v>0.114471015</v>
      </c>
      <c r="G109" s="89">
        <f t="shared" si="11"/>
        <v>10.717499999999999</v>
      </c>
      <c r="H109" s="78">
        <f t="shared" si="12"/>
        <v>0</v>
      </c>
      <c r="I109" s="76" t="str">
        <f>VLOOKUP(K109,'Scheme master'!D:L,9,0)</f>
        <v>Live</v>
      </c>
      <c r="J109" s="1" t="s">
        <v>277</v>
      </c>
      <c r="K109" s="1" t="s">
        <v>268</v>
      </c>
      <c r="L109" s="1" t="s">
        <v>161</v>
      </c>
      <c r="M109" s="2">
        <v>106807.363</v>
      </c>
      <c r="N109" s="2">
        <v>1144710.1499999999</v>
      </c>
      <c r="O109" s="2">
        <v>10.7175209446937</v>
      </c>
      <c r="P109" s="2">
        <v>329630453.47000003</v>
      </c>
      <c r="Q109" s="2">
        <v>10.717499999999999</v>
      </c>
      <c r="R109" s="3">
        <v>44286</v>
      </c>
      <c r="S109" s="1">
        <v>145892</v>
      </c>
      <c r="T109" s="1" t="s">
        <v>278</v>
      </c>
      <c r="U109" s="1">
        <v>178</v>
      </c>
      <c r="V109" s="1"/>
      <c r="W109" s="1">
        <v>10</v>
      </c>
      <c r="X109" s="1" t="s">
        <v>270</v>
      </c>
      <c r="Y109" s="2">
        <v>10.717499999999999</v>
      </c>
      <c r="Z109" s="2">
        <v>10.717499999999999</v>
      </c>
      <c r="AA109" s="2">
        <v>102462</v>
      </c>
      <c r="AB109" s="1" t="s">
        <v>271</v>
      </c>
      <c r="AC109" s="1" t="s">
        <v>164</v>
      </c>
      <c r="AD109" s="3">
        <v>44285</v>
      </c>
      <c r="AE109" s="2">
        <v>10.717700000000001</v>
      </c>
      <c r="AF109" s="2">
        <v>10.7177128790269</v>
      </c>
      <c r="AG109" s="2">
        <v>-2.0000000000000001E-4</v>
      </c>
      <c r="AH109" s="2">
        <v>-1.8660720117179999E-3</v>
      </c>
      <c r="AI109" s="2">
        <v>-0.68110000000000004</v>
      </c>
      <c r="AJ109" s="2">
        <v>-1.9193433322000001E-4</v>
      </c>
      <c r="AK109" s="2">
        <v>-1.7908142845989999E-3</v>
      </c>
      <c r="AL109" s="2">
        <v>-0.65359999999999996</v>
      </c>
      <c r="AM109" s="1" t="s">
        <v>271</v>
      </c>
      <c r="AN109" s="1" t="s">
        <v>272</v>
      </c>
      <c r="AO109" s="1"/>
      <c r="AP109" s="1" t="s">
        <v>42</v>
      </c>
      <c r="AQ109" s="1"/>
      <c r="AR109" s="1"/>
      <c r="AS109" s="1"/>
      <c r="AT109" s="198">
        <v>30</v>
      </c>
      <c r="AU109" s="198" t="s">
        <v>648</v>
      </c>
    </row>
    <row r="110" spans="1:47" x14ac:dyDescent="0.25">
      <c r="A110" s="75" t="str">
        <f t="shared" si="8"/>
        <v>LEARBFRDW</v>
      </c>
      <c r="B110" s="75" t="str">
        <f>VLOOKUP(J110,'Scheme master'!A:M,13,0)</f>
        <v>RDW</v>
      </c>
      <c r="C110" s="75">
        <f>VLOOKUP(J110,'Scheme master'!A:K,11,0)</f>
        <v>10</v>
      </c>
      <c r="D110" s="78">
        <f t="shared" si="9"/>
        <v>0.56180629399999993</v>
      </c>
      <c r="E110" s="78">
        <f>SUMIF('PHY rollback'!A:A,J110,'PHY rollback'!G:G)</f>
        <v>0</v>
      </c>
      <c r="F110" s="78">
        <f t="shared" si="10"/>
        <v>0.59958430600000001</v>
      </c>
      <c r="G110" s="89">
        <f t="shared" si="11"/>
        <v>10.6724</v>
      </c>
      <c r="H110" s="78">
        <f t="shared" si="12"/>
        <v>0</v>
      </c>
      <c r="I110" s="76" t="str">
        <f>VLOOKUP(K110,'Scheme master'!D:L,9,0)</f>
        <v>Live</v>
      </c>
      <c r="J110" s="1" t="s">
        <v>279</v>
      </c>
      <c r="K110" s="1" t="s">
        <v>268</v>
      </c>
      <c r="L110" s="1" t="s">
        <v>167</v>
      </c>
      <c r="M110" s="2">
        <v>561806.29399999999</v>
      </c>
      <c r="N110" s="2">
        <v>5995843.0599999996</v>
      </c>
      <c r="O110" s="2">
        <v>10.672438390304</v>
      </c>
      <c r="P110" s="2">
        <v>329630453.47000003</v>
      </c>
      <c r="Q110" s="2">
        <v>10.6724</v>
      </c>
      <c r="R110" s="3">
        <v>44286</v>
      </c>
      <c r="S110" s="1">
        <v>145893</v>
      </c>
      <c r="T110" s="1" t="s">
        <v>280</v>
      </c>
      <c r="U110" s="1">
        <v>178</v>
      </c>
      <c r="V110" s="1"/>
      <c r="W110" s="1">
        <v>10</v>
      </c>
      <c r="X110" s="1" t="s">
        <v>270</v>
      </c>
      <c r="Y110" s="2">
        <v>10.6724</v>
      </c>
      <c r="Z110" s="2">
        <v>10.6724</v>
      </c>
      <c r="AA110" s="2">
        <v>102461</v>
      </c>
      <c r="AB110" s="1" t="s">
        <v>271</v>
      </c>
      <c r="AC110" s="1" t="s">
        <v>170</v>
      </c>
      <c r="AD110" s="3">
        <v>44285</v>
      </c>
      <c r="AE110" s="2">
        <v>10.672599999999999</v>
      </c>
      <c r="AF110" s="2">
        <v>10.6726294881987</v>
      </c>
      <c r="AG110" s="2">
        <v>-2.0000000000000001E-4</v>
      </c>
      <c r="AH110" s="2">
        <v>-1.8739576110779999E-3</v>
      </c>
      <c r="AI110" s="2">
        <v>-0.68400000000000005</v>
      </c>
      <c r="AJ110" s="2">
        <v>-1.9109789468E-4</v>
      </c>
      <c r="AK110" s="2">
        <v>-1.7905418237490001E-3</v>
      </c>
      <c r="AL110" s="2">
        <v>-0.65349999999999997</v>
      </c>
      <c r="AM110" s="1" t="s">
        <v>271</v>
      </c>
      <c r="AN110" s="1" t="s">
        <v>272</v>
      </c>
      <c r="AO110" s="1"/>
      <c r="AP110" s="1" t="s">
        <v>42</v>
      </c>
      <c r="AQ110" s="1"/>
      <c r="AR110" s="1"/>
      <c r="AS110" s="1"/>
      <c r="AT110" s="198">
        <v>30</v>
      </c>
      <c r="AU110" s="198" t="s">
        <v>648</v>
      </c>
    </row>
    <row r="111" spans="1:47" x14ac:dyDescent="0.25">
      <c r="A111" s="75" t="str">
        <f t="shared" si="8"/>
        <v>LEARBFDDW</v>
      </c>
      <c r="B111" s="75" t="str">
        <f>VLOOKUP(J111,'Scheme master'!A:M,13,0)</f>
        <v>DDW</v>
      </c>
      <c r="C111" s="75">
        <f>VLOOKUP(J111,'Scheme master'!A:K,11,0)</f>
        <v>10</v>
      </c>
      <c r="D111" s="78">
        <f t="shared" si="9"/>
        <v>0.21547196899999999</v>
      </c>
      <c r="E111" s="78">
        <f>SUMIF('PHY rollback'!A:A,J111,'PHY rollback'!G:G)</f>
        <v>0</v>
      </c>
      <c r="F111" s="78">
        <f t="shared" si="10"/>
        <v>0.22513466800000001</v>
      </c>
      <c r="G111" s="89">
        <f t="shared" si="11"/>
        <v>10.448399999999999</v>
      </c>
      <c r="H111" s="78">
        <f t="shared" si="12"/>
        <v>0</v>
      </c>
      <c r="I111" s="76" t="str">
        <f>VLOOKUP(K111,'Scheme master'!D:L,9,0)</f>
        <v>Live</v>
      </c>
      <c r="J111" s="1" t="s">
        <v>281</v>
      </c>
      <c r="K111" s="1" t="s">
        <v>268</v>
      </c>
      <c r="L111" s="1" t="s">
        <v>173</v>
      </c>
      <c r="M111" s="2">
        <v>215471.96899999998</v>
      </c>
      <c r="N111" s="2">
        <v>2251346.6800000002</v>
      </c>
      <c r="O111" s="2">
        <v>10.4484434353501</v>
      </c>
      <c r="P111" s="2">
        <v>329630453.47000003</v>
      </c>
      <c r="Q111" s="2">
        <v>10.448399999999999</v>
      </c>
      <c r="R111" s="3">
        <v>44286</v>
      </c>
      <c r="S111" s="1">
        <v>145891</v>
      </c>
      <c r="T111" s="1" t="s">
        <v>282</v>
      </c>
      <c r="U111" s="1">
        <v>178</v>
      </c>
      <c r="V111" s="1"/>
      <c r="W111" s="1">
        <v>10</v>
      </c>
      <c r="X111" s="1" t="s">
        <v>270</v>
      </c>
      <c r="Y111" s="2">
        <v>10.448399999999999</v>
      </c>
      <c r="Z111" s="2">
        <v>10.448399999999999</v>
      </c>
      <c r="AA111" s="2">
        <v>102464</v>
      </c>
      <c r="AB111" s="1" t="s">
        <v>271</v>
      </c>
      <c r="AC111" s="1" t="s">
        <v>176</v>
      </c>
      <c r="AD111" s="3">
        <v>44285</v>
      </c>
      <c r="AE111" s="2">
        <v>10.448499999999999</v>
      </c>
      <c r="AF111" s="2">
        <v>10.448475875764601</v>
      </c>
      <c r="AG111" s="2">
        <v>-1E-4</v>
      </c>
      <c r="AH111" s="2">
        <v>-9.57075178255E-4</v>
      </c>
      <c r="AI111" s="2">
        <v>-0.3493</v>
      </c>
      <c r="AJ111" s="2">
        <v>-3.2440414559999997E-5</v>
      </c>
      <c r="AK111" s="2">
        <v>-3.1047987233400002E-4</v>
      </c>
      <c r="AL111" s="2">
        <v>-0.1133</v>
      </c>
      <c r="AM111" s="1" t="s">
        <v>271</v>
      </c>
      <c r="AN111" s="1" t="s">
        <v>272</v>
      </c>
      <c r="AO111" s="1"/>
      <c r="AP111" s="1" t="s">
        <v>41</v>
      </c>
      <c r="AQ111" s="1"/>
      <c r="AR111" s="1"/>
      <c r="AS111" s="1"/>
      <c r="AT111" s="198">
        <v>30</v>
      </c>
      <c r="AU111" s="198" t="s">
        <v>648</v>
      </c>
    </row>
    <row r="112" spans="1:47" x14ac:dyDescent="0.25">
      <c r="A112" s="75" t="str">
        <f t="shared" si="8"/>
        <v>LEBALFDD</v>
      </c>
      <c r="B112" s="75" t="str">
        <f>VLOOKUP(J112,'Scheme master'!A:M,13,0)</f>
        <v>DD</v>
      </c>
      <c r="C112" s="75">
        <f>VLOOKUP(J112,'Scheme master'!A:K,11,0)</f>
        <v>10</v>
      </c>
      <c r="D112" s="78">
        <f t="shared" si="9"/>
        <v>25.028417430000005</v>
      </c>
      <c r="E112" s="78">
        <f>SUMIF('PHY rollback'!A:A,J112,'PHY rollback'!G:G)</f>
        <v>0</v>
      </c>
      <c r="F112" s="78">
        <f t="shared" si="10"/>
        <v>39.557763314000006</v>
      </c>
      <c r="G112" s="89">
        <f t="shared" si="11"/>
        <v>15.805099999999999</v>
      </c>
      <c r="H112" s="78">
        <f t="shared" si="12"/>
        <v>0</v>
      </c>
      <c r="I112" s="76" t="str">
        <f>VLOOKUP(K112,'Scheme master'!D:L,9,0)</f>
        <v>Live</v>
      </c>
      <c r="J112" s="1" t="s">
        <v>283</v>
      </c>
      <c r="K112" s="1" t="s">
        <v>284</v>
      </c>
      <c r="L112" s="1" t="s">
        <v>51</v>
      </c>
      <c r="M112" s="2">
        <v>25028417.430000003</v>
      </c>
      <c r="N112" s="2">
        <v>395577633.14000005</v>
      </c>
      <c r="O112" s="2">
        <v>15.805139667594201</v>
      </c>
      <c r="P112" s="2">
        <v>4347793450.0900002</v>
      </c>
      <c r="Q112" s="2">
        <v>15.805099999999999</v>
      </c>
      <c r="R112" s="3">
        <v>44286</v>
      </c>
      <c r="S112" s="1">
        <v>120260</v>
      </c>
      <c r="T112" s="1" t="s">
        <v>285</v>
      </c>
      <c r="U112" s="1">
        <v>8</v>
      </c>
      <c r="V112" s="1" t="s">
        <v>286</v>
      </c>
      <c r="W112" s="1">
        <v>10</v>
      </c>
      <c r="X112" s="1" t="s">
        <v>270</v>
      </c>
      <c r="Y112" s="2">
        <v>15.805099999999999</v>
      </c>
      <c r="Z112" s="2">
        <v>15.647</v>
      </c>
      <c r="AA112" s="2">
        <v>84315</v>
      </c>
      <c r="AB112" s="1" t="s">
        <v>287</v>
      </c>
      <c r="AC112" s="1" t="s">
        <v>56</v>
      </c>
      <c r="AD112" s="3">
        <v>44285</v>
      </c>
      <c r="AE112" s="2">
        <v>15.886100000000001</v>
      </c>
      <c r="AF112" s="2">
        <v>15.8861129295141</v>
      </c>
      <c r="AG112" s="2">
        <v>-8.1000000000000003E-2</v>
      </c>
      <c r="AH112" s="2">
        <v>-0.50987970615821399</v>
      </c>
      <c r="AI112" s="2">
        <v>-186.1061</v>
      </c>
      <c r="AJ112" s="2">
        <v>-8.0973261919899994E-2</v>
      </c>
      <c r="AK112" s="2">
        <v>-0.50971098014457095</v>
      </c>
      <c r="AL112" s="2">
        <v>-186.0445</v>
      </c>
      <c r="AM112" s="1" t="s">
        <v>287</v>
      </c>
      <c r="AN112" s="1" t="s">
        <v>288</v>
      </c>
      <c r="AO112" s="1"/>
      <c r="AP112" s="1" t="s">
        <v>41</v>
      </c>
      <c r="AQ112" s="1" t="s">
        <v>289</v>
      </c>
      <c r="AR112" s="1"/>
      <c r="AS112" s="1"/>
      <c r="AT112" s="198">
        <v>30</v>
      </c>
      <c r="AU112" s="198" t="s">
        <v>648</v>
      </c>
    </row>
    <row r="113" spans="1:47" x14ac:dyDescent="0.25">
      <c r="A113" s="75" t="str">
        <f t="shared" si="8"/>
        <v>LEBALFDG</v>
      </c>
      <c r="B113" s="75" t="str">
        <f>VLOOKUP(J113,'Scheme master'!A:M,13,0)</f>
        <v>DG</v>
      </c>
      <c r="C113" s="75">
        <f>VLOOKUP(J113,'Scheme master'!A:K,11,0)</f>
        <v>10</v>
      </c>
      <c r="D113" s="78">
        <f t="shared" si="9"/>
        <v>5.5823721370000001</v>
      </c>
      <c r="E113" s="78">
        <f>SUMIF('PHY rollback'!A:A,J113,'PHY rollback'!G:G)</f>
        <v>0</v>
      </c>
      <c r="F113" s="78">
        <f t="shared" si="10"/>
        <v>74.236861359000002</v>
      </c>
      <c r="G113" s="89">
        <f t="shared" si="11"/>
        <v>132.98439999999999</v>
      </c>
      <c r="H113" s="78">
        <f t="shared" si="12"/>
        <v>0</v>
      </c>
      <c r="I113" s="76" t="str">
        <f>VLOOKUP(K113,'Scheme master'!D:L,9,0)</f>
        <v>Live</v>
      </c>
      <c r="J113" s="1" t="s">
        <v>290</v>
      </c>
      <c r="K113" s="1" t="s">
        <v>284</v>
      </c>
      <c r="L113" s="1" t="s">
        <v>60</v>
      </c>
      <c r="M113" s="2">
        <v>5582372.1370000001</v>
      </c>
      <c r="N113" s="2">
        <v>742368613.59000003</v>
      </c>
      <c r="O113" s="2">
        <v>132.98443661066199</v>
      </c>
      <c r="P113" s="2">
        <v>4347793450.0900002</v>
      </c>
      <c r="Q113" s="2">
        <v>132.98439999999999</v>
      </c>
      <c r="R113" s="3">
        <v>44286</v>
      </c>
      <c r="S113" s="1">
        <v>120261</v>
      </c>
      <c r="T113" s="1" t="s">
        <v>291</v>
      </c>
      <c r="U113" s="1">
        <v>8</v>
      </c>
      <c r="V113" s="1" t="s">
        <v>292</v>
      </c>
      <c r="W113" s="1">
        <v>10</v>
      </c>
      <c r="X113" s="1" t="s">
        <v>270</v>
      </c>
      <c r="Y113" s="2">
        <v>132.98439999999999</v>
      </c>
      <c r="Z113" s="2">
        <v>131.65459999999999</v>
      </c>
      <c r="AA113" s="2">
        <v>84316</v>
      </c>
      <c r="AB113" s="1" t="s">
        <v>287</v>
      </c>
      <c r="AC113" s="1" t="s">
        <v>63</v>
      </c>
      <c r="AD113" s="3">
        <v>44285</v>
      </c>
      <c r="AE113" s="2">
        <v>133.66569999999999</v>
      </c>
      <c r="AF113" s="2">
        <v>133.66572999523902</v>
      </c>
      <c r="AG113" s="2">
        <v>-0.68130000000000002</v>
      </c>
      <c r="AH113" s="2">
        <v>-0.50970443427147005</v>
      </c>
      <c r="AI113" s="2">
        <v>-186.0421</v>
      </c>
      <c r="AJ113" s="2">
        <v>-0.68129338457772004</v>
      </c>
      <c r="AK113" s="2">
        <v>-0.50969937066291104</v>
      </c>
      <c r="AL113" s="2">
        <v>-186.0403</v>
      </c>
      <c r="AM113" s="1" t="s">
        <v>287</v>
      </c>
      <c r="AN113" s="1" t="s">
        <v>288</v>
      </c>
      <c r="AO113" s="1"/>
      <c r="AP113" s="1" t="s">
        <v>41</v>
      </c>
      <c r="AQ113" s="1" t="s">
        <v>293</v>
      </c>
      <c r="AR113" s="1"/>
      <c r="AS113" s="1"/>
      <c r="AT113" s="198">
        <v>30</v>
      </c>
      <c r="AU113" s="198" t="s">
        <v>648</v>
      </c>
    </row>
    <row r="114" spans="1:47" x14ac:dyDescent="0.25">
      <c r="A114" s="75" t="str">
        <f t="shared" si="8"/>
        <v>LEBALFRD</v>
      </c>
      <c r="B114" s="75" t="str">
        <f>VLOOKUP(J114,'Scheme master'!A:M,13,0)</f>
        <v>RD</v>
      </c>
      <c r="C114" s="75">
        <f>VLOOKUP(J114,'Scheme master'!A:K,11,0)</f>
        <v>10</v>
      </c>
      <c r="D114" s="78">
        <f t="shared" si="9"/>
        <v>62.23673493199999</v>
      </c>
      <c r="E114" s="78">
        <f>SUMIF('PHY rollback'!A:A,J114,'PHY rollback'!G:G)</f>
        <v>0</v>
      </c>
      <c r="F114" s="78">
        <f t="shared" si="10"/>
        <v>88.373886184999989</v>
      </c>
      <c r="G114" s="89">
        <f t="shared" si="11"/>
        <v>14.1996</v>
      </c>
      <c r="H114" s="78">
        <f t="shared" si="12"/>
        <v>0</v>
      </c>
      <c r="I114" s="76" t="str">
        <f>VLOOKUP(K114,'Scheme master'!D:L,9,0)</f>
        <v>Live</v>
      </c>
      <c r="J114" s="1" t="s">
        <v>294</v>
      </c>
      <c r="K114" s="1" t="s">
        <v>284</v>
      </c>
      <c r="L114" s="1" t="s">
        <v>35</v>
      </c>
      <c r="M114" s="2">
        <v>62236734.931999996</v>
      </c>
      <c r="N114" s="2">
        <v>883738861.8499999</v>
      </c>
      <c r="O114" s="2">
        <v>14.1996340716713</v>
      </c>
      <c r="P114" s="2">
        <v>4347793450.0900002</v>
      </c>
      <c r="Q114" s="2">
        <v>14.1996</v>
      </c>
      <c r="R114" s="3">
        <v>44286</v>
      </c>
      <c r="S114" s="1">
        <v>100321</v>
      </c>
      <c r="T114" s="1" t="s">
        <v>295</v>
      </c>
      <c r="U114" s="1">
        <v>8</v>
      </c>
      <c r="V114" s="1" t="s">
        <v>296</v>
      </c>
      <c r="W114" s="1">
        <v>10</v>
      </c>
      <c r="X114" s="1" t="s">
        <v>270</v>
      </c>
      <c r="Y114" s="2">
        <v>14.1996</v>
      </c>
      <c r="Z114" s="2">
        <v>14.057600000000001</v>
      </c>
      <c r="AA114" s="2">
        <v>84313</v>
      </c>
      <c r="AB114" s="1" t="s">
        <v>287</v>
      </c>
      <c r="AC114" s="1" t="s">
        <v>68</v>
      </c>
      <c r="AD114" s="3">
        <v>44285</v>
      </c>
      <c r="AE114" s="2">
        <v>14.2729</v>
      </c>
      <c r="AF114" s="2">
        <v>14.272857507387601</v>
      </c>
      <c r="AG114" s="2">
        <v>-7.3300000000000004E-2</v>
      </c>
      <c r="AH114" s="2">
        <v>-0.51356066391553201</v>
      </c>
      <c r="AI114" s="2">
        <v>-187.4496</v>
      </c>
      <c r="AJ114" s="2">
        <v>-7.3223435716299995E-2</v>
      </c>
      <c r="AK114" s="2">
        <v>-0.51302576010725198</v>
      </c>
      <c r="AL114" s="2">
        <v>-187.2544</v>
      </c>
      <c r="AM114" s="1" t="s">
        <v>287</v>
      </c>
      <c r="AN114" s="1" t="s">
        <v>288</v>
      </c>
      <c r="AO114" s="1"/>
      <c r="AP114" s="1" t="s">
        <v>42</v>
      </c>
      <c r="AQ114" s="1" t="s">
        <v>297</v>
      </c>
      <c r="AR114" s="1"/>
      <c r="AS114" s="1"/>
      <c r="AT114" s="198">
        <v>30</v>
      </c>
      <c r="AU114" s="198" t="s">
        <v>648</v>
      </c>
    </row>
    <row r="115" spans="1:47" x14ac:dyDescent="0.25">
      <c r="A115" s="75" t="str">
        <f t="shared" si="8"/>
        <v>LEBALFRG</v>
      </c>
      <c r="B115" s="75" t="str">
        <f>VLOOKUP(J115,'Scheme master'!A:M,13,0)</f>
        <v>RG</v>
      </c>
      <c r="C115" s="75">
        <f>VLOOKUP(J115,'Scheme master'!A:K,11,0)</f>
        <v>10</v>
      </c>
      <c r="D115" s="78">
        <f t="shared" si="9"/>
        <v>18.933354093999998</v>
      </c>
      <c r="E115" s="78">
        <f>SUMIF('PHY rollback'!A:A,J115,'PHY rollback'!G:G)</f>
        <v>0</v>
      </c>
      <c r="F115" s="78">
        <f t="shared" si="10"/>
        <v>232.61083415100003</v>
      </c>
      <c r="G115" s="89">
        <f t="shared" si="11"/>
        <v>122.85769999999999</v>
      </c>
      <c r="H115" s="78">
        <f t="shared" si="12"/>
        <v>0</v>
      </c>
      <c r="I115" s="76" t="str">
        <f>VLOOKUP(K115,'Scheme master'!D:L,9,0)</f>
        <v>Live</v>
      </c>
      <c r="J115" s="1" t="s">
        <v>298</v>
      </c>
      <c r="K115" s="1" t="s">
        <v>284</v>
      </c>
      <c r="L115" s="1" t="s">
        <v>36</v>
      </c>
      <c r="M115" s="2">
        <v>18933354.094000001</v>
      </c>
      <c r="N115" s="2">
        <v>2326108341.5100002</v>
      </c>
      <c r="O115" s="2">
        <v>122.85770022371</v>
      </c>
      <c r="P115" s="2">
        <v>4347793450.0900002</v>
      </c>
      <c r="Q115" s="2">
        <v>122.85769999999999</v>
      </c>
      <c r="R115" s="3">
        <v>44286</v>
      </c>
      <c r="S115" s="1">
        <v>100323</v>
      </c>
      <c r="T115" s="1" t="s">
        <v>299</v>
      </c>
      <c r="U115" s="1">
        <v>8</v>
      </c>
      <c r="V115" s="1" t="s">
        <v>300</v>
      </c>
      <c r="W115" s="1">
        <v>10</v>
      </c>
      <c r="X115" s="1" t="s">
        <v>270</v>
      </c>
      <c r="Y115" s="2">
        <v>122.85769999999999</v>
      </c>
      <c r="Z115" s="2">
        <v>121.62909999999999</v>
      </c>
      <c r="AA115" s="2">
        <v>84314</v>
      </c>
      <c r="AB115" s="1" t="s">
        <v>287</v>
      </c>
      <c r="AC115" s="1" t="s">
        <v>73</v>
      </c>
      <c r="AD115" s="3">
        <v>44285</v>
      </c>
      <c r="AE115" s="2">
        <v>123.4913</v>
      </c>
      <c r="AF115" s="2">
        <v>123.491267229332</v>
      </c>
      <c r="AG115" s="2">
        <v>-0.63360000000000005</v>
      </c>
      <c r="AH115" s="2">
        <v>-0.51307258082148299</v>
      </c>
      <c r="AI115" s="2">
        <v>-187.2715</v>
      </c>
      <c r="AJ115" s="2">
        <v>-0.63356700562227997</v>
      </c>
      <c r="AK115" s="2">
        <v>-0.51304599899011605</v>
      </c>
      <c r="AL115" s="2">
        <v>-187.26179999999999</v>
      </c>
      <c r="AM115" s="1" t="s">
        <v>287</v>
      </c>
      <c r="AN115" s="1" t="s">
        <v>288</v>
      </c>
      <c r="AO115" s="1"/>
      <c r="AP115" s="1" t="s">
        <v>42</v>
      </c>
      <c r="AQ115" s="1" t="s">
        <v>301</v>
      </c>
      <c r="AR115" s="1"/>
      <c r="AS115" s="1"/>
      <c r="AT115" s="198">
        <v>30</v>
      </c>
      <c r="AU115" s="198" t="s">
        <v>648</v>
      </c>
    </row>
    <row r="116" spans="1:47" ht="15" customHeight="1" x14ac:dyDescent="0.25">
      <c r="D116" s="78"/>
      <c r="E116" s="78"/>
      <c r="F116" s="78"/>
      <c r="G116" s="78"/>
      <c r="H116" s="78"/>
      <c r="J116" s="42">
        <v>44105</v>
      </c>
      <c r="K116" s="1" t="s">
        <v>1225</v>
      </c>
      <c r="L116" s="45">
        <v>0.40910879629518604</v>
      </c>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row>
  </sheetData>
  <conditionalFormatting sqref="J2">
    <cfRule type="colorScale" priority="1">
      <colorScale>
        <cfvo type="min"/>
        <cfvo type="max"/>
        <color rgb="FFFF7128"/>
        <color rgb="FFFFEF9C"/>
      </colorScale>
    </cfRule>
  </conditionalFormatting>
  <pageMargins left="0.7" right="0.7" top="0.75" bottom="0.75" header="0.3" footer="0.3"/>
  <pageSetup orientation="portrait" r:id="rId1"/>
  <headerFooter>
    <oddHeader>&amp;L&amp;"Arial"&amp;9&amp;K0078D7INTERNAL&amp;1#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384"/>
  <sheetViews>
    <sheetView workbookViewId="0">
      <pane ySplit="1" topLeftCell="A361" activePane="bottomLeft" state="frozen"/>
      <selection activeCell="E329" sqref="E329"/>
      <selection pane="bottomLeft" activeCell="A385" sqref="A385"/>
    </sheetView>
  </sheetViews>
  <sheetFormatPr defaultColWidth="8.7109375" defaultRowHeight="12.75" x14ac:dyDescent="0.25"/>
  <cols>
    <col min="1" max="1" width="8.7109375" style="68"/>
    <col min="2" max="2" width="9.140625" style="90" bestFit="1" customWidth="1"/>
    <col min="3" max="3" width="31.140625" style="68" bestFit="1" customWidth="1"/>
    <col min="4" max="4" width="8.42578125" style="90" bestFit="1" customWidth="1"/>
    <col min="5" max="5" width="31" style="68" bestFit="1" customWidth="1"/>
    <col min="6" max="6" width="20.5703125" style="68" bestFit="1" customWidth="1"/>
    <col min="7" max="7" width="17.5703125" style="68" bestFit="1" customWidth="1"/>
    <col min="8" max="8" width="17.5703125" style="68" customWidth="1"/>
    <col min="9" max="16384" width="8.7109375" style="68"/>
  </cols>
  <sheetData>
    <row r="1" spans="1:8" x14ac:dyDescent="0.25">
      <c r="B1" s="158" t="s">
        <v>630</v>
      </c>
      <c r="C1" s="81" t="s">
        <v>631</v>
      </c>
      <c r="D1" s="158" t="s">
        <v>632</v>
      </c>
      <c r="E1" s="81" t="s">
        <v>634</v>
      </c>
      <c r="F1" s="81" t="s">
        <v>973</v>
      </c>
      <c r="G1" s="81" t="s">
        <v>984</v>
      </c>
      <c r="H1" s="81" t="s">
        <v>1661</v>
      </c>
    </row>
    <row r="2" spans="1:8" x14ac:dyDescent="0.25">
      <c r="A2" s="68" t="str">
        <f t="shared" ref="A2:A65" si="0">LEFT(D2,1)</f>
        <v>1</v>
      </c>
      <c r="B2" s="90">
        <v>101000</v>
      </c>
      <c r="C2" s="68" t="s">
        <v>806</v>
      </c>
      <c r="D2" s="90">
        <v>101100</v>
      </c>
      <c r="E2" s="68" t="s">
        <v>807</v>
      </c>
      <c r="F2" s="68" t="s">
        <v>974</v>
      </c>
      <c r="G2" s="68" t="s">
        <v>974</v>
      </c>
      <c r="H2" s="68" t="s">
        <v>1660</v>
      </c>
    </row>
    <row r="3" spans="1:8" x14ac:dyDescent="0.25">
      <c r="A3" s="68" t="str">
        <f t="shared" si="0"/>
        <v>1</v>
      </c>
      <c r="B3" s="90">
        <v>102000</v>
      </c>
      <c r="C3" s="68" t="s">
        <v>649</v>
      </c>
      <c r="D3" s="90">
        <v>102110</v>
      </c>
      <c r="E3" s="68" t="s">
        <v>874</v>
      </c>
      <c r="F3" s="68" t="s">
        <v>974</v>
      </c>
      <c r="G3" s="68" t="s">
        <v>974</v>
      </c>
      <c r="H3" s="68" t="s">
        <v>1660</v>
      </c>
    </row>
    <row r="4" spans="1:8" x14ac:dyDescent="0.25">
      <c r="A4" s="68" t="str">
        <f t="shared" si="0"/>
        <v>1</v>
      </c>
      <c r="B4" s="90">
        <v>102000</v>
      </c>
      <c r="C4" s="68" t="s">
        <v>649</v>
      </c>
      <c r="D4" s="90">
        <v>102120</v>
      </c>
      <c r="E4" s="68" t="s">
        <v>650</v>
      </c>
      <c r="F4" s="68" t="s">
        <v>974</v>
      </c>
      <c r="G4" s="68" t="s">
        <v>974</v>
      </c>
      <c r="H4" s="68" t="s">
        <v>1660</v>
      </c>
    </row>
    <row r="5" spans="1:8" x14ac:dyDescent="0.25">
      <c r="A5" s="68" t="str">
        <f t="shared" si="0"/>
        <v>1</v>
      </c>
      <c r="B5" s="90">
        <v>102000</v>
      </c>
      <c r="C5" s="68" t="s">
        <v>649</v>
      </c>
      <c r="D5" s="90">
        <v>102130</v>
      </c>
      <c r="E5" s="68" t="s">
        <v>652</v>
      </c>
      <c r="F5" s="68" t="s">
        <v>974</v>
      </c>
      <c r="G5" s="68" t="s">
        <v>974</v>
      </c>
      <c r="H5" s="68" t="s">
        <v>1660</v>
      </c>
    </row>
    <row r="6" spans="1:8" x14ac:dyDescent="0.25">
      <c r="A6" s="68" t="str">
        <f t="shared" si="0"/>
        <v>1</v>
      </c>
      <c r="B6" s="90">
        <v>102000</v>
      </c>
      <c r="C6" s="68" t="s">
        <v>649</v>
      </c>
      <c r="D6" s="90">
        <v>102135</v>
      </c>
      <c r="E6" s="68" t="s">
        <v>653</v>
      </c>
      <c r="F6" s="68" t="s">
        <v>974</v>
      </c>
      <c r="G6" s="68" t="s">
        <v>974</v>
      </c>
      <c r="H6" s="68" t="s">
        <v>1660</v>
      </c>
    </row>
    <row r="7" spans="1:8" x14ac:dyDescent="0.25">
      <c r="A7" s="68" t="str">
        <f t="shared" si="0"/>
        <v>1</v>
      </c>
      <c r="B7" s="90">
        <v>102000</v>
      </c>
      <c r="C7" s="68" t="s">
        <v>649</v>
      </c>
      <c r="D7" s="90">
        <v>102145</v>
      </c>
      <c r="E7" s="68" t="s">
        <v>808</v>
      </c>
      <c r="F7" s="68" t="s">
        <v>974</v>
      </c>
      <c r="G7" s="68" t="s">
        <v>974</v>
      </c>
      <c r="H7" s="68" t="s">
        <v>1660</v>
      </c>
    </row>
    <row r="8" spans="1:8" x14ac:dyDescent="0.25">
      <c r="A8" s="68" t="str">
        <f t="shared" si="0"/>
        <v>1</v>
      </c>
      <c r="B8" s="90">
        <v>102000</v>
      </c>
      <c r="C8" s="68" t="s">
        <v>649</v>
      </c>
      <c r="D8" s="90">
        <v>102180</v>
      </c>
      <c r="E8" s="68" t="s">
        <v>829</v>
      </c>
      <c r="F8" s="68" t="s">
        <v>974</v>
      </c>
      <c r="G8" s="68" t="s">
        <v>974</v>
      </c>
      <c r="H8" s="68" t="s">
        <v>1660</v>
      </c>
    </row>
    <row r="9" spans="1:8" x14ac:dyDescent="0.25">
      <c r="A9" s="68" t="str">
        <f t="shared" si="0"/>
        <v>1</v>
      </c>
      <c r="B9" s="90">
        <v>102000</v>
      </c>
      <c r="C9" s="68" t="s">
        <v>649</v>
      </c>
      <c r="D9" s="90">
        <v>102190</v>
      </c>
      <c r="E9" s="68" t="s">
        <v>830</v>
      </c>
      <c r="F9" s="68" t="s">
        <v>974</v>
      </c>
      <c r="G9" s="68" t="s">
        <v>974</v>
      </c>
      <c r="H9" s="68" t="s">
        <v>1660</v>
      </c>
    </row>
    <row r="10" spans="1:8" x14ac:dyDescent="0.25">
      <c r="A10" s="68" t="str">
        <f t="shared" si="0"/>
        <v>1</v>
      </c>
      <c r="B10" s="90">
        <v>102000</v>
      </c>
      <c r="C10" s="68" t="s">
        <v>649</v>
      </c>
      <c r="D10" s="90">
        <v>102230</v>
      </c>
      <c r="E10" s="68" t="s">
        <v>945</v>
      </c>
      <c r="F10" s="68" t="s">
        <v>974</v>
      </c>
      <c r="G10" s="68" t="s">
        <v>974</v>
      </c>
      <c r="H10" s="68" t="s">
        <v>1660</v>
      </c>
    </row>
    <row r="11" spans="1:8" x14ac:dyDescent="0.25">
      <c r="A11" s="68" t="str">
        <f t="shared" si="0"/>
        <v>1</v>
      </c>
      <c r="B11" s="90">
        <v>105000</v>
      </c>
      <c r="C11" s="68" t="s">
        <v>654</v>
      </c>
      <c r="D11" s="90">
        <v>105100</v>
      </c>
      <c r="E11" s="68" t="s">
        <v>655</v>
      </c>
      <c r="F11" s="68" t="s">
        <v>974</v>
      </c>
      <c r="G11" s="68" t="s">
        <v>974</v>
      </c>
      <c r="H11" s="68" t="s">
        <v>1660</v>
      </c>
    </row>
    <row r="12" spans="1:8" x14ac:dyDescent="0.25">
      <c r="A12" s="68" t="str">
        <f t="shared" si="0"/>
        <v>1</v>
      </c>
      <c r="B12" s="90">
        <v>110000</v>
      </c>
      <c r="C12" s="68" t="s">
        <v>656</v>
      </c>
      <c r="D12" s="90">
        <v>102220</v>
      </c>
      <c r="E12" s="68" t="s">
        <v>955</v>
      </c>
      <c r="F12" s="68" t="s">
        <v>974</v>
      </c>
      <c r="G12" s="68" t="s">
        <v>974</v>
      </c>
      <c r="H12" s="68" t="s">
        <v>1660</v>
      </c>
    </row>
    <row r="13" spans="1:8" x14ac:dyDescent="0.25">
      <c r="A13" s="68" t="str">
        <f t="shared" si="0"/>
        <v>1</v>
      </c>
      <c r="B13" s="90">
        <v>110000</v>
      </c>
      <c r="C13" s="68" t="s">
        <v>656</v>
      </c>
      <c r="D13" s="90">
        <v>110100</v>
      </c>
      <c r="E13" s="68" t="s">
        <v>657</v>
      </c>
      <c r="F13" s="68" t="s">
        <v>974</v>
      </c>
      <c r="G13" s="68" t="s">
        <v>974</v>
      </c>
      <c r="H13" s="68" t="s">
        <v>1660</v>
      </c>
    </row>
    <row r="14" spans="1:8" x14ac:dyDescent="0.25">
      <c r="A14" s="68" t="str">
        <f t="shared" si="0"/>
        <v>1</v>
      </c>
      <c r="B14" s="90">
        <v>110000</v>
      </c>
      <c r="C14" s="68" t="s">
        <v>656</v>
      </c>
      <c r="D14" s="90">
        <v>110110</v>
      </c>
      <c r="E14" s="68" t="s">
        <v>658</v>
      </c>
      <c r="F14" s="68" t="s">
        <v>974</v>
      </c>
      <c r="G14" s="68" t="s">
        <v>974</v>
      </c>
      <c r="H14" s="68" t="s">
        <v>1660</v>
      </c>
    </row>
    <row r="15" spans="1:8" x14ac:dyDescent="0.25">
      <c r="A15" s="68" t="str">
        <f t="shared" si="0"/>
        <v>1</v>
      </c>
      <c r="B15" s="90">
        <v>110000</v>
      </c>
      <c r="C15" s="68" t="s">
        <v>656</v>
      </c>
      <c r="D15" s="90">
        <v>110112</v>
      </c>
      <c r="E15" s="68" t="s">
        <v>903</v>
      </c>
      <c r="F15" s="68" t="s">
        <v>974</v>
      </c>
      <c r="G15" s="68" t="s">
        <v>974</v>
      </c>
      <c r="H15" s="68" t="s">
        <v>1660</v>
      </c>
    </row>
    <row r="16" spans="1:8" x14ac:dyDescent="0.25">
      <c r="A16" s="68" t="str">
        <f t="shared" si="0"/>
        <v>1</v>
      </c>
      <c r="B16" s="90">
        <v>110000</v>
      </c>
      <c r="C16" s="68" t="s">
        <v>656</v>
      </c>
      <c r="D16" s="90">
        <v>110113</v>
      </c>
      <c r="E16" s="68" t="s">
        <v>1204</v>
      </c>
      <c r="F16" s="68" t="s">
        <v>974</v>
      </c>
      <c r="G16" s="68" t="s">
        <v>974</v>
      </c>
      <c r="H16" s="68" t="s">
        <v>1660</v>
      </c>
    </row>
    <row r="17" spans="1:9" x14ac:dyDescent="0.25">
      <c r="A17" s="68" t="str">
        <f t="shared" si="0"/>
        <v>1</v>
      </c>
      <c r="B17" s="90">
        <v>110000</v>
      </c>
      <c r="C17" s="68" t="s">
        <v>656</v>
      </c>
      <c r="D17" s="90">
        <v>110116</v>
      </c>
      <c r="E17" s="68" t="s">
        <v>659</v>
      </c>
      <c r="F17" s="68" t="s">
        <v>974</v>
      </c>
      <c r="G17" s="68" t="s">
        <v>974</v>
      </c>
      <c r="H17" s="68" t="s">
        <v>1660</v>
      </c>
    </row>
    <row r="18" spans="1:9" x14ac:dyDescent="0.25">
      <c r="A18" s="68" t="str">
        <f t="shared" si="0"/>
        <v>1</v>
      </c>
      <c r="B18" s="90">
        <v>110000</v>
      </c>
      <c r="C18" s="68" t="s">
        <v>656</v>
      </c>
      <c r="D18" s="90">
        <v>110118</v>
      </c>
      <c r="E18" s="68" t="s">
        <v>904</v>
      </c>
      <c r="F18" s="68" t="s">
        <v>974</v>
      </c>
      <c r="G18" s="68" t="s">
        <v>974</v>
      </c>
      <c r="H18" s="68" t="s">
        <v>1660</v>
      </c>
    </row>
    <row r="19" spans="1:9" x14ac:dyDescent="0.25">
      <c r="A19" s="68" t="str">
        <f t="shared" si="0"/>
        <v>1</v>
      </c>
      <c r="B19" s="90">
        <v>110000</v>
      </c>
      <c r="C19" s="68" t="s">
        <v>656</v>
      </c>
      <c r="D19" s="90">
        <v>110123</v>
      </c>
      <c r="E19" s="68" t="s">
        <v>1017</v>
      </c>
      <c r="F19" s="68" t="s">
        <v>974</v>
      </c>
      <c r="G19" s="68" t="s">
        <v>974</v>
      </c>
      <c r="H19" s="68" t="s">
        <v>1660</v>
      </c>
    </row>
    <row r="20" spans="1:9" x14ac:dyDescent="0.25">
      <c r="A20" s="68" t="str">
        <f t="shared" si="0"/>
        <v>1</v>
      </c>
      <c r="B20" s="90">
        <v>110000</v>
      </c>
      <c r="C20" s="68" t="s">
        <v>656</v>
      </c>
      <c r="D20" s="90">
        <v>110125</v>
      </c>
      <c r="E20" s="68" t="s">
        <v>1713</v>
      </c>
      <c r="F20" s="68" t="s">
        <v>974</v>
      </c>
      <c r="G20" s="68" t="s">
        <v>974</v>
      </c>
      <c r="H20" s="68" t="s">
        <v>1660</v>
      </c>
      <c r="I20" s="68" t="s">
        <v>1721</v>
      </c>
    </row>
    <row r="21" spans="1:9" x14ac:dyDescent="0.25">
      <c r="A21" s="68" t="str">
        <f t="shared" si="0"/>
        <v>1</v>
      </c>
      <c r="B21" s="90">
        <v>110000</v>
      </c>
      <c r="C21" s="68" t="s">
        <v>656</v>
      </c>
      <c r="D21" s="90">
        <v>110126</v>
      </c>
      <c r="E21" s="68" t="s">
        <v>1714</v>
      </c>
      <c r="F21" s="68" t="s">
        <v>974</v>
      </c>
      <c r="G21" s="68" t="s">
        <v>974</v>
      </c>
      <c r="H21" s="68" t="s">
        <v>1660</v>
      </c>
      <c r="I21" s="68" t="s">
        <v>1721</v>
      </c>
    </row>
    <row r="22" spans="1:9" x14ac:dyDescent="0.25">
      <c r="A22" s="68" t="str">
        <f t="shared" si="0"/>
        <v>1</v>
      </c>
      <c r="B22" s="90">
        <v>110000</v>
      </c>
      <c r="C22" s="68" t="s">
        <v>656</v>
      </c>
      <c r="D22" s="90">
        <v>110247</v>
      </c>
      <c r="E22" s="68" t="s">
        <v>660</v>
      </c>
      <c r="F22" s="68" t="s">
        <v>974</v>
      </c>
      <c r="G22" s="68" t="s">
        <v>974</v>
      </c>
      <c r="H22" s="68" t="s">
        <v>1660</v>
      </c>
    </row>
    <row r="23" spans="1:9" x14ac:dyDescent="0.25">
      <c r="A23" s="68" t="str">
        <f t="shared" si="0"/>
        <v>1</v>
      </c>
      <c r="B23" s="90">
        <v>132000</v>
      </c>
      <c r="C23" s="68" t="s">
        <v>661</v>
      </c>
      <c r="D23" s="90">
        <v>110141</v>
      </c>
      <c r="E23" s="68" t="s">
        <v>956</v>
      </c>
      <c r="F23" s="68" t="s">
        <v>974</v>
      </c>
      <c r="G23" s="68" t="s">
        <v>974</v>
      </c>
      <c r="H23" s="68" t="s">
        <v>1660</v>
      </c>
    </row>
    <row r="24" spans="1:9" x14ac:dyDescent="0.25">
      <c r="A24" s="68" t="str">
        <f t="shared" si="0"/>
        <v>1</v>
      </c>
      <c r="B24" s="90">
        <v>132000</v>
      </c>
      <c r="C24" s="68" t="s">
        <v>661</v>
      </c>
      <c r="D24" s="90">
        <v>110142</v>
      </c>
      <c r="E24" s="68" t="s">
        <v>957</v>
      </c>
      <c r="F24" s="68" t="s">
        <v>974</v>
      </c>
      <c r="G24" s="68" t="s">
        <v>974</v>
      </c>
      <c r="H24" s="68" t="s">
        <v>1660</v>
      </c>
    </row>
    <row r="25" spans="1:9" x14ac:dyDescent="0.25">
      <c r="A25" s="68" t="str">
        <f t="shared" si="0"/>
        <v>1</v>
      </c>
      <c r="B25" s="90">
        <v>132000</v>
      </c>
      <c r="C25" s="68" t="s">
        <v>661</v>
      </c>
      <c r="D25" s="90">
        <v>132100</v>
      </c>
      <c r="E25" s="68" t="s">
        <v>809</v>
      </c>
      <c r="F25" s="68" t="s">
        <v>974</v>
      </c>
      <c r="G25" s="68" t="s">
        <v>974</v>
      </c>
      <c r="H25" s="68" t="s">
        <v>1660</v>
      </c>
    </row>
    <row r="26" spans="1:9" x14ac:dyDescent="0.25">
      <c r="A26" s="68" t="str">
        <f t="shared" si="0"/>
        <v>1</v>
      </c>
      <c r="B26" s="90">
        <v>132000</v>
      </c>
      <c r="C26" s="68" t="s">
        <v>661</v>
      </c>
      <c r="D26" s="90">
        <v>132113</v>
      </c>
      <c r="E26" s="68" t="s">
        <v>1040</v>
      </c>
      <c r="F26" s="68" t="s">
        <v>974</v>
      </c>
      <c r="G26" s="68" t="s">
        <v>974</v>
      </c>
      <c r="H26" s="68" t="s">
        <v>1660</v>
      </c>
    </row>
    <row r="27" spans="1:9" x14ac:dyDescent="0.25">
      <c r="A27" s="68" t="str">
        <f t="shared" si="0"/>
        <v>1</v>
      </c>
      <c r="B27" s="90">
        <v>132000</v>
      </c>
      <c r="C27" s="68" t="s">
        <v>661</v>
      </c>
      <c r="D27" s="90">
        <v>132121</v>
      </c>
      <c r="E27" s="68" t="s">
        <v>662</v>
      </c>
      <c r="F27" s="68" t="s">
        <v>974</v>
      </c>
      <c r="G27" s="68" t="s">
        <v>974</v>
      </c>
      <c r="H27" s="68" t="s">
        <v>1660</v>
      </c>
    </row>
    <row r="28" spans="1:9" x14ac:dyDescent="0.25">
      <c r="A28" s="68" t="str">
        <f t="shared" si="0"/>
        <v>1</v>
      </c>
      <c r="B28" s="90">
        <v>132000</v>
      </c>
      <c r="C28" s="68" t="s">
        <v>661</v>
      </c>
      <c r="D28" s="90">
        <v>132124</v>
      </c>
      <c r="E28" s="68" t="s">
        <v>663</v>
      </c>
      <c r="F28" s="68" t="s">
        <v>974</v>
      </c>
      <c r="G28" s="68" t="s">
        <v>974</v>
      </c>
      <c r="H28" s="68" t="s">
        <v>1660</v>
      </c>
    </row>
    <row r="29" spans="1:9" x14ac:dyDescent="0.25">
      <c r="A29" s="68" t="str">
        <f t="shared" si="0"/>
        <v>1</v>
      </c>
      <c r="B29" s="90">
        <v>132000</v>
      </c>
      <c r="C29" s="68" t="s">
        <v>661</v>
      </c>
      <c r="D29" s="90">
        <v>132150</v>
      </c>
      <c r="E29" s="68" t="s">
        <v>875</v>
      </c>
      <c r="F29" s="68" t="s">
        <v>974</v>
      </c>
      <c r="G29" s="68" t="s">
        <v>974</v>
      </c>
      <c r="H29" s="68" t="s">
        <v>1660</v>
      </c>
    </row>
    <row r="30" spans="1:9" x14ac:dyDescent="0.25">
      <c r="A30" s="68" t="str">
        <f t="shared" si="0"/>
        <v>1</v>
      </c>
      <c r="B30" s="90">
        <v>132000</v>
      </c>
      <c r="C30" s="68" t="s">
        <v>661</v>
      </c>
      <c r="D30" s="90">
        <v>132160</v>
      </c>
      <c r="E30" s="68" t="s">
        <v>664</v>
      </c>
      <c r="F30" s="68" t="s">
        <v>974</v>
      </c>
      <c r="G30" s="68" t="s">
        <v>974</v>
      </c>
      <c r="H30" s="68" t="s">
        <v>1660</v>
      </c>
    </row>
    <row r="31" spans="1:9" x14ac:dyDescent="0.25">
      <c r="A31" s="68" t="str">
        <f t="shared" si="0"/>
        <v>1</v>
      </c>
      <c r="B31" s="90">
        <v>132000</v>
      </c>
      <c r="C31" s="68" t="s">
        <v>661</v>
      </c>
      <c r="D31" s="90">
        <v>132166</v>
      </c>
      <c r="E31" s="68" t="s">
        <v>958</v>
      </c>
      <c r="F31" s="68" t="s">
        <v>974</v>
      </c>
      <c r="G31" s="68" t="s">
        <v>974</v>
      </c>
      <c r="H31" s="68" t="s">
        <v>1660</v>
      </c>
    </row>
    <row r="32" spans="1:9" x14ac:dyDescent="0.25">
      <c r="A32" s="68" t="str">
        <f t="shared" si="0"/>
        <v>1</v>
      </c>
      <c r="B32" s="90">
        <v>132000</v>
      </c>
      <c r="C32" s="68" t="s">
        <v>661</v>
      </c>
      <c r="D32" s="90">
        <v>132170</v>
      </c>
      <c r="E32" s="68" t="s">
        <v>934</v>
      </c>
      <c r="F32" s="68" t="s">
        <v>974</v>
      </c>
      <c r="G32" s="68" t="s">
        <v>974</v>
      </c>
      <c r="H32" s="68" t="s">
        <v>1660</v>
      </c>
    </row>
    <row r="33" spans="1:9" x14ac:dyDescent="0.25">
      <c r="A33" s="68" t="str">
        <f t="shared" si="0"/>
        <v>1</v>
      </c>
      <c r="B33" s="90">
        <v>132000</v>
      </c>
      <c r="C33" s="68" t="s">
        <v>661</v>
      </c>
      <c r="D33" s="90">
        <v>132220</v>
      </c>
      <c r="E33" s="68" t="s">
        <v>946</v>
      </c>
      <c r="F33" s="68" t="s">
        <v>974</v>
      </c>
      <c r="G33" s="68" t="s">
        <v>974</v>
      </c>
      <c r="H33" s="68" t="s">
        <v>1660</v>
      </c>
    </row>
    <row r="34" spans="1:9" x14ac:dyDescent="0.25">
      <c r="A34" s="68" t="str">
        <f t="shared" si="0"/>
        <v>1</v>
      </c>
      <c r="B34" s="90">
        <v>132000</v>
      </c>
      <c r="C34" s="68" t="s">
        <v>661</v>
      </c>
      <c r="D34" s="90">
        <v>132236</v>
      </c>
      <c r="E34" s="68" t="s">
        <v>935</v>
      </c>
      <c r="F34" s="68" t="s">
        <v>974</v>
      </c>
      <c r="G34" s="68" t="s">
        <v>974</v>
      </c>
      <c r="H34" s="68" t="s">
        <v>1660</v>
      </c>
    </row>
    <row r="35" spans="1:9" x14ac:dyDescent="0.25">
      <c r="A35" s="68" t="str">
        <f t="shared" si="0"/>
        <v>1</v>
      </c>
      <c r="B35" s="90">
        <v>132000</v>
      </c>
      <c r="C35" s="68" t="s">
        <v>661</v>
      </c>
      <c r="D35" s="90">
        <v>132250</v>
      </c>
      <c r="E35" s="68" t="s">
        <v>831</v>
      </c>
      <c r="F35" s="68" t="s">
        <v>974</v>
      </c>
      <c r="G35" s="68" t="s">
        <v>974</v>
      </c>
      <c r="H35" s="68" t="s">
        <v>1660</v>
      </c>
    </row>
    <row r="36" spans="1:9" x14ac:dyDescent="0.25">
      <c r="A36" s="68" t="str">
        <f t="shared" si="0"/>
        <v>1</v>
      </c>
      <c r="B36" s="90">
        <v>132000</v>
      </c>
      <c r="C36" s="68" t="s">
        <v>661</v>
      </c>
      <c r="D36" s="90">
        <v>152400</v>
      </c>
      <c r="E36" s="68" t="s">
        <v>786</v>
      </c>
      <c r="F36" s="68" t="s">
        <v>974</v>
      </c>
      <c r="G36" s="68" t="s">
        <v>974</v>
      </c>
      <c r="H36" s="68" t="s">
        <v>1660</v>
      </c>
    </row>
    <row r="37" spans="1:9" x14ac:dyDescent="0.25">
      <c r="A37" s="68" t="str">
        <f t="shared" si="0"/>
        <v>1</v>
      </c>
      <c r="B37" s="90">
        <v>140000</v>
      </c>
      <c r="C37" s="68" t="s">
        <v>665</v>
      </c>
      <c r="D37" s="90">
        <v>132237</v>
      </c>
      <c r="E37" s="68" t="s">
        <v>666</v>
      </c>
      <c r="F37" s="68" t="s">
        <v>974</v>
      </c>
      <c r="G37" s="68" t="s">
        <v>974</v>
      </c>
      <c r="H37" s="68" t="s">
        <v>1660</v>
      </c>
    </row>
    <row r="38" spans="1:9" x14ac:dyDescent="0.25">
      <c r="A38" s="68" t="str">
        <f t="shared" si="0"/>
        <v>1</v>
      </c>
      <c r="B38" s="90">
        <v>140000</v>
      </c>
      <c r="C38" s="68" t="s">
        <v>665</v>
      </c>
      <c r="D38" s="90">
        <v>140101</v>
      </c>
      <c r="E38" s="68" t="s">
        <v>1476</v>
      </c>
      <c r="F38" s="68" t="s">
        <v>974</v>
      </c>
      <c r="G38" s="68" t="s">
        <v>974</v>
      </c>
      <c r="H38" s="68" t="s">
        <v>1660</v>
      </c>
      <c r="I38" s="68" t="s">
        <v>1486</v>
      </c>
    </row>
    <row r="39" spans="1:9" x14ac:dyDescent="0.25">
      <c r="A39" s="68" t="str">
        <f t="shared" si="0"/>
        <v>1</v>
      </c>
      <c r="B39" s="90">
        <v>140000</v>
      </c>
      <c r="C39" s="68" t="s">
        <v>665</v>
      </c>
      <c r="D39" s="90">
        <v>140122</v>
      </c>
      <c r="E39" s="68" t="s">
        <v>1478</v>
      </c>
      <c r="F39" s="68" t="s">
        <v>974</v>
      </c>
      <c r="G39" s="68" t="s">
        <v>974</v>
      </c>
      <c r="H39" s="68" t="s">
        <v>1660</v>
      </c>
      <c r="I39" s="68" t="s">
        <v>1486</v>
      </c>
    </row>
    <row r="40" spans="1:9" x14ac:dyDescent="0.25">
      <c r="A40" s="68" t="str">
        <f t="shared" si="0"/>
        <v>1</v>
      </c>
      <c r="B40" s="90">
        <v>140000</v>
      </c>
      <c r="C40" s="68" t="s">
        <v>665</v>
      </c>
      <c r="D40" s="90">
        <v>140130</v>
      </c>
      <c r="E40" s="68" t="s">
        <v>667</v>
      </c>
      <c r="F40" s="68" t="s">
        <v>974</v>
      </c>
      <c r="G40" s="68" t="s">
        <v>974</v>
      </c>
      <c r="H40" s="68" t="s">
        <v>1660</v>
      </c>
    </row>
    <row r="41" spans="1:9" x14ac:dyDescent="0.25">
      <c r="A41" s="68" t="str">
        <f t="shared" si="0"/>
        <v>1</v>
      </c>
      <c r="B41" s="90">
        <v>140000</v>
      </c>
      <c r="C41" s="68" t="s">
        <v>665</v>
      </c>
      <c r="D41" s="90">
        <v>140166</v>
      </c>
      <c r="E41" s="68" t="s">
        <v>1466</v>
      </c>
      <c r="F41" s="68" t="s">
        <v>974</v>
      </c>
      <c r="G41" s="68" t="s">
        <v>974</v>
      </c>
      <c r="H41" s="68" t="s">
        <v>1660</v>
      </c>
      <c r="I41" s="68" t="s">
        <v>1486</v>
      </c>
    </row>
    <row r="42" spans="1:9" x14ac:dyDescent="0.25">
      <c r="A42" s="68" t="str">
        <f t="shared" si="0"/>
        <v>1</v>
      </c>
      <c r="B42" s="90">
        <v>140000</v>
      </c>
      <c r="C42" s="68" t="s">
        <v>665</v>
      </c>
      <c r="D42" s="90">
        <v>140167</v>
      </c>
      <c r="E42" s="68" t="s">
        <v>1479</v>
      </c>
      <c r="F42" s="68" t="s">
        <v>974</v>
      </c>
      <c r="G42" s="68" t="s">
        <v>974</v>
      </c>
      <c r="H42" s="68" t="s">
        <v>1660</v>
      </c>
      <c r="I42" s="68" t="s">
        <v>1486</v>
      </c>
    </row>
    <row r="43" spans="1:9" x14ac:dyDescent="0.25">
      <c r="A43" s="68" t="str">
        <f t="shared" si="0"/>
        <v>1</v>
      </c>
      <c r="B43" s="90">
        <v>140000</v>
      </c>
      <c r="C43" s="68" t="s">
        <v>665</v>
      </c>
      <c r="D43" s="90">
        <v>140168</v>
      </c>
      <c r="E43" s="68" t="s">
        <v>1480</v>
      </c>
      <c r="F43" s="68" t="s">
        <v>974</v>
      </c>
      <c r="G43" s="68" t="s">
        <v>974</v>
      </c>
      <c r="H43" s="68" t="s">
        <v>1660</v>
      </c>
      <c r="I43" s="68" t="s">
        <v>1486</v>
      </c>
    </row>
    <row r="44" spans="1:9" x14ac:dyDescent="0.25">
      <c r="A44" s="68" t="str">
        <f t="shared" si="0"/>
        <v>1</v>
      </c>
      <c r="B44" s="90">
        <v>140000</v>
      </c>
      <c r="C44" s="68" t="s">
        <v>665</v>
      </c>
      <c r="D44" s="90">
        <v>140183</v>
      </c>
      <c r="E44" s="68" t="s">
        <v>1467</v>
      </c>
      <c r="F44" s="68" t="s">
        <v>974</v>
      </c>
      <c r="G44" s="68" t="s">
        <v>974</v>
      </c>
      <c r="H44" s="68" t="s">
        <v>1660</v>
      </c>
      <c r="I44" s="68" t="s">
        <v>1486</v>
      </c>
    </row>
    <row r="45" spans="1:9" x14ac:dyDescent="0.25">
      <c r="A45" s="68" t="str">
        <f t="shared" si="0"/>
        <v>1</v>
      </c>
      <c r="B45" s="90">
        <v>140000</v>
      </c>
      <c r="C45" s="68" t="s">
        <v>665</v>
      </c>
      <c r="D45" s="90">
        <v>140311</v>
      </c>
      <c r="E45" s="68" t="s">
        <v>1468</v>
      </c>
      <c r="F45" s="68" t="s">
        <v>974</v>
      </c>
      <c r="G45" s="68" t="s">
        <v>974</v>
      </c>
      <c r="H45" s="68" t="s">
        <v>1660</v>
      </c>
      <c r="I45" s="68" t="s">
        <v>1486</v>
      </c>
    </row>
    <row r="46" spans="1:9" x14ac:dyDescent="0.25">
      <c r="A46" s="68" t="str">
        <f t="shared" si="0"/>
        <v>1</v>
      </c>
      <c r="B46" s="90">
        <v>140000</v>
      </c>
      <c r="C46" s="68" t="s">
        <v>665</v>
      </c>
      <c r="D46" s="90">
        <v>140317</v>
      </c>
      <c r="E46" s="68" t="s">
        <v>1719</v>
      </c>
      <c r="F46" s="68" t="s">
        <v>974</v>
      </c>
      <c r="G46" s="68" t="s">
        <v>974</v>
      </c>
      <c r="H46" s="68" t="s">
        <v>1660</v>
      </c>
      <c r="I46" s="68" t="s">
        <v>1721</v>
      </c>
    </row>
    <row r="47" spans="1:9" x14ac:dyDescent="0.25">
      <c r="A47" s="68" t="str">
        <f t="shared" si="0"/>
        <v>1</v>
      </c>
      <c r="B47" s="90">
        <v>140000</v>
      </c>
      <c r="C47" s="68" t="s">
        <v>665</v>
      </c>
      <c r="D47" s="90">
        <v>140330</v>
      </c>
      <c r="E47" s="68" t="s">
        <v>668</v>
      </c>
      <c r="F47" s="68" t="s">
        <v>974</v>
      </c>
      <c r="G47" s="68" t="s">
        <v>974</v>
      </c>
      <c r="H47" s="68" t="s">
        <v>1660</v>
      </c>
    </row>
    <row r="48" spans="1:9" x14ac:dyDescent="0.25">
      <c r="A48" s="68" t="str">
        <f t="shared" si="0"/>
        <v>1</v>
      </c>
      <c r="B48" s="90">
        <v>140000</v>
      </c>
      <c r="C48" s="68" t="s">
        <v>665</v>
      </c>
      <c r="D48" s="90">
        <v>140366</v>
      </c>
      <c r="E48" s="68" t="s">
        <v>1462</v>
      </c>
      <c r="F48" s="68" t="s">
        <v>974</v>
      </c>
      <c r="G48" s="68" t="s">
        <v>974</v>
      </c>
      <c r="H48" s="68" t="s">
        <v>1660</v>
      </c>
      <c r="I48" s="68" t="s">
        <v>1486</v>
      </c>
    </row>
    <row r="49" spans="1:9" x14ac:dyDescent="0.25">
      <c r="A49" s="68" t="str">
        <f t="shared" si="0"/>
        <v>1</v>
      </c>
      <c r="B49" s="90">
        <v>140000</v>
      </c>
      <c r="C49" s="68" t="s">
        <v>665</v>
      </c>
      <c r="D49" s="90">
        <v>140372</v>
      </c>
      <c r="E49" s="68" t="s">
        <v>669</v>
      </c>
      <c r="F49" s="68" t="s">
        <v>974</v>
      </c>
      <c r="G49" s="68" t="s">
        <v>974</v>
      </c>
      <c r="H49" s="68" t="s">
        <v>1660</v>
      </c>
    </row>
    <row r="50" spans="1:9" x14ac:dyDescent="0.25">
      <c r="A50" s="68" t="str">
        <f t="shared" si="0"/>
        <v>1</v>
      </c>
      <c r="B50" s="90">
        <v>140000</v>
      </c>
      <c r="C50" s="68" t="s">
        <v>665</v>
      </c>
      <c r="D50" s="90">
        <v>140375</v>
      </c>
      <c r="E50" s="68" t="s">
        <v>1456</v>
      </c>
      <c r="F50" s="68" t="s">
        <v>974</v>
      </c>
      <c r="G50" s="68" t="s">
        <v>974</v>
      </c>
      <c r="H50" s="68" t="s">
        <v>1660</v>
      </c>
      <c r="I50" s="68" t="s">
        <v>1486</v>
      </c>
    </row>
    <row r="51" spans="1:9" x14ac:dyDescent="0.25">
      <c r="A51" s="68" t="str">
        <f t="shared" si="0"/>
        <v>1</v>
      </c>
      <c r="B51" s="90">
        <v>140000</v>
      </c>
      <c r="C51" s="68" t="s">
        <v>665</v>
      </c>
      <c r="D51" s="90">
        <v>140379</v>
      </c>
      <c r="E51" s="68" t="s">
        <v>1475</v>
      </c>
      <c r="F51" s="68" t="s">
        <v>974</v>
      </c>
      <c r="G51" s="68" t="s">
        <v>974</v>
      </c>
      <c r="H51" s="68" t="s">
        <v>1660</v>
      </c>
      <c r="I51" s="68" t="s">
        <v>1486</v>
      </c>
    </row>
    <row r="52" spans="1:9" x14ac:dyDescent="0.25">
      <c r="A52" s="68" t="str">
        <f t="shared" si="0"/>
        <v>1</v>
      </c>
      <c r="B52" s="90">
        <v>140000</v>
      </c>
      <c r="C52" s="68" t="s">
        <v>665</v>
      </c>
      <c r="D52" s="90">
        <v>140390</v>
      </c>
      <c r="E52" s="68" t="s">
        <v>1481</v>
      </c>
      <c r="F52" s="68" t="s">
        <v>974</v>
      </c>
      <c r="G52" s="68" t="s">
        <v>974</v>
      </c>
      <c r="H52" s="68" t="s">
        <v>1660</v>
      </c>
      <c r="I52" s="68" t="s">
        <v>1486</v>
      </c>
    </row>
    <row r="53" spans="1:9" x14ac:dyDescent="0.25">
      <c r="A53" s="68" t="str">
        <f t="shared" si="0"/>
        <v>1</v>
      </c>
      <c r="B53" s="90">
        <v>140000</v>
      </c>
      <c r="C53" s="68" t="s">
        <v>665</v>
      </c>
      <c r="D53" s="90">
        <v>140415</v>
      </c>
      <c r="E53" s="68" t="s">
        <v>1482</v>
      </c>
      <c r="F53" s="68" t="s">
        <v>974</v>
      </c>
      <c r="G53" s="68" t="s">
        <v>974</v>
      </c>
      <c r="H53" s="68" t="s">
        <v>1660</v>
      </c>
      <c r="I53" s="68" t="s">
        <v>1486</v>
      </c>
    </row>
    <row r="54" spans="1:9" x14ac:dyDescent="0.25">
      <c r="A54" s="68" t="str">
        <f t="shared" si="0"/>
        <v>1</v>
      </c>
      <c r="B54" s="90">
        <v>140000</v>
      </c>
      <c r="C54" s="68" t="s">
        <v>665</v>
      </c>
      <c r="D54" s="90">
        <v>140419</v>
      </c>
      <c r="E54" s="68" t="s">
        <v>947</v>
      </c>
      <c r="F54" s="68" t="s">
        <v>974</v>
      </c>
      <c r="G54" s="68" t="s">
        <v>974</v>
      </c>
      <c r="H54" s="68" t="s">
        <v>1660</v>
      </c>
    </row>
    <row r="55" spans="1:9" x14ac:dyDescent="0.25">
      <c r="A55" s="68" t="str">
        <f t="shared" si="0"/>
        <v>1</v>
      </c>
      <c r="B55" s="90">
        <v>140000</v>
      </c>
      <c r="C55" s="68" t="s">
        <v>665</v>
      </c>
      <c r="D55" s="90">
        <v>140500</v>
      </c>
      <c r="E55" s="68" t="s">
        <v>670</v>
      </c>
      <c r="F55" s="68" t="s">
        <v>974</v>
      </c>
      <c r="G55" s="68" t="s">
        <v>974</v>
      </c>
      <c r="H55" s="68" t="s">
        <v>1660</v>
      </c>
    </row>
    <row r="56" spans="1:9" x14ac:dyDescent="0.25">
      <c r="A56" s="68" t="str">
        <f t="shared" si="0"/>
        <v>1</v>
      </c>
      <c r="B56" s="90">
        <v>140000</v>
      </c>
      <c r="C56" s="68" t="s">
        <v>665</v>
      </c>
      <c r="D56" s="90">
        <v>140520</v>
      </c>
      <c r="E56" s="68" t="s">
        <v>1483</v>
      </c>
      <c r="F56" s="68" t="s">
        <v>974</v>
      </c>
      <c r="G56" s="68" t="s">
        <v>974</v>
      </c>
      <c r="H56" s="68" t="s">
        <v>1660</v>
      </c>
      <c r="I56" s="68" t="s">
        <v>1486</v>
      </c>
    </row>
    <row r="57" spans="1:9" x14ac:dyDescent="0.25">
      <c r="A57" s="68" t="str">
        <f t="shared" si="0"/>
        <v>1</v>
      </c>
      <c r="B57" s="90">
        <v>140000</v>
      </c>
      <c r="C57" s="68" t="s">
        <v>665</v>
      </c>
      <c r="D57" s="90">
        <v>140527</v>
      </c>
      <c r="E57" s="68" t="s">
        <v>1469</v>
      </c>
      <c r="F57" s="68" t="s">
        <v>974</v>
      </c>
      <c r="G57" s="68" t="s">
        <v>974</v>
      </c>
      <c r="H57" s="68" t="s">
        <v>1660</v>
      </c>
      <c r="I57" s="68" t="s">
        <v>1486</v>
      </c>
    </row>
    <row r="58" spans="1:9" x14ac:dyDescent="0.25">
      <c r="A58" s="68" t="str">
        <f t="shared" si="0"/>
        <v>1</v>
      </c>
      <c r="B58" s="90">
        <v>140000</v>
      </c>
      <c r="C58" s="68" t="s">
        <v>665</v>
      </c>
      <c r="D58" s="90">
        <v>140537</v>
      </c>
      <c r="E58" s="68" t="s">
        <v>1470</v>
      </c>
      <c r="F58" s="68" t="s">
        <v>974</v>
      </c>
      <c r="G58" s="68" t="s">
        <v>974</v>
      </c>
      <c r="H58" s="68" t="s">
        <v>1660</v>
      </c>
      <c r="I58" s="68" t="s">
        <v>1486</v>
      </c>
    </row>
    <row r="59" spans="1:9" x14ac:dyDescent="0.25">
      <c r="A59" s="68" t="str">
        <f t="shared" si="0"/>
        <v>1</v>
      </c>
      <c r="B59" s="90">
        <v>140000</v>
      </c>
      <c r="C59" s="68" t="s">
        <v>665</v>
      </c>
      <c r="D59" s="90">
        <v>140540</v>
      </c>
      <c r="E59" s="68" t="s">
        <v>1457</v>
      </c>
      <c r="F59" s="68" t="s">
        <v>974</v>
      </c>
      <c r="G59" s="68" t="s">
        <v>974</v>
      </c>
      <c r="H59" s="68" t="s">
        <v>1660</v>
      </c>
      <c r="I59" s="68" t="s">
        <v>1486</v>
      </c>
    </row>
    <row r="60" spans="1:9" x14ac:dyDescent="0.25">
      <c r="A60" s="68" t="str">
        <f t="shared" si="0"/>
        <v>1</v>
      </c>
      <c r="B60" s="90">
        <v>140000</v>
      </c>
      <c r="C60" s="68" t="s">
        <v>665</v>
      </c>
      <c r="D60" s="90">
        <v>140542</v>
      </c>
      <c r="E60" s="68" t="s">
        <v>1484</v>
      </c>
      <c r="F60" s="68" t="s">
        <v>974</v>
      </c>
      <c r="G60" s="68" t="s">
        <v>974</v>
      </c>
      <c r="H60" s="68" t="s">
        <v>1660</v>
      </c>
      <c r="I60" s="68" t="s">
        <v>1486</v>
      </c>
    </row>
    <row r="61" spans="1:9" x14ac:dyDescent="0.25">
      <c r="A61" s="68" t="str">
        <f t="shared" si="0"/>
        <v>1</v>
      </c>
      <c r="B61" s="90">
        <v>140000</v>
      </c>
      <c r="C61" s="68" t="s">
        <v>665</v>
      </c>
      <c r="D61" s="90">
        <v>140543</v>
      </c>
      <c r="E61" s="68" t="s">
        <v>1720</v>
      </c>
      <c r="F61" s="68" t="s">
        <v>974</v>
      </c>
      <c r="G61" s="68" t="s">
        <v>974</v>
      </c>
      <c r="H61" s="68" t="s">
        <v>1660</v>
      </c>
      <c r="I61" s="68" t="s">
        <v>1721</v>
      </c>
    </row>
    <row r="62" spans="1:9" x14ac:dyDescent="0.25">
      <c r="A62" s="68" t="str">
        <f t="shared" si="0"/>
        <v>1</v>
      </c>
      <c r="B62" s="90">
        <v>140000</v>
      </c>
      <c r="C62" s="68" t="s">
        <v>665</v>
      </c>
      <c r="D62" s="90">
        <v>140548</v>
      </c>
      <c r="E62" s="68" t="s">
        <v>1485</v>
      </c>
      <c r="F62" s="68" t="s">
        <v>974</v>
      </c>
      <c r="G62" s="68" t="s">
        <v>974</v>
      </c>
      <c r="H62" s="68" t="s">
        <v>1660</v>
      </c>
      <c r="I62" s="68" t="s">
        <v>1486</v>
      </c>
    </row>
    <row r="63" spans="1:9" x14ac:dyDescent="0.25">
      <c r="A63" s="68" t="str">
        <f t="shared" si="0"/>
        <v>1</v>
      </c>
      <c r="B63" s="90">
        <v>140000</v>
      </c>
      <c r="C63" s="68" t="s">
        <v>665</v>
      </c>
      <c r="D63" s="90">
        <v>140549</v>
      </c>
      <c r="E63" s="68" t="s">
        <v>1477</v>
      </c>
      <c r="F63" s="68" t="s">
        <v>974</v>
      </c>
      <c r="G63" s="68" t="s">
        <v>974</v>
      </c>
      <c r="H63" s="68" t="s">
        <v>1660</v>
      </c>
      <c r="I63" s="68" t="s">
        <v>1486</v>
      </c>
    </row>
    <row r="64" spans="1:9" x14ac:dyDescent="0.25">
      <c r="A64" s="68" t="str">
        <f t="shared" si="0"/>
        <v>1</v>
      </c>
      <c r="B64" s="90">
        <v>140000</v>
      </c>
      <c r="C64" s="68" t="s">
        <v>665</v>
      </c>
      <c r="D64" s="90">
        <v>140551</v>
      </c>
      <c r="E64" s="68" t="s">
        <v>1018</v>
      </c>
      <c r="F64" s="68" t="s">
        <v>974</v>
      </c>
      <c r="G64" s="68" t="s">
        <v>974</v>
      </c>
      <c r="H64" s="68" t="s">
        <v>1660</v>
      </c>
    </row>
    <row r="65" spans="1:9" x14ac:dyDescent="0.25">
      <c r="A65" s="68" t="str">
        <f t="shared" si="0"/>
        <v>1</v>
      </c>
      <c r="B65" s="90">
        <v>152000</v>
      </c>
      <c r="C65" s="68" t="s">
        <v>671</v>
      </c>
      <c r="D65" s="90">
        <v>152120</v>
      </c>
      <c r="E65" s="68" t="s">
        <v>672</v>
      </c>
      <c r="F65" s="68" t="s">
        <v>974</v>
      </c>
      <c r="G65" s="68" t="s">
        <v>974</v>
      </c>
      <c r="H65" s="68" t="s">
        <v>1660</v>
      </c>
    </row>
    <row r="66" spans="1:9" x14ac:dyDescent="0.25">
      <c r="A66" s="68" t="str">
        <f t="shared" ref="A66:A129" si="1">LEFT(D66,1)</f>
        <v>1</v>
      </c>
      <c r="B66" s="90">
        <v>152000</v>
      </c>
      <c r="C66" s="68" t="s">
        <v>671</v>
      </c>
      <c r="D66" s="90">
        <v>152130</v>
      </c>
      <c r="E66" s="68" t="s">
        <v>673</v>
      </c>
      <c r="F66" s="68" t="s">
        <v>974</v>
      </c>
      <c r="G66" s="68" t="s">
        <v>974</v>
      </c>
      <c r="H66" s="68" t="s">
        <v>1660</v>
      </c>
    </row>
    <row r="67" spans="1:9" x14ac:dyDescent="0.25">
      <c r="A67" s="68" t="str">
        <f t="shared" si="1"/>
        <v>1</v>
      </c>
      <c r="B67" s="90">
        <v>152000</v>
      </c>
      <c r="C67" s="68" t="s">
        <v>671</v>
      </c>
      <c r="D67" s="90">
        <v>152135</v>
      </c>
      <c r="E67" s="68" t="s">
        <v>674</v>
      </c>
      <c r="F67" s="68" t="s">
        <v>974</v>
      </c>
      <c r="G67" s="68" t="s">
        <v>974</v>
      </c>
      <c r="H67" s="68" t="s">
        <v>1660</v>
      </c>
    </row>
    <row r="68" spans="1:9" x14ac:dyDescent="0.25">
      <c r="A68" s="68" t="str">
        <f t="shared" si="1"/>
        <v>1</v>
      </c>
      <c r="B68" s="90">
        <v>152000</v>
      </c>
      <c r="C68" s="68" t="s">
        <v>671</v>
      </c>
      <c r="D68" s="90">
        <v>152145</v>
      </c>
      <c r="E68" s="68" t="s">
        <v>810</v>
      </c>
      <c r="F68" s="68" t="s">
        <v>974</v>
      </c>
      <c r="G68" s="68" t="s">
        <v>974</v>
      </c>
      <c r="H68" s="68" t="s">
        <v>1660</v>
      </c>
    </row>
    <row r="69" spans="1:9" x14ac:dyDescent="0.25">
      <c r="A69" s="68" t="str">
        <f t="shared" si="1"/>
        <v>1</v>
      </c>
      <c r="B69" s="90">
        <v>152000</v>
      </c>
      <c r="C69" s="68" t="s">
        <v>671</v>
      </c>
      <c r="D69" s="90">
        <v>152180</v>
      </c>
      <c r="E69" s="68" t="s">
        <v>832</v>
      </c>
      <c r="F69" s="68" t="s">
        <v>974</v>
      </c>
      <c r="G69" s="68" t="s">
        <v>974</v>
      </c>
      <c r="H69" s="68" t="s">
        <v>1660</v>
      </c>
    </row>
    <row r="70" spans="1:9" x14ac:dyDescent="0.25">
      <c r="A70" s="68" t="str">
        <f t="shared" si="1"/>
        <v>1</v>
      </c>
      <c r="B70" s="90">
        <v>152000</v>
      </c>
      <c r="C70" s="68" t="s">
        <v>671</v>
      </c>
      <c r="D70" s="90">
        <v>152181</v>
      </c>
      <c r="E70" s="68" t="s">
        <v>833</v>
      </c>
      <c r="F70" s="68" t="s">
        <v>974</v>
      </c>
      <c r="G70" s="68" t="s">
        <v>974</v>
      </c>
      <c r="H70" s="68" t="s">
        <v>1660</v>
      </c>
    </row>
    <row r="71" spans="1:9" x14ac:dyDescent="0.25">
      <c r="A71" s="68" t="str">
        <f t="shared" si="1"/>
        <v>1</v>
      </c>
      <c r="B71" s="90">
        <v>152000</v>
      </c>
      <c r="C71" s="68" t="s">
        <v>671</v>
      </c>
      <c r="D71" s="90">
        <v>152191</v>
      </c>
      <c r="E71" s="68" t="s">
        <v>959</v>
      </c>
      <c r="F71" s="68" t="s">
        <v>974</v>
      </c>
      <c r="G71" s="68" t="s">
        <v>974</v>
      </c>
      <c r="H71" s="68" t="s">
        <v>1660</v>
      </c>
    </row>
    <row r="72" spans="1:9" x14ac:dyDescent="0.25">
      <c r="A72" s="68" t="str">
        <f t="shared" si="1"/>
        <v>1</v>
      </c>
      <c r="B72" s="90">
        <v>152000</v>
      </c>
      <c r="C72" s="68" t="s">
        <v>671</v>
      </c>
      <c r="D72" s="90">
        <v>152229</v>
      </c>
      <c r="E72" s="68" t="s">
        <v>905</v>
      </c>
      <c r="F72" s="68" t="s">
        <v>974</v>
      </c>
      <c r="G72" s="68" t="s">
        <v>974</v>
      </c>
      <c r="H72" s="68" t="s">
        <v>1660</v>
      </c>
    </row>
    <row r="73" spans="1:9" x14ac:dyDescent="0.25">
      <c r="A73" s="68" t="str">
        <f t="shared" si="1"/>
        <v>1</v>
      </c>
      <c r="B73" s="90">
        <v>152000</v>
      </c>
      <c r="C73" s="68" t="s">
        <v>671</v>
      </c>
      <c r="D73" s="90">
        <v>152230</v>
      </c>
      <c r="E73" s="68" t="s">
        <v>948</v>
      </c>
      <c r="F73" s="68" t="s">
        <v>974</v>
      </c>
      <c r="G73" s="68" t="s">
        <v>974</v>
      </c>
      <c r="H73" s="68" t="s">
        <v>1660</v>
      </c>
    </row>
    <row r="74" spans="1:9" x14ac:dyDescent="0.25">
      <c r="A74" s="68" t="str">
        <f t="shared" si="1"/>
        <v>1</v>
      </c>
      <c r="B74" s="90">
        <v>152000</v>
      </c>
      <c r="C74" s="68" t="s">
        <v>671</v>
      </c>
      <c r="D74" s="90">
        <v>152232</v>
      </c>
      <c r="E74" s="68" t="s">
        <v>675</v>
      </c>
      <c r="F74" s="68" t="s">
        <v>974</v>
      </c>
      <c r="G74" s="68" t="s">
        <v>974</v>
      </c>
      <c r="H74" s="68" t="s">
        <v>1660</v>
      </c>
    </row>
    <row r="75" spans="1:9" x14ac:dyDescent="0.25">
      <c r="A75" s="68" t="str">
        <f t="shared" si="1"/>
        <v>1</v>
      </c>
      <c r="B75" s="90">
        <v>152000</v>
      </c>
      <c r="C75" s="68" t="s">
        <v>671</v>
      </c>
      <c r="D75" s="90">
        <v>152248</v>
      </c>
      <c r="E75" s="68" t="s">
        <v>676</v>
      </c>
      <c r="F75" s="68" t="s">
        <v>974</v>
      </c>
      <c r="G75" s="68" t="s">
        <v>974</v>
      </c>
      <c r="H75" s="68" t="s">
        <v>1660</v>
      </c>
    </row>
    <row r="76" spans="1:9" x14ac:dyDescent="0.25">
      <c r="A76" s="68" t="str">
        <f t="shared" si="1"/>
        <v>1</v>
      </c>
      <c r="B76" s="90">
        <v>152000</v>
      </c>
      <c r="C76" s="68" t="s">
        <v>671</v>
      </c>
      <c r="D76" s="90">
        <v>152317</v>
      </c>
      <c r="E76" s="68" t="s">
        <v>1471</v>
      </c>
      <c r="F76" s="68" t="s">
        <v>974</v>
      </c>
      <c r="G76" s="68" t="s">
        <v>974</v>
      </c>
      <c r="H76" s="68" t="s">
        <v>1660</v>
      </c>
      <c r="I76" s="68" t="s">
        <v>1486</v>
      </c>
    </row>
    <row r="77" spans="1:9" x14ac:dyDescent="0.25">
      <c r="A77" s="68" t="str">
        <f t="shared" si="1"/>
        <v>1</v>
      </c>
      <c r="B77" s="90">
        <v>152000</v>
      </c>
      <c r="C77" s="68" t="s">
        <v>671</v>
      </c>
      <c r="D77" s="90">
        <v>153001</v>
      </c>
      <c r="E77" s="68" t="s">
        <v>876</v>
      </c>
      <c r="F77" s="68" t="s">
        <v>974</v>
      </c>
      <c r="G77" s="68" t="s">
        <v>974</v>
      </c>
      <c r="H77" s="68" t="s">
        <v>1660</v>
      </c>
    </row>
    <row r="78" spans="1:9" x14ac:dyDescent="0.25">
      <c r="A78" s="68" t="str">
        <f t="shared" si="1"/>
        <v>1</v>
      </c>
      <c r="B78" s="90">
        <v>160000</v>
      </c>
      <c r="C78" s="68" t="s">
        <v>677</v>
      </c>
      <c r="D78" s="90">
        <v>161100</v>
      </c>
      <c r="E78" s="68" t="s">
        <v>811</v>
      </c>
      <c r="F78" s="68" t="s">
        <v>974</v>
      </c>
      <c r="G78" s="68" t="s">
        <v>974</v>
      </c>
      <c r="H78" s="68" t="s">
        <v>1660</v>
      </c>
    </row>
    <row r="79" spans="1:9" x14ac:dyDescent="0.25">
      <c r="A79" s="68" t="str">
        <f t="shared" si="1"/>
        <v>1</v>
      </c>
      <c r="B79" s="90">
        <v>160000</v>
      </c>
      <c r="C79" s="68" t="s">
        <v>677</v>
      </c>
      <c r="D79" s="90">
        <v>161120</v>
      </c>
      <c r="E79" s="68" t="s">
        <v>927</v>
      </c>
      <c r="F79" s="68" t="s">
        <v>974</v>
      </c>
      <c r="G79" s="68" t="s">
        <v>974</v>
      </c>
      <c r="H79" s="68" t="s">
        <v>1660</v>
      </c>
    </row>
    <row r="80" spans="1:9" x14ac:dyDescent="0.25">
      <c r="A80" s="68" t="str">
        <f t="shared" si="1"/>
        <v>1</v>
      </c>
      <c r="B80" s="90">
        <v>160000</v>
      </c>
      <c r="C80" s="68" t="s">
        <v>677</v>
      </c>
      <c r="D80" s="90">
        <v>162110</v>
      </c>
      <c r="E80" s="68" t="s">
        <v>877</v>
      </c>
      <c r="F80" s="68" t="s">
        <v>974</v>
      </c>
      <c r="G80" s="68" t="s">
        <v>974</v>
      </c>
      <c r="H80" s="68" t="s">
        <v>1660</v>
      </c>
    </row>
    <row r="81" spans="1:9" x14ac:dyDescent="0.25">
      <c r="A81" s="68" t="str">
        <f t="shared" si="1"/>
        <v>1</v>
      </c>
      <c r="B81" s="90">
        <v>160000</v>
      </c>
      <c r="C81" s="68" t="s">
        <v>677</v>
      </c>
      <c r="D81" s="90">
        <v>162120</v>
      </c>
      <c r="E81" s="68" t="s">
        <v>678</v>
      </c>
      <c r="F81" s="68" t="s">
        <v>974</v>
      </c>
      <c r="G81" s="68" t="s">
        <v>974</v>
      </c>
      <c r="H81" s="68" t="s">
        <v>1660</v>
      </c>
    </row>
    <row r="82" spans="1:9" x14ac:dyDescent="0.25">
      <c r="A82" s="68" t="str">
        <f t="shared" si="1"/>
        <v>1</v>
      </c>
      <c r="B82" s="90">
        <v>160000</v>
      </c>
      <c r="C82" s="68" t="s">
        <v>677</v>
      </c>
      <c r="D82" s="90">
        <v>162130</v>
      </c>
      <c r="E82" s="68" t="s">
        <v>679</v>
      </c>
      <c r="F82" s="68" t="s">
        <v>974</v>
      </c>
      <c r="G82" s="68" t="s">
        <v>974</v>
      </c>
      <c r="H82" s="68" t="s">
        <v>1660</v>
      </c>
    </row>
    <row r="83" spans="1:9" x14ac:dyDescent="0.25">
      <c r="A83" s="68" t="str">
        <f t="shared" si="1"/>
        <v>1</v>
      </c>
      <c r="B83" s="90">
        <v>160000</v>
      </c>
      <c r="C83" s="68" t="s">
        <v>677</v>
      </c>
      <c r="D83" s="90">
        <v>162135</v>
      </c>
      <c r="E83" s="68" t="s">
        <v>680</v>
      </c>
      <c r="F83" s="68" t="s">
        <v>974</v>
      </c>
      <c r="G83" s="68" t="s">
        <v>974</v>
      </c>
      <c r="H83" s="68" t="s">
        <v>1660</v>
      </c>
    </row>
    <row r="84" spans="1:9" x14ac:dyDescent="0.25">
      <c r="A84" s="68" t="str">
        <f t="shared" si="1"/>
        <v>1</v>
      </c>
      <c r="B84" s="90">
        <v>160000</v>
      </c>
      <c r="C84" s="68" t="s">
        <v>677</v>
      </c>
      <c r="D84" s="90">
        <v>162145</v>
      </c>
      <c r="E84" s="68" t="s">
        <v>812</v>
      </c>
      <c r="F84" s="68" t="s">
        <v>974</v>
      </c>
      <c r="G84" s="68" t="s">
        <v>974</v>
      </c>
      <c r="H84" s="68" t="s">
        <v>1660</v>
      </c>
    </row>
    <row r="85" spans="1:9" x14ac:dyDescent="0.25">
      <c r="A85" s="68" t="str">
        <f t="shared" si="1"/>
        <v>1</v>
      </c>
      <c r="B85" s="90">
        <v>160000</v>
      </c>
      <c r="C85" s="68" t="s">
        <v>677</v>
      </c>
      <c r="D85" s="90">
        <v>162180</v>
      </c>
      <c r="E85" s="68" t="s">
        <v>834</v>
      </c>
      <c r="F85" s="68" t="s">
        <v>974</v>
      </c>
      <c r="G85" s="68" t="s">
        <v>974</v>
      </c>
      <c r="H85" s="68" t="s">
        <v>1660</v>
      </c>
    </row>
    <row r="86" spans="1:9" x14ac:dyDescent="0.25">
      <c r="A86" s="68" t="str">
        <f t="shared" si="1"/>
        <v>1</v>
      </c>
      <c r="B86" s="90">
        <v>160000</v>
      </c>
      <c r="C86" s="68" t="s">
        <v>677</v>
      </c>
      <c r="D86" s="90">
        <v>162190</v>
      </c>
      <c r="E86" s="68" t="s">
        <v>835</v>
      </c>
      <c r="F86" s="68" t="s">
        <v>974</v>
      </c>
      <c r="G86" s="68" t="s">
        <v>974</v>
      </c>
      <c r="H86" s="68" t="s">
        <v>1660</v>
      </c>
    </row>
    <row r="87" spans="1:9" x14ac:dyDescent="0.25">
      <c r="A87" s="68" t="str">
        <f t="shared" si="1"/>
        <v>1</v>
      </c>
      <c r="B87" s="90">
        <v>160000</v>
      </c>
      <c r="C87" s="68" t="s">
        <v>677</v>
      </c>
      <c r="D87" s="90">
        <v>163120</v>
      </c>
      <c r="E87" s="68" t="s">
        <v>906</v>
      </c>
      <c r="F87" s="68" t="s">
        <v>974</v>
      </c>
      <c r="G87" s="68" t="s">
        <v>974</v>
      </c>
      <c r="H87" s="68" t="s">
        <v>1660</v>
      </c>
    </row>
    <row r="88" spans="1:9" x14ac:dyDescent="0.25">
      <c r="A88" s="68" t="str">
        <f t="shared" si="1"/>
        <v>1</v>
      </c>
      <c r="B88" s="90">
        <v>160000</v>
      </c>
      <c r="C88" s="68" t="s">
        <v>677</v>
      </c>
      <c r="D88" s="90">
        <v>165100</v>
      </c>
      <c r="E88" s="68" t="s">
        <v>923</v>
      </c>
      <c r="F88" s="68" t="s">
        <v>974</v>
      </c>
      <c r="G88" s="68" t="s">
        <v>974</v>
      </c>
      <c r="H88" s="68" t="s">
        <v>1660</v>
      </c>
    </row>
    <row r="89" spans="1:9" x14ac:dyDescent="0.25">
      <c r="A89" s="68" t="str">
        <f t="shared" si="1"/>
        <v>2</v>
      </c>
      <c r="B89" s="90">
        <v>212000</v>
      </c>
      <c r="C89" s="68" t="s">
        <v>681</v>
      </c>
      <c r="D89" s="90">
        <v>210122</v>
      </c>
      <c r="E89" s="68" t="s">
        <v>1650</v>
      </c>
      <c r="F89" s="68" t="s">
        <v>974</v>
      </c>
      <c r="G89" s="68" t="s">
        <v>974</v>
      </c>
      <c r="H89" s="68" t="s">
        <v>1660</v>
      </c>
      <c r="I89" s="68" t="s">
        <v>1658</v>
      </c>
    </row>
    <row r="90" spans="1:9" x14ac:dyDescent="0.25">
      <c r="A90" s="68" t="str">
        <f t="shared" si="1"/>
        <v>2</v>
      </c>
      <c r="B90" s="90">
        <v>212000</v>
      </c>
      <c r="C90" s="68" t="s">
        <v>681</v>
      </c>
      <c r="D90" s="90">
        <v>210123</v>
      </c>
      <c r="E90" s="68" t="s">
        <v>1458</v>
      </c>
      <c r="F90" s="68" t="s">
        <v>974</v>
      </c>
      <c r="G90" s="68" t="s">
        <v>974</v>
      </c>
      <c r="H90" s="68" t="s">
        <v>1660</v>
      </c>
      <c r="I90" s="68" t="s">
        <v>1486</v>
      </c>
    </row>
    <row r="91" spans="1:9" x14ac:dyDescent="0.25">
      <c r="A91" s="68" t="str">
        <f t="shared" si="1"/>
        <v>2</v>
      </c>
      <c r="B91" s="90">
        <v>212000</v>
      </c>
      <c r="C91" s="68" t="s">
        <v>681</v>
      </c>
      <c r="D91" s="90">
        <v>210124</v>
      </c>
      <c r="E91" s="68" t="s">
        <v>1472</v>
      </c>
      <c r="F91" s="68" t="s">
        <v>974</v>
      </c>
      <c r="G91" s="68" t="s">
        <v>974</v>
      </c>
      <c r="H91" s="68" t="s">
        <v>1660</v>
      </c>
      <c r="I91" s="68" t="s">
        <v>1486</v>
      </c>
    </row>
    <row r="92" spans="1:9" x14ac:dyDescent="0.25">
      <c r="A92" s="68" t="str">
        <f t="shared" si="1"/>
        <v>2</v>
      </c>
      <c r="B92" s="90">
        <v>212000</v>
      </c>
      <c r="C92" s="68" t="s">
        <v>681</v>
      </c>
      <c r="D92" s="90">
        <v>210151</v>
      </c>
      <c r="E92" s="68" t="s">
        <v>926</v>
      </c>
      <c r="F92" s="68" t="s">
        <v>974</v>
      </c>
      <c r="G92" s="68" t="s">
        <v>974</v>
      </c>
      <c r="H92" s="68" t="s">
        <v>1660</v>
      </c>
    </row>
    <row r="93" spans="1:9" x14ac:dyDescent="0.25">
      <c r="A93" s="68" t="str">
        <f t="shared" si="1"/>
        <v>2</v>
      </c>
      <c r="B93" s="90">
        <v>212000</v>
      </c>
      <c r="C93" s="68" t="s">
        <v>681</v>
      </c>
      <c r="D93" s="90">
        <v>210159</v>
      </c>
      <c r="E93" s="68" t="s">
        <v>936</v>
      </c>
      <c r="F93" s="68" t="s">
        <v>974</v>
      </c>
      <c r="G93" s="68" t="s">
        <v>974</v>
      </c>
      <c r="H93" s="68" t="s">
        <v>1660</v>
      </c>
    </row>
    <row r="94" spans="1:9" x14ac:dyDescent="0.25">
      <c r="A94" s="68" t="str">
        <f t="shared" si="1"/>
        <v>2</v>
      </c>
      <c r="B94" s="90">
        <v>212000</v>
      </c>
      <c r="C94" s="68" t="s">
        <v>681</v>
      </c>
      <c r="D94" s="90">
        <v>210160</v>
      </c>
      <c r="E94" s="68" t="s">
        <v>937</v>
      </c>
      <c r="F94" s="68" t="s">
        <v>974</v>
      </c>
      <c r="G94" s="68" t="s">
        <v>974</v>
      </c>
      <c r="H94" s="68" t="s">
        <v>1660</v>
      </c>
    </row>
    <row r="95" spans="1:9" x14ac:dyDescent="0.25">
      <c r="A95" s="68" t="str">
        <f t="shared" si="1"/>
        <v>2</v>
      </c>
      <c r="B95" s="90">
        <v>212000</v>
      </c>
      <c r="C95" s="68" t="s">
        <v>681</v>
      </c>
      <c r="D95" s="90">
        <v>210161</v>
      </c>
      <c r="E95" s="68" t="s">
        <v>938</v>
      </c>
      <c r="F95" s="68" t="s">
        <v>974</v>
      </c>
      <c r="G95" s="68" t="s">
        <v>974</v>
      </c>
      <c r="H95" s="68" t="s">
        <v>1660</v>
      </c>
    </row>
    <row r="96" spans="1:9" x14ac:dyDescent="0.25">
      <c r="A96" s="68" t="str">
        <f t="shared" si="1"/>
        <v>2</v>
      </c>
      <c r="B96" s="90">
        <v>212000</v>
      </c>
      <c r="C96" s="68" t="s">
        <v>681</v>
      </c>
      <c r="D96" s="90">
        <v>210164</v>
      </c>
      <c r="E96" s="68" t="s">
        <v>682</v>
      </c>
      <c r="F96" s="68" t="s">
        <v>974</v>
      </c>
      <c r="G96" s="68" t="s">
        <v>974</v>
      </c>
      <c r="H96" s="68" t="s">
        <v>1660</v>
      </c>
    </row>
    <row r="97" spans="1:9" x14ac:dyDescent="0.25">
      <c r="A97" s="68" t="str">
        <f t="shared" si="1"/>
        <v>2</v>
      </c>
      <c r="B97" s="90">
        <v>212000</v>
      </c>
      <c r="C97" s="68" t="s">
        <v>681</v>
      </c>
      <c r="D97" s="90">
        <v>210168</v>
      </c>
      <c r="E97" s="68" t="s">
        <v>1019</v>
      </c>
      <c r="F97" s="68" t="s">
        <v>974</v>
      </c>
      <c r="G97" s="68" t="s">
        <v>974</v>
      </c>
      <c r="H97" s="68" t="s">
        <v>1660</v>
      </c>
    </row>
    <row r="98" spans="1:9" x14ac:dyDescent="0.25">
      <c r="A98" s="68" t="str">
        <f t="shared" si="1"/>
        <v>2</v>
      </c>
      <c r="B98" s="90">
        <v>212000</v>
      </c>
      <c r="C98" s="68" t="s">
        <v>681</v>
      </c>
      <c r="D98" s="90">
        <v>211101</v>
      </c>
      <c r="E98" s="68" t="s">
        <v>1463</v>
      </c>
      <c r="F98" s="68" t="s">
        <v>974</v>
      </c>
      <c r="G98" s="68" t="s">
        <v>974</v>
      </c>
      <c r="H98" s="68" t="s">
        <v>1660</v>
      </c>
      <c r="I98" s="68" t="s">
        <v>1486</v>
      </c>
    </row>
    <row r="99" spans="1:9" x14ac:dyDescent="0.25">
      <c r="A99" s="68" t="str">
        <f t="shared" si="1"/>
        <v>2</v>
      </c>
      <c r="B99" s="90">
        <v>212000</v>
      </c>
      <c r="C99" s="68" t="s">
        <v>681</v>
      </c>
      <c r="D99" s="90">
        <v>211114</v>
      </c>
      <c r="E99" s="68" t="s">
        <v>787</v>
      </c>
      <c r="F99" s="68" t="s">
        <v>974</v>
      </c>
      <c r="G99" s="68" t="s">
        <v>974</v>
      </c>
      <c r="H99" s="68" t="s">
        <v>1660</v>
      </c>
    </row>
    <row r="100" spans="1:9" x14ac:dyDescent="0.25">
      <c r="A100" s="68" t="str">
        <f t="shared" si="1"/>
        <v>2</v>
      </c>
      <c r="B100" s="90">
        <v>212000</v>
      </c>
      <c r="C100" s="68" t="s">
        <v>681</v>
      </c>
      <c r="D100" s="90">
        <v>212100</v>
      </c>
      <c r="E100" s="68" t="s">
        <v>683</v>
      </c>
      <c r="F100" s="68" t="s">
        <v>974</v>
      </c>
      <c r="G100" s="68" t="s">
        <v>974</v>
      </c>
      <c r="H100" s="68" t="s">
        <v>1660</v>
      </c>
    </row>
    <row r="101" spans="1:9" x14ac:dyDescent="0.25">
      <c r="A101" s="68" t="str">
        <f t="shared" si="1"/>
        <v>2</v>
      </c>
      <c r="B101" s="90">
        <v>212000</v>
      </c>
      <c r="C101" s="68" t="s">
        <v>681</v>
      </c>
      <c r="D101" s="90">
        <v>212101</v>
      </c>
      <c r="E101" s="68" t="s">
        <v>684</v>
      </c>
      <c r="F101" s="68" t="s">
        <v>974</v>
      </c>
      <c r="G101" s="68" t="s">
        <v>974</v>
      </c>
      <c r="H101" s="68" t="s">
        <v>1660</v>
      </c>
    </row>
    <row r="102" spans="1:9" x14ac:dyDescent="0.25">
      <c r="A102" s="68" t="str">
        <f t="shared" si="1"/>
        <v>2</v>
      </c>
      <c r="B102" s="90">
        <v>212000</v>
      </c>
      <c r="C102" s="68" t="s">
        <v>681</v>
      </c>
      <c r="D102" s="90">
        <v>212109</v>
      </c>
      <c r="E102" s="68" t="s">
        <v>1659</v>
      </c>
      <c r="F102" s="68" t="s">
        <v>974</v>
      </c>
      <c r="G102" s="68" t="s">
        <v>974</v>
      </c>
      <c r="H102" s="68" t="s">
        <v>1660</v>
      </c>
      <c r="I102" s="68" t="s">
        <v>1658</v>
      </c>
    </row>
    <row r="103" spans="1:9" x14ac:dyDescent="0.25">
      <c r="A103" s="68" t="str">
        <f t="shared" si="1"/>
        <v>2</v>
      </c>
      <c r="B103" s="90">
        <v>212000</v>
      </c>
      <c r="C103" s="68" t="s">
        <v>681</v>
      </c>
      <c r="D103" s="90">
        <v>212112</v>
      </c>
      <c r="E103" s="68" t="s">
        <v>685</v>
      </c>
      <c r="F103" s="68" t="s">
        <v>974</v>
      </c>
      <c r="G103" s="68" t="s">
        <v>974</v>
      </c>
      <c r="H103" s="68" t="s">
        <v>1660</v>
      </c>
    </row>
    <row r="104" spans="1:9" x14ac:dyDescent="0.25">
      <c r="A104" s="68" t="str">
        <f t="shared" si="1"/>
        <v>2</v>
      </c>
      <c r="B104" s="90">
        <v>212000</v>
      </c>
      <c r="C104" s="68" t="s">
        <v>681</v>
      </c>
      <c r="D104" s="90">
        <v>212113</v>
      </c>
      <c r="E104" s="68" t="s">
        <v>686</v>
      </c>
      <c r="F104" s="68" t="s">
        <v>974</v>
      </c>
      <c r="G104" s="68" t="s">
        <v>974</v>
      </c>
      <c r="H104" s="68" t="s">
        <v>1660</v>
      </c>
    </row>
    <row r="105" spans="1:9" x14ac:dyDescent="0.25">
      <c r="A105" s="68" t="str">
        <f t="shared" si="1"/>
        <v>2</v>
      </c>
      <c r="B105" s="90">
        <v>212000</v>
      </c>
      <c r="C105" s="68" t="s">
        <v>681</v>
      </c>
      <c r="D105" s="90">
        <v>212114</v>
      </c>
      <c r="E105" s="68" t="s">
        <v>687</v>
      </c>
      <c r="F105" s="68" t="s">
        <v>974</v>
      </c>
      <c r="G105" s="68" t="s">
        <v>974</v>
      </c>
      <c r="H105" s="68" t="s">
        <v>1660</v>
      </c>
    </row>
    <row r="106" spans="1:9" x14ac:dyDescent="0.25">
      <c r="A106" s="68" t="str">
        <f t="shared" si="1"/>
        <v>2</v>
      </c>
      <c r="B106" s="90">
        <v>212000</v>
      </c>
      <c r="C106" s="68" t="s">
        <v>681</v>
      </c>
      <c r="D106" s="90">
        <v>212117</v>
      </c>
      <c r="E106" s="68" t="s">
        <v>951</v>
      </c>
      <c r="F106" s="68" t="s">
        <v>974</v>
      </c>
      <c r="G106" s="68" t="s">
        <v>974</v>
      </c>
      <c r="H106" s="68" t="s">
        <v>1660</v>
      </c>
      <c r="I106" s="68" t="s">
        <v>1486</v>
      </c>
    </row>
    <row r="107" spans="1:9" x14ac:dyDescent="0.25">
      <c r="A107" s="68" t="str">
        <f t="shared" si="1"/>
        <v>2</v>
      </c>
      <c r="B107" s="90">
        <v>212000</v>
      </c>
      <c r="C107" s="68" t="s">
        <v>681</v>
      </c>
      <c r="D107" s="90">
        <v>212118</v>
      </c>
      <c r="E107" s="68" t="s">
        <v>1715</v>
      </c>
      <c r="F107" s="68" t="s">
        <v>974</v>
      </c>
      <c r="G107" s="68" t="s">
        <v>974</v>
      </c>
      <c r="H107" s="68" t="s">
        <v>1660</v>
      </c>
      <c r="I107" s="68" t="s">
        <v>1721</v>
      </c>
    </row>
    <row r="108" spans="1:9" x14ac:dyDescent="0.25">
      <c r="A108" s="68" t="str">
        <f t="shared" si="1"/>
        <v>2</v>
      </c>
      <c r="B108" s="90">
        <v>212000</v>
      </c>
      <c r="C108" s="68" t="s">
        <v>681</v>
      </c>
      <c r="D108" s="90">
        <v>212121</v>
      </c>
      <c r="E108" s="68" t="s">
        <v>688</v>
      </c>
      <c r="F108" s="68" t="s">
        <v>974</v>
      </c>
      <c r="G108" s="68" t="s">
        <v>974</v>
      </c>
      <c r="H108" s="68" t="s">
        <v>1660</v>
      </c>
    </row>
    <row r="109" spans="1:9" x14ac:dyDescent="0.25">
      <c r="A109" s="68" t="str">
        <f t="shared" si="1"/>
        <v>2</v>
      </c>
      <c r="B109" s="90">
        <v>212000</v>
      </c>
      <c r="C109" s="68" t="s">
        <v>681</v>
      </c>
      <c r="D109" s="90">
        <v>212124</v>
      </c>
      <c r="E109" s="68" t="s">
        <v>689</v>
      </c>
      <c r="F109" s="68" t="s">
        <v>974</v>
      </c>
      <c r="G109" s="68" t="s">
        <v>974</v>
      </c>
      <c r="H109" s="68" t="s">
        <v>1660</v>
      </c>
    </row>
    <row r="110" spans="1:9" x14ac:dyDescent="0.25">
      <c r="A110" s="68" t="str">
        <f t="shared" si="1"/>
        <v>2</v>
      </c>
      <c r="B110" s="90">
        <v>212000</v>
      </c>
      <c r="C110" s="68" t="s">
        <v>681</v>
      </c>
      <c r="D110" s="90">
        <v>212132</v>
      </c>
      <c r="E110" s="68" t="s">
        <v>1459</v>
      </c>
      <c r="F110" s="68" t="s">
        <v>974</v>
      </c>
      <c r="G110" s="68" t="s">
        <v>974</v>
      </c>
      <c r="H110" s="68" t="s">
        <v>1660</v>
      </c>
      <c r="I110" s="68" t="s">
        <v>1486</v>
      </c>
    </row>
    <row r="111" spans="1:9" x14ac:dyDescent="0.25">
      <c r="A111" s="68" t="str">
        <f t="shared" si="1"/>
        <v>2</v>
      </c>
      <c r="B111" s="90">
        <v>212000</v>
      </c>
      <c r="C111" s="68" t="s">
        <v>681</v>
      </c>
      <c r="D111" s="90">
        <v>212150</v>
      </c>
      <c r="E111" s="68" t="s">
        <v>907</v>
      </c>
      <c r="F111" s="68" t="s">
        <v>974</v>
      </c>
      <c r="G111" s="68" t="s">
        <v>974</v>
      </c>
      <c r="H111" s="68" t="s">
        <v>1660</v>
      </c>
    </row>
    <row r="112" spans="1:9" x14ac:dyDescent="0.25">
      <c r="A112" s="68" t="str">
        <f t="shared" si="1"/>
        <v>2</v>
      </c>
      <c r="B112" s="90">
        <v>212000</v>
      </c>
      <c r="C112" s="68" t="s">
        <v>681</v>
      </c>
      <c r="D112" s="90">
        <v>212153</v>
      </c>
      <c r="E112" s="68" t="s">
        <v>925</v>
      </c>
      <c r="F112" s="68" t="s">
        <v>974</v>
      </c>
      <c r="G112" s="68" t="s">
        <v>974</v>
      </c>
      <c r="H112" s="68" t="s">
        <v>1660</v>
      </c>
    </row>
    <row r="113" spans="1:9" x14ac:dyDescent="0.25">
      <c r="A113" s="68" t="str">
        <f t="shared" si="1"/>
        <v>2</v>
      </c>
      <c r="B113" s="90">
        <v>212000</v>
      </c>
      <c r="C113" s="68" t="s">
        <v>681</v>
      </c>
      <c r="D113" s="90">
        <v>212154</v>
      </c>
      <c r="E113" s="68" t="s">
        <v>1464</v>
      </c>
      <c r="F113" s="68" t="s">
        <v>974</v>
      </c>
      <c r="G113" s="68" t="s">
        <v>974</v>
      </c>
      <c r="H113" s="68" t="s">
        <v>1660</v>
      </c>
      <c r="I113" s="68" t="s">
        <v>1486</v>
      </c>
    </row>
    <row r="114" spans="1:9" x14ac:dyDescent="0.25">
      <c r="A114" s="68" t="str">
        <f t="shared" si="1"/>
        <v>2</v>
      </c>
      <c r="B114" s="90">
        <v>212000</v>
      </c>
      <c r="C114" s="68" t="s">
        <v>681</v>
      </c>
      <c r="D114" s="90">
        <v>212160</v>
      </c>
      <c r="E114" s="68" t="s">
        <v>690</v>
      </c>
      <c r="F114" s="68" t="s">
        <v>974</v>
      </c>
      <c r="G114" s="68" t="s">
        <v>974</v>
      </c>
      <c r="H114" s="68" t="s">
        <v>1660</v>
      </c>
    </row>
    <row r="115" spans="1:9" x14ac:dyDescent="0.25">
      <c r="A115" s="68" t="str">
        <f t="shared" si="1"/>
        <v>2</v>
      </c>
      <c r="B115" s="90">
        <v>212000</v>
      </c>
      <c r="C115" s="68" t="s">
        <v>681</v>
      </c>
      <c r="D115" s="90">
        <v>212170</v>
      </c>
      <c r="E115" s="68" t="s">
        <v>908</v>
      </c>
      <c r="F115" s="68" t="s">
        <v>974</v>
      </c>
      <c r="G115" s="68" t="s">
        <v>974</v>
      </c>
      <c r="H115" s="68" t="s">
        <v>1660</v>
      </c>
    </row>
    <row r="116" spans="1:9" x14ac:dyDescent="0.25">
      <c r="A116" s="68" t="str">
        <f t="shared" si="1"/>
        <v>2</v>
      </c>
      <c r="B116" s="90">
        <v>212000</v>
      </c>
      <c r="C116" s="68" t="s">
        <v>681</v>
      </c>
      <c r="D116" s="90">
        <v>212181</v>
      </c>
      <c r="E116" s="68" t="s">
        <v>898</v>
      </c>
      <c r="F116" s="68" t="s">
        <v>974</v>
      </c>
      <c r="G116" s="68" t="s">
        <v>974</v>
      </c>
      <c r="H116" s="68" t="s">
        <v>1660</v>
      </c>
    </row>
    <row r="117" spans="1:9" x14ac:dyDescent="0.25">
      <c r="A117" s="68" t="str">
        <f t="shared" si="1"/>
        <v>2</v>
      </c>
      <c r="B117" s="90">
        <v>212000</v>
      </c>
      <c r="C117" s="68" t="s">
        <v>681</v>
      </c>
      <c r="D117" s="90">
        <v>212183</v>
      </c>
      <c r="E117" s="68" t="s">
        <v>1465</v>
      </c>
      <c r="F117" s="68" t="s">
        <v>974</v>
      </c>
      <c r="G117" s="68" t="s">
        <v>974</v>
      </c>
      <c r="H117" s="68" t="s">
        <v>1660</v>
      </c>
      <c r="I117" s="68" t="s">
        <v>1486</v>
      </c>
    </row>
    <row r="118" spans="1:9" x14ac:dyDescent="0.25">
      <c r="A118" s="68" t="str">
        <f t="shared" si="1"/>
        <v>2</v>
      </c>
      <c r="B118" s="90">
        <v>212000</v>
      </c>
      <c r="C118" s="68" t="s">
        <v>681</v>
      </c>
      <c r="D118" s="90">
        <v>212185</v>
      </c>
      <c r="E118" s="68" t="s">
        <v>1020</v>
      </c>
      <c r="F118" s="68" t="s">
        <v>974</v>
      </c>
      <c r="G118" s="68" t="s">
        <v>974</v>
      </c>
      <c r="H118" s="68" t="s">
        <v>1660</v>
      </c>
    </row>
    <row r="119" spans="1:9" x14ac:dyDescent="0.25">
      <c r="A119" s="68" t="str">
        <f t="shared" si="1"/>
        <v>2</v>
      </c>
      <c r="B119" s="90">
        <v>212000</v>
      </c>
      <c r="C119" s="68" t="s">
        <v>681</v>
      </c>
      <c r="D119" s="90">
        <v>212187</v>
      </c>
      <c r="E119" s="68" t="s">
        <v>1203</v>
      </c>
      <c r="F119" s="68" t="s">
        <v>974</v>
      </c>
      <c r="G119" s="68" t="s">
        <v>974</v>
      </c>
      <c r="H119" s="68" t="s">
        <v>1660</v>
      </c>
    </row>
    <row r="120" spans="1:9" x14ac:dyDescent="0.25">
      <c r="A120" s="68" t="str">
        <f t="shared" si="1"/>
        <v>2</v>
      </c>
      <c r="B120" s="90">
        <v>212000</v>
      </c>
      <c r="C120" s="68" t="s">
        <v>681</v>
      </c>
      <c r="D120" s="90">
        <v>212191</v>
      </c>
      <c r="E120" s="68" t="s">
        <v>1460</v>
      </c>
      <c r="F120" s="68" t="s">
        <v>974</v>
      </c>
      <c r="G120" s="68" t="s">
        <v>974</v>
      </c>
      <c r="H120" s="68" t="s">
        <v>1660</v>
      </c>
      <c r="I120" s="68" t="s">
        <v>1486</v>
      </c>
    </row>
    <row r="121" spans="1:9" x14ac:dyDescent="0.25">
      <c r="A121" s="68" t="str">
        <f t="shared" si="1"/>
        <v>2</v>
      </c>
      <c r="B121" s="90">
        <v>212000</v>
      </c>
      <c r="C121" s="68" t="s">
        <v>681</v>
      </c>
      <c r="D121" s="90">
        <v>212194</v>
      </c>
      <c r="E121" s="68" t="s">
        <v>691</v>
      </c>
      <c r="F121" s="68" t="s">
        <v>974</v>
      </c>
      <c r="G121" s="68" t="s">
        <v>974</v>
      </c>
      <c r="H121" s="68" t="s">
        <v>1660</v>
      </c>
    </row>
    <row r="122" spans="1:9" x14ac:dyDescent="0.25">
      <c r="A122" s="68" t="str">
        <f t="shared" si="1"/>
        <v>2</v>
      </c>
      <c r="B122" s="90">
        <v>212000</v>
      </c>
      <c r="C122" s="68" t="s">
        <v>681</v>
      </c>
      <c r="D122" s="90">
        <v>212197</v>
      </c>
      <c r="E122" s="68" t="s">
        <v>942</v>
      </c>
      <c r="F122" s="68" t="s">
        <v>974</v>
      </c>
      <c r="G122" s="68" t="s">
        <v>974</v>
      </c>
      <c r="H122" s="68" t="s">
        <v>1660</v>
      </c>
    </row>
    <row r="123" spans="1:9" x14ac:dyDescent="0.25">
      <c r="A123" s="68" t="str">
        <f t="shared" si="1"/>
        <v>2</v>
      </c>
      <c r="B123" s="90">
        <v>212000</v>
      </c>
      <c r="C123" s="68" t="s">
        <v>681</v>
      </c>
      <c r="D123" s="90">
        <v>212200</v>
      </c>
      <c r="E123" s="68" t="s">
        <v>909</v>
      </c>
      <c r="F123" s="68" t="s">
        <v>974</v>
      </c>
      <c r="G123" s="68" t="s">
        <v>974</v>
      </c>
      <c r="H123" s="68" t="s">
        <v>1660</v>
      </c>
    </row>
    <row r="124" spans="1:9" x14ac:dyDescent="0.25">
      <c r="A124" s="68" t="str">
        <f t="shared" si="1"/>
        <v>2</v>
      </c>
      <c r="B124" s="90">
        <v>212000</v>
      </c>
      <c r="C124" s="68" t="s">
        <v>681</v>
      </c>
      <c r="D124" s="90">
        <v>212220</v>
      </c>
      <c r="E124" s="68" t="s">
        <v>692</v>
      </c>
      <c r="F124" s="68" t="s">
        <v>974</v>
      </c>
      <c r="G124" s="68" t="s">
        <v>974</v>
      </c>
      <c r="H124" s="68" t="s">
        <v>1660</v>
      </c>
    </row>
    <row r="125" spans="1:9" x14ac:dyDescent="0.25">
      <c r="A125" s="68" t="str">
        <f t="shared" si="1"/>
        <v>2</v>
      </c>
      <c r="B125" s="90">
        <v>212000</v>
      </c>
      <c r="C125" s="68" t="s">
        <v>681</v>
      </c>
      <c r="D125" s="90">
        <v>212223</v>
      </c>
      <c r="E125" s="68" t="s">
        <v>693</v>
      </c>
      <c r="F125" s="68" t="s">
        <v>974</v>
      </c>
      <c r="G125" s="68" t="s">
        <v>974</v>
      </c>
      <c r="H125" s="68" t="s">
        <v>1660</v>
      </c>
    </row>
    <row r="126" spans="1:9" x14ac:dyDescent="0.25">
      <c r="A126" s="68" t="str">
        <f t="shared" si="1"/>
        <v>2</v>
      </c>
      <c r="B126" s="90">
        <v>212000</v>
      </c>
      <c r="C126" s="68" t="s">
        <v>681</v>
      </c>
      <c r="D126" s="90">
        <v>212227</v>
      </c>
      <c r="E126" s="68" t="s">
        <v>836</v>
      </c>
      <c r="F126" s="68" t="s">
        <v>974</v>
      </c>
      <c r="G126" s="68" t="s">
        <v>974</v>
      </c>
      <c r="H126" s="68" t="s">
        <v>1660</v>
      </c>
    </row>
    <row r="127" spans="1:9" x14ac:dyDescent="0.25">
      <c r="A127" s="68" t="str">
        <f t="shared" si="1"/>
        <v>2</v>
      </c>
      <c r="B127" s="90">
        <v>212000</v>
      </c>
      <c r="C127" s="68" t="s">
        <v>681</v>
      </c>
      <c r="D127" s="90">
        <v>212231</v>
      </c>
      <c r="E127" s="68" t="s">
        <v>910</v>
      </c>
      <c r="F127" s="68" t="s">
        <v>974</v>
      </c>
      <c r="G127" s="68" t="s">
        <v>974</v>
      </c>
      <c r="H127" s="68" t="s">
        <v>1660</v>
      </c>
    </row>
    <row r="128" spans="1:9" x14ac:dyDescent="0.25">
      <c r="A128" s="68" t="str">
        <f t="shared" si="1"/>
        <v>2</v>
      </c>
      <c r="B128" s="90">
        <v>212000</v>
      </c>
      <c r="C128" s="68" t="s">
        <v>681</v>
      </c>
      <c r="D128" s="90">
        <v>212232</v>
      </c>
      <c r="E128" s="68" t="s">
        <v>922</v>
      </c>
      <c r="F128" s="68" t="s">
        <v>974</v>
      </c>
      <c r="G128" s="68" t="s">
        <v>974</v>
      </c>
      <c r="H128" s="68" t="s">
        <v>1660</v>
      </c>
    </row>
    <row r="129" spans="1:9" x14ac:dyDescent="0.25">
      <c r="A129" s="68" t="str">
        <f t="shared" si="1"/>
        <v>2</v>
      </c>
      <c r="B129" s="90">
        <v>212000</v>
      </c>
      <c r="C129" s="68" t="s">
        <v>681</v>
      </c>
      <c r="D129" s="90">
        <v>212233</v>
      </c>
      <c r="E129" s="68" t="s">
        <v>694</v>
      </c>
      <c r="F129" s="68" t="s">
        <v>974</v>
      </c>
      <c r="G129" s="68" t="s">
        <v>974</v>
      </c>
      <c r="H129" s="68" t="s">
        <v>1660</v>
      </c>
    </row>
    <row r="130" spans="1:9" x14ac:dyDescent="0.25">
      <c r="A130" s="68" t="str">
        <f t="shared" ref="A130:A193" si="2">LEFT(D130,1)</f>
        <v>2</v>
      </c>
      <c r="B130" s="90">
        <v>212000</v>
      </c>
      <c r="C130" s="68" t="s">
        <v>681</v>
      </c>
      <c r="D130" s="90">
        <v>212240</v>
      </c>
      <c r="E130" s="68" t="s">
        <v>695</v>
      </c>
      <c r="F130" s="68" t="s">
        <v>974</v>
      </c>
      <c r="G130" s="68" t="s">
        <v>974</v>
      </c>
      <c r="H130" s="68" t="s">
        <v>1660</v>
      </c>
    </row>
    <row r="131" spans="1:9" x14ac:dyDescent="0.25">
      <c r="A131" s="68" t="str">
        <f t="shared" si="2"/>
        <v>2</v>
      </c>
      <c r="B131" s="90">
        <v>212000</v>
      </c>
      <c r="C131" s="68" t="s">
        <v>681</v>
      </c>
      <c r="D131" s="90">
        <v>212242</v>
      </c>
      <c r="E131" s="68" t="s">
        <v>837</v>
      </c>
      <c r="F131" s="68" t="s">
        <v>974</v>
      </c>
      <c r="G131" s="68" t="s">
        <v>974</v>
      </c>
      <c r="H131" s="68" t="s">
        <v>1660</v>
      </c>
    </row>
    <row r="132" spans="1:9" x14ac:dyDescent="0.25">
      <c r="A132" s="68" t="str">
        <f t="shared" si="2"/>
        <v>2</v>
      </c>
      <c r="B132" s="90">
        <v>212000</v>
      </c>
      <c r="C132" s="68" t="s">
        <v>681</v>
      </c>
      <c r="D132" s="90">
        <v>212247</v>
      </c>
      <c r="E132" s="68" t="s">
        <v>696</v>
      </c>
      <c r="F132" s="68" t="s">
        <v>974</v>
      </c>
      <c r="G132" s="68" t="s">
        <v>974</v>
      </c>
      <c r="H132" s="68" t="s">
        <v>1660</v>
      </c>
    </row>
    <row r="133" spans="1:9" x14ac:dyDescent="0.25">
      <c r="A133" s="68" t="str">
        <f t="shared" si="2"/>
        <v>2</v>
      </c>
      <c r="B133" s="90">
        <v>212000</v>
      </c>
      <c r="C133" s="68" t="s">
        <v>681</v>
      </c>
      <c r="D133" s="90">
        <v>212252</v>
      </c>
      <c r="E133" s="68" t="s">
        <v>697</v>
      </c>
      <c r="F133" s="68" t="s">
        <v>974</v>
      </c>
      <c r="G133" s="68" t="s">
        <v>974</v>
      </c>
      <c r="H133" s="68" t="s">
        <v>1660</v>
      </c>
    </row>
    <row r="134" spans="1:9" x14ac:dyDescent="0.25">
      <c r="A134" s="68" t="str">
        <f t="shared" si="2"/>
        <v>2</v>
      </c>
      <c r="B134" s="90">
        <v>212000</v>
      </c>
      <c r="C134" s="68" t="s">
        <v>681</v>
      </c>
      <c r="D134" s="90">
        <v>212255</v>
      </c>
      <c r="E134" s="68" t="s">
        <v>698</v>
      </c>
      <c r="F134" s="68" t="s">
        <v>974</v>
      </c>
      <c r="G134" s="68" t="s">
        <v>974</v>
      </c>
      <c r="H134" s="68" t="s">
        <v>1660</v>
      </c>
    </row>
    <row r="135" spans="1:9" x14ac:dyDescent="0.25">
      <c r="A135" s="68" t="str">
        <f t="shared" si="2"/>
        <v>2</v>
      </c>
      <c r="B135" s="90">
        <v>212000</v>
      </c>
      <c r="C135" s="68" t="s">
        <v>681</v>
      </c>
      <c r="D135" s="90">
        <v>212257</v>
      </c>
      <c r="E135" s="68" t="s">
        <v>699</v>
      </c>
      <c r="F135" s="68" t="s">
        <v>974</v>
      </c>
      <c r="G135" s="68" t="s">
        <v>974</v>
      </c>
      <c r="H135" s="68" t="s">
        <v>1660</v>
      </c>
    </row>
    <row r="136" spans="1:9" x14ac:dyDescent="0.25">
      <c r="A136" s="68" t="str">
        <f t="shared" si="2"/>
        <v>2</v>
      </c>
      <c r="B136" s="90">
        <v>212000</v>
      </c>
      <c r="C136" s="68" t="s">
        <v>681</v>
      </c>
      <c r="D136" s="90">
        <v>212262</v>
      </c>
      <c r="E136" s="68" t="s">
        <v>943</v>
      </c>
      <c r="F136" s="68" t="s">
        <v>974</v>
      </c>
      <c r="G136" s="68" t="s">
        <v>974</v>
      </c>
      <c r="H136" s="68" t="s">
        <v>1660</v>
      </c>
    </row>
    <row r="137" spans="1:9" x14ac:dyDescent="0.25">
      <c r="A137" s="68" t="str">
        <f t="shared" si="2"/>
        <v>2</v>
      </c>
      <c r="B137" s="90">
        <v>212000</v>
      </c>
      <c r="C137" s="68" t="s">
        <v>681</v>
      </c>
      <c r="D137" s="90">
        <v>212271</v>
      </c>
      <c r="E137" s="68" t="s">
        <v>700</v>
      </c>
      <c r="F137" s="68" t="s">
        <v>974</v>
      </c>
      <c r="G137" s="68" t="s">
        <v>974</v>
      </c>
      <c r="H137" s="68" t="s">
        <v>1660</v>
      </c>
    </row>
    <row r="138" spans="1:9" x14ac:dyDescent="0.25">
      <c r="A138" s="68" t="str">
        <f t="shared" si="2"/>
        <v>2</v>
      </c>
      <c r="B138" s="90">
        <v>212000</v>
      </c>
      <c r="C138" s="68" t="s">
        <v>681</v>
      </c>
      <c r="D138" s="90">
        <v>212272</v>
      </c>
      <c r="E138" s="68" t="s">
        <v>701</v>
      </c>
      <c r="F138" s="68" t="s">
        <v>974</v>
      </c>
      <c r="G138" s="68" t="s">
        <v>974</v>
      </c>
      <c r="H138" s="68" t="s">
        <v>1660</v>
      </c>
    </row>
    <row r="139" spans="1:9" x14ac:dyDescent="0.25">
      <c r="A139" s="68" t="str">
        <f t="shared" si="2"/>
        <v>2</v>
      </c>
      <c r="B139" s="90">
        <v>212000</v>
      </c>
      <c r="C139" s="68" t="s">
        <v>681</v>
      </c>
      <c r="D139" s="90">
        <v>212427</v>
      </c>
      <c r="E139" s="68" t="s">
        <v>768</v>
      </c>
      <c r="F139" s="68" t="s">
        <v>974</v>
      </c>
      <c r="G139" s="68" t="s">
        <v>974</v>
      </c>
      <c r="H139" s="68" t="s">
        <v>1660</v>
      </c>
    </row>
    <row r="140" spans="1:9" x14ac:dyDescent="0.25">
      <c r="A140" s="68" t="str">
        <f t="shared" si="2"/>
        <v>2</v>
      </c>
      <c r="B140" s="90">
        <v>212000</v>
      </c>
      <c r="C140" s="68" t="s">
        <v>681</v>
      </c>
      <c r="D140" s="90">
        <v>213111</v>
      </c>
      <c r="E140" s="68" t="s">
        <v>1718</v>
      </c>
      <c r="F140" s="68" t="s">
        <v>974</v>
      </c>
      <c r="G140" s="68" t="s">
        <v>974</v>
      </c>
      <c r="H140" s="68" t="s">
        <v>1660</v>
      </c>
      <c r="I140" s="68" t="s">
        <v>1721</v>
      </c>
    </row>
    <row r="141" spans="1:9" x14ac:dyDescent="0.25">
      <c r="A141" s="68" t="str">
        <f t="shared" si="2"/>
        <v>2</v>
      </c>
      <c r="B141" s="90">
        <v>212000</v>
      </c>
      <c r="C141" s="68" t="s">
        <v>681</v>
      </c>
      <c r="D141" s="90">
        <v>213130</v>
      </c>
      <c r="E141" s="68" t="s">
        <v>1717</v>
      </c>
      <c r="F141" s="68" t="s">
        <v>974</v>
      </c>
      <c r="G141" s="68" t="s">
        <v>974</v>
      </c>
      <c r="H141" s="68" t="s">
        <v>1660</v>
      </c>
      <c r="I141" s="68" t="s">
        <v>1721</v>
      </c>
    </row>
    <row r="142" spans="1:9" x14ac:dyDescent="0.25">
      <c r="A142" s="68" t="str">
        <f t="shared" si="2"/>
        <v>2</v>
      </c>
      <c r="B142" s="90">
        <v>212000</v>
      </c>
      <c r="C142" s="68" t="s">
        <v>681</v>
      </c>
      <c r="D142" s="90">
        <v>213166</v>
      </c>
      <c r="E142" s="68" t="s">
        <v>702</v>
      </c>
      <c r="F142" s="68" t="s">
        <v>974</v>
      </c>
      <c r="G142" s="68" t="s">
        <v>974</v>
      </c>
      <c r="H142" s="68" t="s">
        <v>1660</v>
      </c>
    </row>
    <row r="143" spans="1:9" x14ac:dyDescent="0.25">
      <c r="A143" s="68" t="str">
        <f t="shared" si="2"/>
        <v>2</v>
      </c>
      <c r="B143" s="90">
        <v>212000</v>
      </c>
      <c r="C143" s="68" t="s">
        <v>681</v>
      </c>
      <c r="D143" s="90">
        <v>214100</v>
      </c>
      <c r="E143" s="68" t="s">
        <v>944</v>
      </c>
      <c r="F143" s="68" t="s">
        <v>974</v>
      </c>
      <c r="G143" s="68" t="s">
        <v>974</v>
      </c>
      <c r="H143" s="68" t="s">
        <v>1660</v>
      </c>
    </row>
    <row r="144" spans="1:9" x14ac:dyDescent="0.25">
      <c r="A144" s="68" t="str">
        <f t="shared" si="2"/>
        <v>2</v>
      </c>
      <c r="B144" s="90">
        <v>212000</v>
      </c>
      <c r="C144" s="68" t="s">
        <v>681</v>
      </c>
      <c r="D144" s="90">
        <v>252226</v>
      </c>
      <c r="E144" s="68" t="s">
        <v>899</v>
      </c>
      <c r="F144" s="68" t="s">
        <v>974</v>
      </c>
      <c r="G144" s="68" t="s">
        <v>974</v>
      </c>
      <c r="H144" s="68" t="s">
        <v>1660</v>
      </c>
    </row>
    <row r="145" spans="1:9" x14ac:dyDescent="0.25">
      <c r="A145" s="68" t="str">
        <f t="shared" si="2"/>
        <v>2</v>
      </c>
      <c r="B145" s="90">
        <v>213000</v>
      </c>
      <c r="C145" s="68" t="s">
        <v>703</v>
      </c>
      <c r="D145" s="90">
        <v>213500</v>
      </c>
      <c r="E145" s="68" t="s">
        <v>704</v>
      </c>
      <c r="F145" s="68" t="s">
        <v>974</v>
      </c>
      <c r="G145" s="68" t="s">
        <v>974</v>
      </c>
      <c r="H145" s="68" t="s">
        <v>1660</v>
      </c>
    </row>
    <row r="146" spans="1:9" x14ac:dyDescent="0.25">
      <c r="A146" s="68" t="str">
        <f t="shared" si="2"/>
        <v>2</v>
      </c>
      <c r="B146" s="90">
        <v>214000</v>
      </c>
      <c r="C146" s="68" t="s">
        <v>788</v>
      </c>
      <c r="D146" s="90">
        <v>252231</v>
      </c>
      <c r="E146" s="68" t="s">
        <v>789</v>
      </c>
      <c r="F146" s="68" t="s">
        <v>974</v>
      </c>
      <c r="G146" s="68" t="s">
        <v>974</v>
      </c>
      <c r="H146" s="68" t="s">
        <v>1660</v>
      </c>
    </row>
    <row r="147" spans="1:9" x14ac:dyDescent="0.25">
      <c r="A147" s="68" t="str">
        <f t="shared" si="2"/>
        <v>1</v>
      </c>
      <c r="B147" s="90">
        <v>220000</v>
      </c>
      <c r="C147" s="68" t="s">
        <v>705</v>
      </c>
      <c r="D147" s="90">
        <v>190000</v>
      </c>
      <c r="E147" s="68" t="s">
        <v>706</v>
      </c>
      <c r="F147" s="68" t="s">
        <v>974</v>
      </c>
      <c r="G147" s="68" t="s">
        <v>974</v>
      </c>
      <c r="H147" s="68" t="s">
        <v>1660</v>
      </c>
    </row>
    <row r="148" spans="1:9" x14ac:dyDescent="0.25">
      <c r="A148" s="68" t="str">
        <f t="shared" si="2"/>
        <v>2</v>
      </c>
      <c r="B148" s="90">
        <v>220000</v>
      </c>
      <c r="C148" s="68" t="s">
        <v>705</v>
      </c>
      <c r="D148" s="90">
        <v>210125</v>
      </c>
      <c r="E148" s="68" t="s">
        <v>1651</v>
      </c>
      <c r="F148" s="68" t="s">
        <v>974</v>
      </c>
      <c r="G148" s="68" t="s">
        <v>974</v>
      </c>
      <c r="H148" s="68" t="s">
        <v>1660</v>
      </c>
      <c r="I148" s="68" t="s">
        <v>1658</v>
      </c>
    </row>
    <row r="149" spans="1:9" x14ac:dyDescent="0.25">
      <c r="A149" s="68" t="str">
        <f t="shared" si="2"/>
        <v>2</v>
      </c>
      <c r="B149" s="90">
        <v>220000</v>
      </c>
      <c r="C149" s="68" t="s">
        <v>705</v>
      </c>
      <c r="D149" s="90">
        <v>210144</v>
      </c>
      <c r="E149" s="68" t="s">
        <v>707</v>
      </c>
      <c r="F149" s="68" t="s">
        <v>974</v>
      </c>
      <c r="G149" s="68" t="s">
        <v>974</v>
      </c>
      <c r="H149" s="68" t="s">
        <v>1660</v>
      </c>
    </row>
    <row r="150" spans="1:9" x14ac:dyDescent="0.25">
      <c r="A150" s="68" t="str">
        <f t="shared" si="2"/>
        <v>2</v>
      </c>
      <c r="B150" s="90">
        <v>220000</v>
      </c>
      <c r="C150" s="68" t="s">
        <v>705</v>
      </c>
      <c r="D150" s="90">
        <v>210149</v>
      </c>
      <c r="E150" s="68" t="s">
        <v>1021</v>
      </c>
      <c r="F150" s="68" t="s">
        <v>974</v>
      </c>
      <c r="G150" s="68" t="s">
        <v>974</v>
      </c>
      <c r="H150" s="68" t="s">
        <v>1660</v>
      </c>
    </row>
    <row r="151" spans="1:9" x14ac:dyDescent="0.25">
      <c r="A151" s="68" t="str">
        <f t="shared" si="2"/>
        <v>2</v>
      </c>
      <c r="B151" s="90">
        <v>220000</v>
      </c>
      <c r="C151" s="68" t="s">
        <v>705</v>
      </c>
      <c r="D151" s="90">
        <v>210162</v>
      </c>
      <c r="E151" s="68" t="s">
        <v>708</v>
      </c>
      <c r="F151" s="68" t="s">
        <v>974</v>
      </c>
      <c r="G151" s="68" t="s">
        <v>974</v>
      </c>
      <c r="H151" s="68" t="s">
        <v>1660</v>
      </c>
    </row>
    <row r="152" spans="1:9" x14ac:dyDescent="0.25">
      <c r="A152" s="68" t="str">
        <f t="shared" si="2"/>
        <v>2</v>
      </c>
      <c r="B152" s="90">
        <v>220000</v>
      </c>
      <c r="C152" s="68" t="s">
        <v>705</v>
      </c>
      <c r="D152" s="90">
        <v>210163</v>
      </c>
      <c r="E152" s="68" t="s">
        <v>709</v>
      </c>
      <c r="F152" s="68" t="s">
        <v>974</v>
      </c>
      <c r="G152" s="68" t="s">
        <v>974</v>
      </c>
      <c r="H152" s="68" t="s">
        <v>1660</v>
      </c>
    </row>
    <row r="153" spans="1:9" x14ac:dyDescent="0.25">
      <c r="A153" s="68" t="str">
        <f t="shared" si="2"/>
        <v>2</v>
      </c>
      <c r="B153" s="90">
        <v>220000</v>
      </c>
      <c r="C153" s="68" t="s">
        <v>705</v>
      </c>
      <c r="D153" s="90">
        <v>210165</v>
      </c>
      <c r="E153" s="68" t="s">
        <v>960</v>
      </c>
      <c r="F153" s="68" t="s">
        <v>974</v>
      </c>
      <c r="G153" s="68" t="s">
        <v>974</v>
      </c>
      <c r="H153" s="68" t="s">
        <v>1660</v>
      </c>
    </row>
    <row r="154" spans="1:9" x14ac:dyDescent="0.25">
      <c r="A154" s="68" t="str">
        <f t="shared" si="2"/>
        <v>2</v>
      </c>
      <c r="B154" s="90">
        <v>220000</v>
      </c>
      <c r="C154" s="68" t="s">
        <v>705</v>
      </c>
      <c r="D154" s="90">
        <v>210167</v>
      </c>
      <c r="E154" s="68" t="s">
        <v>961</v>
      </c>
      <c r="F154" s="68" t="s">
        <v>974</v>
      </c>
      <c r="G154" s="68" t="s">
        <v>974</v>
      </c>
      <c r="H154" s="68" t="s">
        <v>1660</v>
      </c>
    </row>
    <row r="155" spans="1:9" x14ac:dyDescent="0.25">
      <c r="A155" s="68" t="str">
        <f t="shared" si="2"/>
        <v>2</v>
      </c>
      <c r="B155" s="90">
        <v>220000</v>
      </c>
      <c r="C155" s="68" t="s">
        <v>705</v>
      </c>
      <c r="D155" s="90">
        <v>210179</v>
      </c>
      <c r="E155" s="68" t="s">
        <v>1461</v>
      </c>
      <c r="F155" s="68" t="s">
        <v>974</v>
      </c>
      <c r="G155" s="68" t="s">
        <v>974</v>
      </c>
      <c r="H155" s="68" t="s">
        <v>1660</v>
      </c>
      <c r="I155" s="68" t="s">
        <v>1486</v>
      </c>
    </row>
    <row r="156" spans="1:9" x14ac:dyDescent="0.25">
      <c r="A156" s="68" t="str">
        <f t="shared" si="2"/>
        <v>2</v>
      </c>
      <c r="B156" s="90">
        <v>220000</v>
      </c>
      <c r="C156" s="68" t="s">
        <v>705</v>
      </c>
      <c r="D156" s="90">
        <v>210180</v>
      </c>
      <c r="E156" s="68" t="s">
        <v>1716</v>
      </c>
      <c r="F156" s="68" t="s">
        <v>974</v>
      </c>
      <c r="G156" s="68" t="s">
        <v>974</v>
      </c>
      <c r="H156" s="68" t="s">
        <v>1660</v>
      </c>
      <c r="I156" s="68" t="s">
        <v>1721</v>
      </c>
    </row>
    <row r="157" spans="1:9" x14ac:dyDescent="0.25">
      <c r="A157" s="68" t="str">
        <f t="shared" si="2"/>
        <v>3</v>
      </c>
      <c r="B157" s="90">
        <v>301000</v>
      </c>
      <c r="C157" s="68" t="s">
        <v>710</v>
      </c>
      <c r="D157" s="90">
        <v>310000</v>
      </c>
      <c r="E157" s="68" t="s">
        <v>711</v>
      </c>
      <c r="F157" s="68">
        <v>1.2</v>
      </c>
      <c r="G157" s="68" t="s">
        <v>974</v>
      </c>
    </row>
    <row r="158" spans="1:9" x14ac:dyDescent="0.25">
      <c r="A158" s="68" t="str">
        <f t="shared" si="2"/>
        <v>3</v>
      </c>
      <c r="B158" s="90">
        <v>303000</v>
      </c>
      <c r="C158" s="68" t="s">
        <v>712</v>
      </c>
      <c r="D158" s="90">
        <v>303110</v>
      </c>
      <c r="E158" s="68" t="s">
        <v>1045</v>
      </c>
      <c r="F158" s="68" t="s">
        <v>974</v>
      </c>
      <c r="G158" s="68" t="s">
        <v>974</v>
      </c>
    </row>
    <row r="159" spans="1:9" x14ac:dyDescent="0.25">
      <c r="A159" s="68" t="str">
        <f t="shared" si="2"/>
        <v>3</v>
      </c>
      <c r="B159" s="90">
        <v>303000</v>
      </c>
      <c r="C159" s="68" t="s">
        <v>712</v>
      </c>
      <c r="D159" s="90">
        <v>303111</v>
      </c>
      <c r="E159" s="68" t="s">
        <v>1046</v>
      </c>
      <c r="F159" s="68" t="s">
        <v>974</v>
      </c>
      <c r="G159" s="68" t="s">
        <v>974</v>
      </c>
    </row>
    <row r="160" spans="1:9" x14ac:dyDescent="0.25">
      <c r="A160" s="68" t="str">
        <f t="shared" si="2"/>
        <v>3</v>
      </c>
      <c r="B160" s="90">
        <v>303000</v>
      </c>
      <c r="C160" s="68" t="s">
        <v>712</v>
      </c>
      <c r="D160" s="90">
        <v>303201</v>
      </c>
      <c r="E160" s="68" t="s">
        <v>713</v>
      </c>
      <c r="F160" s="68" t="s">
        <v>974</v>
      </c>
      <c r="G160" s="68" t="s">
        <v>974</v>
      </c>
    </row>
    <row r="161" spans="1:7" x14ac:dyDescent="0.25">
      <c r="A161" s="68" t="str">
        <f t="shared" si="2"/>
        <v>3</v>
      </c>
      <c r="B161" s="90">
        <v>303000</v>
      </c>
      <c r="C161" s="68" t="s">
        <v>712</v>
      </c>
      <c r="D161" s="90">
        <v>303202</v>
      </c>
      <c r="E161" s="68" t="s">
        <v>714</v>
      </c>
      <c r="F161" s="68" t="s">
        <v>974</v>
      </c>
      <c r="G161" s="68" t="s">
        <v>974</v>
      </c>
    </row>
    <row r="162" spans="1:7" x14ac:dyDescent="0.25">
      <c r="A162" s="68" t="str">
        <f t="shared" si="2"/>
        <v>3</v>
      </c>
      <c r="B162" s="90">
        <v>303000</v>
      </c>
      <c r="C162" s="68" t="s">
        <v>712</v>
      </c>
      <c r="D162" s="90">
        <v>303207</v>
      </c>
      <c r="E162" s="68" t="s">
        <v>821</v>
      </c>
      <c r="F162" s="68" t="s">
        <v>974</v>
      </c>
      <c r="G162" s="68" t="s">
        <v>974</v>
      </c>
    </row>
    <row r="163" spans="1:7" x14ac:dyDescent="0.25">
      <c r="A163" s="68" t="str">
        <f t="shared" si="2"/>
        <v>3</v>
      </c>
      <c r="B163" s="90">
        <v>303000</v>
      </c>
      <c r="C163" s="68" t="s">
        <v>712</v>
      </c>
      <c r="D163" s="90">
        <v>303213</v>
      </c>
      <c r="E163" s="68" t="s">
        <v>838</v>
      </c>
      <c r="F163" s="68" t="s">
        <v>974</v>
      </c>
      <c r="G163" s="68" t="s">
        <v>974</v>
      </c>
    </row>
    <row r="164" spans="1:7" x14ac:dyDescent="0.25">
      <c r="A164" s="68" t="str">
        <f t="shared" si="2"/>
        <v>3</v>
      </c>
      <c r="B164" s="90">
        <v>303000</v>
      </c>
      <c r="C164" s="68" t="s">
        <v>712</v>
      </c>
      <c r="D164" s="90">
        <v>303215</v>
      </c>
      <c r="E164" s="68" t="s">
        <v>839</v>
      </c>
      <c r="F164" s="68" t="s">
        <v>974</v>
      </c>
      <c r="G164" s="68" t="s">
        <v>974</v>
      </c>
    </row>
    <row r="165" spans="1:7" x14ac:dyDescent="0.25">
      <c r="A165" s="68" t="str">
        <f t="shared" si="2"/>
        <v>3</v>
      </c>
      <c r="B165" s="90">
        <v>303000</v>
      </c>
      <c r="C165" s="68" t="s">
        <v>712</v>
      </c>
      <c r="D165" s="90">
        <v>303229</v>
      </c>
      <c r="E165" s="68" t="s">
        <v>840</v>
      </c>
      <c r="F165" s="68" t="s">
        <v>974</v>
      </c>
      <c r="G165" s="68" t="s">
        <v>974</v>
      </c>
    </row>
    <row r="166" spans="1:7" x14ac:dyDescent="0.25">
      <c r="A166" s="68" t="str">
        <f t="shared" si="2"/>
        <v>3</v>
      </c>
      <c r="B166" s="90">
        <v>303000</v>
      </c>
      <c r="C166" s="68" t="s">
        <v>712</v>
      </c>
      <c r="D166" s="90">
        <v>303230</v>
      </c>
      <c r="E166" s="68" t="s">
        <v>878</v>
      </c>
      <c r="F166" s="68" t="s">
        <v>974</v>
      </c>
      <c r="G166" s="68" t="s">
        <v>974</v>
      </c>
    </row>
    <row r="167" spans="1:7" x14ac:dyDescent="0.25">
      <c r="A167" s="68" t="str">
        <f t="shared" si="2"/>
        <v>3</v>
      </c>
      <c r="B167" s="90">
        <v>303000</v>
      </c>
      <c r="C167" s="68" t="s">
        <v>712</v>
      </c>
      <c r="D167" s="90">
        <v>303245</v>
      </c>
      <c r="E167" s="68" t="s">
        <v>715</v>
      </c>
      <c r="F167" s="68" t="s">
        <v>974</v>
      </c>
      <c r="G167" s="68" t="s">
        <v>974</v>
      </c>
    </row>
    <row r="168" spans="1:7" x14ac:dyDescent="0.25">
      <c r="A168" s="68" t="str">
        <f t="shared" si="2"/>
        <v>3</v>
      </c>
      <c r="B168" s="90">
        <v>303000</v>
      </c>
      <c r="C168" s="68" t="s">
        <v>712</v>
      </c>
      <c r="D168" s="90">
        <v>303246</v>
      </c>
      <c r="E168" s="68" t="s">
        <v>716</v>
      </c>
      <c r="F168" s="68" t="s">
        <v>974</v>
      </c>
      <c r="G168" s="68" t="s">
        <v>974</v>
      </c>
    </row>
    <row r="169" spans="1:7" x14ac:dyDescent="0.25">
      <c r="A169" s="68" t="str">
        <f t="shared" si="2"/>
        <v>3</v>
      </c>
      <c r="B169" s="90">
        <v>303000</v>
      </c>
      <c r="C169" s="68" t="s">
        <v>712</v>
      </c>
      <c r="D169" s="90">
        <v>303248</v>
      </c>
      <c r="E169" s="68" t="s">
        <v>841</v>
      </c>
      <c r="F169" s="68" t="s">
        <v>974</v>
      </c>
      <c r="G169" s="68" t="s">
        <v>974</v>
      </c>
    </row>
    <row r="170" spans="1:7" x14ac:dyDescent="0.25">
      <c r="A170" s="68" t="str">
        <f t="shared" si="2"/>
        <v>3</v>
      </c>
      <c r="B170" s="90">
        <v>303000</v>
      </c>
      <c r="C170" s="68" t="s">
        <v>712</v>
      </c>
      <c r="D170" s="90">
        <v>303249</v>
      </c>
      <c r="E170" s="68" t="s">
        <v>879</v>
      </c>
      <c r="F170" s="68" t="s">
        <v>974</v>
      </c>
      <c r="G170" s="68" t="s">
        <v>974</v>
      </c>
    </row>
    <row r="171" spans="1:7" x14ac:dyDescent="0.25">
      <c r="A171" s="68" t="str">
        <f t="shared" si="2"/>
        <v>3</v>
      </c>
      <c r="B171" s="90">
        <v>303000</v>
      </c>
      <c r="C171" s="68" t="s">
        <v>712</v>
      </c>
      <c r="D171" s="90">
        <v>303251</v>
      </c>
      <c r="E171" s="68" t="s">
        <v>880</v>
      </c>
      <c r="F171" s="68" t="s">
        <v>974</v>
      </c>
      <c r="G171" s="68" t="s">
        <v>974</v>
      </c>
    </row>
    <row r="172" spans="1:7" x14ac:dyDescent="0.25">
      <c r="A172" s="68" t="str">
        <f t="shared" si="2"/>
        <v>3</v>
      </c>
      <c r="B172" s="90">
        <v>303000</v>
      </c>
      <c r="C172" s="68" t="s">
        <v>712</v>
      </c>
      <c r="D172" s="90">
        <v>303266</v>
      </c>
      <c r="E172" s="68" t="s">
        <v>842</v>
      </c>
      <c r="F172" s="68" t="s">
        <v>974</v>
      </c>
      <c r="G172" s="68" t="s">
        <v>974</v>
      </c>
    </row>
    <row r="173" spans="1:7" x14ac:dyDescent="0.25">
      <c r="A173" s="68" t="str">
        <f t="shared" si="2"/>
        <v>3</v>
      </c>
      <c r="B173" s="90">
        <v>303000</v>
      </c>
      <c r="C173" s="68" t="s">
        <v>712</v>
      </c>
      <c r="D173" s="90">
        <v>303268</v>
      </c>
      <c r="E173" s="68" t="s">
        <v>843</v>
      </c>
      <c r="F173" s="68" t="s">
        <v>974</v>
      </c>
      <c r="G173" s="68" t="s">
        <v>974</v>
      </c>
    </row>
    <row r="174" spans="1:7" x14ac:dyDescent="0.25">
      <c r="A174" s="68" t="str">
        <f t="shared" si="2"/>
        <v>3</v>
      </c>
      <c r="B174" s="90">
        <v>303000</v>
      </c>
      <c r="C174" s="68" t="s">
        <v>712</v>
      </c>
      <c r="D174" s="90">
        <v>303284</v>
      </c>
      <c r="E174" s="68" t="s">
        <v>881</v>
      </c>
      <c r="F174" s="68" t="s">
        <v>974</v>
      </c>
      <c r="G174" s="68" t="s">
        <v>974</v>
      </c>
    </row>
    <row r="175" spans="1:7" x14ac:dyDescent="0.25">
      <c r="A175" s="68" t="str">
        <f t="shared" si="2"/>
        <v>3</v>
      </c>
      <c r="B175" s="90">
        <v>303000</v>
      </c>
      <c r="C175" s="68" t="s">
        <v>712</v>
      </c>
      <c r="D175" s="90">
        <v>303302</v>
      </c>
      <c r="E175" s="68" t="s">
        <v>1042</v>
      </c>
      <c r="F175" s="68" t="s">
        <v>974</v>
      </c>
      <c r="G175" s="68" t="s">
        <v>974</v>
      </c>
    </row>
    <row r="176" spans="1:7" x14ac:dyDescent="0.25">
      <c r="A176" s="68" t="str">
        <f t="shared" si="2"/>
        <v>3</v>
      </c>
      <c r="B176" s="90">
        <v>303000</v>
      </c>
      <c r="C176" s="68" t="s">
        <v>712</v>
      </c>
      <c r="D176" s="90">
        <v>303329</v>
      </c>
      <c r="E176" s="68" t="s">
        <v>1032</v>
      </c>
      <c r="F176" s="68" t="s">
        <v>974</v>
      </c>
      <c r="G176" s="68" t="s">
        <v>974</v>
      </c>
    </row>
    <row r="177" spans="1:7" x14ac:dyDescent="0.25">
      <c r="A177" s="68" t="str">
        <f t="shared" si="2"/>
        <v>3</v>
      </c>
      <c r="B177" s="90">
        <v>303000</v>
      </c>
      <c r="C177" s="68" t="s">
        <v>712</v>
      </c>
      <c r="D177" s="90">
        <v>303346</v>
      </c>
      <c r="E177" s="68" t="s">
        <v>1044</v>
      </c>
      <c r="F177" s="68" t="s">
        <v>974</v>
      </c>
      <c r="G177" s="68" t="s">
        <v>974</v>
      </c>
    </row>
    <row r="178" spans="1:7" x14ac:dyDescent="0.25">
      <c r="A178" s="68" t="str">
        <f t="shared" si="2"/>
        <v>3</v>
      </c>
      <c r="B178" s="90">
        <v>303000</v>
      </c>
      <c r="C178" s="68" t="s">
        <v>712</v>
      </c>
      <c r="D178" s="90">
        <v>303416</v>
      </c>
      <c r="E178" s="68" t="s">
        <v>964</v>
      </c>
      <c r="F178" s="68" t="s">
        <v>974</v>
      </c>
      <c r="G178" s="68" t="s">
        <v>974</v>
      </c>
    </row>
    <row r="179" spans="1:7" x14ac:dyDescent="0.25">
      <c r="A179" s="68" t="str">
        <f t="shared" si="2"/>
        <v>3</v>
      </c>
      <c r="B179" s="90">
        <v>303000</v>
      </c>
      <c r="C179" s="68" t="s">
        <v>712</v>
      </c>
      <c r="D179" s="90">
        <v>303418</v>
      </c>
      <c r="E179" s="68" t="s">
        <v>965</v>
      </c>
      <c r="F179" s="68" t="s">
        <v>974</v>
      </c>
      <c r="G179" s="68" t="s">
        <v>974</v>
      </c>
    </row>
    <row r="180" spans="1:7" x14ac:dyDescent="0.25">
      <c r="A180" s="68" t="str">
        <f t="shared" si="2"/>
        <v>3</v>
      </c>
      <c r="B180" s="90">
        <v>303000</v>
      </c>
      <c r="C180" s="68" t="s">
        <v>712</v>
      </c>
      <c r="D180" s="90">
        <v>303581</v>
      </c>
      <c r="E180" s="68" t="s">
        <v>823</v>
      </c>
      <c r="F180" s="68" t="s">
        <v>974</v>
      </c>
      <c r="G180" s="68" t="s">
        <v>974</v>
      </c>
    </row>
    <row r="181" spans="1:7" x14ac:dyDescent="0.25">
      <c r="A181" s="68" t="str">
        <f t="shared" si="2"/>
        <v>3</v>
      </c>
      <c r="B181" s="90">
        <v>303000</v>
      </c>
      <c r="C181" s="68" t="s">
        <v>712</v>
      </c>
      <c r="D181" s="90">
        <v>303582</v>
      </c>
      <c r="E181" s="68" t="s">
        <v>824</v>
      </c>
      <c r="F181" s="68" t="s">
        <v>974</v>
      </c>
      <c r="G181" s="68" t="s">
        <v>974</v>
      </c>
    </row>
    <row r="182" spans="1:7" x14ac:dyDescent="0.25">
      <c r="A182" s="68" t="str">
        <f t="shared" si="2"/>
        <v>3</v>
      </c>
      <c r="B182" s="90">
        <v>303000</v>
      </c>
      <c r="C182" s="68" t="s">
        <v>712</v>
      </c>
      <c r="D182" s="90">
        <v>390000</v>
      </c>
      <c r="E182" s="68" t="s">
        <v>717</v>
      </c>
      <c r="F182" s="68" t="s">
        <v>974</v>
      </c>
      <c r="G182" s="68" t="s">
        <v>974</v>
      </c>
    </row>
    <row r="183" spans="1:7" x14ac:dyDescent="0.25">
      <c r="A183" s="68" t="str">
        <f t="shared" si="2"/>
        <v>3</v>
      </c>
      <c r="B183" s="90">
        <v>303000</v>
      </c>
      <c r="C183" s="68" t="s">
        <v>712</v>
      </c>
      <c r="D183" s="90">
        <v>390001</v>
      </c>
      <c r="E183" s="68" t="s">
        <v>718</v>
      </c>
      <c r="F183" s="68" t="s">
        <v>974</v>
      </c>
      <c r="G183" s="68" t="s">
        <v>974</v>
      </c>
    </row>
    <row r="184" spans="1:7" x14ac:dyDescent="0.25">
      <c r="A184" s="68" t="str">
        <f t="shared" si="2"/>
        <v>3</v>
      </c>
      <c r="B184" s="90">
        <v>303000</v>
      </c>
      <c r="C184" s="68" t="s">
        <v>712</v>
      </c>
      <c r="D184" s="90">
        <v>390002</v>
      </c>
      <c r="E184" s="68" t="s">
        <v>719</v>
      </c>
      <c r="F184" s="68" t="s">
        <v>974</v>
      </c>
      <c r="G184" s="68" t="s">
        <v>974</v>
      </c>
    </row>
    <row r="185" spans="1:7" x14ac:dyDescent="0.25">
      <c r="A185" s="68" t="str">
        <f t="shared" si="2"/>
        <v>3</v>
      </c>
      <c r="B185" s="90">
        <v>303000</v>
      </c>
      <c r="C185" s="68" t="s">
        <v>712</v>
      </c>
      <c r="D185" s="90">
        <v>390405</v>
      </c>
      <c r="E185" s="68" t="s">
        <v>720</v>
      </c>
      <c r="F185" s="68" t="s">
        <v>974</v>
      </c>
      <c r="G185" s="68" t="s">
        <v>974</v>
      </c>
    </row>
    <row r="186" spans="1:7" x14ac:dyDescent="0.25">
      <c r="A186" s="68" t="str">
        <f t="shared" si="2"/>
        <v>3</v>
      </c>
      <c r="B186" s="90">
        <v>303000</v>
      </c>
      <c r="C186" s="68" t="s">
        <v>712</v>
      </c>
      <c r="D186" s="90">
        <v>390406</v>
      </c>
      <c r="E186" s="68" t="s">
        <v>1027</v>
      </c>
      <c r="F186" s="68" t="s">
        <v>974</v>
      </c>
      <c r="G186" s="68" t="s">
        <v>974</v>
      </c>
    </row>
    <row r="187" spans="1:7" x14ac:dyDescent="0.25">
      <c r="A187" s="68" t="str">
        <f t="shared" si="2"/>
        <v>3</v>
      </c>
      <c r="B187" s="90">
        <v>303000</v>
      </c>
      <c r="C187" s="68" t="s">
        <v>712</v>
      </c>
      <c r="D187" s="90">
        <v>390407</v>
      </c>
      <c r="E187" s="68" t="s">
        <v>822</v>
      </c>
      <c r="F187" s="68" t="s">
        <v>974</v>
      </c>
      <c r="G187" s="68" t="s">
        <v>974</v>
      </c>
    </row>
    <row r="188" spans="1:7" x14ac:dyDescent="0.25">
      <c r="A188" s="68" t="str">
        <f t="shared" si="2"/>
        <v>3</v>
      </c>
      <c r="B188" s="90">
        <v>303000</v>
      </c>
      <c r="C188" s="68" t="s">
        <v>712</v>
      </c>
      <c r="D188" s="90">
        <v>390413</v>
      </c>
      <c r="E188" s="68" t="s">
        <v>844</v>
      </c>
      <c r="F188" s="68" t="s">
        <v>974</v>
      </c>
      <c r="G188" s="68" t="s">
        <v>974</v>
      </c>
    </row>
    <row r="189" spans="1:7" x14ac:dyDescent="0.25">
      <c r="A189" s="68" t="str">
        <f t="shared" si="2"/>
        <v>3</v>
      </c>
      <c r="B189" s="90">
        <v>303000</v>
      </c>
      <c r="C189" s="68" t="s">
        <v>712</v>
      </c>
      <c r="D189" s="90">
        <v>390415</v>
      </c>
      <c r="E189" s="68" t="s">
        <v>845</v>
      </c>
      <c r="F189" s="68" t="s">
        <v>974</v>
      </c>
      <c r="G189" s="68" t="s">
        <v>974</v>
      </c>
    </row>
    <row r="190" spans="1:7" x14ac:dyDescent="0.25">
      <c r="A190" s="68" t="str">
        <f t="shared" si="2"/>
        <v>3</v>
      </c>
      <c r="B190" s="90">
        <v>303000</v>
      </c>
      <c r="C190" s="68" t="s">
        <v>712</v>
      </c>
      <c r="D190" s="90">
        <v>390429</v>
      </c>
      <c r="E190" s="68" t="s">
        <v>846</v>
      </c>
      <c r="F190" s="68" t="s">
        <v>974</v>
      </c>
      <c r="G190" s="68" t="s">
        <v>974</v>
      </c>
    </row>
    <row r="191" spans="1:7" x14ac:dyDescent="0.25">
      <c r="A191" s="68" t="str">
        <f t="shared" si="2"/>
        <v>3</v>
      </c>
      <c r="B191" s="90">
        <v>303000</v>
      </c>
      <c r="C191" s="68" t="s">
        <v>712</v>
      </c>
      <c r="D191" s="90">
        <v>390430</v>
      </c>
      <c r="E191" s="68" t="s">
        <v>882</v>
      </c>
      <c r="F191" s="68" t="s">
        <v>974</v>
      </c>
      <c r="G191" s="68" t="s">
        <v>974</v>
      </c>
    </row>
    <row r="192" spans="1:7" x14ac:dyDescent="0.25">
      <c r="A192" s="68" t="str">
        <f t="shared" si="2"/>
        <v>3</v>
      </c>
      <c r="B192" s="90">
        <v>303000</v>
      </c>
      <c r="C192" s="68" t="s">
        <v>712</v>
      </c>
      <c r="D192" s="90">
        <v>390445</v>
      </c>
      <c r="E192" s="68" t="s">
        <v>721</v>
      </c>
      <c r="F192" s="68" t="s">
        <v>974</v>
      </c>
      <c r="G192" s="68" t="s">
        <v>974</v>
      </c>
    </row>
    <row r="193" spans="1:7" x14ac:dyDescent="0.25">
      <c r="A193" s="68" t="str">
        <f t="shared" si="2"/>
        <v>3</v>
      </c>
      <c r="B193" s="90">
        <v>303000</v>
      </c>
      <c r="C193" s="68" t="s">
        <v>712</v>
      </c>
      <c r="D193" s="90">
        <v>390446</v>
      </c>
      <c r="E193" s="68" t="s">
        <v>722</v>
      </c>
      <c r="F193" s="68" t="s">
        <v>974</v>
      </c>
      <c r="G193" s="68" t="s">
        <v>974</v>
      </c>
    </row>
    <row r="194" spans="1:7" x14ac:dyDescent="0.25">
      <c r="A194" s="68" t="str">
        <f t="shared" ref="A194:A257" si="3">LEFT(D194,1)</f>
        <v>3</v>
      </c>
      <c r="B194" s="90">
        <v>303000</v>
      </c>
      <c r="C194" s="68" t="s">
        <v>712</v>
      </c>
      <c r="D194" s="90">
        <v>390448</v>
      </c>
      <c r="E194" s="68" t="s">
        <v>847</v>
      </c>
      <c r="F194" s="68" t="s">
        <v>974</v>
      </c>
      <c r="G194" s="68" t="s">
        <v>974</v>
      </c>
    </row>
    <row r="195" spans="1:7" x14ac:dyDescent="0.25">
      <c r="A195" s="68" t="str">
        <f t="shared" si="3"/>
        <v>3</v>
      </c>
      <c r="B195" s="90">
        <v>303000</v>
      </c>
      <c r="C195" s="68" t="s">
        <v>712</v>
      </c>
      <c r="D195" s="90">
        <v>390449</v>
      </c>
      <c r="E195" s="68" t="s">
        <v>883</v>
      </c>
      <c r="F195" s="68" t="s">
        <v>974</v>
      </c>
      <c r="G195" s="68" t="s">
        <v>974</v>
      </c>
    </row>
    <row r="196" spans="1:7" x14ac:dyDescent="0.25">
      <c r="A196" s="68" t="str">
        <f t="shared" si="3"/>
        <v>3</v>
      </c>
      <c r="B196" s="90">
        <v>303000</v>
      </c>
      <c r="C196" s="68" t="s">
        <v>712</v>
      </c>
      <c r="D196" s="90">
        <v>390451</v>
      </c>
      <c r="E196" s="68" t="s">
        <v>884</v>
      </c>
      <c r="F196" s="68" t="s">
        <v>974</v>
      </c>
      <c r="G196" s="68" t="s">
        <v>974</v>
      </c>
    </row>
    <row r="197" spans="1:7" x14ac:dyDescent="0.25">
      <c r="A197" s="68" t="str">
        <f t="shared" si="3"/>
        <v>3</v>
      </c>
      <c r="B197" s="90">
        <v>303000</v>
      </c>
      <c r="C197" s="68" t="s">
        <v>712</v>
      </c>
      <c r="D197" s="90">
        <v>390466</v>
      </c>
      <c r="E197" s="68" t="s">
        <v>848</v>
      </c>
      <c r="F197" s="68" t="s">
        <v>974</v>
      </c>
      <c r="G197" s="68" t="s">
        <v>974</v>
      </c>
    </row>
    <row r="198" spans="1:7" x14ac:dyDescent="0.25">
      <c r="A198" s="68" t="str">
        <f t="shared" si="3"/>
        <v>3</v>
      </c>
      <c r="B198" s="90">
        <v>303000</v>
      </c>
      <c r="C198" s="68" t="s">
        <v>712</v>
      </c>
      <c r="D198" s="90">
        <v>390468</v>
      </c>
      <c r="E198" s="68" t="s">
        <v>849</v>
      </c>
      <c r="F198" s="68" t="s">
        <v>974</v>
      </c>
      <c r="G198" s="68" t="s">
        <v>974</v>
      </c>
    </row>
    <row r="199" spans="1:7" x14ac:dyDescent="0.25">
      <c r="A199" s="68" t="str">
        <f t="shared" si="3"/>
        <v>3</v>
      </c>
      <c r="B199" s="90">
        <v>303000</v>
      </c>
      <c r="C199" s="68" t="s">
        <v>712</v>
      </c>
      <c r="D199" s="90">
        <v>390519</v>
      </c>
      <c r="E199" s="68" t="s">
        <v>966</v>
      </c>
      <c r="F199" s="68" t="s">
        <v>974</v>
      </c>
      <c r="G199" s="68" t="s">
        <v>974</v>
      </c>
    </row>
    <row r="200" spans="1:7" x14ac:dyDescent="0.25">
      <c r="A200" s="68" t="str">
        <f t="shared" si="3"/>
        <v>3</v>
      </c>
      <c r="B200" s="90">
        <v>303000</v>
      </c>
      <c r="C200" s="68" t="s">
        <v>712</v>
      </c>
      <c r="D200" s="90">
        <v>390520</v>
      </c>
      <c r="E200" s="68" t="s">
        <v>967</v>
      </c>
      <c r="F200" s="68" t="s">
        <v>974</v>
      </c>
      <c r="G200" s="68" t="s">
        <v>974</v>
      </c>
    </row>
    <row r="201" spans="1:7" x14ac:dyDescent="0.25">
      <c r="A201" s="68" t="str">
        <f t="shared" si="3"/>
        <v>3</v>
      </c>
      <c r="B201" s="90">
        <v>303000</v>
      </c>
      <c r="C201" s="68" t="s">
        <v>712</v>
      </c>
      <c r="D201" s="90">
        <v>390521</v>
      </c>
      <c r="E201" s="68" t="s">
        <v>968</v>
      </c>
      <c r="F201" s="68" t="s">
        <v>974</v>
      </c>
      <c r="G201" s="68" t="s">
        <v>974</v>
      </c>
    </row>
    <row r="202" spans="1:7" x14ac:dyDescent="0.25">
      <c r="A202" s="68" t="str">
        <f t="shared" si="3"/>
        <v>3</v>
      </c>
      <c r="B202" s="90">
        <v>303000</v>
      </c>
      <c r="C202" s="68" t="s">
        <v>712</v>
      </c>
      <c r="D202" s="90">
        <v>390522</v>
      </c>
      <c r="E202" s="68" t="s">
        <v>969</v>
      </c>
      <c r="F202" s="68" t="s">
        <v>974</v>
      </c>
      <c r="G202" s="68" t="s">
        <v>974</v>
      </c>
    </row>
    <row r="203" spans="1:7" x14ac:dyDescent="0.25">
      <c r="A203" s="68" t="str">
        <f t="shared" si="3"/>
        <v>3</v>
      </c>
      <c r="B203" s="90">
        <v>303000</v>
      </c>
      <c r="C203" s="68" t="s">
        <v>712</v>
      </c>
      <c r="D203" s="90">
        <v>390565</v>
      </c>
      <c r="E203" s="68" t="s">
        <v>885</v>
      </c>
      <c r="F203" s="68" t="s">
        <v>974</v>
      </c>
      <c r="G203" s="68" t="s">
        <v>974</v>
      </c>
    </row>
    <row r="204" spans="1:7" x14ac:dyDescent="0.25">
      <c r="A204" s="68" t="str">
        <f t="shared" si="3"/>
        <v>3</v>
      </c>
      <c r="B204" s="90">
        <v>303000</v>
      </c>
      <c r="C204" s="68" t="s">
        <v>712</v>
      </c>
      <c r="D204" s="90">
        <v>390655</v>
      </c>
      <c r="E204" s="68" t="s">
        <v>825</v>
      </c>
      <c r="F204" s="68" t="s">
        <v>974</v>
      </c>
      <c r="G204" s="68" t="s">
        <v>974</v>
      </c>
    </row>
    <row r="205" spans="1:7" x14ac:dyDescent="0.25">
      <c r="A205" s="68" t="str">
        <f t="shared" si="3"/>
        <v>3</v>
      </c>
      <c r="B205" s="90">
        <v>303000</v>
      </c>
      <c r="C205" s="68" t="s">
        <v>712</v>
      </c>
      <c r="D205" s="90">
        <v>390656</v>
      </c>
      <c r="E205" s="68" t="s">
        <v>826</v>
      </c>
      <c r="F205" s="68" t="s">
        <v>974</v>
      </c>
      <c r="G205" s="68" t="s">
        <v>974</v>
      </c>
    </row>
    <row r="206" spans="1:7" x14ac:dyDescent="0.25">
      <c r="A206" s="68" t="str">
        <f t="shared" si="3"/>
        <v>4</v>
      </c>
      <c r="B206" s="90">
        <v>410000</v>
      </c>
      <c r="C206" s="68" t="s">
        <v>723</v>
      </c>
      <c r="D206" s="90">
        <v>411100</v>
      </c>
      <c r="E206" s="68" t="s">
        <v>780</v>
      </c>
      <c r="F206" s="68">
        <v>5.3</v>
      </c>
      <c r="G206" s="68" t="s">
        <v>974</v>
      </c>
    </row>
    <row r="207" spans="1:7" x14ac:dyDescent="0.25">
      <c r="A207" s="68" t="str">
        <f t="shared" si="3"/>
        <v>4</v>
      </c>
      <c r="B207" s="90">
        <v>410000</v>
      </c>
      <c r="C207" s="68" t="s">
        <v>723</v>
      </c>
      <c r="D207" s="90">
        <v>411120</v>
      </c>
      <c r="E207" s="68" t="s">
        <v>1026</v>
      </c>
      <c r="F207" s="68">
        <v>5.3</v>
      </c>
      <c r="G207" s="68" t="s">
        <v>974</v>
      </c>
    </row>
    <row r="208" spans="1:7" x14ac:dyDescent="0.25">
      <c r="A208" s="68" t="str">
        <f t="shared" si="3"/>
        <v>4</v>
      </c>
      <c r="B208" s="90">
        <v>410000</v>
      </c>
      <c r="C208" s="68" t="s">
        <v>723</v>
      </c>
      <c r="D208" s="90">
        <v>412110</v>
      </c>
      <c r="E208" s="68" t="s">
        <v>939</v>
      </c>
      <c r="F208" s="68">
        <v>5.3</v>
      </c>
      <c r="G208" s="68" t="s">
        <v>974</v>
      </c>
    </row>
    <row r="209" spans="1:9" x14ac:dyDescent="0.25">
      <c r="A209" s="68" t="str">
        <f t="shared" si="3"/>
        <v>4</v>
      </c>
      <c r="B209" s="90">
        <v>410000</v>
      </c>
      <c r="C209" s="68" t="s">
        <v>723</v>
      </c>
      <c r="D209" s="90">
        <v>412120</v>
      </c>
      <c r="E209" s="68" t="s">
        <v>724</v>
      </c>
      <c r="F209" s="68">
        <v>5.3</v>
      </c>
      <c r="G209" s="68" t="s">
        <v>974</v>
      </c>
    </row>
    <row r="210" spans="1:9" x14ac:dyDescent="0.25">
      <c r="A210" s="68" t="str">
        <f t="shared" si="3"/>
        <v>4</v>
      </c>
      <c r="B210" s="90">
        <v>410000</v>
      </c>
      <c r="C210" s="68" t="s">
        <v>723</v>
      </c>
      <c r="D210" s="90">
        <v>412121</v>
      </c>
      <c r="E210" s="68" t="s">
        <v>1655</v>
      </c>
      <c r="F210" s="68">
        <v>5.3</v>
      </c>
      <c r="G210" s="68" t="s">
        <v>974</v>
      </c>
      <c r="I210" s="68" t="s">
        <v>1658</v>
      </c>
    </row>
    <row r="211" spans="1:9" x14ac:dyDescent="0.25">
      <c r="A211" s="68" t="str">
        <f t="shared" si="3"/>
        <v>4</v>
      </c>
      <c r="B211" s="90">
        <v>410000</v>
      </c>
      <c r="C211" s="68" t="s">
        <v>723</v>
      </c>
      <c r="D211" s="90">
        <v>412130</v>
      </c>
      <c r="E211" s="68" t="s">
        <v>725</v>
      </c>
      <c r="F211" s="68">
        <v>5.3</v>
      </c>
      <c r="G211" s="68" t="s">
        <v>974</v>
      </c>
    </row>
    <row r="212" spans="1:9" x14ac:dyDescent="0.25">
      <c r="A212" s="68" t="str">
        <f t="shared" si="3"/>
        <v>4</v>
      </c>
      <c r="B212" s="90">
        <v>410000</v>
      </c>
      <c r="C212" s="68" t="s">
        <v>723</v>
      </c>
      <c r="D212" s="90">
        <v>412135</v>
      </c>
      <c r="E212" s="68" t="s">
        <v>1022</v>
      </c>
      <c r="F212" s="68">
        <v>5.3</v>
      </c>
      <c r="G212" s="68" t="s">
        <v>974</v>
      </c>
    </row>
    <row r="213" spans="1:9" x14ac:dyDescent="0.25">
      <c r="A213" s="68" t="str">
        <f t="shared" si="3"/>
        <v>4</v>
      </c>
      <c r="B213" s="90">
        <v>410000</v>
      </c>
      <c r="C213" s="68" t="s">
        <v>723</v>
      </c>
      <c r="D213" s="90">
        <v>412180</v>
      </c>
      <c r="E213" s="68" t="s">
        <v>900</v>
      </c>
      <c r="F213" s="68">
        <v>5.3</v>
      </c>
      <c r="G213" s="68" t="s">
        <v>974</v>
      </c>
    </row>
    <row r="214" spans="1:9" x14ac:dyDescent="0.25">
      <c r="A214" s="68" t="str">
        <f t="shared" si="3"/>
        <v>4</v>
      </c>
      <c r="B214" s="90">
        <v>410000</v>
      </c>
      <c r="C214" s="68" t="s">
        <v>723</v>
      </c>
      <c r="D214" s="90">
        <v>412190</v>
      </c>
      <c r="E214" s="68" t="s">
        <v>850</v>
      </c>
      <c r="F214" s="68">
        <v>5.3</v>
      </c>
      <c r="G214" s="68" t="s">
        <v>974</v>
      </c>
    </row>
    <row r="215" spans="1:9" x14ac:dyDescent="0.25">
      <c r="A215" s="68" t="str">
        <f t="shared" si="3"/>
        <v>4</v>
      </c>
      <c r="B215" s="90">
        <v>410000</v>
      </c>
      <c r="C215" s="68" t="s">
        <v>723</v>
      </c>
      <c r="D215" s="90">
        <v>413120</v>
      </c>
      <c r="E215" s="68" t="s">
        <v>911</v>
      </c>
      <c r="F215" s="68">
        <v>5.3</v>
      </c>
      <c r="G215" s="68" t="s">
        <v>974</v>
      </c>
    </row>
    <row r="216" spans="1:9" x14ac:dyDescent="0.25">
      <c r="A216" s="68" t="str">
        <f t="shared" si="3"/>
        <v>4</v>
      </c>
      <c r="B216" s="90">
        <v>410000</v>
      </c>
      <c r="C216" s="68" t="s">
        <v>723</v>
      </c>
      <c r="D216" s="90">
        <v>414120</v>
      </c>
      <c r="E216" s="68" t="s">
        <v>790</v>
      </c>
      <c r="F216" s="68">
        <v>5.3</v>
      </c>
      <c r="G216" s="68" t="s">
        <v>974</v>
      </c>
    </row>
    <row r="217" spans="1:9" x14ac:dyDescent="0.25">
      <c r="A217" s="68" t="str">
        <f t="shared" si="3"/>
        <v>4</v>
      </c>
      <c r="B217" s="90">
        <v>410000</v>
      </c>
      <c r="C217" s="68" t="s">
        <v>723</v>
      </c>
      <c r="D217" s="90">
        <v>415102</v>
      </c>
      <c r="E217" s="68" t="s">
        <v>726</v>
      </c>
      <c r="F217" s="68">
        <v>5.3</v>
      </c>
      <c r="G217" s="68" t="s">
        <v>974</v>
      </c>
    </row>
    <row r="218" spans="1:9" x14ac:dyDescent="0.25">
      <c r="A218" s="68" t="str">
        <f t="shared" si="3"/>
        <v>4</v>
      </c>
      <c r="B218" s="90">
        <v>410000</v>
      </c>
      <c r="C218" s="68" t="s">
        <v>723</v>
      </c>
      <c r="D218" s="90">
        <v>427302</v>
      </c>
      <c r="E218" s="68" t="s">
        <v>727</v>
      </c>
      <c r="F218" s="68">
        <v>5.4</v>
      </c>
      <c r="G218" s="68" t="s">
        <v>974</v>
      </c>
    </row>
    <row r="219" spans="1:9" x14ac:dyDescent="0.25">
      <c r="A219" s="68" t="str">
        <f t="shared" si="3"/>
        <v>4</v>
      </c>
      <c r="B219" s="90">
        <v>410000</v>
      </c>
      <c r="C219" s="68" t="s">
        <v>723</v>
      </c>
      <c r="D219" s="90">
        <v>427304</v>
      </c>
      <c r="E219" s="68" t="s">
        <v>728</v>
      </c>
      <c r="F219" s="68">
        <v>5.4</v>
      </c>
      <c r="G219" s="68" t="s">
        <v>974</v>
      </c>
    </row>
    <row r="220" spans="1:9" x14ac:dyDescent="0.25">
      <c r="A220" s="68" t="str">
        <f t="shared" si="3"/>
        <v>4</v>
      </c>
      <c r="B220" s="90">
        <v>410000</v>
      </c>
      <c r="C220" s="68" t="s">
        <v>723</v>
      </c>
      <c r="D220" s="90">
        <v>427310</v>
      </c>
      <c r="E220" s="68" t="s">
        <v>851</v>
      </c>
      <c r="F220" s="68">
        <v>5.4</v>
      </c>
      <c r="G220" s="68" t="s">
        <v>974</v>
      </c>
    </row>
    <row r="221" spans="1:9" x14ac:dyDescent="0.25">
      <c r="A221" s="68" t="str">
        <f t="shared" si="3"/>
        <v>4</v>
      </c>
      <c r="B221" s="90">
        <v>410000</v>
      </c>
      <c r="C221" s="68" t="s">
        <v>723</v>
      </c>
      <c r="D221" s="90">
        <v>427311</v>
      </c>
      <c r="E221" s="68" t="s">
        <v>852</v>
      </c>
      <c r="F221" s="68">
        <v>5.4</v>
      </c>
      <c r="G221" s="68" t="s">
        <v>974</v>
      </c>
    </row>
    <row r="222" spans="1:9" x14ac:dyDescent="0.25">
      <c r="A222" s="68" t="str">
        <f t="shared" si="3"/>
        <v>4</v>
      </c>
      <c r="B222" s="90">
        <v>410000</v>
      </c>
      <c r="C222" s="68" t="s">
        <v>723</v>
      </c>
      <c r="D222" s="90">
        <v>427313</v>
      </c>
      <c r="E222" s="68" t="s">
        <v>853</v>
      </c>
      <c r="F222" s="68">
        <v>5.4</v>
      </c>
      <c r="G222" s="68" t="s">
        <v>974</v>
      </c>
    </row>
    <row r="223" spans="1:9" x14ac:dyDescent="0.25">
      <c r="A223" s="68" t="str">
        <f t="shared" si="3"/>
        <v>4</v>
      </c>
      <c r="B223" s="90">
        <v>430000</v>
      </c>
      <c r="C223" s="68" t="s">
        <v>729</v>
      </c>
      <c r="D223" s="90">
        <v>431100</v>
      </c>
      <c r="E223" s="68" t="s">
        <v>813</v>
      </c>
      <c r="F223" s="68" t="s">
        <v>974</v>
      </c>
      <c r="G223" s="68" t="s">
        <v>974</v>
      </c>
    </row>
    <row r="224" spans="1:9" x14ac:dyDescent="0.25">
      <c r="A224" s="68" t="str">
        <f t="shared" si="3"/>
        <v>4</v>
      </c>
      <c r="B224" s="90">
        <v>430000</v>
      </c>
      <c r="C224" s="68" t="s">
        <v>729</v>
      </c>
      <c r="D224" s="90">
        <v>431120</v>
      </c>
      <c r="E224" s="68" t="s">
        <v>928</v>
      </c>
      <c r="F224" s="68" t="s">
        <v>974</v>
      </c>
      <c r="G224" s="68" t="s">
        <v>974</v>
      </c>
    </row>
    <row r="225" spans="1:9" x14ac:dyDescent="0.25">
      <c r="A225" s="68" t="str">
        <f t="shared" si="3"/>
        <v>4</v>
      </c>
      <c r="B225" s="90">
        <v>430000</v>
      </c>
      <c r="C225" s="68" t="s">
        <v>729</v>
      </c>
      <c r="D225" s="90">
        <v>432110</v>
      </c>
      <c r="E225" s="68" t="s">
        <v>886</v>
      </c>
      <c r="F225" s="68" t="s">
        <v>974</v>
      </c>
      <c r="G225" s="68" t="s">
        <v>974</v>
      </c>
    </row>
    <row r="226" spans="1:9" x14ac:dyDescent="0.25">
      <c r="A226" s="68" t="str">
        <f t="shared" si="3"/>
        <v>4</v>
      </c>
      <c r="B226" s="90">
        <v>430000</v>
      </c>
      <c r="C226" s="68" t="s">
        <v>729</v>
      </c>
      <c r="D226" s="90">
        <v>432120</v>
      </c>
      <c r="E226" s="68" t="s">
        <v>730</v>
      </c>
      <c r="F226" s="68" t="s">
        <v>974</v>
      </c>
      <c r="G226" s="68" t="s">
        <v>974</v>
      </c>
    </row>
    <row r="227" spans="1:9" x14ac:dyDescent="0.25">
      <c r="A227" s="68" t="str">
        <f t="shared" si="3"/>
        <v>4</v>
      </c>
      <c r="B227" s="90">
        <v>430000</v>
      </c>
      <c r="C227" s="68" t="s">
        <v>729</v>
      </c>
      <c r="D227" s="90">
        <v>432130</v>
      </c>
      <c r="E227" s="68" t="s">
        <v>731</v>
      </c>
      <c r="F227" s="68" t="s">
        <v>974</v>
      </c>
      <c r="G227" s="68" t="s">
        <v>974</v>
      </c>
    </row>
    <row r="228" spans="1:9" x14ac:dyDescent="0.25">
      <c r="A228" s="68" t="str">
        <f t="shared" si="3"/>
        <v>4</v>
      </c>
      <c r="B228" s="90">
        <v>430000</v>
      </c>
      <c r="C228" s="68" t="s">
        <v>729</v>
      </c>
      <c r="D228" s="90">
        <v>432135</v>
      </c>
      <c r="E228" s="68" t="s">
        <v>732</v>
      </c>
      <c r="F228" s="68" t="s">
        <v>974</v>
      </c>
      <c r="G228" s="68" t="s">
        <v>974</v>
      </c>
    </row>
    <row r="229" spans="1:9" x14ac:dyDescent="0.25">
      <c r="A229" s="68" t="str">
        <f t="shared" si="3"/>
        <v>4</v>
      </c>
      <c r="B229" s="90">
        <v>430000</v>
      </c>
      <c r="C229" s="68" t="s">
        <v>729</v>
      </c>
      <c r="D229" s="90">
        <v>432145</v>
      </c>
      <c r="E229" s="68" t="s">
        <v>814</v>
      </c>
      <c r="F229" s="68" t="s">
        <v>974</v>
      </c>
      <c r="G229" s="68" t="s">
        <v>974</v>
      </c>
    </row>
    <row r="230" spans="1:9" x14ac:dyDescent="0.25">
      <c r="A230" s="68" t="str">
        <f t="shared" si="3"/>
        <v>4</v>
      </c>
      <c r="B230" s="90">
        <v>430000</v>
      </c>
      <c r="C230" s="68" t="s">
        <v>729</v>
      </c>
      <c r="D230" s="90">
        <v>432180</v>
      </c>
      <c r="E230" s="68" t="s">
        <v>854</v>
      </c>
      <c r="F230" s="68" t="s">
        <v>974</v>
      </c>
      <c r="G230" s="68" t="s">
        <v>974</v>
      </c>
    </row>
    <row r="231" spans="1:9" x14ac:dyDescent="0.25">
      <c r="A231" s="68" t="str">
        <f t="shared" si="3"/>
        <v>4</v>
      </c>
      <c r="B231" s="90">
        <v>430000</v>
      </c>
      <c r="C231" s="68" t="s">
        <v>729</v>
      </c>
      <c r="D231" s="90">
        <v>432190</v>
      </c>
      <c r="E231" s="68" t="s">
        <v>855</v>
      </c>
      <c r="F231" s="68" t="s">
        <v>974</v>
      </c>
      <c r="G231" s="68" t="s">
        <v>974</v>
      </c>
    </row>
    <row r="232" spans="1:9" x14ac:dyDescent="0.25">
      <c r="A232" s="68" t="str">
        <f t="shared" si="3"/>
        <v>4</v>
      </c>
      <c r="B232" s="90">
        <v>430000</v>
      </c>
      <c r="C232" s="68" t="s">
        <v>729</v>
      </c>
      <c r="D232" s="90">
        <v>433120</v>
      </c>
      <c r="E232" s="68" t="s">
        <v>912</v>
      </c>
      <c r="F232" s="68" t="s">
        <v>974</v>
      </c>
      <c r="G232" s="68" t="s">
        <v>974</v>
      </c>
    </row>
    <row r="233" spans="1:9" x14ac:dyDescent="0.25">
      <c r="A233" s="68" t="str">
        <f t="shared" si="3"/>
        <v>4</v>
      </c>
      <c r="B233" s="90">
        <v>430000</v>
      </c>
      <c r="C233" s="68" t="s">
        <v>729</v>
      </c>
      <c r="D233" s="90">
        <v>435100</v>
      </c>
      <c r="E233" s="68" t="s">
        <v>924</v>
      </c>
      <c r="F233" s="68" t="s">
        <v>974</v>
      </c>
      <c r="G233" s="68" t="s">
        <v>974</v>
      </c>
    </row>
    <row r="234" spans="1:9" x14ac:dyDescent="0.25">
      <c r="A234" s="68" t="str">
        <f t="shared" si="3"/>
        <v>4</v>
      </c>
      <c r="B234" s="90">
        <v>450000</v>
      </c>
      <c r="C234" s="68" t="s">
        <v>733</v>
      </c>
      <c r="D234" s="90">
        <v>451100</v>
      </c>
      <c r="E234" s="68" t="s">
        <v>781</v>
      </c>
      <c r="F234" s="68">
        <v>5.0999999999999996</v>
      </c>
      <c r="G234" s="68" t="s">
        <v>974</v>
      </c>
    </row>
    <row r="235" spans="1:9" x14ac:dyDescent="0.25">
      <c r="A235" s="68" t="str">
        <f t="shared" si="3"/>
        <v>4</v>
      </c>
      <c r="B235" s="90">
        <v>450000</v>
      </c>
      <c r="C235" s="68" t="s">
        <v>733</v>
      </c>
      <c r="D235" s="90">
        <v>452110</v>
      </c>
      <c r="E235" s="68" t="s">
        <v>734</v>
      </c>
      <c r="F235" s="68">
        <v>5.2</v>
      </c>
      <c r="G235" s="68" t="s">
        <v>974</v>
      </c>
    </row>
    <row r="236" spans="1:9" x14ac:dyDescent="0.25">
      <c r="A236" s="68" t="str">
        <f t="shared" si="3"/>
        <v>4</v>
      </c>
      <c r="B236" s="90">
        <v>450000</v>
      </c>
      <c r="C236" s="68" t="s">
        <v>733</v>
      </c>
      <c r="D236" s="90">
        <v>452111</v>
      </c>
      <c r="E236" s="68" t="s">
        <v>735</v>
      </c>
      <c r="F236" s="68">
        <v>5.2</v>
      </c>
      <c r="G236" s="68" t="s">
        <v>974</v>
      </c>
    </row>
    <row r="237" spans="1:9" x14ac:dyDescent="0.25">
      <c r="A237" s="68" t="str">
        <f t="shared" si="3"/>
        <v>4</v>
      </c>
      <c r="B237" s="90">
        <v>450000</v>
      </c>
      <c r="C237" s="68" t="s">
        <v>733</v>
      </c>
      <c r="D237" s="90">
        <v>452120</v>
      </c>
      <c r="E237" s="68" t="s">
        <v>736</v>
      </c>
      <c r="F237" s="68">
        <v>5.2</v>
      </c>
      <c r="G237" s="68" t="s">
        <v>974</v>
      </c>
    </row>
    <row r="238" spans="1:9" x14ac:dyDescent="0.25">
      <c r="A238" s="68" t="str">
        <f t="shared" si="3"/>
        <v>4</v>
      </c>
      <c r="B238" s="90">
        <v>450000</v>
      </c>
      <c r="C238" s="68" t="s">
        <v>733</v>
      </c>
      <c r="D238" s="90">
        <v>452121</v>
      </c>
      <c r="E238" s="68" t="s">
        <v>1656</v>
      </c>
      <c r="F238" s="68">
        <v>5.2</v>
      </c>
      <c r="G238" s="68" t="s">
        <v>974</v>
      </c>
      <c r="I238" s="68" t="s">
        <v>1658</v>
      </c>
    </row>
    <row r="239" spans="1:9" x14ac:dyDescent="0.25">
      <c r="A239" s="68" t="str">
        <f t="shared" si="3"/>
        <v>4</v>
      </c>
      <c r="B239" s="90">
        <v>450000</v>
      </c>
      <c r="C239" s="68" t="s">
        <v>733</v>
      </c>
      <c r="D239" s="90">
        <v>452130</v>
      </c>
      <c r="E239" s="68" t="s">
        <v>737</v>
      </c>
      <c r="F239" s="68">
        <v>5.2</v>
      </c>
      <c r="G239" s="68" t="s">
        <v>974</v>
      </c>
    </row>
    <row r="240" spans="1:9" x14ac:dyDescent="0.25">
      <c r="A240" s="68" t="str">
        <f t="shared" si="3"/>
        <v>4</v>
      </c>
      <c r="B240" s="90">
        <v>450000</v>
      </c>
      <c r="C240" s="68" t="s">
        <v>733</v>
      </c>
      <c r="D240" s="90">
        <v>452135</v>
      </c>
      <c r="E240" s="68" t="s">
        <v>738</v>
      </c>
      <c r="F240" s="68">
        <v>5.2</v>
      </c>
      <c r="G240" s="68" t="s">
        <v>974</v>
      </c>
    </row>
    <row r="241" spans="1:7" x14ac:dyDescent="0.25">
      <c r="A241" s="68" t="str">
        <f t="shared" si="3"/>
        <v>4</v>
      </c>
      <c r="B241" s="90">
        <v>450000</v>
      </c>
      <c r="C241" s="68" t="s">
        <v>733</v>
      </c>
      <c r="D241" s="90">
        <v>452145</v>
      </c>
      <c r="E241" s="68" t="s">
        <v>791</v>
      </c>
      <c r="F241" s="68">
        <v>5.2</v>
      </c>
      <c r="G241" s="68" t="s">
        <v>974</v>
      </c>
    </row>
    <row r="242" spans="1:7" x14ac:dyDescent="0.25">
      <c r="A242" s="68" t="str">
        <f t="shared" si="3"/>
        <v>4</v>
      </c>
      <c r="B242" s="90">
        <v>450000</v>
      </c>
      <c r="C242" s="68" t="s">
        <v>733</v>
      </c>
      <c r="D242" s="90">
        <v>452180</v>
      </c>
      <c r="E242" s="68" t="s">
        <v>856</v>
      </c>
      <c r="F242" s="68">
        <v>5.2</v>
      </c>
      <c r="G242" s="68" t="s">
        <v>974</v>
      </c>
    </row>
    <row r="243" spans="1:7" x14ac:dyDescent="0.25">
      <c r="A243" s="68" t="str">
        <f t="shared" si="3"/>
        <v>4</v>
      </c>
      <c r="B243" s="90">
        <v>450000</v>
      </c>
      <c r="C243" s="68" t="s">
        <v>733</v>
      </c>
      <c r="D243" s="90">
        <v>452181</v>
      </c>
      <c r="E243" s="68" t="s">
        <v>857</v>
      </c>
      <c r="F243" s="68">
        <v>5.2</v>
      </c>
      <c r="G243" s="68" t="s">
        <v>974</v>
      </c>
    </row>
    <row r="244" spans="1:7" x14ac:dyDescent="0.25">
      <c r="A244" s="68" t="str">
        <f t="shared" si="3"/>
        <v>4</v>
      </c>
      <c r="B244" s="90">
        <v>450000</v>
      </c>
      <c r="C244" s="68" t="s">
        <v>733</v>
      </c>
      <c r="D244" s="90">
        <v>452223</v>
      </c>
      <c r="E244" s="68" t="s">
        <v>887</v>
      </c>
      <c r="F244" s="68">
        <v>5.2</v>
      </c>
      <c r="G244" s="68" t="s">
        <v>974</v>
      </c>
    </row>
    <row r="245" spans="1:7" x14ac:dyDescent="0.25">
      <c r="A245" s="68" t="str">
        <f t="shared" si="3"/>
        <v>4</v>
      </c>
      <c r="B245" s="90">
        <v>450000</v>
      </c>
      <c r="C245" s="68" t="s">
        <v>733</v>
      </c>
      <c r="D245" s="90">
        <v>452228</v>
      </c>
      <c r="E245" s="68" t="s">
        <v>739</v>
      </c>
      <c r="F245" s="68">
        <v>5.2</v>
      </c>
      <c r="G245" s="68" t="s">
        <v>974</v>
      </c>
    </row>
    <row r="246" spans="1:7" x14ac:dyDescent="0.25">
      <c r="A246" s="68" t="str">
        <f t="shared" si="3"/>
        <v>4</v>
      </c>
      <c r="B246" s="90">
        <v>450000</v>
      </c>
      <c r="C246" s="68" t="s">
        <v>733</v>
      </c>
      <c r="D246" s="90">
        <v>452229</v>
      </c>
      <c r="E246" s="68" t="s">
        <v>913</v>
      </c>
      <c r="F246" s="68">
        <v>5.2</v>
      </c>
      <c r="G246" s="68" t="s">
        <v>974</v>
      </c>
    </row>
    <row r="247" spans="1:7" x14ac:dyDescent="0.25">
      <c r="A247" s="68" t="str">
        <f t="shared" si="3"/>
        <v>4</v>
      </c>
      <c r="B247" s="90">
        <v>450000</v>
      </c>
      <c r="C247" s="68" t="s">
        <v>733</v>
      </c>
      <c r="D247" s="90">
        <v>452230</v>
      </c>
      <c r="E247" s="68" t="s">
        <v>740</v>
      </c>
      <c r="F247" s="68">
        <v>5.2</v>
      </c>
      <c r="G247" s="68" t="s">
        <v>974</v>
      </c>
    </row>
    <row r="248" spans="1:7" x14ac:dyDescent="0.25">
      <c r="A248" s="68" t="str">
        <f t="shared" si="3"/>
        <v>4</v>
      </c>
      <c r="B248" s="90">
        <v>450000</v>
      </c>
      <c r="C248" s="68" t="s">
        <v>733</v>
      </c>
      <c r="D248" s="90">
        <v>452247</v>
      </c>
      <c r="E248" s="68" t="s">
        <v>741</v>
      </c>
      <c r="F248" s="68">
        <v>5.2</v>
      </c>
      <c r="G248" s="68" t="s">
        <v>974</v>
      </c>
    </row>
    <row r="249" spans="1:7" x14ac:dyDescent="0.25">
      <c r="A249" s="68" t="str">
        <f t="shared" si="3"/>
        <v>4</v>
      </c>
      <c r="B249" s="90">
        <v>460000</v>
      </c>
      <c r="C249" s="68" t="s">
        <v>742</v>
      </c>
      <c r="D249" s="90">
        <v>452232</v>
      </c>
      <c r="E249" s="68" t="s">
        <v>858</v>
      </c>
      <c r="F249" s="68">
        <v>5.5</v>
      </c>
      <c r="G249" s="68" t="s">
        <v>974</v>
      </c>
    </row>
    <row r="250" spans="1:7" x14ac:dyDescent="0.25">
      <c r="A250" s="68" t="str">
        <f t="shared" si="3"/>
        <v>4</v>
      </c>
      <c r="B250" s="90">
        <v>460000</v>
      </c>
      <c r="C250" s="68" t="s">
        <v>742</v>
      </c>
      <c r="D250" s="90">
        <v>452233</v>
      </c>
      <c r="E250" s="68" t="s">
        <v>743</v>
      </c>
      <c r="F250" s="68">
        <v>5.5</v>
      </c>
      <c r="G250" s="68" t="s">
        <v>974</v>
      </c>
    </row>
    <row r="251" spans="1:7" x14ac:dyDescent="0.25">
      <c r="A251" s="68" t="str">
        <f t="shared" si="3"/>
        <v>4</v>
      </c>
      <c r="B251" s="90">
        <v>460000</v>
      </c>
      <c r="C251" s="68" t="s">
        <v>742</v>
      </c>
      <c r="D251" s="90">
        <v>452238</v>
      </c>
      <c r="E251" s="68" t="s">
        <v>1023</v>
      </c>
      <c r="F251" s="68">
        <v>5.5</v>
      </c>
      <c r="G251" s="68" t="s">
        <v>974</v>
      </c>
    </row>
    <row r="252" spans="1:7" x14ac:dyDescent="0.25">
      <c r="A252" s="68" t="str">
        <f t="shared" si="3"/>
        <v>4</v>
      </c>
      <c r="B252" s="90">
        <v>460000</v>
      </c>
      <c r="C252" s="68" t="s">
        <v>742</v>
      </c>
      <c r="D252" s="90">
        <v>455103</v>
      </c>
      <c r="E252" s="68" t="s">
        <v>744</v>
      </c>
      <c r="F252" s="68">
        <v>5.5</v>
      </c>
      <c r="G252" s="68" t="s">
        <v>974</v>
      </c>
    </row>
    <row r="253" spans="1:7" x14ac:dyDescent="0.25">
      <c r="A253" s="68" t="str">
        <f t="shared" si="3"/>
        <v>4</v>
      </c>
      <c r="B253" s="90">
        <v>460000</v>
      </c>
      <c r="C253" s="68" t="s">
        <v>742</v>
      </c>
      <c r="D253" s="90">
        <v>460000</v>
      </c>
      <c r="E253" s="68" t="s">
        <v>792</v>
      </c>
      <c r="F253" s="68">
        <v>5.5</v>
      </c>
      <c r="G253" s="68" t="s">
        <v>974</v>
      </c>
    </row>
    <row r="254" spans="1:7" x14ac:dyDescent="0.25">
      <c r="A254" s="68" t="str">
        <f t="shared" si="3"/>
        <v>4</v>
      </c>
      <c r="B254" s="90">
        <v>460000</v>
      </c>
      <c r="C254" s="68" t="s">
        <v>742</v>
      </c>
      <c r="D254" s="90">
        <v>460006</v>
      </c>
      <c r="E254" s="68" t="s">
        <v>793</v>
      </c>
      <c r="F254" s="68">
        <v>5.5</v>
      </c>
      <c r="G254" s="68" t="s">
        <v>974</v>
      </c>
    </row>
    <row r="255" spans="1:7" x14ac:dyDescent="0.25">
      <c r="A255" s="68" t="str">
        <f t="shared" si="3"/>
        <v>4</v>
      </c>
      <c r="B255" s="90">
        <v>460000</v>
      </c>
      <c r="C255" s="68" t="s">
        <v>742</v>
      </c>
      <c r="D255" s="90">
        <v>460033</v>
      </c>
      <c r="E255" s="68" t="s">
        <v>1038</v>
      </c>
      <c r="F255" s="68">
        <v>5.5</v>
      </c>
      <c r="G255" s="68" t="s">
        <v>974</v>
      </c>
    </row>
    <row r="256" spans="1:7" x14ac:dyDescent="0.25">
      <c r="A256" s="68" t="str">
        <f t="shared" si="3"/>
        <v>4</v>
      </c>
      <c r="B256" s="90">
        <v>460000</v>
      </c>
      <c r="C256" s="68" t="s">
        <v>742</v>
      </c>
      <c r="D256" s="90">
        <v>460100</v>
      </c>
      <c r="E256" s="68" t="s">
        <v>815</v>
      </c>
      <c r="F256" s="68">
        <v>5.5</v>
      </c>
      <c r="G256" s="68" t="s">
        <v>974</v>
      </c>
    </row>
    <row r="257" spans="1:9" x14ac:dyDescent="0.25">
      <c r="A257" s="68" t="str">
        <f t="shared" si="3"/>
        <v>4</v>
      </c>
      <c r="B257" s="90">
        <v>460000</v>
      </c>
      <c r="C257" s="68" t="s">
        <v>742</v>
      </c>
      <c r="D257" s="90">
        <v>460101</v>
      </c>
      <c r="E257" s="68" t="s">
        <v>818</v>
      </c>
      <c r="F257" s="68">
        <v>5.5</v>
      </c>
      <c r="G257" s="68" t="s">
        <v>974</v>
      </c>
    </row>
    <row r="258" spans="1:9" x14ac:dyDescent="0.25">
      <c r="A258" s="68" t="str">
        <f t="shared" ref="A258:A321" si="4">LEFT(D258,1)</f>
        <v>4</v>
      </c>
      <c r="B258" s="90">
        <v>460000</v>
      </c>
      <c r="C258" s="68" t="s">
        <v>742</v>
      </c>
      <c r="D258" s="90">
        <v>460102</v>
      </c>
      <c r="E258" s="68" t="s">
        <v>819</v>
      </c>
      <c r="F258" s="68">
        <v>5.5</v>
      </c>
      <c r="G258" s="68" t="s">
        <v>974</v>
      </c>
    </row>
    <row r="259" spans="1:9" x14ac:dyDescent="0.25">
      <c r="A259" s="68" t="str">
        <f t="shared" si="4"/>
        <v>4</v>
      </c>
      <c r="B259" s="90">
        <v>460000</v>
      </c>
      <c r="C259" s="68" t="s">
        <v>742</v>
      </c>
      <c r="D259" s="90">
        <v>460112</v>
      </c>
      <c r="E259" s="68" t="s">
        <v>1033</v>
      </c>
      <c r="F259" s="68">
        <v>5.5</v>
      </c>
      <c r="G259" s="68" t="s">
        <v>974</v>
      </c>
    </row>
    <row r="260" spans="1:9" x14ac:dyDescent="0.25">
      <c r="A260" s="68" t="str">
        <f t="shared" si="4"/>
        <v>4</v>
      </c>
      <c r="B260" s="90">
        <v>460000</v>
      </c>
      <c r="C260" s="68" t="s">
        <v>742</v>
      </c>
      <c r="D260" s="90">
        <v>460114</v>
      </c>
      <c r="E260" s="68" t="s">
        <v>914</v>
      </c>
      <c r="F260" s="68">
        <v>5.5</v>
      </c>
      <c r="G260" s="68" t="s">
        <v>974</v>
      </c>
    </row>
    <row r="261" spans="1:9" x14ac:dyDescent="0.25">
      <c r="A261" s="68" t="str">
        <f t="shared" si="4"/>
        <v>4</v>
      </c>
      <c r="B261" s="90">
        <v>460000</v>
      </c>
      <c r="C261" s="68" t="s">
        <v>742</v>
      </c>
      <c r="D261" s="90">
        <v>460128</v>
      </c>
      <c r="E261" s="68" t="s">
        <v>1034</v>
      </c>
      <c r="F261" s="68">
        <v>5.5</v>
      </c>
      <c r="G261" s="68" t="s">
        <v>974</v>
      </c>
    </row>
    <row r="262" spans="1:9" x14ac:dyDescent="0.25">
      <c r="A262" s="68" t="str">
        <f t="shared" si="4"/>
        <v>4</v>
      </c>
      <c r="B262" s="90">
        <v>460000</v>
      </c>
      <c r="C262" s="68" t="s">
        <v>742</v>
      </c>
      <c r="D262" s="90">
        <v>460129</v>
      </c>
      <c r="E262" s="68" t="s">
        <v>1473</v>
      </c>
      <c r="F262" s="68">
        <v>5.5</v>
      </c>
      <c r="G262" s="68" t="s">
        <v>974</v>
      </c>
      <c r="I262" s="68" t="s">
        <v>1486</v>
      </c>
    </row>
    <row r="263" spans="1:9" x14ac:dyDescent="0.25">
      <c r="A263" s="68" t="str">
        <f t="shared" si="4"/>
        <v>4</v>
      </c>
      <c r="B263" s="90">
        <v>460000</v>
      </c>
      <c r="C263" s="68" t="s">
        <v>742</v>
      </c>
      <c r="D263" s="90">
        <v>460143</v>
      </c>
      <c r="E263" s="68" t="s">
        <v>816</v>
      </c>
      <c r="F263" s="68">
        <v>5.5</v>
      </c>
      <c r="G263" s="68" t="s">
        <v>974</v>
      </c>
    </row>
    <row r="264" spans="1:9" x14ac:dyDescent="0.25">
      <c r="A264" s="68" t="str">
        <f t="shared" si="4"/>
        <v>4</v>
      </c>
      <c r="B264" s="90">
        <v>460000</v>
      </c>
      <c r="C264" s="68" t="s">
        <v>742</v>
      </c>
      <c r="D264" s="90">
        <v>460144</v>
      </c>
      <c r="E264" s="68" t="s">
        <v>820</v>
      </c>
      <c r="F264" s="68">
        <v>5.5</v>
      </c>
      <c r="G264" s="68" t="s">
        <v>974</v>
      </c>
    </row>
    <row r="265" spans="1:9" x14ac:dyDescent="0.25">
      <c r="A265" s="68" t="str">
        <f t="shared" si="4"/>
        <v>4</v>
      </c>
      <c r="B265" s="90">
        <v>460000</v>
      </c>
      <c r="C265" s="68" t="s">
        <v>742</v>
      </c>
      <c r="D265" s="90">
        <v>460146</v>
      </c>
      <c r="E265" s="68" t="s">
        <v>1035</v>
      </c>
      <c r="F265" s="68">
        <v>5.5</v>
      </c>
      <c r="G265" s="68" t="s">
        <v>974</v>
      </c>
    </row>
    <row r="266" spans="1:9" x14ac:dyDescent="0.25">
      <c r="A266" s="68" t="str">
        <f t="shared" si="4"/>
        <v>4</v>
      </c>
      <c r="B266" s="90">
        <v>460000</v>
      </c>
      <c r="C266" s="68" t="s">
        <v>742</v>
      </c>
      <c r="D266" s="90">
        <v>460147</v>
      </c>
      <c r="E266" s="68" t="s">
        <v>1039</v>
      </c>
      <c r="F266" s="68">
        <v>5.5</v>
      </c>
      <c r="G266" s="68" t="s">
        <v>974</v>
      </c>
    </row>
    <row r="267" spans="1:9" x14ac:dyDescent="0.25">
      <c r="A267" s="68" t="str">
        <f t="shared" si="4"/>
        <v>4</v>
      </c>
      <c r="B267" s="90">
        <v>460000</v>
      </c>
      <c r="C267" s="68" t="s">
        <v>742</v>
      </c>
      <c r="D267" s="90">
        <v>460149</v>
      </c>
      <c r="E267" s="68" t="s">
        <v>1474</v>
      </c>
      <c r="F267" s="68">
        <v>5.5</v>
      </c>
      <c r="G267" s="68" t="s">
        <v>974</v>
      </c>
      <c r="I267" s="68" t="s">
        <v>1486</v>
      </c>
    </row>
    <row r="268" spans="1:9" x14ac:dyDescent="0.25">
      <c r="A268" s="68" t="str">
        <f t="shared" si="4"/>
        <v>4</v>
      </c>
      <c r="B268" s="90">
        <v>460000</v>
      </c>
      <c r="C268" s="68" t="s">
        <v>742</v>
      </c>
      <c r="D268" s="90">
        <v>460164</v>
      </c>
      <c r="E268" s="68" t="s">
        <v>1036</v>
      </c>
      <c r="F268" s="68">
        <v>5.5</v>
      </c>
      <c r="G268" s="68" t="s">
        <v>974</v>
      </c>
    </row>
    <row r="269" spans="1:9" x14ac:dyDescent="0.25">
      <c r="A269" s="68" t="str">
        <f t="shared" si="4"/>
        <v>4</v>
      </c>
      <c r="B269" s="90">
        <v>460000</v>
      </c>
      <c r="C269" s="68" t="s">
        <v>742</v>
      </c>
      <c r="D269" s="90">
        <v>460166</v>
      </c>
      <c r="E269" s="68" t="s">
        <v>1037</v>
      </c>
      <c r="F269" s="68">
        <v>5.5</v>
      </c>
      <c r="G269" s="68" t="s">
        <v>974</v>
      </c>
    </row>
    <row r="270" spans="1:9" x14ac:dyDescent="0.25">
      <c r="A270" s="68" t="str">
        <f t="shared" si="4"/>
        <v>4</v>
      </c>
      <c r="B270" s="90">
        <v>460000</v>
      </c>
      <c r="C270" s="68" t="s">
        <v>742</v>
      </c>
      <c r="D270" s="90">
        <v>460226</v>
      </c>
      <c r="E270" s="68" t="s">
        <v>1048</v>
      </c>
      <c r="F270" s="68">
        <v>5.5</v>
      </c>
      <c r="G270" s="68" t="s">
        <v>974</v>
      </c>
    </row>
    <row r="271" spans="1:9" x14ac:dyDescent="0.25">
      <c r="A271" s="68" t="str">
        <f t="shared" si="4"/>
        <v>4</v>
      </c>
      <c r="B271" s="90">
        <v>460000</v>
      </c>
      <c r="C271" s="68" t="s">
        <v>742</v>
      </c>
      <c r="D271" s="90">
        <v>460227</v>
      </c>
      <c r="E271" s="68" t="s">
        <v>1049</v>
      </c>
      <c r="F271" s="68">
        <v>5.5</v>
      </c>
      <c r="G271" s="68" t="s">
        <v>974</v>
      </c>
    </row>
    <row r="272" spans="1:9" x14ac:dyDescent="0.25">
      <c r="A272" s="68" t="str">
        <f t="shared" si="4"/>
        <v>5</v>
      </c>
      <c r="B272" s="90">
        <v>460000</v>
      </c>
      <c r="C272" s="68" t="s">
        <v>742</v>
      </c>
      <c r="D272" s="90">
        <v>553139</v>
      </c>
      <c r="E272" s="68" t="s">
        <v>949</v>
      </c>
      <c r="F272" s="68">
        <v>5.2</v>
      </c>
      <c r="G272" s="68" t="s">
        <v>974</v>
      </c>
    </row>
    <row r="273" spans="1:7" x14ac:dyDescent="0.25">
      <c r="A273" s="68" t="str">
        <f t="shared" si="4"/>
        <v>5</v>
      </c>
      <c r="B273" s="90">
        <v>510000</v>
      </c>
      <c r="C273" s="68" t="s">
        <v>745</v>
      </c>
      <c r="D273" s="90">
        <v>511100</v>
      </c>
      <c r="E273" s="68" t="s">
        <v>782</v>
      </c>
      <c r="F273" s="68">
        <v>5.3</v>
      </c>
      <c r="G273" s="68" t="s">
        <v>974</v>
      </c>
    </row>
    <row r="274" spans="1:7" x14ac:dyDescent="0.25">
      <c r="A274" s="68" t="str">
        <f t="shared" si="4"/>
        <v>5</v>
      </c>
      <c r="B274" s="90">
        <v>510000</v>
      </c>
      <c r="C274" s="68" t="s">
        <v>745</v>
      </c>
      <c r="D274" s="90">
        <v>512110</v>
      </c>
      <c r="E274" s="68" t="s">
        <v>827</v>
      </c>
      <c r="F274" s="68">
        <v>5.3</v>
      </c>
      <c r="G274" s="68" t="s">
        <v>974</v>
      </c>
    </row>
    <row r="275" spans="1:7" x14ac:dyDescent="0.25">
      <c r="A275" s="68" t="str">
        <f t="shared" si="4"/>
        <v>5</v>
      </c>
      <c r="B275" s="90">
        <v>510000</v>
      </c>
      <c r="C275" s="68" t="s">
        <v>745</v>
      </c>
      <c r="D275" s="90">
        <v>512120</v>
      </c>
      <c r="E275" s="68" t="s">
        <v>746</v>
      </c>
      <c r="F275" s="68">
        <v>5.3</v>
      </c>
      <c r="G275" s="68" t="s">
        <v>974</v>
      </c>
    </row>
    <row r="276" spans="1:7" x14ac:dyDescent="0.25">
      <c r="A276" s="68" t="str">
        <f t="shared" si="4"/>
        <v>5</v>
      </c>
      <c r="B276" s="90">
        <v>510000</v>
      </c>
      <c r="C276" s="68" t="s">
        <v>745</v>
      </c>
      <c r="D276" s="90">
        <v>512130</v>
      </c>
      <c r="E276" s="68" t="s">
        <v>747</v>
      </c>
      <c r="F276" s="68">
        <v>5.3</v>
      </c>
      <c r="G276" s="68" t="s">
        <v>974</v>
      </c>
    </row>
    <row r="277" spans="1:7" x14ac:dyDescent="0.25">
      <c r="A277" s="68" t="str">
        <f t="shared" si="4"/>
        <v>5</v>
      </c>
      <c r="B277" s="90">
        <v>510000</v>
      </c>
      <c r="C277" s="68" t="s">
        <v>745</v>
      </c>
      <c r="D277" s="90">
        <v>512135</v>
      </c>
      <c r="E277" s="68" t="s">
        <v>1024</v>
      </c>
      <c r="F277" s="68">
        <v>5.3</v>
      </c>
      <c r="G277" s="68" t="s">
        <v>974</v>
      </c>
    </row>
    <row r="278" spans="1:7" x14ac:dyDescent="0.25">
      <c r="A278" s="68" t="str">
        <f t="shared" si="4"/>
        <v>5</v>
      </c>
      <c r="B278" s="90">
        <v>510000</v>
      </c>
      <c r="C278" s="68" t="s">
        <v>745</v>
      </c>
      <c r="D278" s="90">
        <v>512180</v>
      </c>
      <c r="E278" s="68" t="s">
        <v>901</v>
      </c>
      <c r="F278" s="68">
        <v>5.3</v>
      </c>
      <c r="G278" s="68" t="s">
        <v>974</v>
      </c>
    </row>
    <row r="279" spans="1:7" x14ac:dyDescent="0.25">
      <c r="A279" s="68" t="str">
        <f t="shared" si="4"/>
        <v>5</v>
      </c>
      <c r="B279" s="90">
        <v>510000</v>
      </c>
      <c r="C279" s="68" t="s">
        <v>745</v>
      </c>
      <c r="D279" s="90">
        <v>512190</v>
      </c>
      <c r="E279" s="68" t="s">
        <v>859</v>
      </c>
      <c r="F279" s="68">
        <v>5.3</v>
      </c>
      <c r="G279" s="68" t="s">
        <v>974</v>
      </c>
    </row>
    <row r="280" spans="1:7" x14ac:dyDescent="0.25">
      <c r="A280" s="68" t="str">
        <f t="shared" si="4"/>
        <v>5</v>
      </c>
      <c r="B280" s="90">
        <v>510000</v>
      </c>
      <c r="C280" s="68" t="s">
        <v>745</v>
      </c>
      <c r="D280" s="90">
        <v>512228</v>
      </c>
      <c r="E280" s="68" t="s">
        <v>950</v>
      </c>
      <c r="F280" s="68">
        <v>5.3</v>
      </c>
      <c r="G280" s="68" t="s">
        <v>974</v>
      </c>
    </row>
    <row r="281" spans="1:7" x14ac:dyDescent="0.25">
      <c r="A281" s="68" t="str">
        <f t="shared" si="4"/>
        <v>5</v>
      </c>
      <c r="B281" s="90">
        <v>510000</v>
      </c>
      <c r="C281" s="68" t="s">
        <v>745</v>
      </c>
      <c r="D281" s="90">
        <v>512230</v>
      </c>
      <c r="E281" s="68" t="s">
        <v>748</v>
      </c>
      <c r="F281" s="68">
        <v>5.3</v>
      </c>
      <c r="G281" s="68" t="s">
        <v>974</v>
      </c>
    </row>
    <row r="282" spans="1:7" x14ac:dyDescent="0.25">
      <c r="A282" s="68" t="str">
        <f t="shared" si="4"/>
        <v>5</v>
      </c>
      <c r="B282" s="90">
        <v>510000</v>
      </c>
      <c r="C282" s="68" t="s">
        <v>745</v>
      </c>
      <c r="D282" s="90">
        <v>512247</v>
      </c>
      <c r="E282" s="68" t="s">
        <v>902</v>
      </c>
      <c r="F282" s="68">
        <v>5.3</v>
      </c>
      <c r="G282" s="68" t="s">
        <v>974</v>
      </c>
    </row>
    <row r="283" spans="1:7" x14ac:dyDescent="0.25">
      <c r="A283" s="68" t="str">
        <f t="shared" si="4"/>
        <v>5</v>
      </c>
      <c r="B283" s="90">
        <v>510000</v>
      </c>
      <c r="C283" s="68" t="s">
        <v>745</v>
      </c>
      <c r="D283" s="90">
        <v>513120</v>
      </c>
      <c r="E283" s="68" t="s">
        <v>915</v>
      </c>
      <c r="F283" s="68">
        <v>5.3</v>
      </c>
      <c r="G283" s="68" t="s">
        <v>974</v>
      </c>
    </row>
    <row r="284" spans="1:7" x14ac:dyDescent="0.25">
      <c r="A284" s="68" t="str">
        <f t="shared" si="4"/>
        <v>5</v>
      </c>
      <c r="B284" s="90">
        <v>510000</v>
      </c>
      <c r="C284" s="68" t="s">
        <v>745</v>
      </c>
      <c r="D284" s="90">
        <v>515100</v>
      </c>
      <c r="E284" s="68" t="s">
        <v>962</v>
      </c>
      <c r="F284" s="68">
        <v>5.3</v>
      </c>
      <c r="G284" s="68" t="s">
        <v>974</v>
      </c>
    </row>
    <row r="285" spans="1:7" x14ac:dyDescent="0.25">
      <c r="A285" s="68" t="str">
        <f t="shared" si="4"/>
        <v>5</v>
      </c>
      <c r="B285" s="90">
        <v>510000</v>
      </c>
      <c r="C285" s="68" t="s">
        <v>745</v>
      </c>
      <c r="D285" s="90">
        <v>527302</v>
      </c>
      <c r="E285" s="68" t="s">
        <v>749</v>
      </c>
      <c r="F285" s="68">
        <v>5.4</v>
      </c>
      <c r="G285" s="68" t="s">
        <v>974</v>
      </c>
    </row>
    <row r="286" spans="1:7" x14ac:dyDescent="0.25">
      <c r="A286" s="68" t="str">
        <f t="shared" si="4"/>
        <v>5</v>
      </c>
      <c r="B286" s="90">
        <v>510000</v>
      </c>
      <c r="C286" s="68" t="s">
        <v>745</v>
      </c>
      <c r="D286" s="90">
        <v>527304</v>
      </c>
      <c r="E286" s="68" t="s">
        <v>750</v>
      </c>
      <c r="F286" s="68">
        <v>5.4</v>
      </c>
      <c r="G286" s="68" t="s">
        <v>974</v>
      </c>
    </row>
    <row r="287" spans="1:7" x14ac:dyDescent="0.25">
      <c r="A287" s="68" t="str">
        <f t="shared" si="4"/>
        <v>5</v>
      </c>
      <c r="B287" s="90">
        <v>510000</v>
      </c>
      <c r="C287" s="68" t="s">
        <v>745</v>
      </c>
      <c r="D287" s="90">
        <v>527305</v>
      </c>
      <c r="E287" s="68" t="s">
        <v>1041</v>
      </c>
      <c r="F287" s="68">
        <v>5.4</v>
      </c>
      <c r="G287" s="68" t="s">
        <v>974</v>
      </c>
    </row>
    <row r="288" spans="1:7" x14ac:dyDescent="0.25">
      <c r="A288" s="68" t="str">
        <f t="shared" si="4"/>
        <v>5</v>
      </c>
      <c r="B288" s="90">
        <v>510000</v>
      </c>
      <c r="C288" s="68" t="s">
        <v>745</v>
      </c>
      <c r="D288" s="90">
        <v>527307</v>
      </c>
      <c r="E288" s="68" t="s">
        <v>1047</v>
      </c>
      <c r="F288" s="68">
        <v>5.4</v>
      </c>
      <c r="G288" s="68" t="s">
        <v>974</v>
      </c>
    </row>
    <row r="289" spans="1:9" x14ac:dyDescent="0.25">
      <c r="A289" s="68" t="str">
        <f t="shared" si="4"/>
        <v>5</v>
      </c>
      <c r="B289" s="90">
        <v>510000</v>
      </c>
      <c r="C289" s="68" t="s">
        <v>745</v>
      </c>
      <c r="D289" s="90">
        <v>527310</v>
      </c>
      <c r="E289" s="68" t="s">
        <v>860</v>
      </c>
      <c r="F289" s="68">
        <v>5.4</v>
      </c>
      <c r="G289" s="68" t="s">
        <v>974</v>
      </c>
    </row>
    <row r="290" spans="1:9" x14ac:dyDescent="0.25">
      <c r="A290" s="68" t="str">
        <f t="shared" si="4"/>
        <v>5</v>
      </c>
      <c r="B290" s="90">
        <v>510000</v>
      </c>
      <c r="C290" s="68" t="s">
        <v>745</v>
      </c>
      <c r="D290" s="90">
        <v>527311</v>
      </c>
      <c r="E290" s="68" t="s">
        <v>861</v>
      </c>
      <c r="F290" s="68">
        <v>5.4</v>
      </c>
      <c r="G290" s="68" t="s">
        <v>974</v>
      </c>
    </row>
    <row r="291" spans="1:9" x14ac:dyDescent="0.25">
      <c r="A291" s="68" t="str">
        <f t="shared" si="4"/>
        <v>5</v>
      </c>
      <c r="B291" s="90">
        <v>510000</v>
      </c>
      <c r="C291" s="68" t="s">
        <v>745</v>
      </c>
      <c r="D291" s="90">
        <v>527313</v>
      </c>
      <c r="E291" s="68" t="s">
        <v>751</v>
      </c>
      <c r="F291" s="68">
        <v>5.4</v>
      </c>
      <c r="G291" s="68" t="s">
        <v>974</v>
      </c>
    </row>
    <row r="292" spans="1:9" x14ac:dyDescent="0.25">
      <c r="A292" s="68" t="str">
        <f t="shared" si="4"/>
        <v>5</v>
      </c>
      <c r="B292" s="90">
        <v>550000</v>
      </c>
      <c r="C292" s="68" t="s">
        <v>752</v>
      </c>
      <c r="D292" s="90">
        <v>552227</v>
      </c>
      <c r="E292" s="68" t="s">
        <v>1657</v>
      </c>
      <c r="F292" s="68">
        <v>6.3</v>
      </c>
      <c r="G292" s="68" t="s">
        <v>982</v>
      </c>
      <c r="I292" s="68" t="s">
        <v>1658</v>
      </c>
    </row>
    <row r="293" spans="1:9" x14ac:dyDescent="0.25">
      <c r="A293" s="68" t="str">
        <f t="shared" si="4"/>
        <v>5</v>
      </c>
      <c r="B293" s="90">
        <v>550000</v>
      </c>
      <c r="C293" s="68" t="s">
        <v>752</v>
      </c>
      <c r="D293" s="90">
        <v>553007</v>
      </c>
      <c r="E293" s="68" t="s">
        <v>753</v>
      </c>
      <c r="F293" s="68">
        <v>6.3</v>
      </c>
      <c r="G293" s="68" t="s">
        <v>982</v>
      </c>
    </row>
    <row r="294" spans="1:9" x14ac:dyDescent="0.25">
      <c r="A294" s="68" t="str">
        <f t="shared" si="4"/>
        <v>5</v>
      </c>
      <c r="B294" s="90">
        <v>550000</v>
      </c>
      <c r="C294" s="68" t="s">
        <v>752</v>
      </c>
      <c r="D294" s="90">
        <v>553020</v>
      </c>
      <c r="E294" s="68" t="s">
        <v>1652</v>
      </c>
      <c r="F294" s="68">
        <v>6.3</v>
      </c>
      <c r="G294" s="68" t="s">
        <v>982</v>
      </c>
      <c r="I294" s="68" t="s">
        <v>1658</v>
      </c>
    </row>
    <row r="295" spans="1:9" x14ac:dyDescent="0.25">
      <c r="A295" s="68" t="str">
        <f t="shared" si="4"/>
        <v>5</v>
      </c>
      <c r="B295" s="90">
        <v>550000</v>
      </c>
      <c r="C295" s="68" t="s">
        <v>752</v>
      </c>
      <c r="D295" s="90">
        <v>553105</v>
      </c>
      <c r="E295" s="68" t="s">
        <v>754</v>
      </c>
      <c r="F295" s="68">
        <v>6.3</v>
      </c>
      <c r="G295" s="68" t="s">
        <v>982</v>
      </c>
    </row>
    <row r="296" spans="1:9" x14ac:dyDescent="0.25">
      <c r="A296" s="68" t="str">
        <f t="shared" si="4"/>
        <v>5</v>
      </c>
      <c r="B296" s="90">
        <v>550000</v>
      </c>
      <c r="C296" s="68" t="s">
        <v>752</v>
      </c>
      <c r="D296" s="90">
        <v>553107</v>
      </c>
      <c r="E296" s="68" t="s">
        <v>755</v>
      </c>
      <c r="F296" s="68">
        <v>6.3</v>
      </c>
      <c r="G296" s="68" t="s">
        <v>982</v>
      </c>
    </row>
    <row r="297" spans="1:9" x14ac:dyDescent="0.25">
      <c r="A297" s="68" t="str">
        <f t="shared" si="4"/>
        <v>5</v>
      </c>
      <c r="B297" s="90">
        <v>550000</v>
      </c>
      <c r="C297" s="68" t="s">
        <v>752</v>
      </c>
      <c r="D297" s="90">
        <v>553111</v>
      </c>
      <c r="E297" s="68" t="s">
        <v>756</v>
      </c>
      <c r="F297" s="68">
        <v>6.3</v>
      </c>
      <c r="G297" s="68" t="s">
        <v>982</v>
      </c>
    </row>
    <row r="298" spans="1:9" x14ac:dyDescent="0.25">
      <c r="A298" s="68" t="str">
        <f t="shared" si="4"/>
        <v>5</v>
      </c>
      <c r="B298" s="90">
        <v>550000</v>
      </c>
      <c r="C298" s="68" t="s">
        <v>752</v>
      </c>
      <c r="D298" s="90">
        <v>553113</v>
      </c>
      <c r="E298" s="68" t="s">
        <v>916</v>
      </c>
      <c r="F298" s="68">
        <v>6.3</v>
      </c>
      <c r="G298" s="68" t="s">
        <v>982</v>
      </c>
    </row>
    <row r="299" spans="1:9" x14ac:dyDescent="0.25">
      <c r="A299" s="68" t="str">
        <f t="shared" si="4"/>
        <v>5</v>
      </c>
      <c r="B299" s="90">
        <v>550000</v>
      </c>
      <c r="C299" s="68" t="s">
        <v>752</v>
      </c>
      <c r="D299" s="90">
        <v>553117</v>
      </c>
      <c r="E299" s="68" t="s">
        <v>1653</v>
      </c>
      <c r="F299" s="68">
        <v>6.3</v>
      </c>
      <c r="G299" s="68" t="s">
        <v>982</v>
      </c>
      <c r="I299" s="68" t="s">
        <v>1658</v>
      </c>
    </row>
    <row r="300" spans="1:9" x14ac:dyDescent="0.25">
      <c r="A300" s="68" t="str">
        <f t="shared" si="4"/>
        <v>5</v>
      </c>
      <c r="B300" s="90">
        <v>550000</v>
      </c>
      <c r="C300" s="68" t="s">
        <v>752</v>
      </c>
      <c r="D300" s="90">
        <v>553128</v>
      </c>
      <c r="E300" s="68" t="s">
        <v>917</v>
      </c>
      <c r="F300" s="68">
        <v>5.3</v>
      </c>
      <c r="G300" s="68" t="s">
        <v>974</v>
      </c>
    </row>
    <row r="301" spans="1:9" x14ac:dyDescent="0.25">
      <c r="A301" s="68" t="str">
        <f t="shared" si="4"/>
        <v>5</v>
      </c>
      <c r="B301" s="90">
        <v>550000</v>
      </c>
      <c r="C301" s="68" t="s">
        <v>752</v>
      </c>
      <c r="D301" s="90">
        <v>553131</v>
      </c>
      <c r="E301" s="68" t="s">
        <v>757</v>
      </c>
      <c r="F301" s="68">
        <v>6.2</v>
      </c>
      <c r="G301" s="68" t="s">
        <v>982</v>
      </c>
    </row>
    <row r="302" spans="1:9" x14ac:dyDescent="0.25">
      <c r="A302" s="68" t="str">
        <f t="shared" si="4"/>
        <v>5</v>
      </c>
      <c r="B302" s="90">
        <v>550000</v>
      </c>
      <c r="C302" s="68" t="s">
        <v>752</v>
      </c>
      <c r="D302" s="90">
        <v>553135</v>
      </c>
      <c r="E302" s="68" t="s">
        <v>929</v>
      </c>
      <c r="F302" s="68">
        <v>6.3</v>
      </c>
      <c r="G302" s="68" t="s">
        <v>982</v>
      </c>
    </row>
    <row r="303" spans="1:9" x14ac:dyDescent="0.25">
      <c r="A303" s="68" t="str">
        <f t="shared" si="4"/>
        <v>5</v>
      </c>
      <c r="B303" s="90">
        <v>550000</v>
      </c>
      <c r="C303" s="68" t="s">
        <v>752</v>
      </c>
      <c r="D303" s="90">
        <v>553141</v>
      </c>
      <c r="E303" s="68" t="s">
        <v>758</v>
      </c>
      <c r="F303" s="68">
        <v>6.3</v>
      </c>
      <c r="G303" s="68" t="s">
        <v>982</v>
      </c>
    </row>
    <row r="304" spans="1:9" x14ac:dyDescent="0.25">
      <c r="A304" s="68" t="str">
        <f t="shared" si="4"/>
        <v>5</v>
      </c>
      <c r="B304" s="90">
        <v>550000</v>
      </c>
      <c r="C304" s="68" t="s">
        <v>752</v>
      </c>
      <c r="D304" s="90">
        <v>553147</v>
      </c>
      <c r="E304" s="68" t="s">
        <v>1043</v>
      </c>
      <c r="F304" s="68">
        <v>6.3</v>
      </c>
      <c r="G304" s="68" t="s">
        <v>982</v>
      </c>
    </row>
    <row r="305" spans="1:9" x14ac:dyDescent="0.25">
      <c r="A305" s="68" t="str">
        <f t="shared" si="4"/>
        <v>5</v>
      </c>
      <c r="B305" s="90">
        <v>550000</v>
      </c>
      <c r="C305" s="68" t="s">
        <v>752</v>
      </c>
      <c r="D305" s="90">
        <v>553171</v>
      </c>
      <c r="E305" s="68" t="s">
        <v>759</v>
      </c>
      <c r="F305" s="68">
        <v>6.3</v>
      </c>
      <c r="G305" s="68" t="s">
        <v>981</v>
      </c>
    </row>
    <row r="306" spans="1:9" x14ac:dyDescent="0.25">
      <c r="A306" s="68" t="str">
        <f t="shared" si="4"/>
        <v>5</v>
      </c>
      <c r="B306" s="90">
        <v>550000</v>
      </c>
      <c r="C306" s="68" t="s">
        <v>752</v>
      </c>
      <c r="D306" s="90">
        <v>553172</v>
      </c>
      <c r="E306" s="68" t="s">
        <v>794</v>
      </c>
      <c r="F306" s="68">
        <v>6.1</v>
      </c>
      <c r="G306" s="68" t="s">
        <v>981</v>
      </c>
    </row>
    <row r="307" spans="1:9" x14ac:dyDescent="0.25">
      <c r="A307" s="68" t="str">
        <f t="shared" si="4"/>
        <v>5</v>
      </c>
      <c r="B307" s="90">
        <v>550000</v>
      </c>
      <c r="C307" s="68" t="s">
        <v>752</v>
      </c>
      <c r="D307" s="90">
        <v>553176</v>
      </c>
      <c r="E307" s="68" t="s">
        <v>760</v>
      </c>
      <c r="F307" s="68">
        <v>6.3</v>
      </c>
      <c r="G307" s="68" t="s">
        <v>981</v>
      </c>
    </row>
    <row r="308" spans="1:9" x14ac:dyDescent="0.25">
      <c r="A308" s="68" t="str">
        <f t="shared" si="4"/>
        <v>5</v>
      </c>
      <c r="B308" s="90">
        <v>550000</v>
      </c>
      <c r="C308" s="68" t="s">
        <v>752</v>
      </c>
      <c r="D308" s="90">
        <v>553180</v>
      </c>
      <c r="E308" s="68" t="s">
        <v>761</v>
      </c>
      <c r="F308" s="68">
        <v>6.3</v>
      </c>
      <c r="G308" s="68" t="s">
        <v>982</v>
      </c>
    </row>
    <row r="309" spans="1:9" x14ac:dyDescent="0.25">
      <c r="A309" s="68" t="str">
        <f t="shared" si="4"/>
        <v>5</v>
      </c>
      <c r="B309" s="90">
        <v>550000</v>
      </c>
      <c r="C309" s="68" t="s">
        <v>752</v>
      </c>
      <c r="D309" s="90">
        <v>553190</v>
      </c>
      <c r="E309" s="68" t="s">
        <v>762</v>
      </c>
      <c r="F309" s="68">
        <v>6.3</v>
      </c>
      <c r="G309" s="68" t="s">
        <v>981</v>
      </c>
    </row>
    <row r="310" spans="1:9" x14ac:dyDescent="0.25">
      <c r="A310" s="68" t="str">
        <f t="shared" si="4"/>
        <v>5</v>
      </c>
      <c r="B310" s="90">
        <v>550000</v>
      </c>
      <c r="C310" s="68" t="s">
        <v>752</v>
      </c>
      <c r="D310" s="90">
        <v>553191</v>
      </c>
      <c r="E310" s="68" t="s">
        <v>795</v>
      </c>
      <c r="F310" s="68">
        <v>6.3</v>
      </c>
      <c r="G310" s="68" t="s">
        <v>981</v>
      </c>
    </row>
    <row r="311" spans="1:9" x14ac:dyDescent="0.25">
      <c r="A311" s="68" t="str">
        <f t="shared" si="4"/>
        <v>5</v>
      </c>
      <c r="B311" s="90">
        <v>550000</v>
      </c>
      <c r="C311" s="68" t="s">
        <v>752</v>
      </c>
      <c r="D311" s="90">
        <v>553192</v>
      </c>
      <c r="E311" s="68" t="s">
        <v>796</v>
      </c>
      <c r="F311" s="68">
        <v>6.3</v>
      </c>
      <c r="G311" s="68" t="s">
        <v>981</v>
      </c>
    </row>
    <row r="312" spans="1:9" x14ac:dyDescent="0.25">
      <c r="A312" s="68" t="str">
        <f t="shared" si="4"/>
        <v>5</v>
      </c>
      <c r="B312" s="90">
        <v>550000</v>
      </c>
      <c r="C312" s="68" t="s">
        <v>752</v>
      </c>
      <c r="D312" s="90">
        <v>553197</v>
      </c>
      <c r="E312" s="68" t="s">
        <v>763</v>
      </c>
      <c r="F312" s="68">
        <v>6.3</v>
      </c>
      <c r="G312" s="68" t="s">
        <v>982</v>
      </c>
    </row>
    <row r="313" spans="1:9" x14ac:dyDescent="0.25">
      <c r="A313" s="68" t="str">
        <f t="shared" si="4"/>
        <v>5</v>
      </c>
      <c r="B313" s="90">
        <v>550000</v>
      </c>
      <c r="C313" s="68" t="s">
        <v>752</v>
      </c>
      <c r="D313" s="90">
        <v>553202</v>
      </c>
      <c r="E313" s="68" t="s">
        <v>764</v>
      </c>
      <c r="F313" s="68">
        <v>6.3</v>
      </c>
      <c r="G313" s="68" t="s">
        <v>981</v>
      </c>
    </row>
    <row r="314" spans="1:9" x14ac:dyDescent="0.25">
      <c r="A314" s="68" t="str">
        <f t="shared" si="4"/>
        <v>5</v>
      </c>
      <c r="B314" s="90">
        <v>550000</v>
      </c>
      <c r="C314" s="68" t="s">
        <v>752</v>
      </c>
      <c r="D314" s="90">
        <v>553203</v>
      </c>
      <c r="E314" s="68" t="s">
        <v>828</v>
      </c>
      <c r="F314" s="68">
        <v>6.3</v>
      </c>
      <c r="G314" s="68" t="s">
        <v>981</v>
      </c>
    </row>
    <row r="315" spans="1:9" x14ac:dyDescent="0.25">
      <c r="A315" s="68" t="str">
        <f t="shared" si="4"/>
        <v>5</v>
      </c>
      <c r="B315" s="90">
        <v>550000</v>
      </c>
      <c r="C315" s="68" t="s">
        <v>752</v>
      </c>
      <c r="D315" s="90">
        <v>553208</v>
      </c>
      <c r="E315" s="68" t="s">
        <v>765</v>
      </c>
      <c r="F315" s="68">
        <v>6.3</v>
      </c>
      <c r="G315" s="68" t="s">
        <v>982</v>
      </c>
    </row>
    <row r="316" spans="1:9" x14ac:dyDescent="0.25">
      <c r="A316" s="68" t="str">
        <f t="shared" si="4"/>
        <v>5</v>
      </c>
      <c r="B316" s="90">
        <v>550000</v>
      </c>
      <c r="C316" s="68" t="s">
        <v>752</v>
      </c>
      <c r="D316" s="90">
        <v>553213</v>
      </c>
      <c r="E316" s="68" t="s">
        <v>766</v>
      </c>
      <c r="F316" s="68">
        <v>6.3</v>
      </c>
      <c r="G316" s="68" t="s">
        <v>982</v>
      </c>
    </row>
    <row r="317" spans="1:9" x14ac:dyDescent="0.25">
      <c r="A317" s="68" t="str">
        <f t="shared" si="4"/>
        <v>5</v>
      </c>
      <c r="B317" s="90">
        <v>550000</v>
      </c>
      <c r="C317" s="68" t="s">
        <v>752</v>
      </c>
      <c r="D317" s="90">
        <v>553219</v>
      </c>
      <c r="E317" s="68" t="s">
        <v>951</v>
      </c>
      <c r="F317" s="68">
        <v>6.3</v>
      </c>
      <c r="G317" s="68" t="s">
        <v>982</v>
      </c>
    </row>
    <row r="318" spans="1:9" x14ac:dyDescent="0.25">
      <c r="A318" s="68" t="str">
        <f t="shared" si="4"/>
        <v>5</v>
      </c>
      <c r="B318" s="90">
        <v>550000</v>
      </c>
      <c r="C318" s="68" t="s">
        <v>752</v>
      </c>
      <c r="D318" s="90">
        <v>553221</v>
      </c>
      <c r="E318" s="68" t="s">
        <v>797</v>
      </c>
      <c r="F318" s="68">
        <v>6.3</v>
      </c>
      <c r="G318" s="68" t="s">
        <v>982</v>
      </c>
    </row>
    <row r="319" spans="1:9" x14ac:dyDescent="0.25">
      <c r="A319" s="68" t="str">
        <f t="shared" si="4"/>
        <v>5</v>
      </c>
      <c r="B319" s="90">
        <v>550000</v>
      </c>
      <c r="C319" s="68" t="s">
        <v>752</v>
      </c>
      <c r="D319" s="90">
        <v>553227</v>
      </c>
      <c r="E319" s="68" t="s">
        <v>918</v>
      </c>
      <c r="F319" s="68">
        <v>5.3</v>
      </c>
      <c r="G319" s="68" t="s">
        <v>974</v>
      </c>
    </row>
    <row r="320" spans="1:9" x14ac:dyDescent="0.25">
      <c r="A320" s="68" t="str">
        <f t="shared" si="4"/>
        <v>5</v>
      </c>
      <c r="B320" s="90">
        <v>550000</v>
      </c>
      <c r="C320" s="68" t="s">
        <v>752</v>
      </c>
      <c r="D320" s="90">
        <v>553244</v>
      </c>
      <c r="E320" s="68" t="s">
        <v>1654</v>
      </c>
      <c r="F320" s="68">
        <v>6.3</v>
      </c>
      <c r="G320" s="68" t="s">
        <v>982</v>
      </c>
      <c r="I320" s="68" t="s">
        <v>1658</v>
      </c>
    </row>
    <row r="321" spans="1:8" x14ac:dyDescent="0.25">
      <c r="A321" s="68" t="str">
        <f t="shared" si="4"/>
        <v>5</v>
      </c>
      <c r="B321" s="90">
        <v>550000</v>
      </c>
      <c r="C321" s="68" t="s">
        <v>752</v>
      </c>
      <c r="D321" s="90">
        <v>553273</v>
      </c>
      <c r="E321" s="68" t="s">
        <v>930</v>
      </c>
      <c r="F321" s="68">
        <v>6.3</v>
      </c>
      <c r="G321" s="68" t="s">
        <v>981</v>
      </c>
    </row>
    <row r="322" spans="1:8" x14ac:dyDescent="0.25">
      <c r="A322" s="68" t="str">
        <f t="shared" ref="A322:A384" si="5">LEFT(D322,1)</f>
        <v>5</v>
      </c>
      <c r="B322" s="90">
        <v>550000</v>
      </c>
      <c r="C322" s="68" t="s">
        <v>752</v>
      </c>
      <c r="D322" s="90">
        <v>553274</v>
      </c>
      <c r="E322" s="68" t="s">
        <v>817</v>
      </c>
      <c r="F322" s="68">
        <v>6.3</v>
      </c>
      <c r="G322" s="68" t="s">
        <v>981</v>
      </c>
    </row>
    <row r="323" spans="1:8" x14ac:dyDescent="0.25">
      <c r="A323" s="68" t="str">
        <f t="shared" si="5"/>
        <v>5</v>
      </c>
      <c r="B323" s="90">
        <v>550000</v>
      </c>
      <c r="C323" s="68" t="s">
        <v>752</v>
      </c>
      <c r="D323" s="90">
        <v>553329</v>
      </c>
      <c r="E323" s="68" t="s">
        <v>798</v>
      </c>
      <c r="F323" s="68">
        <v>6.3</v>
      </c>
      <c r="G323" s="68" t="s">
        <v>981</v>
      </c>
    </row>
    <row r="324" spans="1:8" x14ac:dyDescent="0.25">
      <c r="A324" s="68" t="str">
        <f t="shared" si="5"/>
        <v>5</v>
      </c>
      <c r="B324" s="90">
        <v>550000</v>
      </c>
      <c r="C324" s="68" t="s">
        <v>752</v>
      </c>
      <c r="D324" s="90">
        <v>553330</v>
      </c>
      <c r="E324" s="68" t="s">
        <v>802</v>
      </c>
      <c r="F324" s="68">
        <v>6.3</v>
      </c>
      <c r="G324" s="68" t="s">
        <v>981</v>
      </c>
    </row>
    <row r="325" spans="1:8" x14ac:dyDescent="0.25">
      <c r="A325" s="68" t="str">
        <f t="shared" si="5"/>
        <v>5</v>
      </c>
      <c r="B325" s="90">
        <v>550000</v>
      </c>
      <c r="C325" s="68" t="s">
        <v>752</v>
      </c>
      <c r="D325" s="90">
        <v>553385</v>
      </c>
      <c r="E325" s="68" t="s">
        <v>970</v>
      </c>
      <c r="F325" s="68">
        <v>6.3</v>
      </c>
      <c r="G325" s="68" t="s">
        <v>981</v>
      </c>
    </row>
    <row r="326" spans="1:8" x14ac:dyDescent="0.25">
      <c r="A326" s="68" t="str">
        <f t="shared" si="5"/>
        <v>5</v>
      </c>
      <c r="B326" s="90">
        <v>550000</v>
      </c>
      <c r="C326" s="68" t="s">
        <v>752</v>
      </c>
      <c r="D326" s="90">
        <v>553386</v>
      </c>
      <c r="E326" s="68" t="s">
        <v>971</v>
      </c>
      <c r="F326" s="68">
        <v>6.3</v>
      </c>
      <c r="G326" s="68" t="s">
        <v>981</v>
      </c>
    </row>
    <row r="327" spans="1:8" x14ac:dyDescent="0.25">
      <c r="A327" s="68" t="str">
        <f t="shared" si="5"/>
        <v>5</v>
      </c>
      <c r="B327" s="90">
        <v>550000</v>
      </c>
      <c r="C327" s="68" t="s">
        <v>752</v>
      </c>
      <c r="D327" s="90">
        <v>553900</v>
      </c>
      <c r="E327" s="68" t="s">
        <v>888</v>
      </c>
      <c r="F327" s="68">
        <v>6.3</v>
      </c>
      <c r="G327" s="68" t="s">
        <v>981</v>
      </c>
    </row>
    <row r="328" spans="1:8" x14ac:dyDescent="0.25">
      <c r="A328" s="68" t="str">
        <f t="shared" si="5"/>
        <v>5</v>
      </c>
      <c r="B328" s="90">
        <v>550000</v>
      </c>
      <c r="C328" s="68" t="s">
        <v>752</v>
      </c>
      <c r="D328" s="90">
        <v>553983</v>
      </c>
      <c r="E328" s="68" t="s">
        <v>1025</v>
      </c>
      <c r="F328" s="68">
        <v>6.3</v>
      </c>
      <c r="G328" s="68" t="s">
        <v>982</v>
      </c>
    </row>
    <row r="329" spans="1:8" x14ac:dyDescent="0.25">
      <c r="A329" s="68" t="str">
        <f t="shared" si="5"/>
        <v>5</v>
      </c>
      <c r="B329" s="90">
        <v>550000</v>
      </c>
      <c r="C329" s="68" t="s">
        <v>752</v>
      </c>
      <c r="D329" s="90">
        <v>554526</v>
      </c>
      <c r="E329" s="68" t="s">
        <v>767</v>
      </c>
      <c r="F329" s="68">
        <v>6.3</v>
      </c>
      <c r="G329" s="68" t="s">
        <v>981</v>
      </c>
    </row>
    <row r="330" spans="1:8" x14ac:dyDescent="0.25">
      <c r="A330" s="68" t="str">
        <f t="shared" si="5"/>
        <v>5</v>
      </c>
      <c r="B330" s="90">
        <v>550000</v>
      </c>
      <c r="C330" s="68" t="s">
        <v>752</v>
      </c>
      <c r="D330" s="90">
        <v>554527</v>
      </c>
      <c r="E330" s="68" t="s">
        <v>768</v>
      </c>
      <c r="F330" s="68">
        <v>6.3</v>
      </c>
      <c r="G330" s="68" t="s">
        <v>982</v>
      </c>
    </row>
    <row r="331" spans="1:8" x14ac:dyDescent="0.25">
      <c r="A331" s="68" t="str">
        <f t="shared" si="5"/>
        <v>5</v>
      </c>
      <c r="B331" s="90">
        <v>550000</v>
      </c>
      <c r="C331" s="68" t="s">
        <v>752</v>
      </c>
      <c r="D331" s="90">
        <v>555104</v>
      </c>
      <c r="E331" s="68" t="s">
        <v>769</v>
      </c>
      <c r="F331" s="68">
        <v>6.3</v>
      </c>
      <c r="G331" s="68" t="s">
        <v>982</v>
      </c>
    </row>
    <row r="332" spans="1:8" x14ac:dyDescent="0.25">
      <c r="A332" s="68" t="str">
        <f t="shared" si="5"/>
        <v>5</v>
      </c>
      <c r="B332" s="90">
        <v>550000</v>
      </c>
      <c r="C332" s="68" t="s">
        <v>752</v>
      </c>
      <c r="D332" s="90">
        <v>555157</v>
      </c>
      <c r="E332" s="68" t="s">
        <v>770</v>
      </c>
      <c r="F332" s="68">
        <v>6.3</v>
      </c>
      <c r="G332" s="68" t="s">
        <v>982</v>
      </c>
    </row>
    <row r="333" spans="1:8" x14ac:dyDescent="0.25">
      <c r="A333" s="68" t="str">
        <f t="shared" si="5"/>
        <v>5</v>
      </c>
      <c r="B333" s="90">
        <v>550000</v>
      </c>
      <c r="C333" s="68" t="s">
        <v>752</v>
      </c>
      <c r="D333" s="90">
        <v>555165</v>
      </c>
      <c r="E333" s="68" t="s">
        <v>963</v>
      </c>
      <c r="F333" s="68" t="s">
        <v>974</v>
      </c>
      <c r="G333" s="68" t="s">
        <v>974</v>
      </c>
      <c r="H333" s="68" t="s">
        <v>1660</v>
      </c>
    </row>
    <row r="334" spans="1:8" x14ac:dyDescent="0.25">
      <c r="A334" s="68" t="str">
        <f t="shared" si="5"/>
        <v>5</v>
      </c>
      <c r="B334" s="90">
        <v>550000</v>
      </c>
      <c r="C334" s="68" t="s">
        <v>752</v>
      </c>
      <c r="D334" s="90">
        <v>555204</v>
      </c>
      <c r="E334" s="68" t="s">
        <v>771</v>
      </c>
      <c r="F334" s="68">
        <v>6.3</v>
      </c>
      <c r="G334" s="68" t="s">
        <v>982</v>
      </c>
    </row>
    <row r="335" spans="1:8" x14ac:dyDescent="0.25">
      <c r="A335" s="68" t="str">
        <f t="shared" si="5"/>
        <v>5</v>
      </c>
      <c r="B335" s="90">
        <v>550000</v>
      </c>
      <c r="C335" s="68" t="s">
        <v>752</v>
      </c>
      <c r="D335" s="90">
        <v>555274</v>
      </c>
      <c r="E335" s="68" t="s">
        <v>799</v>
      </c>
      <c r="F335" s="68">
        <v>6.1</v>
      </c>
      <c r="G335" s="68" t="s">
        <v>981</v>
      </c>
    </row>
    <row r="336" spans="1:8" x14ac:dyDescent="0.25">
      <c r="A336" s="68" t="str">
        <f t="shared" si="5"/>
        <v>5</v>
      </c>
      <c r="B336" s="90">
        <v>550000</v>
      </c>
      <c r="C336" s="68" t="s">
        <v>752</v>
      </c>
      <c r="D336" s="90">
        <v>555276</v>
      </c>
      <c r="E336" s="68" t="s">
        <v>952</v>
      </c>
      <c r="F336" s="68">
        <v>6.1</v>
      </c>
      <c r="G336" s="68" t="s">
        <v>981</v>
      </c>
    </row>
    <row r="337" spans="1:7" x14ac:dyDescent="0.25">
      <c r="A337" s="68" t="str">
        <f t="shared" si="5"/>
        <v>5</v>
      </c>
      <c r="B337" s="90">
        <v>550000</v>
      </c>
      <c r="C337" s="68" t="s">
        <v>752</v>
      </c>
      <c r="D337" s="90">
        <v>555277</v>
      </c>
      <c r="E337" s="68" t="s">
        <v>953</v>
      </c>
      <c r="F337" s="68">
        <v>6.1</v>
      </c>
      <c r="G337" s="68" t="s">
        <v>981</v>
      </c>
    </row>
    <row r="338" spans="1:7" x14ac:dyDescent="0.25">
      <c r="A338" s="68" t="str">
        <f t="shared" si="5"/>
        <v>5</v>
      </c>
      <c r="B338" s="90">
        <v>550000</v>
      </c>
      <c r="C338" s="68" t="s">
        <v>752</v>
      </c>
      <c r="D338" s="90">
        <v>555280</v>
      </c>
      <c r="E338" s="68" t="s">
        <v>954</v>
      </c>
      <c r="F338" s="68">
        <v>6.3</v>
      </c>
      <c r="G338" s="68" t="s">
        <v>981</v>
      </c>
    </row>
    <row r="339" spans="1:7" x14ac:dyDescent="0.25">
      <c r="A339" s="68" t="str">
        <f t="shared" si="5"/>
        <v>5</v>
      </c>
      <c r="B339" s="90">
        <v>550000</v>
      </c>
      <c r="C339" s="68" t="s">
        <v>752</v>
      </c>
      <c r="D339" s="90">
        <v>555597</v>
      </c>
      <c r="E339" s="68" t="s">
        <v>772</v>
      </c>
      <c r="F339" s="68">
        <v>6.1</v>
      </c>
      <c r="G339" s="68" t="s">
        <v>981</v>
      </c>
    </row>
    <row r="340" spans="1:7" x14ac:dyDescent="0.25">
      <c r="A340" s="68" t="str">
        <f t="shared" si="5"/>
        <v>5</v>
      </c>
      <c r="B340" s="90">
        <v>550000</v>
      </c>
      <c r="C340" s="68" t="s">
        <v>752</v>
      </c>
      <c r="D340" s="90">
        <v>555598</v>
      </c>
      <c r="E340" s="68" t="s">
        <v>773</v>
      </c>
      <c r="F340" s="68">
        <v>6.1</v>
      </c>
      <c r="G340" s="68" t="s">
        <v>981</v>
      </c>
    </row>
    <row r="341" spans="1:7" x14ac:dyDescent="0.25">
      <c r="A341" s="68" t="str">
        <f t="shared" si="5"/>
        <v>5</v>
      </c>
      <c r="B341" s="90">
        <v>550000</v>
      </c>
      <c r="C341" s="68" t="s">
        <v>752</v>
      </c>
      <c r="D341" s="90">
        <v>555599</v>
      </c>
      <c r="E341" s="68" t="s">
        <v>774</v>
      </c>
      <c r="F341" s="68">
        <v>6.1</v>
      </c>
      <c r="G341" s="68" t="s">
        <v>981</v>
      </c>
    </row>
    <row r="342" spans="1:7" x14ac:dyDescent="0.25">
      <c r="A342" s="68" t="str">
        <f t="shared" si="5"/>
        <v>5</v>
      </c>
      <c r="B342" s="90">
        <v>550000</v>
      </c>
      <c r="C342" s="68" t="s">
        <v>752</v>
      </c>
      <c r="D342" s="90">
        <v>555600</v>
      </c>
      <c r="E342" s="68" t="s">
        <v>775</v>
      </c>
      <c r="F342" s="68">
        <v>6.1</v>
      </c>
      <c r="G342" s="68" t="s">
        <v>981</v>
      </c>
    </row>
    <row r="343" spans="1:7" x14ac:dyDescent="0.25">
      <c r="A343" s="68" t="str">
        <f t="shared" si="5"/>
        <v>5</v>
      </c>
      <c r="B343" s="90">
        <v>550000</v>
      </c>
      <c r="C343" s="68" t="s">
        <v>752</v>
      </c>
      <c r="D343" s="90">
        <v>555619</v>
      </c>
      <c r="E343" s="68" t="s">
        <v>931</v>
      </c>
      <c r="F343" s="68">
        <v>6.1</v>
      </c>
      <c r="G343" s="68" t="s">
        <v>981</v>
      </c>
    </row>
    <row r="344" spans="1:7" x14ac:dyDescent="0.25">
      <c r="A344" s="68" t="str">
        <f t="shared" si="5"/>
        <v>5</v>
      </c>
      <c r="B344" s="90">
        <v>550000</v>
      </c>
      <c r="C344" s="68" t="s">
        <v>752</v>
      </c>
      <c r="D344" s="90">
        <v>555620</v>
      </c>
      <c r="E344" s="68" t="s">
        <v>932</v>
      </c>
      <c r="F344" s="68">
        <v>6.1</v>
      </c>
      <c r="G344" s="68" t="s">
        <v>981</v>
      </c>
    </row>
    <row r="345" spans="1:7" x14ac:dyDescent="0.25">
      <c r="A345" s="68" t="str">
        <f t="shared" si="5"/>
        <v>5</v>
      </c>
      <c r="B345" s="90">
        <v>550000</v>
      </c>
      <c r="C345" s="68" t="s">
        <v>752</v>
      </c>
      <c r="D345" s="90">
        <v>555839</v>
      </c>
      <c r="E345" s="68" t="s">
        <v>940</v>
      </c>
      <c r="F345" s="68">
        <v>6.1</v>
      </c>
      <c r="G345" s="68" t="s">
        <v>981</v>
      </c>
    </row>
    <row r="346" spans="1:7" x14ac:dyDescent="0.25">
      <c r="A346" s="68" t="str">
        <f t="shared" si="5"/>
        <v>5</v>
      </c>
      <c r="B346" s="90">
        <v>550000</v>
      </c>
      <c r="C346" s="68" t="s">
        <v>752</v>
      </c>
      <c r="D346" s="90">
        <v>555840</v>
      </c>
      <c r="E346" s="68" t="s">
        <v>941</v>
      </c>
      <c r="F346" s="68">
        <v>6.1</v>
      </c>
      <c r="G346" s="68" t="s">
        <v>981</v>
      </c>
    </row>
    <row r="347" spans="1:7" x14ac:dyDescent="0.25">
      <c r="A347" s="68" t="str">
        <f t="shared" si="5"/>
        <v>5</v>
      </c>
      <c r="B347" s="90">
        <v>550000</v>
      </c>
      <c r="C347" s="68" t="s">
        <v>752</v>
      </c>
      <c r="D347" s="90">
        <v>556421</v>
      </c>
      <c r="E347" s="68" t="s">
        <v>776</v>
      </c>
      <c r="F347" s="68">
        <v>6.3</v>
      </c>
      <c r="G347" s="68" t="s">
        <v>982</v>
      </c>
    </row>
    <row r="348" spans="1:7" x14ac:dyDescent="0.25">
      <c r="A348" s="68" t="str">
        <f t="shared" si="5"/>
        <v>5</v>
      </c>
      <c r="B348" s="90">
        <v>555100</v>
      </c>
      <c r="C348" s="68" t="s">
        <v>777</v>
      </c>
      <c r="D348" s="90">
        <v>555100</v>
      </c>
      <c r="E348" s="68" t="s">
        <v>778</v>
      </c>
      <c r="F348" s="68">
        <v>6.1</v>
      </c>
      <c r="G348" s="68" t="s">
        <v>981</v>
      </c>
    </row>
    <row r="349" spans="1:7" x14ac:dyDescent="0.25">
      <c r="A349" s="68" t="str">
        <f t="shared" si="5"/>
        <v>5</v>
      </c>
      <c r="B349" s="90">
        <v>555100</v>
      </c>
      <c r="C349" s="68" t="s">
        <v>777</v>
      </c>
      <c r="D349" s="90">
        <v>555190</v>
      </c>
      <c r="E349" s="68" t="s">
        <v>933</v>
      </c>
      <c r="F349" s="68">
        <v>6.1</v>
      </c>
      <c r="G349" s="68" t="s">
        <v>981</v>
      </c>
    </row>
    <row r="350" spans="1:7" x14ac:dyDescent="0.25">
      <c r="A350" s="68" t="str">
        <f t="shared" si="5"/>
        <v>5</v>
      </c>
      <c r="B350" s="90">
        <v>555100</v>
      </c>
      <c r="C350" s="68" t="s">
        <v>777</v>
      </c>
      <c r="D350" s="90">
        <v>555191</v>
      </c>
      <c r="E350" s="68" t="s">
        <v>800</v>
      </c>
      <c r="F350" s="68">
        <v>6.1</v>
      </c>
      <c r="G350" s="68" t="s">
        <v>981</v>
      </c>
    </row>
    <row r="351" spans="1:7" x14ac:dyDescent="0.25">
      <c r="A351" s="68" t="str">
        <f t="shared" si="5"/>
        <v>5</v>
      </c>
      <c r="B351" s="90">
        <v>555100</v>
      </c>
      <c r="C351" s="68" t="s">
        <v>777</v>
      </c>
      <c r="D351" s="90">
        <v>555192</v>
      </c>
      <c r="E351" s="68" t="s">
        <v>801</v>
      </c>
      <c r="F351" s="68">
        <v>6.1</v>
      </c>
      <c r="G351" s="68" t="s">
        <v>981</v>
      </c>
    </row>
    <row r="352" spans="1:7" x14ac:dyDescent="0.25">
      <c r="A352" s="68" t="str">
        <f t="shared" si="5"/>
        <v>5</v>
      </c>
      <c r="B352" s="90">
        <v>555100</v>
      </c>
      <c r="C352" s="68" t="s">
        <v>777</v>
      </c>
      <c r="D352" s="90">
        <v>555329</v>
      </c>
      <c r="E352" s="68" t="s">
        <v>779</v>
      </c>
      <c r="F352" s="68">
        <v>6.1</v>
      </c>
      <c r="G352" s="68" t="s">
        <v>981</v>
      </c>
    </row>
    <row r="353" spans="1:7" x14ac:dyDescent="0.25">
      <c r="A353" s="68" t="str">
        <f t="shared" si="5"/>
        <v>5</v>
      </c>
      <c r="B353" s="90">
        <v>555100</v>
      </c>
      <c r="C353" s="68" t="s">
        <v>777</v>
      </c>
      <c r="D353" s="90">
        <v>555330</v>
      </c>
      <c r="E353" s="68" t="s">
        <v>803</v>
      </c>
      <c r="F353" s="68">
        <v>6.1</v>
      </c>
      <c r="G353" s="68" t="s">
        <v>981</v>
      </c>
    </row>
    <row r="354" spans="1:7" x14ac:dyDescent="0.25">
      <c r="A354" s="68" t="str">
        <f t="shared" si="5"/>
        <v>5</v>
      </c>
      <c r="B354" s="90">
        <v>555100</v>
      </c>
      <c r="C354" s="68" t="s">
        <v>777</v>
      </c>
      <c r="D354" s="90">
        <v>555520</v>
      </c>
      <c r="E354" s="68" t="s">
        <v>889</v>
      </c>
      <c r="F354" s="68">
        <v>6.1</v>
      </c>
      <c r="G354" s="68" t="s">
        <v>981</v>
      </c>
    </row>
    <row r="355" spans="1:7" x14ac:dyDescent="0.25">
      <c r="A355" s="68" t="str">
        <f t="shared" si="5"/>
        <v>5</v>
      </c>
      <c r="B355" s="90">
        <v>555100</v>
      </c>
      <c r="C355" s="68" t="s">
        <v>777</v>
      </c>
      <c r="D355" s="90">
        <v>557773</v>
      </c>
      <c r="E355" s="68" t="s">
        <v>1028</v>
      </c>
      <c r="F355" s="68">
        <v>6.1</v>
      </c>
      <c r="G355" s="68" t="s">
        <v>981</v>
      </c>
    </row>
    <row r="356" spans="1:7" x14ac:dyDescent="0.25">
      <c r="A356" s="68" t="str">
        <f t="shared" si="5"/>
        <v>5</v>
      </c>
      <c r="B356" s="90">
        <v>555100</v>
      </c>
      <c r="C356" s="68" t="s">
        <v>777</v>
      </c>
      <c r="D356" s="90">
        <v>557774</v>
      </c>
      <c r="E356" s="68" t="s">
        <v>1029</v>
      </c>
      <c r="F356" s="68">
        <v>6.1</v>
      </c>
      <c r="G356" s="68" t="s">
        <v>981</v>
      </c>
    </row>
    <row r="357" spans="1:7" x14ac:dyDescent="0.25">
      <c r="A357" s="68" t="str">
        <f t="shared" si="5"/>
        <v>5</v>
      </c>
      <c r="B357" s="90">
        <v>555100</v>
      </c>
      <c r="C357" s="68" t="s">
        <v>777</v>
      </c>
      <c r="D357" s="90">
        <v>557775</v>
      </c>
      <c r="E357" s="68" t="s">
        <v>1030</v>
      </c>
      <c r="F357" s="68">
        <v>6.1</v>
      </c>
      <c r="G357" s="68" t="s">
        <v>981</v>
      </c>
    </row>
    <row r="358" spans="1:7" x14ac:dyDescent="0.25">
      <c r="A358" s="68" t="str">
        <f t="shared" si="5"/>
        <v>5</v>
      </c>
      <c r="B358" s="90">
        <v>555100</v>
      </c>
      <c r="C358" s="68" t="s">
        <v>777</v>
      </c>
      <c r="D358" s="90">
        <v>557776</v>
      </c>
      <c r="E358" s="68" t="s">
        <v>1031</v>
      </c>
      <c r="F358" s="68">
        <v>6.3</v>
      </c>
      <c r="G358" s="68" t="s">
        <v>981</v>
      </c>
    </row>
    <row r="359" spans="1:7" x14ac:dyDescent="0.25">
      <c r="A359" s="68" t="str">
        <f t="shared" si="5"/>
        <v>5</v>
      </c>
      <c r="B359" s="90">
        <v>555300</v>
      </c>
      <c r="C359" s="68" t="s">
        <v>783</v>
      </c>
      <c r="D359" s="90">
        <v>553143</v>
      </c>
      <c r="E359" s="68" t="s">
        <v>784</v>
      </c>
      <c r="F359" s="68" t="s">
        <v>974</v>
      </c>
      <c r="G359" s="68" t="s">
        <v>974</v>
      </c>
    </row>
    <row r="360" spans="1:7" x14ac:dyDescent="0.25">
      <c r="A360" s="68" t="str">
        <f t="shared" si="5"/>
        <v>5</v>
      </c>
      <c r="B360" s="90">
        <v>555300</v>
      </c>
      <c r="C360" s="68" t="s">
        <v>783</v>
      </c>
      <c r="D360" s="90">
        <v>553303</v>
      </c>
      <c r="E360" s="68" t="s">
        <v>862</v>
      </c>
      <c r="F360" s="68" t="s">
        <v>974</v>
      </c>
      <c r="G360" s="68" t="s">
        <v>974</v>
      </c>
    </row>
    <row r="361" spans="1:7" x14ac:dyDescent="0.25">
      <c r="A361" s="68" t="str">
        <f t="shared" si="5"/>
        <v>5</v>
      </c>
      <c r="B361" s="90">
        <v>555300</v>
      </c>
      <c r="C361" s="68" t="s">
        <v>783</v>
      </c>
      <c r="D361" s="90">
        <v>553304</v>
      </c>
      <c r="E361" s="68" t="s">
        <v>863</v>
      </c>
      <c r="F361" s="68" t="s">
        <v>974</v>
      </c>
      <c r="G361" s="68" t="s">
        <v>974</v>
      </c>
    </row>
    <row r="362" spans="1:7" x14ac:dyDescent="0.25">
      <c r="A362" s="68" t="str">
        <f t="shared" si="5"/>
        <v>5</v>
      </c>
      <c r="B362" s="90">
        <v>555300</v>
      </c>
      <c r="C362" s="68" t="s">
        <v>783</v>
      </c>
      <c r="D362" s="90">
        <v>553306</v>
      </c>
      <c r="E362" s="68" t="s">
        <v>864</v>
      </c>
      <c r="F362" s="68" t="s">
        <v>974</v>
      </c>
      <c r="G362" s="68" t="s">
        <v>974</v>
      </c>
    </row>
    <row r="363" spans="1:7" x14ac:dyDescent="0.25">
      <c r="A363" s="68" t="str">
        <f t="shared" si="5"/>
        <v>5</v>
      </c>
      <c r="B363" s="90">
        <v>555300</v>
      </c>
      <c r="C363" s="68" t="s">
        <v>783</v>
      </c>
      <c r="D363" s="90">
        <v>553308</v>
      </c>
      <c r="E363" s="68" t="s">
        <v>890</v>
      </c>
      <c r="F363" s="68" t="s">
        <v>974</v>
      </c>
      <c r="G363" s="68" t="s">
        <v>974</v>
      </c>
    </row>
    <row r="364" spans="1:7" x14ac:dyDescent="0.25">
      <c r="A364" s="68" t="str">
        <f t="shared" si="5"/>
        <v>5</v>
      </c>
      <c r="B364" s="90">
        <v>555300</v>
      </c>
      <c r="C364" s="68" t="s">
        <v>783</v>
      </c>
      <c r="D364" s="90">
        <v>554346</v>
      </c>
      <c r="E364" s="68" t="s">
        <v>804</v>
      </c>
      <c r="F364" s="68" t="s">
        <v>974</v>
      </c>
      <c r="G364" s="68" t="s">
        <v>974</v>
      </c>
    </row>
    <row r="365" spans="1:7" x14ac:dyDescent="0.25">
      <c r="A365" s="68" t="str">
        <f t="shared" si="5"/>
        <v>5</v>
      </c>
      <c r="B365" s="90">
        <v>555300</v>
      </c>
      <c r="C365" s="68" t="s">
        <v>783</v>
      </c>
      <c r="D365" s="90">
        <v>554348</v>
      </c>
      <c r="E365" s="68" t="s">
        <v>865</v>
      </c>
      <c r="F365" s="68" t="s">
        <v>974</v>
      </c>
      <c r="G365" s="68" t="s">
        <v>974</v>
      </c>
    </row>
    <row r="366" spans="1:7" x14ac:dyDescent="0.25">
      <c r="A366" s="68" t="str">
        <f t="shared" si="5"/>
        <v>5</v>
      </c>
      <c r="B366" s="90">
        <v>555300</v>
      </c>
      <c r="C366" s="68" t="s">
        <v>783</v>
      </c>
      <c r="D366" s="90">
        <v>554349</v>
      </c>
      <c r="E366" s="68" t="s">
        <v>891</v>
      </c>
      <c r="F366" s="68" t="s">
        <v>974</v>
      </c>
      <c r="G366" s="68" t="s">
        <v>974</v>
      </c>
    </row>
    <row r="367" spans="1:7" x14ac:dyDescent="0.25">
      <c r="A367" s="68" t="str">
        <f t="shared" si="5"/>
        <v>5</v>
      </c>
      <c r="B367" s="90">
        <v>555300</v>
      </c>
      <c r="C367" s="68" t="s">
        <v>783</v>
      </c>
      <c r="D367" s="90">
        <v>554351</v>
      </c>
      <c r="E367" s="68" t="s">
        <v>892</v>
      </c>
      <c r="F367" s="68" t="s">
        <v>974</v>
      </c>
      <c r="G367" s="68" t="s">
        <v>974</v>
      </c>
    </row>
    <row r="368" spans="1:7" x14ac:dyDescent="0.25">
      <c r="A368" s="68" t="str">
        <f t="shared" si="5"/>
        <v>5</v>
      </c>
      <c r="B368" s="90">
        <v>555300</v>
      </c>
      <c r="C368" s="68" t="s">
        <v>783</v>
      </c>
      <c r="D368" s="90">
        <v>554366</v>
      </c>
      <c r="E368" s="68" t="s">
        <v>866</v>
      </c>
      <c r="F368" s="68" t="s">
        <v>974</v>
      </c>
      <c r="G368" s="68" t="s">
        <v>974</v>
      </c>
    </row>
    <row r="369" spans="1:8" x14ac:dyDescent="0.25">
      <c r="A369" s="68" t="str">
        <f t="shared" si="5"/>
        <v>5</v>
      </c>
      <c r="B369" s="90">
        <v>555300</v>
      </c>
      <c r="C369" s="68" t="s">
        <v>783</v>
      </c>
      <c r="D369" s="90">
        <v>554368</v>
      </c>
      <c r="E369" s="68" t="s">
        <v>867</v>
      </c>
      <c r="F369" s="68" t="s">
        <v>974</v>
      </c>
      <c r="G369" s="68" t="s">
        <v>974</v>
      </c>
    </row>
    <row r="370" spans="1:8" x14ac:dyDescent="0.25">
      <c r="A370" s="68" t="str">
        <f t="shared" si="5"/>
        <v>5</v>
      </c>
      <c r="B370" s="90">
        <v>555300</v>
      </c>
      <c r="C370" s="68" t="s">
        <v>783</v>
      </c>
      <c r="D370" s="90">
        <v>554492</v>
      </c>
      <c r="E370" s="68" t="s">
        <v>893</v>
      </c>
      <c r="F370" s="68" t="s">
        <v>974</v>
      </c>
      <c r="G370" s="68" t="s">
        <v>974</v>
      </c>
    </row>
    <row r="371" spans="1:8" x14ac:dyDescent="0.25">
      <c r="A371" s="68" t="str">
        <f t="shared" si="5"/>
        <v>5</v>
      </c>
      <c r="B371" s="90">
        <v>555300</v>
      </c>
      <c r="C371" s="68" t="s">
        <v>783</v>
      </c>
      <c r="D371" s="90">
        <v>556143</v>
      </c>
      <c r="E371" s="68" t="s">
        <v>785</v>
      </c>
      <c r="F371" s="68" t="s">
        <v>974</v>
      </c>
      <c r="G371" s="68" t="s">
        <v>974</v>
      </c>
    </row>
    <row r="372" spans="1:8" x14ac:dyDescent="0.25">
      <c r="A372" s="68" t="str">
        <f t="shared" si="5"/>
        <v>5</v>
      </c>
      <c r="B372" s="90">
        <v>555300</v>
      </c>
      <c r="C372" s="68" t="s">
        <v>783</v>
      </c>
      <c r="D372" s="90">
        <v>556303</v>
      </c>
      <c r="E372" s="68" t="s">
        <v>868</v>
      </c>
      <c r="F372" s="68" t="s">
        <v>974</v>
      </c>
      <c r="G372" s="68" t="s">
        <v>974</v>
      </c>
    </row>
    <row r="373" spans="1:8" x14ac:dyDescent="0.25">
      <c r="A373" s="68" t="str">
        <f t="shared" si="5"/>
        <v>5</v>
      </c>
      <c r="B373" s="90">
        <v>555300</v>
      </c>
      <c r="C373" s="68" t="s">
        <v>783</v>
      </c>
      <c r="D373" s="90">
        <v>556304</v>
      </c>
      <c r="E373" s="68" t="s">
        <v>869</v>
      </c>
      <c r="F373" s="68" t="s">
        <v>974</v>
      </c>
      <c r="G373" s="68" t="s">
        <v>974</v>
      </c>
    </row>
    <row r="374" spans="1:8" x14ac:dyDescent="0.25">
      <c r="A374" s="68" t="str">
        <f t="shared" si="5"/>
        <v>5</v>
      </c>
      <c r="B374" s="90">
        <v>555300</v>
      </c>
      <c r="C374" s="68" t="s">
        <v>783</v>
      </c>
      <c r="D374" s="90">
        <v>556306</v>
      </c>
      <c r="E374" s="68" t="s">
        <v>870</v>
      </c>
      <c r="F374" s="68" t="s">
        <v>974</v>
      </c>
      <c r="G374" s="68" t="s">
        <v>974</v>
      </c>
    </row>
    <row r="375" spans="1:8" x14ac:dyDescent="0.25">
      <c r="A375" s="68" t="str">
        <f t="shared" si="5"/>
        <v>5</v>
      </c>
      <c r="B375" s="90">
        <v>555300</v>
      </c>
      <c r="C375" s="68" t="s">
        <v>783</v>
      </c>
      <c r="D375" s="90">
        <v>556308</v>
      </c>
      <c r="E375" s="68" t="s">
        <v>894</v>
      </c>
      <c r="F375" s="68" t="s">
        <v>974</v>
      </c>
      <c r="G375" s="68" t="s">
        <v>974</v>
      </c>
    </row>
    <row r="376" spans="1:8" x14ac:dyDescent="0.25">
      <c r="A376" s="68" t="str">
        <f t="shared" si="5"/>
        <v>5</v>
      </c>
      <c r="B376" s="90">
        <v>555300</v>
      </c>
      <c r="C376" s="68" t="s">
        <v>783</v>
      </c>
      <c r="D376" s="90">
        <v>556346</v>
      </c>
      <c r="E376" s="68" t="s">
        <v>805</v>
      </c>
      <c r="F376" s="68" t="s">
        <v>974</v>
      </c>
      <c r="G376" s="68" t="s">
        <v>974</v>
      </c>
    </row>
    <row r="377" spans="1:8" x14ac:dyDescent="0.25">
      <c r="A377" s="68" t="str">
        <f t="shared" si="5"/>
        <v>5</v>
      </c>
      <c r="B377" s="90">
        <v>555300</v>
      </c>
      <c r="C377" s="68" t="s">
        <v>783</v>
      </c>
      <c r="D377" s="90">
        <v>556348</v>
      </c>
      <c r="E377" s="68" t="s">
        <v>871</v>
      </c>
      <c r="F377" s="68" t="s">
        <v>974</v>
      </c>
      <c r="G377" s="68" t="s">
        <v>974</v>
      </c>
    </row>
    <row r="378" spans="1:8" x14ac:dyDescent="0.25">
      <c r="A378" s="68" t="str">
        <f t="shared" si="5"/>
        <v>5</v>
      </c>
      <c r="B378" s="90">
        <v>555300</v>
      </c>
      <c r="C378" s="68" t="s">
        <v>783</v>
      </c>
      <c r="D378" s="90">
        <v>556349</v>
      </c>
      <c r="E378" s="68" t="s">
        <v>895</v>
      </c>
      <c r="F378" s="68" t="s">
        <v>974</v>
      </c>
      <c r="G378" s="68" t="s">
        <v>974</v>
      </c>
    </row>
    <row r="379" spans="1:8" x14ac:dyDescent="0.25">
      <c r="A379" s="68" t="str">
        <f t="shared" si="5"/>
        <v>5</v>
      </c>
      <c r="B379" s="90">
        <v>555300</v>
      </c>
      <c r="C379" s="68" t="s">
        <v>783</v>
      </c>
      <c r="D379" s="90">
        <v>556351</v>
      </c>
      <c r="E379" s="68" t="s">
        <v>896</v>
      </c>
      <c r="F379" s="68" t="s">
        <v>974</v>
      </c>
      <c r="G379" s="68" t="s">
        <v>974</v>
      </c>
    </row>
    <row r="380" spans="1:8" x14ac:dyDescent="0.25">
      <c r="A380" s="68" t="str">
        <f t="shared" si="5"/>
        <v>5</v>
      </c>
      <c r="B380" s="90">
        <v>555300</v>
      </c>
      <c r="C380" s="68" t="s">
        <v>783</v>
      </c>
      <c r="D380" s="90">
        <v>556366</v>
      </c>
      <c r="E380" s="68" t="s">
        <v>872</v>
      </c>
      <c r="F380" s="68" t="s">
        <v>974</v>
      </c>
      <c r="G380" s="68" t="s">
        <v>974</v>
      </c>
    </row>
    <row r="381" spans="1:8" x14ac:dyDescent="0.25">
      <c r="A381" s="68" t="str">
        <f t="shared" si="5"/>
        <v>5</v>
      </c>
      <c r="B381" s="90">
        <v>555300</v>
      </c>
      <c r="C381" s="68" t="s">
        <v>783</v>
      </c>
      <c r="D381" s="90">
        <v>556368</v>
      </c>
      <c r="E381" s="68" t="s">
        <v>873</v>
      </c>
      <c r="F381" s="68" t="s">
        <v>974</v>
      </c>
      <c r="G381" s="68" t="s">
        <v>974</v>
      </c>
    </row>
    <row r="382" spans="1:8" x14ac:dyDescent="0.25">
      <c r="A382" s="68" t="str">
        <f t="shared" si="5"/>
        <v>5</v>
      </c>
      <c r="B382" s="90">
        <v>555300</v>
      </c>
      <c r="C382" s="68" t="s">
        <v>783</v>
      </c>
      <c r="D382" s="90">
        <v>556390</v>
      </c>
      <c r="E382" s="68" t="s">
        <v>897</v>
      </c>
      <c r="F382" s="68" t="s">
        <v>974</v>
      </c>
      <c r="G382" s="68" t="s">
        <v>974</v>
      </c>
    </row>
    <row r="383" spans="1:8" x14ac:dyDescent="0.25">
      <c r="A383" s="68" t="str">
        <f t="shared" si="5"/>
        <v>8</v>
      </c>
      <c r="B383" s="90">
        <v>800200</v>
      </c>
      <c r="C383" s="68" t="s">
        <v>919</v>
      </c>
      <c r="D383" s="90">
        <v>800201</v>
      </c>
      <c r="E383" s="68" t="s">
        <v>920</v>
      </c>
      <c r="F383" s="68" t="s">
        <v>974</v>
      </c>
      <c r="G383" s="68" t="s">
        <v>974</v>
      </c>
      <c r="H383" s="68" t="s">
        <v>1660</v>
      </c>
    </row>
    <row r="384" spans="1:8" x14ac:dyDescent="0.25">
      <c r="A384" s="68" t="str">
        <f t="shared" si="5"/>
        <v>8</v>
      </c>
      <c r="B384" s="90">
        <v>800200</v>
      </c>
      <c r="C384" s="68" t="s">
        <v>919</v>
      </c>
      <c r="D384" s="90">
        <v>800202</v>
      </c>
      <c r="E384" s="68" t="s">
        <v>921</v>
      </c>
      <c r="F384" s="68" t="s">
        <v>974</v>
      </c>
      <c r="G384" s="68" t="s">
        <v>974</v>
      </c>
      <c r="H384" s="68" t="s">
        <v>1660</v>
      </c>
    </row>
  </sheetData>
  <sortState xmlns:xlrd2="http://schemas.microsoft.com/office/spreadsheetml/2017/richdata2" ref="A2:I384">
    <sortCondition ref="B2:B384"/>
    <sortCondition ref="D2:D384"/>
  </sortState>
  <pageMargins left="0.7" right="0.7" top="0.75" bottom="0.75" header="0.3" footer="0.3"/>
  <pageSetup orientation="portrait" r:id="rId1"/>
  <headerFooter>
    <oddHeader>&amp;L&amp;"Arial"&amp;9&amp;K0078D7INTERNAL&amp;1#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A3163"/>
  <sheetViews>
    <sheetView workbookViewId="0">
      <pane ySplit="2" topLeftCell="A3" activePane="bottomLeft" state="frozen"/>
      <selection activeCell="E329" sqref="E329"/>
      <selection pane="bottomLeft" activeCell="A3" sqref="A3"/>
    </sheetView>
  </sheetViews>
  <sheetFormatPr defaultColWidth="8.7109375" defaultRowHeight="15" customHeight="1" x14ac:dyDescent="0.25"/>
  <cols>
    <col min="1" max="1" width="12.28515625" style="75" bestFit="1" customWidth="1"/>
    <col min="2" max="2" width="8.7109375" style="75" customWidth="1"/>
    <col min="3" max="3" width="14.28515625" style="75" bestFit="1" customWidth="1"/>
    <col min="4" max="5" width="15.5703125" style="78" customWidth="1"/>
    <col min="6" max="6" width="9.140625" style="76" customWidth="1"/>
    <col min="7" max="7" width="9.42578125" style="68" bestFit="1" customWidth="1"/>
    <col min="8" max="8" width="8.7109375" style="68" customWidth="1"/>
    <col min="9" max="9" width="14.42578125" style="68" bestFit="1" customWidth="1"/>
    <col min="10" max="10" width="8.7109375" style="90" customWidth="1"/>
    <col min="11" max="11" width="16.140625" style="68" bestFit="1" customWidth="1"/>
    <col min="12" max="12" width="8.7109375" style="90" customWidth="1"/>
    <col min="13" max="25" width="8.7109375" style="68" customWidth="1"/>
    <col min="26" max="26" width="10.85546875" style="68" bestFit="1" customWidth="1"/>
    <col min="27" max="27" width="10.140625" style="68" bestFit="1" customWidth="1"/>
    <col min="28" max="16384" width="8.7109375" style="68"/>
  </cols>
  <sheetData>
    <row r="1" spans="1:27" ht="15" customHeight="1" x14ac:dyDescent="0.25">
      <c r="D1" s="75"/>
      <c r="E1" s="75"/>
      <c r="G1" s="1" t="s">
        <v>1712</v>
      </c>
      <c r="H1" s="1" t="s">
        <v>625</v>
      </c>
      <c r="I1" s="5">
        <v>44469</v>
      </c>
      <c r="J1" s="6" t="s">
        <v>626</v>
      </c>
      <c r="K1" s="5">
        <v>44287</v>
      </c>
      <c r="L1" s="6"/>
      <c r="M1" s="1"/>
      <c r="N1" s="1"/>
      <c r="O1" s="1"/>
      <c r="P1" s="1"/>
      <c r="Q1" s="1"/>
      <c r="R1" s="1"/>
      <c r="S1" s="1"/>
      <c r="T1" s="1"/>
      <c r="U1" s="1"/>
      <c r="V1" s="1"/>
      <c r="W1" s="1"/>
      <c r="X1" s="1"/>
      <c r="Y1" s="1"/>
      <c r="Z1" s="1"/>
      <c r="AA1" s="1"/>
    </row>
    <row r="2" spans="1:27" ht="15" customHeight="1" x14ac:dyDescent="0.25">
      <c r="A2" s="66" t="s">
        <v>582</v>
      </c>
      <c r="B2" s="66" t="s">
        <v>975</v>
      </c>
      <c r="C2" s="66" t="s">
        <v>983</v>
      </c>
      <c r="D2" s="66" t="s">
        <v>972</v>
      </c>
      <c r="E2" s="66" t="s">
        <v>1664</v>
      </c>
      <c r="F2" s="77" t="s">
        <v>1660</v>
      </c>
      <c r="G2" s="1" t="s">
        <v>627</v>
      </c>
      <c r="H2" s="1" t="s">
        <v>628</v>
      </c>
      <c r="I2" s="1" t="s">
        <v>629</v>
      </c>
      <c r="J2" s="6" t="s">
        <v>630</v>
      </c>
      <c r="K2" s="1" t="s">
        <v>631</v>
      </c>
      <c r="L2" s="6" t="s">
        <v>632</v>
      </c>
      <c r="M2" s="1" t="s">
        <v>633</v>
      </c>
      <c r="N2" s="1" t="s">
        <v>634</v>
      </c>
      <c r="O2" s="1" t="s">
        <v>635</v>
      </c>
      <c r="P2" s="1" t="s">
        <v>636</v>
      </c>
      <c r="Q2" s="1" t="s">
        <v>637</v>
      </c>
      <c r="R2" s="1" t="s">
        <v>638</v>
      </c>
      <c r="S2" s="1" t="s">
        <v>639</v>
      </c>
      <c r="T2" s="1" t="s">
        <v>640</v>
      </c>
      <c r="U2" s="1" t="s">
        <v>641</v>
      </c>
      <c r="V2" s="1" t="s">
        <v>642</v>
      </c>
      <c r="W2" s="1" t="s">
        <v>643</v>
      </c>
      <c r="X2" s="1" t="s">
        <v>644</v>
      </c>
      <c r="Y2" s="1" t="s">
        <v>645</v>
      </c>
      <c r="Z2" s="1" t="s">
        <v>646</v>
      </c>
      <c r="AA2" s="1" t="s">
        <v>647</v>
      </c>
    </row>
    <row r="3" spans="1:27" ht="15" customHeight="1" x14ac:dyDescent="0.25">
      <c r="A3" s="75" t="str">
        <f>H3&amp;B3</f>
        <v>LDBONDIgnore</v>
      </c>
      <c r="B3" s="75" t="str">
        <f>VLOOKUP(L3,Mapping!D:F,3,0)</f>
        <v>Ignore</v>
      </c>
      <c r="C3" s="75" t="str">
        <f>VLOOKUP(L3,Mapping!D:G,4,0)</f>
        <v>Ignore</v>
      </c>
      <c r="D3" s="78">
        <f>(X3+Y3)/10000000</f>
        <v>-54.928793945000002</v>
      </c>
      <c r="E3" s="78">
        <f>(Z3+AA3)/10000000</f>
        <v>-54.928793945000002</v>
      </c>
      <c r="F3" s="76" t="str">
        <f>VLOOKUP(L3,Mapping!D:H,5,0)</f>
        <v>AUM</v>
      </c>
      <c r="G3" s="1" t="s">
        <v>648</v>
      </c>
      <c r="H3" s="1" t="s">
        <v>50</v>
      </c>
      <c r="I3" s="1" t="s">
        <v>55</v>
      </c>
      <c r="J3" s="6">
        <v>102000</v>
      </c>
      <c r="K3" s="1" t="s">
        <v>649</v>
      </c>
      <c r="L3" s="6">
        <v>102110</v>
      </c>
      <c r="M3" s="2">
        <v>0</v>
      </c>
      <c r="N3" s="1" t="s">
        <v>874</v>
      </c>
      <c r="O3" s="1" t="s">
        <v>651</v>
      </c>
      <c r="P3" s="2">
        <v>0</v>
      </c>
      <c r="Q3" s="2">
        <v>0</v>
      </c>
      <c r="R3" s="2">
        <v>-549287939.45000005</v>
      </c>
      <c r="S3" s="2">
        <v>0</v>
      </c>
      <c r="T3" s="2">
        <v>-549287939.45000005</v>
      </c>
      <c r="U3" s="2">
        <v>0</v>
      </c>
      <c r="V3" s="2">
        <v>0</v>
      </c>
      <c r="W3" s="2">
        <v>0</v>
      </c>
      <c r="X3" s="2">
        <v>-549287939.45000005</v>
      </c>
      <c r="Y3" s="2">
        <v>0</v>
      </c>
      <c r="Z3" s="2">
        <v>-549287939.45000005</v>
      </c>
      <c r="AA3" s="2">
        <v>0</v>
      </c>
    </row>
    <row r="4" spans="1:27" ht="15" customHeight="1" x14ac:dyDescent="0.25">
      <c r="A4" s="75" t="str">
        <f t="shared" ref="A4:A67" si="0">H4&amp;B4</f>
        <v>LDBONDIgnore</v>
      </c>
      <c r="B4" s="75" t="str">
        <f>VLOOKUP(L4,Mapping!D:F,3,0)</f>
        <v>Ignore</v>
      </c>
      <c r="C4" s="75" t="str">
        <f>VLOOKUP(L4,Mapping!D:G,4,0)</f>
        <v>Ignore</v>
      </c>
      <c r="D4" s="78">
        <f t="shared" ref="D4:D67" si="1">(X4+Y4)/10000000</f>
        <v>-15.1762604</v>
      </c>
      <c r="E4" s="78">
        <f t="shared" ref="E4:E67" si="2">(Z4+AA4)/10000000</f>
        <v>-15.1762604</v>
      </c>
      <c r="F4" s="76" t="str">
        <f>VLOOKUP(L4,Mapping!D:H,5,0)</f>
        <v>AUM</v>
      </c>
      <c r="G4" s="1" t="s">
        <v>648</v>
      </c>
      <c r="H4" s="1" t="s">
        <v>50</v>
      </c>
      <c r="I4" s="1" t="s">
        <v>55</v>
      </c>
      <c r="J4" s="6">
        <v>102000</v>
      </c>
      <c r="K4" s="1" t="s">
        <v>649</v>
      </c>
      <c r="L4" s="6">
        <v>102120</v>
      </c>
      <c r="M4" s="2">
        <v>0</v>
      </c>
      <c r="N4" s="1" t="s">
        <v>650</v>
      </c>
      <c r="O4" s="1" t="s">
        <v>651</v>
      </c>
      <c r="P4" s="2">
        <v>0</v>
      </c>
      <c r="Q4" s="2">
        <v>0</v>
      </c>
      <c r="R4" s="2">
        <v>-151762604</v>
      </c>
      <c r="S4" s="2">
        <v>0</v>
      </c>
      <c r="T4" s="2">
        <v>-151762604</v>
      </c>
      <c r="U4" s="2">
        <v>0</v>
      </c>
      <c r="V4" s="2">
        <v>0</v>
      </c>
      <c r="W4" s="2">
        <v>0</v>
      </c>
      <c r="X4" s="2">
        <v>-151762604</v>
      </c>
      <c r="Y4" s="2">
        <v>0</v>
      </c>
      <c r="Z4" s="2">
        <v>-151762604</v>
      </c>
      <c r="AA4" s="2">
        <v>0</v>
      </c>
    </row>
    <row r="5" spans="1:27" ht="15" customHeight="1" x14ac:dyDescent="0.25">
      <c r="A5" s="75" t="str">
        <f t="shared" si="0"/>
        <v>LDBONDIgnore</v>
      </c>
      <c r="B5" s="75" t="str">
        <f>VLOOKUP(L5,Mapping!D:F,3,0)</f>
        <v>Ignore</v>
      </c>
      <c r="C5" s="75" t="str">
        <f>VLOOKUP(L5,Mapping!D:G,4,0)</f>
        <v>Ignore</v>
      </c>
      <c r="D5" s="78">
        <f t="shared" si="1"/>
        <v>109.85973999700001</v>
      </c>
      <c r="E5" s="78">
        <f t="shared" si="2"/>
        <v>-53.069176409000001</v>
      </c>
      <c r="F5" s="76" t="str">
        <f>VLOOKUP(L5,Mapping!D:H,5,0)</f>
        <v>AUM</v>
      </c>
      <c r="G5" s="1" t="s">
        <v>648</v>
      </c>
      <c r="H5" s="1" t="s">
        <v>50</v>
      </c>
      <c r="I5" s="1" t="s">
        <v>55</v>
      </c>
      <c r="J5" s="6">
        <v>102000</v>
      </c>
      <c r="K5" s="1" t="s">
        <v>649</v>
      </c>
      <c r="L5" s="6">
        <v>102130</v>
      </c>
      <c r="M5" s="2">
        <v>0</v>
      </c>
      <c r="N5" s="1" t="s">
        <v>652</v>
      </c>
      <c r="O5" s="1" t="s">
        <v>651</v>
      </c>
      <c r="P5" s="2">
        <v>-1629289164.0599999</v>
      </c>
      <c r="Q5" s="2">
        <v>0</v>
      </c>
      <c r="R5" s="2">
        <v>0</v>
      </c>
      <c r="S5" s="2">
        <v>1098597399.97</v>
      </c>
      <c r="T5" s="2">
        <v>-530691764.08999997</v>
      </c>
      <c r="U5" s="2">
        <v>0</v>
      </c>
      <c r="V5" s="2">
        <v>-1629289164.0599999</v>
      </c>
      <c r="W5" s="2">
        <v>0</v>
      </c>
      <c r="X5" s="2">
        <v>0</v>
      </c>
      <c r="Y5" s="2">
        <v>1098597399.97</v>
      </c>
      <c r="Z5" s="2">
        <v>-530691764.08999997</v>
      </c>
      <c r="AA5" s="2">
        <v>0</v>
      </c>
    </row>
    <row r="6" spans="1:27" ht="15" customHeight="1" x14ac:dyDescent="0.25">
      <c r="A6" s="75" t="str">
        <f t="shared" si="0"/>
        <v>LDBONDIgnore</v>
      </c>
      <c r="B6" s="75" t="str">
        <f>VLOOKUP(L6,Mapping!D:F,3,0)</f>
        <v>Ignore</v>
      </c>
      <c r="C6" s="75" t="str">
        <f>VLOOKUP(L6,Mapping!D:G,4,0)</f>
        <v>Ignore</v>
      </c>
      <c r="D6" s="78">
        <f t="shared" si="1"/>
        <v>0</v>
      </c>
      <c r="E6" s="78">
        <f t="shared" si="2"/>
        <v>-0.53800000000000003</v>
      </c>
      <c r="F6" s="76" t="str">
        <f>VLOOKUP(L6,Mapping!D:H,5,0)</f>
        <v>AUM</v>
      </c>
      <c r="G6" s="1" t="s">
        <v>648</v>
      </c>
      <c r="H6" s="1" t="s">
        <v>50</v>
      </c>
      <c r="I6" s="1" t="s">
        <v>55</v>
      </c>
      <c r="J6" s="6">
        <v>102000</v>
      </c>
      <c r="K6" s="1" t="s">
        <v>649</v>
      </c>
      <c r="L6" s="6">
        <v>102135</v>
      </c>
      <c r="M6" s="2">
        <v>0</v>
      </c>
      <c r="N6" s="1" t="s">
        <v>653</v>
      </c>
      <c r="O6" s="1" t="s">
        <v>651</v>
      </c>
      <c r="P6" s="2">
        <v>-5380000</v>
      </c>
      <c r="Q6" s="2">
        <v>0</v>
      </c>
      <c r="R6" s="2">
        <v>0</v>
      </c>
      <c r="S6" s="2">
        <v>0</v>
      </c>
      <c r="T6" s="2">
        <v>-5380000</v>
      </c>
      <c r="U6" s="2">
        <v>0</v>
      </c>
      <c r="V6" s="2">
        <v>-5380000</v>
      </c>
      <c r="W6" s="2">
        <v>0</v>
      </c>
      <c r="X6" s="2">
        <v>0</v>
      </c>
      <c r="Y6" s="2">
        <v>0</v>
      </c>
      <c r="Z6" s="2">
        <v>-5380000</v>
      </c>
      <c r="AA6" s="2">
        <v>0</v>
      </c>
    </row>
    <row r="7" spans="1:27" ht="15" customHeight="1" x14ac:dyDescent="0.25">
      <c r="A7" s="75" t="str">
        <f t="shared" si="0"/>
        <v>LDBONDIgnore</v>
      </c>
      <c r="B7" s="75" t="str">
        <f>VLOOKUP(L7,Mapping!D:F,3,0)</f>
        <v>Ignore</v>
      </c>
      <c r="C7" s="75" t="str">
        <f>VLOOKUP(L7,Mapping!D:G,4,0)</f>
        <v>Ignore</v>
      </c>
      <c r="D7" s="78">
        <f t="shared" si="1"/>
        <v>0</v>
      </c>
      <c r="E7" s="78">
        <f t="shared" si="2"/>
        <v>6E-9</v>
      </c>
      <c r="F7" s="76" t="str">
        <f>VLOOKUP(L7,Mapping!D:H,5,0)</f>
        <v>AUM</v>
      </c>
      <c r="G7" s="1" t="s">
        <v>648</v>
      </c>
      <c r="H7" s="1" t="s">
        <v>50</v>
      </c>
      <c r="I7" s="1" t="s">
        <v>55</v>
      </c>
      <c r="J7" s="6">
        <v>105000</v>
      </c>
      <c r="K7" s="1" t="s">
        <v>654</v>
      </c>
      <c r="L7" s="6">
        <v>105100</v>
      </c>
      <c r="M7" s="2">
        <v>0</v>
      </c>
      <c r="N7" s="1" t="s">
        <v>655</v>
      </c>
      <c r="O7" s="1" t="s">
        <v>651</v>
      </c>
      <c r="P7" s="2">
        <v>0</v>
      </c>
      <c r="Q7" s="2">
        <v>0.06</v>
      </c>
      <c r="R7" s="2">
        <v>0</v>
      </c>
      <c r="S7" s="2">
        <v>0</v>
      </c>
      <c r="T7" s="2">
        <v>0</v>
      </c>
      <c r="U7" s="2">
        <v>0.06</v>
      </c>
      <c r="V7" s="2">
        <v>0</v>
      </c>
      <c r="W7" s="2">
        <v>0.06</v>
      </c>
      <c r="X7" s="2">
        <v>0</v>
      </c>
      <c r="Y7" s="2">
        <v>0</v>
      </c>
      <c r="Z7" s="2">
        <v>0</v>
      </c>
      <c r="AA7" s="2">
        <v>0.06</v>
      </c>
    </row>
    <row r="8" spans="1:27" ht="15" customHeight="1" x14ac:dyDescent="0.25">
      <c r="A8" s="75" t="str">
        <f t="shared" si="0"/>
        <v>LDBONDIgnore</v>
      </c>
      <c r="B8" s="75" t="str">
        <f>VLOOKUP(L8,Mapping!D:F,3,0)</f>
        <v>Ignore</v>
      </c>
      <c r="C8" s="75" t="str">
        <f>VLOOKUP(L8,Mapping!D:G,4,0)</f>
        <v>Ignore</v>
      </c>
      <c r="D8" s="78">
        <f t="shared" si="1"/>
        <v>-7.7707353000000007E-2</v>
      </c>
      <c r="E8" s="78">
        <f t="shared" si="2"/>
        <v>-0.12001168900000002</v>
      </c>
      <c r="F8" s="76" t="str">
        <f>VLOOKUP(L8,Mapping!D:H,5,0)</f>
        <v>AUM</v>
      </c>
      <c r="G8" s="1" t="s">
        <v>648</v>
      </c>
      <c r="H8" s="1" t="s">
        <v>50</v>
      </c>
      <c r="I8" s="1" t="s">
        <v>55</v>
      </c>
      <c r="J8" s="6">
        <v>110000</v>
      </c>
      <c r="K8" s="1" t="s">
        <v>656</v>
      </c>
      <c r="L8" s="6">
        <v>110116</v>
      </c>
      <c r="M8" s="2">
        <v>0</v>
      </c>
      <c r="N8" s="1" t="s">
        <v>659</v>
      </c>
      <c r="O8" s="1" t="s">
        <v>651</v>
      </c>
      <c r="P8" s="2">
        <v>-423043.36</v>
      </c>
      <c r="Q8" s="2">
        <v>0</v>
      </c>
      <c r="R8" s="2">
        <v>-777073.53</v>
      </c>
      <c r="S8" s="2">
        <v>0</v>
      </c>
      <c r="T8" s="2">
        <v>-1200116.8900000001</v>
      </c>
      <c r="U8" s="2">
        <v>0</v>
      </c>
      <c r="V8" s="2">
        <v>-423043.36</v>
      </c>
      <c r="W8" s="2">
        <v>0</v>
      </c>
      <c r="X8" s="2">
        <v>-777073.53</v>
      </c>
      <c r="Y8" s="2">
        <v>0</v>
      </c>
      <c r="Z8" s="2">
        <v>-1200116.8900000001</v>
      </c>
      <c r="AA8" s="2">
        <v>0</v>
      </c>
    </row>
    <row r="9" spans="1:27" ht="15" customHeight="1" x14ac:dyDescent="0.25">
      <c r="A9" s="75" t="str">
        <f t="shared" si="0"/>
        <v>LDBONDIgnore</v>
      </c>
      <c r="B9" s="75" t="str">
        <f>VLOOKUP(L9,Mapping!D:F,3,0)</f>
        <v>Ignore</v>
      </c>
      <c r="C9" s="75" t="str">
        <f>VLOOKUP(L9,Mapping!D:G,4,0)</f>
        <v>Ignore</v>
      </c>
      <c r="D9" s="78">
        <f t="shared" si="1"/>
        <v>0.24051446400000001</v>
      </c>
      <c r="E9" s="78">
        <f t="shared" si="2"/>
        <v>-9.7968899999999998E-2</v>
      </c>
      <c r="F9" s="76" t="str">
        <f>VLOOKUP(L9,Mapping!D:H,5,0)</f>
        <v>AUM</v>
      </c>
      <c r="G9" s="1" t="s">
        <v>648</v>
      </c>
      <c r="H9" s="1" t="s">
        <v>50</v>
      </c>
      <c r="I9" s="1" t="s">
        <v>55</v>
      </c>
      <c r="J9" s="6">
        <v>110000</v>
      </c>
      <c r="K9" s="1" t="s">
        <v>656</v>
      </c>
      <c r="L9" s="6">
        <v>110123</v>
      </c>
      <c r="M9" s="2">
        <v>0</v>
      </c>
      <c r="N9" s="1" t="s">
        <v>1017</v>
      </c>
      <c r="O9" s="1" t="s">
        <v>651</v>
      </c>
      <c r="P9" s="2">
        <v>-3384833.64</v>
      </c>
      <c r="Q9" s="2">
        <v>0</v>
      </c>
      <c r="R9" s="2">
        <v>0</v>
      </c>
      <c r="S9" s="2">
        <v>2405144.64</v>
      </c>
      <c r="T9" s="2">
        <v>-979689</v>
      </c>
      <c r="U9" s="2">
        <v>0</v>
      </c>
      <c r="V9" s="2">
        <v>-3384833.64</v>
      </c>
      <c r="W9" s="2">
        <v>0</v>
      </c>
      <c r="X9" s="2">
        <v>0</v>
      </c>
      <c r="Y9" s="2">
        <v>2405144.64</v>
      </c>
      <c r="Z9" s="2">
        <v>-979689</v>
      </c>
      <c r="AA9" s="2">
        <v>0</v>
      </c>
    </row>
    <row r="10" spans="1:27" ht="15" customHeight="1" x14ac:dyDescent="0.25">
      <c r="A10" s="75" t="str">
        <f t="shared" si="0"/>
        <v>LDBONDIgnore</v>
      </c>
      <c r="B10" s="75" t="str">
        <f>VLOOKUP(L10,Mapping!D:F,3,0)</f>
        <v>Ignore</v>
      </c>
      <c r="C10" s="75" t="str">
        <f>VLOOKUP(L10,Mapping!D:G,4,0)</f>
        <v>Ignore</v>
      </c>
      <c r="D10" s="78">
        <f t="shared" si="1"/>
        <v>-2.0602942999999999E-2</v>
      </c>
      <c r="E10" s="78">
        <f t="shared" si="2"/>
        <v>-2.0602942999999999E-2</v>
      </c>
      <c r="F10" s="76" t="str">
        <f>VLOOKUP(L10,Mapping!D:H,5,0)</f>
        <v>AUM</v>
      </c>
      <c r="G10" s="1" t="s">
        <v>648</v>
      </c>
      <c r="H10" s="1" t="s">
        <v>50</v>
      </c>
      <c r="I10" s="1" t="s">
        <v>55</v>
      </c>
      <c r="J10" s="6">
        <v>110000</v>
      </c>
      <c r="K10" s="1" t="s">
        <v>656</v>
      </c>
      <c r="L10" s="6">
        <v>110125</v>
      </c>
      <c r="M10" s="2">
        <v>0</v>
      </c>
      <c r="N10" s="1" t="s">
        <v>1713</v>
      </c>
      <c r="O10" s="1" t="s">
        <v>651</v>
      </c>
      <c r="P10" s="2">
        <v>0</v>
      </c>
      <c r="Q10" s="2">
        <v>0</v>
      </c>
      <c r="R10" s="2">
        <v>-206029.43</v>
      </c>
      <c r="S10" s="2">
        <v>0</v>
      </c>
      <c r="T10" s="2">
        <v>-206029.43</v>
      </c>
      <c r="U10" s="2">
        <v>0</v>
      </c>
      <c r="V10" s="2">
        <v>0</v>
      </c>
      <c r="W10" s="2">
        <v>0</v>
      </c>
      <c r="X10" s="2">
        <v>-206029.43</v>
      </c>
      <c r="Y10" s="2">
        <v>0</v>
      </c>
      <c r="Z10" s="2">
        <v>-206029.43</v>
      </c>
      <c r="AA10" s="2">
        <v>0</v>
      </c>
    </row>
    <row r="11" spans="1:27" ht="15" customHeight="1" x14ac:dyDescent="0.25">
      <c r="A11" s="75" t="str">
        <f t="shared" si="0"/>
        <v>LDBONDIgnore</v>
      </c>
      <c r="B11" s="75" t="str">
        <f>VLOOKUP(L11,Mapping!D:F,3,0)</f>
        <v>Ignore</v>
      </c>
      <c r="C11" s="75" t="str">
        <f>VLOOKUP(L11,Mapping!D:G,4,0)</f>
        <v>Ignore</v>
      </c>
      <c r="D11" s="78">
        <f t="shared" si="1"/>
        <v>-2.0743409999999999E-3</v>
      </c>
      <c r="E11" s="78">
        <f t="shared" si="2"/>
        <v>-2.0743409999999999E-3</v>
      </c>
      <c r="F11" s="76" t="str">
        <f>VLOOKUP(L11,Mapping!D:H,5,0)</f>
        <v>AUM</v>
      </c>
      <c r="G11" s="1" t="s">
        <v>648</v>
      </c>
      <c r="H11" s="1" t="s">
        <v>50</v>
      </c>
      <c r="I11" s="1" t="s">
        <v>55</v>
      </c>
      <c r="J11" s="6">
        <v>110000</v>
      </c>
      <c r="K11" s="1" t="s">
        <v>656</v>
      </c>
      <c r="L11" s="6">
        <v>110126</v>
      </c>
      <c r="M11" s="2">
        <v>0</v>
      </c>
      <c r="N11" s="1" t="s">
        <v>1714</v>
      </c>
      <c r="O11" s="1" t="s">
        <v>651</v>
      </c>
      <c r="P11" s="2">
        <v>0</v>
      </c>
      <c r="Q11" s="2">
        <v>0</v>
      </c>
      <c r="R11" s="2">
        <v>-20743.41</v>
      </c>
      <c r="S11" s="2">
        <v>0</v>
      </c>
      <c r="T11" s="2">
        <v>-20743.41</v>
      </c>
      <c r="U11" s="2">
        <v>0</v>
      </c>
      <c r="V11" s="2">
        <v>0</v>
      </c>
      <c r="W11" s="2">
        <v>0</v>
      </c>
      <c r="X11" s="2">
        <v>-20743.41</v>
      </c>
      <c r="Y11" s="2">
        <v>0</v>
      </c>
      <c r="Z11" s="2">
        <v>-20743.41</v>
      </c>
      <c r="AA11" s="2">
        <v>0</v>
      </c>
    </row>
    <row r="12" spans="1:27" ht="15" customHeight="1" x14ac:dyDescent="0.25">
      <c r="A12" s="75" t="str">
        <f t="shared" si="0"/>
        <v>LDBONDIgnore</v>
      </c>
      <c r="B12" s="75" t="str">
        <f>VLOOKUP(L12,Mapping!D:F,3,0)</f>
        <v>Ignore</v>
      </c>
      <c r="C12" s="75" t="str">
        <f>VLOOKUP(L12,Mapping!D:G,4,0)</f>
        <v>Ignore</v>
      </c>
      <c r="D12" s="78">
        <f t="shared" si="1"/>
        <v>-16.580239666999997</v>
      </c>
      <c r="E12" s="78">
        <f t="shared" si="2"/>
        <v>-34.762840806999996</v>
      </c>
      <c r="F12" s="76" t="str">
        <f>VLOOKUP(L12,Mapping!D:H,5,0)</f>
        <v>AUM</v>
      </c>
      <c r="G12" s="1" t="s">
        <v>648</v>
      </c>
      <c r="H12" s="1" t="s">
        <v>50</v>
      </c>
      <c r="I12" s="1" t="s">
        <v>55</v>
      </c>
      <c r="J12" s="6">
        <v>110000</v>
      </c>
      <c r="K12" s="1" t="s">
        <v>656</v>
      </c>
      <c r="L12" s="6">
        <v>110247</v>
      </c>
      <c r="M12" s="2">
        <v>0</v>
      </c>
      <c r="N12" s="1" t="s">
        <v>660</v>
      </c>
      <c r="O12" s="1" t="s">
        <v>651</v>
      </c>
      <c r="P12" s="2">
        <v>-181826011.40000001</v>
      </c>
      <c r="Q12" s="2">
        <v>0</v>
      </c>
      <c r="R12" s="2">
        <v>-165802396.66999999</v>
      </c>
      <c r="S12" s="2">
        <v>0</v>
      </c>
      <c r="T12" s="2">
        <v>-347628408.06999999</v>
      </c>
      <c r="U12" s="2">
        <v>0</v>
      </c>
      <c r="V12" s="2">
        <v>-181826011.40000001</v>
      </c>
      <c r="W12" s="2">
        <v>0</v>
      </c>
      <c r="X12" s="2">
        <v>-165802396.66999999</v>
      </c>
      <c r="Y12" s="2">
        <v>0</v>
      </c>
      <c r="Z12" s="2">
        <v>-347628408.06999999</v>
      </c>
      <c r="AA12" s="2">
        <v>0</v>
      </c>
    </row>
    <row r="13" spans="1:27" ht="15" customHeight="1" x14ac:dyDescent="0.25">
      <c r="A13" s="75" t="str">
        <f t="shared" si="0"/>
        <v>LDBONDIgnore</v>
      </c>
      <c r="B13" s="75" t="str">
        <f>VLOOKUP(L13,Mapping!D:F,3,0)</f>
        <v>Ignore</v>
      </c>
      <c r="C13" s="75" t="str">
        <f>VLOOKUP(L13,Mapping!D:G,4,0)</f>
        <v>Ignore</v>
      </c>
      <c r="D13" s="78">
        <f t="shared" si="1"/>
        <v>-2.4292900000000002E-3</v>
      </c>
      <c r="E13" s="78">
        <f t="shared" si="2"/>
        <v>-2.5288330000000003E-3</v>
      </c>
      <c r="F13" s="76" t="str">
        <f>VLOOKUP(L13,Mapping!D:H,5,0)</f>
        <v>AUM</v>
      </c>
      <c r="G13" s="1" t="s">
        <v>648</v>
      </c>
      <c r="H13" s="1" t="s">
        <v>50</v>
      </c>
      <c r="I13" s="1" t="s">
        <v>55</v>
      </c>
      <c r="J13" s="6">
        <v>132000</v>
      </c>
      <c r="K13" s="1" t="s">
        <v>661</v>
      </c>
      <c r="L13" s="6">
        <v>132121</v>
      </c>
      <c r="M13" s="2">
        <v>0</v>
      </c>
      <c r="N13" s="1" t="s">
        <v>662</v>
      </c>
      <c r="O13" s="1" t="s">
        <v>651</v>
      </c>
      <c r="P13" s="2">
        <v>-995.43</v>
      </c>
      <c r="Q13" s="2">
        <v>0</v>
      </c>
      <c r="R13" s="2">
        <v>-24292.9</v>
      </c>
      <c r="S13" s="2">
        <v>0</v>
      </c>
      <c r="T13" s="2">
        <v>-25288.33</v>
      </c>
      <c r="U13" s="2">
        <v>0</v>
      </c>
      <c r="V13" s="2">
        <v>-995.43</v>
      </c>
      <c r="W13" s="2">
        <v>0</v>
      </c>
      <c r="X13" s="2">
        <v>-24292.9</v>
      </c>
      <c r="Y13" s="2">
        <v>0</v>
      </c>
      <c r="Z13" s="2">
        <v>-25288.33</v>
      </c>
      <c r="AA13" s="2">
        <v>0</v>
      </c>
    </row>
    <row r="14" spans="1:27" ht="15" customHeight="1" x14ac:dyDescent="0.25">
      <c r="A14" s="75" t="str">
        <f t="shared" si="0"/>
        <v>LDBONDIgnore</v>
      </c>
      <c r="B14" s="75" t="str">
        <f>VLOOKUP(L14,Mapping!D:F,3,0)</f>
        <v>Ignore</v>
      </c>
      <c r="C14" s="75" t="str">
        <f>VLOOKUP(L14,Mapping!D:G,4,0)</f>
        <v>Ignore</v>
      </c>
      <c r="D14" s="78">
        <f t="shared" si="1"/>
        <v>1E-4</v>
      </c>
      <c r="E14" s="78">
        <f t="shared" si="2"/>
        <v>1.00053E-4</v>
      </c>
      <c r="F14" s="76" t="str">
        <f>VLOOKUP(L14,Mapping!D:H,5,0)</f>
        <v>AUM</v>
      </c>
      <c r="G14" s="1" t="s">
        <v>648</v>
      </c>
      <c r="H14" s="1" t="s">
        <v>50</v>
      </c>
      <c r="I14" s="1" t="s">
        <v>55</v>
      </c>
      <c r="J14" s="6">
        <v>132000</v>
      </c>
      <c r="K14" s="1" t="s">
        <v>661</v>
      </c>
      <c r="L14" s="6">
        <v>132124</v>
      </c>
      <c r="M14" s="2">
        <v>0</v>
      </c>
      <c r="N14" s="1" t="s">
        <v>663</v>
      </c>
      <c r="O14" s="1" t="s">
        <v>651</v>
      </c>
      <c r="P14" s="2">
        <v>0</v>
      </c>
      <c r="Q14" s="2">
        <v>0.53</v>
      </c>
      <c r="R14" s="2">
        <v>0</v>
      </c>
      <c r="S14" s="2">
        <v>1000</v>
      </c>
      <c r="T14" s="2">
        <v>0</v>
      </c>
      <c r="U14" s="2">
        <v>1000.53</v>
      </c>
      <c r="V14" s="2">
        <v>0</v>
      </c>
      <c r="W14" s="2">
        <v>0.53</v>
      </c>
      <c r="X14" s="2">
        <v>0</v>
      </c>
      <c r="Y14" s="2">
        <v>1000</v>
      </c>
      <c r="Z14" s="2">
        <v>0</v>
      </c>
      <c r="AA14" s="2">
        <v>1000.53</v>
      </c>
    </row>
    <row r="15" spans="1:27" ht="15" customHeight="1" x14ac:dyDescent="0.25">
      <c r="A15" s="75" t="str">
        <f t="shared" si="0"/>
        <v>LDBONDIgnore</v>
      </c>
      <c r="B15" s="75" t="str">
        <f>VLOOKUP(L15,Mapping!D:F,3,0)</f>
        <v>Ignore</v>
      </c>
      <c r="C15" s="75" t="str">
        <f>VLOOKUP(L15,Mapping!D:G,4,0)</f>
        <v>Ignore</v>
      </c>
      <c r="D15" s="78">
        <f t="shared" si="1"/>
        <v>-2.513652778</v>
      </c>
      <c r="E15" s="78">
        <f t="shared" si="2"/>
        <v>-2.513652778</v>
      </c>
      <c r="F15" s="76" t="str">
        <f>VLOOKUP(L15,Mapping!D:H,5,0)</f>
        <v>AUM</v>
      </c>
      <c r="G15" s="1" t="s">
        <v>648</v>
      </c>
      <c r="H15" s="1" t="s">
        <v>50</v>
      </c>
      <c r="I15" s="1" t="s">
        <v>55</v>
      </c>
      <c r="J15" s="6">
        <v>132000</v>
      </c>
      <c r="K15" s="1" t="s">
        <v>661</v>
      </c>
      <c r="L15" s="6">
        <v>132160</v>
      </c>
      <c r="M15" s="2">
        <v>0</v>
      </c>
      <c r="N15" s="1" t="s">
        <v>664</v>
      </c>
      <c r="O15" s="1" t="s">
        <v>651</v>
      </c>
      <c r="P15" s="2">
        <v>0</v>
      </c>
      <c r="Q15" s="2">
        <v>0</v>
      </c>
      <c r="R15" s="2">
        <v>-25136527.780000001</v>
      </c>
      <c r="S15" s="2">
        <v>0</v>
      </c>
      <c r="T15" s="2">
        <v>-25136527.780000001</v>
      </c>
      <c r="U15" s="2">
        <v>0</v>
      </c>
      <c r="V15" s="2">
        <v>0</v>
      </c>
      <c r="W15" s="2">
        <v>0</v>
      </c>
      <c r="X15" s="2">
        <v>-25136527.780000001</v>
      </c>
      <c r="Y15" s="2">
        <v>0</v>
      </c>
      <c r="Z15" s="2">
        <v>-25136527.780000001</v>
      </c>
      <c r="AA15" s="2">
        <v>0</v>
      </c>
    </row>
    <row r="16" spans="1:27" ht="15" customHeight="1" x14ac:dyDescent="0.25">
      <c r="A16" s="75" t="str">
        <f t="shared" si="0"/>
        <v>LDBONDIgnore</v>
      </c>
      <c r="B16" s="75" t="str">
        <f>VLOOKUP(L16,Mapping!D:F,3,0)</f>
        <v>Ignore</v>
      </c>
      <c r="C16" s="75" t="str">
        <f>VLOOKUP(L16,Mapping!D:G,4,0)</f>
        <v>Ignore</v>
      </c>
      <c r="D16" s="78">
        <f t="shared" si="1"/>
        <v>3.8700719000000001E-2</v>
      </c>
      <c r="E16" s="78">
        <f t="shared" si="2"/>
        <v>0</v>
      </c>
      <c r="F16" s="76" t="str">
        <f>VLOOKUP(L16,Mapping!D:H,5,0)</f>
        <v>AUM</v>
      </c>
      <c r="G16" s="1" t="s">
        <v>648</v>
      </c>
      <c r="H16" s="1" t="s">
        <v>50</v>
      </c>
      <c r="I16" s="1" t="s">
        <v>55</v>
      </c>
      <c r="J16" s="6">
        <v>140000</v>
      </c>
      <c r="K16" s="1" t="s">
        <v>665</v>
      </c>
      <c r="L16" s="6">
        <v>140375</v>
      </c>
      <c r="M16" s="2">
        <v>0</v>
      </c>
      <c r="N16" s="1" t="s">
        <v>1456</v>
      </c>
      <c r="O16" s="1" t="s">
        <v>651</v>
      </c>
      <c r="P16" s="2">
        <v>-387007.19</v>
      </c>
      <c r="Q16" s="2">
        <v>0</v>
      </c>
      <c r="R16" s="2">
        <v>0</v>
      </c>
      <c r="S16" s="2">
        <v>387007.19</v>
      </c>
      <c r="T16" s="2">
        <v>0</v>
      </c>
      <c r="U16" s="2">
        <v>0</v>
      </c>
      <c r="V16" s="2">
        <v>-387007.19</v>
      </c>
      <c r="W16" s="2">
        <v>0</v>
      </c>
      <c r="X16" s="2">
        <v>0</v>
      </c>
      <c r="Y16" s="2">
        <v>387007.19</v>
      </c>
      <c r="Z16" s="2">
        <v>0</v>
      </c>
      <c r="AA16" s="2">
        <v>0</v>
      </c>
    </row>
    <row r="17" spans="1:27" ht="15" customHeight="1" x14ac:dyDescent="0.25">
      <c r="A17" s="75" t="str">
        <f t="shared" si="0"/>
        <v>LDBONDIgnore</v>
      </c>
      <c r="B17" s="75" t="str">
        <f>VLOOKUP(L17,Mapping!D:F,3,0)</f>
        <v>Ignore</v>
      </c>
      <c r="C17" s="75" t="str">
        <f>VLOOKUP(L17,Mapping!D:G,4,0)</f>
        <v>Ignore</v>
      </c>
      <c r="D17" s="78">
        <f t="shared" si="1"/>
        <v>5.067223E-3</v>
      </c>
      <c r="E17" s="78">
        <f t="shared" si="2"/>
        <v>-3.2889540000000002E-3</v>
      </c>
      <c r="F17" s="76" t="str">
        <f>VLOOKUP(L17,Mapping!D:H,5,0)</f>
        <v>AUM</v>
      </c>
      <c r="G17" s="1" t="s">
        <v>648</v>
      </c>
      <c r="H17" s="1" t="s">
        <v>50</v>
      </c>
      <c r="I17" s="1" t="s">
        <v>55</v>
      </c>
      <c r="J17" s="6">
        <v>140000</v>
      </c>
      <c r="K17" s="1" t="s">
        <v>665</v>
      </c>
      <c r="L17" s="6">
        <v>140500</v>
      </c>
      <c r="M17" s="2">
        <v>0</v>
      </c>
      <c r="N17" s="1" t="s">
        <v>670</v>
      </c>
      <c r="O17" s="1" t="s">
        <v>651</v>
      </c>
      <c r="P17" s="2">
        <v>-83561.77</v>
      </c>
      <c r="Q17" s="2">
        <v>0</v>
      </c>
      <c r="R17" s="2">
        <v>0</v>
      </c>
      <c r="S17" s="2">
        <v>50672.23</v>
      </c>
      <c r="T17" s="2">
        <v>-32889.54</v>
      </c>
      <c r="U17" s="2">
        <v>0</v>
      </c>
      <c r="V17" s="2">
        <v>-83561.77</v>
      </c>
      <c r="W17" s="2">
        <v>0</v>
      </c>
      <c r="X17" s="2">
        <v>0</v>
      </c>
      <c r="Y17" s="2">
        <v>50672.23</v>
      </c>
      <c r="Z17" s="2">
        <v>-32889.54</v>
      </c>
      <c r="AA17" s="2">
        <v>0</v>
      </c>
    </row>
    <row r="18" spans="1:27" ht="15" customHeight="1" x14ac:dyDescent="0.25">
      <c r="A18" s="75" t="str">
        <f t="shared" si="0"/>
        <v>LDBONDIgnore</v>
      </c>
      <c r="B18" s="75" t="str">
        <f>VLOOKUP(L18,Mapping!D:F,3,0)</f>
        <v>Ignore</v>
      </c>
      <c r="C18" s="75" t="str">
        <f>VLOOKUP(L18,Mapping!D:G,4,0)</f>
        <v>Ignore</v>
      </c>
      <c r="D18" s="78">
        <f t="shared" si="1"/>
        <v>2.5280709999999998E-3</v>
      </c>
      <c r="E18" s="78">
        <f t="shared" si="2"/>
        <v>0</v>
      </c>
      <c r="F18" s="76" t="str">
        <f>VLOOKUP(L18,Mapping!D:H,5,0)</f>
        <v>AUM</v>
      </c>
      <c r="G18" s="1" t="s">
        <v>648</v>
      </c>
      <c r="H18" s="1" t="s">
        <v>50</v>
      </c>
      <c r="I18" s="1" t="s">
        <v>55</v>
      </c>
      <c r="J18" s="6">
        <v>140000</v>
      </c>
      <c r="K18" s="1" t="s">
        <v>665</v>
      </c>
      <c r="L18" s="6">
        <v>140540</v>
      </c>
      <c r="M18" s="2">
        <v>0</v>
      </c>
      <c r="N18" s="1" t="s">
        <v>1457</v>
      </c>
      <c r="O18" s="1" t="s">
        <v>651</v>
      </c>
      <c r="P18" s="2">
        <v>-25280.71</v>
      </c>
      <c r="Q18" s="2">
        <v>0</v>
      </c>
      <c r="R18" s="2">
        <v>0</v>
      </c>
      <c r="S18" s="2">
        <v>25280.71</v>
      </c>
      <c r="T18" s="2">
        <v>0</v>
      </c>
      <c r="U18" s="2">
        <v>0</v>
      </c>
      <c r="V18" s="2">
        <v>-25280.71</v>
      </c>
      <c r="W18" s="2">
        <v>0</v>
      </c>
      <c r="X18" s="2">
        <v>0</v>
      </c>
      <c r="Y18" s="2">
        <v>25280.71</v>
      </c>
      <c r="Z18" s="2">
        <v>0</v>
      </c>
      <c r="AA18" s="2">
        <v>0</v>
      </c>
    </row>
    <row r="19" spans="1:27" ht="15" customHeight="1" x14ac:dyDescent="0.25">
      <c r="A19" s="75" t="str">
        <f t="shared" si="0"/>
        <v>LDBONDIgnore</v>
      </c>
      <c r="B19" s="75" t="str">
        <f>VLOOKUP(L19,Mapping!D:F,3,0)</f>
        <v>Ignore</v>
      </c>
      <c r="C19" s="75" t="str">
        <f>VLOOKUP(L19,Mapping!D:G,4,0)</f>
        <v>Ignore</v>
      </c>
      <c r="D19" s="78">
        <f t="shared" si="1"/>
        <v>-1.7746503E-2</v>
      </c>
      <c r="E19" s="78">
        <f t="shared" si="2"/>
        <v>-0.102674399</v>
      </c>
      <c r="F19" s="76" t="str">
        <f>VLOOKUP(L19,Mapping!D:H,5,0)</f>
        <v>AUM</v>
      </c>
      <c r="G19" s="1" t="s">
        <v>648</v>
      </c>
      <c r="H19" s="1" t="s">
        <v>50</v>
      </c>
      <c r="I19" s="1" t="s">
        <v>55</v>
      </c>
      <c r="J19" s="6">
        <v>140000</v>
      </c>
      <c r="K19" s="1" t="s">
        <v>665</v>
      </c>
      <c r="L19" s="6">
        <v>140551</v>
      </c>
      <c r="M19" s="2">
        <v>0</v>
      </c>
      <c r="N19" s="1" t="s">
        <v>1018</v>
      </c>
      <c r="O19" s="1" t="s">
        <v>651</v>
      </c>
      <c r="P19" s="2">
        <v>-849278.96</v>
      </c>
      <c r="Q19" s="2">
        <v>0</v>
      </c>
      <c r="R19" s="2">
        <v>-177465.03</v>
      </c>
      <c r="S19" s="2">
        <v>0</v>
      </c>
      <c r="T19" s="2">
        <v>-1026743.99</v>
      </c>
      <c r="U19" s="2">
        <v>0</v>
      </c>
      <c r="V19" s="2">
        <v>-849278.96</v>
      </c>
      <c r="W19" s="2">
        <v>0</v>
      </c>
      <c r="X19" s="2">
        <v>-177465.03</v>
      </c>
      <c r="Y19" s="2">
        <v>0</v>
      </c>
      <c r="Z19" s="2">
        <v>-1026743.99</v>
      </c>
      <c r="AA19" s="2">
        <v>0</v>
      </c>
    </row>
    <row r="20" spans="1:27" ht="15" customHeight="1" x14ac:dyDescent="0.25">
      <c r="A20" s="75" t="str">
        <f t="shared" si="0"/>
        <v>LDBONDIgnore</v>
      </c>
      <c r="B20" s="75" t="str">
        <f>VLOOKUP(L20,Mapping!D:F,3,0)</f>
        <v>Ignore</v>
      </c>
      <c r="C20" s="75" t="str">
        <f>VLOOKUP(L20,Mapping!D:G,4,0)</f>
        <v>Ignore</v>
      </c>
      <c r="D20" s="78">
        <f t="shared" si="1"/>
        <v>-0.36255616400000001</v>
      </c>
      <c r="E20" s="78">
        <f t="shared" si="2"/>
        <v>-0.36255616400000001</v>
      </c>
      <c r="F20" s="76" t="str">
        <f>VLOOKUP(L20,Mapping!D:H,5,0)</f>
        <v>AUM</v>
      </c>
      <c r="G20" s="1" t="s">
        <v>648</v>
      </c>
      <c r="H20" s="1" t="s">
        <v>50</v>
      </c>
      <c r="I20" s="1" t="s">
        <v>55</v>
      </c>
      <c r="J20" s="6">
        <v>152000</v>
      </c>
      <c r="K20" s="1" t="s">
        <v>671</v>
      </c>
      <c r="L20" s="6">
        <v>152120</v>
      </c>
      <c r="M20" s="2">
        <v>0</v>
      </c>
      <c r="N20" s="1" t="s">
        <v>672</v>
      </c>
      <c r="O20" s="1" t="s">
        <v>651</v>
      </c>
      <c r="P20" s="2">
        <v>0</v>
      </c>
      <c r="Q20" s="2">
        <v>0</v>
      </c>
      <c r="R20" s="2">
        <v>-3625561.64</v>
      </c>
      <c r="S20" s="2">
        <v>0</v>
      </c>
      <c r="T20" s="2">
        <v>-3625561.64</v>
      </c>
      <c r="U20" s="2">
        <v>0</v>
      </c>
      <c r="V20" s="2">
        <v>0</v>
      </c>
      <c r="W20" s="2">
        <v>0</v>
      </c>
      <c r="X20" s="2">
        <v>-3625561.64</v>
      </c>
      <c r="Y20" s="2">
        <v>0</v>
      </c>
      <c r="Z20" s="2">
        <v>-3625561.64</v>
      </c>
      <c r="AA20" s="2">
        <v>0</v>
      </c>
    </row>
    <row r="21" spans="1:27" ht="15" customHeight="1" x14ac:dyDescent="0.25">
      <c r="A21" s="75" t="str">
        <f t="shared" si="0"/>
        <v>LDBONDIgnore</v>
      </c>
      <c r="B21" s="75" t="str">
        <f>VLOOKUP(L21,Mapping!D:F,3,0)</f>
        <v>Ignore</v>
      </c>
      <c r="C21" s="75" t="str">
        <f>VLOOKUP(L21,Mapping!D:G,4,0)</f>
        <v>Ignore</v>
      </c>
      <c r="D21" s="78">
        <f t="shared" si="1"/>
        <v>1.3346222670000001</v>
      </c>
      <c r="E21" s="78">
        <f t="shared" si="2"/>
        <v>-1.207520833</v>
      </c>
      <c r="F21" s="76" t="str">
        <f>VLOOKUP(L21,Mapping!D:H,5,0)</f>
        <v>AUM</v>
      </c>
      <c r="G21" s="1" t="s">
        <v>648</v>
      </c>
      <c r="H21" s="1" t="s">
        <v>50</v>
      </c>
      <c r="I21" s="1" t="s">
        <v>55</v>
      </c>
      <c r="J21" s="6">
        <v>152000</v>
      </c>
      <c r="K21" s="1" t="s">
        <v>671</v>
      </c>
      <c r="L21" s="6">
        <v>152130</v>
      </c>
      <c r="M21" s="2">
        <v>0</v>
      </c>
      <c r="N21" s="1" t="s">
        <v>673</v>
      </c>
      <c r="O21" s="1" t="s">
        <v>651</v>
      </c>
      <c r="P21" s="2">
        <v>-25421431</v>
      </c>
      <c r="Q21" s="2">
        <v>0</v>
      </c>
      <c r="R21" s="2">
        <v>0</v>
      </c>
      <c r="S21" s="2">
        <v>13346222.67</v>
      </c>
      <c r="T21" s="2">
        <v>-12075208.33</v>
      </c>
      <c r="U21" s="2">
        <v>0</v>
      </c>
      <c r="V21" s="2">
        <v>-25421431</v>
      </c>
      <c r="W21" s="2">
        <v>0</v>
      </c>
      <c r="X21" s="2">
        <v>0</v>
      </c>
      <c r="Y21" s="2">
        <v>13346222.67</v>
      </c>
      <c r="Z21" s="2">
        <v>-12075208.33</v>
      </c>
      <c r="AA21" s="2">
        <v>0</v>
      </c>
    </row>
    <row r="22" spans="1:27" ht="15" customHeight="1" x14ac:dyDescent="0.25">
      <c r="A22" s="75" t="str">
        <f t="shared" si="0"/>
        <v>LDBONDIgnore</v>
      </c>
      <c r="B22" s="75" t="str">
        <f>VLOOKUP(L22,Mapping!D:F,3,0)</f>
        <v>Ignore</v>
      </c>
      <c r="C22" s="75" t="str">
        <f>VLOOKUP(L22,Mapping!D:G,4,0)</f>
        <v>Ignore</v>
      </c>
      <c r="D22" s="78">
        <f t="shared" si="1"/>
        <v>0</v>
      </c>
      <c r="E22" s="78">
        <f t="shared" si="2"/>
        <v>-1.6695933000000003E-2</v>
      </c>
      <c r="F22" s="76" t="str">
        <f>VLOOKUP(L22,Mapping!D:H,5,0)</f>
        <v>AUM</v>
      </c>
      <c r="G22" s="1" t="s">
        <v>648</v>
      </c>
      <c r="H22" s="1" t="s">
        <v>50</v>
      </c>
      <c r="I22" s="1" t="s">
        <v>55</v>
      </c>
      <c r="J22" s="6">
        <v>152000</v>
      </c>
      <c r="K22" s="1" t="s">
        <v>671</v>
      </c>
      <c r="L22" s="6">
        <v>152135</v>
      </c>
      <c r="M22" s="2">
        <v>0</v>
      </c>
      <c r="N22" s="1" t="s">
        <v>674</v>
      </c>
      <c r="O22" s="1" t="s">
        <v>651</v>
      </c>
      <c r="P22" s="2">
        <v>-166959.33000000002</v>
      </c>
      <c r="Q22" s="2">
        <v>0</v>
      </c>
      <c r="R22" s="2">
        <v>0</v>
      </c>
      <c r="S22" s="2">
        <v>0</v>
      </c>
      <c r="T22" s="2">
        <v>-166959.33000000002</v>
      </c>
      <c r="U22" s="2">
        <v>0</v>
      </c>
      <c r="V22" s="2">
        <v>-166959.33000000002</v>
      </c>
      <c r="W22" s="2">
        <v>0</v>
      </c>
      <c r="X22" s="2">
        <v>0</v>
      </c>
      <c r="Y22" s="2">
        <v>0</v>
      </c>
      <c r="Z22" s="2">
        <v>-166959.33000000002</v>
      </c>
      <c r="AA22" s="2">
        <v>0</v>
      </c>
    </row>
    <row r="23" spans="1:27" ht="15" customHeight="1" x14ac:dyDescent="0.25">
      <c r="A23" s="75" t="str">
        <f t="shared" si="0"/>
        <v>LDBONDIgnore</v>
      </c>
      <c r="B23" s="75" t="str">
        <f>VLOOKUP(L23,Mapping!D:F,3,0)</f>
        <v>Ignore</v>
      </c>
      <c r="C23" s="75" t="str">
        <f>VLOOKUP(L23,Mapping!D:G,4,0)</f>
        <v>Ignore</v>
      </c>
      <c r="D23" s="78">
        <f t="shared" si="1"/>
        <v>0</v>
      </c>
      <c r="E23" s="78">
        <f t="shared" si="2"/>
        <v>-3.3200000000000001E-7</v>
      </c>
      <c r="F23" s="76" t="str">
        <f>VLOOKUP(L23,Mapping!D:H,5,0)</f>
        <v>AUM</v>
      </c>
      <c r="G23" s="1" t="s">
        <v>648</v>
      </c>
      <c r="H23" s="1" t="s">
        <v>50</v>
      </c>
      <c r="I23" s="1" t="s">
        <v>55</v>
      </c>
      <c r="J23" s="6">
        <v>152000</v>
      </c>
      <c r="K23" s="1" t="s">
        <v>671</v>
      </c>
      <c r="L23" s="6">
        <v>152232</v>
      </c>
      <c r="M23" s="2">
        <v>0</v>
      </c>
      <c r="N23" s="1" t="s">
        <v>675</v>
      </c>
      <c r="O23" s="1" t="s">
        <v>651</v>
      </c>
      <c r="P23" s="2">
        <v>-3.32</v>
      </c>
      <c r="Q23" s="2">
        <v>0</v>
      </c>
      <c r="R23" s="2">
        <v>0</v>
      </c>
      <c r="S23" s="2">
        <v>0</v>
      </c>
      <c r="T23" s="2">
        <v>-3.32</v>
      </c>
      <c r="U23" s="2">
        <v>0</v>
      </c>
      <c r="V23" s="2">
        <v>-3.32</v>
      </c>
      <c r="W23" s="2">
        <v>0</v>
      </c>
      <c r="X23" s="2">
        <v>0</v>
      </c>
      <c r="Y23" s="2">
        <v>0</v>
      </c>
      <c r="Z23" s="2">
        <v>-3.32</v>
      </c>
      <c r="AA23" s="2">
        <v>0</v>
      </c>
    </row>
    <row r="24" spans="1:27" ht="15" customHeight="1" x14ac:dyDescent="0.25">
      <c r="A24" s="75" t="str">
        <f t="shared" si="0"/>
        <v>LDBONDIgnore</v>
      </c>
      <c r="B24" s="75" t="str">
        <f>VLOOKUP(L24,Mapping!D:F,3,0)</f>
        <v>Ignore</v>
      </c>
      <c r="C24" s="75" t="str">
        <f>VLOOKUP(L24,Mapping!D:G,4,0)</f>
        <v>Ignore</v>
      </c>
      <c r="D24" s="78">
        <f t="shared" si="1"/>
        <v>-1.503601E-3</v>
      </c>
      <c r="E24" s="78">
        <f t="shared" si="2"/>
        <v>-3.1706569999999999E-3</v>
      </c>
      <c r="F24" s="76" t="str">
        <f>VLOOKUP(L24,Mapping!D:H,5,0)</f>
        <v>AUM</v>
      </c>
      <c r="G24" s="1" t="s">
        <v>648</v>
      </c>
      <c r="H24" s="1" t="s">
        <v>50</v>
      </c>
      <c r="I24" s="1" t="s">
        <v>55</v>
      </c>
      <c r="J24" s="6">
        <v>152000</v>
      </c>
      <c r="K24" s="1" t="s">
        <v>671</v>
      </c>
      <c r="L24" s="6">
        <v>152248</v>
      </c>
      <c r="M24" s="2">
        <v>0</v>
      </c>
      <c r="N24" s="1" t="s">
        <v>676</v>
      </c>
      <c r="O24" s="1" t="s">
        <v>651</v>
      </c>
      <c r="P24" s="2">
        <v>-16670.560000000001</v>
      </c>
      <c r="Q24" s="2">
        <v>0</v>
      </c>
      <c r="R24" s="2">
        <v>-15036.01</v>
      </c>
      <c r="S24" s="2">
        <v>0</v>
      </c>
      <c r="T24" s="2">
        <v>-31706.57</v>
      </c>
      <c r="U24" s="2">
        <v>0</v>
      </c>
      <c r="V24" s="2">
        <v>-16670.560000000001</v>
      </c>
      <c r="W24" s="2">
        <v>0</v>
      </c>
      <c r="X24" s="2">
        <v>-15036.01</v>
      </c>
      <c r="Y24" s="2">
        <v>0</v>
      </c>
      <c r="Z24" s="2">
        <v>-31706.57</v>
      </c>
      <c r="AA24" s="2">
        <v>0</v>
      </c>
    </row>
    <row r="25" spans="1:27" ht="15" customHeight="1" x14ac:dyDescent="0.25">
      <c r="A25" s="75" t="str">
        <f t="shared" si="0"/>
        <v>LDBONDIgnore</v>
      </c>
      <c r="B25" s="75" t="str">
        <f>VLOOKUP(L25,Mapping!D:F,3,0)</f>
        <v>Ignore</v>
      </c>
      <c r="C25" s="75" t="str">
        <f>VLOOKUP(L25,Mapping!D:G,4,0)</f>
        <v>Ignore</v>
      </c>
      <c r="D25" s="78">
        <f t="shared" si="1"/>
        <v>-1.6911295E-2</v>
      </c>
      <c r="E25" s="78">
        <f t="shared" si="2"/>
        <v>-1.6911295E-2</v>
      </c>
      <c r="F25" s="76" t="str">
        <f>VLOOKUP(L25,Mapping!D:H,5,0)</f>
        <v>AUM</v>
      </c>
      <c r="G25" s="1" t="s">
        <v>648</v>
      </c>
      <c r="H25" s="1" t="s">
        <v>50</v>
      </c>
      <c r="I25" s="1" t="s">
        <v>55</v>
      </c>
      <c r="J25" s="6">
        <v>152000</v>
      </c>
      <c r="K25" s="1" t="s">
        <v>671</v>
      </c>
      <c r="L25" s="6">
        <v>153001</v>
      </c>
      <c r="M25" s="2">
        <v>0</v>
      </c>
      <c r="N25" s="1" t="s">
        <v>876</v>
      </c>
      <c r="O25" s="1" t="s">
        <v>651</v>
      </c>
      <c r="P25" s="2">
        <v>0</v>
      </c>
      <c r="Q25" s="2">
        <v>0</v>
      </c>
      <c r="R25" s="2">
        <v>-169112.95</v>
      </c>
      <c r="S25" s="2">
        <v>0</v>
      </c>
      <c r="T25" s="2">
        <v>-169112.95</v>
      </c>
      <c r="U25" s="2">
        <v>0</v>
      </c>
      <c r="V25" s="2">
        <v>0</v>
      </c>
      <c r="W25" s="2">
        <v>0</v>
      </c>
      <c r="X25" s="2">
        <v>-169112.95</v>
      </c>
      <c r="Y25" s="2">
        <v>0</v>
      </c>
      <c r="Z25" s="2">
        <v>-169112.95</v>
      </c>
      <c r="AA25" s="2">
        <v>0</v>
      </c>
    </row>
    <row r="26" spans="1:27" ht="15" customHeight="1" x14ac:dyDescent="0.25">
      <c r="A26" s="75" t="str">
        <f t="shared" si="0"/>
        <v>LDBONDIgnore</v>
      </c>
      <c r="B26" s="75" t="str">
        <f>VLOOKUP(L26,Mapping!D:F,3,0)</f>
        <v>Ignore</v>
      </c>
      <c r="C26" s="75" t="str">
        <f>VLOOKUP(L26,Mapping!D:G,4,0)</f>
        <v>Ignore</v>
      </c>
      <c r="D26" s="78">
        <f t="shared" si="1"/>
        <v>4.3323999999999994E-4</v>
      </c>
      <c r="E26" s="78">
        <f t="shared" si="2"/>
        <v>4.3323999999999994E-4</v>
      </c>
      <c r="F26" s="76" t="str">
        <f>VLOOKUP(L26,Mapping!D:H,5,0)</f>
        <v>AUM</v>
      </c>
      <c r="G26" s="1" t="s">
        <v>648</v>
      </c>
      <c r="H26" s="1" t="s">
        <v>50</v>
      </c>
      <c r="I26" s="1" t="s">
        <v>55</v>
      </c>
      <c r="J26" s="6">
        <v>160000</v>
      </c>
      <c r="K26" s="1" t="s">
        <v>677</v>
      </c>
      <c r="L26" s="6">
        <v>162110</v>
      </c>
      <c r="M26" s="2">
        <v>0</v>
      </c>
      <c r="N26" s="1" t="s">
        <v>877</v>
      </c>
      <c r="O26" s="1" t="s">
        <v>651</v>
      </c>
      <c r="P26" s="2">
        <v>0</v>
      </c>
      <c r="Q26" s="2">
        <v>0</v>
      </c>
      <c r="R26" s="2">
        <v>0</v>
      </c>
      <c r="S26" s="2">
        <v>4332.3999999999996</v>
      </c>
      <c r="T26" s="2">
        <v>0</v>
      </c>
      <c r="U26" s="2">
        <v>4332.3999999999996</v>
      </c>
      <c r="V26" s="2">
        <v>0</v>
      </c>
      <c r="W26" s="2">
        <v>0</v>
      </c>
      <c r="X26" s="2">
        <v>0</v>
      </c>
      <c r="Y26" s="2">
        <v>4332.3999999999996</v>
      </c>
      <c r="Z26" s="2">
        <v>0</v>
      </c>
      <c r="AA26" s="2">
        <v>4332.3999999999996</v>
      </c>
    </row>
    <row r="27" spans="1:27" ht="15" customHeight="1" x14ac:dyDescent="0.25">
      <c r="A27" s="75" t="str">
        <f t="shared" si="0"/>
        <v>LDBONDIgnore</v>
      </c>
      <c r="B27" s="75" t="str">
        <f>VLOOKUP(L27,Mapping!D:F,3,0)</f>
        <v>Ignore</v>
      </c>
      <c r="C27" s="75" t="str">
        <f>VLOOKUP(L27,Mapping!D:G,4,0)</f>
        <v>Ignore</v>
      </c>
      <c r="D27" s="78">
        <f t="shared" si="1"/>
        <v>2.2230400000000001E-2</v>
      </c>
      <c r="E27" s="78">
        <f t="shared" si="2"/>
        <v>2.2230400000000001E-2</v>
      </c>
      <c r="F27" s="76" t="str">
        <f>VLOOKUP(L27,Mapping!D:H,5,0)</f>
        <v>AUM</v>
      </c>
      <c r="G27" s="1" t="s">
        <v>648</v>
      </c>
      <c r="H27" s="1" t="s">
        <v>50</v>
      </c>
      <c r="I27" s="1" t="s">
        <v>55</v>
      </c>
      <c r="J27" s="6">
        <v>160000</v>
      </c>
      <c r="K27" s="1" t="s">
        <v>677</v>
      </c>
      <c r="L27" s="6">
        <v>162120</v>
      </c>
      <c r="M27" s="2">
        <v>0</v>
      </c>
      <c r="N27" s="1" t="s">
        <v>678</v>
      </c>
      <c r="O27" s="1" t="s">
        <v>651</v>
      </c>
      <c r="P27" s="2">
        <v>0</v>
      </c>
      <c r="Q27" s="2">
        <v>0</v>
      </c>
      <c r="R27" s="2">
        <v>0</v>
      </c>
      <c r="S27" s="2">
        <v>222304</v>
      </c>
      <c r="T27" s="2">
        <v>0</v>
      </c>
      <c r="U27" s="2">
        <v>222304</v>
      </c>
      <c r="V27" s="2">
        <v>0</v>
      </c>
      <c r="W27" s="2">
        <v>0</v>
      </c>
      <c r="X27" s="2">
        <v>0</v>
      </c>
      <c r="Y27" s="2">
        <v>222304</v>
      </c>
      <c r="Z27" s="2">
        <v>0</v>
      </c>
      <c r="AA27" s="2">
        <v>222304</v>
      </c>
    </row>
    <row r="28" spans="1:27" ht="15" customHeight="1" x14ac:dyDescent="0.25">
      <c r="A28" s="75" t="str">
        <f t="shared" si="0"/>
        <v>LDBONDIgnore</v>
      </c>
      <c r="B28" s="75" t="str">
        <f>VLOOKUP(L28,Mapping!D:F,3,0)</f>
        <v>Ignore</v>
      </c>
      <c r="C28" s="75" t="str">
        <f>VLOOKUP(L28,Mapping!D:G,4,0)</f>
        <v>Ignore</v>
      </c>
      <c r="D28" s="78">
        <f t="shared" si="1"/>
        <v>-7.5113906999999994E-2</v>
      </c>
      <c r="E28" s="78">
        <f t="shared" si="2"/>
        <v>0.17563340900000002</v>
      </c>
      <c r="F28" s="76" t="str">
        <f>VLOOKUP(L28,Mapping!D:H,5,0)</f>
        <v>AUM</v>
      </c>
      <c r="G28" s="1" t="s">
        <v>648</v>
      </c>
      <c r="H28" s="1" t="s">
        <v>50</v>
      </c>
      <c r="I28" s="1" t="s">
        <v>55</v>
      </c>
      <c r="J28" s="6">
        <v>160000</v>
      </c>
      <c r="K28" s="1" t="s">
        <v>677</v>
      </c>
      <c r="L28" s="6">
        <v>162130</v>
      </c>
      <c r="M28" s="2">
        <v>0</v>
      </c>
      <c r="N28" s="1" t="s">
        <v>679</v>
      </c>
      <c r="O28" s="1" t="s">
        <v>651</v>
      </c>
      <c r="P28" s="2">
        <v>0</v>
      </c>
      <c r="Q28" s="2">
        <v>2507473.16</v>
      </c>
      <c r="R28" s="2">
        <v>-751139.07</v>
      </c>
      <c r="S28" s="2">
        <v>0</v>
      </c>
      <c r="T28" s="2">
        <v>0</v>
      </c>
      <c r="U28" s="2">
        <v>1756334.09</v>
      </c>
      <c r="V28" s="2">
        <v>0</v>
      </c>
      <c r="W28" s="2">
        <v>2507473.16</v>
      </c>
      <c r="X28" s="2">
        <v>-751139.07</v>
      </c>
      <c r="Y28" s="2">
        <v>0</v>
      </c>
      <c r="Z28" s="2">
        <v>0</v>
      </c>
      <c r="AA28" s="2">
        <v>1756334.09</v>
      </c>
    </row>
    <row r="29" spans="1:27" ht="15" customHeight="1" x14ac:dyDescent="0.25">
      <c r="A29" s="75" t="str">
        <f t="shared" si="0"/>
        <v>LDBONDIgnore</v>
      </c>
      <c r="B29" s="75" t="str">
        <f>VLOOKUP(L29,Mapping!D:F,3,0)</f>
        <v>Ignore</v>
      </c>
      <c r="C29" s="75" t="str">
        <f>VLOOKUP(L29,Mapping!D:G,4,0)</f>
        <v>Ignore</v>
      </c>
      <c r="D29" s="78">
        <f t="shared" si="1"/>
        <v>-6.3645400000000001E-3</v>
      </c>
      <c r="E29" s="78">
        <f t="shared" si="2"/>
        <v>-4.4537253999999998E-2</v>
      </c>
      <c r="F29" s="76" t="str">
        <f>VLOOKUP(L29,Mapping!D:H,5,0)</f>
        <v>AUM</v>
      </c>
      <c r="G29" s="1" t="s">
        <v>648</v>
      </c>
      <c r="H29" s="1" t="s">
        <v>50</v>
      </c>
      <c r="I29" s="1" t="s">
        <v>55</v>
      </c>
      <c r="J29" s="6">
        <v>160000</v>
      </c>
      <c r="K29" s="1" t="s">
        <v>677</v>
      </c>
      <c r="L29" s="6">
        <v>162135</v>
      </c>
      <c r="M29" s="2">
        <v>0</v>
      </c>
      <c r="N29" s="1" t="s">
        <v>680</v>
      </c>
      <c r="O29" s="1" t="s">
        <v>651</v>
      </c>
      <c r="P29" s="2">
        <v>-381727.14</v>
      </c>
      <c r="Q29" s="2">
        <v>0</v>
      </c>
      <c r="R29" s="2">
        <v>-63645.4</v>
      </c>
      <c r="S29" s="2">
        <v>0</v>
      </c>
      <c r="T29" s="2">
        <v>-445372.54</v>
      </c>
      <c r="U29" s="2">
        <v>0</v>
      </c>
      <c r="V29" s="2">
        <v>-381727.14</v>
      </c>
      <c r="W29" s="2">
        <v>0</v>
      </c>
      <c r="X29" s="2">
        <v>-63645.4</v>
      </c>
      <c r="Y29" s="2">
        <v>0</v>
      </c>
      <c r="Z29" s="2">
        <v>-445372.54</v>
      </c>
      <c r="AA29" s="2">
        <v>0</v>
      </c>
    </row>
    <row r="30" spans="1:27" ht="15" customHeight="1" x14ac:dyDescent="0.25">
      <c r="A30" s="75" t="str">
        <f t="shared" si="0"/>
        <v>LDBONDIgnore</v>
      </c>
      <c r="B30" s="75" t="str">
        <f>VLOOKUP(L30,Mapping!D:F,3,0)</f>
        <v>Ignore</v>
      </c>
      <c r="C30" s="75" t="str">
        <f>VLOOKUP(L30,Mapping!D:G,4,0)</f>
        <v>Ignore</v>
      </c>
      <c r="D30" s="78">
        <f t="shared" si="1"/>
        <v>-5.0233699999999994E-4</v>
      </c>
      <c r="E30" s="78">
        <f t="shared" si="2"/>
        <v>-1.503307E-3</v>
      </c>
      <c r="F30" s="76" t="str">
        <f>VLOOKUP(L30,Mapping!D:H,5,0)</f>
        <v>AUM</v>
      </c>
      <c r="G30" s="1" t="s">
        <v>648</v>
      </c>
      <c r="H30" s="1" t="s">
        <v>50</v>
      </c>
      <c r="I30" s="1" t="s">
        <v>55</v>
      </c>
      <c r="J30" s="6">
        <v>212000</v>
      </c>
      <c r="K30" s="1" t="s">
        <v>681</v>
      </c>
      <c r="L30" s="6">
        <v>210123</v>
      </c>
      <c r="M30" s="2">
        <v>0</v>
      </c>
      <c r="N30" s="1" t="s">
        <v>1458</v>
      </c>
      <c r="O30" s="1" t="s">
        <v>651</v>
      </c>
      <c r="P30" s="2">
        <v>-10009.700000000001</v>
      </c>
      <c r="Q30" s="2">
        <v>0</v>
      </c>
      <c r="R30" s="2">
        <v>-5023.37</v>
      </c>
      <c r="S30" s="2">
        <v>0</v>
      </c>
      <c r="T30" s="2">
        <v>-15033.07</v>
      </c>
      <c r="U30" s="2">
        <v>0</v>
      </c>
      <c r="V30" s="2">
        <v>-10009.700000000001</v>
      </c>
      <c r="W30" s="2">
        <v>0</v>
      </c>
      <c r="X30" s="2">
        <v>-5023.37</v>
      </c>
      <c r="Y30" s="2">
        <v>0</v>
      </c>
      <c r="Z30" s="2">
        <v>-15033.07</v>
      </c>
      <c r="AA30" s="2">
        <v>0</v>
      </c>
    </row>
    <row r="31" spans="1:27" ht="15" customHeight="1" x14ac:dyDescent="0.25">
      <c r="A31" s="75" t="str">
        <f t="shared" si="0"/>
        <v>LDBONDIgnore</v>
      </c>
      <c r="B31" s="75" t="str">
        <f>VLOOKUP(L31,Mapping!D:F,3,0)</f>
        <v>Ignore</v>
      </c>
      <c r="C31" s="75" t="str">
        <f>VLOOKUP(L31,Mapping!D:G,4,0)</f>
        <v>Ignore</v>
      </c>
      <c r="D31" s="78">
        <f t="shared" si="1"/>
        <v>1.7746503E-2</v>
      </c>
      <c r="E31" s="78">
        <f t="shared" si="2"/>
        <v>0.102674399</v>
      </c>
      <c r="F31" s="76" t="str">
        <f>VLOOKUP(L31,Mapping!D:H,5,0)</f>
        <v>AUM</v>
      </c>
      <c r="G31" s="1" t="s">
        <v>648</v>
      </c>
      <c r="H31" s="1" t="s">
        <v>50</v>
      </c>
      <c r="I31" s="1" t="s">
        <v>55</v>
      </c>
      <c r="J31" s="6">
        <v>212000</v>
      </c>
      <c r="K31" s="1" t="s">
        <v>681</v>
      </c>
      <c r="L31" s="6">
        <v>210168</v>
      </c>
      <c r="M31" s="2">
        <v>0</v>
      </c>
      <c r="N31" s="1" t="s">
        <v>1019</v>
      </c>
      <c r="O31" s="1" t="s">
        <v>651</v>
      </c>
      <c r="P31" s="2">
        <v>0</v>
      </c>
      <c r="Q31" s="2">
        <v>849278.96</v>
      </c>
      <c r="R31" s="2">
        <v>0</v>
      </c>
      <c r="S31" s="2">
        <v>177465.03</v>
      </c>
      <c r="T31" s="2">
        <v>0</v>
      </c>
      <c r="U31" s="2">
        <v>1026743.99</v>
      </c>
      <c r="V31" s="2">
        <v>0</v>
      </c>
      <c r="W31" s="2">
        <v>849278.96</v>
      </c>
      <c r="X31" s="2">
        <v>0</v>
      </c>
      <c r="Y31" s="2">
        <v>177465.03</v>
      </c>
      <c r="Z31" s="2">
        <v>0</v>
      </c>
      <c r="AA31" s="2">
        <v>1026743.99</v>
      </c>
    </row>
    <row r="32" spans="1:27" ht="15" customHeight="1" x14ac:dyDescent="0.25">
      <c r="A32" s="75" t="str">
        <f t="shared" si="0"/>
        <v>LDBONDIgnore</v>
      </c>
      <c r="B32" s="75" t="str">
        <f>VLOOKUP(L32,Mapping!D:F,3,0)</f>
        <v>Ignore</v>
      </c>
      <c r="C32" s="75" t="str">
        <f>VLOOKUP(L32,Mapping!D:G,4,0)</f>
        <v>Ignore</v>
      </c>
      <c r="D32" s="78">
        <f t="shared" si="1"/>
        <v>-2.0000000000000001E-4</v>
      </c>
      <c r="E32" s="78">
        <f t="shared" si="2"/>
        <v>0</v>
      </c>
      <c r="F32" s="76" t="str">
        <f>VLOOKUP(L32,Mapping!D:H,5,0)</f>
        <v>AUM</v>
      </c>
      <c r="G32" s="1" t="s">
        <v>648</v>
      </c>
      <c r="H32" s="1" t="s">
        <v>50</v>
      </c>
      <c r="I32" s="1" t="s">
        <v>55</v>
      </c>
      <c r="J32" s="6">
        <v>212000</v>
      </c>
      <c r="K32" s="1" t="s">
        <v>681</v>
      </c>
      <c r="L32" s="6">
        <v>211101</v>
      </c>
      <c r="M32" s="2">
        <v>0</v>
      </c>
      <c r="N32" s="1" t="s">
        <v>1463</v>
      </c>
      <c r="O32" s="1" t="s">
        <v>651</v>
      </c>
      <c r="P32" s="2">
        <v>0</v>
      </c>
      <c r="Q32" s="2">
        <v>2000</v>
      </c>
      <c r="R32" s="2">
        <v>-2000</v>
      </c>
      <c r="S32" s="2">
        <v>0</v>
      </c>
      <c r="T32" s="2">
        <v>0</v>
      </c>
      <c r="U32" s="2">
        <v>0</v>
      </c>
      <c r="V32" s="2">
        <v>0</v>
      </c>
      <c r="W32" s="2">
        <v>2000</v>
      </c>
      <c r="X32" s="2">
        <v>-2000</v>
      </c>
      <c r="Y32" s="2">
        <v>0</v>
      </c>
      <c r="Z32" s="2">
        <v>0</v>
      </c>
      <c r="AA32" s="2">
        <v>0</v>
      </c>
    </row>
    <row r="33" spans="1:27" ht="15" customHeight="1" x14ac:dyDescent="0.25">
      <c r="A33" s="75" t="str">
        <f t="shared" si="0"/>
        <v>LDBONDIgnore</v>
      </c>
      <c r="B33" s="75" t="str">
        <f>VLOOKUP(L33,Mapping!D:F,3,0)</f>
        <v>Ignore</v>
      </c>
      <c r="C33" s="75" t="str">
        <f>VLOOKUP(L33,Mapping!D:G,4,0)</f>
        <v>Ignore</v>
      </c>
      <c r="D33" s="78">
        <f t="shared" si="1"/>
        <v>-1.9569729000000001E-2</v>
      </c>
      <c r="E33" s="78">
        <f t="shared" si="2"/>
        <v>0</v>
      </c>
      <c r="F33" s="76" t="str">
        <f>VLOOKUP(L33,Mapping!D:H,5,0)</f>
        <v>AUM</v>
      </c>
      <c r="G33" s="1" t="s">
        <v>648</v>
      </c>
      <c r="H33" s="1" t="s">
        <v>50</v>
      </c>
      <c r="I33" s="1" t="s">
        <v>55</v>
      </c>
      <c r="J33" s="6">
        <v>212000</v>
      </c>
      <c r="K33" s="1" t="s">
        <v>681</v>
      </c>
      <c r="L33" s="6">
        <v>211114</v>
      </c>
      <c r="M33" s="2">
        <v>0</v>
      </c>
      <c r="N33" s="1" t="s">
        <v>787</v>
      </c>
      <c r="O33" s="1" t="s">
        <v>651</v>
      </c>
      <c r="P33" s="2">
        <v>0</v>
      </c>
      <c r="Q33" s="2">
        <v>195697.29</v>
      </c>
      <c r="R33" s="2">
        <v>-195697.29</v>
      </c>
      <c r="S33" s="2">
        <v>0</v>
      </c>
      <c r="T33" s="2">
        <v>0</v>
      </c>
      <c r="U33" s="2">
        <v>0</v>
      </c>
      <c r="V33" s="2">
        <v>0</v>
      </c>
      <c r="W33" s="2">
        <v>195697.29</v>
      </c>
      <c r="X33" s="2">
        <v>-195697.29</v>
      </c>
      <c r="Y33" s="2">
        <v>0</v>
      </c>
      <c r="Z33" s="2">
        <v>0</v>
      </c>
      <c r="AA33" s="2">
        <v>0</v>
      </c>
    </row>
    <row r="34" spans="1:27" ht="15" customHeight="1" x14ac:dyDescent="0.25">
      <c r="A34" s="75" t="str">
        <f t="shared" si="0"/>
        <v>LDBONDIgnore</v>
      </c>
      <c r="B34" s="75" t="str">
        <f>VLOOKUP(L34,Mapping!D:F,3,0)</f>
        <v>Ignore</v>
      </c>
      <c r="C34" s="75" t="str">
        <f>VLOOKUP(L34,Mapping!D:G,4,0)</f>
        <v>Ignore</v>
      </c>
      <c r="D34" s="78">
        <f t="shared" si="1"/>
        <v>-1.390044E-3</v>
      </c>
      <c r="E34" s="78">
        <f t="shared" si="2"/>
        <v>-1.4999999999999999E-7</v>
      </c>
      <c r="F34" s="76" t="str">
        <f>VLOOKUP(L34,Mapping!D:H,5,0)</f>
        <v>AUM</v>
      </c>
      <c r="G34" s="1" t="s">
        <v>648</v>
      </c>
      <c r="H34" s="1" t="s">
        <v>50</v>
      </c>
      <c r="I34" s="1" t="s">
        <v>55</v>
      </c>
      <c r="J34" s="6">
        <v>212000</v>
      </c>
      <c r="K34" s="1" t="s">
        <v>681</v>
      </c>
      <c r="L34" s="6">
        <v>212101</v>
      </c>
      <c r="M34" s="2">
        <v>0</v>
      </c>
      <c r="N34" s="1" t="s">
        <v>684</v>
      </c>
      <c r="O34" s="1" t="s">
        <v>651</v>
      </c>
      <c r="P34" s="2">
        <v>0</v>
      </c>
      <c r="Q34" s="2">
        <v>13898.94</v>
      </c>
      <c r="R34" s="2">
        <v>-13900.44</v>
      </c>
      <c r="S34" s="2">
        <v>0</v>
      </c>
      <c r="T34" s="2">
        <v>-1.5</v>
      </c>
      <c r="U34" s="2">
        <v>0</v>
      </c>
      <c r="V34" s="2">
        <v>0</v>
      </c>
      <c r="W34" s="2">
        <v>13898.94</v>
      </c>
      <c r="X34" s="2">
        <v>-13900.44</v>
      </c>
      <c r="Y34" s="2">
        <v>0</v>
      </c>
      <c r="Z34" s="2">
        <v>-1.5</v>
      </c>
      <c r="AA34" s="2">
        <v>0</v>
      </c>
    </row>
    <row r="35" spans="1:27" ht="15" customHeight="1" x14ac:dyDescent="0.25">
      <c r="A35" s="75" t="str">
        <f t="shared" si="0"/>
        <v>LDBONDIgnore</v>
      </c>
      <c r="B35" s="75" t="str">
        <f>VLOOKUP(L35,Mapping!D:F,3,0)</f>
        <v>Ignore</v>
      </c>
      <c r="C35" s="75" t="str">
        <f>VLOOKUP(L35,Mapping!D:G,4,0)</f>
        <v>Ignore</v>
      </c>
      <c r="D35" s="78">
        <f t="shared" si="1"/>
        <v>-1.85415E-4</v>
      </c>
      <c r="E35" s="78">
        <f t="shared" si="2"/>
        <v>0</v>
      </c>
      <c r="F35" s="76" t="str">
        <f>VLOOKUP(L35,Mapping!D:H,5,0)</f>
        <v>AUM</v>
      </c>
      <c r="G35" s="1" t="s">
        <v>648</v>
      </c>
      <c r="H35" s="1" t="s">
        <v>50</v>
      </c>
      <c r="I35" s="1" t="s">
        <v>55</v>
      </c>
      <c r="J35" s="6">
        <v>212000</v>
      </c>
      <c r="K35" s="1" t="s">
        <v>681</v>
      </c>
      <c r="L35" s="6">
        <v>212109</v>
      </c>
      <c r="M35" s="2">
        <v>0</v>
      </c>
      <c r="N35" s="1" t="s">
        <v>1659</v>
      </c>
      <c r="O35" s="1" t="s">
        <v>651</v>
      </c>
      <c r="P35" s="2">
        <v>0</v>
      </c>
      <c r="Q35" s="2">
        <v>1854.15</v>
      </c>
      <c r="R35" s="2">
        <v>-1854.15</v>
      </c>
      <c r="S35" s="2">
        <v>0</v>
      </c>
      <c r="T35" s="2">
        <v>0</v>
      </c>
      <c r="U35" s="2">
        <v>0</v>
      </c>
      <c r="V35" s="2">
        <v>0</v>
      </c>
      <c r="W35" s="2">
        <v>1854.15</v>
      </c>
      <c r="X35" s="2">
        <v>-1854.15</v>
      </c>
      <c r="Y35" s="2">
        <v>0</v>
      </c>
      <c r="Z35" s="2">
        <v>0</v>
      </c>
      <c r="AA35" s="2">
        <v>0</v>
      </c>
    </row>
    <row r="36" spans="1:27" ht="15" customHeight="1" x14ac:dyDescent="0.25">
      <c r="A36" s="75" t="str">
        <f t="shared" si="0"/>
        <v>LDBONDIgnore</v>
      </c>
      <c r="B36" s="75" t="str">
        <f>VLOOKUP(L36,Mapping!D:F,3,0)</f>
        <v>Ignore</v>
      </c>
      <c r="C36" s="75" t="str">
        <f>VLOOKUP(L36,Mapping!D:G,4,0)</f>
        <v>Ignore</v>
      </c>
      <c r="D36" s="78">
        <f t="shared" si="1"/>
        <v>-1.523593E-3</v>
      </c>
      <c r="E36" s="78">
        <f t="shared" si="2"/>
        <v>4.51E-7</v>
      </c>
      <c r="F36" s="76" t="str">
        <f>VLOOKUP(L36,Mapping!D:H,5,0)</f>
        <v>AUM</v>
      </c>
      <c r="G36" s="1" t="s">
        <v>648</v>
      </c>
      <c r="H36" s="1" t="s">
        <v>50</v>
      </c>
      <c r="I36" s="1" t="s">
        <v>55</v>
      </c>
      <c r="J36" s="6">
        <v>212000</v>
      </c>
      <c r="K36" s="1" t="s">
        <v>681</v>
      </c>
      <c r="L36" s="6">
        <v>212112</v>
      </c>
      <c r="M36" s="2">
        <v>0</v>
      </c>
      <c r="N36" s="1" t="s">
        <v>685</v>
      </c>
      <c r="O36" s="1" t="s">
        <v>651</v>
      </c>
      <c r="P36" s="2">
        <v>0</v>
      </c>
      <c r="Q36" s="2">
        <v>15240.44</v>
      </c>
      <c r="R36" s="2">
        <v>-15235.93</v>
      </c>
      <c r="S36" s="2">
        <v>0</v>
      </c>
      <c r="T36" s="2">
        <v>0</v>
      </c>
      <c r="U36" s="2">
        <v>4.51</v>
      </c>
      <c r="V36" s="2">
        <v>0</v>
      </c>
      <c r="W36" s="2">
        <v>15240.44</v>
      </c>
      <c r="X36" s="2">
        <v>-15235.93</v>
      </c>
      <c r="Y36" s="2">
        <v>0</v>
      </c>
      <c r="Z36" s="2">
        <v>0</v>
      </c>
      <c r="AA36" s="2">
        <v>4.51</v>
      </c>
    </row>
    <row r="37" spans="1:27" ht="15" customHeight="1" x14ac:dyDescent="0.25">
      <c r="A37" s="75" t="str">
        <f t="shared" si="0"/>
        <v>LDBONDIgnore</v>
      </c>
      <c r="B37" s="75" t="str">
        <f>VLOOKUP(L37,Mapping!D:F,3,0)</f>
        <v>Ignore</v>
      </c>
      <c r="C37" s="75" t="str">
        <f>VLOOKUP(L37,Mapping!D:G,4,0)</f>
        <v>Ignore</v>
      </c>
      <c r="D37" s="78">
        <f t="shared" si="1"/>
        <v>-1.523593E-3</v>
      </c>
      <c r="E37" s="78">
        <f t="shared" si="2"/>
        <v>4.6500000000000005E-7</v>
      </c>
      <c r="F37" s="76" t="str">
        <f>VLOOKUP(L37,Mapping!D:H,5,0)</f>
        <v>AUM</v>
      </c>
      <c r="G37" s="1" t="s">
        <v>648</v>
      </c>
      <c r="H37" s="1" t="s">
        <v>50</v>
      </c>
      <c r="I37" s="1" t="s">
        <v>55</v>
      </c>
      <c r="J37" s="6">
        <v>212000</v>
      </c>
      <c r="K37" s="1" t="s">
        <v>681</v>
      </c>
      <c r="L37" s="6">
        <v>212113</v>
      </c>
      <c r="M37" s="2">
        <v>0</v>
      </c>
      <c r="N37" s="1" t="s">
        <v>686</v>
      </c>
      <c r="O37" s="1" t="s">
        <v>651</v>
      </c>
      <c r="P37" s="2">
        <v>0</v>
      </c>
      <c r="Q37" s="2">
        <v>15240.58</v>
      </c>
      <c r="R37" s="2">
        <v>-15235.93</v>
      </c>
      <c r="S37" s="2">
        <v>0</v>
      </c>
      <c r="T37" s="2">
        <v>0</v>
      </c>
      <c r="U37" s="2">
        <v>4.6500000000000004</v>
      </c>
      <c r="V37" s="2">
        <v>0</v>
      </c>
      <c r="W37" s="2">
        <v>15240.58</v>
      </c>
      <c r="X37" s="2">
        <v>-15235.93</v>
      </c>
      <c r="Y37" s="2">
        <v>0</v>
      </c>
      <c r="Z37" s="2">
        <v>0</v>
      </c>
      <c r="AA37" s="2">
        <v>4.6500000000000004</v>
      </c>
    </row>
    <row r="38" spans="1:27" ht="15" customHeight="1" x14ac:dyDescent="0.25">
      <c r="A38" s="75" t="str">
        <f t="shared" si="0"/>
        <v>LDBONDIgnore</v>
      </c>
      <c r="B38" s="75" t="str">
        <f>VLOOKUP(L38,Mapping!D:F,3,0)</f>
        <v>Ignore</v>
      </c>
      <c r="C38" s="75" t="str">
        <f>VLOOKUP(L38,Mapping!D:G,4,0)</f>
        <v>Ignore</v>
      </c>
      <c r="D38" s="78">
        <f t="shared" si="1"/>
        <v>-5.7537999999999997E-5</v>
      </c>
      <c r="E38" s="78">
        <f t="shared" si="2"/>
        <v>2.6340000000000001E-6</v>
      </c>
      <c r="F38" s="76" t="str">
        <f>VLOOKUP(L38,Mapping!D:H,5,0)</f>
        <v>AUM</v>
      </c>
      <c r="G38" s="1" t="s">
        <v>648</v>
      </c>
      <c r="H38" s="1" t="s">
        <v>50</v>
      </c>
      <c r="I38" s="1" t="s">
        <v>55</v>
      </c>
      <c r="J38" s="6">
        <v>212000</v>
      </c>
      <c r="K38" s="1" t="s">
        <v>681</v>
      </c>
      <c r="L38" s="6">
        <v>212114</v>
      </c>
      <c r="M38" s="2">
        <v>0</v>
      </c>
      <c r="N38" s="1" t="s">
        <v>687</v>
      </c>
      <c r="O38" s="1" t="s">
        <v>651</v>
      </c>
      <c r="P38" s="2">
        <v>0</v>
      </c>
      <c r="Q38" s="2">
        <v>601.72</v>
      </c>
      <c r="R38" s="2">
        <v>-575.38</v>
      </c>
      <c r="S38" s="2">
        <v>0</v>
      </c>
      <c r="T38" s="2">
        <v>0</v>
      </c>
      <c r="U38" s="2">
        <v>26.34</v>
      </c>
      <c r="V38" s="2">
        <v>0</v>
      </c>
      <c r="W38" s="2">
        <v>601.72</v>
      </c>
      <c r="X38" s="2">
        <v>-575.38</v>
      </c>
      <c r="Y38" s="2">
        <v>0</v>
      </c>
      <c r="Z38" s="2">
        <v>0</v>
      </c>
      <c r="AA38" s="2">
        <v>26.34</v>
      </c>
    </row>
    <row r="39" spans="1:27" ht="15" customHeight="1" x14ac:dyDescent="0.25">
      <c r="A39" s="75" t="str">
        <f t="shared" si="0"/>
        <v>LDBONDIgnore</v>
      </c>
      <c r="B39" s="75" t="str">
        <f>VLOOKUP(L39,Mapping!D:F,3,0)</f>
        <v>Ignore</v>
      </c>
      <c r="C39" s="75" t="str">
        <f>VLOOKUP(L39,Mapping!D:G,4,0)</f>
        <v>Ignore</v>
      </c>
      <c r="D39" s="78">
        <f t="shared" si="1"/>
        <v>-4.7199999999999998E-4</v>
      </c>
      <c r="E39" s="78">
        <f t="shared" si="2"/>
        <v>0</v>
      </c>
      <c r="F39" s="76" t="str">
        <f>VLOOKUP(L39,Mapping!D:H,5,0)</f>
        <v>AUM</v>
      </c>
      <c r="G39" s="1" t="s">
        <v>648</v>
      </c>
      <c r="H39" s="1" t="s">
        <v>50</v>
      </c>
      <c r="I39" s="1" t="s">
        <v>55</v>
      </c>
      <c r="J39" s="6">
        <v>212000</v>
      </c>
      <c r="K39" s="1" t="s">
        <v>681</v>
      </c>
      <c r="L39" s="6">
        <v>212118</v>
      </c>
      <c r="M39" s="2">
        <v>0</v>
      </c>
      <c r="N39" s="1" t="s">
        <v>1715</v>
      </c>
      <c r="O39" s="1" t="s">
        <v>651</v>
      </c>
      <c r="P39" s="2">
        <v>0</v>
      </c>
      <c r="Q39" s="2">
        <v>4720</v>
      </c>
      <c r="R39" s="2">
        <v>-4720</v>
      </c>
      <c r="S39" s="2">
        <v>0</v>
      </c>
      <c r="T39" s="2">
        <v>0</v>
      </c>
      <c r="U39" s="2">
        <v>0</v>
      </c>
      <c r="V39" s="2">
        <v>0</v>
      </c>
      <c r="W39" s="2">
        <v>4720</v>
      </c>
      <c r="X39" s="2">
        <v>-4720</v>
      </c>
      <c r="Y39" s="2">
        <v>0</v>
      </c>
      <c r="Z39" s="2">
        <v>0</v>
      </c>
      <c r="AA39" s="2">
        <v>0</v>
      </c>
    </row>
    <row r="40" spans="1:27" ht="15" customHeight="1" x14ac:dyDescent="0.25">
      <c r="A40" s="75" t="str">
        <f t="shared" si="0"/>
        <v>LDBONDIgnore</v>
      </c>
      <c r="B40" s="75" t="str">
        <f>VLOOKUP(L40,Mapping!D:F,3,0)</f>
        <v>Ignore</v>
      </c>
      <c r="C40" s="75" t="str">
        <f>VLOOKUP(L40,Mapping!D:G,4,0)</f>
        <v>Ignore</v>
      </c>
      <c r="D40" s="78">
        <f t="shared" si="1"/>
        <v>-1.6937160000000001E-3</v>
      </c>
      <c r="E40" s="78">
        <f t="shared" si="2"/>
        <v>3.9400000000000001E-7</v>
      </c>
      <c r="F40" s="76" t="str">
        <f>VLOOKUP(L40,Mapping!D:H,5,0)</f>
        <v>AUM</v>
      </c>
      <c r="G40" s="1" t="s">
        <v>648</v>
      </c>
      <c r="H40" s="1" t="s">
        <v>50</v>
      </c>
      <c r="I40" s="1" t="s">
        <v>55</v>
      </c>
      <c r="J40" s="6">
        <v>212000</v>
      </c>
      <c r="K40" s="1" t="s">
        <v>681</v>
      </c>
      <c r="L40" s="6">
        <v>212121</v>
      </c>
      <c r="M40" s="2">
        <v>0</v>
      </c>
      <c r="N40" s="1" t="s">
        <v>688</v>
      </c>
      <c r="O40" s="1" t="s">
        <v>651</v>
      </c>
      <c r="P40" s="2">
        <v>0</v>
      </c>
      <c r="Q40" s="2">
        <v>16941.099999999999</v>
      </c>
      <c r="R40" s="2">
        <v>-16937.16</v>
      </c>
      <c r="S40" s="2">
        <v>0</v>
      </c>
      <c r="T40" s="2">
        <v>0</v>
      </c>
      <c r="U40" s="2">
        <v>3.94</v>
      </c>
      <c r="V40" s="2">
        <v>0</v>
      </c>
      <c r="W40" s="2">
        <v>16941.099999999999</v>
      </c>
      <c r="X40" s="2">
        <v>-16937.16</v>
      </c>
      <c r="Y40" s="2">
        <v>0</v>
      </c>
      <c r="Z40" s="2">
        <v>0</v>
      </c>
      <c r="AA40" s="2">
        <v>3.94</v>
      </c>
    </row>
    <row r="41" spans="1:27" ht="15" customHeight="1" x14ac:dyDescent="0.25">
      <c r="A41" s="75" t="str">
        <f t="shared" si="0"/>
        <v>LDBONDIgnore</v>
      </c>
      <c r="B41" s="75" t="str">
        <f>VLOOKUP(L41,Mapping!D:F,3,0)</f>
        <v>Ignore</v>
      </c>
      <c r="C41" s="75" t="str">
        <f>VLOOKUP(L41,Mapping!D:G,4,0)</f>
        <v>Ignore</v>
      </c>
      <c r="D41" s="78">
        <f t="shared" si="1"/>
        <v>-1.0000000000000001E-5</v>
      </c>
      <c r="E41" s="78">
        <f t="shared" si="2"/>
        <v>-8.9999999999999999E-8</v>
      </c>
      <c r="F41" s="76" t="str">
        <f>VLOOKUP(L41,Mapping!D:H,5,0)</f>
        <v>AUM</v>
      </c>
      <c r="G41" s="1" t="s">
        <v>648</v>
      </c>
      <c r="H41" s="1" t="s">
        <v>50</v>
      </c>
      <c r="I41" s="1" t="s">
        <v>55</v>
      </c>
      <c r="J41" s="6">
        <v>212000</v>
      </c>
      <c r="K41" s="1" t="s">
        <v>681</v>
      </c>
      <c r="L41" s="6">
        <v>212124</v>
      </c>
      <c r="M41" s="2">
        <v>0</v>
      </c>
      <c r="N41" s="1" t="s">
        <v>689</v>
      </c>
      <c r="O41" s="1" t="s">
        <v>651</v>
      </c>
      <c r="P41" s="2">
        <v>0</v>
      </c>
      <c r="Q41" s="2">
        <v>99.1</v>
      </c>
      <c r="R41" s="2">
        <v>-100</v>
      </c>
      <c r="S41" s="2">
        <v>0</v>
      </c>
      <c r="T41" s="2">
        <v>-0.9</v>
      </c>
      <c r="U41" s="2">
        <v>0</v>
      </c>
      <c r="V41" s="2">
        <v>0</v>
      </c>
      <c r="W41" s="2">
        <v>99.1</v>
      </c>
      <c r="X41" s="2">
        <v>-100</v>
      </c>
      <c r="Y41" s="2">
        <v>0</v>
      </c>
      <c r="Z41" s="2">
        <v>-0.9</v>
      </c>
      <c r="AA41" s="2">
        <v>0</v>
      </c>
    </row>
    <row r="42" spans="1:27" ht="15" customHeight="1" x14ac:dyDescent="0.25">
      <c r="A42" s="75" t="str">
        <f t="shared" si="0"/>
        <v>LDBONDIgnore</v>
      </c>
      <c r="B42" s="75" t="str">
        <f>VLOOKUP(L42,Mapping!D:F,3,0)</f>
        <v>Ignore</v>
      </c>
      <c r="C42" s="75" t="str">
        <f>VLOOKUP(L42,Mapping!D:G,4,0)</f>
        <v>Ignore</v>
      </c>
      <c r="D42" s="78">
        <f t="shared" si="1"/>
        <v>-3.7520999999999995E-5</v>
      </c>
      <c r="E42" s="78">
        <f t="shared" si="2"/>
        <v>-4.3999999999999997E-8</v>
      </c>
      <c r="F42" s="76" t="str">
        <f>VLOOKUP(L42,Mapping!D:H,5,0)</f>
        <v>AUM</v>
      </c>
      <c r="G42" s="1" t="s">
        <v>648</v>
      </c>
      <c r="H42" s="1" t="s">
        <v>50</v>
      </c>
      <c r="I42" s="1" t="s">
        <v>55</v>
      </c>
      <c r="J42" s="6">
        <v>212000</v>
      </c>
      <c r="K42" s="1" t="s">
        <v>681</v>
      </c>
      <c r="L42" s="6">
        <v>212132</v>
      </c>
      <c r="M42" s="2">
        <v>0</v>
      </c>
      <c r="N42" s="1" t="s">
        <v>1459</v>
      </c>
      <c r="O42" s="1" t="s">
        <v>651</v>
      </c>
      <c r="P42" s="2">
        <v>0</v>
      </c>
      <c r="Q42" s="2">
        <v>374.77</v>
      </c>
      <c r="R42" s="2">
        <v>-375.21</v>
      </c>
      <c r="S42" s="2">
        <v>0</v>
      </c>
      <c r="T42" s="2">
        <v>-0.44</v>
      </c>
      <c r="U42" s="2">
        <v>0</v>
      </c>
      <c r="V42" s="2">
        <v>0</v>
      </c>
      <c r="W42" s="2">
        <v>374.77</v>
      </c>
      <c r="X42" s="2">
        <v>-375.21</v>
      </c>
      <c r="Y42" s="2">
        <v>0</v>
      </c>
      <c r="Z42" s="2">
        <v>-0.44</v>
      </c>
      <c r="AA42" s="2">
        <v>0</v>
      </c>
    </row>
    <row r="43" spans="1:27" ht="15" customHeight="1" x14ac:dyDescent="0.25">
      <c r="A43" s="75" t="str">
        <f t="shared" si="0"/>
        <v>LDBONDIgnore</v>
      </c>
      <c r="B43" s="75" t="str">
        <f>VLOOKUP(L43,Mapping!D:F,3,0)</f>
        <v>Ignore</v>
      </c>
      <c r="C43" s="75" t="str">
        <f>VLOOKUP(L43,Mapping!D:G,4,0)</f>
        <v>Ignore</v>
      </c>
      <c r="D43" s="78">
        <f t="shared" si="1"/>
        <v>1.17E-2</v>
      </c>
      <c r="E43" s="78">
        <f t="shared" si="2"/>
        <v>0</v>
      </c>
      <c r="F43" s="76" t="str">
        <f>VLOOKUP(L43,Mapping!D:H,5,0)</f>
        <v>AUM</v>
      </c>
      <c r="G43" s="1" t="s">
        <v>648</v>
      </c>
      <c r="H43" s="1" t="s">
        <v>50</v>
      </c>
      <c r="I43" s="1" t="s">
        <v>55</v>
      </c>
      <c r="J43" s="6">
        <v>212000</v>
      </c>
      <c r="K43" s="1" t="s">
        <v>681</v>
      </c>
      <c r="L43" s="6">
        <v>212154</v>
      </c>
      <c r="M43" s="2">
        <v>0</v>
      </c>
      <c r="N43" s="1" t="s">
        <v>1464</v>
      </c>
      <c r="O43" s="1" t="s">
        <v>651</v>
      </c>
      <c r="P43" s="2">
        <v>-117000</v>
      </c>
      <c r="Q43" s="2">
        <v>0</v>
      </c>
      <c r="R43" s="2">
        <v>0</v>
      </c>
      <c r="S43" s="2">
        <v>117000</v>
      </c>
      <c r="T43" s="2">
        <v>0</v>
      </c>
      <c r="U43" s="2">
        <v>0</v>
      </c>
      <c r="V43" s="2">
        <v>-117000</v>
      </c>
      <c r="W43" s="2">
        <v>0</v>
      </c>
      <c r="X43" s="2">
        <v>0</v>
      </c>
      <c r="Y43" s="2">
        <v>117000</v>
      </c>
      <c r="Z43" s="2">
        <v>0</v>
      </c>
      <c r="AA43" s="2">
        <v>0</v>
      </c>
    </row>
    <row r="44" spans="1:27" ht="15" customHeight="1" x14ac:dyDescent="0.25">
      <c r="A44" s="75" t="str">
        <f t="shared" si="0"/>
        <v>LDBONDIgnore</v>
      </c>
      <c r="B44" s="75" t="str">
        <f>VLOOKUP(L44,Mapping!D:F,3,0)</f>
        <v>Ignore</v>
      </c>
      <c r="C44" s="75" t="str">
        <f>VLOOKUP(L44,Mapping!D:G,4,0)</f>
        <v>Ignore</v>
      </c>
      <c r="D44" s="78">
        <f t="shared" si="1"/>
        <v>10.581858333</v>
      </c>
      <c r="E44" s="78">
        <f t="shared" si="2"/>
        <v>24.9711</v>
      </c>
      <c r="F44" s="76" t="str">
        <f>VLOOKUP(L44,Mapping!D:H,5,0)</f>
        <v>AUM</v>
      </c>
      <c r="G44" s="1" t="s">
        <v>648</v>
      </c>
      <c r="H44" s="1" t="s">
        <v>50</v>
      </c>
      <c r="I44" s="1" t="s">
        <v>55</v>
      </c>
      <c r="J44" s="6">
        <v>212000</v>
      </c>
      <c r="K44" s="1" t="s">
        <v>681</v>
      </c>
      <c r="L44" s="6">
        <v>212160</v>
      </c>
      <c r="M44" s="2">
        <v>0</v>
      </c>
      <c r="N44" s="1" t="s">
        <v>690</v>
      </c>
      <c r="O44" s="1" t="s">
        <v>651</v>
      </c>
      <c r="P44" s="2">
        <v>0</v>
      </c>
      <c r="Q44" s="2">
        <v>143892416.66999999</v>
      </c>
      <c r="R44" s="2">
        <v>0</v>
      </c>
      <c r="S44" s="2">
        <v>105818583.33</v>
      </c>
      <c r="T44" s="2">
        <v>0</v>
      </c>
      <c r="U44" s="2">
        <v>249711000</v>
      </c>
      <c r="V44" s="2">
        <v>0</v>
      </c>
      <c r="W44" s="2">
        <v>143892416.66999999</v>
      </c>
      <c r="X44" s="2">
        <v>0</v>
      </c>
      <c r="Y44" s="2">
        <v>105818583.33</v>
      </c>
      <c r="Z44" s="2">
        <v>0</v>
      </c>
      <c r="AA44" s="2">
        <v>249711000</v>
      </c>
    </row>
    <row r="45" spans="1:27" ht="15" customHeight="1" x14ac:dyDescent="0.25">
      <c r="A45" s="75" t="str">
        <f t="shared" si="0"/>
        <v>LDBONDIgnore</v>
      </c>
      <c r="B45" s="75" t="str">
        <f>VLOOKUP(L45,Mapping!D:F,3,0)</f>
        <v>Ignore</v>
      </c>
      <c r="C45" s="75" t="str">
        <f>VLOOKUP(L45,Mapping!D:G,4,0)</f>
        <v>Ignore</v>
      </c>
      <c r="D45" s="78">
        <f t="shared" si="1"/>
        <v>-5.0000000000000001E-4</v>
      </c>
      <c r="E45" s="78">
        <f t="shared" si="2"/>
        <v>0</v>
      </c>
      <c r="F45" s="76" t="str">
        <f>VLOOKUP(L45,Mapping!D:H,5,0)</f>
        <v>AUM</v>
      </c>
      <c r="G45" s="1" t="s">
        <v>648</v>
      </c>
      <c r="H45" s="1" t="s">
        <v>50</v>
      </c>
      <c r="I45" s="1" t="s">
        <v>55</v>
      </c>
      <c r="J45" s="6">
        <v>212000</v>
      </c>
      <c r="K45" s="1" t="s">
        <v>681</v>
      </c>
      <c r="L45" s="6">
        <v>212183</v>
      </c>
      <c r="M45" s="2">
        <v>0</v>
      </c>
      <c r="N45" s="1" t="s">
        <v>1465</v>
      </c>
      <c r="O45" s="1" t="s">
        <v>651</v>
      </c>
      <c r="P45" s="2">
        <v>0</v>
      </c>
      <c r="Q45" s="2">
        <v>5000</v>
      </c>
      <c r="R45" s="2">
        <v>-5000</v>
      </c>
      <c r="S45" s="2">
        <v>0</v>
      </c>
      <c r="T45" s="2">
        <v>0</v>
      </c>
      <c r="U45" s="2">
        <v>0</v>
      </c>
      <c r="V45" s="2">
        <v>0</v>
      </c>
      <c r="W45" s="2">
        <v>5000</v>
      </c>
      <c r="X45" s="2">
        <v>-5000</v>
      </c>
      <c r="Y45" s="2">
        <v>0</v>
      </c>
      <c r="Z45" s="2">
        <v>0</v>
      </c>
      <c r="AA45" s="2">
        <v>0</v>
      </c>
    </row>
    <row r="46" spans="1:27" ht="15" customHeight="1" x14ac:dyDescent="0.25">
      <c r="A46" s="75" t="str">
        <f t="shared" si="0"/>
        <v>LDBONDIgnore</v>
      </c>
      <c r="B46" s="75" t="str">
        <f>VLOOKUP(L46,Mapping!D:F,3,0)</f>
        <v>Ignore</v>
      </c>
      <c r="C46" s="75" t="str">
        <f>VLOOKUP(L46,Mapping!D:G,4,0)</f>
        <v>Ignore</v>
      </c>
      <c r="D46" s="78">
        <f t="shared" si="1"/>
        <v>-2.1378209999999998E-3</v>
      </c>
      <c r="E46" s="78">
        <f t="shared" si="2"/>
        <v>6.7380399999999996E-4</v>
      </c>
      <c r="F46" s="76" t="str">
        <f>VLOOKUP(L46,Mapping!D:H,5,0)</f>
        <v>AUM</v>
      </c>
      <c r="G46" s="1" t="s">
        <v>648</v>
      </c>
      <c r="H46" s="1" t="s">
        <v>50</v>
      </c>
      <c r="I46" s="1" t="s">
        <v>55</v>
      </c>
      <c r="J46" s="6">
        <v>212000</v>
      </c>
      <c r="K46" s="1" t="s">
        <v>681</v>
      </c>
      <c r="L46" s="6">
        <v>212185</v>
      </c>
      <c r="M46" s="2">
        <v>0</v>
      </c>
      <c r="N46" s="1" t="s">
        <v>1020</v>
      </c>
      <c r="O46" s="1" t="s">
        <v>651</v>
      </c>
      <c r="P46" s="2">
        <v>0</v>
      </c>
      <c r="Q46" s="2">
        <v>28116.25</v>
      </c>
      <c r="R46" s="2">
        <v>-21378.21</v>
      </c>
      <c r="S46" s="2">
        <v>0</v>
      </c>
      <c r="T46" s="2">
        <v>0</v>
      </c>
      <c r="U46" s="2">
        <v>6738.04</v>
      </c>
      <c r="V46" s="2">
        <v>0</v>
      </c>
      <c r="W46" s="2">
        <v>28116.25</v>
      </c>
      <c r="X46" s="2">
        <v>-21378.21</v>
      </c>
      <c r="Y46" s="2">
        <v>0</v>
      </c>
      <c r="Z46" s="2">
        <v>0</v>
      </c>
      <c r="AA46" s="2">
        <v>6738.04</v>
      </c>
    </row>
    <row r="47" spans="1:27" ht="15" customHeight="1" x14ac:dyDescent="0.25">
      <c r="A47" s="75" t="str">
        <f t="shared" si="0"/>
        <v>LDBONDIgnore</v>
      </c>
      <c r="B47" s="75" t="str">
        <f>VLOOKUP(L47,Mapping!D:F,3,0)</f>
        <v>Ignore</v>
      </c>
      <c r="C47" s="75" t="str">
        <f>VLOOKUP(L47,Mapping!D:G,4,0)</f>
        <v>Ignore</v>
      </c>
      <c r="D47" s="78">
        <f t="shared" si="1"/>
        <v>-9.4170669999999995E-3</v>
      </c>
      <c r="E47" s="78">
        <f t="shared" si="2"/>
        <v>-8.7999999999999994E-8</v>
      </c>
      <c r="F47" s="76" t="str">
        <f>VLOOKUP(L47,Mapping!D:H,5,0)</f>
        <v>AUM</v>
      </c>
      <c r="G47" s="1" t="s">
        <v>648</v>
      </c>
      <c r="H47" s="1" t="s">
        <v>50</v>
      </c>
      <c r="I47" s="1" t="s">
        <v>55</v>
      </c>
      <c r="J47" s="6">
        <v>212000</v>
      </c>
      <c r="K47" s="1" t="s">
        <v>681</v>
      </c>
      <c r="L47" s="6">
        <v>212187</v>
      </c>
      <c r="M47" s="2">
        <v>0</v>
      </c>
      <c r="N47" s="1" t="s">
        <v>1203</v>
      </c>
      <c r="O47" s="1" t="s">
        <v>651</v>
      </c>
      <c r="P47" s="2">
        <v>0</v>
      </c>
      <c r="Q47" s="2">
        <v>94169.79</v>
      </c>
      <c r="R47" s="2">
        <v>-94170.67</v>
      </c>
      <c r="S47" s="2">
        <v>0</v>
      </c>
      <c r="T47" s="2">
        <v>-0.88</v>
      </c>
      <c r="U47" s="2">
        <v>0</v>
      </c>
      <c r="V47" s="2">
        <v>0</v>
      </c>
      <c r="W47" s="2">
        <v>94169.79</v>
      </c>
      <c r="X47" s="2">
        <v>-94170.67</v>
      </c>
      <c r="Y47" s="2">
        <v>0</v>
      </c>
      <c r="Z47" s="2">
        <v>-0.88</v>
      </c>
      <c r="AA47" s="2">
        <v>0</v>
      </c>
    </row>
    <row r="48" spans="1:27" ht="15" customHeight="1" x14ac:dyDescent="0.25">
      <c r="A48" s="75" t="str">
        <f t="shared" si="0"/>
        <v>LDBONDIgnore</v>
      </c>
      <c r="B48" s="75" t="str">
        <f>VLOOKUP(L48,Mapping!D:F,3,0)</f>
        <v>Ignore</v>
      </c>
      <c r="C48" s="75" t="str">
        <f>VLOOKUP(L48,Mapping!D:G,4,0)</f>
        <v>Ignore</v>
      </c>
      <c r="D48" s="78">
        <f t="shared" si="1"/>
        <v>-5.4934470000000003E-3</v>
      </c>
      <c r="E48" s="78">
        <f t="shared" si="2"/>
        <v>1.601817E-3</v>
      </c>
      <c r="F48" s="76" t="str">
        <f>VLOOKUP(L48,Mapping!D:H,5,0)</f>
        <v>AUM</v>
      </c>
      <c r="G48" s="1" t="s">
        <v>648</v>
      </c>
      <c r="H48" s="1" t="s">
        <v>50</v>
      </c>
      <c r="I48" s="1" t="s">
        <v>55</v>
      </c>
      <c r="J48" s="6">
        <v>212000</v>
      </c>
      <c r="K48" s="1" t="s">
        <v>681</v>
      </c>
      <c r="L48" s="6">
        <v>212194</v>
      </c>
      <c r="M48" s="2">
        <v>0</v>
      </c>
      <c r="N48" s="1" t="s">
        <v>691</v>
      </c>
      <c r="O48" s="1" t="s">
        <v>651</v>
      </c>
      <c r="P48" s="2">
        <v>0</v>
      </c>
      <c r="Q48" s="2">
        <v>70952.639999999999</v>
      </c>
      <c r="R48" s="2">
        <v>-54934.47</v>
      </c>
      <c r="S48" s="2">
        <v>0</v>
      </c>
      <c r="T48" s="2">
        <v>0</v>
      </c>
      <c r="U48" s="2">
        <v>16018.17</v>
      </c>
      <c r="V48" s="2">
        <v>0</v>
      </c>
      <c r="W48" s="2">
        <v>70952.639999999999</v>
      </c>
      <c r="X48" s="2">
        <v>-54934.47</v>
      </c>
      <c r="Y48" s="2">
        <v>0</v>
      </c>
      <c r="Z48" s="2">
        <v>0</v>
      </c>
      <c r="AA48" s="2">
        <v>16018.17</v>
      </c>
    </row>
    <row r="49" spans="1:27" ht="15" customHeight="1" x14ac:dyDescent="0.25">
      <c r="A49" s="75" t="str">
        <f t="shared" si="0"/>
        <v>LDBONDIgnore</v>
      </c>
      <c r="B49" s="75" t="str">
        <f>VLOOKUP(L49,Mapping!D:F,3,0)</f>
        <v>Ignore</v>
      </c>
      <c r="C49" s="75" t="str">
        <f>VLOOKUP(L49,Mapping!D:G,4,0)</f>
        <v>Ignore</v>
      </c>
      <c r="D49" s="78">
        <f t="shared" si="1"/>
        <v>-2.2100000000000002E-3</v>
      </c>
      <c r="E49" s="78">
        <f t="shared" si="2"/>
        <v>0</v>
      </c>
      <c r="F49" s="76" t="str">
        <f>VLOOKUP(L49,Mapping!D:H,5,0)</f>
        <v>AUM</v>
      </c>
      <c r="G49" s="1" t="s">
        <v>648</v>
      </c>
      <c r="H49" s="1" t="s">
        <v>50</v>
      </c>
      <c r="I49" s="1" t="s">
        <v>55</v>
      </c>
      <c r="J49" s="6">
        <v>212000</v>
      </c>
      <c r="K49" s="1" t="s">
        <v>681</v>
      </c>
      <c r="L49" s="6">
        <v>212197</v>
      </c>
      <c r="M49" s="2">
        <v>0</v>
      </c>
      <c r="N49" s="1" t="s">
        <v>942</v>
      </c>
      <c r="O49" s="1" t="s">
        <v>651</v>
      </c>
      <c r="P49" s="2">
        <v>0</v>
      </c>
      <c r="Q49" s="2">
        <v>22100</v>
      </c>
      <c r="R49" s="2">
        <v>-22100</v>
      </c>
      <c r="S49" s="2">
        <v>0</v>
      </c>
      <c r="T49" s="2">
        <v>0</v>
      </c>
      <c r="U49" s="2">
        <v>0</v>
      </c>
      <c r="V49" s="2">
        <v>0</v>
      </c>
      <c r="W49" s="2">
        <v>22100</v>
      </c>
      <c r="X49" s="2">
        <v>-22100</v>
      </c>
      <c r="Y49" s="2">
        <v>0</v>
      </c>
      <c r="Z49" s="2">
        <v>0</v>
      </c>
      <c r="AA49" s="2">
        <v>0</v>
      </c>
    </row>
    <row r="50" spans="1:27" ht="15" customHeight="1" x14ac:dyDescent="0.25">
      <c r="A50" s="75" t="str">
        <f t="shared" si="0"/>
        <v>LDBONDIgnore</v>
      </c>
      <c r="B50" s="75" t="str">
        <f>VLOOKUP(L50,Mapping!D:F,3,0)</f>
        <v>Ignore</v>
      </c>
      <c r="C50" s="75" t="str">
        <f>VLOOKUP(L50,Mapping!D:G,4,0)</f>
        <v>Ignore</v>
      </c>
      <c r="D50" s="78">
        <f t="shared" si="1"/>
        <v>7.6850256999999991E-2</v>
      </c>
      <c r="E50" s="78">
        <f t="shared" si="2"/>
        <v>7.6850298999999997E-2</v>
      </c>
      <c r="F50" s="76" t="str">
        <f>VLOOKUP(L50,Mapping!D:H,5,0)</f>
        <v>AUM</v>
      </c>
      <c r="G50" s="1" t="s">
        <v>648</v>
      </c>
      <c r="H50" s="1" t="s">
        <v>50</v>
      </c>
      <c r="I50" s="1" t="s">
        <v>55</v>
      </c>
      <c r="J50" s="6">
        <v>212000</v>
      </c>
      <c r="K50" s="1" t="s">
        <v>681</v>
      </c>
      <c r="L50" s="6">
        <v>212220</v>
      </c>
      <c r="M50" s="2">
        <v>0</v>
      </c>
      <c r="N50" s="1" t="s">
        <v>692</v>
      </c>
      <c r="O50" s="1" t="s">
        <v>651</v>
      </c>
      <c r="P50" s="2">
        <v>0</v>
      </c>
      <c r="Q50" s="2">
        <v>0.42</v>
      </c>
      <c r="R50" s="2">
        <v>0</v>
      </c>
      <c r="S50" s="2">
        <v>768502.57</v>
      </c>
      <c r="T50" s="2">
        <v>0</v>
      </c>
      <c r="U50" s="2">
        <v>768502.99</v>
      </c>
      <c r="V50" s="2">
        <v>0</v>
      </c>
      <c r="W50" s="2">
        <v>0.42</v>
      </c>
      <c r="X50" s="2">
        <v>0</v>
      </c>
      <c r="Y50" s="2">
        <v>768502.57</v>
      </c>
      <c r="Z50" s="2">
        <v>0</v>
      </c>
      <c r="AA50" s="2">
        <v>768502.99</v>
      </c>
    </row>
    <row r="51" spans="1:27" ht="15" customHeight="1" x14ac:dyDescent="0.25">
      <c r="A51" s="75" t="str">
        <f t="shared" si="0"/>
        <v>LDBONDIgnore</v>
      </c>
      <c r="B51" s="75" t="str">
        <f>VLOOKUP(L51,Mapping!D:F,3,0)</f>
        <v>Ignore</v>
      </c>
      <c r="C51" s="75" t="str">
        <f>VLOOKUP(L51,Mapping!D:G,4,0)</f>
        <v>Ignore</v>
      </c>
      <c r="D51" s="78">
        <f t="shared" si="1"/>
        <v>-5.2285240000000004E-2</v>
      </c>
      <c r="E51" s="78">
        <f t="shared" si="2"/>
        <v>-5.2285240000000004E-2</v>
      </c>
      <c r="F51" s="76" t="str">
        <f>VLOOKUP(L51,Mapping!D:H,5,0)</f>
        <v>AUM</v>
      </c>
      <c r="G51" s="1" t="s">
        <v>648</v>
      </c>
      <c r="H51" s="1" t="s">
        <v>50</v>
      </c>
      <c r="I51" s="1" t="s">
        <v>55</v>
      </c>
      <c r="J51" s="6">
        <v>212000</v>
      </c>
      <c r="K51" s="1" t="s">
        <v>681</v>
      </c>
      <c r="L51" s="6">
        <v>212223</v>
      </c>
      <c r="M51" s="2">
        <v>0</v>
      </c>
      <c r="N51" s="1" t="s">
        <v>693</v>
      </c>
      <c r="O51" s="1" t="s">
        <v>651</v>
      </c>
      <c r="P51" s="2">
        <v>0</v>
      </c>
      <c r="Q51" s="2">
        <v>0</v>
      </c>
      <c r="R51" s="2">
        <v>-522852.4</v>
      </c>
      <c r="S51" s="2">
        <v>0</v>
      </c>
      <c r="T51" s="2">
        <v>-522852.4</v>
      </c>
      <c r="U51" s="2">
        <v>0</v>
      </c>
      <c r="V51" s="2">
        <v>0</v>
      </c>
      <c r="W51" s="2">
        <v>0</v>
      </c>
      <c r="X51" s="2">
        <v>-522852.4</v>
      </c>
      <c r="Y51" s="2">
        <v>0</v>
      </c>
      <c r="Z51" s="2">
        <v>-522852.4</v>
      </c>
      <c r="AA51" s="2">
        <v>0</v>
      </c>
    </row>
    <row r="52" spans="1:27" ht="15" customHeight="1" x14ac:dyDescent="0.25">
      <c r="A52" s="75" t="str">
        <f t="shared" si="0"/>
        <v>LDBONDIgnore</v>
      </c>
      <c r="B52" s="75" t="str">
        <f>VLOOKUP(L52,Mapping!D:F,3,0)</f>
        <v>Ignore</v>
      </c>
      <c r="C52" s="75" t="str">
        <f>VLOOKUP(L52,Mapping!D:G,4,0)</f>
        <v>Ignore</v>
      </c>
      <c r="D52" s="78">
        <f t="shared" si="1"/>
        <v>-2.519E-3</v>
      </c>
      <c r="E52" s="78">
        <f t="shared" si="2"/>
        <v>-1.9999999999999999E-7</v>
      </c>
      <c r="F52" s="76" t="str">
        <f>VLOOKUP(L52,Mapping!D:H,5,0)</f>
        <v>AUM</v>
      </c>
      <c r="G52" s="1" t="s">
        <v>648</v>
      </c>
      <c r="H52" s="1" t="s">
        <v>50</v>
      </c>
      <c r="I52" s="1" t="s">
        <v>55</v>
      </c>
      <c r="J52" s="6">
        <v>212000</v>
      </c>
      <c r="K52" s="1" t="s">
        <v>681</v>
      </c>
      <c r="L52" s="6">
        <v>212233</v>
      </c>
      <c r="M52" s="2">
        <v>0</v>
      </c>
      <c r="N52" s="1" t="s">
        <v>694</v>
      </c>
      <c r="O52" s="1" t="s">
        <v>651</v>
      </c>
      <c r="P52" s="2">
        <v>0</v>
      </c>
      <c r="Q52" s="2">
        <v>25188</v>
      </c>
      <c r="R52" s="2">
        <v>-25190</v>
      </c>
      <c r="S52" s="2">
        <v>0</v>
      </c>
      <c r="T52" s="2">
        <v>-2</v>
      </c>
      <c r="U52" s="2">
        <v>0</v>
      </c>
      <c r="V52" s="2">
        <v>0</v>
      </c>
      <c r="W52" s="2">
        <v>25188</v>
      </c>
      <c r="X52" s="2">
        <v>-25190</v>
      </c>
      <c r="Y52" s="2">
        <v>0</v>
      </c>
      <c r="Z52" s="2">
        <v>-2</v>
      </c>
      <c r="AA52" s="2">
        <v>0</v>
      </c>
    </row>
    <row r="53" spans="1:27" ht="15" customHeight="1" x14ac:dyDescent="0.25">
      <c r="A53" s="75" t="str">
        <f t="shared" si="0"/>
        <v>LDBONDIgnore</v>
      </c>
      <c r="B53" s="75" t="str">
        <f>VLOOKUP(L53,Mapping!D:F,3,0)</f>
        <v>Ignore</v>
      </c>
      <c r="C53" s="75" t="str">
        <f>VLOOKUP(L53,Mapping!D:G,4,0)</f>
        <v>Ignore</v>
      </c>
      <c r="D53" s="78">
        <f t="shared" si="1"/>
        <v>-3.0381799999999997E-4</v>
      </c>
      <c r="E53" s="78">
        <f t="shared" si="2"/>
        <v>1.147349E-3</v>
      </c>
      <c r="F53" s="76" t="str">
        <f>VLOOKUP(L53,Mapping!D:H,5,0)</f>
        <v>AUM</v>
      </c>
      <c r="G53" s="1" t="s">
        <v>648</v>
      </c>
      <c r="H53" s="1" t="s">
        <v>50</v>
      </c>
      <c r="I53" s="1" t="s">
        <v>55</v>
      </c>
      <c r="J53" s="6">
        <v>212000</v>
      </c>
      <c r="K53" s="1" t="s">
        <v>681</v>
      </c>
      <c r="L53" s="6">
        <v>212240</v>
      </c>
      <c r="M53" s="2">
        <v>0</v>
      </c>
      <c r="N53" s="1" t="s">
        <v>695</v>
      </c>
      <c r="O53" s="1" t="s">
        <v>651</v>
      </c>
      <c r="P53" s="2">
        <v>0</v>
      </c>
      <c r="Q53" s="2">
        <v>14511.67</v>
      </c>
      <c r="R53" s="2">
        <v>-3038.18</v>
      </c>
      <c r="S53" s="2">
        <v>0</v>
      </c>
      <c r="T53" s="2">
        <v>0</v>
      </c>
      <c r="U53" s="2">
        <v>11473.49</v>
      </c>
      <c r="V53" s="2">
        <v>0</v>
      </c>
      <c r="W53" s="2">
        <v>14511.67</v>
      </c>
      <c r="X53" s="2">
        <v>-3038.18</v>
      </c>
      <c r="Y53" s="2">
        <v>0</v>
      </c>
      <c r="Z53" s="2">
        <v>0</v>
      </c>
      <c r="AA53" s="2">
        <v>11473.49</v>
      </c>
    </row>
    <row r="54" spans="1:27" ht="15" customHeight="1" x14ac:dyDescent="0.25">
      <c r="A54" s="75" t="str">
        <f t="shared" si="0"/>
        <v>LDBONDIgnore</v>
      </c>
      <c r="B54" s="75" t="str">
        <f>VLOOKUP(L54,Mapping!D:F,3,0)</f>
        <v>Ignore</v>
      </c>
      <c r="C54" s="75" t="str">
        <f>VLOOKUP(L54,Mapping!D:G,4,0)</f>
        <v>Ignore</v>
      </c>
      <c r="D54" s="78">
        <f t="shared" si="1"/>
        <v>0</v>
      </c>
      <c r="E54" s="78">
        <f t="shared" si="2"/>
        <v>1.8760000000000001E-4</v>
      </c>
      <c r="F54" s="76" t="str">
        <f>VLOOKUP(L54,Mapping!D:H,5,0)</f>
        <v>AUM</v>
      </c>
      <c r="G54" s="1" t="s">
        <v>648</v>
      </c>
      <c r="H54" s="1" t="s">
        <v>50</v>
      </c>
      <c r="I54" s="1" t="s">
        <v>55</v>
      </c>
      <c r="J54" s="6">
        <v>212000</v>
      </c>
      <c r="K54" s="1" t="s">
        <v>681</v>
      </c>
      <c r="L54" s="6">
        <v>212247</v>
      </c>
      <c r="M54" s="2">
        <v>0</v>
      </c>
      <c r="N54" s="1" t="s">
        <v>696</v>
      </c>
      <c r="O54" s="1" t="s">
        <v>651</v>
      </c>
      <c r="P54" s="2">
        <v>0</v>
      </c>
      <c r="Q54" s="2">
        <v>1876</v>
      </c>
      <c r="R54" s="2">
        <v>0</v>
      </c>
      <c r="S54" s="2">
        <v>0</v>
      </c>
      <c r="T54" s="2">
        <v>0</v>
      </c>
      <c r="U54" s="2">
        <v>1876</v>
      </c>
      <c r="V54" s="2">
        <v>0</v>
      </c>
      <c r="W54" s="2">
        <v>1876</v>
      </c>
      <c r="X54" s="2">
        <v>0</v>
      </c>
      <c r="Y54" s="2">
        <v>0</v>
      </c>
      <c r="Z54" s="2">
        <v>0</v>
      </c>
      <c r="AA54" s="2">
        <v>1876</v>
      </c>
    </row>
    <row r="55" spans="1:27" ht="15" customHeight="1" x14ac:dyDescent="0.25">
      <c r="A55" s="75" t="str">
        <f t="shared" si="0"/>
        <v>LDBONDIgnore</v>
      </c>
      <c r="B55" s="75" t="str">
        <f>VLOOKUP(L55,Mapping!D:F,3,0)</f>
        <v>Ignore</v>
      </c>
      <c r="C55" s="75" t="str">
        <f>VLOOKUP(L55,Mapping!D:G,4,0)</f>
        <v>Ignore</v>
      </c>
      <c r="D55" s="78">
        <f t="shared" si="1"/>
        <v>1.304475E-3</v>
      </c>
      <c r="E55" s="78">
        <f t="shared" si="2"/>
        <v>3.5283629999999996E-3</v>
      </c>
      <c r="F55" s="76" t="str">
        <f>VLOOKUP(L55,Mapping!D:H,5,0)</f>
        <v>AUM</v>
      </c>
      <c r="G55" s="1" t="s">
        <v>648</v>
      </c>
      <c r="H55" s="1" t="s">
        <v>50</v>
      </c>
      <c r="I55" s="1" t="s">
        <v>55</v>
      </c>
      <c r="J55" s="6">
        <v>212000</v>
      </c>
      <c r="K55" s="1" t="s">
        <v>681</v>
      </c>
      <c r="L55" s="6">
        <v>212252</v>
      </c>
      <c r="M55" s="2">
        <v>0</v>
      </c>
      <c r="N55" s="1" t="s">
        <v>697</v>
      </c>
      <c r="O55" s="1" t="s">
        <v>651</v>
      </c>
      <c r="P55" s="2">
        <v>0</v>
      </c>
      <c r="Q55" s="2">
        <v>22238.880000000001</v>
      </c>
      <c r="R55" s="2">
        <v>0</v>
      </c>
      <c r="S55" s="2">
        <v>13044.75</v>
      </c>
      <c r="T55" s="2">
        <v>0</v>
      </c>
      <c r="U55" s="2">
        <v>35283.629999999997</v>
      </c>
      <c r="V55" s="2">
        <v>0</v>
      </c>
      <c r="W55" s="2">
        <v>22238.880000000001</v>
      </c>
      <c r="X55" s="2">
        <v>0</v>
      </c>
      <c r="Y55" s="2">
        <v>13044.75</v>
      </c>
      <c r="Z55" s="2">
        <v>0</v>
      </c>
      <c r="AA55" s="2">
        <v>35283.629999999997</v>
      </c>
    </row>
    <row r="56" spans="1:27" ht="15" customHeight="1" x14ac:dyDescent="0.25">
      <c r="A56" s="75" t="str">
        <f t="shared" si="0"/>
        <v>LDBONDIgnore</v>
      </c>
      <c r="B56" s="75" t="str">
        <f>VLOOKUP(L56,Mapping!D:F,3,0)</f>
        <v>Ignore</v>
      </c>
      <c r="C56" s="75" t="str">
        <f>VLOOKUP(L56,Mapping!D:G,4,0)</f>
        <v>Ignore</v>
      </c>
      <c r="D56" s="78">
        <f t="shared" si="1"/>
        <v>7.4084650000000012E-3</v>
      </c>
      <c r="E56" s="78">
        <f t="shared" si="2"/>
        <v>7.4084699999999995E-3</v>
      </c>
      <c r="F56" s="76" t="str">
        <f>VLOOKUP(L56,Mapping!D:H,5,0)</f>
        <v>AUM</v>
      </c>
      <c r="G56" s="1" t="s">
        <v>648</v>
      </c>
      <c r="H56" s="1" t="s">
        <v>50</v>
      </c>
      <c r="I56" s="1" t="s">
        <v>55</v>
      </c>
      <c r="J56" s="6">
        <v>212000</v>
      </c>
      <c r="K56" s="1" t="s">
        <v>681</v>
      </c>
      <c r="L56" s="6">
        <v>212255</v>
      </c>
      <c r="M56" s="2">
        <v>0</v>
      </c>
      <c r="N56" s="1" t="s">
        <v>698</v>
      </c>
      <c r="O56" s="1" t="s">
        <v>651</v>
      </c>
      <c r="P56" s="2">
        <v>0</v>
      </c>
      <c r="Q56" s="2">
        <v>0.05</v>
      </c>
      <c r="R56" s="2">
        <v>0</v>
      </c>
      <c r="S56" s="2">
        <v>74084.650000000009</v>
      </c>
      <c r="T56" s="2">
        <v>0</v>
      </c>
      <c r="U56" s="2">
        <v>74084.7</v>
      </c>
      <c r="V56" s="2">
        <v>0</v>
      </c>
      <c r="W56" s="2">
        <v>0.05</v>
      </c>
      <c r="X56" s="2">
        <v>0</v>
      </c>
      <c r="Y56" s="2">
        <v>74084.650000000009</v>
      </c>
      <c r="Z56" s="2">
        <v>0</v>
      </c>
      <c r="AA56" s="2">
        <v>74084.7</v>
      </c>
    </row>
    <row r="57" spans="1:27" ht="15" customHeight="1" x14ac:dyDescent="0.25">
      <c r="A57" s="75" t="str">
        <f t="shared" si="0"/>
        <v>LDBONDIgnore</v>
      </c>
      <c r="B57" s="75" t="str">
        <f>VLOOKUP(L57,Mapping!D:F,3,0)</f>
        <v>Ignore</v>
      </c>
      <c r="C57" s="75" t="str">
        <f>VLOOKUP(L57,Mapping!D:G,4,0)</f>
        <v>Ignore</v>
      </c>
      <c r="D57" s="78">
        <f t="shared" si="1"/>
        <v>2.4607400000000003E-3</v>
      </c>
      <c r="E57" s="78">
        <f t="shared" si="2"/>
        <v>7.9071550000000008E-3</v>
      </c>
      <c r="F57" s="76" t="str">
        <f>VLOOKUP(L57,Mapping!D:H,5,0)</f>
        <v>AUM</v>
      </c>
      <c r="G57" s="1" t="s">
        <v>648</v>
      </c>
      <c r="H57" s="1" t="s">
        <v>50</v>
      </c>
      <c r="I57" s="1" t="s">
        <v>55</v>
      </c>
      <c r="J57" s="6">
        <v>212000</v>
      </c>
      <c r="K57" s="1" t="s">
        <v>681</v>
      </c>
      <c r="L57" s="6">
        <v>212271</v>
      </c>
      <c r="M57" s="2">
        <v>0</v>
      </c>
      <c r="N57" s="1" t="s">
        <v>700</v>
      </c>
      <c r="O57" s="1" t="s">
        <v>651</v>
      </c>
      <c r="P57" s="2">
        <v>0</v>
      </c>
      <c r="Q57" s="2">
        <v>54464.15</v>
      </c>
      <c r="R57" s="2">
        <v>0</v>
      </c>
      <c r="S57" s="2">
        <v>24607.4</v>
      </c>
      <c r="T57" s="2">
        <v>0</v>
      </c>
      <c r="U57" s="2">
        <v>79071.55</v>
      </c>
      <c r="V57" s="2">
        <v>0</v>
      </c>
      <c r="W57" s="2">
        <v>54464.15</v>
      </c>
      <c r="X57" s="2">
        <v>0</v>
      </c>
      <c r="Y57" s="2">
        <v>24607.4</v>
      </c>
      <c r="Z57" s="2">
        <v>0</v>
      </c>
      <c r="AA57" s="2">
        <v>79071.55</v>
      </c>
    </row>
    <row r="58" spans="1:27" ht="15" customHeight="1" x14ac:dyDescent="0.25">
      <c r="A58" s="75" t="str">
        <f t="shared" si="0"/>
        <v>LDBONDIgnore</v>
      </c>
      <c r="B58" s="75" t="str">
        <f>VLOOKUP(L58,Mapping!D:F,3,0)</f>
        <v>Ignore</v>
      </c>
      <c r="C58" s="75" t="str">
        <f>VLOOKUP(L58,Mapping!D:G,4,0)</f>
        <v>Ignore</v>
      </c>
      <c r="D58" s="78">
        <f t="shared" si="1"/>
        <v>2.4607400000000003E-3</v>
      </c>
      <c r="E58" s="78">
        <f t="shared" si="2"/>
        <v>7.9071550000000008E-3</v>
      </c>
      <c r="F58" s="76" t="str">
        <f>VLOOKUP(L58,Mapping!D:H,5,0)</f>
        <v>AUM</v>
      </c>
      <c r="G58" s="1" t="s">
        <v>648</v>
      </c>
      <c r="H58" s="1" t="s">
        <v>50</v>
      </c>
      <c r="I58" s="1" t="s">
        <v>55</v>
      </c>
      <c r="J58" s="6">
        <v>212000</v>
      </c>
      <c r="K58" s="1" t="s">
        <v>681</v>
      </c>
      <c r="L58" s="6">
        <v>212272</v>
      </c>
      <c r="M58" s="2">
        <v>0</v>
      </c>
      <c r="N58" s="1" t="s">
        <v>701</v>
      </c>
      <c r="O58" s="1" t="s">
        <v>651</v>
      </c>
      <c r="P58" s="2">
        <v>0</v>
      </c>
      <c r="Q58" s="2">
        <v>54464.15</v>
      </c>
      <c r="R58" s="2">
        <v>0</v>
      </c>
      <c r="S58" s="2">
        <v>24607.4</v>
      </c>
      <c r="T58" s="2">
        <v>0</v>
      </c>
      <c r="U58" s="2">
        <v>79071.55</v>
      </c>
      <c r="V58" s="2">
        <v>0</v>
      </c>
      <c r="W58" s="2">
        <v>54464.15</v>
      </c>
      <c r="X58" s="2">
        <v>0</v>
      </c>
      <c r="Y58" s="2">
        <v>24607.4</v>
      </c>
      <c r="Z58" s="2">
        <v>0</v>
      </c>
      <c r="AA58" s="2">
        <v>79071.55</v>
      </c>
    </row>
    <row r="59" spans="1:27" ht="15" customHeight="1" x14ac:dyDescent="0.25">
      <c r="A59" s="75" t="str">
        <f t="shared" si="0"/>
        <v>LDBONDIgnore</v>
      </c>
      <c r="B59" s="75" t="str">
        <f>VLOOKUP(L59,Mapping!D:F,3,0)</f>
        <v>Ignore</v>
      </c>
      <c r="C59" s="75" t="str">
        <f>VLOOKUP(L59,Mapping!D:G,4,0)</f>
        <v>Ignore</v>
      </c>
      <c r="D59" s="78">
        <f t="shared" si="1"/>
        <v>-1.6349800000000001E-4</v>
      </c>
      <c r="E59" s="78">
        <f t="shared" si="2"/>
        <v>4.9619E-5</v>
      </c>
      <c r="F59" s="76" t="str">
        <f>VLOOKUP(L59,Mapping!D:H,5,0)</f>
        <v>AUM</v>
      </c>
      <c r="G59" s="1" t="s">
        <v>648</v>
      </c>
      <c r="H59" s="1" t="s">
        <v>50</v>
      </c>
      <c r="I59" s="1" t="s">
        <v>55</v>
      </c>
      <c r="J59" s="6">
        <v>212000</v>
      </c>
      <c r="K59" s="1" t="s">
        <v>681</v>
      </c>
      <c r="L59" s="6">
        <v>212427</v>
      </c>
      <c r="M59" s="2">
        <v>0</v>
      </c>
      <c r="N59" s="1" t="s">
        <v>768</v>
      </c>
      <c r="O59" s="1" t="s">
        <v>651</v>
      </c>
      <c r="P59" s="2">
        <v>0</v>
      </c>
      <c r="Q59" s="2">
        <v>2131.17</v>
      </c>
      <c r="R59" s="2">
        <v>-1634.98</v>
      </c>
      <c r="S59" s="2">
        <v>0</v>
      </c>
      <c r="T59" s="2">
        <v>0</v>
      </c>
      <c r="U59" s="2">
        <v>496.19</v>
      </c>
      <c r="V59" s="2">
        <v>0</v>
      </c>
      <c r="W59" s="2">
        <v>2131.17</v>
      </c>
      <c r="X59" s="2">
        <v>-1634.98</v>
      </c>
      <c r="Y59" s="2">
        <v>0</v>
      </c>
      <c r="Z59" s="2">
        <v>0</v>
      </c>
      <c r="AA59" s="2">
        <v>496.19</v>
      </c>
    </row>
    <row r="60" spans="1:27" ht="15" customHeight="1" x14ac:dyDescent="0.25">
      <c r="A60" s="75" t="str">
        <f t="shared" si="0"/>
        <v>LDBONDIgnore</v>
      </c>
      <c r="B60" s="75" t="str">
        <f>VLOOKUP(L60,Mapping!D:F,3,0)</f>
        <v>Ignore</v>
      </c>
      <c r="C60" s="75" t="str">
        <f>VLOOKUP(L60,Mapping!D:G,4,0)</f>
        <v>Ignore</v>
      </c>
      <c r="D60" s="78">
        <f t="shared" si="1"/>
        <v>-3.0381799999999997E-4</v>
      </c>
      <c r="E60" s="78">
        <f t="shared" si="2"/>
        <v>1.147349E-3</v>
      </c>
      <c r="F60" s="76" t="str">
        <f>VLOOKUP(L60,Mapping!D:H,5,0)</f>
        <v>AUM</v>
      </c>
      <c r="G60" s="1" t="s">
        <v>648</v>
      </c>
      <c r="H60" s="1" t="s">
        <v>50</v>
      </c>
      <c r="I60" s="1" t="s">
        <v>55</v>
      </c>
      <c r="J60" s="6">
        <v>212000</v>
      </c>
      <c r="K60" s="1" t="s">
        <v>681</v>
      </c>
      <c r="L60" s="6">
        <v>213166</v>
      </c>
      <c r="M60" s="2">
        <v>0</v>
      </c>
      <c r="N60" s="1" t="s">
        <v>702</v>
      </c>
      <c r="O60" s="1" t="s">
        <v>651</v>
      </c>
      <c r="P60" s="2">
        <v>0</v>
      </c>
      <c r="Q60" s="2">
        <v>14511.67</v>
      </c>
      <c r="R60" s="2">
        <v>-3038.18</v>
      </c>
      <c r="S60" s="2">
        <v>0</v>
      </c>
      <c r="T60" s="2">
        <v>0</v>
      </c>
      <c r="U60" s="2">
        <v>11473.49</v>
      </c>
      <c r="V60" s="2">
        <v>0</v>
      </c>
      <c r="W60" s="2">
        <v>14511.67</v>
      </c>
      <c r="X60" s="2">
        <v>-3038.18</v>
      </c>
      <c r="Y60" s="2">
        <v>0</v>
      </c>
      <c r="Z60" s="2">
        <v>0</v>
      </c>
      <c r="AA60" s="2">
        <v>11473.49</v>
      </c>
    </row>
    <row r="61" spans="1:27" ht="15" customHeight="1" x14ac:dyDescent="0.25">
      <c r="A61" s="75" t="str">
        <f t="shared" si="0"/>
        <v>LDBONDIgnore</v>
      </c>
      <c r="B61" s="75" t="str">
        <f>VLOOKUP(L61,Mapping!D:F,3,0)</f>
        <v>Ignore</v>
      </c>
      <c r="C61" s="75" t="str">
        <f>VLOOKUP(L61,Mapping!D:G,4,0)</f>
        <v>Ignore</v>
      </c>
      <c r="D61" s="78">
        <f t="shared" si="1"/>
        <v>-1.2532E-5</v>
      </c>
      <c r="E61" s="78">
        <f t="shared" si="2"/>
        <v>0</v>
      </c>
      <c r="F61" s="76" t="str">
        <f>VLOOKUP(L61,Mapping!D:H,5,0)</f>
        <v>AUM</v>
      </c>
      <c r="G61" s="1" t="s">
        <v>648</v>
      </c>
      <c r="H61" s="1" t="s">
        <v>50</v>
      </c>
      <c r="I61" s="1" t="s">
        <v>55</v>
      </c>
      <c r="J61" s="6">
        <v>212000</v>
      </c>
      <c r="K61" s="1" t="s">
        <v>681</v>
      </c>
      <c r="L61" s="6">
        <v>214100</v>
      </c>
      <c r="M61" s="2">
        <v>0</v>
      </c>
      <c r="N61" s="1" t="s">
        <v>944</v>
      </c>
      <c r="O61" s="1" t="s">
        <v>651</v>
      </c>
      <c r="P61" s="2">
        <v>0</v>
      </c>
      <c r="Q61" s="2">
        <v>125.32</v>
      </c>
      <c r="R61" s="2">
        <v>-125.32</v>
      </c>
      <c r="S61" s="2">
        <v>0</v>
      </c>
      <c r="T61" s="2">
        <v>0</v>
      </c>
      <c r="U61" s="2">
        <v>0</v>
      </c>
      <c r="V61" s="2">
        <v>0</v>
      </c>
      <c r="W61" s="2">
        <v>125.32</v>
      </c>
      <c r="X61" s="2">
        <v>-125.32</v>
      </c>
      <c r="Y61" s="2">
        <v>0</v>
      </c>
      <c r="Z61" s="2">
        <v>0</v>
      </c>
      <c r="AA61" s="2">
        <v>0</v>
      </c>
    </row>
    <row r="62" spans="1:27" ht="15" customHeight="1" x14ac:dyDescent="0.25">
      <c r="A62" s="75" t="str">
        <f t="shared" si="0"/>
        <v>LDBONDIgnore</v>
      </c>
      <c r="B62" s="75" t="str">
        <f>VLOOKUP(L62,Mapping!D:F,3,0)</f>
        <v>Ignore</v>
      </c>
      <c r="C62" s="75" t="str">
        <f>VLOOKUP(L62,Mapping!D:G,4,0)</f>
        <v>Ignore</v>
      </c>
      <c r="D62" s="78">
        <f t="shared" si="1"/>
        <v>2.7945023999999999E-2</v>
      </c>
      <c r="E62" s="78">
        <f t="shared" si="2"/>
        <v>8.7855443999999991E-2</v>
      </c>
      <c r="F62" s="76" t="str">
        <f>VLOOKUP(L62,Mapping!D:H,5,0)</f>
        <v>AUM</v>
      </c>
      <c r="G62" s="1" t="s">
        <v>648</v>
      </c>
      <c r="H62" s="1" t="s">
        <v>50</v>
      </c>
      <c r="I62" s="1" t="s">
        <v>55</v>
      </c>
      <c r="J62" s="6">
        <v>213000</v>
      </c>
      <c r="K62" s="1" t="s">
        <v>703</v>
      </c>
      <c r="L62" s="6">
        <v>213500</v>
      </c>
      <c r="M62" s="2">
        <v>0</v>
      </c>
      <c r="N62" s="1" t="s">
        <v>704</v>
      </c>
      <c r="O62" s="1" t="s">
        <v>651</v>
      </c>
      <c r="P62" s="2">
        <v>0</v>
      </c>
      <c r="Q62" s="2">
        <v>599104.20000000007</v>
      </c>
      <c r="R62" s="2">
        <v>0</v>
      </c>
      <c r="S62" s="2">
        <v>279450.23999999999</v>
      </c>
      <c r="T62" s="2">
        <v>0</v>
      </c>
      <c r="U62" s="2">
        <v>878554.44</v>
      </c>
      <c r="V62" s="2">
        <v>0</v>
      </c>
      <c r="W62" s="2">
        <v>599104.20000000007</v>
      </c>
      <c r="X62" s="2">
        <v>0</v>
      </c>
      <c r="Y62" s="2">
        <v>279450.23999999999</v>
      </c>
      <c r="Z62" s="2">
        <v>0</v>
      </c>
      <c r="AA62" s="2">
        <v>878554.44</v>
      </c>
    </row>
    <row r="63" spans="1:27" ht="15" customHeight="1" x14ac:dyDescent="0.25">
      <c r="A63" s="75" t="str">
        <f t="shared" si="0"/>
        <v>LDBONDIgnore</v>
      </c>
      <c r="B63" s="75" t="str">
        <f>VLOOKUP(L63,Mapping!D:F,3,0)</f>
        <v>Ignore</v>
      </c>
      <c r="C63" s="75" t="str">
        <f>VLOOKUP(L63,Mapping!D:G,4,0)</f>
        <v>Ignore</v>
      </c>
      <c r="D63" s="78">
        <f t="shared" si="1"/>
        <v>5.8553800000000003E-3</v>
      </c>
      <c r="E63" s="78">
        <f t="shared" si="2"/>
        <v>3.2698974999999998E-2</v>
      </c>
      <c r="F63" s="76" t="str">
        <f>VLOOKUP(L63,Mapping!D:H,5,0)</f>
        <v>AUM</v>
      </c>
      <c r="G63" s="1" t="s">
        <v>648</v>
      </c>
      <c r="H63" s="1" t="s">
        <v>50</v>
      </c>
      <c r="I63" s="1" t="s">
        <v>55</v>
      </c>
      <c r="J63" s="6">
        <v>220000</v>
      </c>
      <c r="K63" s="1" t="s">
        <v>705</v>
      </c>
      <c r="L63" s="6">
        <v>210125</v>
      </c>
      <c r="M63" s="2">
        <v>0</v>
      </c>
      <c r="N63" s="1" t="s">
        <v>1651</v>
      </c>
      <c r="O63" s="1" t="s">
        <v>651</v>
      </c>
      <c r="P63" s="2">
        <v>0</v>
      </c>
      <c r="Q63" s="2">
        <v>268435.95</v>
      </c>
      <c r="R63" s="2">
        <v>0</v>
      </c>
      <c r="S63" s="2">
        <v>58553.8</v>
      </c>
      <c r="T63" s="2">
        <v>0</v>
      </c>
      <c r="U63" s="2">
        <v>326989.75</v>
      </c>
      <c r="V63" s="2">
        <v>0</v>
      </c>
      <c r="W63" s="2">
        <v>268435.95</v>
      </c>
      <c r="X63" s="2">
        <v>0</v>
      </c>
      <c r="Y63" s="2">
        <v>58553.8</v>
      </c>
      <c r="Z63" s="2">
        <v>0</v>
      </c>
      <c r="AA63" s="2">
        <v>326989.75</v>
      </c>
    </row>
    <row r="64" spans="1:27" ht="15" customHeight="1" x14ac:dyDescent="0.25">
      <c r="A64" s="75" t="str">
        <f t="shared" si="0"/>
        <v>LDBONDIgnore</v>
      </c>
      <c r="B64" s="75" t="str">
        <f>VLOOKUP(L64,Mapping!D:F,3,0)</f>
        <v>Ignore</v>
      </c>
      <c r="C64" s="75" t="str">
        <f>VLOOKUP(L64,Mapping!D:G,4,0)</f>
        <v>Ignore</v>
      </c>
      <c r="D64" s="78">
        <f t="shared" si="1"/>
        <v>-4.5748809999999994E-3</v>
      </c>
      <c r="E64" s="78">
        <f t="shared" si="2"/>
        <v>0</v>
      </c>
      <c r="F64" s="76" t="str">
        <f>VLOOKUP(L64,Mapping!D:H,5,0)</f>
        <v>AUM</v>
      </c>
      <c r="G64" s="1" t="s">
        <v>648</v>
      </c>
      <c r="H64" s="1" t="s">
        <v>50</v>
      </c>
      <c r="I64" s="1" t="s">
        <v>55</v>
      </c>
      <c r="J64" s="6">
        <v>220000</v>
      </c>
      <c r="K64" s="1" t="s">
        <v>705</v>
      </c>
      <c r="L64" s="6">
        <v>210180</v>
      </c>
      <c r="M64" s="2">
        <v>0</v>
      </c>
      <c r="N64" s="1" t="s">
        <v>1716</v>
      </c>
      <c r="O64" s="1" t="s">
        <v>651</v>
      </c>
      <c r="P64" s="2">
        <v>0</v>
      </c>
      <c r="Q64" s="2">
        <v>45748.81</v>
      </c>
      <c r="R64" s="2">
        <v>-45748.81</v>
      </c>
      <c r="S64" s="2">
        <v>0</v>
      </c>
      <c r="T64" s="2">
        <v>0</v>
      </c>
      <c r="U64" s="2">
        <v>0</v>
      </c>
      <c r="V64" s="2">
        <v>0</v>
      </c>
      <c r="W64" s="2">
        <v>45748.81</v>
      </c>
      <c r="X64" s="2">
        <v>-45748.81</v>
      </c>
      <c r="Y64" s="2">
        <v>0</v>
      </c>
      <c r="Z64" s="2">
        <v>0</v>
      </c>
      <c r="AA64" s="2">
        <v>0</v>
      </c>
    </row>
    <row r="65" spans="1:27" ht="15" customHeight="1" x14ac:dyDescent="0.25">
      <c r="A65" s="75" t="str">
        <f t="shared" si="0"/>
        <v>LDBOND1.2</v>
      </c>
      <c r="B65" s="75">
        <f>VLOOKUP(L65,Mapping!D:F,3,0)</f>
        <v>1.2</v>
      </c>
      <c r="C65" s="75" t="str">
        <f>VLOOKUP(L65,Mapping!D:G,4,0)</f>
        <v>Ignore</v>
      </c>
      <c r="D65" s="78">
        <f t="shared" si="1"/>
        <v>-6.2057329440000002</v>
      </c>
      <c r="E65" s="78">
        <f t="shared" si="2"/>
        <v>28.021157914999996</v>
      </c>
      <c r="F65" s="76">
        <f>VLOOKUP(L65,Mapping!D:H,5,0)</f>
        <v>0</v>
      </c>
      <c r="G65" s="1" t="s">
        <v>648</v>
      </c>
      <c r="H65" s="1" t="s">
        <v>50</v>
      </c>
      <c r="I65" s="1" t="s">
        <v>55</v>
      </c>
      <c r="J65" s="6">
        <v>301000</v>
      </c>
      <c r="K65" s="1" t="s">
        <v>710</v>
      </c>
      <c r="L65" s="6">
        <v>310000</v>
      </c>
      <c r="M65" s="2">
        <v>0</v>
      </c>
      <c r="N65" s="1" t="s">
        <v>711</v>
      </c>
      <c r="O65" s="1" t="s">
        <v>651</v>
      </c>
      <c r="P65" s="2">
        <v>0</v>
      </c>
      <c r="Q65" s="2">
        <v>342268908.58999997</v>
      </c>
      <c r="R65" s="2">
        <v>-62057329.439999998</v>
      </c>
      <c r="S65" s="2">
        <v>0</v>
      </c>
      <c r="T65" s="2">
        <v>0</v>
      </c>
      <c r="U65" s="2">
        <v>280211579.14999998</v>
      </c>
      <c r="V65" s="2">
        <v>0</v>
      </c>
      <c r="W65" s="2">
        <v>342268908.58999997</v>
      </c>
      <c r="X65" s="2">
        <v>-62057329.439999998</v>
      </c>
      <c r="Y65" s="2">
        <v>0</v>
      </c>
      <c r="Z65" s="2">
        <v>0</v>
      </c>
      <c r="AA65" s="2">
        <v>280211579.14999998</v>
      </c>
    </row>
    <row r="66" spans="1:27" ht="15" customHeight="1" x14ac:dyDescent="0.25">
      <c r="A66" s="75" t="str">
        <f t="shared" si="0"/>
        <v>LDBONDIgnore</v>
      </c>
      <c r="B66" s="75" t="str">
        <f>VLOOKUP(L66,Mapping!D:F,3,0)</f>
        <v>Ignore</v>
      </c>
      <c r="C66" s="75" t="str">
        <f>VLOOKUP(L66,Mapping!D:G,4,0)</f>
        <v>Ignore</v>
      </c>
      <c r="D66" s="78">
        <f t="shared" si="1"/>
        <v>-23.254772337000002</v>
      </c>
      <c r="E66" s="78">
        <f t="shared" si="2"/>
        <v>-24.164976215999999</v>
      </c>
      <c r="F66" s="76">
        <f>VLOOKUP(L66,Mapping!D:H,5,0)</f>
        <v>0</v>
      </c>
      <c r="G66" s="1" t="s">
        <v>648</v>
      </c>
      <c r="H66" s="1" t="s">
        <v>50</v>
      </c>
      <c r="I66" s="1" t="s">
        <v>55</v>
      </c>
      <c r="J66" s="6">
        <v>303000</v>
      </c>
      <c r="K66" s="1" t="s">
        <v>712</v>
      </c>
      <c r="L66" s="6">
        <v>303201</v>
      </c>
      <c r="M66" s="2">
        <v>0</v>
      </c>
      <c r="N66" s="1" t="s">
        <v>713</v>
      </c>
      <c r="O66" s="1" t="s">
        <v>651</v>
      </c>
      <c r="P66" s="2">
        <v>-9102038.7899999991</v>
      </c>
      <c r="Q66" s="2">
        <v>0</v>
      </c>
      <c r="R66" s="2">
        <v>-232547723.37</v>
      </c>
      <c r="S66" s="2">
        <v>0</v>
      </c>
      <c r="T66" s="2">
        <v>-241649762.16</v>
      </c>
      <c r="U66" s="2">
        <v>0</v>
      </c>
      <c r="V66" s="2">
        <v>-9102038.7899999991</v>
      </c>
      <c r="W66" s="2">
        <v>0</v>
      </c>
      <c r="X66" s="2">
        <v>-232547723.37</v>
      </c>
      <c r="Y66" s="2">
        <v>0</v>
      </c>
      <c r="Z66" s="2">
        <v>-241649762.16</v>
      </c>
      <c r="AA66" s="2">
        <v>0</v>
      </c>
    </row>
    <row r="67" spans="1:27" ht="15" customHeight="1" x14ac:dyDescent="0.25">
      <c r="A67" s="75" t="str">
        <f t="shared" si="0"/>
        <v>LDBONDIgnore</v>
      </c>
      <c r="B67" s="75" t="str">
        <f>VLOOKUP(L67,Mapping!D:F,3,0)</f>
        <v>Ignore</v>
      </c>
      <c r="C67" s="75" t="str">
        <f>VLOOKUP(L67,Mapping!D:G,4,0)</f>
        <v>Ignore</v>
      </c>
      <c r="D67" s="78">
        <f t="shared" si="1"/>
        <v>-3.1785127000000003E-2</v>
      </c>
      <c r="E67" s="78">
        <f t="shared" si="2"/>
        <v>-0.24545239300000002</v>
      </c>
      <c r="F67" s="76">
        <f>VLOOKUP(L67,Mapping!D:H,5,0)</f>
        <v>0</v>
      </c>
      <c r="G67" s="1" t="s">
        <v>648</v>
      </c>
      <c r="H67" s="1" t="s">
        <v>50</v>
      </c>
      <c r="I67" s="1" t="s">
        <v>55</v>
      </c>
      <c r="J67" s="6">
        <v>303000</v>
      </c>
      <c r="K67" s="1" t="s">
        <v>712</v>
      </c>
      <c r="L67" s="6">
        <v>303202</v>
      </c>
      <c r="M67" s="2">
        <v>0</v>
      </c>
      <c r="N67" s="1" t="s">
        <v>714</v>
      </c>
      <c r="O67" s="1" t="s">
        <v>651</v>
      </c>
      <c r="P67" s="2">
        <v>-2136672.66</v>
      </c>
      <c r="Q67" s="2">
        <v>0</v>
      </c>
      <c r="R67" s="2">
        <v>-317851.27</v>
      </c>
      <c r="S67" s="2">
        <v>0</v>
      </c>
      <c r="T67" s="2">
        <v>-2454523.9300000002</v>
      </c>
      <c r="U67" s="2">
        <v>0</v>
      </c>
      <c r="V67" s="2">
        <v>-2136672.66</v>
      </c>
      <c r="W67" s="2">
        <v>0</v>
      </c>
      <c r="X67" s="2">
        <v>-317851.27</v>
      </c>
      <c r="Y67" s="2">
        <v>0</v>
      </c>
      <c r="Z67" s="2">
        <v>-2454523.9300000002</v>
      </c>
      <c r="AA67" s="2">
        <v>0</v>
      </c>
    </row>
    <row r="68" spans="1:27" ht="15" customHeight="1" x14ac:dyDescent="0.25">
      <c r="A68" s="75" t="str">
        <f t="shared" ref="A68:A131" si="3">H68&amp;B68</f>
        <v>LDBONDIgnore</v>
      </c>
      <c r="B68" s="75" t="str">
        <f>VLOOKUP(L68,Mapping!D:F,3,0)</f>
        <v>Ignore</v>
      </c>
      <c r="C68" s="75" t="str">
        <f>VLOOKUP(L68,Mapping!D:G,4,0)</f>
        <v>Ignore</v>
      </c>
      <c r="D68" s="78">
        <f t="shared" ref="D68:D131" si="4">(X68+Y68)/10000000</f>
        <v>-5.8581842540000002</v>
      </c>
      <c r="E68" s="78">
        <f t="shared" ref="E68:E131" si="5">(Z68+AA68)/10000000</f>
        <v>-4.1019147739999999</v>
      </c>
      <c r="F68" s="76">
        <f>VLOOKUP(L68,Mapping!D:H,5,0)</f>
        <v>0</v>
      </c>
      <c r="G68" s="1" t="s">
        <v>648</v>
      </c>
      <c r="H68" s="1" t="s">
        <v>50</v>
      </c>
      <c r="I68" s="1" t="s">
        <v>55</v>
      </c>
      <c r="J68" s="6">
        <v>303000</v>
      </c>
      <c r="K68" s="1" t="s">
        <v>712</v>
      </c>
      <c r="L68" s="6">
        <v>303245</v>
      </c>
      <c r="M68" s="2">
        <v>0</v>
      </c>
      <c r="N68" s="1" t="s">
        <v>715</v>
      </c>
      <c r="O68" s="1" t="s">
        <v>651</v>
      </c>
      <c r="P68" s="2">
        <v>0</v>
      </c>
      <c r="Q68" s="2">
        <v>17562694.800000001</v>
      </c>
      <c r="R68" s="2">
        <v>-58581842.539999999</v>
      </c>
      <c r="S68" s="2">
        <v>0</v>
      </c>
      <c r="T68" s="2">
        <v>-41019147.740000002</v>
      </c>
      <c r="U68" s="2">
        <v>0</v>
      </c>
      <c r="V68" s="2">
        <v>0</v>
      </c>
      <c r="W68" s="2">
        <v>17562694.800000001</v>
      </c>
      <c r="X68" s="2">
        <v>-58581842.539999999</v>
      </c>
      <c r="Y68" s="2">
        <v>0</v>
      </c>
      <c r="Z68" s="2">
        <v>-41019147.740000002</v>
      </c>
      <c r="AA68" s="2">
        <v>0</v>
      </c>
    </row>
    <row r="69" spans="1:27" ht="15" customHeight="1" x14ac:dyDescent="0.25">
      <c r="A69" s="75" t="str">
        <f t="shared" si="3"/>
        <v>LDBONDIgnore</v>
      </c>
      <c r="B69" s="75" t="str">
        <f>VLOOKUP(L69,Mapping!D:F,3,0)</f>
        <v>Ignore</v>
      </c>
      <c r="C69" s="75" t="str">
        <f>VLOOKUP(L69,Mapping!D:G,4,0)</f>
        <v>Ignore</v>
      </c>
      <c r="D69" s="78">
        <f t="shared" si="4"/>
        <v>-4.4300939999999999E-3</v>
      </c>
      <c r="E69" s="78">
        <f t="shared" si="5"/>
        <v>1.0956466E-2</v>
      </c>
      <c r="F69" s="76">
        <f>VLOOKUP(L69,Mapping!D:H,5,0)</f>
        <v>0</v>
      </c>
      <c r="G69" s="1" t="s">
        <v>648</v>
      </c>
      <c r="H69" s="1" t="s">
        <v>50</v>
      </c>
      <c r="I69" s="1" t="s">
        <v>55</v>
      </c>
      <c r="J69" s="6">
        <v>303000</v>
      </c>
      <c r="K69" s="1" t="s">
        <v>712</v>
      </c>
      <c r="L69" s="6">
        <v>303246</v>
      </c>
      <c r="M69" s="2">
        <v>0</v>
      </c>
      <c r="N69" s="1" t="s">
        <v>716</v>
      </c>
      <c r="O69" s="1" t="s">
        <v>651</v>
      </c>
      <c r="P69" s="2">
        <v>0</v>
      </c>
      <c r="Q69" s="2">
        <v>153865.60000000001</v>
      </c>
      <c r="R69" s="2">
        <v>-44300.94</v>
      </c>
      <c r="S69" s="2">
        <v>0</v>
      </c>
      <c r="T69" s="2">
        <v>0</v>
      </c>
      <c r="U69" s="2">
        <v>109564.66</v>
      </c>
      <c r="V69" s="2">
        <v>0</v>
      </c>
      <c r="W69" s="2">
        <v>153865.60000000001</v>
      </c>
      <c r="X69" s="2">
        <v>-44300.94</v>
      </c>
      <c r="Y69" s="2">
        <v>0</v>
      </c>
      <c r="Z69" s="2">
        <v>0</v>
      </c>
      <c r="AA69" s="2">
        <v>109564.66</v>
      </c>
    </row>
    <row r="70" spans="1:27" ht="15" customHeight="1" x14ac:dyDescent="0.25">
      <c r="A70" s="75" t="str">
        <f t="shared" si="3"/>
        <v>LDBONDIgnore</v>
      </c>
      <c r="B70" s="75" t="str">
        <f>VLOOKUP(L70,Mapping!D:F,3,0)</f>
        <v>Ignore</v>
      </c>
      <c r="C70" s="75" t="str">
        <f>VLOOKUP(L70,Mapping!D:G,4,0)</f>
        <v>Ignore</v>
      </c>
      <c r="D70" s="78">
        <f t="shared" si="4"/>
        <v>0</v>
      </c>
      <c r="E70" s="78">
        <f t="shared" si="5"/>
        <v>446.74822260699995</v>
      </c>
      <c r="F70" s="76">
        <f>VLOOKUP(L70,Mapping!D:H,5,0)</f>
        <v>0</v>
      </c>
      <c r="G70" s="1" t="s">
        <v>648</v>
      </c>
      <c r="H70" s="1" t="s">
        <v>50</v>
      </c>
      <c r="I70" s="1" t="s">
        <v>55</v>
      </c>
      <c r="J70" s="6">
        <v>303000</v>
      </c>
      <c r="K70" s="1" t="s">
        <v>712</v>
      </c>
      <c r="L70" s="6">
        <v>390000</v>
      </c>
      <c r="M70" s="2">
        <v>0</v>
      </c>
      <c r="N70" s="1" t="s">
        <v>717</v>
      </c>
      <c r="O70" s="1" t="s">
        <v>651</v>
      </c>
      <c r="P70" s="2">
        <v>0</v>
      </c>
      <c r="Q70" s="2">
        <v>4467482226.0699997</v>
      </c>
      <c r="R70" s="2">
        <v>0</v>
      </c>
      <c r="S70" s="2">
        <v>0</v>
      </c>
      <c r="T70" s="2">
        <v>0</v>
      </c>
      <c r="U70" s="2">
        <v>4467482226.0699997</v>
      </c>
      <c r="V70" s="2">
        <v>0</v>
      </c>
      <c r="W70" s="2">
        <v>4467482226.0699997</v>
      </c>
      <c r="X70" s="2">
        <v>0</v>
      </c>
      <c r="Y70" s="2">
        <v>0</v>
      </c>
      <c r="Z70" s="2">
        <v>0</v>
      </c>
      <c r="AA70" s="2">
        <v>4467482226.0699997</v>
      </c>
    </row>
    <row r="71" spans="1:27" ht="15" customHeight="1" x14ac:dyDescent="0.25">
      <c r="A71" s="75" t="str">
        <f t="shared" si="3"/>
        <v>LDBONDIgnore</v>
      </c>
      <c r="B71" s="75" t="str">
        <f>VLOOKUP(L71,Mapping!D:F,3,0)</f>
        <v>Ignore</v>
      </c>
      <c r="C71" s="75" t="str">
        <f>VLOOKUP(L71,Mapping!D:G,4,0)</f>
        <v>Ignore</v>
      </c>
      <c r="D71" s="78">
        <f t="shared" si="4"/>
        <v>0</v>
      </c>
      <c r="E71" s="78">
        <f t="shared" si="5"/>
        <v>-162.541484411</v>
      </c>
      <c r="F71" s="76">
        <f>VLOOKUP(L71,Mapping!D:H,5,0)</f>
        <v>0</v>
      </c>
      <c r="G71" s="1" t="s">
        <v>648</v>
      </c>
      <c r="H71" s="1" t="s">
        <v>50</v>
      </c>
      <c r="I71" s="1" t="s">
        <v>55</v>
      </c>
      <c r="J71" s="6">
        <v>303000</v>
      </c>
      <c r="K71" s="1" t="s">
        <v>712</v>
      </c>
      <c r="L71" s="6">
        <v>390001</v>
      </c>
      <c r="M71" s="2">
        <v>0</v>
      </c>
      <c r="N71" s="1" t="s">
        <v>718</v>
      </c>
      <c r="O71" s="1" t="s">
        <v>651</v>
      </c>
      <c r="P71" s="2">
        <v>-1625414844.1099999</v>
      </c>
      <c r="Q71" s="2">
        <v>0</v>
      </c>
      <c r="R71" s="2">
        <v>0</v>
      </c>
      <c r="S71" s="2">
        <v>0</v>
      </c>
      <c r="T71" s="2">
        <v>-1625414844.1099999</v>
      </c>
      <c r="U71" s="2">
        <v>0</v>
      </c>
      <c r="V71" s="2">
        <v>-1625414844.1099999</v>
      </c>
      <c r="W71" s="2">
        <v>0</v>
      </c>
      <c r="X71" s="2">
        <v>0</v>
      </c>
      <c r="Y71" s="2">
        <v>0</v>
      </c>
      <c r="Z71" s="2">
        <v>-1625414844.1099999</v>
      </c>
      <c r="AA71" s="2">
        <v>0</v>
      </c>
    </row>
    <row r="72" spans="1:27" ht="15" customHeight="1" x14ac:dyDescent="0.25">
      <c r="A72" s="75" t="str">
        <f t="shared" si="3"/>
        <v>LDBONDIgnore</v>
      </c>
      <c r="B72" s="75" t="str">
        <f>VLOOKUP(L72,Mapping!D:F,3,0)</f>
        <v>Ignore</v>
      </c>
      <c r="C72" s="75" t="str">
        <f>VLOOKUP(L72,Mapping!D:G,4,0)</f>
        <v>Ignore</v>
      </c>
      <c r="D72" s="78">
        <f t="shared" si="4"/>
        <v>0</v>
      </c>
      <c r="E72" s="78">
        <f t="shared" si="5"/>
        <v>-1.3629562339999999</v>
      </c>
      <c r="F72" s="76">
        <f>VLOOKUP(L72,Mapping!D:H,5,0)</f>
        <v>0</v>
      </c>
      <c r="G72" s="1" t="s">
        <v>648</v>
      </c>
      <c r="H72" s="1" t="s">
        <v>50</v>
      </c>
      <c r="I72" s="1" t="s">
        <v>55</v>
      </c>
      <c r="J72" s="6">
        <v>303000</v>
      </c>
      <c r="K72" s="1" t="s">
        <v>712</v>
      </c>
      <c r="L72" s="6">
        <v>390002</v>
      </c>
      <c r="M72" s="2">
        <v>0</v>
      </c>
      <c r="N72" s="1" t="s">
        <v>719</v>
      </c>
      <c r="O72" s="1" t="s">
        <v>651</v>
      </c>
      <c r="P72" s="2">
        <v>-13629562.34</v>
      </c>
      <c r="Q72" s="2">
        <v>0</v>
      </c>
      <c r="R72" s="2">
        <v>0</v>
      </c>
      <c r="S72" s="2">
        <v>0</v>
      </c>
      <c r="T72" s="2">
        <v>-13629562.34</v>
      </c>
      <c r="U72" s="2">
        <v>0</v>
      </c>
      <c r="V72" s="2">
        <v>-13629562.34</v>
      </c>
      <c r="W72" s="2">
        <v>0</v>
      </c>
      <c r="X72" s="2">
        <v>0</v>
      </c>
      <c r="Y72" s="2">
        <v>0</v>
      </c>
      <c r="Z72" s="2">
        <v>-13629562.34</v>
      </c>
      <c r="AA72" s="2">
        <v>0</v>
      </c>
    </row>
    <row r="73" spans="1:27" ht="15" customHeight="1" x14ac:dyDescent="0.25">
      <c r="A73" s="75" t="str">
        <f t="shared" si="3"/>
        <v>LDBONDIgnore</v>
      </c>
      <c r="B73" s="75" t="str">
        <f>VLOOKUP(L73,Mapping!D:F,3,0)</f>
        <v>Ignore</v>
      </c>
      <c r="C73" s="75" t="str">
        <f>VLOOKUP(L73,Mapping!D:G,4,0)</f>
        <v>Ignore</v>
      </c>
      <c r="D73" s="78">
        <f t="shared" si="4"/>
        <v>0</v>
      </c>
      <c r="E73" s="78">
        <f t="shared" si="5"/>
        <v>-4.4747599180000002</v>
      </c>
      <c r="F73" s="76">
        <f>VLOOKUP(L73,Mapping!D:H,5,0)</f>
        <v>0</v>
      </c>
      <c r="G73" s="1" t="s">
        <v>648</v>
      </c>
      <c r="H73" s="1" t="s">
        <v>50</v>
      </c>
      <c r="I73" s="1" t="s">
        <v>55</v>
      </c>
      <c r="J73" s="6">
        <v>303000</v>
      </c>
      <c r="K73" s="1" t="s">
        <v>712</v>
      </c>
      <c r="L73" s="6">
        <v>390405</v>
      </c>
      <c r="M73" s="2">
        <v>0</v>
      </c>
      <c r="N73" s="1" t="s">
        <v>720</v>
      </c>
      <c r="O73" s="1" t="s">
        <v>651</v>
      </c>
      <c r="P73" s="2">
        <v>-44747599.18</v>
      </c>
      <c r="Q73" s="2">
        <v>0</v>
      </c>
      <c r="R73" s="2">
        <v>0</v>
      </c>
      <c r="S73" s="2">
        <v>0</v>
      </c>
      <c r="T73" s="2">
        <v>-44747599.18</v>
      </c>
      <c r="U73" s="2">
        <v>0</v>
      </c>
      <c r="V73" s="2">
        <v>-44747599.18</v>
      </c>
      <c r="W73" s="2">
        <v>0</v>
      </c>
      <c r="X73" s="2">
        <v>0</v>
      </c>
      <c r="Y73" s="2">
        <v>0</v>
      </c>
      <c r="Z73" s="2">
        <v>-44747599.18</v>
      </c>
      <c r="AA73" s="2">
        <v>0</v>
      </c>
    </row>
    <row r="74" spans="1:27" ht="15" customHeight="1" x14ac:dyDescent="0.25">
      <c r="A74" s="75" t="str">
        <f t="shared" si="3"/>
        <v>LDBONDIgnore</v>
      </c>
      <c r="B74" s="75" t="str">
        <f>VLOOKUP(L74,Mapping!D:F,3,0)</f>
        <v>Ignore</v>
      </c>
      <c r="C74" s="75" t="str">
        <f>VLOOKUP(L74,Mapping!D:G,4,0)</f>
        <v>Ignore</v>
      </c>
      <c r="D74" s="78">
        <f t="shared" si="4"/>
        <v>0</v>
      </c>
      <c r="E74" s="78">
        <f t="shared" si="5"/>
        <v>-143.031008606</v>
      </c>
      <c r="F74" s="76">
        <f>VLOOKUP(L74,Mapping!D:H,5,0)</f>
        <v>0</v>
      </c>
      <c r="G74" s="1" t="s">
        <v>648</v>
      </c>
      <c r="H74" s="1" t="s">
        <v>50</v>
      </c>
      <c r="I74" s="1" t="s">
        <v>55</v>
      </c>
      <c r="J74" s="6">
        <v>303000</v>
      </c>
      <c r="K74" s="1" t="s">
        <v>712</v>
      </c>
      <c r="L74" s="6">
        <v>390445</v>
      </c>
      <c r="M74" s="2">
        <v>0</v>
      </c>
      <c r="N74" s="1" t="s">
        <v>721</v>
      </c>
      <c r="O74" s="1" t="s">
        <v>651</v>
      </c>
      <c r="P74" s="2">
        <v>-1430310086.0599999</v>
      </c>
      <c r="Q74" s="2">
        <v>0</v>
      </c>
      <c r="R74" s="2">
        <v>0</v>
      </c>
      <c r="S74" s="2">
        <v>0</v>
      </c>
      <c r="T74" s="2">
        <v>-1430310086.0599999</v>
      </c>
      <c r="U74" s="2">
        <v>0</v>
      </c>
      <c r="V74" s="2">
        <v>-1430310086.0599999</v>
      </c>
      <c r="W74" s="2">
        <v>0</v>
      </c>
      <c r="X74" s="2">
        <v>0</v>
      </c>
      <c r="Y74" s="2">
        <v>0</v>
      </c>
      <c r="Z74" s="2">
        <v>-1430310086.0599999</v>
      </c>
      <c r="AA74" s="2">
        <v>0</v>
      </c>
    </row>
    <row r="75" spans="1:27" ht="15" customHeight="1" x14ac:dyDescent="0.25">
      <c r="A75" s="75" t="str">
        <f t="shared" si="3"/>
        <v>LDBONDIgnore</v>
      </c>
      <c r="B75" s="75" t="str">
        <f>VLOOKUP(L75,Mapping!D:F,3,0)</f>
        <v>Ignore</v>
      </c>
      <c r="C75" s="75" t="str">
        <f>VLOOKUP(L75,Mapping!D:G,4,0)</f>
        <v>Ignore</v>
      </c>
      <c r="D75" s="78">
        <f t="shared" si="4"/>
        <v>0</v>
      </c>
      <c r="E75" s="78">
        <f t="shared" si="5"/>
        <v>-0.107714492</v>
      </c>
      <c r="F75" s="76">
        <f>VLOOKUP(L75,Mapping!D:H,5,0)</f>
        <v>0</v>
      </c>
      <c r="G75" s="1" t="s">
        <v>648</v>
      </c>
      <c r="H75" s="1" t="s">
        <v>50</v>
      </c>
      <c r="I75" s="1" t="s">
        <v>55</v>
      </c>
      <c r="J75" s="6">
        <v>303000</v>
      </c>
      <c r="K75" s="1" t="s">
        <v>712</v>
      </c>
      <c r="L75" s="6">
        <v>390446</v>
      </c>
      <c r="M75" s="2">
        <v>0</v>
      </c>
      <c r="N75" s="1" t="s">
        <v>722</v>
      </c>
      <c r="O75" s="1" t="s">
        <v>651</v>
      </c>
      <c r="P75" s="2">
        <v>-1077144.92</v>
      </c>
      <c r="Q75" s="2">
        <v>0</v>
      </c>
      <c r="R75" s="2">
        <v>0</v>
      </c>
      <c r="S75" s="2">
        <v>0</v>
      </c>
      <c r="T75" s="2">
        <v>-1077144.92</v>
      </c>
      <c r="U75" s="2">
        <v>0</v>
      </c>
      <c r="V75" s="2">
        <v>-1077144.92</v>
      </c>
      <c r="W75" s="2">
        <v>0</v>
      </c>
      <c r="X75" s="2">
        <v>0</v>
      </c>
      <c r="Y75" s="2">
        <v>0</v>
      </c>
      <c r="Z75" s="2">
        <v>-1077144.92</v>
      </c>
      <c r="AA75" s="2">
        <v>0</v>
      </c>
    </row>
    <row r="76" spans="1:27" ht="15" customHeight="1" x14ac:dyDescent="0.25">
      <c r="A76" s="75" t="str">
        <f t="shared" si="3"/>
        <v>LDBOND5.3</v>
      </c>
      <c r="B76" s="75">
        <f>VLOOKUP(L76,Mapping!D:F,3,0)</f>
        <v>5.3</v>
      </c>
      <c r="C76" s="75" t="str">
        <f>VLOOKUP(L76,Mapping!D:G,4,0)</f>
        <v>Ignore</v>
      </c>
      <c r="D76" s="78">
        <f t="shared" si="4"/>
        <v>6.7593899999999998E-2</v>
      </c>
      <c r="E76" s="78">
        <f t="shared" si="5"/>
        <v>6.7593899999999998E-2</v>
      </c>
      <c r="F76" s="76">
        <f>VLOOKUP(L76,Mapping!D:H,5,0)</f>
        <v>0</v>
      </c>
      <c r="G76" s="1" t="s">
        <v>648</v>
      </c>
      <c r="H76" s="1" t="s">
        <v>50</v>
      </c>
      <c r="I76" s="1" t="s">
        <v>55</v>
      </c>
      <c r="J76" s="6">
        <v>410000</v>
      </c>
      <c r="K76" s="1" t="s">
        <v>723</v>
      </c>
      <c r="L76" s="6">
        <v>412120</v>
      </c>
      <c r="M76" s="2">
        <v>0</v>
      </c>
      <c r="N76" s="1" t="s">
        <v>724</v>
      </c>
      <c r="O76" s="1" t="s">
        <v>651</v>
      </c>
      <c r="P76" s="2">
        <v>0</v>
      </c>
      <c r="Q76" s="2">
        <v>0</v>
      </c>
      <c r="R76" s="2">
        <v>0</v>
      </c>
      <c r="S76" s="2">
        <v>675939</v>
      </c>
      <c r="T76" s="2">
        <v>0</v>
      </c>
      <c r="U76" s="2">
        <v>675939</v>
      </c>
      <c r="V76" s="2">
        <v>0</v>
      </c>
      <c r="W76" s="2">
        <v>0</v>
      </c>
      <c r="X76" s="2">
        <v>0</v>
      </c>
      <c r="Y76" s="2">
        <v>675939</v>
      </c>
      <c r="Z76" s="2">
        <v>0</v>
      </c>
      <c r="AA76" s="2">
        <v>675939</v>
      </c>
    </row>
    <row r="77" spans="1:27" ht="15" customHeight="1" x14ac:dyDescent="0.25">
      <c r="A77" s="75" t="str">
        <f t="shared" si="3"/>
        <v>LDBOND5.3</v>
      </c>
      <c r="B77" s="75">
        <f>VLOOKUP(L77,Mapping!D:F,3,0)</f>
        <v>5.3</v>
      </c>
      <c r="C77" s="75" t="str">
        <f>VLOOKUP(L77,Mapping!D:G,4,0)</f>
        <v>Ignore</v>
      </c>
      <c r="D77" s="78">
        <f t="shared" si="4"/>
        <v>1.1614324599999999</v>
      </c>
      <c r="E77" s="78">
        <f t="shared" si="5"/>
        <v>1.1614324599999999</v>
      </c>
      <c r="F77" s="76">
        <f>VLOOKUP(L77,Mapping!D:H,5,0)</f>
        <v>0</v>
      </c>
      <c r="G77" s="1" t="s">
        <v>648</v>
      </c>
      <c r="H77" s="1" t="s">
        <v>50</v>
      </c>
      <c r="I77" s="1" t="s">
        <v>55</v>
      </c>
      <c r="J77" s="6">
        <v>410000</v>
      </c>
      <c r="K77" s="1" t="s">
        <v>723</v>
      </c>
      <c r="L77" s="6">
        <v>412130</v>
      </c>
      <c r="M77" s="2">
        <v>0</v>
      </c>
      <c r="N77" s="1" t="s">
        <v>725</v>
      </c>
      <c r="O77" s="1" t="s">
        <v>651</v>
      </c>
      <c r="P77" s="2">
        <v>0</v>
      </c>
      <c r="Q77" s="2">
        <v>0</v>
      </c>
      <c r="R77" s="2">
        <v>0</v>
      </c>
      <c r="S77" s="2">
        <v>11614324.6</v>
      </c>
      <c r="T77" s="2">
        <v>0</v>
      </c>
      <c r="U77" s="2">
        <v>11614324.6</v>
      </c>
      <c r="V77" s="2">
        <v>0</v>
      </c>
      <c r="W77" s="2">
        <v>0</v>
      </c>
      <c r="X77" s="2">
        <v>0</v>
      </c>
      <c r="Y77" s="2">
        <v>11614324.6</v>
      </c>
      <c r="Z77" s="2">
        <v>0</v>
      </c>
      <c r="AA77" s="2">
        <v>11614324.6</v>
      </c>
    </row>
    <row r="78" spans="1:27" ht="15" customHeight="1" x14ac:dyDescent="0.25">
      <c r="A78" s="75" t="str">
        <f t="shared" si="3"/>
        <v>LDBOND5.3</v>
      </c>
      <c r="B78" s="75">
        <f>VLOOKUP(L78,Mapping!D:F,3,0)</f>
        <v>5.3</v>
      </c>
      <c r="C78" s="75" t="str">
        <f>VLOOKUP(L78,Mapping!D:G,4,0)</f>
        <v>Ignore</v>
      </c>
      <c r="D78" s="78">
        <f t="shared" si="4"/>
        <v>0.16114800000000001</v>
      </c>
      <c r="E78" s="78">
        <f t="shared" si="5"/>
        <v>0.16114800000000001</v>
      </c>
      <c r="F78" s="76">
        <f>VLOOKUP(L78,Mapping!D:H,5,0)</f>
        <v>0</v>
      </c>
      <c r="G78" s="1" t="s">
        <v>648</v>
      </c>
      <c r="H78" s="1" t="s">
        <v>50</v>
      </c>
      <c r="I78" s="1" t="s">
        <v>55</v>
      </c>
      <c r="J78" s="6">
        <v>410000</v>
      </c>
      <c r="K78" s="1" t="s">
        <v>723</v>
      </c>
      <c r="L78" s="6">
        <v>412135</v>
      </c>
      <c r="M78" s="2">
        <v>0</v>
      </c>
      <c r="N78" s="1" t="s">
        <v>1022</v>
      </c>
      <c r="O78" s="1" t="s">
        <v>651</v>
      </c>
      <c r="P78" s="2">
        <v>0</v>
      </c>
      <c r="Q78" s="2">
        <v>0</v>
      </c>
      <c r="R78" s="2">
        <v>0</v>
      </c>
      <c r="S78" s="2">
        <v>1611480</v>
      </c>
      <c r="T78" s="2">
        <v>0</v>
      </c>
      <c r="U78" s="2">
        <v>1611480</v>
      </c>
      <c r="V78" s="2">
        <v>0</v>
      </c>
      <c r="W78" s="2">
        <v>0</v>
      </c>
      <c r="X78" s="2">
        <v>0</v>
      </c>
      <c r="Y78" s="2">
        <v>1611480</v>
      </c>
      <c r="Z78" s="2">
        <v>0</v>
      </c>
      <c r="AA78" s="2">
        <v>1611480</v>
      </c>
    </row>
    <row r="79" spans="1:27" ht="15" customHeight="1" x14ac:dyDescent="0.25">
      <c r="A79" s="75" t="str">
        <f t="shared" si="3"/>
        <v>LDBONDIgnore</v>
      </c>
      <c r="B79" s="75" t="str">
        <f>VLOOKUP(L79,Mapping!D:F,3,0)</f>
        <v>Ignore</v>
      </c>
      <c r="C79" s="75" t="str">
        <f>VLOOKUP(L79,Mapping!D:G,4,0)</f>
        <v>Ignore</v>
      </c>
      <c r="D79" s="78">
        <f t="shared" si="4"/>
        <v>-4.3323999999999994E-4</v>
      </c>
      <c r="E79" s="78">
        <f t="shared" si="5"/>
        <v>-4.3323999999999994E-4</v>
      </c>
      <c r="F79" s="76">
        <f>VLOOKUP(L79,Mapping!D:H,5,0)</f>
        <v>0</v>
      </c>
      <c r="G79" s="1" t="s">
        <v>648</v>
      </c>
      <c r="H79" s="1" t="s">
        <v>50</v>
      </c>
      <c r="I79" s="1" t="s">
        <v>55</v>
      </c>
      <c r="J79" s="6">
        <v>430000</v>
      </c>
      <c r="K79" s="1" t="s">
        <v>729</v>
      </c>
      <c r="L79" s="6">
        <v>432110</v>
      </c>
      <c r="M79" s="2">
        <v>0</v>
      </c>
      <c r="N79" s="1" t="s">
        <v>886</v>
      </c>
      <c r="O79" s="1" t="s">
        <v>651</v>
      </c>
      <c r="P79" s="2">
        <v>0</v>
      </c>
      <c r="Q79" s="2">
        <v>0</v>
      </c>
      <c r="R79" s="2">
        <v>-4332.3999999999996</v>
      </c>
      <c r="S79" s="2">
        <v>0</v>
      </c>
      <c r="T79" s="2">
        <v>-4332.3999999999996</v>
      </c>
      <c r="U79" s="2">
        <v>0</v>
      </c>
      <c r="V79" s="2">
        <v>0</v>
      </c>
      <c r="W79" s="2">
        <v>0</v>
      </c>
      <c r="X79" s="2">
        <v>-4332.3999999999996</v>
      </c>
      <c r="Y79" s="2">
        <v>0</v>
      </c>
      <c r="Z79" s="2">
        <v>-4332.3999999999996</v>
      </c>
      <c r="AA79" s="2">
        <v>0</v>
      </c>
    </row>
    <row r="80" spans="1:27" ht="15" customHeight="1" x14ac:dyDescent="0.25">
      <c r="A80" s="75" t="str">
        <f t="shared" si="3"/>
        <v>LDBONDIgnore</v>
      </c>
      <c r="B80" s="75" t="str">
        <f>VLOOKUP(L80,Mapping!D:F,3,0)</f>
        <v>Ignore</v>
      </c>
      <c r="C80" s="75" t="str">
        <f>VLOOKUP(L80,Mapping!D:G,4,0)</f>
        <v>Ignore</v>
      </c>
      <c r="D80" s="78">
        <f t="shared" si="4"/>
        <v>-2.2230400000000001E-2</v>
      </c>
      <c r="E80" s="78">
        <f t="shared" si="5"/>
        <v>-2.2230400000000001E-2</v>
      </c>
      <c r="F80" s="76">
        <f>VLOOKUP(L80,Mapping!D:H,5,0)</f>
        <v>0</v>
      </c>
      <c r="G80" s="1" t="s">
        <v>648</v>
      </c>
      <c r="H80" s="1" t="s">
        <v>50</v>
      </c>
      <c r="I80" s="1" t="s">
        <v>55</v>
      </c>
      <c r="J80" s="6">
        <v>430000</v>
      </c>
      <c r="K80" s="1" t="s">
        <v>729</v>
      </c>
      <c r="L80" s="6">
        <v>432120</v>
      </c>
      <c r="M80" s="2">
        <v>0</v>
      </c>
      <c r="N80" s="1" t="s">
        <v>730</v>
      </c>
      <c r="O80" s="1" t="s">
        <v>651</v>
      </c>
      <c r="P80" s="2">
        <v>0</v>
      </c>
      <c r="Q80" s="2">
        <v>0</v>
      </c>
      <c r="R80" s="2">
        <v>-222304</v>
      </c>
      <c r="S80" s="2">
        <v>0</v>
      </c>
      <c r="T80" s="2">
        <v>-222304</v>
      </c>
      <c r="U80" s="2">
        <v>0</v>
      </c>
      <c r="V80" s="2">
        <v>0</v>
      </c>
      <c r="W80" s="2">
        <v>0</v>
      </c>
      <c r="X80" s="2">
        <v>-222304</v>
      </c>
      <c r="Y80" s="2">
        <v>0</v>
      </c>
      <c r="Z80" s="2">
        <v>-222304</v>
      </c>
      <c r="AA80" s="2">
        <v>0</v>
      </c>
    </row>
    <row r="81" spans="1:27" ht="15" customHeight="1" x14ac:dyDescent="0.25">
      <c r="A81" s="75" t="str">
        <f t="shared" si="3"/>
        <v>LDBONDIgnore</v>
      </c>
      <c r="B81" s="75" t="str">
        <f>VLOOKUP(L81,Mapping!D:F,3,0)</f>
        <v>Ignore</v>
      </c>
      <c r="C81" s="75" t="str">
        <f>VLOOKUP(L81,Mapping!D:G,4,0)</f>
        <v>Ignore</v>
      </c>
      <c r="D81" s="78">
        <f t="shared" si="4"/>
        <v>7.5113906999999994E-2</v>
      </c>
      <c r="E81" s="78">
        <f t="shared" si="5"/>
        <v>-0.17563340900000002</v>
      </c>
      <c r="F81" s="76">
        <f>VLOOKUP(L81,Mapping!D:H,5,0)</f>
        <v>0</v>
      </c>
      <c r="G81" s="1" t="s">
        <v>648</v>
      </c>
      <c r="H81" s="1" t="s">
        <v>50</v>
      </c>
      <c r="I81" s="1" t="s">
        <v>55</v>
      </c>
      <c r="J81" s="6">
        <v>430000</v>
      </c>
      <c r="K81" s="1" t="s">
        <v>729</v>
      </c>
      <c r="L81" s="6">
        <v>432130</v>
      </c>
      <c r="M81" s="2">
        <v>0</v>
      </c>
      <c r="N81" s="1" t="s">
        <v>731</v>
      </c>
      <c r="O81" s="1" t="s">
        <v>651</v>
      </c>
      <c r="P81" s="2">
        <v>-2507473.16</v>
      </c>
      <c r="Q81" s="2">
        <v>0</v>
      </c>
      <c r="R81" s="2">
        <v>0</v>
      </c>
      <c r="S81" s="2">
        <v>751139.07</v>
      </c>
      <c r="T81" s="2">
        <v>-1756334.09</v>
      </c>
      <c r="U81" s="2">
        <v>0</v>
      </c>
      <c r="V81" s="2">
        <v>-2507473.16</v>
      </c>
      <c r="W81" s="2">
        <v>0</v>
      </c>
      <c r="X81" s="2">
        <v>0</v>
      </c>
      <c r="Y81" s="2">
        <v>751139.07</v>
      </c>
      <c r="Z81" s="2">
        <v>-1756334.09</v>
      </c>
      <c r="AA81" s="2">
        <v>0</v>
      </c>
    </row>
    <row r="82" spans="1:27" ht="15" customHeight="1" x14ac:dyDescent="0.25">
      <c r="A82" s="75" t="str">
        <f t="shared" si="3"/>
        <v>LDBONDIgnore</v>
      </c>
      <c r="B82" s="75" t="str">
        <f>VLOOKUP(L82,Mapping!D:F,3,0)</f>
        <v>Ignore</v>
      </c>
      <c r="C82" s="75" t="str">
        <f>VLOOKUP(L82,Mapping!D:G,4,0)</f>
        <v>Ignore</v>
      </c>
      <c r="D82" s="78">
        <f t="shared" si="4"/>
        <v>6.3645400000000001E-3</v>
      </c>
      <c r="E82" s="78">
        <f t="shared" si="5"/>
        <v>4.4537253999999998E-2</v>
      </c>
      <c r="F82" s="76">
        <f>VLOOKUP(L82,Mapping!D:H,5,0)</f>
        <v>0</v>
      </c>
      <c r="G82" s="1" t="s">
        <v>648</v>
      </c>
      <c r="H82" s="1" t="s">
        <v>50</v>
      </c>
      <c r="I82" s="1" t="s">
        <v>55</v>
      </c>
      <c r="J82" s="6">
        <v>430000</v>
      </c>
      <c r="K82" s="1" t="s">
        <v>729</v>
      </c>
      <c r="L82" s="6">
        <v>432135</v>
      </c>
      <c r="M82" s="2">
        <v>0</v>
      </c>
      <c r="N82" s="1" t="s">
        <v>732</v>
      </c>
      <c r="O82" s="1" t="s">
        <v>651</v>
      </c>
      <c r="P82" s="2">
        <v>0</v>
      </c>
      <c r="Q82" s="2">
        <v>381727.14</v>
      </c>
      <c r="R82" s="2">
        <v>0</v>
      </c>
      <c r="S82" s="2">
        <v>63645.4</v>
      </c>
      <c r="T82" s="2">
        <v>0</v>
      </c>
      <c r="U82" s="2">
        <v>445372.54</v>
      </c>
      <c r="V82" s="2">
        <v>0</v>
      </c>
      <c r="W82" s="2">
        <v>381727.14</v>
      </c>
      <c r="X82" s="2">
        <v>0</v>
      </c>
      <c r="Y82" s="2">
        <v>63645.4</v>
      </c>
      <c r="Z82" s="2">
        <v>0</v>
      </c>
      <c r="AA82" s="2">
        <v>445372.54</v>
      </c>
    </row>
    <row r="83" spans="1:27" ht="15" customHeight="1" x14ac:dyDescent="0.25">
      <c r="A83" s="75" t="str">
        <f t="shared" si="3"/>
        <v>LDBOND5.2</v>
      </c>
      <c r="B83" s="75">
        <f>VLOOKUP(L83,Mapping!D:F,3,0)</f>
        <v>5.2</v>
      </c>
      <c r="C83" s="75" t="str">
        <f>VLOOKUP(L83,Mapping!D:G,4,0)</f>
        <v>Ignore</v>
      </c>
      <c r="D83" s="78">
        <f t="shared" si="4"/>
        <v>0.25951574500000002</v>
      </c>
      <c r="E83" s="78">
        <f t="shared" si="5"/>
        <v>0.25951574500000002</v>
      </c>
      <c r="F83" s="76">
        <f>VLOOKUP(L83,Mapping!D:H,5,0)</f>
        <v>0</v>
      </c>
      <c r="G83" s="1" t="s">
        <v>648</v>
      </c>
      <c r="H83" s="1" t="s">
        <v>50</v>
      </c>
      <c r="I83" s="1" t="s">
        <v>55</v>
      </c>
      <c r="J83" s="6">
        <v>450000</v>
      </c>
      <c r="K83" s="1" t="s">
        <v>733</v>
      </c>
      <c r="L83" s="6">
        <v>452110</v>
      </c>
      <c r="M83" s="2">
        <v>0</v>
      </c>
      <c r="N83" s="1" t="s">
        <v>734</v>
      </c>
      <c r="O83" s="1" t="s">
        <v>651</v>
      </c>
      <c r="P83" s="2">
        <v>0</v>
      </c>
      <c r="Q83" s="2">
        <v>0</v>
      </c>
      <c r="R83" s="2">
        <v>0</v>
      </c>
      <c r="S83" s="2">
        <v>2595157.4500000002</v>
      </c>
      <c r="T83" s="2">
        <v>0</v>
      </c>
      <c r="U83" s="2">
        <v>2595157.4500000002</v>
      </c>
      <c r="V83" s="2">
        <v>0</v>
      </c>
      <c r="W83" s="2">
        <v>0</v>
      </c>
      <c r="X83" s="2">
        <v>0</v>
      </c>
      <c r="Y83" s="2">
        <v>2595157.4500000002</v>
      </c>
      <c r="Z83" s="2">
        <v>0</v>
      </c>
      <c r="AA83" s="2">
        <v>2595157.4500000002</v>
      </c>
    </row>
    <row r="84" spans="1:27" ht="15" customHeight="1" x14ac:dyDescent="0.25">
      <c r="A84" s="75" t="str">
        <f t="shared" si="3"/>
        <v>LDBOND5.2</v>
      </c>
      <c r="B84" s="75">
        <f>VLOOKUP(L84,Mapping!D:F,3,0)</f>
        <v>5.2</v>
      </c>
      <c r="C84" s="75" t="str">
        <f>VLOOKUP(L84,Mapping!D:G,4,0)</f>
        <v>Ignore</v>
      </c>
      <c r="D84" s="78">
        <f t="shared" si="4"/>
        <v>2.4515679999999999E-3</v>
      </c>
      <c r="E84" s="78">
        <f t="shared" si="5"/>
        <v>2.4515679999999999E-3</v>
      </c>
      <c r="F84" s="76">
        <f>VLOOKUP(L84,Mapping!D:H,5,0)</f>
        <v>0</v>
      </c>
      <c r="G84" s="1" t="s">
        <v>648</v>
      </c>
      <c r="H84" s="1" t="s">
        <v>50</v>
      </c>
      <c r="I84" s="1" t="s">
        <v>55</v>
      </c>
      <c r="J84" s="6">
        <v>450000</v>
      </c>
      <c r="K84" s="1" t="s">
        <v>733</v>
      </c>
      <c r="L84" s="6">
        <v>452111</v>
      </c>
      <c r="M84" s="2">
        <v>0</v>
      </c>
      <c r="N84" s="1" t="s">
        <v>735</v>
      </c>
      <c r="O84" s="1" t="s">
        <v>651</v>
      </c>
      <c r="P84" s="2">
        <v>0</v>
      </c>
      <c r="Q84" s="2">
        <v>0</v>
      </c>
      <c r="R84" s="2">
        <v>0</v>
      </c>
      <c r="S84" s="2">
        <v>24515.68</v>
      </c>
      <c r="T84" s="2">
        <v>0</v>
      </c>
      <c r="U84" s="2">
        <v>24515.68</v>
      </c>
      <c r="V84" s="2">
        <v>0</v>
      </c>
      <c r="W84" s="2">
        <v>0</v>
      </c>
      <c r="X84" s="2">
        <v>0</v>
      </c>
      <c r="Y84" s="2">
        <v>24515.68</v>
      </c>
      <c r="Z84" s="2">
        <v>0</v>
      </c>
      <c r="AA84" s="2">
        <v>24515.68</v>
      </c>
    </row>
    <row r="85" spans="1:27" ht="15" customHeight="1" x14ac:dyDescent="0.25">
      <c r="A85" s="75" t="str">
        <f t="shared" si="3"/>
        <v>LDBOND5.2</v>
      </c>
      <c r="B85" s="75">
        <f>VLOOKUP(L85,Mapping!D:F,3,0)</f>
        <v>5.2</v>
      </c>
      <c r="C85" s="75" t="str">
        <f>VLOOKUP(L85,Mapping!D:G,4,0)</f>
        <v>Ignore</v>
      </c>
      <c r="D85" s="78">
        <f t="shared" si="4"/>
        <v>0.249060275</v>
      </c>
      <c r="E85" s="78">
        <f t="shared" si="5"/>
        <v>0.249060275</v>
      </c>
      <c r="F85" s="76">
        <f>VLOOKUP(L85,Mapping!D:H,5,0)</f>
        <v>0</v>
      </c>
      <c r="G85" s="1" t="s">
        <v>648</v>
      </c>
      <c r="H85" s="1" t="s">
        <v>50</v>
      </c>
      <c r="I85" s="1" t="s">
        <v>55</v>
      </c>
      <c r="J85" s="6">
        <v>450000</v>
      </c>
      <c r="K85" s="1" t="s">
        <v>733</v>
      </c>
      <c r="L85" s="6">
        <v>452120</v>
      </c>
      <c r="M85" s="2">
        <v>0</v>
      </c>
      <c r="N85" s="1" t="s">
        <v>736</v>
      </c>
      <c r="O85" s="1" t="s">
        <v>651</v>
      </c>
      <c r="P85" s="2">
        <v>0</v>
      </c>
      <c r="Q85" s="2">
        <v>0</v>
      </c>
      <c r="R85" s="2">
        <v>0</v>
      </c>
      <c r="S85" s="2">
        <v>2490602.75</v>
      </c>
      <c r="T85" s="2">
        <v>0</v>
      </c>
      <c r="U85" s="2">
        <v>2490602.75</v>
      </c>
      <c r="V85" s="2">
        <v>0</v>
      </c>
      <c r="W85" s="2">
        <v>0</v>
      </c>
      <c r="X85" s="2">
        <v>0</v>
      </c>
      <c r="Y85" s="2">
        <v>2490602.75</v>
      </c>
      <c r="Z85" s="2">
        <v>0</v>
      </c>
      <c r="AA85" s="2">
        <v>2490602.75</v>
      </c>
    </row>
    <row r="86" spans="1:27" ht="15" customHeight="1" x14ac:dyDescent="0.25">
      <c r="A86" s="75" t="str">
        <f t="shared" si="3"/>
        <v>LDBOND5.2</v>
      </c>
      <c r="B86" s="75">
        <f>VLOOKUP(L86,Mapping!D:F,3,0)</f>
        <v>5.2</v>
      </c>
      <c r="C86" s="75" t="str">
        <f>VLOOKUP(L86,Mapping!D:G,4,0)</f>
        <v>Ignore</v>
      </c>
      <c r="D86" s="78">
        <f t="shared" si="4"/>
        <v>3.225711284</v>
      </c>
      <c r="E86" s="78">
        <f t="shared" si="5"/>
        <v>3.225711284</v>
      </c>
      <c r="F86" s="76">
        <f>VLOOKUP(L86,Mapping!D:H,5,0)</f>
        <v>0</v>
      </c>
      <c r="G86" s="1" t="s">
        <v>648</v>
      </c>
      <c r="H86" s="1" t="s">
        <v>50</v>
      </c>
      <c r="I86" s="1" t="s">
        <v>55</v>
      </c>
      <c r="J86" s="6">
        <v>450000</v>
      </c>
      <c r="K86" s="1" t="s">
        <v>733</v>
      </c>
      <c r="L86" s="6">
        <v>452130</v>
      </c>
      <c r="M86" s="2">
        <v>0</v>
      </c>
      <c r="N86" s="1" t="s">
        <v>737</v>
      </c>
      <c r="O86" s="1" t="s">
        <v>651</v>
      </c>
      <c r="P86" s="2">
        <v>0</v>
      </c>
      <c r="Q86" s="2">
        <v>0</v>
      </c>
      <c r="R86" s="2">
        <v>0</v>
      </c>
      <c r="S86" s="2">
        <v>32257112.84</v>
      </c>
      <c r="T86" s="2">
        <v>0</v>
      </c>
      <c r="U86" s="2">
        <v>32257112.84</v>
      </c>
      <c r="V86" s="2">
        <v>0</v>
      </c>
      <c r="W86" s="2">
        <v>0</v>
      </c>
      <c r="X86" s="2">
        <v>0</v>
      </c>
      <c r="Y86" s="2">
        <v>32257112.84</v>
      </c>
      <c r="Z86" s="2">
        <v>0</v>
      </c>
      <c r="AA86" s="2">
        <v>32257112.84</v>
      </c>
    </row>
    <row r="87" spans="1:27" ht="15" customHeight="1" x14ac:dyDescent="0.25">
      <c r="A87" s="75" t="str">
        <f t="shared" si="3"/>
        <v>LDBOND5.2</v>
      </c>
      <c r="B87" s="75">
        <f>VLOOKUP(L87,Mapping!D:F,3,0)</f>
        <v>5.2</v>
      </c>
      <c r="C87" s="75" t="str">
        <f>VLOOKUP(L87,Mapping!D:G,4,0)</f>
        <v>Ignore</v>
      </c>
      <c r="D87" s="78">
        <f t="shared" si="4"/>
        <v>6.0077311000000001E-2</v>
      </c>
      <c r="E87" s="78">
        <f t="shared" si="5"/>
        <v>6.0077311000000001E-2</v>
      </c>
      <c r="F87" s="76">
        <f>VLOOKUP(L87,Mapping!D:H,5,0)</f>
        <v>0</v>
      </c>
      <c r="G87" s="1" t="s">
        <v>648</v>
      </c>
      <c r="H87" s="1" t="s">
        <v>50</v>
      </c>
      <c r="I87" s="1" t="s">
        <v>55</v>
      </c>
      <c r="J87" s="6">
        <v>450000</v>
      </c>
      <c r="K87" s="1" t="s">
        <v>733</v>
      </c>
      <c r="L87" s="6">
        <v>452135</v>
      </c>
      <c r="M87" s="2">
        <v>0</v>
      </c>
      <c r="N87" s="1" t="s">
        <v>738</v>
      </c>
      <c r="O87" s="1" t="s">
        <v>651</v>
      </c>
      <c r="P87" s="2">
        <v>0</v>
      </c>
      <c r="Q87" s="2">
        <v>0</v>
      </c>
      <c r="R87" s="2">
        <v>0</v>
      </c>
      <c r="S87" s="2">
        <v>600773.11</v>
      </c>
      <c r="T87" s="2">
        <v>0</v>
      </c>
      <c r="U87" s="2">
        <v>600773.11</v>
      </c>
      <c r="V87" s="2">
        <v>0</v>
      </c>
      <c r="W87" s="2">
        <v>0</v>
      </c>
      <c r="X87" s="2">
        <v>0</v>
      </c>
      <c r="Y87" s="2">
        <v>600773.11</v>
      </c>
      <c r="Z87" s="2">
        <v>0</v>
      </c>
      <c r="AA87" s="2">
        <v>600773.11</v>
      </c>
    </row>
    <row r="88" spans="1:27" ht="15" customHeight="1" x14ac:dyDescent="0.25">
      <c r="A88" s="75" t="str">
        <f t="shared" si="3"/>
        <v>LDBOND5.2</v>
      </c>
      <c r="B88" s="75">
        <f>VLOOKUP(L88,Mapping!D:F,3,0)</f>
        <v>5.2</v>
      </c>
      <c r="C88" s="75" t="str">
        <f>VLOOKUP(L88,Mapping!D:G,4,0)</f>
        <v>Ignore</v>
      </c>
      <c r="D88" s="78">
        <f t="shared" si="4"/>
        <v>3.0924770000000002E-3</v>
      </c>
      <c r="E88" s="78">
        <f t="shared" si="5"/>
        <v>3.0924770000000002E-3</v>
      </c>
      <c r="F88" s="76">
        <f>VLOOKUP(L88,Mapping!D:H,5,0)</f>
        <v>0</v>
      </c>
      <c r="G88" s="1" t="s">
        <v>648</v>
      </c>
      <c r="H88" s="1" t="s">
        <v>50</v>
      </c>
      <c r="I88" s="1" t="s">
        <v>55</v>
      </c>
      <c r="J88" s="6">
        <v>450000</v>
      </c>
      <c r="K88" s="1" t="s">
        <v>733</v>
      </c>
      <c r="L88" s="6">
        <v>452230</v>
      </c>
      <c r="M88" s="2">
        <v>0</v>
      </c>
      <c r="N88" s="1" t="s">
        <v>740</v>
      </c>
      <c r="O88" s="1" t="s">
        <v>651</v>
      </c>
      <c r="P88" s="2">
        <v>0</v>
      </c>
      <c r="Q88" s="2">
        <v>0</v>
      </c>
      <c r="R88" s="2">
        <v>0</v>
      </c>
      <c r="S88" s="2">
        <v>30924.77</v>
      </c>
      <c r="T88" s="2">
        <v>0</v>
      </c>
      <c r="U88" s="2">
        <v>30924.77</v>
      </c>
      <c r="V88" s="2">
        <v>0</v>
      </c>
      <c r="W88" s="2">
        <v>0</v>
      </c>
      <c r="X88" s="2">
        <v>0</v>
      </c>
      <c r="Y88" s="2">
        <v>30924.77</v>
      </c>
      <c r="Z88" s="2">
        <v>0</v>
      </c>
      <c r="AA88" s="2">
        <v>30924.77</v>
      </c>
    </row>
    <row r="89" spans="1:27" ht="15" customHeight="1" x14ac:dyDescent="0.25">
      <c r="A89" s="75" t="str">
        <f t="shared" si="3"/>
        <v>LDBOND5.2</v>
      </c>
      <c r="B89" s="75">
        <f>VLOOKUP(L89,Mapping!D:F,3,0)</f>
        <v>5.2</v>
      </c>
      <c r="C89" s="75" t="str">
        <f>VLOOKUP(L89,Mapping!D:G,4,0)</f>
        <v>Ignore</v>
      </c>
      <c r="D89" s="78">
        <f t="shared" si="4"/>
        <v>0.26042657899999999</v>
      </c>
      <c r="E89" s="78">
        <f t="shared" si="5"/>
        <v>0.26042657899999999</v>
      </c>
      <c r="F89" s="76">
        <f>VLOOKUP(L89,Mapping!D:H,5,0)</f>
        <v>0</v>
      </c>
      <c r="G89" s="1" t="s">
        <v>648</v>
      </c>
      <c r="H89" s="1" t="s">
        <v>50</v>
      </c>
      <c r="I89" s="1" t="s">
        <v>55</v>
      </c>
      <c r="J89" s="6">
        <v>450000</v>
      </c>
      <c r="K89" s="1" t="s">
        <v>733</v>
      </c>
      <c r="L89" s="6">
        <v>452247</v>
      </c>
      <c r="M89" s="2">
        <v>0</v>
      </c>
      <c r="N89" s="1" t="s">
        <v>741</v>
      </c>
      <c r="O89" s="1" t="s">
        <v>651</v>
      </c>
      <c r="P89" s="2">
        <v>0</v>
      </c>
      <c r="Q89" s="2">
        <v>0</v>
      </c>
      <c r="R89" s="2">
        <v>0</v>
      </c>
      <c r="S89" s="2">
        <v>2604265.79</v>
      </c>
      <c r="T89" s="2">
        <v>0</v>
      </c>
      <c r="U89" s="2">
        <v>2604265.79</v>
      </c>
      <c r="V89" s="2">
        <v>0</v>
      </c>
      <c r="W89" s="2">
        <v>0</v>
      </c>
      <c r="X89" s="2">
        <v>0</v>
      </c>
      <c r="Y89" s="2">
        <v>2604265.79</v>
      </c>
      <c r="Z89" s="2">
        <v>0</v>
      </c>
      <c r="AA89" s="2">
        <v>2604265.79</v>
      </c>
    </row>
    <row r="90" spans="1:27" ht="15" customHeight="1" x14ac:dyDescent="0.25">
      <c r="A90" s="75" t="str">
        <f t="shared" si="3"/>
        <v>LDBOND5.5</v>
      </c>
      <c r="B90" s="75">
        <f>VLOOKUP(L90,Mapping!D:F,3,0)</f>
        <v>5.5</v>
      </c>
      <c r="C90" s="75" t="str">
        <f>VLOOKUP(L90,Mapping!D:G,4,0)</f>
        <v>Ignore</v>
      </c>
      <c r="D90" s="78">
        <f t="shared" si="4"/>
        <v>1.8007099999999999E-4</v>
      </c>
      <c r="E90" s="78">
        <f t="shared" si="5"/>
        <v>1.8007099999999999E-4</v>
      </c>
      <c r="F90" s="76">
        <f>VLOOKUP(L90,Mapping!D:H,5,0)</f>
        <v>0</v>
      </c>
      <c r="G90" s="1" t="s">
        <v>648</v>
      </c>
      <c r="H90" s="1" t="s">
        <v>50</v>
      </c>
      <c r="I90" s="1" t="s">
        <v>55</v>
      </c>
      <c r="J90" s="6">
        <v>460000</v>
      </c>
      <c r="K90" s="1" t="s">
        <v>742</v>
      </c>
      <c r="L90" s="6">
        <v>452233</v>
      </c>
      <c r="M90" s="2">
        <v>0</v>
      </c>
      <c r="N90" s="1" t="s">
        <v>743</v>
      </c>
      <c r="O90" s="1" t="s">
        <v>651</v>
      </c>
      <c r="P90" s="2">
        <v>0</v>
      </c>
      <c r="Q90" s="2">
        <v>0</v>
      </c>
      <c r="R90" s="2">
        <v>0</v>
      </c>
      <c r="S90" s="2">
        <v>1800.71</v>
      </c>
      <c r="T90" s="2">
        <v>0</v>
      </c>
      <c r="U90" s="2">
        <v>1800.71</v>
      </c>
      <c r="V90" s="2">
        <v>0</v>
      </c>
      <c r="W90" s="2">
        <v>0</v>
      </c>
      <c r="X90" s="2">
        <v>0</v>
      </c>
      <c r="Y90" s="2">
        <v>1800.71</v>
      </c>
      <c r="Z90" s="2">
        <v>0</v>
      </c>
      <c r="AA90" s="2">
        <v>1800.71</v>
      </c>
    </row>
    <row r="91" spans="1:27" ht="15" customHeight="1" x14ac:dyDescent="0.25">
      <c r="A91" s="75" t="str">
        <f t="shared" si="3"/>
        <v>LDBOND5.5</v>
      </c>
      <c r="B91" s="75">
        <f>VLOOKUP(L91,Mapping!D:F,3,0)</f>
        <v>5.5</v>
      </c>
      <c r="C91" s="75" t="str">
        <f>VLOOKUP(L91,Mapping!D:G,4,0)</f>
        <v>Ignore</v>
      </c>
      <c r="D91" s="78">
        <f t="shared" si="4"/>
        <v>1.3612030000000001E-3</v>
      </c>
      <c r="E91" s="78">
        <f t="shared" si="5"/>
        <v>1.3612030000000001E-3</v>
      </c>
      <c r="F91" s="76">
        <f>VLOOKUP(L91,Mapping!D:H,5,0)</f>
        <v>0</v>
      </c>
      <c r="G91" s="1" t="s">
        <v>648</v>
      </c>
      <c r="H91" s="1" t="s">
        <v>50</v>
      </c>
      <c r="I91" s="1" t="s">
        <v>55</v>
      </c>
      <c r="J91" s="6">
        <v>460000</v>
      </c>
      <c r="K91" s="1" t="s">
        <v>742</v>
      </c>
      <c r="L91" s="6">
        <v>455103</v>
      </c>
      <c r="M91" s="2">
        <v>0</v>
      </c>
      <c r="N91" s="1" t="s">
        <v>744</v>
      </c>
      <c r="O91" s="1" t="s">
        <v>651</v>
      </c>
      <c r="P91" s="2">
        <v>0</v>
      </c>
      <c r="Q91" s="2">
        <v>0</v>
      </c>
      <c r="R91" s="2">
        <v>0</v>
      </c>
      <c r="S91" s="2">
        <v>13612.03</v>
      </c>
      <c r="T91" s="2">
        <v>0</v>
      </c>
      <c r="U91" s="2">
        <v>13612.03</v>
      </c>
      <c r="V91" s="2">
        <v>0</v>
      </c>
      <c r="W91" s="2">
        <v>0</v>
      </c>
      <c r="X91" s="2">
        <v>0</v>
      </c>
      <c r="Y91" s="2">
        <v>13612.03</v>
      </c>
      <c r="Z91" s="2">
        <v>0</v>
      </c>
      <c r="AA91" s="2">
        <v>13612.03</v>
      </c>
    </row>
    <row r="92" spans="1:27" ht="15" customHeight="1" x14ac:dyDescent="0.25">
      <c r="A92" s="75" t="str">
        <f t="shared" si="3"/>
        <v>LDBOND5.5</v>
      </c>
      <c r="B92" s="75">
        <f>VLOOKUP(L92,Mapping!D:F,3,0)</f>
        <v>5.5</v>
      </c>
      <c r="C92" s="75" t="str">
        <f>VLOOKUP(L92,Mapping!D:G,4,0)</f>
        <v>Ignore</v>
      </c>
      <c r="D92" s="78">
        <f t="shared" si="4"/>
        <v>-3.9433E-5</v>
      </c>
      <c r="E92" s="78">
        <f t="shared" si="5"/>
        <v>-3.9433E-5</v>
      </c>
      <c r="F92" s="76">
        <f>VLOOKUP(L92,Mapping!D:H,5,0)</f>
        <v>0</v>
      </c>
      <c r="G92" s="1" t="s">
        <v>648</v>
      </c>
      <c r="H92" s="1" t="s">
        <v>50</v>
      </c>
      <c r="I92" s="1" t="s">
        <v>55</v>
      </c>
      <c r="J92" s="6">
        <v>460000</v>
      </c>
      <c r="K92" s="1" t="s">
        <v>742</v>
      </c>
      <c r="L92" s="6">
        <v>460100</v>
      </c>
      <c r="M92" s="2">
        <v>0</v>
      </c>
      <c r="N92" s="1" t="s">
        <v>815</v>
      </c>
      <c r="O92" s="1" t="s">
        <v>651</v>
      </c>
      <c r="P92" s="2">
        <v>0</v>
      </c>
      <c r="Q92" s="2">
        <v>0</v>
      </c>
      <c r="R92" s="2">
        <v>-394.33</v>
      </c>
      <c r="S92" s="2">
        <v>0</v>
      </c>
      <c r="T92" s="2">
        <v>-394.33</v>
      </c>
      <c r="U92" s="2">
        <v>0</v>
      </c>
      <c r="V92" s="2">
        <v>0</v>
      </c>
      <c r="W92" s="2">
        <v>0</v>
      </c>
      <c r="X92" s="2">
        <v>-394.33</v>
      </c>
      <c r="Y92" s="2">
        <v>0</v>
      </c>
      <c r="Z92" s="2">
        <v>-394.33</v>
      </c>
      <c r="AA92" s="2">
        <v>0</v>
      </c>
    </row>
    <row r="93" spans="1:27" ht="15" customHeight="1" x14ac:dyDescent="0.25">
      <c r="A93" s="75" t="str">
        <f t="shared" si="3"/>
        <v>LDBOND5.5</v>
      </c>
      <c r="B93" s="75">
        <f>VLOOKUP(L93,Mapping!D:F,3,0)</f>
        <v>5.5</v>
      </c>
      <c r="C93" s="75" t="str">
        <f>VLOOKUP(L93,Mapping!D:G,4,0)</f>
        <v>Ignore</v>
      </c>
      <c r="D93" s="78">
        <f t="shared" si="4"/>
        <v>1.3961000000000001E-5</v>
      </c>
      <c r="E93" s="78">
        <f t="shared" si="5"/>
        <v>1.3961000000000001E-5</v>
      </c>
      <c r="F93" s="76">
        <f>VLOOKUP(L93,Mapping!D:H,5,0)</f>
        <v>0</v>
      </c>
      <c r="G93" s="1" t="s">
        <v>648</v>
      </c>
      <c r="H93" s="1" t="s">
        <v>50</v>
      </c>
      <c r="I93" s="1" t="s">
        <v>55</v>
      </c>
      <c r="J93" s="6">
        <v>460000</v>
      </c>
      <c r="K93" s="1" t="s">
        <v>742</v>
      </c>
      <c r="L93" s="6">
        <v>460101</v>
      </c>
      <c r="M93" s="2">
        <v>0</v>
      </c>
      <c r="N93" s="1" t="s">
        <v>818</v>
      </c>
      <c r="O93" s="1" t="s">
        <v>651</v>
      </c>
      <c r="P93" s="2">
        <v>0</v>
      </c>
      <c r="Q93" s="2">
        <v>0</v>
      </c>
      <c r="R93" s="2">
        <v>0</v>
      </c>
      <c r="S93" s="2">
        <v>139.61000000000001</v>
      </c>
      <c r="T93" s="2">
        <v>0</v>
      </c>
      <c r="U93" s="2">
        <v>139.61000000000001</v>
      </c>
      <c r="V93" s="2">
        <v>0</v>
      </c>
      <c r="W93" s="2">
        <v>0</v>
      </c>
      <c r="X93" s="2">
        <v>0</v>
      </c>
      <c r="Y93" s="2">
        <v>139.61000000000001</v>
      </c>
      <c r="Z93" s="2">
        <v>0</v>
      </c>
      <c r="AA93" s="2">
        <v>139.61000000000001</v>
      </c>
    </row>
    <row r="94" spans="1:27" ht="15" customHeight="1" x14ac:dyDescent="0.25">
      <c r="A94" s="75" t="str">
        <f t="shared" si="3"/>
        <v>LDBOND5.5</v>
      </c>
      <c r="B94" s="75">
        <f>VLOOKUP(L94,Mapping!D:F,3,0)</f>
        <v>5.5</v>
      </c>
      <c r="C94" s="75" t="str">
        <f>VLOOKUP(L94,Mapping!D:G,4,0)</f>
        <v>Ignore</v>
      </c>
      <c r="D94" s="78">
        <f t="shared" si="4"/>
        <v>1.24E-7</v>
      </c>
      <c r="E94" s="78">
        <f t="shared" si="5"/>
        <v>1.24E-7</v>
      </c>
      <c r="F94" s="76">
        <f>VLOOKUP(L94,Mapping!D:H,5,0)</f>
        <v>0</v>
      </c>
      <c r="G94" s="1" t="s">
        <v>648</v>
      </c>
      <c r="H94" s="1" t="s">
        <v>50</v>
      </c>
      <c r="I94" s="1" t="s">
        <v>55</v>
      </c>
      <c r="J94" s="6">
        <v>460000</v>
      </c>
      <c r="K94" s="1" t="s">
        <v>742</v>
      </c>
      <c r="L94" s="6">
        <v>460102</v>
      </c>
      <c r="M94" s="2">
        <v>0</v>
      </c>
      <c r="N94" s="1" t="s">
        <v>819</v>
      </c>
      <c r="O94" s="1" t="s">
        <v>651</v>
      </c>
      <c r="P94" s="2">
        <v>0</v>
      </c>
      <c r="Q94" s="2">
        <v>0</v>
      </c>
      <c r="R94" s="2">
        <v>0</v>
      </c>
      <c r="S94" s="2">
        <v>1.24</v>
      </c>
      <c r="T94" s="2">
        <v>0</v>
      </c>
      <c r="U94" s="2">
        <v>1.24</v>
      </c>
      <c r="V94" s="2">
        <v>0</v>
      </c>
      <c r="W94" s="2">
        <v>0</v>
      </c>
      <c r="X94" s="2">
        <v>0</v>
      </c>
      <c r="Y94" s="2">
        <v>1.24</v>
      </c>
      <c r="Z94" s="2">
        <v>0</v>
      </c>
      <c r="AA94" s="2">
        <v>1.24</v>
      </c>
    </row>
    <row r="95" spans="1:27" ht="15" customHeight="1" x14ac:dyDescent="0.25">
      <c r="A95" s="75" t="str">
        <f t="shared" si="3"/>
        <v>LDBOND5.5</v>
      </c>
      <c r="B95" s="75">
        <f>VLOOKUP(L95,Mapping!D:F,3,0)</f>
        <v>5.5</v>
      </c>
      <c r="C95" s="75" t="str">
        <f>VLOOKUP(L95,Mapping!D:G,4,0)</f>
        <v>Ignore</v>
      </c>
      <c r="D95" s="78">
        <f t="shared" si="4"/>
        <v>1.8230999999999999E-5</v>
      </c>
      <c r="E95" s="78">
        <f t="shared" si="5"/>
        <v>1.8230999999999999E-5</v>
      </c>
      <c r="F95" s="76">
        <f>VLOOKUP(L95,Mapping!D:H,5,0)</f>
        <v>0</v>
      </c>
      <c r="G95" s="1" t="s">
        <v>648</v>
      </c>
      <c r="H95" s="1" t="s">
        <v>50</v>
      </c>
      <c r="I95" s="1" t="s">
        <v>55</v>
      </c>
      <c r="J95" s="6">
        <v>460000</v>
      </c>
      <c r="K95" s="1" t="s">
        <v>742</v>
      </c>
      <c r="L95" s="6">
        <v>460143</v>
      </c>
      <c r="M95" s="2">
        <v>0</v>
      </c>
      <c r="N95" s="1" t="s">
        <v>816</v>
      </c>
      <c r="O95" s="1" t="s">
        <v>651</v>
      </c>
      <c r="P95" s="2">
        <v>0</v>
      </c>
      <c r="Q95" s="2">
        <v>0</v>
      </c>
      <c r="R95" s="2">
        <v>0</v>
      </c>
      <c r="S95" s="2">
        <v>182.31</v>
      </c>
      <c r="T95" s="2">
        <v>0</v>
      </c>
      <c r="U95" s="2">
        <v>182.31</v>
      </c>
      <c r="V95" s="2">
        <v>0</v>
      </c>
      <c r="W95" s="2">
        <v>0</v>
      </c>
      <c r="X95" s="2">
        <v>0</v>
      </c>
      <c r="Y95" s="2">
        <v>182.31</v>
      </c>
      <c r="Z95" s="2">
        <v>0</v>
      </c>
      <c r="AA95" s="2">
        <v>182.31</v>
      </c>
    </row>
    <row r="96" spans="1:27" ht="15" customHeight="1" x14ac:dyDescent="0.25">
      <c r="A96" s="75" t="str">
        <f t="shared" si="3"/>
        <v>LDBOND5.5</v>
      </c>
      <c r="B96" s="75">
        <f>VLOOKUP(L96,Mapping!D:F,3,0)</f>
        <v>5.5</v>
      </c>
      <c r="C96" s="75" t="str">
        <f>VLOOKUP(L96,Mapping!D:G,4,0)</f>
        <v>Ignore</v>
      </c>
      <c r="D96" s="78">
        <f t="shared" si="4"/>
        <v>7.1169999999999998E-6</v>
      </c>
      <c r="E96" s="78">
        <f t="shared" si="5"/>
        <v>7.1169999999999998E-6</v>
      </c>
      <c r="F96" s="76">
        <f>VLOOKUP(L96,Mapping!D:H,5,0)</f>
        <v>0</v>
      </c>
      <c r="G96" s="1" t="s">
        <v>648</v>
      </c>
      <c r="H96" s="1" t="s">
        <v>50</v>
      </c>
      <c r="I96" s="1" t="s">
        <v>55</v>
      </c>
      <c r="J96" s="6">
        <v>460000</v>
      </c>
      <c r="K96" s="1" t="s">
        <v>742</v>
      </c>
      <c r="L96" s="6">
        <v>460144</v>
      </c>
      <c r="M96" s="2">
        <v>0</v>
      </c>
      <c r="N96" s="1" t="s">
        <v>820</v>
      </c>
      <c r="O96" s="1" t="s">
        <v>651</v>
      </c>
      <c r="P96" s="2">
        <v>0</v>
      </c>
      <c r="Q96" s="2">
        <v>0</v>
      </c>
      <c r="R96" s="2">
        <v>0</v>
      </c>
      <c r="S96" s="2">
        <v>71.17</v>
      </c>
      <c r="T96" s="2">
        <v>0</v>
      </c>
      <c r="U96" s="2">
        <v>71.17</v>
      </c>
      <c r="V96" s="2">
        <v>0</v>
      </c>
      <c r="W96" s="2">
        <v>0</v>
      </c>
      <c r="X96" s="2">
        <v>0</v>
      </c>
      <c r="Y96" s="2">
        <v>71.17</v>
      </c>
      <c r="Z96" s="2">
        <v>0</v>
      </c>
      <c r="AA96" s="2">
        <v>71.17</v>
      </c>
    </row>
    <row r="97" spans="1:27" ht="15" customHeight="1" x14ac:dyDescent="0.25">
      <c r="A97" s="75" t="str">
        <f t="shared" si="3"/>
        <v>LDBOND5.3</v>
      </c>
      <c r="B97" s="75">
        <f>VLOOKUP(L97,Mapping!D:F,3,0)</f>
        <v>5.3</v>
      </c>
      <c r="C97" s="75" t="str">
        <f>VLOOKUP(L97,Mapping!D:G,4,0)</f>
        <v>Ignore</v>
      </c>
      <c r="D97" s="78">
        <f t="shared" si="4"/>
        <v>-1.1230000000000001E-4</v>
      </c>
      <c r="E97" s="78">
        <f t="shared" si="5"/>
        <v>-1.1230000000000001E-4</v>
      </c>
      <c r="F97" s="76">
        <f>VLOOKUP(L97,Mapping!D:H,5,0)</f>
        <v>0</v>
      </c>
      <c r="G97" s="1" t="s">
        <v>648</v>
      </c>
      <c r="H97" s="1" t="s">
        <v>50</v>
      </c>
      <c r="I97" s="1" t="s">
        <v>55</v>
      </c>
      <c r="J97" s="6">
        <v>510000</v>
      </c>
      <c r="K97" s="1" t="s">
        <v>745</v>
      </c>
      <c r="L97" s="6">
        <v>512110</v>
      </c>
      <c r="M97" s="2">
        <v>0</v>
      </c>
      <c r="N97" s="1" t="s">
        <v>827</v>
      </c>
      <c r="O97" s="1" t="s">
        <v>651</v>
      </c>
      <c r="P97" s="2">
        <v>0</v>
      </c>
      <c r="Q97" s="2">
        <v>0</v>
      </c>
      <c r="R97" s="2">
        <v>-1123</v>
      </c>
      <c r="S97" s="2">
        <v>0</v>
      </c>
      <c r="T97" s="2">
        <v>-1123</v>
      </c>
      <c r="U97" s="2">
        <v>0</v>
      </c>
      <c r="V97" s="2">
        <v>0</v>
      </c>
      <c r="W97" s="2">
        <v>0</v>
      </c>
      <c r="X97" s="2">
        <v>-1123</v>
      </c>
      <c r="Y97" s="2">
        <v>0</v>
      </c>
      <c r="Z97" s="2">
        <v>-1123</v>
      </c>
      <c r="AA97" s="2">
        <v>0</v>
      </c>
    </row>
    <row r="98" spans="1:27" ht="15" customHeight="1" x14ac:dyDescent="0.25">
      <c r="A98" s="75" t="str">
        <f t="shared" si="3"/>
        <v>LDBOND5.3</v>
      </c>
      <c r="B98" s="75">
        <f>VLOOKUP(L98,Mapping!D:F,3,0)</f>
        <v>5.3</v>
      </c>
      <c r="C98" s="75" t="str">
        <f>VLOOKUP(L98,Mapping!D:G,4,0)</f>
        <v>Ignore</v>
      </c>
      <c r="D98" s="78">
        <f t="shared" si="4"/>
        <v>-6.5106899999999995E-2</v>
      </c>
      <c r="E98" s="78">
        <f t="shared" si="5"/>
        <v>-6.5106899999999995E-2</v>
      </c>
      <c r="F98" s="76">
        <f>VLOOKUP(L98,Mapping!D:H,5,0)</f>
        <v>0</v>
      </c>
      <c r="G98" s="1" t="s">
        <v>648</v>
      </c>
      <c r="H98" s="1" t="s">
        <v>50</v>
      </c>
      <c r="I98" s="1" t="s">
        <v>55</v>
      </c>
      <c r="J98" s="6">
        <v>510000</v>
      </c>
      <c r="K98" s="1" t="s">
        <v>745</v>
      </c>
      <c r="L98" s="6">
        <v>512120</v>
      </c>
      <c r="M98" s="2">
        <v>0</v>
      </c>
      <c r="N98" s="1" t="s">
        <v>746</v>
      </c>
      <c r="O98" s="1" t="s">
        <v>651</v>
      </c>
      <c r="P98" s="2">
        <v>0</v>
      </c>
      <c r="Q98" s="2">
        <v>0</v>
      </c>
      <c r="R98" s="2">
        <v>-651069</v>
      </c>
      <c r="S98" s="2">
        <v>0</v>
      </c>
      <c r="T98" s="2">
        <v>-651069</v>
      </c>
      <c r="U98" s="2">
        <v>0</v>
      </c>
      <c r="V98" s="2">
        <v>0</v>
      </c>
      <c r="W98" s="2">
        <v>0</v>
      </c>
      <c r="X98" s="2">
        <v>-651069</v>
      </c>
      <c r="Y98" s="2">
        <v>0</v>
      </c>
      <c r="Z98" s="2">
        <v>-651069</v>
      </c>
      <c r="AA98" s="2">
        <v>0</v>
      </c>
    </row>
    <row r="99" spans="1:27" ht="15" customHeight="1" x14ac:dyDescent="0.25">
      <c r="A99" s="75" t="str">
        <f t="shared" si="3"/>
        <v>LDBOND5.3</v>
      </c>
      <c r="B99" s="75">
        <f>VLOOKUP(L99,Mapping!D:F,3,0)</f>
        <v>5.3</v>
      </c>
      <c r="C99" s="75" t="str">
        <f>VLOOKUP(L99,Mapping!D:G,4,0)</f>
        <v>Ignore</v>
      </c>
      <c r="D99" s="78">
        <f t="shared" si="4"/>
        <v>-1.5406747750000001</v>
      </c>
      <c r="E99" s="78">
        <f t="shared" si="5"/>
        <v>-1.5406747750000001</v>
      </c>
      <c r="F99" s="76">
        <f>VLOOKUP(L99,Mapping!D:H,5,0)</f>
        <v>0</v>
      </c>
      <c r="G99" s="1" t="s">
        <v>648</v>
      </c>
      <c r="H99" s="1" t="s">
        <v>50</v>
      </c>
      <c r="I99" s="1" t="s">
        <v>55</v>
      </c>
      <c r="J99" s="6">
        <v>510000</v>
      </c>
      <c r="K99" s="1" t="s">
        <v>745</v>
      </c>
      <c r="L99" s="6">
        <v>512130</v>
      </c>
      <c r="M99" s="2">
        <v>0</v>
      </c>
      <c r="N99" s="1" t="s">
        <v>747</v>
      </c>
      <c r="O99" s="1" t="s">
        <v>651</v>
      </c>
      <c r="P99" s="2">
        <v>0</v>
      </c>
      <c r="Q99" s="2">
        <v>0</v>
      </c>
      <c r="R99" s="2">
        <v>-15406747.75</v>
      </c>
      <c r="S99" s="2">
        <v>0</v>
      </c>
      <c r="T99" s="2">
        <v>-15406747.75</v>
      </c>
      <c r="U99" s="2">
        <v>0</v>
      </c>
      <c r="V99" s="2">
        <v>0</v>
      </c>
      <c r="W99" s="2">
        <v>0</v>
      </c>
      <c r="X99" s="2">
        <v>-15406747.75</v>
      </c>
      <c r="Y99" s="2">
        <v>0</v>
      </c>
      <c r="Z99" s="2">
        <v>-15406747.75</v>
      </c>
      <c r="AA99" s="2">
        <v>0</v>
      </c>
    </row>
    <row r="100" spans="1:27" ht="15" customHeight="1" x14ac:dyDescent="0.25">
      <c r="A100" s="75" t="str">
        <f t="shared" si="3"/>
        <v>LDBOND6.3</v>
      </c>
      <c r="B100" s="75">
        <f>VLOOKUP(L100,Mapping!D:F,3,0)</f>
        <v>6.3</v>
      </c>
      <c r="C100" s="75" t="str">
        <f>VLOOKUP(L100,Mapping!D:G,4,0)</f>
        <v>Mirror</v>
      </c>
      <c r="D100" s="78">
        <f t="shared" si="4"/>
        <v>-2.5524839999999998E-3</v>
      </c>
      <c r="E100" s="78">
        <f t="shared" si="5"/>
        <v>-2.5524839999999998E-3</v>
      </c>
      <c r="F100" s="76">
        <f>VLOOKUP(L100,Mapping!D:H,5,0)</f>
        <v>0</v>
      </c>
      <c r="G100" s="1" t="s">
        <v>648</v>
      </c>
      <c r="H100" s="1" t="s">
        <v>50</v>
      </c>
      <c r="I100" s="1" t="s">
        <v>55</v>
      </c>
      <c r="J100" s="6">
        <v>550000</v>
      </c>
      <c r="K100" s="1" t="s">
        <v>752</v>
      </c>
      <c r="L100" s="6">
        <v>553007</v>
      </c>
      <c r="M100" s="2">
        <v>0</v>
      </c>
      <c r="N100" s="1" t="s">
        <v>753</v>
      </c>
      <c r="O100" s="1" t="s">
        <v>651</v>
      </c>
      <c r="P100" s="2">
        <v>0</v>
      </c>
      <c r="Q100" s="2">
        <v>0</v>
      </c>
      <c r="R100" s="2">
        <v>-25524.84</v>
      </c>
      <c r="S100" s="2">
        <v>0</v>
      </c>
      <c r="T100" s="2">
        <v>-25524.84</v>
      </c>
      <c r="U100" s="2">
        <v>0</v>
      </c>
      <c r="V100" s="2">
        <v>0</v>
      </c>
      <c r="W100" s="2">
        <v>0</v>
      </c>
      <c r="X100" s="2">
        <v>-25524.84</v>
      </c>
      <c r="Y100" s="2">
        <v>0</v>
      </c>
      <c r="Z100" s="2">
        <v>-25524.84</v>
      </c>
      <c r="AA100" s="2">
        <v>0</v>
      </c>
    </row>
    <row r="101" spans="1:27" ht="15" customHeight="1" x14ac:dyDescent="0.25">
      <c r="A101" s="75" t="str">
        <f t="shared" si="3"/>
        <v>LDBOND6.3</v>
      </c>
      <c r="B101" s="75">
        <f>VLOOKUP(L101,Mapping!D:F,3,0)</f>
        <v>6.3</v>
      </c>
      <c r="C101" s="75" t="str">
        <f>VLOOKUP(L101,Mapping!D:G,4,0)</f>
        <v>Mirror</v>
      </c>
      <c r="D101" s="78">
        <f t="shared" si="4"/>
        <v>-2.3600000000000001E-3</v>
      </c>
      <c r="E101" s="78">
        <f t="shared" si="5"/>
        <v>-2.3600000000000001E-3</v>
      </c>
      <c r="F101" s="76">
        <f>VLOOKUP(L101,Mapping!D:H,5,0)</f>
        <v>0</v>
      </c>
      <c r="G101" s="1" t="s">
        <v>648</v>
      </c>
      <c r="H101" s="1" t="s">
        <v>50</v>
      </c>
      <c r="I101" s="1" t="s">
        <v>55</v>
      </c>
      <c r="J101" s="6">
        <v>550000</v>
      </c>
      <c r="K101" s="1" t="s">
        <v>752</v>
      </c>
      <c r="L101" s="6">
        <v>553020</v>
      </c>
      <c r="M101" s="2">
        <v>0</v>
      </c>
      <c r="N101" s="1" t="s">
        <v>1652</v>
      </c>
      <c r="O101" s="1" t="s">
        <v>651</v>
      </c>
      <c r="P101" s="2">
        <v>0</v>
      </c>
      <c r="Q101" s="2">
        <v>0</v>
      </c>
      <c r="R101" s="2">
        <v>-23600</v>
      </c>
      <c r="S101" s="2">
        <v>0</v>
      </c>
      <c r="T101" s="2">
        <v>-23600</v>
      </c>
      <c r="U101" s="2">
        <v>0</v>
      </c>
      <c r="V101" s="2">
        <v>0</v>
      </c>
      <c r="W101" s="2">
        <v>0</v>
      </c>
      <c r="X101" s="2">
        <v>-23600</v>
      </c>
      <c r="Y101" s="2">
        <v>0</v>
      </c>
      <c r="Z101" s="2">
        <v>-23600</v>
      </c>
      <c r="AA101" s="2">
        <v>0</v>
      </c>
    </row>
    <row r="102" spans="1:27" ht="15" customHeight="1" x14ac:dyDescent="0.25">
      <c r="A102" s="75" t="str">
        <f t="shared" si="3"/>
        <v>LDBOND6.3</v>
      </c>
      <c r="B102" s="75">
        <f>VLOOKUP(L102,Mapping!D:F,3,0)</f>
        <v>6.3</v>
      </c>
      <c r="C102" s="75" t="str">
        <f>VLOOKUP(L102,Mapping!D:G,4,0)</f>
        <v>Mirror</v>
      </c>
      <c r="D102" s="78">
        <f t="shared" si="4"/>
        <v>-4.4822500000000001E-4</v>
      </c>
      <c r="E102" s="78">
        <f t="shared" si="5"/>
        <v>-4.4822500000000001E-4</v>
      </c>
      <c r="F102" s="76">
        <f>VLOOKUP(L102,Mapping!D:H,5,0)</f>
        <v>0</v>
      </c>
      <c r="G102" s="1" t="s">
        <v>648</v>
      </c>
      <c r="H102" s="1" t="s">
        <v>50</v>
      </c>
      <c r="I102" s="1" t="s">
        <v>55</v>
      </c>
      <c r="J102" s="6">
        <v>550000</v>
      </c>
      <c r="K102" s="1" t="s">
        <v>752</v>
      </c>
      <c r="L102" s="6">
        <v>553107</v>
      </c>
      <c r="M102" s="2">
        <v>0</v>
      </c>
      <c r="N102" s="1" t="s">
        <v>755</v>
      </c>
      <c r="O102" s="1" t="s">
        <v>651</v>
      </c>
      <c r="P102" s="2">
        <v>0</v>
      </c>
      <c r="Q102" s="2">
        <v>0</v>
      </c>
      <c r="R102" s="2">
        <v>-4482.25</v>
      </c>
      <c r="S102" s="2">
        <v>0</v>
      </c>
      <c r="T102" s="2">
        <v>-4482.25</v>
      </c>
      <c r="U102" s="2">
        <v>0</v>
      </c>
      <c r="V102" s="2">
        <v>0</v>
      </c>
      <c r="W102" s="2">
        <v>0</v>
      </c>
      <c r="X102" s="2">
        <v>-4482.25</v>
      </c>
      <c r="Y102" s="2">
        <v>0</v>
      </c>
      <c r="Z102" s="2">
        <v>-4482.25</v>
      </c>
      <c r="AA102" s="2">
        <v>0</v>
      </c>
    </row>
    <row r="103" spans="1:27" ht="15" customHeight="1" x14ac:dyDescent="0.25">
      <c r="A103" s="75" t="str">
        <f t="shared" si="3"/>
        <v>LDBOND6.3</v>
      </c>
      <c r="B103" s="75">
        <f>VLOOKUP(L103,Mapping!D:F,3,0)</f>
        <v>6.3</v>
      </c>
      <c r="C103" s="75" t="str">
        <f>VLOOKUP(L103,Mapping!D:G,4,0)</f>
        <v>Mirror</v>
      </c>
      <c r="D103" s="78">
        <f t="shared" si="4"/>
        <v>5.2285240000000004E-2</v>
      </c>
      <c r="E103" s="78">
        <f t="shared" si="5"/>
        <v>5.2285240000000004E-2</v>
      </c>
      <c r="F103" s="76">
        <f>VLOOKUP(L103,Mapping!D:H,5,0)</f>
        <v>0</v>
      </c>
      <c r="G103" s="1" t="s">
        <v>648</v>
      </c>
      <c r="H103" s="1" t="s">
        <v>50</v>
      </c>
      <c r="I103" s="1" t="s">
        <v>55</v>
      </c>
      <c r="J103" s="6">
        <v>550000</v>
      </c>
      <c r="K103" s="1" t="s">
        <v>752</v>
      </c>
      <c r="L103" s="6">
        <v>553111</v>
      </c>
      <c r="M103" s="2">
        <v>0</v>
      </c>
      <c r="N103" s="1" t="s">
        <v>756</v>
      </c>
      <c r="O103" s="1" t="s">
        <v>651</v>
      </c>
      <c r="P103" s="2">
        <v>0</v>
      </c>
      <c r="Q103" s="2">
        <v>0</v>
      </c>
      <c r="R103" s="2">
        <v>0</v>
      </c>
      <c r="S103" s="2">
        <v>522852.4</v>
      </c>
      <c r="T103" s="2">
        <v>0</v>
      </c>
      <c r="U103" s="2">
        <v>522852.4</v>
      </c>
      <c r="V103" s="2">
        <v>0</v>
      </c>
      <c r="W103" s="2">
        <v>0</v>
      </c>
      <c r="X103" s="2">
        <v>0</v>
      </c>
      <c r="Y103" s="2">
        <v>522852.4</v>
      </c>
      <c r="Z103" s="2">
        <v>0</v>
      </c>
      <c r="AA103" s="2">
        <v>522852.4</v>
      </c>
    </row>
    <row r="104" spans="1:27" ht="15" customHeight="1" x14ac:dyDescent="0.25">
      <c r="A104" s="75" t="str">
        <f t="shared" si="3"/>
        <v>LDBOND6.2</v>
      </c>
      <c r="B104" s="75">
        <f>VLOOKUP(L104,Mapping!D:F,3,0)</f>
        <v>6.2</v>
      </c>
      <c r="C104" s="75" t="str">
        <f>VLOOKUP(L104,Mapping!D:G,4,0)</f>
        <v>Mirror</v>
      </c>
      <c r="D104" s="78">
        <f t="shared" si="4"/>
        <v>-8.7514199999999998E-4</v>
      </c>
      <c r="E104" s="78">
        <f t="shared" si="5"/>
        <v>-8.7514199999999998E-4</v>
      </c>
      <c r="F104" s="76">
        <f>VLOOKUP(L104,Mapping!D:H,5,0)</f>
        <v>0</v>
      </c>
      <c r="G104" s="1" t="s">
        <v>648</v>
      </c>
      <c r="H104" s="1" t="s">
        <v>50</v>
      </c>
      <c r="I104" s="1" t="s">
        <v>55</v>
      </c>
      <c r="J104" s="6">
        <v>550000</v>
      </c>
      <c r="K104" s="1" t="s">
        <v>752</v>
      </c>
      <c r="L104" s="6">
        <v>553131</v>
      </c>
      <c r="M104" s="2">
        <v>0</v>
      </c>
      <c r="N104" s="1" t="s">
        <v>757</v>
      </c>
      <c r="O104" s="1" t="s">
        <v>651</v>
      </c>
      <c r="P104" s="2">
        <v>0</v>
      </c>
      <c r="Q104" s="2">
        <v>0</v>
      </c>
      <c r="R104" s="2">
        <v>-8751.42</v>
      </c>
      <c r="S104" s="2">
        <v>0</v>
      </c>
      <c r="T104" s="2">
        <v>-8751.42</v>
      </c>
      <c r="U104" s="2">
        <v>0</v>
      </c>
      <c r="V104" s="2">
        <v>0</v>
      </c>
      <c r="W104" s="2">
        <v>0</v>
      </c>
      <c r="X104" s="2">
        <v>-8751.42</v>
      </c>
      <c r="Y104" s="2">
        <v>0</v>
      </c>
      <c r="Z104" s="2">
        <v>-8751.42</v>
      </c>
      <c r="AA104" s="2">
        <v>0</v>
      </c>
    </row>
    <row r="105" spans="1:27" ht="15" customHeight="1" x14ac:dyDescent="0.25">
      <c r="A105" s="75" t="str">
        <f t="shared" si="3"/>
        <v>LDBOND6.3</v>
      </c>
      <c r="B105" s="75">
        <f>VLOOKUP(L105,Mapping!D:F,3,0)</f>
        <v>6.3</v>
      </c>
      <c r="C105" s="75" t="str">
        <f>VLOOKUP(L105,Mapping!D:G,4,0)</f>
        <v>Mirror</v>
      </c>
      <c r="D105" s="78">
        <f t="shared" si="4"/>
        <v>-6.5986000000000001E-5</v>
      </c>
      <c r="E105" s="78">
        <f t="shared" si="5"/>
        <v>-6.5986000000000001E-5</v>
      </c>
      <c r="F105" s="76">
        <f>VLOOKUP(L105,Mapping!D:H,5,0)</f>
        <v>0</v>
      </c>
      <c r="G105" s="1" t="s">
        <v>648</v>
      </c>
      <c r="H105" s="1" t="s">
        <v>50</v>
      </c>
      <c r="I105" s="1" t="s">
        <v>55</v>
      </c>
      <c r="J105" s="6">
        <v>550000</v>
      </c>
      <c r="K105" s="1" t="s">
        <v>752</v>
      </c>
      <c r="L105" s="6">
        <v>553141</v>
      </c>
      <c r="M105" s="2">
        <v>0</v>
      </c>
      <c r="N105" s="1" t="s">
        <v>758</v>
      </c>
      <c r="O105" s="1" t="s">
        <v>651</v>
      </c>
      <c r="P105" s="2">
        <v>0</v>
      </c>
      <c r="Q105" s="2">
        <v>0</v>
      </c>
      <c r="R105" s="2">
        <v>-659.86</v>
      </c>
      <c r="S105" s="2">
        <v>0</v>
      </c>
      <c r="T105" s="2">
        <v>-659.86</v>
      </c>
      <c r="U105" s="2">
        <v>0</v>
      </c>
      <c r="V105" s="2">
        <v>0</v>
      </c>
      <c r="W105" s="2">
        <v>0</v>
      </c>
      <c r="X105" s="2">
        <v>-659.86</v>
      </c>
      <c r="Y105" s="2">
        <v>0</v>
      </c>
      <c r="Z105" s="2">
        <v>-659.86</v>
      </c>
      <c r="AA105" s="2">
        <v>0</v>
      </c>
    </row>
    <row r="106" spans="1:27" ht="15" customHeight="1" x14ac:dyDescent="0.25">
      <c r="A106" s="75" t="str">
        <f t="shared" si="3"/>
        <v>LDBOND6.3</v>
      </c>
      <c r="B106" s="75">
        <f>VLOOKUP(L106,Mapping!D:F,3,0)</f>
        <v>6.3</v>
      </c>
      <c r="C106" s="75" t="str">
        <f>VLOOKUP(L106,Mapping!D:G,4,0)</f>
        <v>Accrual</v>
      </c>
      <c r="D106" s="78">
        <f t="shared" si="4"/>
        <v>-7.6850199999999999E-3</v>
      </c>
      <c r="E106" s="78">
        <f t="shared" si="5"/>
        <v>-7.6850199999999999E-3</v>
      </c>
      <c r="F106" s="76">
        <f>VLOOKUP(L106,Mapping!D:H,5,0)</f>
        <v>0</v>
      </c>
      <c r="G106" s="1" t="s">
        <v>648</v>
      </c>
      <c r="H106" s="1" t="s">
        <v>50</v>
      </c>
      <c r="I106" s="1" t="s">
        <v>55</v>
      </c>
      <c r="J106" s="6">
        <v>550000</v>
      </c>
      <c r="K106" s="1" t="s">
        <v>752</v>
      </c>
      <c r="L106" s="6">
        <v>553171</v>
      </c>
      <c r="M106" s="2">
        <v>0</v>
      </c>
      <c r="N106" s="1" t="s">
        <v>759</v>
      </c>
      <c r="O106" s="1" t="s">
        <v>651</v>
      </c>
      <c r="P106" s="2">
        <v>0</v>
      </c>
      <c r="Q106" s="2">
        <v>0</v>
      </c>
      <c r="R106" s="2">
        <v>-76850.2</v>
      </c>
      <c r="S106" s="2">
        <v>0</v>
      </c>
      <c r="T106" s="2">
        <v>-76850.2</v>
      </c>
      <c r="U106" s="2">
        <v>0</v>
      </c>
      <c r="V106" s="2">
        <v>0</v>
      </c>
      <c r="W106" s="2">
        <v>0</v>
      </c>
      <c r="X106" s="2">
        <v>-76850.2</v>
      </c>
      <c r="Y106" s="2">
        <v>0</v>
      </c>
      <c r="Z106" s="2">
        <v>-76850.2</v>
      </c>
      <c r="AA106" s="2">
        <v>0</v>
      </c>
    </row>
    <row r="107" spans="1:27" ht="15" customHeight="1" x14ac:dyDescent="0.25">
      <c r="A107" s="75" t="str">
        <f t="shared" si="3"/>
        <v>LDBOND6.3</v>
      </c>
      <c r="B107" s="75">
        <f>VLOOKUP(L107,Mapping!D:F,3,0)</f>
        <v>6.3</v>
      </c>
      <c r="C107" s="75" t="str">
        <f>VLOOKUP(L107,Mapping!D:G,4,0)</f>
        <v>Accrual</v>
      </c>
      <c r="D107" s="78">
        <f t="shared" si="4"/>
        <v>-2.4216999999999999E-5</v>
      </c>
      <c r="E107" s="78">
        <f t="shared" si="5"/>
        <v>-2.4216999999999999E-5</v>
      </c>
      <c r="F107" s="76">
        <f>VLOOKUP(L107,Mapping!D:H,5,0)</f>
        <v>0</v>
      </c>
      <c r="G107" s="1" t="s">
        <v>648</v>
      </c>
      <c r="H107" s="1" t="s">
        <v>50</v>
      </c>
      <c r="I107" s="1" t="s">
        <v>55</v>
      </c>
      <c r="J107" s="6">
        <v>550000</v>
      </c>
      <c r="K107" s="1" t="s">
        <v>752</v>
      </c>
      <c r="L107" s="6">
        <v>553176</v>
      </c>
      <c r="M107" s="2">
        <v>0</v>
      </c>
      <c r="N107" s="1" t="s">
        <v>760</v>
      </c>
      <c r="O107" s="1" t="s">
        <v>651</v>
      </c>
      <c r="P107" s="2">
        <v>0</v>
      </c>
      <c r="Q107" s="2">
        <v>0</v>
      </c>
      <c r="R107" s="2">
        <v>-242.17</v>
      </c>
      <c r="S107" s="2">
        <v>0</v>
      </c>
      <c r="T107" s="2">
        <v>-242.17</v>
      </c>
      <c r="U107" s="2">
        <v>0</v>
      </c>
      <c r="V107" s="2">
        <v>0</v>
      </c>
      <c r="W107" s="2">
        <v>0</v>
      </c>
      <c r="X107" s="2">
        <v>-242.17</v>
      </c>
      <c r="Y107" s="2">
        <v>0</v>
      </c>
      <c r="Z107" s="2">
        <v>-242.17</v>
      </c>
      <c r="AA107" s="2">
        <v>0</v>
      </c>
    </row>
    <row r="108" spans="1:27" ht="15" customHeight="1" x14ac:dyDescent="0.25">
      <c r="A108" s="75" t="str">
        <f t="shared" si="3"/>
        <v>LDBOND6.3</v>
      </c>
      <c r="B108" s="75">
        <f>VLOOKUP(L108,Mapping!D:F,3,0)</f>
        <v>6.3</v>
      </c>
      <c r="C108" s="75" t="str">
        <f>VLOOKUP(L108,Mapping!D:G,4,0)</f>
        <v>Mirror</v>
      </c>
      <c r="D108" s="78">
        <f t="shared" si="4"/>
        <v>-4.2231849000000002E-2</v>
      </c>
      <c r="E108" s="78">
        <f t="shared" si="5"/>
        <v>-4.2231849000000002E-2</v>
      </c>
      <c r="F108" s="76">
        <f>VLOOKUP(L108,Mapping!D:H,5,0)</f>
        <v>0</v>
      </c>
      <c r="G108" s="1" t="s">
        <v>648</v>
      </c>
      <c r="H108" s="1" t="s">
        <v>50</v>
      </c>
      <c r="I108" s="1" t="s">
        <v>55</v>
      </c>
      <c r="J108" s="6">
        <v>550000</v>
      </c>
      <c r="K108" s="1" t="s">
        <v>752</v>
      </c>
      <c r="L108" s="6">
        <v>553180</v>
      </c>
      <c r="M108" s="2">
        <v>0</v>
      </c>
      <c r="N108" s="1" t="s">
        <v>761</v>
      </c>
      <c r="O108" s="1" t="s">
        <v>651</v>
      </c>
      <c r="P108" s="2">
        <v>0</v>
      </c>
      <c r="Q108" s="2">
        <v>0</v>
      </c>
      <c r="R108" s="2">
        <v>-422318.49</v>
      </c>
      <c r="S108" s="2">
        <v>0</v>
      </c>
      <c r="T108" s="2">
        <v>-422318.49</v>
      </c>
      <c r="U108" s="2">
        <v>0</v>
      </c>
      <c r="V108" s="2">
        <v>0</v>
      </c>
      <c r="W108" s="2">
        <v>0</v>
      </c>
      <c r="X108" s="2">
        <v>-422318.49</v>
      </c>
      <c r="Y108" s="2">
        <v>0</v>
      </c>
      <c r="Z108" s="2">
        <v>-422318.49</v>
      </c>
      <c r="AA108" s="2">
        <v>0</v>
      </c>
    </row>
    <row r="109" spans="1:27" ht="15" customHeight="1" x14ac:dyDescent="0.25">
      <c r="A109" s="75" t="str">
        <f t="shared" si="3"/>
        <v>LDBOND6.3</v>
      </c>
      <c r="B109" s="75">
        <f>VLOOKUP(L109,Mapping!D:F,3,0)</f>
        <v>6.3</v>
      </c>
      <c r="C109" s="75" t="str">
        <f>VLOOKUP(L109,Mapping!D:G,4,0)</f>
        <v>Accrual</v>
      </c>
      <c r="D109" s="78">
        <f t="shared" si="4"/>
        <v>-7.6850256999999991E-2</v>
      </c>
      <c r="E109" s="78">
        <f t="shared" si="5"/>
        <v>-7.6850256999999991E-2</v>
      </c>
      <c r="F109" s="76">
        <f>VLOOKUP(L109,Mapping!D:H,5,0)</f>
        <v>0</v>
      </c>
      <c r="G109" s="1" t="s">
        <v>648</v>
      </c>
      <c r="H109" s="1" t="s">
        <v>50</v>
      </c>
      <c r="I109" s="1" t="s">
        <v>55</v>
      </c>
      <c r="J109" s="6">
        <v>550000</v>
      </c>
      <c r="K109" s="1" t="s">
        <v>752</v>
      </c>
      <c r="L109" s="6">
        <v>553190</v>
      </c>
      <c r="M109" s="2">
        <v>0</v>
      </c>
      <c r="N109" s="1" t="s">
        <v>762</v>
      </c>
      <c r="O109" s="1" t="s">
        <v>651</v>
      </c>
      <c r="P109" s="2">
        <v>0</v>
      </c>
      <c r="Q109" s="2">
        <v>0</v>
      </c>
      <c r="R109" s="2">
        <v>-768502.57</v>
      </c>
      <c r="S109" s="2">
        <v>0</v>
      </c>
      <c r="T109" s="2">
        <v>-768502.57</v>
      </c>
      <c r="U109" s="2">
        <v>0</v>
      </c>
      <c r="V109" s="2">
        <v>0</v>
      </c>
      <c r="W109" s="2">
        <v>0</v>
      </c>
      <c r="X109" s="2">
        <v>-768502.57</v>
      </c>
      <c r="Y109" s="2">
        <v>0</v>
      </c>
      <c r="Z109" s="2">
        <v>-768502.57</v>
      </c>
      <c r="AA109" s="2">
        <v>0</v>
      </c>
    </row>
    <row r="110" spans="1:27" ht="15" customHeight="1" x14ac:dyDescent="0.25">
      <c r="A110" s="75" t="str">
        <f t="shared" si="3"/>
        <v>LDBOND6.3</v>
      </c>
      <c r="B110" s="75">
        <f>VLOOKUP(L110,Mapping!D:F,3,0)</f>
        <v>6.3</v>
      </c>
      <c r="C110" s="75" t="str">
        <f>VLOOKUP(L110,Mapping!D:G,4,0)</f>
        <v>Accrual</v>
      </c>
      <c r="D110" s="78">
        <f t="shared" si="4"/>
        <v>-9.3104863999999996E-2</v>
      </c>
      <c r="E110" s="78">
        <f t="shared" si="5"/>
        <v>-9.3104863999999996E-2</v>
      </c>
      <c r="F110" s="76">
        <f>VLOOKUP(L110,Mapping!D:H,5,0)</f>
        <v>0</v>
      </c>
      <c r="G110" s="1" t="s">
        <v>648</v>
      </c>
      <c r="H110" s="1" t="s">
        <v>50</v>
      </c>
      <c r="I110" s="1" t="s">
        <v>55</v>
      </c>
      <c r="J110" s="6">
        <v>550000</v>
      </c>
      <c r="K110" s="1" t="s">
        <v>752</v>
      </c>
      <c r="L110" s="6">
        <v>553202</v>
      </c>
      <c r="M110" s="2">
        <v>0</v>
      </c>
      <c r="N110" s="1" t="s">
        <v>764</v>
      </c>
      <c r="O110" s="1" t="s">
        <v>651</v>
      </c>
      <c r="P110" s="2">
        <v>0</v>
      </c>
      <c r="Q110" s="2">
        <v>0</v>
      </c>
      <c r="R110" s="2">
        <v>-931048.64</v>
      </c>
      <c r="S110" s="2">
        <v>0</v>
      </c>
      <c r="T110" s="2">
        <v>-931048.64</v>
      </c>
      <c r="U110" s="2">
        <v>0</v>
      </c>
      <c r="V110" s="2">
        <v>0</v>
      </c>
      <c r="W110" s="2">
        <v>0</v>
      </c>
      <c r="X110" s="2">
        <v>-931048.64</v>
      </c>
      <c r="Y110" s="2">
        <v>0</v>
      </c>
      <c r="Z110" s="2">
        <v>-931048.64</v>
      </c>
      <c r="AA110" s="2">
        <v>0</v>
      </c>
    </row>
    <row r="111" spans="1:27" ht="15" customHeight="1" x14ac:dyDescent="0.25">
      <c r="A111" s="75" t="str">
        <f t="shared" si="3"/>
        <v>LDBOND6.3</v>
      </c>
      <c r="B111" s="75">
        <f>VLOOKUP(L111,Mapping!D:F,3,0)</f>
        <v>6.3</v>
      </c>
      <c r="C111" s="75" t="str">
        <f>VLOOKUP(L111,Mapping!D:G,4,0)</f>
        <v>Mirror</v>
      </c>
      <c r="D111" s="78">
        <f t="shared" si="4"/>
        <v>8.5696398999999993E-2</v>
      </c>
      <c r="E111" s="78">
        <f t="shared" si="5"/>
        <v>8.5696398999999993E-2</v>
      </c>
      <c r="F111" s="76">
        <f>VLOOKUP(L111,Mapping!D:H,5,0)</f>
        <v>0</v>
      </c>
      <c r="G111" s="1" t="s">
        <v>648</v>
      </c>
      <c r="H111" s="1" t="s">
        <v>50</v>
      </c>
      <c r="I111" s="1" t="s">
        <v>55</v>
      </c>
      <c r="J111" s="6">
        <v>550000</v>
      </c>
      <c r="K111" s="1" t="s">
        <v>752</v>
      </c>
      <c r="L111" s="6">
        <v>553208</v>
      </c>
      <c r="M111" s="2">
        <v>0</v>
      </c>
      <c r="N111" s="1" t="s">
        <v>765</v>
      </c>
      <c r="O111" s="1" t="s">
        <v>651</v>
      </c>
      <c r="P111" s="2">
        <v>0</v>
      </c>
      <c r="Q111" s="2">
        <v>0</v>
      </c>
      <c r="R111" s="2">
        <v>0</v>
      </c>
      <c r="S111" s="2">
        <v>856963.99</v>
      </c>
      <c r="T111" s="2">
        <v>0</v>
      </c>
      <c r="U111" s="2">
        <v>856963.99</v>
      </c>
      <c r="V111" s="2">
        <v>0</v>
      </c>
      <c r="W111" s="2">
        <v>0</v>
      </c>
      <c r="X111" s="2">
        <v>0</v>
      </c>
      <c r="Y111" s="2">
        <v>856963.99</v>
      </c>
      <c r="Z111" s="2">
        <v>0</v>
      </c>
      <c r="AA111" s="2">
        <v>856963.99</v>
      </c>
    </row>
    <row r="112" spans="1:27" ht="15" customHeight="1" x14ac:dyDescent="0.25">
      <c r="A112" s="75" t="str">
        <f t="shared" si="3"/>
        <v>LDBOND6.3</v>
      </c>
      <c r="B112" s="75">
        <f>VLOOKUP(L112,Mapping!D:F,3,0)</f>
        <v>6.3</v>
      </c>
      <c r="C112" s="75" t="str">
        <f>VLOOKUP(L112,Mapping!D:G,4,0)</f>
        <v>Mirror</v>
      </c>
      <c r="D112" s="78">
        <f t="shared" si="4"/>
        <v>-1.1800000000000001E-3</v>
      </c>
      <c r="E112" s="78">
        <f t="shared" si="5"/>
        <v>-1.1800000000000001E-3</v>
      </c>
      <c r="F112" s="76">
        <f>VLOOKUP(L112,Mapping!D:H,5,0)</f>
        <v>0</v>
      </c>
      <c r="G112" s="1" t="s">
        <v>648</v>
      </c>
      <c r="H112" s="1" t="s">
        <v>50</v>
      </c>
      <c r="I112" s="1" t="s">
        <v>55</v>
      </c>
      <c r="J112" s="6">
        <v>550000</v>
      </c>
      <c r="K112" s="1" t="s">
        <v>752</v>
      </c>
      <c r="L112" s="6">
        <v>553213</v>
      </c>
      <c r="M112" s="2">
        <v>0</v>
      </c>
      <c r="N112" s="1" t="s">
        <v>766</v>
      </c>
      <c r="O112" s="1" t="s">
        <v>651</v>
      </c>
      <c r="P112" s="2">
        <v>0</v>
      </c>
      <c r="Q112" s="2">
        <v>0</v>
      </c>
      <c r="R112" s="2">
        <v>-11800</v>
      </c>
      <c r="S112" s="2">
        <v>0</v>
      </c>
      <c r="T112" s="2">
        <v>-11800</v>
      </c>
      <c r="U112" s="2">
        <v>0</v>
      </c>
      <c r="V112" s="2">
        <v>0</v>
      </c>
      <c r="W112" s="2">
        <v>0</v>
      </c>
      <c r="X112" s="2">
        <v>-11800</v>
      </c>
      <c r="Y112" s="2">
        <v>0</v>
      </c>
      <c r="Z112" s="2">
        <v>-11800</v>
      </c>
      <c r="AA112" s="2">
        <v>0</v>
      </c>
    </row>
    <row r="113" spans="1:27" ht="15" customHeight="1" x14ac:dyDescent="0.25">
      <c r="A113" s="75" t="str">
        <f t="shared" si="3"/>
        <v>LDBOND6.3</v>
      </c>
      <c r="B113" s="75">
        <f>VLOOKUP(L113,Mapping!D:F,3,0)</f>
        <v>6.3</v>
      </c>
      <c r="C113" s="75" t="str">
        <f>VLOOKUP(L113,Mapping!D:G,4,0)</f>
        <v>Mirror</v>
      </c>
      <c r="D113" s="78">
        <f t="shared" si="4"/>
        <v>-1.43561E-4</v>
      </c>
      <c r="E113" s="78">
        <f t="shared" si="5"/>
        <v>-1.43561E-4</v>
      </c>
      <c r="F113" s="76">
        <f>VLOOKUP(L113,Mapping!D:H,5,0)</f>
        <v>0</v>
      </c>
      <c r="G113" s="1" t="s">
        <v>648</v>
      </c>
      <c r="H113" s="1" t="s">
        <v>50</v>
      </c>
      <c r="I113" s="1" t="s">
        <v>55</v>
      </c>
      <c r="J113" s="6">
        <v>550000</v>
      </c>
      <c r="K113" s="1" t="s">
        <v>752</v>
      </c>
      <c r="L113" s="6">
        <v>553219</v>
      </c>
      <c r="M113" s="2">
        <v>0</v>
      </c>
      <c r="N113" s="1" t="s">
        <v>951</v>
      </c>
      <c r="O113" s="1" t="s">
        <v>651</v>
      </c>
      <c r="P113" s="2">
        <v>0</v>
      </c>
      <c r="Q113" s="2">
        <v>0</v>
      </c>
      <c r="R113" s="2">
        <v>-1435.61</v>
      </c>
      <c r="S113" s="2">
        <v>0</v>
      </c>
      <c r="T113" s="2">
        <v>-1435.61</v>
      </c>
      <c r="U113" s="2">
        <v>0</v>
      </c>
      <c r="V113" s="2">
        <v>0</v>
      </c>
      <c r="W113" s="2">
        <v>0</v>
      </c>
      <c r="X113" s="2">
        <v>-1435.61</v>
      </c>
      <c r="Y113" s="2">
        <v>0</v>
      </c>
      <c r="Z113" s="2">
        <v>-1435.61</v>
      </c>
      <c r="AA113" s="2">
        <v>0</v>
      </c>
    </row>
    <row r="114" spans="1:27" ht="15" customHeight="1" x14ac:dyDescent="0.25">
      <c r="A114" s="75" t="str">
        <f t="shared" si="3"/>
        <v>LDBOND6.3</v>
      </c>
      <c r="B114" s="75">
        <f>VLOOKUP(L114,Mapping!D:F,3,0)</f>
        <v>6.3</v>
      </c>
      <c r="C114" s="75" t="str">
        <f>VLOOKUP(L114,Mapping!D:G,4,0)</f>
        <v>Accrual</v>
      </c>
      <c r="D114" s="78">
        <f t="shared" si="4"/>
        <v>-7.6850199999999999E-3</v>
      </c>
      <c r="E114" s="78">
        <f t="shared" si="5"/>
        <v>-7.6850199999999999E-3</v>
      </c>
      <c r="F114" s="76">
        <f>VLOOKUP(L114,Mapping!D:H,5,0)</f>
        <v>0</v>
      </c>
      <c r="G114" s="1" t="s">
        <v>648</v>
      </c>
      <c r="H114" s="1" t="s">
        <v>50</v>
      </c>
      <c r="I114" s="1" t="s">
        <v>55</v>
      </c>
      <c r="J114" s="6">
        <v>550000</v>
      </c>
      <c r="K114" s="1" t="s">
        <v>752</v>
      </c>
      <c r="L114" s="6">
        <v>554526</v>
      </c>
      <c r="M114" s="2">
        <v>0</v>
      </c>
      <c r="N114" s="1" t="s">
        <v>767</v>
      </c>
      <c r="O114" s="1" t="s">
        <v>651</v>
      </c>
      <c r="P114" s="2">
        <v>0</v>
      </c>
      <c r="Q114" s="2">
        <v>0</v>
      </c>
      <c r="R114" s="2">
        <v>-76850.2</v>
      </c>
      <c r="S114" s="2">
        <v>0</v>
      </c>
      <c r="T114" s="2">
        <v>-76850.2</v>
      </c>
      <c r="U114" s="2">
        <v>0</v>
      </c>
      <c r="V114" s="2">
        <v>0</v>
      </c>
      <c r="W114" s="2">
        <v>0</v>
      </c>
      <c r="X114" s="2">
        <v>-76850.2</v>
      </c>
      <c r="Y114" s="2">
        <v>0</v>
      </c>
      <c r="Z114" s="2">
        <v>-76850.2</v>
      </c>
      <c r="AA114" s="2">
        <v>0</v>
      </c>
    </row>
    <row r="115" spans="1:27" ht="15" customHeight="1" x14ac:dyDescent="0.25">
      <c r="A115" s="75" t="str">
        <f t="shared" si="3"/>
        <v>LDBOND6.3</v>
      </c>
      <c r="B115" s="75">
        <f>VLOOKUP(L115,Mapping!D:F,3,0)</f>
        <v>6.3</v>
      </c>
      <c r="C115" s="75" t="str">
        <f>VLOOKUP(L115,Mapping!D:G,4,0)</f>
        <v>Mirror</v>
      </c>
      <c r="D115" s="78">
        <f t="shared" si="4"/>
        <v>-2.3820000000000002E-6</v>
      </c>
      <c r="E115" s="78">
        <f t="shared" si="5"/>
        <v>-2.3820000000000002E-6</v>
      </c>
      <c r="F115" s="76">
        <f>VLOOKUP(L115,Mapping!D:H,5,0)</f>
        <v>0</v>
      </c>
      <c r="G115" s="1" t="s">
        <v>648</v>
      </c>
      <c r="H115" s="1" t="s">
        <v>50</v>
      </c>
      <c r="I115" s="1" t="s">
        <v>55</v>
      </c>
      <c r="J115" s="6">
        <v>550000</v>
      </c>
      <c r="K115" s="1" t="s">
        <v>752</v>
      </c>
      <c r="L115" s="6">
        <v>554527</v>
      </c>
      <c r="M115" s="2">
        <v>0</v>
      </c>
      <c r="N115" s="1" t="s">
        <v>768</v>
      </c>
      <c r="O115" s="1" t="s">
        <v>651</v>
      </c>
      <c r="P115" s="2">
        <v>0</v>
      </c>
      <c r="Q115" s="2">
        <v>0</v>
      </c>
      <c r="R115" s="2">
        <v>-23.82</v>
      </c>
      <c r="S115" s="2">
        <v>0</v>
      </c>
      <c r="T115" s="2">
        <v>-23.82</v>
      </c>
      <c r="U115" s="2">
        <v>0</v>
      </c>
      <c r="V115" s="2">
        <v>0</v>
      </c>
      <c r="W115" s="2">
        <v>0</v>
      </c>
      <c r="X115" s="2">
        <v>-23.82</v>
      </c>
      <c r="Y115" s="2">
        <v>0</v>
      </c>
      <c r="Z115" s="2">
        <v>-23.82</v>
      </c>
      <c r="AA115" s="2">
        <v>0</v>
      </c>
    </row>
    <row r="116" spans="1:27" ht="15" customHeight="1" x14ac:dyDescent="0.25">
      <c r="A116" s="75" t="str">
        <f t="shared" si="3"/>
        <v>LDBOND6.3</v>
      </c>
      <c r="B116" s="75">
        <f>VLOOKUP(L116,Mapping!D:F,3,0)</f>
        <v>6.3</v>
      </c>
      <c r="C116" s="75" t="str">
        <f>VLOOKUP(L116,Mapping!D:G,4,0)</f>
        <v>Mirror</v>
      </c>
      <c r="D116" s="78">
        <f t="shared" si="4"/>
        <v>-1.893404E-3</v>
      </c>
      <c r="E116" s="78">
        <f t="shared" si="5"/>
        <v>-1.893404E-3</v>
      </c>
      <c r="F116" s="76">
        <f>VLOOKUP(L116,Mapping!D:H,5,0)</f>
        <v>0</v>
      </c>
      <c r="G116" s="1" t="s">
        <v>648</v>
      </c>
      <c r="H116" s="1" t="s">
        <v>50</v>
      </c>
      <c r="I116" s="1" t="s">
        <v>55</v>
      </c>
      <c r="J116" s="6">
        <v>550000</v>
      </c>
      <c r="K116" s="1" t="s">
        <v>752</v>
      </c>
      <c r="L116" s="6">
        <v>555104</v>
      </c>
      <c r="M116" s="2">
        <v>0</v>
      </c>
      <c r="N116" s="1" t="s">
        <v>769</v>
      </c>
      <c r="O116" s="1" t="s">
        <v>651</v>
      </c>
      <c r="P116" s="2">
        <v>0</v>
      </c>
      <c r="Q116" s="2">
        <v>0</v>
      </c>
      <c r="R116" s="2">
        <v>-18934.04</v>
      </c>
      <c r="S116" s="2">
        <v>0</v>
      </c>
      <c r="T116" s="2">
        <v>-18934.04</v>
      </c>
      <c r="U116" s="2">
        <v>0</v>
      </c>
      <c r="V116" s="2">
        <v>0</v>
      </c>
      <c r="W116" s="2">
        <v>0</v>
      </c>
      <c r="X116" s="2">
        <v>-18934.04</v>
      </c>
      <c r="Y116" s="2">
        <v>0</v>
      </c>
      <c r="Z116" s="2">
        <v>-18934.04</v>
      </c>
      <c r="AA116" s="2">
        <v>0</v>
      </c>
    </row>
    <row r="117" spans="1:27" ht="15" customHeight="1" x14ac:dyDescent="0.25">
      <c r="A117" s="75" t="str">
        <f t="shared" si="3"/>
        <v>LDBOND6.3</v>
      </c>
      <c r="B117" s="75">
        <f>VLOOKUP(L117,Mapping!D:F,3,0)</f>
        <v>6.3</v>
      </c>
      <c r="C117" s="75" t="str">
        <f>VLOOKUP(L117,Mapping!D:G,4,0)</f>
        <v>Mirror</v>
      </c>
      <c r="D117" s="78">
        <f t="shared" si="4"/>
        <v>-8.5696398999999993E-2</v>
      </c>
      <c r="E117" s="78">
        <f t="shared" si="5"/>
        <v>-8.5696398999999993E-2</v>
      </c>
      <c r="F117" s="76">
        <f>VLOOKUP(L117,Mapping!D:H,5,0)</f>
        <v>0</v>
      </c>
      <c r="G117" s="1" t="s">
        <v>648</v>
      </c>
      <c r="H117" s="1" t="s">
        <v>50</v>
      </c>
      <c r="I117" s="1" t="s">
        <v>55</v>
      </c>
      <c r="J117" s="6">
        <v>550000</v>
      </c>
      <c r="K117" s="1" t="s">
        <v>752</v>
      </c>
      <c r="L117" s="6">
        <v>555157</v>
      </c>
      <c r="M117" s="2">
        <v>0</v>
      </c>
      <c r="N117" s="1" t="s">
        <v>770</v>
      </c>
      <c r="O117" s="1" t="s">
        <v>651</v>
      </c>
      <c r="P117" s="2">
        <v>0</v>
      </c>
      <c r="Q117" s="2">
        <v>0</v>
      </c>
      <c r="R117" s="2">
        <v>-856963.99</v>
      </c>
      <c r="S117" s="2">
        <v>0</v>
      </c>
      <c r="T117" s="2">
        <v>-856963.99</v>
      </c>
      <c r="U117" s="2">
        <v>0</v>
      </c>
      <c r="V117" s="2">
        <v>0</v>
      </c>
      <c r="W117" s="2">
        <v>0</v>
      </c>
      <c r="X117" s="2">
        <v>-856963.99</v>
      </c>
      <c r="Y117" s="2">
        <v>0</v>
      </c>
      <c r="Z117" s="2">
        <v>-856963.99</v>
      </c>
      <c r="AA117" s="2">
        <v>0</v>
      </c>
    </row>
    <row r="118" spans="1:27" ht="15" customHeight="1" x14ac:dyDescent="0.25">
      <c r="A118" s="75" t="str">
        <f t="shared" si="3"/>
        <v>LDBOND6.3</v>
      </c>
      <c r="B118" s="75">
        <f>VLOOKUP(L118,Mapping!D:F,3,0)</f>
        <v>6.3</v>
      </c>
      <c r="C118" s="75" t="str">
        <f>VLOOKUP(L118,Mapping!D:G,4,0)</f>
        <v>Mirror</v>
      </c>
      <c r="D118" s="78">
        <f t="shared" si="4"/>
        <v>-3.3880599999999998E-4</v>
      </c>
      <c r="E118" s="78">
        <f t="shared" si="5"/>
        <v>-3.3880599999999998E-4</v>
      </c>
      <c r="F118" s="76">
        <f>VLOOKUP(L118,Mapping!D:H,5,0)</f>
        <v>0</v>
      </c>
      <c r="G118" s="1" t="s">
        <v>648</v>
      </c>
      <c r="H118" s="1" t="s">
        <v>50</v>
      </c>
      <c r="I118" s="1" t="s">
        <v>55</v>
      </c>
      <c r="J118" s="6">
        <v>550000</v>
      </c>
      <c r="K118" s="1" t="s">
        <v>752</v>
      </c>
      <c r="L118" s="6">
        <v>555204</v>
      </c>
      <c r="M118" s="2">
        <v>0</v>
      </c>
      <c r="N118" s="1" t="s">
        <v>771</v>
      </c>
      <c r="O118" s="1" t="s">
        <v>651</v>
      </c>
      <c r="P118" s="2">
        <v>0</v>
      </c>
      <c r="Q118" s="2">
        <v>0</v>
      </c>
      <c r="R118" s="2">
        <v>-3388.06</v>
      </c>
      <c r="S118" s="2">
        <v>0</v>
      </c>
      <c r="T118" s="2">
        <v>-3388.06</v>
      </c>
      <c r="U118" s="2">
        <v>0</v>
      </c>
      <c r="V118" s="2">
        <v>0</v>
      </c>
      <c r="W118" s="2">
        <v>0</v>
      </c>
      <c r="X118" s="2">
        <v>-3388.06</v>
      </c>
      <c r="Y118" s="2">
        <v>0</v>
      </c>
      <c r="Z118" s="2">
        <v>-3388.06</v>
      </c>
      <c r="AA118" s="2">
        <v>0</v>
      </c>
    </row>
    <row r="119" spans="1:27" ht="15" customHeight="1" x14ac:dyDescent="0.25">
      <c r="A119" s="75" t="str">
        <f t="shared" si="3"/>
        <v>LDBOND6.1</v>
      </c>
      <c r="B119" s="75">
        <f>VLOOKUP(L119,Mapping!D:F,3,0)</f>
        <v>6.1</v>
      </c>
      <c r="C119" s="75" t="str">
        <f>VLOOKUP(L119,Mapping!D:G,4,0)</f>
        <v>Accrual</v>
      </c>
      <c r="D119" s="78">
        <f t="shared" si="4"/>
        <v>-5.4824005000000002E-2</v>
      </c>
      <c r="E119" s="78">
        <f t="shared" si="5"/>
        <v>-5.4824005000000002E-2</v>
      </c>
      <c r="F119" s="76">
        <f>VLOOKUP(L119,Mapping!D:H,5,0)</f>
        <v>0</v>
      </c>
      <c r="G119" s="1" t="s">
        <v>648</v>
      </c>
      <c r="H119" s="1" t="s">
        <v>50</v>
      </c>
      <c r="I119" s="1" t="s">
        <v>55</v>
      </c>
      <c r="J119" s="6">
        <v>550000</v>
      </c>
      <c r="K119" s="1" t="s">
        <v>752</v>
      </c>
      <c r="L119" s="6">
        <v>555597</v>
      </c>
      <c r="M119" s="2">
        <v>0</v>
      </c>
      <c r="N119" s="1" t="s">
        <v>772</v>
      </c>
      <c r="O119" s="1" t="s">
        <v>651</v>
      </c>
      <c r="P119" s="2">
        <v>0</v>
      </c>
      <c r="Q119" s="2">
        <v>0</v>
      </c>
      <c r="R119" s="2">
        <v>-548240.05000000005</v>
      </c>
      <c r="S119" s="2">
        <v>0</v>
      </c>
      <c r="T119" s="2">
        <v>-548240.05000000005</v>
      </c>
      <c r="U119" s="2">
        <v>0</v>
      </c>
      <c r="V119" s="2">
        <v>0</v>
      </c>
      <c r="W119" s="2">
        <v>0</v>
      </c>
      <c r="X119" s="2">
        <v>-548240.05000000005</v>
      </c>
      <c r="Y119" s="2">
        <v>0</v>
      </c>
      <c r="Z119" s="2">
        <v>-548240.05000000005</v>
      </c>
      <c r="AA119" s="2">
        <v>0</v>
      </c>
    </row>
    <row r="120" spans="1:27" ht="15" customHeight="1" x14ac:dyDescent="0.25">
      <c r="A120" s="75" t="str">
        <f t="shared" si="3"/>
        <v>LDBOND6.1</v>
      </c>
      <c r="B120" s="75">
        <f>VLOOKUP(L120,Mapping!D:F,3,0)</f>
        <v>6.1</v>
      </c>
      <c r="C120" s="75" t="str">
        <f>VLOOKUP(L120,Mapping!D:G,4,0)</f>
        <v>Accrual</v>
      </c>
      <c r="D120" s="78">
        <f t="shared" si="4"/>
        <v>-5.4824005000000002E-2</v>
      </c>
      <c r="E120" s="78">
        <f t="shared" si="5"/>
        <v>-5.4824005000000002E-2</v>
      </c>
      <c r="F120" s="76">
        <f>VLOOKUP(L120,Mapping!D:H,5,0)</f>
        <v>0</v>
      </c>
      <c r="G120" s="1" t="s">
        <v>648</v>
      </c>
      <c r="H120" s="1" t="s">
        <v>50</v>
      </c>
      <c r="I120" s="1" t="s">
        <v>55</v>
      </c>
      <c r="J120" s="6">
        <v>550000</v>
      </c>
      <c r="K120" s="1" t="s">
        <v>752</v>
      </c>
      <c r="L120" s="6">
        <v>555598</v>
      </c>
      <c r="M120" s="2">
        <v>0</v>
      </c>
      <c r="N120" s="1" t="s">
        <v>773</v>
      </c>
      <c r="O120" s="1" t="s">
        <v>651</v>
      </c>
      <c r="P120" s="2">
        <v>0</v>
      </c>
      <c r="Q120" s="2">
        <v>0</v>
      </c>
      <c r="R120" s="2">
        <v>-548240.05000000005</v>
      </c>
      <c r="S120" s="2">
        <v>0</v>
      </c>
      <c r="T120" s="2">
        <v>-548240.05000000005</v>
      </c>
      <c r="U120" s="2">
        <v>0</v>
      </c>
      <c r="V120" s="2">
        <v>0</v>
      </c>
      <c r="W120" s="2">
        <v>0</v>
      </c>
      <c r="X120" s="2">
        <v>-548240.05000000005</v>
      </c>
      <c r="Y120" s="2">
        <v>0</v>
      </c>
      <c r="Z120" s="2">
        <v>-548240.05000000005</v>
      </c>
      <c r="AA120" s="2">
        <v>0</v>
      </c>
    </row>
    <row r="121" spans="1:27" ht="15" customHeight="1" x14ac:dyDescent="0.25">
      <c r="A121" s="75" t="str">
        <f t="shared" si="3"/>
        <v>LDBOND6.1</v>
      </c>
      <c r="B121" s="75">
        <f>VLOOKUP(L121,Mapping!D:F,3,0)</f>
        <v>6.1</v>
      </c>
      <c r="C121" s="75" t="str">
        <f>VLOOKUP(L121,Mapping!D:G,4,0)</f>
        <v>Accrual</v>
      </c>
      <c r="D121" s="78">
        <f t="shared" si="4"/>
        <v>2.7377800000000002E-4</v>
      </c>
      <c r="E121" s="78">
        <f t="shared" si="5"/>
        <v>2.7377800000000002E-4</v>
      </c>
      <c r="F121" s="76">
        <f>VLOOKUP(L121,Mapping!D:H,5,0)</f>
        <v>0</v>
      </c>
      <c r="G121" s="1" t="s">
        <v>648</v>
      </c>
      <c r="H121" s="1" t="s">
        <v>50</v>
      </c>
      <c r="I121" s="1" t="s">
        <v>55</v>
      </c>
      <c r="J121" s="6">
        <v>550000</v>
      </c>
      <c r="K121" s="1" t="s">
        <v>752</v>
      </c>
      <c r="L121" s="6">
        <v>555599</v>
      </c>
      <c r="M121" s="2">
        <v>0</v>
      </c>
      <c r="N121" s="1" t="s">
        <v>774</v>
      </c>
      <c r="O121" s="1" t="s">
        <v>651</v>
      </c>
      <c r="P121" s="2">
        <v>0</v>
      </c>
      <c r="Q121" s="2">
        <v>0</v>
      </c>
      <c r="R121" s="2">
        <v>0</v>
      </c>
      <c r="S121" s="2">
        <v>2737.78</v>
      </c>
      <c r="T121" s="2">
        <v>0</v>
      </c>
      <c r="U121" s="2">
        <v>2737.78</v>
      </c>
      <c r="V121" s="2">
        <v>0</v>
      </c>
      <c r="W121" s="2">
        <v>0</v>
      </c>
      <c r="X121" s="2">
        <v>0</v>
      </c>
      <c r="Y121" s="2">
        <v>2737.78</v>
      </c>
      <c r="Z121" s="2">
        <v>0</v>
      </c>
      <c r="AA121" s="2">
        <v>2737.78</v>
      </c>
    </row>
    <row r="122" spans="1:27" ht="15" customHeight="1" x14ac:dyDescent="0.25">
      <c r="A122" s="75" t="str">
        <f t="shared" si="3"/>
        <v>LDBOND6.1</v>
      </c>
      <c r="B122" s="75">
        <f>VLOOKUP(L122,Mapping!D:F,3,0)</f>
        <v>6.1</v>
      </c>
      <c r="C122" s="75" t="str">
        <f>VLOOKUP(L122,Mapping!D:G,4,0)</f>
        <v>Accrual</v>
      </c>
      <c r="D122" s="78">
        <f t="shared" si="4"/>
        <v>2.7377800000000002E-4</v>
      </c>
      <c r="E122" s="78">
        <f t="shared" si="5"/>
        <v>2.7377800000000002E-4</v>
      </c>
      <c r="F122" s="76">
        <f>VLOOKUP(L122,Mapping!D:H,5,0)</f>
        <v>0</v>
      </c>
      <c r="G122" s="1" t="s">
        <v>648</v>
      </c>
      <c r="H122" s="1" t="s">
        <v>50</v>
      </c>
      <c r="I122" s="1" t="s">
        <v>55</v>
      </c>
      <c r="J122" s="6">
        <v>550000</v>
      </c>
      <c r="K122" s="1" t="s">
        <v>752</v>
      </c>
      <c r="L122" s="6">
        <v>555600</v>
      </c>
      <c r="M122" s="2">
        <v>0</v>
      </c>
      <c r="N122" s="1" t="s">
        <v>775</v>
      </c>
      <c r="O122" s="1" t="s">
        <v>651</v>
      </c>
      <c r="P122" s="2">
        <v>0</v>
      </c>
      <c r="Q122" s="2">
        <v>0</v>
      </c>
      <c r="R122" s="2">
        <v>0</v>
      </c>
      <c r="S122" s="2">
        <v>2737.78</v>
      </c>
      <c r="T122" s="2">
        <v>0</v>
      </c>
      <c r="U122" s="2">
        <v>2737.78</v>
      </c>
      <c r="V122" s="2">
        <v>0</v>
      </c>
      <c r="W122" s="2">
        <v>0</v>
      </c>
      <c r="X122" s="2">
        <v>0</v>
      </c>
      <c r="Y122" s="2">
        <v>2737.78</v>
      </c>
      <c r="Z122" s="2">
        <v>0</v>
      </c>
      <c r="AA122" s="2">
        <v>2737.78</v>
      </c>
    </row>
    <row r="123" spans="1:27" ht="15" customHeight="1" x14ac:dyDescent="0.25">
      <c r="A123" s="75" t="str">
        <f t="shared" si="3"/>
        <v>LDBOND6.3</v>
      </c>
      <c r="B123" s="75">
        <f>VLOOKUP(L123,Mapping!D:F,3,0)</f>
        <v>6.3</v>
      </c>
      <c r="C123" s="75" t="str">
        <f>VLOOKUP(L123,Mapping!D:G,4,0)</f>
        <v>Mirror</v>
      </c>
      <c r="D123" s="78">
        <f t="shared" si="4"/>
        <v>-1.93401E-4</v>
      </c>
      <c r="E123" s="78">
        <f t="shared" si="5"/>
        <v>-1.93401E-4</v>
      </c>
      <c r="F123" s="76">
        <f>VLOOKUP(L123,Mapping!D:H,5,0)</f>
        <v>0</v>
      </c>
      <c r="G123" s="1" t="s">
        <v>648</v>
      </c>
      <c r="H123" s="1" t="s">
        <v>50</v>
      </c>
      <c r="I123" s="1" t="s">
        <v>55</v>
      </c>
      <c r="J123" s="6">
        <v>550000</v>
      </c>
      <c r="K123" s="1" t="s">
        <v>752</v>
      </c>
      <c r="L123" s="6">
        <v>556421</v>
      </c>
      <c r="M123" s="2">
        <v>0</v>
      </c>
      <c r="N123" s="1" t="s">
        <v>776</v>
      </c>
      <c r="O123" s="1" t="s">
        <v>651</v>
      </c>
      <c r="P123" s="2">
        <v>0</v>
      </c>
      <c r="Q123" s="2">
        <v>0</v>
      </c>
      <c r="R123" s="2">
        <v>-1934.01</v>
      </c>
      <c r="S123" s="2">
        <v>0</v>
      </c>
      <c r="T123" s="2">
        <v>-1934.01</v>
      </c>
      <c r="U123" s="2">
        <v>0</v>
      </c>
      <c r="V123" s="2">
        <v>0</v>
      </c>
      <c r="W123" s="2">
        <v>0</v>
      </c>
      <c r="X123" s="2">
        <v>-1934.01</v>
      </c>
      <c r="Y123" s="2">
        <v>0</v>
      </c>
      <c r="Z123" s="2">
        <v>-1934.01</v>
      </c>
      <c r="AA123" s="2">
        <v>0</v>
      </c>
    </row>
    <row r="124" spans="1:27" ht="15" customHeight="1" x14ac:dyDescent="0.25">
      <c r="A124" s="75" t="str">
        <f t="shared" si="3"/>
        <v>LDBOND6.1</v>
      </c>
      <c r="B124" s="75">
        <f>VLOOKUP(L124,Mapping!D:F,3,0)</f>
        <v>6.1</v>
      </c>
      <c r="C124" s="75" t="str">
        <f>VLOOKUP(L124,Mapping!D:G,4,0)</f>
        <v>Accrual</v>
      </c>
      <c r="D124" s="78">
        <f t="shared" si="4"/>
        <v>-0.60914209699999999</v>
      </c>
      <c r="E124" s="78">
        <f t="shared" si="5"/>
        <v>-0.60914209699999999</v>
      </c>
      <c r="F124" s="76">
        <f>VLOOKUP(L124,Mapping!D:H,5,0)</f>
        <v>0</v>
      </c>
      <c r="G124" s="1" t="s">
        <v>648</v>
      </c>
      <c r="H124" s="1" t="s">
        <v>50</v>
      </c>
      <c r="I124" s="1" t="s">
        <v>55</v>
      </c>
      <c r="J124" s="6">
        <v>555100</v>
      </c>
      <c r="K124" s="1" t="s">
        <v>777</v>
      </c>
      <c r="L124" s="6">
        <v>555100</v>
      </c>
      <c r="M124" s="2">
        <v>0</v>
      </c>
      <c r="N124" s="1" t="s">
        <v>778</v>
      </c>
      <c r="O124" s="1" t="s">
        <v>651</v>
      </c>
      <c r="P124" s="2">
        <v>0</v>
      </c>
      <c r="Q124" s="2">
        <v>0</v>
      </c>
      <c r="R124" s="2">
        <v>-6091420.9699999997</v>
      </c>
      <c r="S124" s="2">
        <v>0</v>
      </c>
      <c r="T124" s="2">
        <v>-6091420.9699999997</v>
      </c>
      <c r="U124" s="2">
        <v>0</v>
      </c>
      <c r="V124" s="2">
        <v>0</v>
      </c>
      <c r="W124" s="2">
        <v>0</v>
      </c>
      <c r="X124" s="2">
        <v>-6091420.9699999997</v>
      </c>
      <c r="Y124" s="2">
        <v>0</v>
      </c>
      <c r="Z124" s="2">
        <v>-6091420.9699999997</v>
      </c>
      <c r="AA124" s="2">
        <v>0</v>
      </c>
    </row>
    <row r="125" spans="1:27" ht="15" customHeight="1" x14ac:dyDescent="0.25">
      <c r="A125" s="75" t="str">
        <f t="shared" si="3"/>
        <v>LDBOND6.1</v>
      </c>
      <c r="B125" s="75">
        <f>VLOOKUP(L125,Mapping!D:F,3,0)</f>
        <v>6.1</v>
      </c>
      <c r="C125" s="75" t="str">
        <f>VLOOKUP(L125,Mapping!D:G,4,0)</f>
        <v>Accrual</v>
      </c>
      <c r="D125" s="78">
        <f t="shared" si="4"/>
        <v>3.0420169999999997E-3</v>
      </c>
      <c r="E125" s="78">
        <f t="shared" si="5"/>
        <v>3.0420169999999997E-3</v>
      </c>
      <c r="F125" s="76">
        <f>VLOOKUP(L125,Mapping!D:H,5,0)</f>
        <v>0</v>
      </c>
      <c r="G125" s="1" t="s">
        <v>648</v>
      </c>
      <c r="H125" s="1" t="s">
        <v>50</v>
      </c>
      <c r="I125" s="1" t="s">
        <v>55</v>
      </c>
      <c r="J125" s="6">
        <v>555100</v>
      </c>
      <c r="K125" s="1" t="s">
        <v>777</v>
      </c>
      <c r="L125" s="6">
        <v>555329</v>
      </c>
      <c r="M125" s="2">
        <v>0</v>
      </c>
      <c r="N125" s="1" t="s">
        <v>779</v>
      </c>
      <c r="O125" s="1" t="s">
        <v>651</v>
      </c>
      <c r="P125" s="2">
        <v>0</v>
      </c>
      <c r="Q125" s="2">
        <v>0</v>
      </c>
      <c r="R125" s="2">
        <v>0</v>
      </c>
      <c r="S125" s="2">
        <v>30420.17</v>
      </c>
      <c r="T125" s="2">
        <v>0</v>
      </c>
      <c r="U125" s="2">
        <v>30420.17</v>
      </c>
      <c r="V125" s="2">
        <v>0</v>
      </c>
      <c r="W125" s="2">
        <v>0</v>
      </c>
      <c r="X125" s="2">
        <v>0</v>
      </c>
      <c r="Y125" s="2">
        <v>30420.17</v>
      </c>
      <c r="Z125" s="2">
        <v>0</v>
      </c>
      <c r="AA125" s="2">
        <v>30420.17</v>
      </c>
    </row>
    <row r="126" spans="1:27" ht="15" customHeight="1" x14ac:dyDescent="0.25">
      <c r="A126" s="75" t="str">
        <f t="shared" si="3"/>
        <v>LDDAF1Ignore</v>
      </c>
      <c r="B126" s="75" t="str">
        <f>VLOOKUP(L126,Mapping!D:F,3,0)</f>
        <v>Ignore</v>
      </c>
      <c r="C126" s="75" t="str">
        <f>VLOOKUP(L126,Mapping!D:G,4,0)</f>
        <v>Ignore</v>
      </c>
      <c r="D126" s="78">
        <f t="shared" si="4"/>
        <v>0</v>
      </c>
      <c r="E126" s="78">
        <f t="shared" si="5"/>
        <v>1.4000000000000001E-8</v>
      </c>
      <c r="F126" s="76" t="str">
        <f>VLOOKUP(L126,Mapping!D:H,5,0)</f>
        <v>AUM</v>
      </c>
      <c r="G126" s="1" t="s">
        <v>648</v>
      </c>
      <c r="H126" s="1" t="s">
        <v>552</v>
      </c>
      <c r="I126" s="1" t="s">
        <v>555</v>
      </c>
      <c r="J126" s="6">
        <v>140000</v>
      </c>
      <c r="K126" s="1" t="s">
        <v>665</v>
      </c>
      <c r="L126" s="6">
        <v>132237</v>
      </c>
      <c r="M126" s="2">
        <v>0</v>
      </c>
      <c r="N126" s="1" t="s">
        <v>666</v>
      </c>
      <c r="O126" s="1" t="s">
        <v>651</v>
      </c>
      <c r="P126" s="2">
        <v>0</v>
      </c>
      <c r="Q126" s="2">
        <v>0.14000000000000001</v>
      </c>
      <c r="R126" s="2">
        <v>0</v>
      </c>
      <c r="S126" s="2">
        <v>0</v>
      </c>
      <c r="T126" s="2">
        <v>0</v>
      </c>
      <c r="U126" s="2">
        <v>0.14000000000000001</v>
      </c>
      <c r="V126" s="2">
        <v>0</v>
      </c>
      <c r="W126" s="2">
        <v>0.14000000000000001</v>
      </c>
      <c r="X126" s="2">
        <v>0</v>
      </c>
      <c r="Y126" s="2">
        <v>0</v>
      </c>
      <c r="Z126" s="2">
        <v>0</v>
      </c>
      <c r="AA126" s="2">
        <v>0.14000000000000001</v>
      </c>
    </row>
    <row r="127" spans="1:27" ht="15" customHeight="1" x14ac:dyDescent="0.25">
      <c r="A127" s="75" t="str">
        <f t="shared" si="3"/>
        <v>LDDAF1Ignore</v>
      </c>
      <c r="B127" s="75" t="str">
        <f>VLOOKUP(L127,Mapping!D:F,3,0)</f>
        <v>Ignore</v>
      </c>
      <c r="C127" s="75" t="str">
        <f>VLOOKUP(L127,Mapping!D:G,4,0)</f>
        <v>Ignore</v>
      </c>
      <c r="D127" s="78">
        <f t="shared" si="4"/>
        <v>0</v>
      </c>
      <c r="E127" s="78">
        <f t="shared" si="5"/>
        <v>-1.1766299999999999E-3</v>
      </c>
      <c r="F127" s="76" t="str">
        <f>VLOOKUP(L127,Mapping!D:H,5,0)</f>
        <v>AUM</v>
      </c>
      <c r="G127" s="1" t="s">
        <v>648</v>
      </c>
      <c r="H127" s="1" t="s">
        <v>552</v>
      </c>
      <c r="I127" s="1" t="s">
        <v>555</v>
      </c>
      <c r="J127" s="6">
        <v>140000</v>
      </c>
      <c r="K127" s="1" t="s">
        <v>665</v>
      </c>
      <c r="L127" s="6">
        <v>140500</v>
      </c>
      <c r="M127" s="2">
        <v>0</v>
      </c>
      <c r="N127" s="1" t="s">
        <v>670</v>
      </c>
      <c r="O127" s="1" t="s">
        <v>651</v>
      </c>
      <c r="P127" s="2">
        <v>-11766.3</v>
      </c>
      <c r="Q127" s="2">
        <v>0</v>
      </c>
      <c r="R127" s="2">
        <v>0</v>
      </c>
      <c r="S127" s="2">
        <v>0</v>
      </c>
      <c r="T127" s="2">
        <v>-11766.3</v>
      </c>
      <c r="U127" s="2">
        <v>0</v>
      </c>
      <c r="V127" s="2">
        <v>-11766.3</v>
      </c>
      <c r="W127" s="2">
        <v>0</v>
      </c>
      <c r="X127" s="2">
        <v>0</v>
      </c>
      <c r="Y127" s="2">
        <v>0</v>
      </c>
      <c r="Z127" s="2">
        <v>-11766.3</v>
      </c>
      <c r="AA127" s="2">
        <v>0</v>
      </c>
    </row>
    <row r="128" spans="1:27" ht="15" customHeight="1" x14ac:dyDescent="0.25">
      <c r="A128" s="75" t="str">
        <f t="shared" si="3"/>
        <v>LDDAF1Ignore</v>
      </c>
      <c r="B128" s="75" t="str">
        <f>VLOOKUP(L128,Mapping!D:F,3,0)</f>
        <v>Ignore</v>
      </c>
      <c r="C128" s="75" t="str">
        <f>VLOOKUP(L128,Mapping!D:G,4,0)</f>
        <v>Ignore</v>
      </c>
      <c r="D128" s="78">
        <f t="shared" si="4"/>
        <v>0</v>
      </c>
      <c r="E128" s="78">
        <f t="shared" si="5"/>
        <v>-4.1899999999999997E-6</v>
      </c>
      <c r="F128" s="76" t="str">
        <f>VLOOKUP(L128,Mapping!D:H,5,0)</f>
        <v>AUM</v>
      </c>
      <c r="G128" s="1" t="s">
        <v>648</v>
      </c>
      <c r="H128" s="1" t="s">
        <v>552</v>
      </c>
      <c r="I128" s="1" t="s">
        <v>555</v>
      </c>
      <c r="J128" s="6">
        <v>140000</v>
      </c>
      <c r="K128" s="1" t="s">
        <v>665</v>
      </c>
      <c r="L128" s="6">
        <v>140551</v>
      </c>
      <c r="M128" s="2">
        <v>0</v>
      </c>
      <c r="N128" s="1" t="s">
        <v>1018</v>
      </c>
      <c r="O128" s="1" t="s">
        <v>651</v>
      </c>
      <c r="P128" s="2">
        <v>-41.9</v>
      </c>
      <c r="Q128" s="2">
        <v>0</v>
      </c>
      <c r="R128" s="2">
        <v>0</v>
      </c>
      <c r="S128" s="2">
        <v>0</v>
      </c>
      <c r="T128" s="2">
        <v>-41.9</v>
      </c>
      <c r="U128" s="2">
        <v>0</v>
      </c>
      <c r="V128" s="2">
        <v>-41.9</v>
      </c>
      <c r="W128" s="2">
        <v>0</v>
      </c>
      <c r="X128" s="2">
        <v>0</v>
      </c>
      <c r="Y128" s="2">
        <v>0</v>
      </c>
      <c r="Z128" s="2">
        <v>-41.9</v>
      </c>
      <c r="AA128" s="2">
        <v>0</v>
      </c>
    </row>
    <row r="129" spans="1:27" ht="15" customHeight="1" x14ac:dyDescent="0.25">
      <c r="A129" s="75" t="str">
        <f t="shared" si="3"/>
        <v>LDDAF1Ignore</v>
      </c>
      <c r="B129" s="75" t="str">
        <f>VLOOKUP(L129,Mapping!D:F,3,0)</f>
        <v>Ignore</v>
      </c>
      <c r="C129" s="75" t="str">
        <f>VLOOKUP(L129,Mapping!D:G,4,0)</f>
        <v>Ignore</v>
      </c>
      <c r="D129" s="78">
        <f t="shared" si="4"/>
        <v>0</v>
      </c>
      <c r="E129" s="78">
        <f t="shared" si="5"/>
        <v>-3.8344099999999999E-4</v>
      </c>
      <c r="F129" s="76" t="str">
        <f>VLOOKUP(L129,Mapping!D:H,5,0)</f>
        <v>AUM</v>
      </c>
      <c r="G129" s="1" t="s">
        <v>648</v>
      </c>
      <c r="H129" s="1" t="s">
        <v>552</v>
      </c>
      <c r="I129" s="1" t="s">
        <v>555</v>
      </c>
      <c r="J129" s="6">
        <v>212000</v>
      </c>
      <c r="K129" s="1" t="s">
        <v>681</v>
      </c>
      <c r="L129" s="6">
        <v>210164</v>
      </c>
      <c r="M129" s="2">
        <v>0</v>
      </c>
      <c r="N129" s="1" t="s">
        <v>682</v>
      </c>
      <c r="O129" s="1" t="s">
        <v>651</v>
      </c>
      <c r="P129" s="2">
        <v>-3834.41</v>
      </c>
      <c r="Q129" s="2">
        <v>0</v>
      </c>
      <c r="R129" s="2">
        <v>0</v>
      </c>
      <c r="S129" s="2">
        <v>0</v>
      </c>
      <c r="T129" s="2">
        <v>-3834.41</v>
      </c>
      <c r="U129" s="2">
        <v>0</v>
      </c>
      <c r="V129" s="2">
        <v>-3834.41</v>
      </c>
      <c r="W129" s="2">
        <v>0</v>
      </c>
      <c r="X129" s="2">
        <v>0</v>
      </c>
      <c r="Y129" s="2">
        <v>0</v>
      </c>
      <c r="Z129" s="2">
        <v>-3834.41</v>
      </c>
      <c r="AA129" s="2">
        <v>0</v>
      </c>
    </row>
    <row r="130" spans="1:27" ht="15" customHeight="1" x14ac:dyDescent="0.25">
      <c r="A130" s="75" t="str">
        <f t="shared" si="3"/>
        <v>LDDAF1Ignore</v>
      </c>
      <c r="B130" s="75" t="str">
        <f>VLOOKUP(L130,Mapping!D:F,3,0)</f>
        <v>Ignore</v>
      </c>
      <c r="C130" s="75" t="str">
        <f>VLOOKUP(L130,Mapping!D:G,4,0)</f>
        <v>Ignore</v>
      </c>
      <c r="D130" s="78">
        <f t="shared" si="4"/>
        <v>0</v>
      </c>
      <c r="E130" s="78">
        <f t="shared" si="5"/>
        <v>4.1899999999999997E-6</v>
      </c>
      <c r="F130" s="76" t="str">
        <f>VLOOKUP(L130,Mapping!D:H,5,0)</f>
        <v>AUM</v>
      </c>
      <c r="G130" s="1" t="s">
        <v>648</v>
      </c>
      <c r="H130" s="1" t="s">
        <v>552</v>
      </c>
      <c r="I130" s="1" t="s">
        <v>555</v>
      </c>
      <c r="J130" s="6">
        <v>212000</v>
      </c>
      <c r="K130" s="1" t="s">
        <v>681</v>
      </c>
      <c r="L130" s="6">
        <v>210168</v>
      </c>
      <c r="M130" s="2">
        <v>0</v>
      </c>
      <c r="N130" s="1" t="s">
        <v>1019</v>
      </c>
      <c r="O130" s="1" t="s">
        <v>651</v>
      </c>
      <c r="P130" s="2">
        <v>0</v>
      </c>
      <c r="Q130" s="2">
        <v>41.9</v>
      </c>
      <c r="R130" s="2">
        <v>0</v>
      </c>
      <c r="S130" s="2">
        <v>0</v>
      </c>
      <c r="T130" s="2">
        <v>0</v>
      </c>
      <c r="U130" s="2">
        <v>41.9</v>
      </c>
      <c r="V130" s="2">
        <v>0</v>
      </c>
      <c r="W130" s="2">
        <v>41.9</v>
      </c>
      <c r="X130" s="2">
        <v>0</v>
      </c>
      <c r="Y130" s="2">
        <v>0</v>
      </c>
      <c r="Z130" s="2">
        <v>0</v>
      </c>
      <c r="AA130" s="2">
        <v>41.9</v>
      </c>
    </row>
    <row r="131" spans="1:27" ht="15" customHeight="1" x14ac:dyDescent="0.25">
      <c r="A131" s="75" t="str">
        <f t="shared" si="3"/>
        <v>LDDAF1Ignore</v>
      </c>
      <c r="B131" s="75" t="str">
        <f>VLOOKUP(L131,Mapping!D:F,3,0)</f>
        <v>Ignore</v>
      </c>
      <c r="C131" s="75" t="str">
        <f>VLOOKUP(L131,Mapping!D:G,4,0)</f>
        <v>Ignore</v>
      </c>
      <c r="D131" s="78">
        <f t="shared" si="4"/>
        <v>0</v>
      </c>
      <c r="E131" s="78">
        <f t="shared" si="5"/>
        <v>5.1E-8</v>
      </c>
      <c r="F131" s="76" t="str">
        <f>VLOOKUP(L131,Mapping!D:H,5,0)</f>
        <v>AUM</v>
      </c>
      <c r="G131" s="1" t="s">
        <v>648</v>
      </c>
      <c r="H131" s="1" t="s">
        <v>552</v>
      </c>
      <c r="I131" s="1" t="s">
        <v>555</v>
      </c>
      <c r="J131" s="6">
        <v>212000</v>
      </c>
      <c r="K131" s="1" t="s">
        <v>681</v>
      </c>
      <c r="L131" s="6">
        <v>212100</v>
      </c>
      <c r="M131" s="2">
        <v>0</v>
      </c>
      <c r="N131" s="1" t="s">
        <v>683</v>
      </c>
      <c r="O131" s="1" t="s">
        <v>651</v>
      </c>
      <c r="P131" s="2">
        <v>0</v>
      </c>
      <c r="Q131" s="2">
        <v>0.51</v>
      </c>
      <c r="R131" s="2">
        <v>0</v>
      </c>
      <c r="S131" s="2">
        <v>0</v>
      </c>
      <c r="T131" s="2">
        <v>0</v>
      </c>
      <c r="U131" s="2">
        <v>0.51</v>
      </c>
      <c r="V131" s="2">
        <v>0</v>
      </c>
      <c r="W131" s="2">
        <v>0.51</v>
      </c>
      <c r="X131" s="2">
        <v>0</v>
      </c>
      <c r="Y131" s="2">
        <v>0</v>
      </c>
      <c r="Z131" s="2">
        <v>0</v>
      </c>
      <c r="AA131" s="2">
        <v>0.51</v>
      </c>
    </row>
    <row r="132" spans="1:27" ht="15" customHeight="1" x14ac:dyDescent="0.25">
      <c r="A132" s="75" t="str">
        <f t="shared" ref="A132:A195" si="6">H132&amp;B132</f>
        <v>LDDAF1Ignore</v>
      </c>
      <c r="B132" s="75" t="str">
        <f>VLOOKUP(L132,Mapping!D:F,3,0)</f>
        <v>Ignore</v>
      </c>
      <c r="C132" s="75" t="str">
        <f>VLOOKUP(L132,Mapping!D:G,4,0)</f>
        <v>Ignore</v>
      </c>
      <c r="D132" s="78">
        <f t="shared" ref="D132:D195" si="7">(X132+Y132)/10000000</f>
        <v>0</v>
      </c>
      <c r="E132" s="78">
        <f t="shared" ref="E132:E195" si="8">(Z132+AA132)/10000000</f>
        <v>-9.2999999999999999E-8</v>
      </c>
      <c r="F132" s="76" t="str">
        <f>VLOOKUP(L132,Mapping!D:H,5,0)</f>
        <v>AUM</v>
      </c>
      <c r="G132" s="1" t="s">
        <v>648</v>
      </c>
      <c r="H132" s="1" t="s">
        <v>552</v>
      </c>
      <c r="I132" s="1" t="s">
        <v>555</v>
      </c>
      <c r="J132" s="6">
        <v>212000</v>
      </c>
      <c r="K132" s="1" t="s">
        <v>681</v>
      </c>
      <c r="L132" s="6">
        <v>212220</v>
      </c>
      <c r="M132" s="2">
        <v>0</v>
      </c>
      <c r="N132" s="1" t="s">
        <v>692</v>
      </c>
      <c r="O132" s="1" t="s">
        <v>651</v>
      </c>
      <c r="P132" s="2">
        <v>-0.93</v>
      </c>
      <c r="Q132" s="2">
        <v>0</v>
      </c>
      <c r="R132" s="2">
        <v>0</v>
      </c>
      <c r="S132" s="2">
        <v>0</v>
      </c>
      <c r="T132" s="2">
        <v>-0.93</v>
      </c>
      <c r="U132" s="2">
        <v>0</v>
      </c>
      <c r="V132" s="2">
        <v>-0.93</v>
      </c>
      <c r="W132" s="2">
        <v>0</v>
      </c>
      <c r="X132" s="2">
        <v>0</v>
      </c>
      <c r="Y132" s="2">
        <v>0</v>
      </c>
      <c r="Z132" s="2">
        <v>-0.93</v>
      </c>
      <c r="AA132" s="2">
        <v>0</v>
      </c>
    </row>
    <row r="133" spans="1:27" ht="15" customHeight="1" x14ac:dyDescent="0.25">
      <c r="A133" s="75" t="str">
        <f t="shared" si="6"/>
        <v>LDDAF1Ignore</v>
      </c>
      <c r="B133" s="75" t="str">
        <f>VLOOKUP(L133,Mapping!D:F,3,0)</f>
        <v>Ignore</v>
      </c>
      <c r="C133" s="75" t="str">
        <f>VLOOKUP(L133,Mapping!D:G,4,0)</f>
        <v>Ignore</v>
      </c>
      <c r="D133" s="78">
        <f t="shared" si="7"/>
        <v>0</v>
      </c>
      <c r="E133" s="78">
        <f t="shared" si="8"/>
        <v>2.0000000000000002E-5</v>
      </c>
      <c r="F133" s="76" t="str">
        <f>VLOOKUP(L133,Mapping!D:H,5,0)</f>
        <v>AUM</v>
      </c>
      <c r="G133" s="1" t="s">
        <v>648</v>
      </c>
      <c r="H133" s="1" t="s">
        <v>552</v>
      </c>
      <c r="I133" s="1" t="s">
        <v>555</v>
      </c>
      <c r="J133" s="6">
        <v>212000</v>
      </c>
      <c r="K133" s="1" t="s">
        <v>681</v>
      </c>
      <c r="L133" s="6">
        <v>212247</v>
      </c>
      <c r="M133" s="2">
        <v>0</v>
      </c>
      <c r="N133" s="1" t="s">
        <v>696</v>
      </c>
      <c r="O133" s="1" t="s">
        <v>651</v>
      </c>
      <c r="P133" s="2">
        <v>0</v>
      </c>
      <c r="Q133" s="2">
        <v>200</v>
      </c>
      <c r="R133" s="2">
        <v>0</v>
      </c>
      <c r="S133" s="2">
        <v>0</v>
      </c>
      <c r="T133" s="2">
        <v>0</v>
      </c>
      <c r="U133" s="2">
        <v>200</v>
      </c>
      <c r="V133" s="2">
        <v>0</v>
      </c>
      <c r="W133" s="2">
        <v>200</v>
      </c>
      <c r="X133" s="2">
        <v>0</v>
      </c>
      <c r="Y133" s="2">
        <v>0</v>
      </c>
      <c r="Z133" s="2">
        <v>0</v>
      </c>
      <c r="AA133" s="2">
        <v>200</v>
      </c>
    </row>
    <row r="134" spans="1:27" ht="15" customHeight="1" x14ac:dyDescent="0.25">
      <c r="A134" s="75" t="str">
        <f t="shared" si="6"/>
        <v>LDDAF1Ignore</v>
      </c>
      <c r="B134" s="75" t="str">
        <f>VLOOKUP(L134,Mapping!D:F,3,0)</f>
        <v>Ignore</v>
      </c>
      <c r="C134" s="75" t="str">
        <f>VLOOKUP(L134,Mapping!D:G,4,0)</f>
        <v>Ignore</v>
      </c>
      <c r="D134" s="78">
        <f t="shared" si="7"/>
        <v>0</v>
      </c>
      <c r="E134" s="78">
        <f t="shared" si="8"/>
        <v>-1.31E-7</v>
      </c>
      <c r="F134" s="76" t="str">
        <f>VLOOKUP(L134,Mapping!D:H,5,0)</f>
        <v>AUM</v>
      </c>
      <c r="G134" s="1" t="s">
        <v>648</v>
      </c>
      <c r="H134" s="1" t="s">
        <v>552</v>
      </c>
      <c r="I134" s="1" t="s">
        <v>555</v>
      </c>
      <c r="J134" s="6">
        <v>212000</v>
      </c>
      <c r="K134" s="1" t="s">
        <v>681</v>
      </c>
      <c r="L134" s="6">
        <v>212252</v>
      </c>
      <c r="M134" s="2">
        <v>0</v>
      </c>
      <c r="N134" s="1" t="s">
        <v>697</v>
      </c>
      <c r="O134" s="1" t="s">
        <v>651</v>
      </c>
      <c r="P134" s="2">
        <v>-1.31</v>
      </c>
      <c r="Q134" s="2">
        <v>0</v>
      </c>
      <c r="R134" s="2">
        <v>0</v>
      </c>
      <c r="S134" s="2">
        <v>0</v>
      </c>
      <c r="T134" s="2">
        <v>-1.31</v>
      </c>
      <c r="U134" s="2">
        <v>0</v>
      </c>
      <c r="V134" s="2">
        <v>-1.31</v>
      </c>
      <c r="W134" s="2">
        <v>0</v>
      </c>
      <c r="X134" s="2">
        <v>0</v>
      </c>
      <c r="Y134" s="2">
        <v>0</v>
      </c>
      <c r="Z134" s="2">
        <v>-1.31</v>
      </c>
      <c r="AA134" s="2">
        <v>0</v>
      </c>
    </row>
    <row r="135" spans="1:27" ht="15" customHeight="1" x14ac:dyDescent="0.25">
      <c r="A135" s="75" t="str">
        <f t="shared" si="6"/>
        <v>LDDAF1Ignore</v>
      </c>
      <c r="B135" s="75" t="str">
        <f>VLOOKUP(L135,Mapping!D:F,3,0)</f>
        <v>Ignore</v>
      </c>
      <c r="C135" s="75" t="str">
        <f>VLOOKUP(L135,Mapping!D:G,4,0)</f>
        <v>Ignore</v>
      </c>
      <c r="D135" s="78">
        <f t="shared" si="7"/>
        <v>9.5388000000000002E-5</v>
      </c>
      <c r="E135" s="78">
        <f t="shared" si="8"/>
        <v>4.6124700000000002E-4</v>
      </c>
      <c r="F135" s="76" t="str">
        <f>VLOOKUP(L135,Mapping!D:H,5,0)</f>
        <v>AUM</v>
      </c>
      <c r="G135" s="1" t="s">
        <v>648</v>
      </c>
      <c r="H135" s="1" t="s">
        <v>552</v>
      </c>
      <c r="I135" s="1" t="s">
        <v>555</v>
      </c>
      <c r="J135" s="6">
        <v>212000</v>
      </c>
      <c r="K135" s="1" t="s">
        <v>681</v>
      </c>
      <c r="L135" s="6">
        <v>212255</v>
      </c>
      <c r="M135" s="2">
        <v>0</v>
      </c>
      <c r="N135" s="1" t="s">
        <v>698</v>
      </c>
      <c r="O135" s="1" t="s">
        <v>651</v>
      </c>
      <c r="P135" s="2">
        <v>0</v>
      </c>
      <c r="Q135" s="2">
        <v>3658.59</v>
      </c>
      <c r="R135" s="2">
        <v>0</v>
      </c>
      <c r="S135" s="2">
        <v>953.88</v>
      </c>
      <c r="T135" s="2">
        <v>0</v>
      </c>
      <c r="U135" s="2">
        <v>4612.47</v>
      </c>
      <c r="V135" s="2">
        <v>0</v>
      </c>
      <c r="W135" s="2">
        <v>3658.59</v>
      </c>
      <c r="X135" s="2">
        <v>0</v>
      </c>
      <c r="Y135" s="2">
        <v>953.88</v>
      </c>
      <c r="Z135" s="2">
        <v>0</v>
      </c>
      <c r="AA135" s="2">
        <v>4612.47</v>
      </c>
    </row>
    <row r="136" spans="1:27" ht="15" customHeight="1" x14ac:dyDescent="0.25">
      <c r="A136" s="75" t="str">
        <f t="shared" si="6"/>
        <v>LDDAF1Ignore</v>
      </c>
      <c r="B136" s="75" t="str">
        <f>VLOOKUP(L136,Mapping!D:F,3,0)</f>
        <v>Ignore</v>
      </c>
      <c r="C136" s="75" t="str">
        <f>VLOOKUP(L136,Mapping!D:G,4,0)</f>
        <v>Ignore</v>
      </c>
      <c r="D136" s="78">
        <f t="shared" si="7"/>
        <v>0</v>
      </c>
      <c r="E136" s="78">
        <f t="shared" si="8"/>
        <v>9.9999999999999995E-8</v>
      </c>
      <c r="F136" s="76" t="str">
        <f>VLOOKUP(L136,Mapping!D:H,5,0)</f>
        <v>AUM</v>
      </c>
      <c r="G136" s="1" t="s">
        <v>648</v>
      </c>
      <c r="H136" s="1" t="s">
        <v>552</v>
      </c>
      <c r="I136" s="1" t="s">
        <v>555</v>
      </c>
      <c r="J136" s="6">
        <v>213000</v>
      </c>
      <c r="K136" s="1" t="s">
        <v>703</v>
      </c>
      <c r="L136" s="6">
        <v>213500</v>
      </c>
      <c r="M136" s="2">
        <v>0</v>
      </c>
      <c r="N136" s="1" t="s">
        <v>704</v>
      </c>
      <c r="O136" s="1" t="s">
        <v>651</v>
      </c>
      <c r="P136" s="2">
        <v>0</v>
      </c>
      <c r="Q136" s="2">
        <v>1</v>
      </c>
      <c r="R136" s="2">
        <v>0</v>
      </c>
      <c r="S136" s="2">
        <v>0</v>
      </c>
      <c r="T136" s="2">
        <v>0</v>
      </c>
      <c r="U136" s="2">
        <v>1</v>
      </c>
      <c r="V136" s="2">
        <v>0</v>
      </c>
      <c r="W136" s="2">
        <v>1</v>
      </c>
      <c r="X136" s="2">
        <v>0</v>
      </c>
      <c r="Y136" s="2">
        <v>0</v>
      </c>
      <c r="Z136" s="2">
        <v>0</v>
      </c>
      <c r="AA136" s="2">
        <v>1</v>
      </c>
    </row>
    <row r="137" spans="1:27" ht="15" customHeight="1" x14ac:dyDescent="0.25">
      <c r="A137" s="75" t="str">
        <f t="shared" si="6"/>
        <v>LDDAF1Ignore</v>
      </c>
      <c r="B137" s="75" t="str">
        <f>VLOOKUP(L137,Mapping!D:F,3,0)</f>
        <v>Ignore</v>
      </c>
      <c r="C137" s="75" t="str">
        <f>VLOOKUP(L137,Mapping!D:G,4,0)</f>
        <v>Ignore</v>
      </c>
      <c r="D137" s="78">
        <f t="shared" si="7"/>
        <v>0</v>
      </c>
      <c r="E137" s="78">
        <f t="shared" si="8"/>
        <v>-3.1E-8</v>
      </c>
      <c r="F137" s="76" t="str">
        <f>VLOOKUP(L137,Mapping!D:H,5,0)</f>
        <v>AUM</v>
      </c>
      <c r="G137" s="1" t="s">
        <v>648</v>
      </c>
      <c r="H137" s="1" t="s">
        <v>552</v>
      </c>
      <c r="I137" s="1" t="s">
        <v>555</v>
      </c>
      <c r="J137" s="6">
        <v>220000</v>
      </c>
      <c r="K137" s="1" t="s">
        <v>705</v>
      </c>
      <c r="L137" s="6">
        <v>190000</v>
      </c>
      <c r="M137" s="2">
        <v>0</v>
      </c>
      <c r="N137" s="1" t="s">
        <v>706</v>
      </c>
      <c r="O137" s="1" t="s">
        <v>651</v>
      </c>
      <c r="P137" s="2">
        <v>-0.31</v>
      </c>
      <c r="Q137" s="2">
        <v>0</v>
      </c>
      <c r="R137" s="2">
        <v>0</v>
      </c>
      <c r="S137" s="2">
        <v>0</v>
      </c>
      <c r="T137" s="2">
        <v>-0.31</v>
      </c>
      <c r="U137" s="2">
        <v>0</v>
      </c>
      <c r="V137" s="2">
        <v>-0.31</v>
      </c>
      <c r="W137" s="2">
        <v>0</v>
      </c>
      <c r="X137" s="2">
        <v>0</v>
      </c>
      <c r="Y137" s="2">
        <v>0</v>
      </c>
      <c r="Z137" s="2">
        <v>-0.31</v>
      </c>
      <c r="AA137" s="2">
        <v>0</v>
      </c>
    </row>
    <row r="138" spans="1:27" ht="15" customHeight="1" x14ac:dyDescent="0.25">
      <c r="A138" s="75" t="str">
        <f t="shared" si="6"/>
        <v>LDDAF1Ignore</v>
      </c>
      <c r="B138" s="75" t="str">
        <f>VLOOKUP(L138,Mapping!D:F,3,0)</f>
        <v>Ignore</v>
      </c>
      <c r="C138" s="75" t="str">
        <f>VLOOKUP(L138,Mapping!D:G,4,0)</f>
        <v>Ignore</v>
      </c>
      <c r="D138" s="78">
        <f t="shared" si="7"/>
        <v>0</v>
      </c>
      <c r="E138" s="78">
        <f t="shared" si="8"/>
        <v>5.3046400000000002E-4</v>
      </c>
      <c r="F138" s="76" t="str">
        <f>VLOOKUP(L138,Mapping!D:H,5,0)</f>
        <v>AUM</v>
      </c>
      <c r="G138" s="1" t="s">
        <v>648</v>
      </c>
      <c r="H138" s="1" t="s">
        <v>552</v>
      </c>
      <c r="I138" s="1" t="s">
        <v>555</v>
      </c>
      <c r="J138" s="6">
        <v>220000</v>
      </c>
      <c r="K138" s="1" t="s">
        <v>705</v>
      </c>
      <c r="L138" s="6">
        <v>210144</v>
      </c>
      <c r="M138" s="2">
        <v>0</v>
      </c>
      <c r="N138" s="1" t="s">
        <v>707</v>
      </c>
      <c r="O138" s="1" t="s">
        <v>651</v>
      </c>
      <c r="P138" s="2">
        <v>0</v>
      </c>
      <c r="Q138" s="2">
        <v>5304.64</v>
      </c>
      <c r="R138" s="2">
        <v>0</v>
      </c>
      <c r="S138" s="2">
        <v>0</v>
      </c>
      <c r="T138" s="2">
        <v>0</v>
      </c>
      <c r="U138" s="2">
        <v>5304.64</v>
      </c>
      <c r="V138" s="2">
        <v>0</v>
      </c>
      <c r="W138" s="2">
        <v>5304.64</v>
      </c>
      <c r="X138" s="2">
        <v>0</v>
      </c>
      <c r="Y138" s="2">
        <v>0</v>
      </c>
      <c r="Z138" s="2">
        <v>0</v>
      </c>
      <c r="AA138" s="2">
        <v>5304.64</v>
      </c>
    </row>
    <row r="139" spans="1:27" ht="15" customHeight="1" x14ac:dyDescent="0.25">
      <c r="A139" s="75" t="str">
        <f t="shared" si="6"/>
        <v>LDDAF1Ignore</v>
      </c>
      <c r="B139" s="75" t="str">
        <f>VLOOKUP(L139,Mapping!D:F,3,0)</f>
        <v>Ignore</v>
      </c>
      <c r="C139" s="75" t="str">
        <f>VLOOKUP(L139,Mapping!D:G,4,0)</f>
        <v>Ignore</v>
      </c>
      <c r="D139" s="78">
        <f t="shared" si="7"/>
        <v>0</v>
      </c>
      <c r="E139" s="78">
        <f t="shared" si="8"/>
        <v>1.1506709999999998E-3</v>
      </c>
      <c r="F139" s="76" t="str">
        <f>VLOOKUP(L139,Mapping!D:H,5,0)</f>
        <v>AUM</v>
      </c>
      <c r="G139" s="1" t="s">
        <v>648</v>
      </c>
      <c r="H139" s="1" t="s">
        <v>552</v>
      </c>
      <c r="I139" s="1" t="s">
        <v>555</v>
      </c>
      <c r="J139" s="6">
        <v>220000</v>
      </c>
      <c r="K139" s="1" t="s">
        <v>705</v>
      </c>
      <c r="L139" s="6">
        <v>210149</v>
      </c>
      <c r="M139" s="2">
        <v>0</v>
      </c>
      <c r="N139" s="1" t="s">
        <v>1021</v>
      </c>
      <c r="O139" s="1" t="s">
        <v>651</v>
      </c>
      <c r="P139" s="2">
        <v>0</v>
      </c>
      <c r="Q139" s="2">
        <v>11506.71</v>
      </c>
      <c r="R139" s="2">
        <v>0</v>
      </c>
      <c r="S139" s="2">
        <v>0</v>
      </c>
      <c r="T139" s="2">
        <v>0</v>
      </c>
      <c r="U139" s="2">
        <v>11506.71</v>
      </c>
      <c r="V139" s="2">
        <v>0</v>
      </c>
      <c r="W139" s="2">
        <v>11506.71</v>
      </c>
      <c r="X139" s="2">
        <v>0</v>
      </c>
      <c r="Y139" s="2">
        <v>0</v>
      </c>
      <c r="Z139" s="2">
        <v>0</v>
      </c>
      <c r="AA139" s="2">
        <v>11506.71</v>
      </c>
    </row>
    <row r="140" spans="1:27" ht="15" customHeight="1" x14ac:dyDescent="0.25">
      <c r="A140" s="75" t="str">
        <f t="shared" si="6"/>
        <v>LDDAF1Ignore</v>
      </c>
      <c r="B140" s="75" t="str">
        <f>VLOOKUP(L140,Mapping!D:F,3,0)</f>
        <v>Ignore</v>
      </c>
      <c r="C140" s="75" t="str">
        <f>VLOOKUP(L140,Mapping!D:G,4,0)</f>
        <v>Ignore</v>
      </c>
      <c r="D140" s="78">
        <f t="shared" si="7"/>
        <v>0</v>
      </c>
      <c r="E140" s="78">
        <f t="shared" si="8"/>
        <v>3.6300000000000004E-6</v>
      </c>
      <c r="F140" s="76" t="str">
        <f>VLOOKUP(L140,Mapping!D:H,5,0)</f>
        <v>AUM</v>
      </c>
      <c r="G140" s="1" t="s">
        <v>648</v>
      </c>
      <c r="H140" s="1" t="s">
        <v>552</v>
      </c>
      <c r="I140" s="1" t="s">
        <v>555</v>
      </c>
      <c r="J140" s="6">
        <v>220000</v>
      </c>
      <c r="K140" s="1" t="s">
        <v>705</v>
      </c>
      <c r="L140" s="6">
        <v>210162</v>
      </c>
      <c r="M140" s="2">
        <v>0</v>
      </c>
      <c r="N140" s="1" t="s">
        <v>708</v>
      </c>
      <c r="O140" s="1" t="s">
        <v>651</v>
      </c>
      <c r="P140" s="2">
        <v>0</v>
      </c>
      <c r="Q140" s="2">
        <v>36.300000000000004</v>
      </c>
      <c r="R140" s="2">
        <v>0</v>
      </c>
      <c r="S140" s="2">
        <v>0</v>
      </c>
      <c r="T140" s="2">
        <v>0</v>
      </c>
      <c r="U140" s="2">
        <v>36.300000000000004</v>
      </c>
      <c r="V140" s="2">
        <v>0</v>
      </c>
      <c r="W140" s="2">
        <v>36.300000000000004</v>
      </c>
      <c r="X140" s="2">
        <v>0</v>
      </c>
      <c r="Y140" s="2">
        <v>0</v>
      </c>
      <c r="Z140" s="2">
        <v>0</v>
      </c>
      <c r="AA140" s="2">
        <v>36.300000000000004</v>
      </c>
    </row>
    <row r="141" spans="1:27" ht="15" customHeight="1" x14ac:dyDescent="0.25">
      <c r="A141" s="75" t="str">
        <f t="shared" si="6"/>
        <v>LDDAF1Ignore</v>
      </c>
      <c r="B141" s="75" t="str">
        <f>VLOOKUP(L141,Mapping!D:F,3,0)</f>
        <v>Ignore</v>
      </c>
      <c r="C141" s="75" t="str">
        <f>VLOOKUP(L141,Mapping!D:G,4,0)</f>
        <v>Ignore</v>
      </c>
      <c r="D141" s="78">
        <f t="shared" si="7"/>
        <v>0</v>
      </c>
      <c r="E141" s="78">
        <f t="shared" si="8"/>
        <v>-3.6925000000000003E-5</v>
      </c>
      <c r="F141" s="76" t="str">
        <f>VLOOKUP(L141,Mapping!D:H,5,0)</f>
        <v>AUM</v>
      </c>
      <c r="G141" s="1" t="s">
        <v>648</v>
      </c>
      <c r="H141" s="1" t="s">
        <v>552</v>
      </c>
      <c r="I141" s="1" t="s">
        <v>555</v>
      </c>
      <c r="J141" s="6">
        <v>220000</v>
      </c>
      <c r="K141" s="1" t="s">
        <v>705</v>
      </c>
      <c r="L141" s="6">
        <v>210163</v>
      </c>
      <c r="M141" s="2">
        <v>0</v>
      </c>
      <c r="N141" s="1" t="s">
        <v>709</v>
      </c>
      <c r="O141" s="1" t="s">
        <v>651</v>
      </c>
      <c r="P141" s="2">
        <v>-369.25</v>
      </c>
      <c r="Q141" s="2">
        <v>0</v>
      </c>
      <c r="R141" s="2">
        <v>0</v>
      </c>
      <c r="S141" s="2">
        <v>0</v>
      </c>
      <c r="T141" s="2">
        <v>-369.25</v>
      </c>
      <c r="U141" s="2">
        <v>0</v>
      </c>
      <c r="V141" s="2">
        <v>-369.25</v>
      </c>
      <c r="W141" s="2">
        <v>0</v>
      </c>
      <c r="X141" s="2">
        <v>0</v>
      </c>
      <c r="Y141" s="2">
        <v>0</v>
      </c>
      <c r="Z141" s="2">
        <v>-369.25</v>
      </c>
      <c r="AA141" s="2">
        <v>0</v>
      </c>
    </row>
    <row r="142" spans="1:27" ht="15" customHeight="1" x14ac:dyDescent="0.25">
      <c r="A142" s="75" t="str">
        <f t="shared" si="6"/>
        <v>LDDAF1Ignore</v>
      </c>
      <c r="B142" s="75" t="str">
        <f>VLOOKUP(L142,Mapping!D:F,3,0)</f>
        <v>Ignore</v>
      </c>
      <c r="C142" s="75" t="str">
        <f>VLOOKUP(L142,Mapping!D:G,4,0)</f>
        <v>Ignore</v>
      </c>
      <c r="D142" s="78">
        <f t="shared" si="7"/>
        <v>0</v>
      </c>
      <c r="E142" s="78">
        <f t="shared" si="8"/>
        <v>-5.1347044259999999</v>
      </c>
      <c r="F142" s="76">
        <f>VLOOKUP(L142,Mapping!D:H,5,0)</f>
        <v>0</v>
      </c>
      <c r="G142" s="1" t="s">
        <v>648</v>
      </c>
      <c r="H142" s="1" t="s">
        <v>552</v>
      </c>
      <c r="I142" s="1" t="s">
        <v>555</v>
      </c>
      <c r="J142" s="6">
        <v>303000</v>
      </c>
      <c r="K142" s="1" t="s">
        <v>712</v>
      </c>
      <c r="L142" s="6">
        <v>303201</v>
      </c>
      <c r="M142" s="2">
        <v>0</v>
      </c>
      <c r="N142" s="1" t="s">
        <v>713</v>
      </c>
      <c r="O142" s="1" t="s">
        <v>651</v>
      </c>
      <c r="P142" s="2">
        <v>-51347044.259999998</v>
      </c>
      <c r="Q142" s="2">
        <v>0</v>
      </c>
      <c r="R142" s="2">
        <v>0</v>
      </c>
      <c r="S142" s="2">
        <v>0</v>
      </c>
      <c r="T142" s="2">
        <v>-51347044.259999998</v>
      </c>
      <c r="U142" s="2">
        <v>0</v>
      </c>
      <c r="V142" s="2">
        <v>-51347044.259999998</v>
      </c>
      <c r="W142" s="2">
        <v>0</v>
      </c>
      <c r="X142" s="2">
        <v>0</v>
      </c>
      <c r="Y142" s="2">
        <v>0</v>
      </c>
      <c r="Z142" s="2">
        <v>-51347044.259999998</v>
      </c>
      <c r="AA142" s="2">
        <v>0</v>
      </c>
    </row>
    <row r="143" spans="1:27" ht="15" customHeight="1" x14ac:dyDescent="0.25">
      <c r="A143" s="75" t="str">
        <f t="shared" si="6"/>
        <v>LDDAF1Ignore</v>
      </c>
      <c r="B143" s="75" t="str">
        <f>VLOOKUP(L143,Mapping!D:F,3,0)</f>
        <v>Ignore</v>
      </c>
      <c r="C143" s="75" t="str">
        <f>VLOOKUP(L143,Mapping!D:G,4,0)</f>
        <v>Ignore</v>
      </c>
      <c r="D143" s="78">
        <f t="shared" si="7"/>
        <v>0</v>
      </c>
      <c r="E143" s="78">
        <f t="shared" si="8"/>
        <v>-3.17721929</v>
      </c>
      <c r="F143" s="76">
        <f>VLOOKUP(L143,Mapping!D:H,5,0)</f>
        <v>0</v>
      </c>
      <c r="G143" s="1" t="s">
        <v>648</v>
      </c>
      <c r="H143" s="1" t="s">
        <v>552</v>
      </c>
      <c r="I143" s="1" t="s">
        <v>555</v>
      </c>
      <c r="J143" s="6">
        <v>303000</v>
      </c>
      <c r="K143" s="1" t="s">
        <v>712</v>
      </c>
      <c r="L143" s="6">
        <v>303245</v>
      </c>
      <c r="M143" s="2">
        <v>0</v>
      </c>
      <c r="N143" s="1" t="s">
        <v>715</v>
      </c>
      <c r="O143" s="1" t="s">
        <v>651</v>
      </c>
      <c r="P143" s="2">
        <v>-31772192.899999999</v>
      </c>
      <c r="Q143" s="2">
        <v>0</v>
      </c>
      <c r="R143" s="2">
        <v>0</v>
      </c>
      <c r="S143" s="2">
        <v>0</v>
      </c>
      <c r="T143" s="2">
        <v>-31772192.899999999</v>
      </c>
      <c r="U143" s="2">
        <v>0</v>
      </c>
      <c r="V143" s="2">
        <v>-31772192.899999999</v>
      </c>
      <c r="W143" s="2">
        <v>0</v>
      </c>
      <c r="X143" s="2">
        <v>0</v>
      </c>
      <c r="Y143" s="2">
        <v>0</v>
      </c>
      <c r="Z143" s="2">
        <v>-31772192.899999999</v>
      </c>
      <c r="AA143" s="2">
        <v>0</v>
      </c>
    </row>
    <row r="144" spans="1:27" ht="15" customHeight="1" x14ac:dyDescent="0.25">
      <c r="A144" s="75" t="str">
        <f t="shared" si="6"/>
        <v>LDDAF1Ignore</v>
      </c>
      <c r="B144" s="75" t="str">
        <f>VLOOKUP(L144,Mapping!D:F,3,0)</f>
        <v>Ignore</v>
      </c>
      <c r="C144" s="75" t="str">
        <f>VLOOKUP(L144,Mapping!D:G,4,0)</f>
        <v>Ignore</v>
      </c>
      <c r="D144" s="78">
        <f t="shared" si="7"/>
        <v>0</v>
      </c>
      <c r="E144" s="78">
        <f t="shared" si="8"/>
        <v>9.4730453109999999</v>
      </c>
      <c r="F144" s="76">
        <f>VLOOKUP(L144,Mapping!D:H,5,0)</f>
        <v>0</v>
      </c>
      <c r="G144" s="1" t="s">
        <v>648</v>
      </c>
      <c r="H144" s="1" t="s">
        <v>552</v>
      </c>
      <c r="I144" s="1" t="s">
        <v>555</v>
      </c>
      <c r="J144" s="6">
        <v>303000</v>
      </c>
      <c r="K144" s="1" t="s">
        <v>712</v>
      </c>
      <c r="L144" s="6">
        <v>390000</v>
      </c>
      <c r="M144" s="2">
        <v>0</v>
      </c>
      <c r="N144" s="1" t="s">
        <v>717</v>
      </c>
      <c r="O144" s="1" t="s">
        <v>651</v>
      </c>
      <c r="P144" s="2">
        <v>0</v>
      </c>
      <c r="Q144" s="2">
        <v>94730453.109999999</v>
      </c>
      <c r="R144" s="2">
        <v>0</v>
      </c>
      <c r="S144" s="2">
        <v>0</v>
      </c>
      <c r="T144" s="2">
        <v>0</v>
      </c>
      <c r="U144" s="2">
        <v>94730453.109999999</v>
      </c>
      <c r="V144" s="2">
        <v>0</v>
      </c>
      <c r="W144" s="2">
        <v>94730453.109999999</v>
      </c>
      <c r="X144" s="2">
        <v>0</v>
      </c>
      <c r="Y144" s="2">
        <v>0</v>
      </c>
      <c r="Z144" s="2">
        <v>0</v>
      </c>
      <c r="AA144" s="2">
        <v>94730453.109999999</v>
      </c>
    </row>
    <row r="145" spans="1:27" ht="15" customHeight="1" x14ac:dyDescent="0.25">
      <c r="A145" s="75" t="str">
        <f t="shared" si="6"/>
        <v>LDDAF1Ignore</v>
      </c>
      <c r="B145" s="75" t="str">
        <f>VLOOKUP(L145,Mapping!D:F,3,0)</f>
        <v>Ignore</v>
      </c>
      <c r="C145" s="75" t="str">
        <f>VLOOKUP(L145,Mapping!D:G,4,0)</f>
        <v>Ignore</v>
      </c>
      <c r="D145" s="78">
        <f t="shared" si="7"/>
        <v>0</v>
      </c>
      <c r="E145" s="78">
        <f t="shared" si="8"/>
        <v>-0.22572891800000003</v>
      </c>
      <c r="F145" s="76">
        <f>VLOOKUP(L145,Mapping!D:H,5,0)</f>
        <v>0</v>
      </c>
      <c r="G145" s="1" t="s">
        <v>648</v>
      </c>
      <c r="H145" s="1" t="s">
        <v>552</v>
      </c>
      <c r="I145" s="1" t="s">
        <v>555</v>
      </c>
      <c r="J145" s="6">
        <v>303000</v>
      </c>
      <c r="K145" s="1" t="s">
        <v>712</v>
      </c>
      <c r="L145" s="6">
        <v>390001</v>
      </c>
      <c r="M145" s="2">
        <v>0</v>
      </c>
      <c r="N145" s="1" t="s">
        <v>718</v>
      </c>
      <c r="O145" s="1" t="s">
        <v>651</v>
      </c>
      <c r="P145" s="2">
        <v>-2257289.1800000002</v>
      </c>
      <c r="Q145" s="2">
        <v>0</v>
      </c>
      <c r="R145" s="2">
        <v>0</v>
      </c>
      <c r="S145" s="2">
        <v>0</v>
      </c>
      <c r="T145" s="2">
        <v>-2257289.1800000002</v>
      </c>
      <c r="U145" s="2">
        <v>0</v>
      </c>
      <c r="V145" s="2">
        <v>-2257289.1800000002</v>
      </c>
      <c r="W145" s="2">
        <v>0</v>
      </c>
      <c r="X145" s="2">
        <v>0</v>
      </c>
      <c r="Y145" s="2">
        <v>0</v>
      </c>
      <c r="Z145" s="2">
        <v>-2257289.1800000002</v>
      </c>
      <c r="AA145" s="2">
        <v>0</v>
      </c>
    </row>
    <row r="146" spans="1:27" ht="15" customHeight="1" x14ac:dyDescent="0.25">
      <c r="A146" s="75" t="str">
        <f t="shared" si="6"/>
        <v>LDDAF1Ignore</v>
      </c>
      <c r="B146" s="75" t="str">
        <f>VLOOKUP(L146,Mapping!D:F,3,0)</f>
        <v>Ignore</v>
      </c>
      <c r="C146" s="75" t="str">
        <f>VLOOKUP(L146,Mapping!D:G,4,0)</f>
        <v>Ignore</v>
      </c>
      <c r="D146" s="78">
        <f t="shared" si="7"/>
        <v>0</v>
      </c>
      <c r="E146" s="78">
        <f t="shared" si="8"/>
        <v>-0.17950899200000001</v>
      </c>
      <c r="F146" s="76">
        <f>VLOOKUP(L146,Mapping!D:H,5,0)</f>
        <v>0</v>
      </c>
      <c r="G146" s="1" t="s">
        <v>648</v>
      </c>
      <c r="H146" s="1" t="s">
        <v>552</v>
      </c>
      <c r="I146" s="1" t="s">
        <v>555</v>
      </c>
      <c r="J146" s="6">
        <v>303000</v>
      </c>
      <c r="K146" s="1" t="s">
        <v>712</v>
      </c>
      <c r="L146" s="6">
        <v>390002</v>
      </c>
      <c r="M146" s="2">
        <v>0</v>
      </c>
      <c r="N146" s="1" t="s">
        <v>719</v>
      </c>
      <c r="O146" s="1" t="s">
        <v>651</v>
      </c>
      <c r="P146" s="2">
        <v>-1795089.92</v>
      </c>
      <c r="Q146" s="2">
        <v>0</v>
      </c>
      <c r="R146" s="2">
        <v>0</v>
      </c>
      <c r="S146" s="2">
        <v>0</v>
      </c>
      <c r="T146" s="2">
        <v>-1795089.92</v>
      </c>
      <c r="U146" s="2">
        <v>0</v>
      </c>
      <c r="V146" s="2">
        <v>-1795089.92</v>
      </c>
      <c r="W146" s="2">
        <v>0</v>
      </c>
      <c r="X146" s="2">
        <v>0</v>
      </c>
      <c r="Y146" s="2">
        <v>0</v>
      </c>
      <c r="Z146" s="2">
        <v>-1795089.92</v>
      </c>
      <c r="AA146" s="2">
        <v>0</v>
      </c>
    </row>
    <row r="147" spans="1:27" ht="15" customHeight="1" x14ac:dyDescent="0.25">
      <c r="A147" s="75" t="str">
        <f t="shared" si="6"/>
        <v>LDDAF1Ignore</v>
      </c>
      <c r="B147" s="75" t="str">
        <f>VLOOKUP(L147,Mapping!D:F,3,0)</f>
        <v>Ignore</v>
      </c>
      <c r="C147" s="75" t="str">
        <f>VLOOKUP(L147,Mapping!D:G,4,0)</f>
        <v>Ignore</v>
      </c>
      <c r="D147" s="78">
        <f t="shared" si="7"/>
        <v>0</v>
      </c>
      <c r="E147" s="78">
        <f t="shared" si="8"/>
        <v>-0.63319166299999996</v>
      </c>
      <c r="F147" s="76">
        <f>VLOOKUP(L147,Mapping!D:H,5,0)</f>
        <v>0</v>
      </c>
      <c r="G147" s="1" t="s">
        <v>648</v>
      </c>
      <c r="H147" s="1" t="s">
        <v>552</v>
      </c>
      <c r="I147" s="1" t="s">
        <v>555</v>
      </c>
      <c r="J147" s="6">
        <v>303000</v>
      </c>
      <c r="K147" s="1" t="s">
        <v>712</v>
      </c>
      <c r="L147" s="6">
        <v>390405</v>
      </c>
      <c r="M147" s="2">
        <v>0</v>
      </c>
      <c r="N147" s="1" t="s">
        <v>720</v>
      </c>
      <c r="O147" s="1" t="s">
        <v>651</v>
      </c>
      <c r="P147" s="2">
        <v>-6331916.6299999999</v>
      </c>
      <c r="Q147" s="2">
        <v>0</v>
      </c>
      <c r="R147" s="2">
        <v>0</v>
      </c>
      <c r="S147" s="2">
        <v>0</v>
      </c>
      <c r="T147" s="2">
        <v>-6331916.6299999999</v>
      </c>
      <c r="U147" s="2">
        <v>0</v>
      </c>
      <c r="V147" s="2">
        <v>-6331916.6299999999</v>
      </c>
      <c r="W147" s="2">
        <v>0</v>
      </c>
      <c r="X147" s="2">
        <v>0</v>
      </c>
      <c r="Y147" s="2">
        <v>0</v>
      </c>
      <c r="Z147" s="2">
        <v>-6331916.6299999999</v>
      </c>
      <c r="AA147" s="2">
        <v>0</v>
      </c>
    </row>
    <row r="148" spans="1:27" ht="15" customHeight="1" x14ac:dyDescent="0.25">
      <c r="A148" s="75" t="str">
        <f t="shared" si="6"/>
        <v>LDDAF1Ignore</v>
      </c>
      <c r="B148" s="75" t="str">
        <f>VLOOKUP(L148,Mapping!D:F,3,0)</f>
        <v>Ignore</v>
      </c>
      <c r="C148" s="75" t="str">
        <f>VLOOKUP(L148,Mapping!D:G,4,0)</f>
        <v>Ignore</v>
      </c>
      <c r="D148" s="78">
        <f t="shared" si="7"/>
        <v>0</v>
      </c>
      <c r="E148" s="78">
        <f t="shared" si="8"/>
        <v>-0.111980104</v>
      </c>
      <c r="F148" s="76">
        <f>VLOOKUP(L148,Mapping!D:H,5,0)</f>
        <v>0</v>
      </c>
      <c r="G148" s="1" t="s">
        <v>648</v>
      </c>
      <c r="H148" s="1" t="s">
        <v>552</v>
      </c>
      <c r="I148" s="1" t="s">
        <v>555</v>
      </c>
      <c r="J148" s="6">
        <v>303000</v>
      </c>
      <c r="K148" s="1" t="s">
        <v>712</v>
      </c>
      <c r="L148" s="6">
        <v>390445</v>
      </c>
      <c r="M148" s="2">
        <v>0</v>
      </c>
      <c r="N148" s="1" t="s">
        <v>721</v>
      </c>
      <c r="O148" s="1" t="s">
        <v>651</v>
      </c>
      <c r="P148" s="2">
        <v>-1119801.04</v>
      </c>
      <c r="Q148" s="2">
        <v>0</v>
      </c>
      <c r="R148" s="2">
        <v>0</v>
      </c>
      <c r="S148" s="2">
        <v>0</v>
      </c>
      <c r="T148" s="2">
        <v>-1119801.04</v>
      </c>
      <c r="U148" s="2">
        <v>0</v>
      </c>
      <c r="V148" s="2">
        <v>-1119801.04</v>
      </c>
      <c r="W148" s="2">
        <v>0</v>
      </c>
      <c r="X148" s="2">
        <v>0</v>
      </c>
      <c r="Y148" s="2">
        <v>0</v>
      </c>
      <c r="Z148" s="2">
        <v>-1119801.04</v>
      </c>
      <c r="AA148" s="2">
        <v>0</v>
      </c>
    </row>
    <row r="149" spans="1:27" ht="15" customHeight="1" x14ac:dyDescent="0.25">
      <c r="A149" s="75" t="str">
        <f t="shared" si="6"/>
        <v>LDDAF1Ignore</v>
      </c>
      <c r="B149" s="75" t="str">
        <f>VLOOKUP(L149,Mapping!D:F,3,0)</f>
        <v>Ignore</v>
      </c>
      <c r="C149" s="75" t="str">
        <f>VLOOKUP(L149,Mapping!D:G,4,0)</f>
        <v>Ignore</v>
      </c>
      <c r="D149" s="78">
        <f t="shared" si="7"/>
        <v>0</v>
      </c>
      <c r="E149" s="78">
        <f t="shared" si="8"/>
        <v>-1.1185456E-2</v>
      </c>
      <c r="F149" s="76">
        <f>VLOOKUP(L149,Mapping!D:H,5,0)</f>
        <v>0</v>
      </c>
      <c r="G149" s="1" t="s">
        <v>648</v>
      </c>
      <c r="H149" s="1" t="s">
        <v>552</v>
      </c>
      <c r="I149" s="1" t="s">
        <v>555</v>
      </c>
      <c r="J149" s="6">
        <v>303000</v>
      </c>
      <c r="K149" s="1" t="s">
        <v>712</v>
      </c>
      <c r="L149" s="6">
        <v>390446</v>
      </c>
      <c r="M149" s="2">
        <v>0</v>
      </c>
      <c r="N149" s="1" t="s">
        <v>722</v>
      </c>
      <c r="O149" s="1" t="s">
        <v>651</v>
      </c>
      <c r="P149" s="2">
        <v>-111854.56</v>
      </c>
      <c r="Q149" s="2">
        <v>0</v>
      </c>
      <c r="R149" s="2">
        <v>0</v>
      </c>
      <c r="S149" s="2">
        <v>0</v>
      </c>
      <c r="T149" s="2">
        <v>-111854.56</v>
      </c>
      <c r="U149" s="2">
        <v>0</v>
      </c>
      <c r="V149" s="2">
        <v>-111854.56</v>
      </c>
      <c r="W149" s="2">
        <v>0</v>
      </c>
      <c r="X149" s="2">
        <v>0</v>
      </c>
      <c r="Y149" s="2">
        <v>0</v>
      </c>
      <c r="Z149" s="2">
        <v>-111854.56</v>
      </c>
      <c r="AA149" s="2">
        <v>0</v>
      </c>
    </row>
    <row r="150" spans="1:27" ht="15" customHeight="1" x14ac:dyDescent="0.25">
      <c r="A150" s="75" t="str">
        <f t="shared" si="6"/>
        <v>LDDAF16.3</v>
      </c>
      <c r="B150" s="75">
        <f>VLOOKUP(L150,Mapping!D:F,3,0)</f>
        <v>6.3</v>
      </c>
      <c r="C150" s="75" t="str">
        <f>VLOOKUP(L150,Mapping!D:G,4,0)</f>
        <v>Accrual</v>
      </c>
      <c r="D150" s="78">
        <f t="shared" si="7"/>
        <v>-9.5388000000000002E-5</v>
      </c>
      <c r="E150" s="78">
        <f t="shared" si="8"/>
        <v>-9.5388000000000002E-5</v>
      </c>
      <c r="F150" s="76">
        <f>VLOOKUP(L150,Mapping!D:H,5,0)</f>
        <v>0</v>
      </c>
      <c r="G150" s="1" t="s">
        <v>648</v>
      </c>
      <c r="H150" s="1" t="s">
        <v>552</v>
      </c>
      <c r="I150" s="1" t="s">
        <v>555</v>
      </c>
      <c r="J150" s="6">
        <v>550000</v>
      </c>
      <c r="K150" s="1" t="s">
        <v>752</v>
      </c>
      <c r="L150" s="6">
        <v>553202</v>
      </c>
      <c r="M150" s="2">
        <v>0</v>
      </c>
      <c r="N150" s="1" t="s">
        <v>764</v>
      </c>
      <c r="O150" s="1" t="s">
        <v>651</v>
      </c>
      <c r="P150" s="2">
        <v>0</v>
      </c>
      <c r="Q150" s="2">
        <v>0</v>
      </c>
      <c r="R150" s="2">
        <v>-953.88</v>
      </c>
      <c r="S150" s="2">
        <v>0</v>
      </c>
      <c r="T150" s="2">
        <v>-953.88</v>
      </c>
      <c r="U150" s="2">
        <v>0</v>
      </c>
      <c r="V150" s="2">
        <v>0</v>
      </c>
      <c r="W150" s="2">
        <v>0</v>
      </c>
      <c r="X150" s="2">
        <v>-953.88</v>
      </c>
      <c r="Y150" s="2">
        <v>0</v>
      </c>
      <c r="Z150" s="2">
        <v>-953.88</v>
      </c>
      <c r="AA150" s="2">
        <v>0</v>
      </c>
    </row>
    <row r="151" spans="1:27" ht="15" customHeight="1" x14ac:dyDescent="0.25">
      <c r="A151" s="75" t="str">
        <f t="shared" si="6"/>
        <v>LDDAF2Ignore</v>
      </c>
      <c r="B151" s="75" t="str">
        <f>VLOOKUP(L151,Mapping!D:F,3,0)</f>
        <v>Ignore</v>
      </c>
      <c r="C151" s="75" t="str">
        <f>VLOOKUP(L151,Mapping!D:G,4,0)</f>
        <v>Ignore</v>
      </c>
      <c r="D151" s="78">
        <f t="shared" si="7"/>
        <v>0</v>
      </c>
      <c r="E151" s="78">
        <f t="shared" si="8"/>
        <v>1.0000000000000001E-9</v>
      </c>
      <c r="F151" s="76" t="str">
        <f>VLOOKUP(L151,Mapping!D:H,5,0)</f>
        <v>AUM</v>
      </c>
      <c r="G151" s="1" t="s">
        <v>648</v>
      </c>
      <c r="H151" s="1" t="s">
        <v>75</v>
      </c>
      <c r="I151" s="1" t="s">
        <v>77</v>
      </c>
      <c r="J151" s="6">
        <v>110000</v>
      </c>
      <c r="K151" s="1" t="s">
        <v>656</v>
      </c>
      <c r="L151" s="6">
        <v>110100</v>
      </c>
      <c r="M151" s="2">
        <v>0</v>
      </c>
      <c r="N151" s="1" t="s">
        <v>657</v>
      </c>
      <c r="O151" s="1" t="s">
        <v>651</v>
      </c>
      <c r="P151" s="2">
        <v>0</v>
      </c>
      <c r="Q151" s="2">
        <v>0.01</v>
      </c>
      <c r="R151" s="2">
        <v>0</v>
      </c>
      <c r="S151" s="2">
        <v>0</v>
      </c>
      <c r="T151" s="2">
        <v>0</v>
      </c>
      <c r="U151" s="2">
        <v>0.01</v>
      </c>
      <c r="V151" s="2">
        <v>0</v>
      </c>
      <c r="W151" s="2">
        <v>0.01</v>
      </c>
      <c r="X151" s="2">
        <v>0</v>
      </c>
      <c r="Y151" s="2">
        <v>0</v>
      </c>
      <c r="Z151" s="2">
        <v>0</v>
      </c>
      <c r="AA151" s="2">
        <v>0.01</v>
      </c>
    </row>
    <row r="152" spans="1:27" ht="15" customHeight="1" x14ac:dyDescent="0.25">
      <c r="A152" s="75" t="str">
        <f t="shared" si="6"/>
        <v>LDDAF2Ignore</v>
      </c>
      <c r="B152" s="75" t="str">
        <f>VLOOKUP(L152,Mapping!D:F,3,0)</f>
        <v>Ignore</v>
      </c>
      <c r="C152" s="75" t="str">
        <f>VLOOKUP(L152,Mapping!D:G,4,0)</f>
        <v>Ignore</v>
      </c>
      <c r="D152" s="78">
        <f t="shared" si="7"/>
        <v>0</v>
      </c>
      <c r="E152" s="78">
        <f t="shared" si="8"/>
        <v>-2.045187E-3</v>
      </c>
      <c r="F152" s="76" t="str">
        <f>VLOOKUP(L152,Mapping!D:H,5,0)</f>
        <v>AUM</v>
      </c>
      <c r="G152" s="1" t="s">
        <v>648</v>
      </c>
      <c r="H152" s="1" t="s">
        <v>75</v>
      </c>
      <c r="I152" s="1" t="s">
        <v>77</v>
      </c>
      <c r="J152" s="6">
        <v>140000</v>
      </c>
      <c r="K152" s="1" t="s">
        <v>665</v>
      </c>
      <c r="L152" s="6">
        <v>140500</v>
      </c>
      <c r="M152" s="2">
        <v>0</v>
      </c>
      <c r="N152" s="1" t="s">
        <v>670</v>
      </c>
      <c r="O152" s="1" t="s">
        <v>651</v>
      </c>
      <c r="P152" s="2">
        <v>-20451.87</v>
      </c>
      <c r="Q152" s="2">
        <v>0</v>
      </c>
      <c r="R152" s="2">
        <v>0</v>
      </c>
      <c r="S152" s="2">
        <v>0</v>
      </c>
      <c r="T152" s="2">
        <v>-20451.87</v>
      </c>
      <c r="U152" s="2">
        <v>0</v>
      </c>
      <c r="V152" s="2">
        <v>-20451.87</v>
      </c>
      <c r="W152" s="2">
        <v>0</v>
      </c>
      <c r="X152" s="2">
        <v>0</v>
      </c>
      <c r="Y152" s="2">
        <v>0</v>
      </c>
      <c r="Z152" s="2">
        <v>-20451.87</v>
      </c>
      <c r="AA152" s="2">
        <v>0</v>
      </c>
    </row>
    <row r="153" spans="1:27" ht="15" customHeight="1" x14ac:dyDescent="0.25">
      <c r="A153" s="75" t="str">
        <f t="shared" si="6"/>
        <v>LDDAF2Ignore</v>
      </c>
      <c r="B153" s="75" t="str">
        <f>VLOOKUP(L153,Mapping!D:F,3,0)</f>
        <v>Ignore</v>
      </c>
      <c r="C153" s="75" t="str">
        <f>VLOOKUP(L153,Mapping!D:G,4,0)</f>
        <v>Ignore</v>
      </c>
      <c r="D153" s="78">
        <f t="shared" si="7"/>
        <v>0</v>
      </c>
      <c r="E153" s="78">
        <f t="shared" si="8"/>
        <v>-9.7969999999999995E-6</v>
      </c>
      <c r="F153" s="76" t="str">
        <f>VLOOKUP(L153,Mapping!D:H,5,0)</f>
        <v>AUM</v>
      </c>
      <c r="G153" s="1" t="s">
        <v>648</v>
      </c>
      <c r="H153" s="1" t="s">
        <v>75</v>
      </c>
      <c r="I153" s="1" t="s">
        <v>77</v>
      </c>
      <c r="J153" s="6">
        <v>140000</v>
      </c>
      <c r="K153" s="1" t="s">
        <v>665</v>
      </c>
      <c r="L153" s="6">
        <v>140551</v>
      </c>
      <c r="M153" s="2">
        <v>0</v>
      </c>
      <c r="N153" s="1" t="s">
        <v>1018</v>
      </c>
      <c r="O153" s="1" t="s">
        <v>651</v>
      </c>
      <c r="P153" s="2">
        <v>-97.97</v>
      </c>
      <c r="Q153" s="2">
        <v>0</v>
      </c>
      <c r="R153" s="2">
        <v>0</v>
      </c>
      <c r="S153" s="2">
        <v>0</v>
      </c>
      <c r="T153" s="2">
        <v>-97.97</v>
      </c>
      <c r="U153" s="2">
        <v>0</v>
      </c>
      <c r="V153" s="2">
        <v>-97.97</v>
      </c>
      <c r="W153" s="2">
        <v>0</v>
      </c>
      <c r="X153" s="2">
        <v>0</v>
      </c>
      <c r="Y153" s="2">
        <v>0</v>
      </c>
      <c r="Z153" s="2">
        <v>-97.97</v>
      </c>
      <c r="AA153" s="2">
        <v>0</v>
      </c>
    </row>
    <row r="154" spans="1:27" ht="15" customHeight="1" x14ac:dyDescent="0.25">
      <c r="A154" s="75" t="str">
        <f t="shared" si="6"/>
        <v>LDDAF2Ignore</v>
      </c>
      <c r="B154" s="75" t="str">
        <f>VLOOKUP(L154,Mapping!D:F,3,0)</f>
        <v>Ignore</v>
      </c>
      <c r="C154" s="75" t="str">
        <f>VLOOKUP(L154,Mapping!D:G,4,0)</f>
        <v>Ignore</v>
      </c>
      <c r="D154" s="78">
        <f t="shared" si="7"/>
        <v>0</v>
      </c>
      <c r="E154" s="78">
        <f t="shared" si="8"/>
        <v>-5.0000000000000001E-9</v>
      </c>
      <c r="F154" s="76" t="str">
        <f>VLOOKUP(L154,Mapping!D:H,5,0)</f>
        <v>AUM</v>
      </c>
      <c r="G154" s="1" t="s">
        <v>648</v>
      </c>
      <c r="H154" s="1" t="s">
        <v>75</v>
      </c>
      <c r="I154" s="1" t="s">
        <v>77</v>
      </c>
      <c r="J154" s="6">
        <v>152000</v>
      </c>
      <c r="K154" s="1" t="s">
        <v>671</v>
      </c>
      <c r="L154" s="6">
        <v>152232</v>
      </c>
      <c r="M154" s="2">
        <v>0</v>
      </c>
      <c r="N154" s="1" t="s">
        <v>675</v>
      </c>
      <c r="O154" s="1" t="s">
        <v>651</v>
      </c>
      <c r="P154" s="2">
        <v>-0.05</v>
      </c>
      <c r="Q154" s="2">
        <v>0</v>
      </c>
      <c r="R154" s="2">
        <v>0</v>
      </c>
      <c r="S154" s="2">
        <v>0</v>
      </c>
      <c r="T154" s="2">
        <v>-0.05</v>
      </c>
      <c r="U154" s="2">
        <v>0</v>
      </c>
      <c r="V154" s="2">
        <v>-0.05</v>
      </c>
      <c r="W154" s="2">
        <v>0</v>
      </c>
      <c r="X154" s="2">
        <v>0</v>
      </c>
      <c r="Y154" s="2">
        <v>0</v>
      </c>
      <c r="Z154" s="2">
        <v>-0.05</v>
      </c>
      <c r="AA154" s="2">
        <v>0</v>
      </c>
    </row>
    <row r="155" spans="1:27" ht="15" customHeight="1" x14ac:dyDescent="0.25">
      <c r="A155" s="75" t="str">
        <f t="shared" si="6"/>
        <v>LDDAF2Ignore</v>
      </c>
      <c r="B155" s="75" t="str">
        <f>VLOOKUP(L155,Mapping!D:F,3,0)</f>
        <v>Ignore</v>
      </c>
      <c r="C155" s="75" t="str">
        <f>VLOOKUP(L155,Mapping!D:G,4,0)</f>
        <v>Ignore</v>
      </c>
      <c r="D155" s="78">
        <f t="shared" si="7"/>
        <v>0</v>
      </c>
      <c r="E155" s="78">
        <f t="shared" si="8"/>
        <v>-4.7723199999999996E-4</v>
      </c>
      <c r="F155" s="76" t="str">
        <f>VLOOKUP(L155,Mapping!D:H,5,0)</f>
        <v>AUM</v>
      </c>
      <c r="G155" s="1" t="s">
        <v>648</v>
      </c>
      <c r="H155" s="1" t="s">
        <v>75</v>
      </c>
      <c r="I155" s="1" t="s">
        <v>77</v>
      </c>
      <c r="J155" s="6">
        <v>212000</v>
      </c>
      <c r="K155" s="1" t="s">
        <v>681</v>
      </c>
      <c r="L155" s="6">
        <v>210164</v>
      </c>
      <c r="M155" s="2">
        <v>0</v>
      </c>
      <c r="N155" s="1" t="s">
        <v>682</v>
      </c>
      <c r="O155" s="1" t="s">
        <v>651</v>
      </c>
      <c r="P155" s="2">
        <v>-4772.32</v>
      </c>
      <c r="Q155" s="2">
        <v>0</v>
      </c>
      <c r="R155" s="2">
        <v>0</v>
      </c>
      <c r="S155" s="2">
        <v>0</v>
      </c>
      <c r="T155" s="2">
        <v>-4772.32</v>
      </c>
      <c r="U155" s="2">
        <v>0</v>
      </c>
      <c r="V155" s="2">
        <v>-4772.32</v>
      </c>
      <c r="W155" s="2">
        <v>0</v>
      </c>
      <c r="X155" s="2">
        <v>0</v>
      </c>
      <c r="Y155" s="2">
        <v>0</v>
      </c>
      <c r="Z155" s="2">
        <v>-4772.32</v>
      </c>
      <c r="AA155" s="2">
        <v>0</v>
      </c>
    </row>
    <row r="156" spans="1:27" ht="15" customHeight="1" x14ac:dyDescent="0.25">
      <c r="A156" s="75" t="str">
        <f t="shared" si="6"/>
        <v>LDDAF2Ignore</v>
      </c>
      <c r="B156" s="75" t="str">
        <f>VLOOKUP(L156,Mapping!D:F,3,0)</f>
        <v>Ignore</v>
      </c>
      <c r="C156" s="75" t="str">
        <f>VLOOKUP(L156,Mapping!D:G,4,0)</f>
        <v>Ignore</v>
      </c>
      <c r="D156" s="78">
        <f t="shared" si="7"/>
        <v>0</v>
      </c>
      <c r="E156" s="78">
        <f t="shared" si="8"/>
        <v>9.7969999999999995E-6</v>
      </c>
      <c r="F156" s="76" t="str">
        <f>VLOOKUP(L156,Mapping!D:H,5,0)</f>
        <v>AUM</v>
      </c>
      <c r="G156" s="1" t="s">
        <v>648</v>
      </c>
      <c r="H156" s="1" t="s">
        <v>75</v>
      </c>
      <c r="I156" s="1" t="s">
        <v>77</v>
      </c>
      <c r="J156" s="6">
        <v>212000</v>
      </c>
      <c r="K156" s="1" t="s">
        <v>681</v>
      </c>
      <c r="L156" s="6">
        <v>210168</v>
      </c>
      <c r="M156" s="2">
        <v>0</v>
      </c>
      <c r="N156" s="1" t="s">
        <v>1019</v>
      </c>
      <c r="O156" s="1" t="s">
        <v>651</v>
      </c>
      <c r="P156" s="2">
        <v>0</v>
      </c>
      <c r="Q156" s="2">
        <v>97.97</v>
      </c>
      <c r="R156" s="2">
        <v>0</v>
      </c>
      <c r="S156" s="2">
        <v>0</v>
      </c>
      <c r="T156" s="2">
        <v>0</v>
      </c>
      <c r="U156" s="2">
        <v>97.97</v>
      </c>
      <c r="V156" s="2">
        <v>0</v>
      </c>
      <c r="W156" s="2">
        <v>97.97</v>
      </c>
      <c r="X156" s="2">
        <v>0</v>
      </c>
      <c r="Y156" s="2">
        <v>0</v>
      </c>
      <c r="Z156" s="2">
        <v>0</v>
      </c>
      <c r="AA156" s="2">
        <v>97.97</v>
      </c>
    </row>
    <row r="157" spans="1:27" ht="15" customHeight="1" x14ac:dyDescent="0.25">
      <c r="A157" s="75" t="str">
        <f t="shared" si="6"/>
        <v>LDDAF2Ignore</v>
      </c>
      <c r="B157" s="75" t="str">
        <f>VLOOKUP(L157,Mapping!D:F,3,0)</f>
        <v>Ignore</v>
      </c>
      <c r="C157" s="75" t="str">
        <f>VLOOKUP(L157,Mapping!D:G,4,0)</f>
        <v>Ignore</v>
      </c>
      <c r="D157" s="78">
        <f t="shared" si="7"/>
        <v>0</v>
      </c>
      <c r="E157" s="78">
        <f t="shared" si="8"/>
        <v>-7.7000000000000001E-8</v>
      </c>
      <c r="F157" s="76" t="str">
        <f>VLOOKUP(L157,Mapping!D:H,5,0)</f>
        <v>AUM</v>
      </c>
      <c r="G157" s="1" t="s">
        <v>648</v>
      </c>
      <c r="H157" s="1" t="s">
        <v>75</v>
      </c>
      <c r="I157" s="1" t="s">
        <v>77</v>
      </c>
      <c r="J157" s="6">
        <v>212000</v>
      </c>
      <c r="K157" s="1" t="s">
        <v>681</v>
      </c>
      <c r="L157" s="6">
        <v>212101</v>
      </c>
      <c r="M157" s="2">
        <v>0</v>
      </c>
      <c r="N157" s="1" t="s">
        <v>684</v>
      </c>
      <c r="O157" s="1" t="s">
        <v>651</v>
      </c>
      <c r="P157" s="2">
        <v>-0.77</v>
      </c>
      <c r="Q157" s="2">
        <v>0</v>
      </c>
      <c r="R157" s="2">
        <v>0</v>
      </c>
      <c r="S157" s="2">
        <v>0</v>
      </c>
      <c r="T157" s="2">
        <v>-0.77</v>
      </c>
      <c r="U157" s="2">
        <v>0</v>
      </c>
      <c r="V157" s="2">
        <v>-0.77</v>
      </c>
      <c r="W157" s="2">
        <v>0</v>
      </c>
      <c r="X157" s="2">
        <v>0</v>
      </c>
      <c r="Y157" s="2">
        <v>0</v>
      </c>
      <c r="Z157" s="2">
        <v>-0.77</v>
      </c>
      <c r="AA157" s="2">
        <v>0</v>
      </c>
    </row>
    <row r="158" spans="1:27" ht="15" customHeight="1" x14ac:dyDescent="0.25">
      <c r="A158" s="75" t="str">
        <f t="shared" si="6"/>
        <v>LDDAF2Ignore</v>
      </c>
      <c r="B158" s="75" t="str">
        <f>VLOOKUP(L158,Mapping!D:F,3,0)</f>
        <v>Ignore</v>
      </c>
      <c r="C158" s="75" t="str">
        <f>VLOOKUP(L158,Mapping!D:G,4,0)</f>
        <v>Ignore</v>
      </c>
      <c r="D158" s="78">
        <f t="shared" si="7"/>
        <v>0</v>
      </c>
      <c r="E158" s="78">
        <f t="shared" si="8"/>
        <v>2.571E-6</v>
      </c>
      <c r="F158" s="76" t="str">
        <f>VLOOKUP(L158,Mapping!D:H,5,0)</f>
        <v>AUM</v>
      </c>
      <c r="G158" s="1" t="s">
        <v>648</v>
      </c>
      <c r="H158" s="1" t="s">
        <v>75</v>
      </c>
      <c r="I158" s="1" t="s">
        <v>77</v>
      </c>
      <c r="J158" s="6">
        <v>212000</v>
      </c>
      <c r="K158" s="1" t="s">
        <v>681</v>
      </c>
      <c r="L158" s="6">
        <v>212194</v>
      </c>
      <c r="M158" s="2">
        <v>0</v>
      </c>
      <c r="N158" s="1" t="s">
        <v>691</v>
      </c>
      <c r="O158" s="1" t="s">
        <v>651</v>
      </c>
      <c r="P158" s="2">
        <v>0</v>
      </c>
      <c r="Q158" s="2">
        <v>25.71</v>
      </c>
      <c r="R158" s="2">
        <v>0</v>
      </c>
      <c r="S158" s="2">
        <v>0</v>
      </c>
      <c r="T158" s="2">
        <v>0</v>
      </c>
      <c r="U158" s="2">
        <v>25.71</v>
      </c>
      <c r="V158" s="2">
        <v>0</v>
      </c>
      <c r="W158" s="2">
        <v>25.71</v>
      </c>
      <c r="X158" s="2">
        <v>0</v>
      </c>
      <c r="Y158" s="2">
        <v>0</v>
      </c>
      <c r="Z158" s="2">
        <v>0</v>
      </c>
      <c r="AA158" s="2">
        <v>25.71</v>
      </c>
    </row>
    <row r="159" spans="1:27" ht="15" customHeight="1" x14ac:dyDescent="0.25">
      <c r="A159" s="75" t="str">
        <f t="shared" si="6"/>
        <v>LDDAF2Ignore</v>
      </c>
      <c r="B159" s="75" t="str">
        <f>VLOOKUP(L159,Mapping!D:F,3,0)</f>
        <v>Ignore</v>
      </c>
      <c r="C159" s="75" t="str">
        <f>VLOOKUP(L159,Mapping!D:G,4,0)</f>
        <v>Ignore</v>
      </c>
      <c r="D159" s="78">
        <f t="shared" si="7"/>
        <v>0</v>
      </c>
      <c r="E159" s="78">
        <f t="shared" si="8"/>
        <v>1.2499999999999999E-7</v>
      </c>
      <c r="F159" s="76" t="str">
        <f>VLOOKUP(L159,Mapping!D:H,5,0)</f>
        <v>AUM</v>
      </c>
      <c r="G159" s="1" t="s">
        <v>648</v>
      </c>
      <c r="H159" s="1" t="s">
        <v>75</v>
      </c>
      <c r="I159" s="1" t="s">
        <v>77</v>
      </c>
      <c r="J159" s="6">
        <v>212000</v>
      </c>
      <c r="K159" s="1" t="s">
        <v>681</v>
      </c>
      <c r="L159" s="6">
        <v>212220</v>
      </c>
      <c r="M159" s="2">
        <v>0</v>
      </c>
      <c r="N159" s="1" t="s">
        <v>692</v>
      </c>
      <c r="O159" s="1" t="s">
        <v>651</v>
      </c>
      <c r="P159" s="2">
        <v>0</v>
      </c>
      <c r="Q159" s="2">
        <v>1.25</v>
      </c>
      <c r="R159" s="2">
        <v>0</v>
      </c>
      <c r="S159" s="2">
        <v>0</v>
      </c>
      <c r="T159" s="2">
        <v>0</v>
      </c>
      <c r="U159" s="2">
        <v>1.25</v>
      </c>
      <c r="V159" s="2">
        <v>0</v>
      </c>
      <c r="W159" s="2">
        <v>1.25</v>
      </c>
      <c r="X159" s="2">
        <v>0</v>
      </c>
      <c r="Y159" s="2">
        <v>0</v>
      </c>
      <c r="Z159" s="2">
        <v>0</v>
      </c>
      <c r="AA159" s="2">
        <v>1.25</v>
      </c>
    </row>
    <row r="160" spans="1:27" ht="15" customHeight="1" x14ac:dyDescent="0.25">
      <c r="A160" s="75" t="str">
        <f t="shared" si="6"/>
        <v>LDDAF2Ignore</v>
      </c>
      <c r="B160" s="75" t="str">
        <f>VLOOKUP(L160,Mapping!D:F,3,0)</f>
        <v>Ignore</v>
      </c>
      <c r="C160" s="75" t="str">
        <f>VLOOKUP(L160,Mapping!D:G,4,0)</f>
        <v>Ignore</v>
      </c>
      <c r="D160" s="78">
        <f t="shared" si="7"/>
        <v>0</v>
      </c>
      <c r="E160" s="78">
        <f t="shared" si="8"/>
        <v>2.0000000000000002E-5</v>
      </c>
      <c r="F160" s="76" t="str">
        <f>VLOOKUP(L160,Mapping!D:H,5,0)</f>
        <v>AUM</v>
      </c>
      <c r="G160" s="1" t="s">
        <v>648</v>
      </c>
      <c r="H160" s="1" t="s">
        <v>75</v>
      </c>
      <c r="I160" s="1" t="s">
        <v>77</v>
      </c>
      <c r="J160" s="6">
        <v>212000</v>
      </c>
      <c r="K160" s="1" t="s">
        <v>681</v>
      </c>
      <c r="L160" s="6">
        <v>212247</v>
      </c>
      <c r="M160" s="2">
        <v>0</v>
      </c>
      <c r="N160" s="1" t="s">
        <v>696</v>
      </c>
      <c r="O160" s="1" t="s">
        <v>651</v>
      </c>
      <c r="P160" s="2">
        <v>0</v>
      </c>
      <c r="Q160" s="2">
        <v>200</v>
      </c>
      <c r="R160" s="2">
        <v>0</v>
      </c>
      <c r="S160" s="2">
        <v>0</v>
      </c>
      <c r="T160" s="2">
        <v>0</v>
      </c>
      <c r="U160" s="2">
        <v>200</v>
      </c>
      <c r="V160" s="2">
        <v>0</v>
      </c>
      <c r="W160" s="2">
        <v>200</v>
      </c>
      <c r="X160" s="2">
        <v>0</v>
      </c>
      <c r="Y160" s="2">
        <v>0</v>
      </c>
      <c r="Z160" s="2">
        <v>0</v>
      </c>
      <c r="AA160" s="2">
        <v>200</v>
      </c>
    </row>
    <row r="161" spans="1:27" ht="15" customHeight="1" x14ac:dyDescent="0.25">
      <c r="A161" s="75" t="str">
        <f t="shared" si="6"/>
        <v>LDDAF2Ignore</v>
      </c>
      <c r="B161" s="75" t="str">
        <f>VLOOKUP(L161,Mapping!D:F,3,0)</f>
        <v>Ignore</v>
      </c>
      <c r="C161" s="75" t="str">
        <f>VLOOKUP(L161,Mapping!D:G,4,0)</f>
        <v>Ignore</v>
      </c>
      <c r="D161" s="78">
        <f t="shared" si="7"/>
        <v>0</v>
      </c>
      <c r="E161" s="78">
        <f t="shared" si="8"/>
        <v>1.0000000000000001E-9</v>
      </c>
      <c r="F161" s="76" t="str">
        <f>VLOOKUP(L161,Mapping!D:H,5,0)</f>
        <v>AUM</v>
      </c>
      <c r="G161" s="1" t="s">
        <v>648</v>
      </c>
      <c r="H161" s="1" t="s">
        <v>75</v>
      </c>
      <c r="I161" s="1" t="s">
        <v>77</v>
      </c>
      <c r="J161" s="6">
        <v>212000</v>
      </c>
      <c r="K161" s="1" t="s">
        <v>681</v>
      </c>
      <c r="L161" s="6">
        <v>212252</v>
      </c>
      <c r="M161" s="2">
        <v>0</v>
      </c>
      <c r="N161" s="1" t="s">
        <v>697</v>
      </c>
      <c r="O161" s="1" t="s">
        <v>651</v>
      </c>
      <c r="P161" s="2">
        <v>0</v>
      </c>
      <c r="Q161" s="2">
        <v>0.01</v>
      </c>
      <c r="R161" s="2">
        <v>0</v>
      </c>
      <c r="S161" s="2">
        <v>0</v>
      </c>
      <c r="T161" s="2">
        <v>0</v>
      </c>
      <c r="U161" s="2">
        <v>0.01</v>
      </c>
      <c r="V161" s="2">
        <v>0</v>
      </c>
      <c r="W161" s="2">
        <v>0.01</v>
      </c>
      <c r="X161" s="2">
        <v>0</v>
      </c>
      <c r="Y161" s="2">
        <v>0</v>
      </c>
      <c r="Z161" s="2">
        <v>0</v>
      </c>
      <c r="AA161" s="2">
        <v>0.01</v>
      </c>
    </row>
    <row r="162" spans="1:27" ht="15" customHeight="1" x14ac:dyDescent="0.25">
      <c r="A162" s="75" t="str">
        <f t="shared" si="6"/>
        <v>LDDAF2Ignore</v>
      </c>
      <c r="B162" s="75" t="str">
        <f>VLOOKUP(L162,Mapping!D:F,3,0)</f>
        <v>Ignore</v>
      </c>
      <c r="C162" s="75" t="str">
        <f>VLOOKUP(L162,Mapping!D:G,4,0)</f>
        <v>Ignore</v>
      </c>
      <c r="D162" s="78">
        <f t="shared" si="7"/>
        <v>0</v>
      </c>
      <c r="E162" s="78">
        <f t="shared" si="8"/>
        <v>-1.0000000000000001E-9</v>
      </c>
      <c r="F162" s="76" t="str">
        <f>VLOOKUP(L162,Mapping!D:H,5,0)</f>
        <v>AUM</v>
      </c>
      <c r="G162" s="1" t="s">
        <v>648</v>
      </c>
      <c r="H162" s="1" t="s">
        <v>75</v>
      </c>
      <c r="I162" s="1" t="s">
        <v>77</v>
      </c>
      <c r="J162" s="6">
        <v>212000</v>
      </c>
      <c r="K162" s="1" t="s">
        <v>681</v>
      </c>
      <c r="L162" s="6">
        <v>212255</v>
      </c>
      <c r="M162" s="2">
        <v>0</v>
      </c>
      <c r="N162" s="1" t="s">
        <v>698</v>
      </c>
      <c r="O162" s="1" t="s">
        <v>651</v>
      </c>
      <c r="P162" s="2">
        <v>-0.01</v>
      </c>
      <c r="Q162" s="2">
        <v>0</v>
      </c>
      <c r="R162" s="2">
        <v>0</v>
      </c>
      <c r="S162" s="2">
        <v>0</v>
      </c>
      <c r="T162" s="2">
        <v>-0.01</v>
      </c>
      <c r="U162" s="2">
        <v>0</v>
      </c>
      <c r="V162" s="2">
        <v>-0.01</v>
      </c>
      <c r="W162" s="2">
        <v>0</v>
      </c>
      <c r="X162" s="2">
        <v>0</v>
      </c>
      <c r="Y162" s="2">
        <v>0</v>
      </c>
      <c r="Z162" s="2">
        <v>-0.01</v>
      </c>
      <c r="AA162" s="2">
        <v>0</v>
      </c>
    </row>
    <row r="163" spans="1:27" ht="15" customHeight="1" x14ac:dyDescent="0.25">
      <c r="A163" s="75" t="str">
        <f t="shared" si="6"/>
        <v>LDDAF2Ignore</v>
      </c>
      <c r="B163" s="75" t="str">
        <f>VLOOKUP(L163,Mapping!D:F,3,0)</f>
        <v>Ignore</v>
      </c>
      <c r="C163" s="75" t="str">
        <f>VLOOKUP(L163,Mapping!D:G,4,0)</f>
        <v>Ignore</v>
      </c>
      <c r="D163" s="78">
        <f t="shared" si="7"/>
        <v>0</v>
      </c>
      <c r="E163" s="78">
        <f t="shared" si="8"/>
        <v>-1.0000000000000001E-9</v>
      </c>
      <c r="F163" s="76" t="str">
        <f>VLOOKUP(L163,Mapping!D:H,5,0)</f>
        <v>AUM</v>
      </c>
      <c r="G163" s="1" t="s">
        <v>648</v>
      </c>
      <c r="H163" s="1" t="s">
        <v>75</v>
      </c>
      <c r="I163" s="1" t="s">
        <v>77</v>
      </c>
      <c r="J163" s="6">
        <v>212000</v>
      </c>
      <c r="K163" s="1" t="s">
        <v>681</v>
      </c>
      <c r="L163" s="6">
        <v>212271</v>
      </c>
      <c r="M163" s="2">
        <v>0</v>
      </c>
      <c r="N163" s="1" t="s">
        <v>700</v>
      </c>
      <c r="O163" s="1" t="s">
        <v>651</v>
      </c>
      <c r="P163" s="2">
        <v>-0.01</v>
      </c>
      <c r="Q163" s="2">
        <v>0</v>
      </c>
      <c r="R163" s="2">
        <v>0</v>
      </c>
      <c r="S163" s="2">
        <v>0</v>
      </c>
      <c r="T163" s="2">
        <v>-0.01</v>
      </c>
      <c r="U163" s="2">
        <v>0</v>
      </c>
      <c r="V163" s="2">
        <v>-0.01</v>
      </c>
      <c r="W163" s="2">
        <v>0</v>
      </c>
      <c r="X163" s="2">
        <v>0</v>
      </c>
      <c r="Y163" s="2">
        <v>0</v>
      </c>
      <c r="Z163" s="2">
        <v>-0.01</v>
      </c>
      <c r="AA163" s="2">
        <v>0</v>
      </c>
    </row>
    <row r="164" spans="1:27" ht="15" customHeight="1" x14ac:dyDescent="0.25">
      <c r="A164" s="75" t="str">
        <f t="shared" si="6"/>
        <v>LDDAF2Ignore</v>
      </c>
      <c r="B164" s="75" t="str">
        <f>VLOOKUP(L164,Mapping!D:F,3,0)</f>
        <v>Ignore</v>
      </c>
      <c r="C164" s="75" t="str">
        <f>VLOOKUP(L164,Mapping!D:G,4,0)</f>
        <v>Ignore</v>
      </c>
      <c r="D164" s="78">
        <f t="shared" si="7"/>
        <v>0</v>
      </c>
      <c r="E164" s="78">
        <f t="shared" si="8"/>
        <v>-1.0000000000000001E-9</v>
      </c>
      <c r="F164" s="76" t="str">
        <f>VLOOKUP(L164,Mapping!D:H,5,0)</f>
        <v>AUM</v>
      </c>
      <c r="G164" s="1" t="s">
        <v>648</v>
      </c>
      <c r="H164" s="1" t="s">
        <v>75</v>
      </c>
      <c r="I164" s="1" t="s">
        <v>77</v>
      </c>
      <c r="J164" s="6">
        <v>212000</v>
      </c>
      <c r="K164" s="1" t="s">
        <v>681</v>
      </c>
      <c r="L164" s="6">
        <v>212272</v>
      </c>
      <c r="M164" s="2">
        <v>0</v>
      </c>
      <c r="N164" s="1" t="s">
        <v>701</v>
      </c>
      <c r="O164" s="1" t="s">
        <v>651</v>
      </c>
      <c r="P164" s="2">
        <v>-0.01</v>
      </c>
      <c r="Q164" s="2">
        <v>0</v>
      </c>
      <c r="R164" s="2">
        <v>0</v>
      </c>
      <c r="S164" s="2">
        <v>0</v>
      </c>
      <c r="T164" s="2">
        <v>-0.01</v>
      </c>
      <c r="U164" s="2">
        <v>0</v>
      </c>
      <c r="V164" s="2">
        <v>-0.01</v>
      </c>
      <c r="W164" s="2">
        <v>0</v>
      </c>
      <c r="X164" s="2">
        <v>0</v>
      </c>
      <c r="Y164" s="2">
        <v>0</v>
      </c>
      <c r="Z164" s="2">
        <v>-0.01</v>
      </c>
      <c r="AA164" s="2">
        <v>0</v>
      </c>
    </row>
    <row r="165" spans="1:27" ht="15" customHeight="1" x14ac:dyDescent="0.25">
      <c r="A165" s="75" t="str">
        <f t="shared" si="6"/>
        <v>LDDAF2Ignore</v>
      </c>
      <c r="B165" s="75" t="str">
        <f>VLOOKUP(L165,Mapping!D:F,3,0)</f>
        <v>Ignore</v>
      </c>
      <c r="C165" s="75" t="str">
        <f>VLOOKUP(L165,Mapping!D:G,4,0)</f>
        <v>Ignore</v>
      </c>
      <c r="D165" s="78">
        <f t="shared" si="7"/>
        <v>0</v>
      </c>
      <c r="E165" s="78">
        <f t="shared" si="8"/>
        <v>1.2070699999999999E-4</v>
      </c>
      <c r="F165" s="76" t="str">
        <f>VLOOKUP(L165,Mapping!D:H,5,0)</f>
        <v>AUM</v>
      </c>
      <c r="G165" s="1" t="s">
        <v>648</v>
      </c>
      <c r="H165" s="1" t="s">
        <v>75</v>
      </c>
      <c r="I165" s="1" t="s">
        <v>77</v>
      </c>
      <c r="J165" s="6">
        <v>212000</v>
      </c>
      <c r="K165" s="1" t="s">
        <v>681</v>
      </c>
      <c r="L165" s="6">
        <v>213166</v>
      </c>
      <c r="M165" s="2">
        <v>0</v>
      </c>
      <c r="N165" s="1" t="s">
        <v>702</v>
      </c>
      <c r="O165" s="1" t="s">
        <v>651</v>
      </c>
      <c r="P165" s="2">
        <v>0</v>
      </c>
      <c r="Q165" s="2">
        <v>1207.07</v>
      </c>
      <c r="R165" s="2">
        <v>0</v>
      </c>
      <c r="S165" s="2">
        <v>0</v>
      </c>
      <c r="T165" s="2">
        <v>0</v>
      </c>
      <c r="U165" s="2">
        <v>1207.07</v>
      </c>
      <c r="V165" s="2">
        <v>0</v>
      </c>
      <c r="W165" s="2">
        <v>1207.07</v>
      </c>
      <c r="X165" s="2">
        <v>0</v>
      </c>
      <c r="Y165" s="2">
        <v>0</v>
      </c>
      <c r="Z165" s="2">
        <v>0</v>
      </c>
      <c r="AA165" s="2">
        <v>1207.07</v>
      </c>
    </row>
    <row r="166" spans="1:27" ht="15" customHeight="1" x14ac:dyDescent="0.25">
      <c r="A166" s="75" t="str">
        <f t="shared" si="6"/>
        <v>LDDAF2Ignore</v>
      </c>
      <c r="B166" s="75" t="str">
        <f>VLOOKUP(L166,Mapping!D:F,3,0)</f>
        <v>Ignore</v>
      </c>
      <c r="C166" s="75" t="str">
        <f>VLOOKUP(L166,Mapping!D:G,4,0)</f>
        <v>Ignore</v>
      </c>
      <c r="D166" s="78">
        <f t="shared" si="7"/>
        <v>0</v>
      </c>
      <c r="E166" s="78">
        <f t="shared" si="8"/>
        <v>3.3000000000000004E-8</v>
      </c>
      <c r="F166" s="76" t="str">
        <f>VLOOKUP(L166,Mapping!D:H,5,0)</f>
        <v>AUM</v>
      </c>
      <c r="G166" s="1" t="s">
        <v>648</v>
      </c>
      <c r="H166" s="1" t="s">
        <v>75</v>
      </c>
      <c r="I166" s="1" t="s">
        <v>77</v>
      </c>
      <c r="J166" s="6">
        <v>213000</v>
      </c>
      <c r="K166" s="1" t="s">
        <v>703</v>
      </c>
      <c r="L166" s="6">
        <v>213500</v>
      </c>
      <c r="M166" s="2">
        <v>0</v>
      </c>
      <c r="N166" s="1" t="s">
        <v>704</v>
      </c>
      <c r="O166" s="1" t="s">
        <v>651</v>
      </c>
      <c r="P166" s="2">
        <v>0</v>
      </c>
      <c r="Q166" s="2">
        <v>0.33</v>
      </c>
      <c r="R166" s="2">
        <v>0</v>
      </c>
      <c r="S166" s="2">
        <v>0</v>
      </c>
      <c r="T166" s="2">
        <v>0</v>
      </c>
      <c r="U166" s="2">
        <v>0.33</v>
      </c>
      <c r="V166" s="2">
        <v>0</v>
      </c>
      <c r="W166" s="2">
        <v>0.33</v>
      </c>
      <c r="X166" s="2">
        <v>0</v>
      </c>
      <c r="Y166" s="2">
        <v>0</v>
      </c>
      <c r="Z166" s="2">
        <v>0</v>
      </c>
      <c r="AA166" s="2">
        <v>0.33</v>
      </c>
    </row>
    <row r="167" spans="1:27" ht="15" customHeight="1" x14ac:dyDescent="0.25">
      <c r="A167" s="75" t="str">
        <f t="shared" si="6"/>
        <v>LDDAF2Ignore</v>
      </c>
      <c r="B167" s="75" t="str">
        <f>VLOOKUP(L167,Mapping!D:F,3,0)</f>
        <v>Ignore</v>
      </c>
      <c r="C167" s="75" t="str">
        <f>VLOOKUP(L167,Mapping!D:G,4,0)</f>
        <v>Ignore</v>
      </c>
      <c r="D167" s="78">
        <f t="shared" si="7"/>
        <v>0</v>
      </c>
      <c r="E167" s="78">
        <f t="shared" si="8"/>
        <v>6.3552599999999997E-4</v>
      </c>
      <c r="F167" s="76" t="str">
        <f>VLOOKUP(L167,Mapping!D:H,5,0)</f>
        <v>AUM</v>
      </c>
      <c r="G167" s="1" t="s">
        <v>648</v>
      </c>
      <c r="H167" s="1" t="s">
        <v>75</v>
      </c>
      <c r="I167" s="1" t="s">
        <v>77</v>
      </c>
      <c r="J167" s="6">
        <v>220000</v>
      </c>
      <c r="K167" s="1" t="s">
        <v>705</v>
      </c>
      <c r="L167" s="6">
        <v>210144</v>
      </c>
      <c r="M167" s="2">
        <v>0</v>
      </c>
      <c r="N167" s="1" t="s">
        <v>707</v>
      </c>
      <c r="O167" s="1" t="s">
        <v>651</v>
      </c>
      <c r="P167" s="2">
        <v>0</v>
      </c>
      <c r="Q167" s="2">
        <v>6355.26</v>
      </c>
      <c r="R167" s="2">
        <v>0</v>
      </c>
      <c r="S167" s="2">
        <v>0</v>
      </c>
      <c r="T167" s="2">
        <v>0</v>
      </c>
      <c r="U167" s="2">
        <v>6355.26</v>
      </c>
      <c r="V167" s="2">
        <v>0</v>
      </c>
      <c r="W167" s="2">
        <v>6355.26</v>
      </c>
      <c r="X167" s="2">
        <v>0</v>
      </c>
      <c r="Y167" s="2">
        <v>0</v>
      </c>
      <c r="Z167" s="2">
        <v>0</v>
      </c>
      <c r="AA167" s="2">
        <v>6355.26</v>
      </c>
    </row>
    <row r="168" spans="1:27" ht="15" customHeight="1" x14ac:dyDescent="0.25">
      <c r="A168" s="75" t="str">
        <f t="shared" si="6"/>
        <v>LDDAF2Ignore</v>
      </c>
      <c r="B168" s="75" t="str">
        <f>VLOOKUP(L168,Mapping!D:F,3,0)</f>
        <v>Ignore</v>
      </c>
      <c r="C168" s="75" t="str">
        <f>VLOOKUP(L168,Mapping!D:G,4,0)</f>
        <v>Ignore</v>
      </c>
      <c r="D168" s="78">
        <f t="shared" si="7"/>
        <v>0</v>
      </c>
      <c r="E168" s="78">
        <f t="shared" si="8"/>
        <v>1.7027470000000001E-3</v>
      </c>
      <c r="F168" s="76" t="str">
        <f>VLOOKUP(L168,Mapping!D:H,5,0)</f>
        <v>AUM</v>
      </c>
      <c r="G168" s="1" t="s">
        <v>648</v>
      </c>
      <c r="H168" s="1" t="s">
        <v>75</v>
      </c>
      <c r="I168" s="1" t="s">
        <v>77</v>
      </c>
      <c r="J168" s="6">
        <v>220000</v>
      </c>
      <c r="K168" s="1" t="s">
        <v>705</v>
      </c>
      <c r="L168" s="6">
        <v>210149</v>
      </c>
      <c r="M168" s="2">
        <v>0</v>
      </c>
      <c r="N168" s="1" t="s">
        <v>1021</v>
      </c>
      <c r="O168" s="1" t="s">
        <v>651</v>
      </c>
      <c r="P168" s="2">
        <v>0</v>
      </c>
      <c r="Q168" s="2">
        <v>17027.47</v>
      </c>
      <c r="R168" s="2">
        <v>0</v>
      </c>
      <c r="S168" s="2">
        <v>0</v>
      </c>
      <c r="T168" s="2">
        <v>0</v>
      </c>
      <c r="U168" s="2">
        <v>17027.47</v>
      </c>
      <c r="V168" s="2">
        <v>0</v>
      </c>
      <c r="W168" s="2">
        <v>17027.47</v>
      </c>
      <c r="X168" s="2">
        <v>0</v>
      </c>
      <c r="Y168" s="2">
        <v>0</v>
      </c>
      <c r="Z168" s="2">
        <v>0</v>
      </c>
      <c r="AA168" s="2">
        <v>17027.47</v>
      </c>
    </row>
    <row r="169" spans="1:27" ht="15" customHeight="1" x14ac:dyDescent="0.25">
      <c r="A169" s="75" t="str">
        <f t="shared" si="6"/>
        <v>LDDAF2Ignore</v>
      </c>
      <c r="B169" s="75" t="str">
        <f>VLOOKUP(L169,Mapping!D:F,3,0)</f>
        <v>Ignore</v>
      </c>
      <c r="C169" s="75" t="str">
        <f>VLOOKUP(L169,Mapping!D:G,4,0)</f>
        <v>Ignore</v>
      </c>
      <c r="D169" s="78">
        <f t="shared" si="7"/>
        <v>0</v>
      </c>
      <c r="E169" s="78">
        <f t="shared" si="8"/>
        <v>2.0000000000000002E-5</v>
      </c>
      <c r="F169" s="76" t="str">
        <f>VLOOKUP(L169,Mapping!D:H,5,0)</f>
        <v>AUM</v>
      </c>
      <c r="G169" s="1" t="s">
        <v>648</v>
      </c>
      <c r="H169" s="1" t="s">
        <v>75</v>
      </c>
      <c r="I169" s="1" t="s">
        <v>77</v>
      </c>
      <c r="J169" s="6">
        <v>220000</v>
      </c>
      <c r="K169" s="1" t="s">
        <v>705</v>
      </c>
      <c r="L169" s="6">
        <v>210162</v>
      </c>
      <c r="M169" s="2">
        <v>0</v>
      </c>
      <c r="N169" s="1" t="s">
        <v>708</v>
      </c>
      <c r="O169" s="1" t="s">
        <v>651</v>
      </c>
      <c r="P169" s="2">
        <v>0</v>
      </c>
      <c r="Q169" s="2">
        <v>200</v>
      </c>
      <c r="R169" s="2">
        <v>0</v>
      </c>
      <c r="S169" s="2">
        <v>0</v>
      </c>
      <c r="T169" s="2">
        <v>0</v>
      </c>
      <c r="U169" s="2">
        <v>200</v>
      </c>
      <c r="V169" s="2">
        <v>0</v>
      </c>
      <c r="W169" s="2">
        <v>200</v>
      </c>
      <c r="X169" s="2">
        <v>0</v>
      </c>
      <c r="Y169" s="2">
        <v>0</v>
      </c>
      <c r="Z169" s="2">
        <v>0</v>
      </c>
      <c r="AA169" s="2">
        <v>200</v>
      </c>
    </row>
    <row r="170" spans="1:27" ht="15" customHeight="1" x14ac:dyDescent="0.25">
      <c r="A170" s="75" t="str">
        <f t="shared" si="6"/>
        <v>LDDAF2Ignore</v>
      </c>
      <c r="B170" s="75" t="str">
        <f>VLOOKUP(L170,Mapping!D:F,3,0)</f>
        <v>Ignore</v>
      </c>
      <c r="C170" s="75" t="str">
        <f>VLOOKUP(L170,Mapping!D:G,4,0)</f>
        <v>Ignore</v>
      </c>
      <c r="D170" s="78">
        <f t="shared" si="7"/>
        <v>0</v>
      </c>
      <c r="E170" s="78">
        <f t="shared" si="8"/>
        <v>-4.8200000000000004E-6</v>
      </c>
      <c r="F170" s="76" t="str">
        <f>VLOOKUP(L170,Mapping!D:H,5,0)</f>
        <v>AUM</v>
      </c>
      <c r="G170" s="1" t="s">
        <v>648</v>
      </c>
      <c r="H170" s="1" t="s">
        <v>75</v>
      </c>
      <c r="I170" s="1" t="s">
        <v>77</v>
      </c>
      <c r="J170" s="6">
        <v>220000</v>
      </c>
      <c r="K170" s="1" t="s">
        <v>705</v>
      </c>
      <c r="L170" s="6">
        <v>210163</v>
      </c>
      <c r="M170" s="2">
        <v>0</v>
      </c>
      <c r="N170" s="1" t="s">
        <v>709</v>
      </c>
      <c r="O170" s="1" t="s">
        <v>651</v>
      </c>
      <c r="P170" s="2">
        <v>-48.2</v>
      </c>
      <c r="Q170" s="2">
        <v>0</v>
      </c>
      <c r="R170" s="2">
        <v>0</v>
      </c>
      <c r="S170" s="2">
        <v>0</v>
      </c>
      <c r="T170" s="2">
        <v>-48.2</v>
      </c>
      <c r="U170" s="2">
        <v>0</v>
      </c>
      <c r="V170" s="2">
        <v>-48.2</v>
      </c>
      <c r="W170" s="2">
        <v>0</v>
      </c>
      <c r="X170" s="2">
        <v>0</v>
      </c>
      <c r="Y170" s="2">
        <v>0</v>
      </c>
      <c r="Z170" s="2">
        <v>-48.2</v>
      </c>
      <c r="AA170" s="2">
        <v>0</v>
      </c>
    </row>
    <row r="171" spans="1:27" ht="15" customHeight="1" x14ac:dyDescent="0.25">
      <c r="A171" s="75" t="str">
        <f t="shared" si="6"/>
        <v>LDDAF2Ignore</v>
      </c>
      <c r="B171" s="75" t="str">
        <f>VLOOKUP(L171,Mapping!D:F,3,0)</f>
        <v>Ignore</v>
      </c>
      <c r="C171" s="75" t="str">
        <f>VLOOKUP(L171,Mapping!D:G,4,0)</f>
        <v>Ignore</v>
      </c>
      <c r="D171" s="78">
        <f t="shared" si="7"/>
        <v>0</v>
      </c>
      <c r="E171" s="78">
        <f t="shared" si="8"/>
        <v>9.5054000000000002E-5</v>
      </c>
      <c r="F171" s="76" t="str">
        <f>VLOOKUP(L171,Mapping!D:H,5,0)</f>
        <v>AUM</v>
      </c>
      <c r="G171" s="1" t="s">
        <v>648</v>
      </c>
      <c r="H171" s="1" t="s">
        <v>75</v>
      </c>
      <c r="I171" s="1" t="s">
        <v>77</v>
      </c>
      <c r="J171" s="6">
        <v>220000</v>
      </c>
      <c r="K171" s="1" t="s">
        <v>705</v>
      </c>
      <c r="L171" s="6">
        <v>210179</v>
      </c>
      <c r="M171" s="2">
        <v>0</v>
      </c>
      <c r="N171" s="1" t="s">
        <v>1461</v>
      </c>
      <c r="O171" s="1" t="s">
        <v>651</v>
      </c>
      <c r="P171" s="2">
        <v>0</v>
      </c>
      <c r="Q171" s="2">
        <v>950.54</v>
      </c>
      <c r="R171" s="2">
        <v>0</v>
      </c>
      <c r="S171" s="2">
        <v>0</v>
      </c>
      <c r="T171" s="2">
        <v>0</v>
      </c>
      <c r="U171" s="2">
        <v>950.54</v>
      </c>
      <c r="V171" s="2">
        <v>0</v>
      </c>
      <c r="W171" s="2">
        <v>950.54</v>
      </c>
      <c r="X171" s="2">
        <v>0</v>
      </c>
      <c r="Y171" s="2">
        <v>0</v>
      </c>
      <c r="Z171" s="2">
        <v>0</v>
      </c>
      <c r="AA171" s="2">
        <v>950.54</v>
      </c>
    </row>
    <row r="172" spans="1:27" ht="15" customHeight="1" x14ac:dyDescent="0.25">
      <c r="A172" s="75" t="str">
        <f t="shared" si="6"/>
        <v>LDDAF2Ignore</v>
      </c>
      <c r="B172" s="75" t="str">
        <f>VLOOKUP(L172,Mapping!D:F,3,0)</f>
        <v>Ignore</v>
      </c>
      <c r="C172" s="75" t="str">
        <f>VLOOKUP(L172,Mapping!D:G,4,0)</f>
        <v>Ignore</v>
      </c>
      <c r="D172" s="78">
        <f t="shared" si="7"/>
        <v>0</v>
      </c>
      <c r="E172" s="78">
        <f t="shared" si="8"/>
        <v>-3.4883658710000001</v>
      </c>
      <c r="F172" s="76">
        <f>VLOOKUP(L172,Mapping!D:H,5,0)</f>
        <v>0</v>
      </c>
      <c r="G172" s="1" t="s">
        <v>648</v>
      </c>
      <c r="H172" s="1" t="s">
        <v>75</v>
      </c>
      <c r="I172" s="1" t="s">
        <v>77</v>
      </c>
      <c r="J172" s="6">
        <v>303000</v>
      </c>
      <c r="K172" s="1" t="s">
        <v>712</v>
      </c>
      <c r="L172" s="6">
        <v>303201</v>
      </c>
      <c r="M172" s="2">
        <v>0</v>
      </c>
      <c r="N172" s="1" t="s">
        <v>713</v>
      </c>
      <c r="O172" s="1" t="s">
        <v>651</v>
      </c>
      <c r="P172" s="2">
        <v>-34883658.710000001</v>
      </c>
      <c r="Q172" s="2">
        <v>0</v>
      </c>
      <c r="R172" s="2">
        <v>0</v>
      </c>
      <c r="S172" s="2">
        <v>0</v>
      </c>
      <c r="T172" s="2">
        <v>-34883658.710000001</v>
      </c>
      <c r="U172" s="2">
        <v>0</v>
      </c>
      <c r="V172" s="2">
        <v>-34883658.710000001</v>
      </c>
      <c r="W172" s="2">
        <v>0</v>
      </c>
      <c r="X172" s="2">
        <v>0</v>
      </c>
      <c r="Y172" s="2">
        <v>0</v>
      </c>
      <c r="Z172" s="2">
        <v>-34883658.710000001</v>
      </c>
      <c r="AA172" s="2">
        <v>0</v>
      </c>
    </row>
    <row r="173" spans="1:27" ht="15" customHeight="1" x14ac:dyDescent="0.25">
      <c r="A173" s="75" t="str">
        <f t="shared" si="6"/>
        <v>LDDAF2Ignore</v>
      </c>
      <c r="B173" s="75" t="str">
        <f>VLOOKUP(L173,Mapping!D:F,3,0)</f>
        <v>Ignore</v>
      </c>
      <c r="C173" s="75" t="str">
        <f>VLOOKUP(L173,Mapping!D:G,4,0)</f>
        <v>Ignore</v>
      </c>
      <c r="D173" s="78">
        <f t="shared" si="7"/>
        <v>0</v>
      </c>
      <c r="E173" s="78">
        <f t="shared" si="8"/>
        <v>-2.001088771</v>
      </c>
      <c r="F173" s="76">
        <f>VLOOKUP(L173,Mapping!D:H,5,0)</f>
        <v>0</v>
      </c>
      <c r="G173" s="1" t="s">
        <v>648</v>
      </c>
      <c r="H173" s="1" t="s">
        <v>75</v>
      </c>
      <c r="I173" s="1" t="s">
        <v>77</v>
      </c>
      <c r="J173" s="6">
        <v>303000</v>
      </c>
      <c r="K173" s="1" t="s">
        <v>712</v>
      </c>
      <c r="L173" s="6">
        <v>303245</v>
      </c>
      <c r="M173" s="2">
        <v>0</v>
      </c>
      <c r="N173" s="1" t="s">
        <v>715</v>
      </c>
      <c r="O173" s="1" t="s">
        <v>651</v>
      </c>
      <c r="P173" s="2">
        <v>-20010887.710000001</v>
      </c>
      <c r="Q173" s="2">
        <v>0</v>
      </c>
      <c r="R173" s="2">
        <v>0</v>
      </c>
      <c r="S173" s="2">
        <v>0</v>
      </c>
      <c r="T173" s="2">
        <v>-20010887.710000001</v>
      </c>
      <c r="U173" s="2">
        <v>0</v>
      </c>
      <c r="V173" s="2">
        <v>-20010887.710000001</v>
      </c>
      <c r="W173" s="2">
        <v>0</v>
      </c>
      <c r="X173" s="2">
        <v>0</v>
      </c>
      <c r="Y173" s="2">
        <v>0</v>
      </c>
      <c r="Z173" s="2">
        <v>-20010887.710000001</v>
      </c>
      <c r="AA173" s="2">
        <v>0</v>
      </c>
    </row>
    <row r="174" spans="1:27" ht="15" customHeight="1" x14ac:dyDescent="0.25">
      <c r="A174" s="75" t="str">
        <f t="shared" si="6"/>
        <v>LDDAF2Ignore</v>
      </c>
      <c r="B174" s="75" t="str">
        <f>VLOOKUP(L174,Mapping!D:F,3,0)</f>
        <v>Ignore</v>
      </c>
      <c r="C174" s="75" t="str">
        <f>VLOOKUP(L174,Mapping!D:G,4,0)</f>
        <v>Ignore</v>
      </c>
      <c r="D174" s="78">
        <f t="shared" si="7"/>
        <v>0</v>
      </c>
      <c r="E174" s="78">
        <f t="shared" si="8"/>
        <v>6.386854091</v>
      </c>
      <c r="F174" s="76">
        <f>VLOOKUP(L174,Mapping!D:H,5,0)</f>
        <v>0</v>
      </c>
      <c r="G174" s="1" t="s">
        <v>648</v>
      </c>
      <c r="H174" s="1" t="s">
        <v>75</v>
      </c>
      <c r="I174" s="1" t="s">
        <v>77</v>
      </c>
      <c r="J174" s="6">
        <v>303000</v>
      </c>
      <c r="K174" s="1" t="s">
        <v>712</v>
      </c>
      <c r="L174" s="6">
        <v>390000</v>
      </c>
      <c r="M174" s="2">
        <v>0</v>
      </c>
      <c r="N174" s="1" t="s">
        <v>717</v>
      </c>
      <c r="O174" s="1" t="s">
        <v>651</v>
      </c>
      <c r="P174" s="2">
        <v>0</v>
      </c>
      <c r="Q174" s="2">
        <v>63868540.909999996</v>
      </c>
      <c r="R174" s="2">
        <v>0</v>
      </c>
      <c r="S174" s="2">
        <v>0</v>
      </c>
      <c r="T174" s="2">
        <v>0</v>
      </c>
      <c r="U174" s="2">
        <v>63868540.909999996</v>
      </c>
      <c r="V174" s="2">
        <v>0</v>
      </c>
      <c r="W174" s="2">
        <v>63868540.909999996</v>
      </c>
      <c r="X174" s="2">
        <v>0</v>
      </c>
      <c r="Y174" s="2">
        <v>0</v>
      </c>
      <c r="Z174" s="2">
        <v>0</v>
      </c>
      <c r="AA174" s="2">
        <v>63868540.909999996</v>
      </c>
    </row>
    <row r="175" spans="1:27" ht="15" customHeight="1" x14ac:dyDescent="0.25">
      <c r="A175" s="75" t="str">
        <f t="shared" si="6"/>
        <v>LDDAF2Ignore</v>
      </c>
      <c r="B175" s="75" t="str">
        <f>VLOOKUP(L175,Mapping!D:F,3,0)</f>
        <v>Ignore</v>
      </c>
      <c r="C175" s="75" t="str">
        <f>VLOOKUP(L175,Mapping!D:G,4,0)</f>
        <v>Ignore</v>
      </c>
      <c r="D175" s="78">
        <f t="shared" si="7"/>
        <v>0</v>
      </c>
      <c r="E175" s="78">
        <f t="shared" si="8"/>
        <v>-0.159798036</v>
      </c>
      <c r="F175" s="76">
        <f>VLOOKUP(L175,Mapping!D:H,5,0)</f>
        <v>0</v>
      </c>
      <c r="G175" s="1" t="s">
        <v>648</v>
      </c>
      <c r="H175" s="1" t="s">
        <v>75</v>
      </c>
      <c r="I175" s="1" t="s">
        <v>77</v>
      </c>
      <c r="J175" s="6">
        <v>303000</v>
      </c>
      <c r="K175" s="1" t="s">
        <v>712</v>
      </c>
      <c r="L175" s="6">
        <v>390001</v>
      </c>
      <c r="M175" s="2">
        <v>0</v>
      </c>
      <c r="N175" s="1" t="s">
        <v>718</v>
      </c>
      <c r="O175" s="1" t="s">
        <v>651</v>
      </c>
      <c r="P175" s="2">
        <v>-1597980.36</v>
      </c>
      <c r="Q175" s="2">
        <v>0</v>
      </c>
      <c r="R175" s="2">
        <v>0</v>
      </c>
      <c r="S175" s="2">
        <v>0</v>
      </c>
      <c r="T175" s="2">
        <v>-1597980.36</v>
      </c>
      <c r="U175" s="2">
        <v>0</v>
      </c>
      <c r="V175" s="2">
        <v>-1597980.36</v>
      </c>
      <c r="W175" s="2">
        <v>0</v>
      </c>
      <c r="X175" s="2">
        <v>0</v>
      </c>
      <c r="Y175" s="2">
        <v>0</v>
      </c>
      <c r="Z175" s="2">
        <v>-1597980.36</v>
      </c>
      <c r="AA175" s="2">
        <v>0</v>
      </c>
    </row>
    <row r="176" spans="1:27" ht="15" customHeight="1" x14ac:dyDescent="0.25">
      <c r="A176" s="75" t="str">
        <f t="shared" si="6"/>
        <v>LDDAF2Ignore</v>
      </c>
      <c r="B176" s="75" t="str">
        <f>VLOOKUP(L176,Mapping!D:F,3,0)</f>
        <v>Ignore</v>
      </c>
      <c r="C176" s="75" t="str">
        <f>VLOOKUP(L176,Mapping!D:G,4,0)</f>
        <v>Ignore</v>
      </c>
      <c r="D176" s="78">
        <f t="shared" si="7"/>
        <v>0</v>
      </c>
      <c r="E176" s="78">
        <f t="shared" si="8"/>
        <v>-0.205134546</v>
      </c>
      <c r="F176" s="76">
        <f>VLOOKUP(L176,Mapping!D:H,5,0)</f>
        <v>0</v>
      </c>
      <c r="G176" s="1" t="s">
        <v>648</v>
      </c>
      <c r="H176" s="1" t="s">
        <v>75</v>
      </c>
      <c r="I176" s="1" t="s">
        <v>77</v>
      </c>
      <c r="J176" s="6">
        <v>303000</v>
      </c>
      <c r="K176" s="1" t="s">
        <v>712</v>
      </c>
      <c r="L176" s="6">
        <v>390002</v>
      </c>
      <c r="M176" s="2">
        <v>0</v>
      </c>
      <c r="N176" s="1" t="s">
        <v>719</v>
      </c>
      <c r="O176" s="1" t="s">
        <v>651</v>
      </c>
      <c r="P176" s="2">
        <v>-2051345.46</v>
      </c>
      <c r="Q176" s="2">
        <v>0</v>
      </c>
      <c r="R176" s="2">
        <v>0</v>
      </c>
      <c r="S176" s="2">
        <v>0</v>
      </c>
      <c r="T176" s="2">
        <v>-2051345.46</v>
      </c>
      <c r="U176" s="2">
        <v>0</v>
      </c>
      <c r="V176" s="2">
        <v>-2051345.46</v>
      </c>
      <c r="W176" s="2">
        <v>0</v>
      </c>
      <c r="X176" s="2">
        <v>0</v>
      </c>
      <c r="Y176" s="2">
        <v>0</v>
      </c>
      <c r="Z176" s="2">
        <v>-2051345.46</v>
      </c>
      <c r="AA176" s="2">
        <v>0</v>
      </c>
    </row>
    <row r="177" spans="1:27" ht="15" customHeight="1" x14ac:dyDescent="0.25">
      <c r="A177" s="75" t="str">
        <f t="shared" si="6"/>
        <v>LDDAF2Ignore</v>
      </c>
      <c r="B177" s="75" t="str">
        <f>VLOOKUP(L177,Mapping!D:F,3,0)</f>
        <v>Ignore</v>
      </c>
      <c r="C177" s="75" t="str">
        <f>VLOOKUP(L177,Mapping!D:G,4,0)</f>
        <v>Ignore</v>
      </c>
      <c r="D177" s="78">
        <f t="shared" si="7"/>
        <v>0</v>
      </c>
      <c r="E177" s="78">
        <f t="shared" si="8"/>
        <v>-0.452973195</v>
      </c>
      <c r="F177" s="76">
        <f>VLOOKUP(L177,Mapping!D:H,5,0)</f>
        <v>0</v>
      </c>
      <c r="G177" s="1" t="s">
        <v>648</v>
      </c>
      <c r="H177" s="1" t="s">
        <v>75</v>
      </c>
      <c r="I177" s="1" t="s">
        <v>77</v>
      </c>
      <c r="J177" s="6">
        <v>303000</v>
      </c>
      <c r="K177" s="1" t="s">
        <v>712</v>
      </c>
      <c r="L177" s="6">
        <v>390405</v>
      </c>
      <c r="M177" s="2">
        <v>0</v>
      </c>
      <c r="N177" s="1" t="s">
        <v>720</v>
      </c>
      <c r="O177" s="1" t="s">
        <v>651</v>
      </c>
      <c r="P177" s="2">
        <v>-4529731.95</v>
      </c>
      <c r="Q177" s="2">
        <v>0</v>
      </c>
      <c r="R177" s="2">
        <v>0</v>
      </c>
      <c r="S177" s="2">
        <v>0</v>
      </c>
      <c r="T177" s="2">
        <v>-4529731.95</v>
      </c>
      <c r="U177" s="2">
        <v>0</v>
      </c>
      <c r="V177" s="2">
        <v>-4529731.95</v>
      </c>
      <c r="W177" s="2">
        <v>0</v>
      </c>
      <c r="X177" s="2">
        <v>0</v>
      </c>
      <c r="Y177" s="2">
        <v>0</v>
      </c>
      <c r="Z177" s="2">
        <v>-4529731.95</v>
      </c>
      <c r="AA177" s="2">
        <v>0</v>
      </c>
    </row>
    <row r="178" spans="1:27" ht="15" customHeight="1" x14ac:dyDescent="0.25">
      <c r="A178" s="75" t="str">
        <f t="shared" si="6"/>
        <v>LDDAF2Ignore</v>
      </c>
      <c r="B178" s="75" t="str">
        <f>VLOOKUP(L178,Mapping!D:F,3,0)</f>
        <v>Ignore</v>
      </c>
      <c r="C178" s="75" t="str">
        <f>VLOOKUP(L178,Mapping!D:G,4,0)</f>
        <v>Ignore</v>
      </c>
      <c r="D178" s="78">
        <f t="shared" si="7"/>
        <v>0</v>
      </c>
      <c r="E178" s="78">
        <f t="shared" si="8"/>
        <v>-7.559805E-2</v>
      </c>
      <c r="F178" s="76">
        <f>VLOOKUP(L178,Mapping!D:H,5,0)</f>
        <v>0</v>
      </c>
      <c r="G178" s="1" t="s">
        <v>648</v>
      </c>
      <c r="H178" s="1" t="s">
        <v>75</v>
      </c>
      <c r="I178" s="1" t="s">
        <v>77</v>
      </c>
      <c r="J178" s="6">
        <v>303000</v>
      </c>
      <c r="K178" s="1" t="s">
        <v>712</v>
      </c>
      <c r="L178" s="6">
        <v>390445</v>
      </c>
      <c r="M178" s="2">
        <v>0</v>
      </c>
      <c r="N178" s="1" t="s">
        <v>721</v>
      </c>
      <c r="O178" s="1" t="s">
        <v>651</v>
      </c>
      <c r="P178" s="2">
        <v>-755980.5</v>
      </c>
      <c r="Q178" s="2">
        <v>0</v>
      </c>
      <c r="R178" s="2">
        <v>0</v>
      </c>
      <c r="S178" s="2">
        <v>0</v>
      </c>
      <c r="T178" s="2">
        <v>-755980.5</v>
      </c>
      <c r="U178" s="2">
        <v>0</v>
      </c>
      <c r="V178" s="2">
        <v>-755980.5</v>
      </c>
      <c r="W178" s="2">
        <v>0</v>
      </c>
      <c r="X178" s="2">
        <v>0</v>
      </c>
      <c r="Y178" s="2">
        <v>0</v>
      </c>
      <c r="Z178" s="2">
        <v>-755980.5</v>
      </c>
      <c r="AA178" s="2">
        <v>0</v>
      </c>
    </row>
    <row r="179" spans="1:27" ht="15" customHeight="1" x14ac:dyDescent="0.25">
      <c r="A179" s="75" t="str">
        <f t="shared" si="6"/>
        <v>LDDAF2Ignore</v>
      </c>
      <c r="B179" s="75" t="str">
        <f>VLOOKUP(L179,Mapping!D:F,3,0)</f>
        <v>Ignore</v>
      </c>
      <c r="C179" s="75" t="str">
        <f>VLOOKUP(L179,Mapping!D:G,4,0)</f>
        <v>Ignore</v>
      </c>
      <c r="D179" s="78">
        <f t="shared" si="7"/>
        <v>0</v>
      </c>
      <c r="E179" s="78">
        <f t="shared" si="8"/>
        <v>-3.9650629999999996E-3</v>
      </c>
      <c r="F179" s="76">
        <f>VLOOKUP(L179,Mapping!D:H,5,0)</f>
        <v>0</v>
      </c>
      <c r="G179" s="1" t="s">
        <v>648</v>
      </c>
      <c r="H179" s="1" t="s">
        <v>75</v>
      </c>
      <c r="I179" s="1" t="s">
        <v>77</v>
      </c>
      <c r="J179" s="6">
        <v>303000</v>
      </c>
      <c r="K179" s="1" t="s">
        <v>712</v>
      </c>
      <c r="L179" s="6">
        <v>390446</v>
      </c>
      <c r="M179" s="2">
        <v>0</v>
      </c>
      <c r="N179" s="1" t="s">
        <v>722</v>
      </c>
      <c r="O179" s="1" t="s">
        <v>651</v>
      </c>
      <c r="P179" s="2">
        <v>-39650.629999999997</v>
      </c>
      <c r="Q179" s="2">
        <v>0</v>
      </c>
      <c r="R179" s="2">
        <v>0</v>
      </c>
      <c r="S179" s="2">
        <v>0</v>
      </c>
      <c r="T179" s="2">
        <v>-39650.629999999997</v>
      </c>
      <c r="U179" s="2">
        <v>0</v>
      </c>
      <c r="V179" s="2">
        <v>-39650.629999999997</v>
      </c>
      <c r="W179" s="2">
        <v>0</v>
      </c>
      <c r="X179" s="2">
        <v>0</v>
      </c>
      <c r="Y179" s="2">
        <v>0</v>
      </c>
      <c r="Z179" s="2">
        <v>-39650.629999999997</v>
      </c>
      <c r="AA179" s="2">
        <v>0</v>
      </c>
    </row>
    <row r="180" spans="1:27" ht="15" customHeight="1" x14ac:dyDescent="0.25">
      <c r="A180" s="75" t="str">
        <f t="shared" si="6"/>
        <v>LDDAF3Ignore</v>
      </c>
      <c r="B180" s="75" t="str">
        <f>VLOOKUP(L180,Mapping!D:F,3,0)</f>
        <v>Ignore</v>
      </c>
      <c r="C180" s="75" t="str">
        <f>VLOOKUP(L180,Mapping!D:G,4,0)</f>
        <v>Ignore</v>
      </c>
      <c r="D180" s="78">
        <f t="shared" si="7"/>
        <v>0</v>
      </c>
      <c r="E180" s="78">
        <f t="shared" si="8"/>
        <v>-1.0000000000000001E-9</v>
      </c>
      <c r="F180" s="76" t="str">
        <f>VLOOKUP(L180,Mapping!D:H,5,0)</f>
        <v>AUM</v>
      </c>
      <c r="G180" s="1" t="s">
        <v>648</v>
      </c>
      <c r="H180" s="1" t="s">
        <v>83</v>
      </c>
      <c r="I180" s="1" t="s">
        <v>85</v>
      </c>
      <c r="J180" s="6">
        <v>105000</v>
      </c>
      <c r="K180" s="1" t="s">
        <v>654</v>
      </c>
      <c r="L180" s="6">
        <v>105100</v>
      </c>
      <c r="M180" s="2">
        <v>0</v>
      </c>
      <c r="N180" s="1" t="s">
        <v>655</v>
      </c>
      <c r="O180" s="1" t="s">
        <v>651</v>
      </c>
      <c r="P180" s="2">
        <v>-0.01</v>
      </c>
      <c r="Q180" s="2">
        <v>0</v>
      </c>
      <c r="R180" s="2">
        <v>0</v>
      </c>
      <c r="S180" s="2">
        <v>0</v>
      </c>
      <c r="T180" s="2">
        <v>-0.01</v>
      </c>
      <c r="U180" s="2">
        <v>0</v>
      </c>
      <c r="V180" s="2">
        <v>-0.01</v>
      </c>
      <c r="W180" s="2">
        <v>0</v>
      </c>
      <c r="X180" s="2">
        <v>0</v>
      </c>
      <c r="Y180" s="2">
        <v>0</v>
      </c>
      <c r="Z180" s="2">
        <v>-0.01</v>
      </c>
      <c r="AA180" s="2">
        <v>0</v>
      </c>
    </row>
    <row r="181" spans="1:27" ht="15" customHeight="1" x14ac:dyDescent="0.25">
      <c r="A181" s="75" t="str">
        <f t="shared" si="6"/>
        <v>LDDAF3Ignore</v>
      </c>
      <c r="B181" s="75" t="str">
        <f>VLOOKUP(L181,Mapping!D:F,3,0)</f>
        <v>Ignore</v>
      </c>
      <c r="C181" s="75" t="str">
        <f>VLOOKUP(L181,Mapping!D:G,4,0)</f>
        <v>Ignore</v>
      </c>
      <c r="D181" s="78">
        <f t="shared" si="7"/>
        <v>0</v>
      </c>
      <c r="E181" s="78">
        <f t="shared" si="8"/>
        <v>-1.4861610000000002E-3</v>
      </c>
      <c r="F181" s="76" t="str">
        <f>VLOOKUP(L181,Mapping!D:H,5,0)</f>
        <v>AUM</v>
      </c>
      <c r="G181" s="1" t="s">
        <v>648</v>
      </c>
      <c r="H181" s="1" t="s">
        <v>83</v>
      </c>
      <c r="I181" s="1" t="s">
        <v>85</v>
      </c>
      <c r="J181" s="6">
        <v>140000</v>
      </c>
      <c r="K181" s="1" t="s">
        <v>665</v>
      </c>
      <c r="L181" s="6">
        <v>140500</v>
      </c>
      <c r="M181" s="2">
        <v>0</v>
      </c>
      <c r="N181" s="1" t="s">
        <v>670</v>
      </c>
      <c r="O181" s="1" t="s">
        <v>651</v>
      </c>
      <c r="P181" s="2">
        <v>-14861.61</v>
      </c>
      <c r="Q181" s="2">
        <v>0</v>
      </c>
      <c r="R181" s="2">
        <v>0</v>
      </c>
      <c r="S181" s="2">
        <v>0</v>
      </c>
      <c r="T181" s="2">
        <v>-14861.61</v>
      </c>
      <c r="U181" s="2">
        <v>0</v>
      </c>
      <c r="V181" s="2">
        <v>-14861.61</v>
      </c>
      <c r="W181" s="2">
        <v>0</v>
      </c>
      <c r="X181" s="2">
        <v>0</v>
      </c>
      <c r="Y181" s="2">
        <v>0</v>
      </c>
      <c r="Z181" s="2">
        <v>-14861.61</v>
      </c>
      <c r="AA181" s="2">
        <v>0</v>
      </c>
    </row>
    <row r="182" spans="1:27" ht="15" customHeight="1" x14ac:dyDescent="0.25">
      <c r="A182" s="75" t="str">
        <f t="shared" si="6"/>
        <v>LDDAF3Ignore</v>
      </c>
      <c r="B182" s="75" t="str">
        <f>VLOOKUP(L182,Mapping!D:F,3,0)</f>
        <v>Ignore</v>
      </c>
      <c r="C182" s="75" t="str">
        <f>VLOOKUP(L182,Mapping!D:G,4,0)</f>
        <v>Ignore</v>
      </c>
      <c r="D182" s="78">
        <f t="shared" si="7"/>
        <v>0</v>
      </c>
      <c r="E182" s="78">
        <f t="shared" si="8"/>
        <v>-6E-9</v>
      </c>
      <c r="F182" s="76" t="str">
        <f>VLOOKUP(L182,Mapping!D:H,5,0)</f>
        <v>AUM</v>
      </c>
      <c r="G182" s="1" t="s">
        <v>648</v>
      </c>
      <c r="H182" s="1" t="s">
        <v>83</v>
      </c>
      <c r="I182" s="1" t="s">
        <v>85</v>
      </c>
      <c r="J182" s="6">
        <v>152000</v>
      </c>
      <c r="K182" s="1" t="s">
        <v>671</v>
      </c>
      <c r="L182" s="6">
        <v>152232</v>
      </c>
      <c r="M182" s="2">
        <v>0</v>
      </c>
      <c r="N182" s="1" t="s">
        <v>675</v>
      </c>
      <c r="O182" s="1" t="s">
        <v>651</v>
      </c>
      <c r="P182" s="2">
        <v>-0.06</v>
      </c>
      <c r="Q182" s="2">
        <v>0</v>
      </c>
      <c r="R182" s="2">
        <v>0</v>
      </c>
      <c r="S182" s="2">
        <v>0</v>
      </c>
      <c r="T182" s="2">
        <v>-0.06</v>
      </c>
      <c r="U182" s="2">
        <v>0</v>
      </c>
      <c r="V182" s="2">
        <v>-0.06</v>
      </c>
      <c r="W182" s="2">
        <v>0</v>
      </c>
      <c r="X182" s="2">
        <v>0</v>
      </c>
      <c r="Y182" s="2">
        <v>0</v>
      </c>
      <c r="Z182" s="2">
        <v>-0.06</v>
      </c>
      <c r="AA182" s="2">
        <v>0</v>
      </c>
    </row>
    <row r="183" spans="1:27" ht="15" customHeight="1" x14ac:dyDescent="0.25">
      <c r="A183" s="75" t="str">
        <f t="shared" si="6"/>
        <v>LDDAF3Ignore</v>
      </c>
      <c r="B183" s="75" t="str">
        <f>VLOOKUP(L183,Mapping!D:F,3,0)</f>
        <v>Ignore</v>
      </c>
      <c r="C183" s="75" t="str">
        <f>VLOOKUP(L183,Mapping!D:G,4,0)</f>
        <v>Ignore</v>
      </c>
      <c r="D183" s="78">
        <f t="shared" si="7"/>
        <v>0</v>
      </c>
      <c r="E183" s="78">
        <f t="shared" si="8"/>
        <v>-1.2051000000000001E-4</v>
      </c>
      <c r="F183" s="76" t="str">
        <f>VLOOKUP(L183,Mapping!D:H,5,0)</f>
        <v>AUM</v>
      </c>
      <c r="G183" s="1" t="s">
        <v>648</v>
      </c>
      <c r="H183" s="1" t="s">
        <v>83</v>
      </c>
      <c r="I183" s="1" t="s">
        <v>85</v>
      </c>
      <c r="J183" s="6">
        <v>212000</v>
      </c>
      <c r="K183" s="1" t="s">
        <v>681</v>
      </c>
      <c r="L183" s="6">
        <v>210164</v>
      </c>
      <c r="M183" s="2">
        <v>0</v>
      </c>
      <c r="N183" s="1" t="s">
        <v>682</v>
      </c>
      <c r="O183" s="1" t="s">
        <v>651</v>
      </c>
      <c r="P183" s="2">
        <v>-1205.1000000000001</v>
      </c>
      <c r="Q183" s="2">
        <v>0</v>
      </c>
      <c r="R183" s="2">
        <v>0</v>
      </c>
      <c r="S183" s="2">
        <v>0</v>
      </c>
      <c r="T183" s="2">
        <v>-1205.1000000000001</v>
      </c>
      <c r="U183" s="2">
        <v>0</v>
      </c>
      <c r="V183" s="2">
        <v>-1205.1000000000001</v>
      </c>
      <c r="W183" s="2">
        <v>0</v>
      </c>
      <c r="X183" s="2">
        <v>0</v>
      </c>
      <c r="Y183" s="2">
        <v>0</v>
      </c>
      <c r="Z183" s="2">
        <v>-1205.1000000000001</v>
      </c>
      <c r="AA183" s="2">
        <v>0</v>
      </c>
    </row>
    <row r="184" spans="1:27" ht="15" customHeight="1" x14ac:dyDescent="0.25">
      <c r="A184" s="75" t="str">
        <f t="shared" si="6"/>
        <v>LDDAF3Ignore</v>
      </c>
      <c r="B184" s="75" t="str">
        <f>VLOOKUP(L184,Mapping!D:F,3,0)</f>
        <v>Ignore</v>
      </c>
      <c r="C184" s="75" t="str">
        <f>VLOOKUP(L184,Mapping!D:G,4,0)</f>
        <v>Ignore</v>
      </c>
      <c r="D184" s="78">
        <f t="shared" si="7"/>
        <v>0</v>
      </c>
      <c r="E184" s="78">
        <f t="shared" si="8"/>
        <v>5.5000000000000003E-8</v>
      </c>
      <c r="F184" s="76" t="str">
        <f>VLOOKUP(L184,Mapping!D:H,5,0)</f>
        <v>AUM</v>
      </c>
      <c r="G184" s="1" t="s">
        <v>648</v>
      </c>
      <c r="H184" s="1" t="s">
        <v>83</v>
      </c>
      <c r="I184" s="1" t="s">
        <v>85</v>
      </c>
      <c r="J184" s="6">
        <v>212000</v>
      </c>
      <c r="K184" s="1" t="s">
        <v>681</v>
      </c>
      <c r="L184" s="6">
        <v>212101</v>
      </c>
      <c r="M184" s="2">
        <v>0</v>
      </c>
      <c r="N184" s="1" t="s">
        <v>684</v>
      </c>
      <c r="O184" s="1" t="s">
        <v>651</v>
      </c>
      <c r="P184" s="2">
        <v>0</v>
      </c>
      <c r="Q184" s="2">
        <v>0.55000000000000004</v>
      </c>
      <c r="R184" s="2">
        <v>0</v>
      </c>
      <c r="S184" s="2">
        <v>0</v>
      </c>
      <c r="T184" s="2">
        <v>0</v>
      </c>
      <c r="U184" s="2">
        <v>0.55000000000000004</v>
      </c>
      <c r="V184" s="2">
        <v>0</v>
      </c>
      <c r="W184" s="2">
        <v>0.55000000000000004</v>
      </c>
      <c r="X184" s="2">
        <v>0</v>
      </c>
      <c r="Y184" s="2">
        <v>0</v>
      </c>
      <c r="Z184" s="2">
        <v>0</v>
      </c>
      <c r="AA184" s="2">
        <v>0.55000000000000004</v>
      </c>
    </row>
    <row r="185" spans="1:27" ht="15" customHeight="1" x14ac:dyDescent="0.25">
      <c r="A185" s="75" t="str">
        <f t="shared" si="6"/>
        <v>LDDAF3Ignore</v>
      </c>
      <c r="B185" s="75" t="str">
        <f>VLOOKUP(L185,Mapping!D:F,3,0)</f>
        <v>Ignore</v>
      </c>
      <c r="C185" s="75" t="str">
        <f>VLOOKUP(L185,Mapping!D:G,4,0)</f>
        <v>Ignore</v>
      </c>
      <c r="D185" s="78">
        <f t="shared" si="7"/>
        <v>0</v>
      </c>
      <c r="E185" s="78">
        <f t="shared" si="8"/>
        <v>3.4090000000000003E-6</v>
      </c>
      <c r="F185" s="76" t="str">
        <f>VLOOKUP(L185,Mapping!D:H,5,0)</f>
        <v>AUM</v>
      </c>
      <c r="G185" s="1" t="s">
        <v>648</v>
      </c>
      <c r="H185" s="1" t="s">
        <v>83</v>
      </c>
      <c r="I185" s="1" t="s">
        <v>85</v>
      </c>
      <c r="J185" s="6">
        <v>212000</v>
      </c>
      <c r="K185" s="1" t="s">
        <v>681</v>
      </c>
      <c r="L185" s="6">
        <v>212194</v>
      </c>
      <c r="M185" s="2">
        <v>0</v>
      </c>
      <c r="N185" s="1" t="s">
        <v>691</v>
      </c>
      <c r="O185" s="1" t="s">
        <v>651</v>
      </c>
      <c r="P185" s="2">
        <v>0</v>
      </c>
      <c r="Q185" s="2">
        <v>34.090000000000003</v>
      </c>
      <c r="R185" s="2">
        <v>0</v>
      </c>
      <c r="S185" s="2">
        <v>0</v>
      </c>
      <c r="T185" s="2">
        <v>0</v>
      </c>
      <c r="U185" s="2">
        <v>34.090000000000003</v>
      </c>
      <c r="V185" s="2">
        <v>0</v>
      </c>
      <c r="W185" s="2">
        <v>34.090000000000003</v>
      </c>
      <c r="X185" s="2">
        <v>0</v>
      </c>
      <c r="Y185" s="2">
        <v>0</v>
      </c>
      <c r="Z185" s="2">
        <v>0</v>
      </c>
      <c r="AA185" s="2">
        <v>34.090000000000003</v>
      </c>
    </row>
    <row r="186" spans="1:27" ht="15" customHeight="1" x14ac:dyDescent="0.25">
      <c r="A186" s="75" t="str">
        <f t="shared" si="6"/>
        <v>LDDAF3Ignore</v>
      </c>
      <c r="B186" s="75" t="str">
        <f>VLOOKUP(L186,Mapping!D:F,3,0)</f>
        <v>Ignore</v>
      </c>
      <c r="C186" s="75" t="str">
        <f>VLOOKUP(L186,Mapping!D:G,4,0)</f>
        <v>Ignore</v>
      </c>
      <c r="D186" s="78">
        <f t="shared" si="7"/>
        <v>0</v>
      </c>
      <c r="E186" s="78">
        <f t="shared" si="8"/>
        <v>1.4000000000000001E-8</v>
      </c>
      <c r="F186" s="76" t="str">
        <f>VLOOKUP(L186,Mapping!D:H,5,0)</f>
        <v>AUM</v>
      </c>
      <c r="G186" s="1" t="s">
        <v>648</v>
      </c>
      <c r="H186" s="1" t="s">
        <v>83</v>
      </c>
      <c r="I186" s="1" t="s">
        <v>85</v>
      </c>
      <c r="J186" s="6">
        <v>212000</v>
      </c>
      <c r="K186" s="1" t="s">
        <v>681</v>
      </c>
      <c r="L186" s="6">
        <v>212220</v>
      </c>
      <c r="M186" s="2">
        <v>0</v>
      </c>
      <c r="N186" s="1" t="s">
        <v>692</v>
      </c>
      <c r="O186" s="1" t="s">
        <v>651</v>
      </c>
      <c r="P186" s="2">
        <v>0</v>
      </c>
      <c r="Q186" s="2">
        <v>0.14000000000000001</v>
      </c>
      <c r="R186" s="2">
        <v>0</v>
      </c>
      <c r="S186" s="2">
        <v>0</v>
      </c>
      <c r="T186" s="2">
        <v>0</v>
      </c>
      <c r="U186" s="2">
        <v>0.14000000000000001</v>
      </c>
      <c r="V186" s="2">
        <v>0</v>
      </c>
      <c r="W186" s="2">
        <v>0.14000000000000001</v>
      </c>
      <c r="X186" s="2">
        <v>0</v>
      </c>
      <c r="Y186" s="2">
        <v>0</v>
      </c>
      <c r="Z186" s="2">
        <v>0</v>
      </c>
      <c r="AA186" s="2">
        <v>0.14000000000000001</v>
      </c>
    </row>
    <row r="187" spans="1:27" ht="15" customHeight="1" x14ac:dyDescent="0.25">
      <c r="A187" s="75" t="str">
        <f t="shared" si="6"/>
        <v>LDDAF3Ignore</v>
      </c>
      <c r="B187" s="75" t="str">
        <f>VLOOKUP(L187,Mapping!D:F,3,0)</f>
        <v>Ignore</v>
      </c>
      <c r="C187" s="75" t="str">
        <f>VLOOKUP(L187,Mapping!D:G,4,0)</f>
        <v>Ignore</v>
      </c>
      <c r="D187" s="78">
        <f t="shared" si="7"/>
        <v>0</v>
      </c>
      <c r="E187" s="78">
        <f t="shared" si="8"/>
        <v>4.0000000000000003E-5</v>
      </c>
      <c r="F187" s="76" t="str">
        <f>VLOOKUP(L187,Mapping!D:H,5,0)</f>
        <v>AUM</v>
      </c>
      <c r="G187" s="1" t="s">
        <v>648</v>
      </c>
      <c r="H187" s="1" t="s">
        <v>83</v>
      </c>
      <c r="I187" s="1" t="s">
        <v>85</v>
      </c>
      <c r="J187" s="6">
        <v>212000</v>
      </c>
      <c r="K187" s="1" t="s">
        <v>681</v>
      </c>
      <c r="L187" s="6">
        <v>212247</v>
      </c>
      <c r="M187" s="2">
        <v>0</v>
      </c>
      <c r="N187" s="1" t="s">
        <v>696</v>
      </c>
      <c r="O187" s="1" t="s">
        <v>651</v>
      </c>
      <c r="P187" s="2">
        <v>0</v>
      </c>
      <c r="Q187" s="2">
        <v>400</v>
      </c>
      <c r="R187" s="2">
        <v>0</v>
      </c>
      <c r="S187" s="2">
        <v>0</v>
      </c>
      <c r="T187" s="2">
        <v>0</v>
      </c>
      <c r="U187" s="2">
        <v>400</v>
      </c>
      <c r="V187" s="2">
        <v>0</v>
      </c>
      <c r="W187" s="2">
        <v>400</v>
      </c>
      <c r="X187" s="2">
        <v>0</v>
      </c>
      <c r="Y187" s="2">
        <v>0</v>
      </c>
      <c r="Z187" s="2">
        <v>0</v>
      </c>
      <c r="AA187" s="2">
        <v>400</v>
      </c>
    </row>
    <row r="188" spans="1:27" ht="15" customHeight="1" x14ac:dyDescent="0.25">
      <c r="A188" s="75" t="str">
        <f t="shared" si="6"/>
        <v>LDDAF3Ignore</v>
      </c>
      <c r="B188" s="75" t="str">
        <f>VLOOKUP(L188,Mapping!D:F,3,0)</f>
        <v>Ignore</v>
      </c>
      <c r="C188" s="75" t="str">
        <f>VLOOKUP(L188,Mapping!D:G,4,0)</f>
        <v>Ignore</v>
      </c>
      <c r="D188" s="78">
        <f t="shared" si="7"/>
        <v>0</v>
      </c>
      <c r="E188" s="78">
        <f t="shared" si="8"/>
        <v>4.0000000000000002E-9</v>
      </c>
      <c r="F188" s="76" t="str">
        <f>VLOOKUP(L188,Mapping!D:H,5,0)</f>
        <v>AUM</v>
      </c>
      <c r="G188" s="1" t="s">
        <v>648</v>
      </c>
      <c r="H188" s="1" t="s">
        <v>83</v>
      </c>
      <c r="I188" s="1" t="s">
        <v>85</v>
      </c>
      <c r="J188" s="6">
        <v>212000</v>
      </c>
      <c r="K188" s="1" t="s">
        <v>681</v>
      </c>
      <c r="L188" s="6">
        <v>212252</v>
      </c>
      <c r="M188" s="2">
        <v>0</v>
      </c>
      <c r="N188" s="1" t="s">
        <v>697</v>
      </c>
      <c r="O188" s="1" t="s">
        <v>651</v>
      </c>
      <c r="P188" s="2">
        <v>0</v>
      </c>
      <c r="Q188" s="2">
        <v>0.04</v>
      </c>
      <c r="R188" s="2">
        <v>0</v>
      </c>
      <c r="S188" s="2">
        <v>0</v>
      </c>
      <c r="T188" s="2">
        <v>0</v>
      </c>
      <c r="U188" s="2">
        <v>0.04</v>
      </c>
      <c r="V188" s="2">
        <v>0</v>
      </c>
      <c r="W188" s="2">
        <v>0.04</v>
      </c>
      <c r="X188" s="2">
        <v>0</v>
      </c>
      <c r="Y188" s="2">
        <v>0</v>
      </c>
      <c r="Z188" s="2">
        <v>0</v>
      </c>
      <c r="AA188" s="2">
        <v>0.04</v>
      </c>
    </row>
    <row r="189" spans="1:27" ht="15" customHeight="1" x14ac:dyDescent="0.25">
      <c r="A189" s="75" t="str">
        <f t="shared" si="6"/>
        <v>LDDAF3Ignore</v>
      </c>
      <c r="B189" s="75" t="str">
        <f>VLOOKUP(L189,Mapping!D:F,3,0)</f>
        <v>Ignore</v>
      </c>
      <c r="C189" s="75" t="str">
        <f>VLOOKUP(L189,Mapping!D:G,4,0)</f>
        <v>Ignore</v>
      </c>
      <c r="D189" s="78">
        <f t="shared" si="7"/>
        <v>0</v>
      </c>
      <c r="E189" s="78">
        <f t="shared" si="8"/>
        <v>-1.0000000000000001E-9</v>
      </c>
      <c r="F189" s="76" t="str">
        <f>VLOOKUP(L189,Mapping!D:H,5,0)</f>
        <v>AUM</v>
      </c>
      <c r="G189" s="1" t="s">
        <v>648</v>
      </c>
      <c r="H189" s="1" t="s">
        <v>83</v>
      </c>
      <c r="I189" s="1" t="s">
        <v>85</v>
      </c>
      <c r="J189" s="6">
        <v>212000</v>
      </c>
      <c r="K189" s="1" t="s">
        <v>681</v>
      </c>
      <c r="L189" s="6">
        <v>212255</v>
      </c>
      <c r="M189" s="2">
        <v>0</v>
      </c>
      <c r="N189" s="1" t="s">
        <v>698</v>
      </c>
      <c r="O189" s="1" t="s">
        <v>651</v>
      </c>
      <c r="P189" s="2">
        <v>-0.01</v>
      </c>
      <c r="Q189" s="2">
        <v>0</v>
      </c>
      <c r="R189" s="2">
        <v>0</v>
      </c>
      <c r="S189" s="2">
        <v>0</v>
      </c>
      <c r="T189" s="2">
        <v>-0.01</v>
      </c>
      <c r="U189" s="2">
        <v>0</v>
      </c>
      <c r="V189" s="2">
        <v>-0.01</v>
      </c>
      <c r="W189" s="2">
        <v>0</v>
      </c>
      <c r="X189" s="2">
        <v>0</v>
      </c>
      <c r="Y189" s="2">
        <v>0</v>
      </c>
      <c r="Z189" s="2">
        <v>-0.01</v>
      </c>
      <c r="AA189" s="2">
        <v>0</v>
      </c>
    </row>
    <row r="190" spans="1:27" ht="15" customHeight="1" x14ac:dyDescent="0.25">
      <c r="A190" s="75" t="str">
        <f t="shared" si="6"/>
        <v>LDDAF3Ignore</v>
      </c>
      <c r="B190" s="75" t="str">
        <f>VLOOKUP(L190,Mapping!D:F,3,0)</f>
        <v>Ignore</v>
      </c>
      <c r="C190" s="75" t="str">
        <f>VLOOKUP(L190,Mapping!D:G,4,0)</f>
        <v>Ignore</v>
      </c>
      <c r="D190" s="78">
        <f t="shared" si="7"/>
        <v>0</v>
      </c>
      <c r="E190" s="78">
        <f t="shared" si="8"/>
        <v>1.1379200000000001E-4</v>
      </c>
      <c r="F190" s="76" t="str">
        <f>VLOOKUP(L190,Mapping!D:H,5,0)</f>
        <v>AUM</v>
      </c>
      <c r="G190" s="1" t="s">
        <v>648</v>
      </c>
      <c r="H190" s="1" t="s">
        <v>83</v>
      </c>
      <c r="I190" s="1" t="s">
        <v>85</v>
      </c>
      <c r="J190" s="6">
        <v>212000</v>
      </c>
      <c r="K190" s="1" t="s">
        <v>681</v>
      </c>
      <c r="L190" s="6">
        <v>213166</v>
      </c>
      <c r="M190" s="2">
        <v>0</v>
      </c>
      <c r="N190" s="1" t="s">
        <v>702</v>
      </c>
      <c r="O190" s="1" t="s">
        <v>651</v>
      </c>
      <c r="P190" s="2">
        <v>0</v>
      </c>
      <c r="Q190" s="2">
        <v>1137.92</v>
      </c>
      <c r="R190" s="2">
        <v>0</v>
      </c>
      <c r="S190" s="2">
        <v>0</v>
      </c>
      <c r="T190" s="2">
        <v>0</v>
      </c>
      <c r="U190" s="2">
        <v>1137.92</v>
      </c>
      <c r="V190" s="2">
        <v>0</v>
      </c>
      <c r="W190" s="2">
        <v>1137.92</v>
      </c>
      <c r="X190" s="2">
        <v>0</v>
      </c>
      <c r="Y190" s="2">
        <v>0</v>
      </c>
      <c r="Z190" s="2">
        <v>0</v>
      </c>
      <c r="AA190" s="2">
        <v>1137.92</v>
      </c>
    </row>
    <row r="191" spans="1:27" ht="15" customHeight="1" x14ac:dyDescent="0.25">
      <c r="A191" s="75" t="str">
        <f t="shared" si="6"/>
        <v>LDDAF3Ignore</v>
      </c>
      <c r="B191" s="75" t="str">
        <f>VLOOKUP(L191,Mapping!D:F,3,0)</f>
        <v>Ignore</v>
      </c>
      <c r="C191" s="75" t="str">
        <f>VLOOKUP(L191,Mapping!D:G,4,0)</f>
        <v>Ignore</v>
      </c>
      <c r="D191" s="78">
        <f t="shared" si="7"/>
        <v>0</v>
      </c>
      <c r="E191" s="78">
        <f t="shared" si="8"/>
        <v>2.1049499999999997E-4</v>
      </c>
      <c r="F191" s="76" t="str">
        <f>VLOOKUP(L191,Mapping!D:H,5,0)</f>
        <v>AUM</v>
      </c>
      <c r="G191" s="1" t="s">
        <v>648</v>
      </c>
      <c r="H191" s="1" t="s">
        <v>83</v>
      </c>
      <c r="I191" s="1" t="s">
        <v>85</v>
      </c>
      <c r="J191" s="6">
        <v>220000</v>
      </c>
      <c r="K191" s="1" t="s">
        <v>705</v>
      </c>
      <c r="L191" s="6">
        <v>210144</v>
      </c>
      <c r="M191" s="2">
        <v>0</v>
      </c>
      <c r="N191" s="1" t="s">
        <v>707</v>
      </c>
      <c r="O191" s="1" t="s">
        <v>651</v>
      </c>
      <c r="P191" s="2">
        <v>0</v>
      </c>
      <c r="Q191" s="2">
        <v>2104.9499999999998</v>
      </c>
      <c r="R191" s="2">
        <v>0</v>
      </c>
      <c r="S191" s="2">
        <v>0</v>
      </c>
      <c r="T191" s="2">
        <v>0</v>
      </c>
      <c r="U191" s="2">
        <v>2104.9499999999998</v>
      </c>
      <c r="V191" s="2">
        <v>0</v>
      </c>
      <c r="W191" s="2">
        <v>2104.9499999999998</v>
      </c>
      <c r="X191" s="2">
        <v>0</v>
      </c>
      <c r="Y191" s="2">
        <v>0</v>
      </c>
      <c r="Z191" s="2">
        <v>0</v>
      </c>
      <c r="AA191" s="2">
        <v>2104.9499999999998</v>
      </c>
    </row>
    <row r="192" spans="1:27" ht="15" customHeight="1" x14ac:dyDescent="0.25">
      <c r="A192" s="75" t="str">
        <f t="shared" si="6"/>
        <v>LDDAF3Ignore</v>
      </c>
      <c r="B192" s="75" t="str">
        <f>VLOOKUP(L192,Mapping!D:F,3,0)</f>
        <v>Ignore</v>
      </c>
      <c r="C192" s="75" t="str">
        <f>VLOOKUP(L192,Mapping!D:G,4,0)</f>
        <v>Ignore</v>
      </c>
      <c r="D192" s="78">
        <f t="shared" si="7"/>
        <v>0</v>
      </c>
      <c r="E192" s="78">
        <f t="shared" si="8"/>
        <v>1.185836E-3</v>
      </c>
      <c r="F192" s="76" t="str">
        <f>VLOOKUP(L192,Mapping!D:H,5,0)</f>
        <v>AUM</v>
      </c>
      <c r="G192" s="1" t="s">
        <v>648</v>
      </c>
      <c r="H192" s="1" t="s">
        <v>83</v>
      </c>
      <c r="I192" s="1" t="s">
        <v>85</v>
      </c>
      <c r="J192" s="6">
        <v>220000</v>
      </c>
      <c r="K192" s="1" t="s">
        <v>705</v>
      </c>
      <c r="L192" s="6">
        <v>210149</v>
      </c>
      <c r="M192" s="2">
        <v>0</v>
      </c>
      <c r="N192" s="1" t="s">
        <v>1021</v>
      </c>
      <c r="O192" s="1" t="s">
        <v>651</v>
      </c>
      <c r="P192" s="2">
        <v>0</v>
      </c>
      <c r="Q192" s="2">
        <v>11858.36</v>
      </c>
      <c r="R192" s="2">
        <v>0</v>
      </c>
      <c r="S192" s="2">
        <v>0</v>
      </c>
      <c r="T192" s="2">
        <v>0</v>
      </c>
      <c r="U192" s="2">
        <v>11858.36</v>
      </c>
      <c r="V192" s="2">
        <v>0</v>
      </c>
      <c r="W192" s="2">
        <v>11858.36</v>
      </c>
      <c r="X192" s="2">
        <v>0</v>
      </c>
      <c r="Y192" s="2">
        <v>0</v>
      </c>
      <c r="Z192" s="2">
        <v>0</v>
      </c>
      <c r="AA192" s="2">
        <v>11858.36</v>
      </c>
    </row>
    <row r="193" spans="1:27" ht="15" customHeight="1" x14ac:dyDescent="0.25">
      <c r="A193" s="75" t="str">
        <f t="shared" si="6"/>
        <v>LDDAF3Ignore</v>
      </c>
      <c r="B193" s="75" t="str">
        <f>VLOOKUP(L193,Mapping!D:F,3,0)</f>
        <v>Ignore</v>
      </c>
      <c r="C193" s="75" t="str">
        <f>VLOOKUP(L193,Mapping!D:G,4,0)</f>
        <v>Ignore</v>
      </c>
      <c r="D193" s="78">
        <f t="shared" si="7"/>
        <v>0</v>
      </c>
      <c r="E193" s="78">
        <f t="shared" si="8"/>
        <v>7.3016999999999996E-5</v>
      </c>
      <c r="F193" s="76" t="str">
        <f>VLOOKUP(L193,Mapping!D:H,5,0)</f>
        <v>AUM</v>
      </c>
      <c r="G193" s="1" t="s">
        <v>648</v>
      </c>
      <c r="H193" s="1" t="s">
        <v>83</v>
      </c>
      <c r="I193" s="1" t="s">
        <v>85</v>
      </c>
      <c r="J193" s="6">
        <v>220000</v>
      </c>
      <c r="K193" s="1" t="s">
        <v>705</v>
      </c>
      <c r="L193" s="6">
        <v>210162</v>
      </c>
      <c r="M193" s="2">
        <v>0</v>
      </c>
      <c r="N193" s="1" t="s">
        <v>708</v>
      </c>
      <c r="O193" s="1" t="s">
        <v>651</v>
      </c>
      <c r="P193" s="2">
        <v>0</v>
      </c>
      <c r="Q193" s="2">
        <v>730.17</v>
      </c>
      <c r="R193" s="2">
        <v>0</v>
      </c>
      <c r="S193" s="2">
        <v>0</v>
      </c>
      <c r="T193" s="2">
        <v>0</v>
      </c>
      <c r="U193" s="2">
        <v>730.17</v>
      </c>
      <c r="V193" s="2">
        <v>0</v>
      </c>
      <c r="W193" s="2">
        <v>730.17</v>
      </c>
      <c r="X193" s="2">
        <v>0</v>
      </c>
      <c r="Y193" s="2">
        <v>0</v>
      </c>
      <c r="Z193" s="2">
        <v>0</v>
      </c>
      <c r="AA193" s="2">
        <v>730.17</v>
      </c>
    </row>
    <row r="194" spans="1:27" ht="15" customHeight="1" x14ac:dyDescent="0.25">
      <c r="A194" s="75" t="str">
        <f t="shared" si="6"/>
        <v>LDDAF3Ignore</v>
      </c>
      <c r="B194" s="75" t="str">
        <f>VLOOKUP(L194,Mapping!D:F,3,0)</f>
        <v>Ignore</v>
      </c>
      <c r="C194" s="75" t="str">
        <f>VLOOKUP(L194,Mapping!D:G,4,0)</f>
        <v>Ignore</v>
      </c>
      <c r="D194" s="78">
        <f t="shared" si="7"/>
        <v>0</v>
      </c>
      <c r="E194" s="78">
        <f t="shared" si="8"/>
        <v>5.5128999999999993E-5</v>
      </c>
      <c r="F194" s="76" t="str">
        <f>VLOOKUP(L194,Mapping!D:H,5,0)</f>
        <v>AUM</v>
      </c>
      <c r="G194" s="1" t="s">
        <v>648</v>
      </c>
      <c r="H194" s="1" t="s">
        <v>83</v>
      </c>
      <c r="I194" s="1" t="s">
        <v>85</v>
      </c>
      <c r="J194" s="6">
        <v>220000</v>
      </c>
      <c r="K194" s="1" t="s">
        <v>705</v>
      </c>
      <c r="L194" s="6">
        <v>210179</v>
      </c>
      <c r="M194" s="2">
        <v>0</v>
      </c>
      <c r="N194" s="1" t="s">
        <v>1461</v>
      </c>
      <c r="O194" s="1" t="s">
        <v>651</v>
      </c>
      <c r="P194" s="2">
        <v>0</v>
      </c>
      <c r="Q194" s="2">
        <v>551.29</v>
      </c>
      <c r="R194" s="2">
        <v>0</v>
      </c>
      <c r="S194" s="2">
        <v>0</v>
      </c>
      <c r="T194" s="2">
        <v>0</v>
      </c>
      <c r="U194" s="2">
        <v>551.29</v>
      </c>
      <c r="V194" s="2">
        <v>0</v>
      </c>
      <c r="W194" s="2">
        <v>551.29</v>
      </c>
      <c r="X194" s="2">
        <v>0</v>
      </c>
      <c r="Y194" s="2">
        <v>0</v>
      </c>
      <c r="Z194" s="2">
        <v>0</v>
      </c>
      <c r="AA194" s="2">
        <v>551.29</v>
      </c>
    </row>
    <row r="195" spans="1:27" ht="15" customHeight="1" x14ac:dyDescent="0.25">
      <c r="A195" s="75" t="str">
        <f t="shared" si="6"/>
        <v>LDDAF3Ignore</v>
      </c>
      <c r="B195" s="75" t="str">
        <f>VLOOKUP(L195,Mapping!D:F,3,0)</f>
        <v>Ignore</v>
      </c>
      <c r="C195" s="75" t="str">
        <f>VLOOKUP(L195,Mapping!D:G,4,0)</f>
        <v>Ignore</v>
      </c>
      <c r="D195" s="78">
        <f t="shared" si="7"/>
        <v>0</v>
      </c>
      <c r="E195" s="78">
        <f t="shared" si="8"/>
        <v>-2.5507548039999999</v>
      </c>
      <c r="F195" s="76">
        <f>VLOOKUP(L195,Mapping!D:H,5,0)</f>
        <v>0</v>
      </c>
      <c r="G195" s="1" t="s">
        <v>648</v>
      </c>
      <c r="H195" s="1" t="s">
        <v>83</v>
      </c>
      <c r="I195" s="1" t="s">
        <v>85</v>
      </c>
      <c r="J195" s="6">
        <v>303000</v>
      </c>
      <c r="K195" s="1" t="s">
        <v>712</v>
      </c>
      <c r="L195" s="6">
        <v>303201</v>
      </c>
      <c r="M195" s="2">
        <v>0</v>
      </c>
      <c r="N195" s="1" t="s">
        <v>713</v>
      </c>
      <c r="O195" s="1" t="s">
        <v>651</v>
      </c>
      <c r="P195" s="2">
        <v>-25507548.039999999</v>
      </c>
      <c r="Q195" s="2">
        <v>0</v>
      </c>
      <c r="R195" s="2">
        <v>0</v>
      </c>
      <c r="S195" s="2">
        <v>0</v>
      </c>
      <c r="T195" s="2">
        <v>-25507548.039999999</v>
      </c>
      <c r="U195" s="2">
        <v>0</v>
      </c>
      <c r="V195" s="2">
        <v>-25507548.039999999</v>
      </c>
      <c r="W195" s="2">
        <v>0</v>
      </c>
      <c r="X195" s="2">
        <v>0</v>
      </c>
      <c r="Y195" s="2">
        <v>0</v>
      </c>
      <c r="Z195" s="2">
        <v>-25507548.039999999</v>
      </c>
      <c r="AA195" s="2">
        <v>0</v>
      </c>
    </row>
    <row r="196" spans="1:27" ht="15" customHeight="1" x14ac:dyDescent="0.25">
      <c r="A196" s="75" t="str">
        <f t="shared" ref="A196:A259" si="9">H196&amp;B196</f>
        <v>LDDAF3Ignore</v>
      </c>
      <c r="B196" s="75" t="str">
        <f>VLOOKUP(L196,Mapping!D:F,3,0)</f>
        <v>Ignore</v>
      </c>
      <c r="C196" s="75" t="str">
        <f>VLOOKUP(L196,Mapping!D:G,4,0)</f>
        <v>Ignore</v>
      </c>
      <c r="D196" s="78">
        <f t="shared" ref="D196:D259" si="10">(X196+Y196)/10000000</f>
        <v>0</v>
      </c>
      <c r="E196" s="78">
        <f t="shared" ref="E196:E259" si="11">(Z196+AA196)/10000000</f>
        <v>-1.701502834</v>
      </c>
      <c r="F196" s="76">
        <f>VLOOKUP(L196,Mapping!D:H,5,0)</f>
        <v>0</v>
      </c>
      <c r="G196" s="1" t="s">
        <v>648</v>
      </c>
      <c r="H196" s="1" t="s">
        <v>83</v>
      </c>
      <c r="I196" s="1" t="s">
        <v>85</v>
      </c>
      <c r="J196" s="6">
        <v>303000</v>
      </c>
      <c r="K196" s="1" t="s">
        <v>712</v>
      </c>
      <c r="L196" s="6">
        <v>303245</v>
      </c>
      <c r="M196" s="2">
        <v>0</v>
      </c>
      <c r="N196" s="1" t="s">
        <v>715</v>
      </c>
      <c r="O196" s="1" t="s">
        <v>651</v>
      </c>
      <c r="P196" s="2">
        <v>-17015028.34</v>
      </c>
      <c r="Q196" s="2">
        <v>0</v>
      </c>
      <c r="R196" s="2">
        <v>0</v>
      </c>
      <c r="S196" s="2">
        <v>0</v>
      </c>
      <c r="T196" s="2">
        <v>-17015028.34</v>
      </c>
      <c r="U196" s="2">
        <v>0</v>
      </c>
      <c r="V196" s="2">
        <v>-17015028.34</v>
      </c>
      <c r="W196" s="2">
        <v>0</v>
      </c>
      <c r="X196" s="2">
        <v>0</v>
      </c>
      <c r="Y196" s="2">
        <v>0</v>
      </c>
      <c r="Z196" s="2">
        <v>-17015028.34</v>
      </c>
      <c r="AA196" s="2">
        <v>0</v>
      </c>
    </row>
    <row r="197" spans="1:27" ht="15" customHeight="1" x14ac:dyDescent="0.25">
      <c r="A197" s="75" t="str">
        <f t="shared" si="9"/>
        <v>LDDAF3Ignore</v>
      </c>
      <c r="B197" s="75" t="str">
        <f>VLOOKUP(L197,Mapping!D:F,3,0)</f>
        <v>Ignore</v>
      </c>
      <c r="C197" s="75" t="str">
        <f>VLOOKUP(L197,Mapping!D:G,4,0)</f>
        <v>Ignore</v>
      </c>
      <c r="D197" s="78">
        <f t="shared" si="10"/>
        <v>0</v>
      </c>
      <c r="E197" s="78">
        <f t="shared" si="11"/>
        <v>4.836399611</v>
      </c>
      <c r="F197" s="76">
        <f>VLOOKUP(L197,Mapping!D:H,5,0)</f>
        <v>0</v>
      </c>
      <c r="G197" s="1" t="s">
        <v>648</v>
      </c>
      <c r="H197" s="1" t="s">
        <v>83</v>
      </c>
      <c r="I197" s="1" t="s">
        <v>85</v>
      </c>
      <c r="J197" s="6">
        <v>303000</v>
      </c>
      <c r="K197" s="1" t="s">
        <v>712</v>
      </c>
      <c r="L197" s="6">
        <v>390000</v>
      </c>
      <c r="M197" s="2">
        <v>0</v>
      </c>
      <c r="N197" s="1" t="s">
        <v>717</v>
      </c>
      <c r="O197" s="1" t="s">
        <v>651</v>
      </c>
      <c r="P197" s="2">
        <v>0</v>
      </c>
      <c r="Q197" s="2">
        <v>48363996.109999999</v>
      </c>
      <c r="R197" s="2">
        <v>0</v>
      </c>
      <c r="S197" s="2">
        <v>0</v>
      </c>
      <c r="T197" s="2">
        <v>0</v>
      </c>
      <c r="U197" s="2">
        <v>48363996.109999999</v>
      </c>
      <c r="V197" s="2">
        <v>0</v>
      </c>
      <c r="W197" s="2">
        <v>48363996.109999999</v>
      </c>
      <c r="X197" s="2">
        <v>0</v>
      </c>
      <c r="Y197" s="2">
        <v>0</v>
      </c>
      <c r="Z197" s="2">
        <v>0</v>
      </c>
      <c r="AA197" s="2">
        <v>48363996.109999999</v>
      </c>
    </row>
    <row r="198" spans="1:27" ht="15" customHeight="1" x14ac:dyDescent="0.25">
      <c r="A198" s="75" t="str">
        <f t="shared" si="9"/>
        <v>LDDAF3Ignore</v>
      </c>
      <c r="B198" s="75" t="str">
        <f>VLOOKUP(L198,Mapping!D:F,3,0)</f>
        <v>Ignore</v>
      </c>
      <c r="C198" s="75" t="str">
        <f>VLOOKUP(L198,Mapping!D:G,4,0)</f>
        <v>Ignore</v>
      </c>
      <c r="D198" s="78">
        <f t="shared" si="10"/>
        <v>0</v>
      </c>
      <c r="E198" s="78">
        <f t="shared" si="11"/>
        <v>-0.11791842800000001</v>
      </c>
      <c r="F198" s="76">
        <f>VLOOKUP(L198,Mapping!D:H,5,0)</f>
        <v>0</v>
      </c>
      <c r="G198" s="1" t="s">
        <v>648</v>
      </c>
      <c r="H198" s="1" t="s">
        <v>83</v>
      </c>
      <c r="I198" s="1" t="s">
        <v>85</v>
      </c>
      <c r="J198" s="6">
        <v>303000</v>
      </c>
      <c r="K198" s="1" t="s">
        <v>712</v>
      </c>
      <c r="L198" s="6">
        <v>390001</v>
      </c>
      <c r="M198" s="2">
        <v>0</v>
      </c>
      <c r="N198" s="1" t="s">
        <v>718</v>
      </c>
      <c r="O198" s="1" t="s">
        <v>651</v>
      </c>
      <c r="P198" s="2">
        <v>-1179184.28</v>
      </c>
      <c r="Q198" s="2">
        <v>0</v>
      </c>
      <c r="R198" s="2">
        <v>0</v>
      </c>
      <c r="S198" s="2">
        <v>0</v>
      </c>
      <c r="T198" s="2">
        <v>-1179184.28</v>
      </c>
      <c r="U198" s="2">
        <v>0</v>
      </c>
      <c r="V198" s="2">
        <v>-1179184.28</v>
      </c>
      <c r="W198" s="2">
        <v>0</v>
      </c>
      <c r="X198" s="2">
        <v>0</v>
      </c>
      <c r="Y198" s="2">
        <v>0</v>
      </c>
      <c r="Z198" s="2">
        <v>-1179184.28</v>
      </c>
      <c r="AA198" s="2">
        <v>0</v>
      </c>
    </row>
    <row r="199" spans="1:27" ht="15" customHeight="1" x14ac:dyDescent="0.25">
      <c r="A199" s="75" t="str">
        <f t="shared" si="9"/>
        <v>LDDAF3Ignore</v>
      </c>
      <c r="B199" s="75" t="str">
        <f>VLOOKUP(L199,Mapping!D:F,3,0)</f>
        <v>Ignore</v>
      </c>
      <c r="C199" s="75" t="str">
        <f>VLOOKUP(L199,Mapping!D:G,4,0)</f>
        <v>Ignore</v>
      </c>
      <c r="D199" s="78">
        <f t="shared" si="10"/>
        <v>0</v>
      </c>
      <c r="E199" s="78">
        <f t="shared" si="11"/>
        <v>-5.6931087999999998E-2</v>
      </c>
      <c r="F199" s="76">
        <f>VLOOKUP(L199,Mapping!D:H,5,0)</f>
        <v>0</v>
      </c>
      <c r="G199" s="1" t="s">
        <v>648</v>
      </c>
      <c r="H199" s="1" t="s">
        <v>83</v>
      </c>
      <c r="I199" s="1" t="s">
        <v>85</v>
      </c>
      <c r="J199" s="6">
        <v>303000</v>
      </c>
      <c r="K199" s="1" t="s">
        <v>712</v>
      </c>
      <c r="L199" s="6">
        <v>390002</v>
      </c>
      <c r="M199" s="2">
        <v>0</v>
      </c>
      <c r="N199" s="1" t="s">
        <v>719</v>
      </c>
      <c r="O199" s="1" t="s">
        <v>651</v>
      </c>
      <c r="P199" s="2">
        <v>-569310.88</v>
      </c>
      <c r="Q199" s="2">
        <v>0</v>
      </c>
      <c r="R199" s="2">
        <v>0</v>
      </c>
      <c r="S199" s="2">
        <v>0</v>
      </c>
      <c r="T199" s="2">
        <v>-569310.88</v>
      </c>
      <c r="U199" s="2">
        <v>0</v>
      </c>
      <c r="V199" s="2">
        <v>-569310.88</v>
      </c>
      <c r="W199" s="2">
        <v>0</v>
      </c>
      <c r="X199" s="2">
        <v>0</v>
      </c>
      <c r="Y199" s="2">
        <v>0</v>
      </c>
      <c r="Z199" s="2">
        <v>-569310.88</v>
      </c>
      <c r="AA199" s="2">
        <v>0</v>
      </c>
    </row>
    <row r="200" spans="1:27" ht="15" customHeight="1" x14ac:dyDescent="0.25">
      <c r="A200" s="75" t="str">
        <f t="shared" si="9"/>
        <v>LDDAF3Ignore</v>
      </c>
      <c r="B200" s="75" t="str">
        <f>VLOOKUP(L200,Mapping!D:F,3,0)</f>
        <v>Ignore</v>
      </c>
      <c r="C200" s="75" t="str">
        <f>VLOOKUP(L200,Mapping!D:G,4,0)</f>
        <v>Ignore</v>
      </c>
      <c r="D200" s="78">
        <f t="shared" si="10"/>
        <v>0</v>
      </c>
      <c r="E200" s="78">
        <f t="shared" si="11"/>
        <v>-0.341344015</v>
      </c>
      <c r="F200" s="76">
        <f>VLOOKUP(L200,Mapping!D:H,5,0)</f>
        <v>0</v>
      </c>
      <c r="G200" s="1" t="s">
        <v>648</v>
      </c>
      <c r="H200" s="1" t="s">
        <v>83</v>
      </c>
      <c r="I200" s="1" t="s">
        <v>85</v>
      </c>
      <c r="J200" s="6">
        <v>303000</v>
      </c>
      <c r="K200" s="1" t="s">
        <v>712</v>
      </c>
      <c r="L200" s="6">
        <v>390405</v>
      </c>
      <c r="M200" s="2">
        <v>0</v>
      </c>
      <c r="N200" s="1" t="s">
        <v>720</v>
      </c>
      <c r="O200" s="1" t="s">
        <v>651</v>
      </c>
      <c r="P200" s="2">
        <v>-3413440.15</v>
      </c>
      <c r="Q200" s="2">
        <v>0</v>
      </c>
      <c r="R200" s="2">
        <v>0</v>
      </c>
      <c r="S200" s="2">
        <v>0</v>
      </c>
      <c r="T200" s="2">
        <v>-3413440.15</v>
      </c>
      <c r="U200" s="2">
        <v>0</v>
      </c>
      <c r="V200" s="2">
        <v>-3413440.15</v>
      </c>
      <c r="W200" s="2">
        <v>0</v>
      </c>
      <c r="X200" s="2">
        <v>0</v>
      </c>
      <c r="Y200" s="2">
        <v>0</v>
      </c>
      <c r="Z200" s="2">
        <v>-3413440.15</v>
      </c>
      <c r="AA200" s="2">
        <v>0</v>
      </c>
    </row>
    <row r="201" spans="1:27" ht="15" customHeight="1" x14ac:dyDescent="0.25">
      <c r="A201" s="75" t="str">
        <f t="shared" si="9"/>
        <v>LDDAF3Ignore</v>
      </c>
      <c r="B201" s="75" t="str">
        <f>VLOOKUP(L201,Mapping!D:F,3,0)</f>
        <v>Ignore</v>
      </c>
      <c r="C201" s="75" t="str">
        <f>VLOOKUP(L201,Mapping!D:G,4,0)</f>
        <v>Ignore</v>
      </c>
      <c r="D201" s="78">
        <f t="shared" si="10"/>
        <v>0</v>
      </c>
      <c r="E201" s="78">
        <f t="shared" si="11"/>
        <v>-6.5223496999999991E-2</v>
      </c>
      <c r="F201" s="76">
        <f>VLOOKUP(L201,Mapping!D:H,5,0)</f>
        <v>0</v>
      </c>
      <c r="G201" s="1" t="s">
        <v>648</v>
      </c>
      <c r="H201" s="1" t="s">
        <v>83</v>
      </c>
      <c r="I201" s="1" t="s">
        <v>85</v>
      </c>
      <c r="J201" s="6">
        <v>303000</v>
      </c>
      <c r="K201" s="1" t="s">
        <v>712</v>
      </c>
      <c r="L201" s="6">
        <v>390445</v>
      </c>
      <c r="M201" s="2">
        <v>0</v>
      </c>
      <c r="N201" s="1" t="s">
        <v>721</v>
      </c>
      <c r="O201" s="1" t="s">
        <v>651</v>
      </c>
      <c r="P201" s="2">
        <v>-652234.97</v>
      </c>
      <c r="Q201" s="2">
        <v>0</v>
      </c>
      <c r="R201" s="2">
        <v>0</v>
      </c>
      <c r="S201" s="2">
        <v>0</v>
      </c>
      <c r="T201" s="2">
        <v>-652234.97</v>
      </c>
      <c r="U201" s="2">
        <v>0</v>
      </c>
      <c r="V201" s="2">
        <v>-652234.97</v>
      </c>
      <c r="W201" s="2">
        <v>0</v>
      </c>
      <c r="X201" s="2">
        <v>0</v>
      </c>
      <c r="Y201" s="2">
        <v>0</v>
      </c>
      <c r="Z201" s="2">
        <v>-652234.97</v>
      </c>
      <c r="AA201" s="2">
        <v>0</v>
      </c>
    </row>
    <row r="202" spans="1:27" ht="15" customHeight="1" x14ac:dyDescent="0.25">
      <c r="A202" s="75" t="str">
        <f t="shared" si="9"/>
        <v>LDDAF3Ignore</v>
      </c>
      <c r="B202" s="75" t="str">
        <f>VLOOKUP(L202,Mapping!D:F,3,0)</f>
        <v>Ignore</v>
      </c>
      <c r="C202" s="75" t="str">
        <f>VLOOKUP(L202,Mapping!D:G,4,0)</f>
        <v>Ignore</v>
      </c>
      <c r="D202" s="78">
        <f t="shared" si="10"/>
        <v>0</v>
      </c>
      <c r="E202" s="78">
        <f t="shared" si="11"/>
        <v>-2.8000169999999997E-3</v>
      </c>
      <c r="F202" s="76">
        <f>VLOOKUP(L202,Mapping!D:H,5,0)</f>
        <v>0</v>
      </c>
      <c r="G202" s="1" t="s">
        <v>648</v>
      </c>
      <c r="H202" s="1" t="s">
        <v>83</v>
      </c>
      <c r="I202" s="1" t="s">
        <v>85</v>
      </c>
      <c r="J202" s="6">
        <v>303000</v>
      </c>
      <c r="K202" s="1" t="s">
        <v>712</v>
      </c>
      <c r="L202" s="6">
        <v>390446</v>
      </c>
      <c r="M202" s="2">
        <v>0</v>
      </c>
      <c r="N202" s="1" t="s">
        <v>722</v>
      </c>
      <c r="O202" s="1" t="s">
        <v>651</v>
      </c>
      <c r="P202" s="2">
        <v>-28000.17</v>
      </c>
      <c r="Q202" s="2">
        <v>0</v>
      </c>
      <c r="R202" s="2">
        <v>0</v>
      </c>
      <c r="S202" s="2">
        <v>0</v>
      </c>
      <c r="T202" s="2">
        <v>-28000.17</v>
      </c>
      <c r="U202" s="2">
        <v>0</v>
      </c>
      <c r="V202" s="2">
        <v>-28000.17</v>
      </c>
      <c r="W202" s="2">
        <v>0</v>
      </c>
      <c r="X202" s="2">
        <v>0</v>
      </c>
      <c r="Y202" s="2">
        <v>0</v>
      </c>
      <c r="Z202" s="2">
        <v>-28000.17</v>
      </c>
      <c r="AA202" s="2">
        <v>0</v>
      </c>
    </row>
    <row r="203" spans="1:27" ht="15" customHeight="1" x14ac:dyDescent="0.25">
      <c r="A203" s="75" t="str">
        <f t="shared" si="9"/>
        <v>LDGETFIgnore</v>
      </c>
      <c r="B203" s="75" t="str">
        <f>VLOOKUP(L203,Mapping!D:F,3,0)</f>
        <v>Ignore</v>
      </c>
      <c r="C203" s="75" t="str">
        <f>VLOOKUP(L203,Mapping!D:G,4,0)</f>
        <v>Ignore</v>
      </c>
      <c r="D203" s="78">
        <f t="shared" si="10"/>
        <v>-280.328206169</v>
      </c>
      <c r="E203" s="78">
        <f t="shared" si="11"/>
        <v>-909.74497309100002</v>
      </c>
      <c r="F203" s="76" t="str">
        <f>VLOOKUP(L203,Mapping!D:H,5,0)</f>
        <v>AUM</v>
      </c>
      <c r="G203" s="1" t="s">
        <v>648</v>
      </c>
      <c r="H203" s="1" t="s">
        <v>92</v>
      </c>
      <c r="I203" s="1" t="s">
        <v>95</v>
      </c>
      <c r="J203" s="6">
        <v>102000</v>
      </c>
      <c r="K203" s="1" t="s">
        <v>649</v>
      </c>
      <c r="L203" s="6">
        <v>102130</v>
      </c>
      <c r="M203" s="2">
        <v>0</v>
      </c>
      <c r="N203" s="1" t="s">
        <v>652</v>
      </c>
      <c r="O203" s="1" t="s">
        <v>651</v>
      </c>
      <c r="P203" s="2">
        <v>-6294167669.2200003</v>
      </c>
      <c r="Q203" s="2">
        <v>0</v>
      </c>
      <c r="R203" s="2">
        <v>-2803282061.6900001</v>
      </c>
      <c r="S203" s="2">
        <v>0</v>
      </c>
      <c r="T203" s="2">
        <v>-9097449730.9099998</v>
      </c>
      <c r="U203" s="2">
        <v>0</v>
      </c>
      <c r="V203" s="2">
        <v>-6294167669.2200003</v>
      </c>
      <c r="W203" s="2">
        <v>0</v>
      </c>
      <c r="X203" s="2">
        <v>-2803282061.6900001</v>
      </c>
      <c r="Y203" s="2">
        <v>0</v>
      </c>
      <c r="Z203" s="2">
        <v>-9097449730.9099998</v>
      </c>
      <c r="AA203" s="2">
        <v>0</v>
      </c>
    </row>
    <row r="204" spans="1:27" ht="15" customHeight="1" x14ac:dyDescent="0.25">
      <c r="A204" s="75" t="str">
        <f t="shared" si="9"/>
        <v>LDGETFIgnore</v>
      </c>
      <c r="B204" s="75" t="str">
        <f>VLOOKUP(L204,Mapping!D:F,3,0)</f>
        <v>Ignore</v>
      </c>
      <c r="C204" s="75" t="str">
        <f>VLOOKUP(L204,Mapping!D:G,4,0)</f>
        <v>Ignore</v>
      </c>
      <c r="D204" s="78">
        <f t="shared" si="10"/>
        <v>1.0814200000000001E-4</v>
      </c>
      <c r="E204" s="78">
        <f t="shared" si="11"/>
        <v>0</v>
      </c>
      <c r="F204" s="76" t="str">
        <f>VLOOKUP(L204,Mapping!D:H,5,0)</f>
        <v>AUM</v>
      </c>
      <c r="G204" s="1" t="s">
        <v>648</v>
      </c>
      <c r="H204" s="1" t="s">
        <v>92</v>
      </c>
      <c r="I204" s="1" t="s">
        <v>95</v>
      </c>
      <c r="J204" s="6">
        <v>110000</v>
      </c>
      <c r="K204" s="1" t="s">
        <v>656</v>
      </c>
      <c r="L204" s="6">
        <v>110116</v>
      </c>
      <c r="M204" s="2">
        <v>0</v>
      </c>
      <c r="N204" s="1" t="s">
        <v>659</v>
      </c>
      <c r="O204" s="1" t="s">
        <v>651</v>
      </c>
      <c r="P204" s="2">
        <v>-1081.42</v>
      </c>
      <c r="Q204" s="2">
        <v>0</v>
      </c>
      <c r="R204" s="2">
        <v>0</v>
      </c>
      <c r="S204" s="2">
        <v>1081.42</v>
      </c>
      <c r="T204" s="2">
        <v>0</v>
      </c>
      <c r="U204" s="2">
        <v>0</v>
      </c>
      <c r="V204" s="2">
        <v>-1081.42</v>
      </c>
      <c r="W204" s="2">
        <v>0</v>
      </c>
      <c r="X204" s="2">
        <v>0</v>
      </c>
      <c r="Y204" s="2">
        <v>1081.42</v>
      </c>
      <c r="Z204" s="2">
        <v>0</v>
      </c>
      <c r="AA204" s="2">
        <v>0</v>
      </c>
    </row>
    <row r="205" spans="1:27" ht="15" customHeight="1" x14ac:dyDescent="0.25">
      <c r="A205" s="75" t="str">
        <f t="shared" si="9"/>
        <v>LDGETFIgnore</v>
      </c>
      <c r="B205" s="75" t="str">
        <f>VLOOKUP(L205,Mapping!D:F,3,0)</f>
        <v>Ignore</v>
      </c>
      <c r="C205" s="75" t="str">
        <f>VLOOKUP(L205,Mapping!D:G,4,0)</f>
        <v>Ignore</v>
      </c>
      <c r="D205" s="78">
        <f t="shared" si="10"/>
        <v>8.3109051000000003E-2</v>
      </c>
      <c r="E205" s="78">
        <f t="shared" si="11"/>
        <v>0</v>
      </c>
      <c r="F205" s="76" t="str">
        <f>VLOOKUP(L205,Mapping!D:H,5,0)</f>
        <v>AUM</v>
      </c>
      <c r="G205" s="1" t="s">
        <v>648</v>
      </c>
      <c r="H205" s="1" t="s">
        <v>92</v>
      </c>
      <c r="I205" s="1" t="s">
        <v>95</v>
      </c>
      <c r="J205" s="6">
        <v>110000</v>
      </c>
      <c r="K205" s="1" t="s">
        <v>656</v>
      </c>
      <c r="L205" s="6">
        <v>110123</v>
      </c>
      <c r="M205" s="2">
        <v>0</v>
      </c>
      <c r="N205" s="1" t="s">
        <v>1017</v>
      </c>
      <c r="O205" s="1" t="s">
        <v>651</v>
      </c>
      <c r="P205" s="2">
        <v>-831090.51</v>
      </c>
      <c r="Q205" s="2">
        <v>0</v>
      </c>
      <c r="R205" s="2">
        <v>0</v>
      </c>
      <c r="S205" s="2">
        <v>831090.51</v>
      </c>
      <c r="T205" s="2">
        <v>0</v>
      </c>
      <c r="U205" s="2">
        <v>0</v>
      </c>
      <c r="V205" s="2">
        <v>-831090.51</v>
      </c>
      <c r="W205" s="2">
        <v>0</v>
      </c>
      <c r="X205" s="2">
        <v>0</v>
      </c>
      <c r="Y205" s="2">
        <v>831090.51</v>
      </c>
      <c r="Z205" s="2">
        <v>0</v>
      </c>
      <c r="AA205" s="2">
        <v>0</v>
      </c>
    </row>
    <row r="206" spans="1:27" ht="15" customHeight="1" x14ac:dyDescent="0.25">
      <c r="A206" s="75" t="str">
        <f t="shared" si="9"/>
        <v>LDGETFIgnore</v>
      </c>
      <c r="B206" s="75" t="str">
        <f>VLOOKUP(L206,Mapping!D:F,3,0)</f>
        <v>Ignore</v>
      </c>
      <c r="C206" s="75" t="str">
        <f>VLOOKUP(L206,Mapping!D:G,4,0)</f>
        <v>Ignore</v>
      </c>
      <c r="D206" s="78">
        <f t="shared" si="10"/>
        <v>-2.3477543E-2</v>
      </c>
      <c r="E206" s="78">
        <f t="shared" si="11"/>
        <v>-2.3477543E-2</v>
      </c>
      <c r="F206" s="76" t="str">
        <f>VLOOKUP(L206,Mapping!D:H,5,0)</f>
        <v>AUM</v>
      </c>
      <c r="G206" s="1" t="s">
        <v>648</v>
      </c>
      <c r="H206" s="1" t="s">
        <v>92</v>
      </c>
      <c r="I206" s="1" t="s">
        <v>95</v>
      </c>
      <c r="J206" s="6">
        <v>110000</v>
      </c>
      <c r="K206" s="1" t="s">
        <v>656</v>
      </c>
      <c r="L206" s="6">
        <v>110125</v>
      </c>
      <c r="M206" s="2">
        <v>0</v>
      </c>
      <c r="N206" s="1" t="s">
        <v>1713</v>
      </c>
      <c r="O206" s="1" t="s">
        <v>651</v>
      </c>
      <c r="P206" s="2">
        <v>0</v>
      </c>
      <c r="Q206" s="2">
        <v>0</v>
      </c>
      <c r="R206" s="2">
        <v>-234775.43</v>
      </c>
      <c r="S206" s="2">
        <v>0</v>
      </c>
      <c r="T206" s="2">
        <v>-234775.43</v>
      </c>
      <c r="U206" s="2">
        <v>0</v>
      </c>
      <c r="V206" s="2">
        <v>0</v>
      </c>
      <c r="W206" s="2">
        <v>0</v>
      </c>
      <c r="X206" s="2">
        <v>-234775.43</v>
      </c>
      <c r="Y206" s="2">
        <v>0</v>
      </c>
      <c r="Z206" s="2">
        <v>-234775.43</v>
      </c>
      <c r="AA206" s="2">
        <v>0</v>
      </c>
    </row>
    <row r="207" spans="1:27" ht="15" customHeight="1" x14ac:dyDescent="0.25">
      <c r="A207" s="75" t="str">
        <f t="shared" si="9"/>
        <v>LDGETFIgnore</v>
      </c>
      <c r="B207" s="75" t="str">
        <f>VLOOKUP(L207,Mapping!D:F,3,0)</f>
        <v>Ignore</v>
      </c>
      <c r="C207" s="75" t="str">
        <f>VLOOKUP(L207,Mapping!D:G,4,0)</f>
        <v>Ignore</v>
      </c>
      <c r="D207" s="78">
        <f t="shared" si="10"/>
        <v>-4.1633360000000001E-3</v>
      </c>
      <c r="E207" s="78">
        <f t="shared" si="11"/>
        <v>-4.1633360000000001E-3</v>
      </c>
      <c r="F207" s="76" t="str">
        <f>VLOOKUP(L207,Mapping!D:H,5,0)</f>
        <v>AUM</v>
      </c>
      <c r="G207" s="1" t="s">
        <v>648</v>
      </c>
      <c r="H207" s="1" t="s">
        <v>92</v>
      </c>
      <c r="I207" s="1" t="s">
        <v>95</v>
      </c>
      <c r="J207" s="6">
        <v>110000</v>
      </c>
      <c r="K207" s="1" t="s">
        <v>656</v>
      </c>
      <c r="L207" s="6">
        <v>110126</v>
      </c>
      <c r="M207" s="2">
        <v>0</v>
      </c>
      <c r="N207" s="1" t="s">
        <v>1714</v>
      </c>
      <c r="O207" s="1" t="s">
        <v>651</v>
      </c>
      <c r="P207" s="2">
        <v>0</v>
      </c>
      <c r="Q207" s="2">
        <v>0</v>
      </c>
      <c r="R207" s="2">
        <v>-41633.360000000001</v>
      </c>
      <c r="S207" s="2">
        <v>0</v>
      </c>
      <c r="T207" s="2">
        <v>-41633.360000000001</v>
      </c>
      <c r="U207" s="2">
        <v>0</v>
      </c>
      <c r="V207" s="2">
        <v>0</v>
      </c>
      <c r="W207" s="2">
        <v>0</v>
      </c>
      <c r="X207" s="2">
        <v>-41633.360000000001</v>
      </c>
      <c r="Y207" s="2">
        <v>0</v>
      </c>
      <c r="Z207" s="2">
        <v>-41633.360000000001</v>
      </c>
      <c r="AA207" s="2">
        <v>0</v>
      </c>
    </row>
    <row r="208" spans="1:27" ht="15" customHeight="1" x14ac:dyDescent="0.25">
      <c r="A208" s="75" t="str">
        <f t="shared" si="9"/>
        <v>LDGETFIgnore</v>
      </c>
      <c r="B208" s="75" t="str">
        <f>VLOOKUP(L208,Mapping!D:F,3,0)</f>
        <v>Ignore</v>
      </c>
      <c r="C208" s="75" t="str">
        <f>VLOOKUP(L208,Mapping!D:G,4,0)</f>
        <v>Ignore</v>
      </c>
      <c r="D208" s="78">
        <f t="shared" si="10"/>
        <v>221.53349641799997</v>
      </c>
      <c r="E208" s="78">
        <f t="shared" si="11"/>
        <v>-3.5583907350000001</v>
      </c>
      <c r="F208" s="76" t="str">
        <f>VLOOKUP(L208,Mapping!D:H,5,0)</f>
        <v>AUM</v>
      </c>
      <c r="G208" s="1" t="s">
        <v>648</v>
      </c>
      <c r="H208" s="1" t="s">
        <v>92</v>
      </c>
      <c r="I208" s="1" t="s">
        <v>95</v>
      </c>
      <c r="J208" s="6">
        <v>110000</v>
      </c>
      <c r="K208" s="1" t="s">
        <v>656</v>
      </c>
      <c r="L208" s="6">
        <v>110247</v>
      </c>
      <c r="M208" s="2">
        <v>0</v>
      </c>
      <c r="N208" s="1" t="s">
        <v>660</v>
      </c>
      <c r="O208" s="1" t="s">
        <v>651</v>
      </c>
      <c r="P208" s="2">
        <v>-2250918871.5300002</v>
      </c>
      <c r="Q208" s="2">
        <v>0</v>
      </c>
      <c r="R208" s="2">
        <v>0</v>
      </c>
      <c r="S208" s="2">
        <v>2215334964.1799998</v>
      </c>
      <c r="T208" s="2">
        <v>-35583907.350000001</v>
      </c>
      <c r="U208" s="2">
        <v>0</v>
      </c>
      <c r="V208" s="2">
        <v>-2250918871.5300002</v>
      </c>
      <c r="W208" s="2">
        <v>0</v>
      </c>
      <c r="X208" s="2">
        <v>0</v>
      </c>
      <c r="Y208" s="2">
        <v>2215334964.1799998</v>
      </c>
      <c r="Z208" s="2">
        <v>-35583907.350000001</v>
      </c>
      <c r="AA208" s="2">
        <v>0</v>
      </c>
    </row>
    <row r="209" spans="1:27" ht="15" customHeight="1" x14ac:dyDescent="0.25">
      <c r="A209" s="75" t="str">
        <f t="shared" si="9"/>
        <v>LDGETFIgnore</v>
      </c>
      <c r="B209" s="75" t="str">
        <f>VLOOKUP(L209,Mapping!D:F,3,0)</f>
        <v>Ignore</v>
      </c>
      <c r="C209" s="75" t="str">
        <f>VLOOKUP(L209,Mapping!D:G,4,0)</f>
        <v>Ignore</v>
      </c>
      <c r="D209" s="78">
        <f t="shared" si="10"/>
        <v>0.10294365699999999</v>
      </c>
      <c r="E209" s="78">
        <f t="shared" si="11"/>
        <v>-4.2587200000000005E-4</v>
      </c>
      <c r="F209" s="76" t="str">
        <f>VLOOKUP(L209,Mapping!D:H,5,0)</f>
        <v>AUM</v>
      </c>
      <c r="G209" s="1" t="s">
        <v>648</v>
      </c>
      <c r="H209" s="1" t="s">
        <v>92</v>
      </c>
      <c r="I209" s="1" t="s">
        <v>95</v>
      </c>
      <c r="J209" s="6">
        <v>140000</v>
      </c>
      <c r="K209" s="1" t="s">
        <v>665</v>
      </c>
      <c r="L209" s="6">
        <v>140500</v>
      </c>
      <c r="M209" s="2">
        <v>0</v>
      </c>
      <c r="N209" s="1" t="s">
        <v>670</v>
      </c>
      <c r="O209" s="1" t="s">
        <v>651</v>
      </c>
      <c r="P209" s="2">
        <v>-1033695.29</v>
      </c>
      <c r="Q209" s="2">
        <v>0</v>
      </c>
      <c r="R209" s="2">
        <v>0</v>
      </c>
      <c r="S209" s="2">
        <v>1029436.57</v>
      </c>
      <c r="T209" s="2">
        <v>-4258.72</v>
      </c>
      <c r="U209" s="2">
        <v>0</v>
      </c>
      <c r="V209" s="2">
        <v>-1033695.29</v>
      </c>
      <c r="W209" s="2">
        <v>0</v>
      </c>
      <c r="X209" s="2">
        <v>0</v>
      </c>
      <c r="Y209" s="2">
        <v>1029436.57</v>
      </c>
      <c r="Z209" s="2">
        <v>-4258.72</v>
      </c>
      <c r="AA209" s="2">
        <v>0</v>
      </c>
    </row>
    <row r="210" spans="1:27" ht="15" customHeight="1" x14ac:dyDescent="0.25">
      <c r="A210" s="75" t="str">
        <f t="shared" si="9"/>
        <v>LDGETFIgnore</v>
      </c>
      <c r="B210" s="75" t="str">
        <f>VLOOKUP(L210,Mapping!D:F,3,0)</f>
        <v>Ignore</v>
      </c>
      <c r="C210" s="75" t="str">
        <f>VLOOKUP(L210,Mapping!D:G,4,0)</f>
        <v>Ignore</v>
      </c>
      <c r="D210" s="78">
        <f t="shared" si="10"/>
        <v>-4.6895354459999998</v>
      </c>
      <c r="E210" s="78">
        <f t="shared" si="11"/>
        <v>-16.325669597000001</v>
      </c>
      <c r="F210" s="76" t="str">
        <f>VLOOKUP(L210,Mapping!D:H,5,0)</f>
        <v>AUM</v>
      </c>
      <c r="G210" s="1" t="s">
        <v>648</v>
      </c>
      <c r="H210" s="1" t="s">
        <v>92</v>
      </c>
      <c r="I210" s="1" t="s">
        <v>95</v>
      </c>
      <c r="J210" s="6">
        <v>152000</v>
      </c>
      <c r="K210" s="1" t="s">
        <v>671</v>
      </c>
      <c r="L210" s="6">
        <v>152130</v>
      </c>
      <c r="M210" s="2">
        <v>0</v>
      </c>
      <c r="N210" s="1" t="s">
        <v>673</v>
      </c>
      <c r="O210" s="1" t="s">
        <v>651</v>
      </c>
      <c r="P210" s="2">
        <v>-116361341.51000001</v>
      </c>
      <c r="Q210" s="2">
        <v>0</v>
      </c>
      <c r="R210" s="2">
        <v>-46895354.460000001</v>
      </c>
      <c r="S210" s="2">
        <v>0</v>
      </c>
      <c r="T210" s="2">
        <v>-163256695.97</v>
      </c>
      <c r="U210" s="2">
        <v>0</v>
      </c>
      <c r="V210" s="2">
        <v>-116361341.51000001</v>
      </c>
      <c r="W210" s="2">
        <v>0</v>
      </c>
      <c r="X210" s="2">
        <v>-46895354.460000001</v>
      </c>
      <c r="Y210" s="2">
        <v>0</v>
      </c>
      <c r="Z210" s="2">
        <v>-163256695.97</v>
      </c>
      <c r="AA210" s="2">
        <v>0</v>
      </c>
    </row>
    <row r="211" spans="1:27" ht="15" customHeight="1" x14ac:dyDescent="0.25">
      <c r="A211" s="75" t="str">
        <f t="shared" si="9"/>
        <v>LDGETFIgnore</v>
      </c>
      <c r="B211" s="75" t="str">
        <f>VLOOKUP(L211,Mapping!D:F,3,0)</f>
        <v>Ignore</v>
      </c>
      <c r="C211" s="75" t="str">
        <f>VLOOKUP(L211,Mapping!D:G,4,0)</f>
        <v>Ignore</v>
      </c>
      <c r="D211" s="78">
        <f t="shared" si="10"/>
        <v>0</v>
      </c>
      <c r="E211" s="78">
        <f t="shared" si="11"/>
        <v>-4.0000000000000002E-9</v>
      </c>
      <c r="F211" s="76" t="str">
        <f>VLOOKUP(L211,Mapping!D:H,5,0)</f>
        <v>AUM</v>
      </c>
      <c r="G211" s="1" t="s">
        <v>648</v>
      </c>
      <c r="H211" s="1" t="s">
        <v>92</v>
      </c>
      <c r="I211" s="1" t="s">
        <v>95</v>
      </c>
      <c r="J211" s="6">
        <v>152000</v>
      </c>
      <c r="K211" s="1" t="s">
        <v>671</v>
      </c>
      <c r="L211" s="6">
        <v>152232</v>
      </c>
      <c r="M211" s="2">
        <v>0</v>
      </c>
      <c r="N211" s="1" t="s">
        <v>675</v>
      </c>
      <c r="O211" s="1" t="s">
        <v>651</v>
      </c>
      <c r="P211" s="2">
        <v>-0.04</v>
      </c>
      <c r="Q211" s="2">
        <v>0</v>
      </c>
      <c r="R211" s="2">
        <v>0</v>
      </c>
      <c r="S211" s="2">
        <v>0</v>
      </c>
      <c r="T211" s="2">
        <v>-0.04</v>
      </c>
      <c r="U211" s="2">
        <v>0</v>
      </c>
      <c r="V211" s="2">
        <v>-0.04</v>
      </c>
      <c r="W211" s="2">
        <v>0</v>
      </c>
      <c r="X211" s="2">
        <v>0</v>
      </c>
      <c r="Y211" s="2">
        <v>0</v>
      </c>
      <c r="Z211" s="2">
        <v>-0.04</v>
      </c>
      <c r="AA211" s="2">
        <v>0</v>
      </c>
    </row>
    <row r="212" spans="1:27" ht="15" customHeight="1" x14ac:dyDescent="0.25">
      <c r="A212" s="75" t="str">
        <f t="shared" si="9"/>
        <v>LDGETFIgnore</v>
      </c>
      <c r="B212" s="75" t="str">
        <f>VLOOKUP(L212,Mapping!D:F,3,0)</f>
        <v>Ignore</v>
      </c>
      <c r="C212" s="75" t="str">
        <f>VLOOKUP(L212,Mapping!D:G,4,0)</f>
        <v>Ignore</v>
      </c>
      <c r="D212" s="78">
        <f t="shared" si="10"/>
        <v>2.0312807999999998E-2</v>
      </c>
      <c r="E212" s="78">
        <f t="shared" si="11"/>
        <v>-3.2455500000000003E-4</v>
      </c>
      <c r="F212" s="76" t="str">
        <f>VLOOKUP(L212,Mapping!D:H,5,0)</f>
        <v>AUM</v>
      </c>
      <c r="G212" s="1" t="s">
        <v>648</v>
      </c>
      <c r="H212" s="1" t="s">
        <v>92</v>
      </c>
      <c r="I212" s="1" t="s">
        <v>95</v>
      </c>
      <c r="J212" s="6">
        <v>152000</v>
      </c>
      <c r="K212" s="1" t="s">
        <v>671</v>
      </c>
      <c r="L212" s="6">
        <v>152248</v>
      </c>
      <c r="M212" s="2">
        <v>0</v>
      </c>
      <c r="N212" s="1" t="s">
        <v>676</v>
      </c>
      <c r="O212" s="1" t="s">
        <v>651</v>
      </c>
      <c r="P212" s="2">
        <v>-206373.63</v>
      </c>
      <c r="Q212" s="2">
        <v>0</v>
      </c>
      <c r="R212" s="2">
        <v>0</v>
      </c>
      <c r="S212" s="2">
        <v>203128.08</v>
      </c>
      <c r="T212" s="2">
        <v>-3245.55</v>
      </c>
      <c r="U212" s="2">
        <v>0</v>
      </c>
      <c r="V212" s="2">
        <v>-206373.63</v>
      </c>
      <c r="W212" s="2">
        <v>0</v>
      </c>
      <c r="X212" s="2">
        <v>0</v>
      </c>
      <c r="Y212" s="2">
        <v>203128.08</v>
      </c>
      <c r="Z212" s="2">
        <v>-3245.55</v>
      </c>
      <c r="AA212" s="2">
        <v>0</v>
      </c>
    </row>
    <row r="213" spans="1:27" ht="15" customHeight="1" x14ac:dyDescent="0.25">
      <c r="A213" s="75" t="str">
        <f t="shared" si="9"/>
        <v>LDGETFIgnore</v>
      </c>
      <c r="B213" s="75" t="str">
        <f>VLOOKUP(L213,Mapping!D:F,3,0)</f>
        <v>Ignore</v>
      </c>
      <c r="C213" s="75" t="str">
        <f>VLOOKUP(L213,Mapping!D:G,4,0)</f>
        <v>Ignore</v>
      </c>
      <c r="D213" s="78">
        <f t="shared" si="10"/>
        <v>-6.5687451509999999</v>
      </c>
      <c r="E213" s="78">
        <f t="shared" si="11"/>
        <v>2.1604024280000003</v>
      </c>
      <c r="F213" s="76" t="str">
        <f>VLOOKUP(L213,Mapping!D:H,5,0)</f>
        <v>AUM</v>
      </c>
      <c r="G213" s="1" t="s">
        <v>648</v>
      </c>
      <c r="H213" s="1" t="s">
        <v>92</v>
      </c>
      <c r="I213" s="1" t="s">
        <v>95</v>
      </c>
      <c r="J213" s="6">
        <v>160000</v>
      </c>
      <c r="K213" s="1" t="s">
        <v>677</v>
      </c>
      <c r="L213" s="6">
        <v>162130</v>
      </c>
      <c r="M213" s="2">
        <v>0</v>
      </c>
      <c r="N213" s="1" t="s">
        <v>679</v>
      </c>
      <c r="O213" s="1" t="s">
        <v>651</v>
      </c>
      <c r="P213" s="2">
        <v>0</v>
      </c>
      <c r="Q213" s="2">
        <v>87291475.790000007</v>
      </c>
      <c r="R213" s="2">
        <v>-65687451.509999998</v>
      </c>
      <c r="S213" s="2">
        <v>0</v>
      </c>
      <c r="T213" s="2">
        <v>0</v>
      </c>
      <c r="U213" s="2">
        <v>21604024.280000001</v>
      </c>
      <c r="V213" s="2">
        <v>0</v>
      </c>
      <c r="W213" s="2">
        <v>87291475.790000007</v>
      </c>
      <c r="X213" s="2">
        <v>-65687451.509999998</v>
      </c>
      <c r="Y213" s="2">
        <v>0</v>
      </c>
      <c r="Z213" s="2">
        <v>0</v>
      </c>
      <c r="AA213" s="2">
        <v>21604024.280000001</v>
      </c>
    </row>
    <row r="214" spans="1:27" ht="15" customHeight="1" x14ac:dyDescent="0.25">
      <c r="A214" s="75" t="str">
        <f t="shared" si="9"/>
        <v>LDGETFIgnore</v>
      </c>
      <c r="B214" s="75" t="str">
        <f>VLOOKUP(L214,Mapping!D:F,3,0)</f>
        <v>Ignore</v>
      </c>
      <c r="C214" s="75" t="str">
        <f>VLOOKUP(L214,Mapping!D:G,4,0)</f>
        <v>Ignore</v>
      </c>
      <c r="D214" s="78">
        <f t="shared" si="10"/>
        <v>-1.9034588000000002E-2</v>
      </c>
      <c r="E214" s="78">
        <f t="shared" si="11"/>
        <v>-8.286683999999999E-3</v>
      </c>
      <c r="F214" s="76" t="str">
        <f>VLOOKUP(L214,Mapping!D:H,5,0)</f>
        <v>AUM</v>
      </c>
      <c r="G214" s="1" t="s">
        <v>648</v>
      </c>
      <c r="H214" s="1" t="s">
        <v>92</v>
      </c>
      <c r="I214" s="1" t="s">
        <v>95</v>
      </c>
      <c r="J214" s="6">
        <v>212000</v>
      </c>
      <c r="K214" s="1" t="s">
        <v>681</v>
      </c>
      <c r="L214" s="6">
        <v>210123</v>
      </c>
      <c r="M214" s="2">
        <v>0</v>
      </c>
      <c r="N214" s="1" t="s">
        <v>1458</v>
      </c>
      <c r="O214" s="1" t="s">
        <v>651</v>
      </c>
      <c r="P214" s="2">
        <v>0</v>
      </c>
      <c r="Q214" s="2">
        <v>107479.03999999999</v>
      </c>
      <c r="R214" s="2">
        <v>-190345.88</v>
      </c>
      <c r="S214" s="2">
        <v>0</v>
      </c>
      <c r="T214" s="2">
        <v>-82866.84</v>
      </c>
      <c r="U214" s="2">
        <v>0</v>
      </c>
      <c r="V214" s="2">
        <v>0</v>
      </c>
      <c r="W214" s="2">
        <v>107479.03999999999</v>
      </c>
      <c r="X214" s="2">
        <v>-190345.88</v>
      </c>
      <c r="Y214" s="2">
        <v>0</v>
      </c>
      <c r="Z214" s="2">
        <v>-82866.84</v>
      </c>
      <c r="AA214" s="2">
        <v>0</v>
      </c>
    </row>
    <row r="215" spans="1:27" ht="15" customHeight="1" x14ac:dyDescent="0.25">
      <c r="A215" s="75" t="str">
        <f t="shared" si="9"/>
        <v>LDGETFIgnore</v>
      </c>
      <c r="B215" s="75" t="str">
        <f>VLOOKUP(L215,Mapping!D:F,3,0)</f>
        <v>Ignore</v>
      </c>
      <c r="C215" s="75" t="str">
        <f>VLOOKUP(L215,Mapping!D:G,4,0)</f>
        <v>Ignore</v>
      </c>
      <c r="D215" s="78">
        <f t="shared" si="10"/>
        <v>-7.7344799999999993E-4</v>
      </c>
      <c r="E215" s="78">
        <f t="shared" si="11"/>
        <v>0</v>
      </c>
      <c r="F215" s="76" t="str">
        <f>VLOOKUP(L215,Mapping!D:H,5,0)</f>
        <v>AUM</v>
      </c>
      <c r="G215" s="1" t="s">
        <v>648</v>
      </c>
      <c r="H215" s="1" t="s">
        <v>92</v>
      </c>
      <c r="I215" s="1" t="s">
        <v>95</v>
      </c>
      <c r="J215" s="6">
        <v>212000</v>
      </c>
      <c r="K215" s="1" t="s">
        <v>681</v>
      </c>
      <c r="L215" s="6">
        <v>211114</v>
      </c>
      <c r="M215" s="2">
        <v>0</v>
      </c>
      <c r="N215" s="1" t="s">
        <v>787</v>
      </c>
      <c r="O215" s="1" t="s">
        <v>651</v>
      </c>
      <c r="P215" s="2">
        <v>0</v>
      </c>
      <c r="Q215" s="2">
        <v>7734.48</v>
      </c>
      <c r="R215" s="2">
        <v>-7734.48</v>
      </c>
      <c r="S215" s="2">
        <v>0</v>
      </c>
      <c r="T215" s="2">
        <v>0</v>
      </c>
      <c r="U215" s="2">
        <v>0</v>
      </c>
      <c r="V215" s="2">
        <v>0</v>
      </c>
      <c r="W215" s="2">
        <v>7734.48</v>
      </c>
      <c r="X215" s="2">
        <v>-7734.48</v>
      </c>
      <c r="Y215" s="2">
        <v>0</v>
      </c>
      <c r="Z215" s="2">
        <v>0</v>
      </c>
      <c r="AA215" s="2">
        <v>0</v>
      </c>
    </row>
    <row r="216" spans="1:27" ht="15" customHeight="1" x14ac:dyDescent="0.25">
      <c r="A216" s="75" t="str">
        <f t="shared" si="9"/>
        <v>LDGETFIgnore</v>
      </c>
      <c r="B216" s="75" t="str">
        <f>VLOOKUP(L216,Mapping!D:F,3,0)</f>
        <v>Ignore</v>
      </c>
      <c r="C216" s="75" t="str">
        <f>VLOOKUP(L216,Mapping!D:G,4,0)</f>
        <v>Ignore</v>
      </c>
      <c r="D216" s="78">
        <f t="shared" si="10"/>
        <v>-1.176138E-3</v>
      </c>
      <c r="E216" s="78">
        <f t="shared" si="11"/>
        <v>-2.8000000000000003E-8</v>
      </c>
      <c r="F216" s="76" t="str">
        <f>VLOOKUP(L216,Mapping!D:H,5,0)</f>
        <v>AUM</v>
      </c>
      <c r="G216" s="1" t="s">
        <v>648</v>
      </c>
      <c r="H216" s="1" t="s">
        <v>92</v>
      </c>
      <c r="I216" s="1" t="s">
        <v>95</v>
      </c>
      <c r="J216" s="6">
        <v>212000</v>
      </c>
      <c r="K216" s="1" t="s">
        <v>681</v>
      </c>
      <c r="L216" s="6">
        <v>212101</v>
      </c>
      <c r="M216" s="2">
        <v>0</v>
      </c>
      <c r="N216" s="1" t="s">
        <v>684</v>
      </c>
      <c r="O216" s="1" t="s">
        <v>651</v>
      </c>
      <c r="P216" s="2">
        <v>0</v>
      </c>
      <c r="Q216" s="2">
        <v>11761.1</v>
      </c>
      <c r="R216" s="2">
        <v>-11761.38</v>
      </c>
      <c r="S216" s="2">
        <v>0</v>
      </c>
      <c r="T216" s="2">
        <v>-0.28000000000000003</v>
      </c>
      <c r="U216" s="2">
        <v>0</v>
      </c>
      <c r="V216" s="2">
        <v>0</v>
      </c>
      <c r="W216" s="2">
        <v>11761.1</v>
      </c>
      <c r="X216" s="2">
        <v>-11761.38</v>
      </c>
      <c r="Y216" s="2">
        <v>0</v>
      </c>
      <c r="Z216" s="2">
        <v>-0.28000000000000003</v>
      </c>
      <c r="AA216" s="2">
        <v>0</v>
      </c>
    </row>
    <row r="217" spans="1:27" ht="15" customHeight="1" x14ac:dyDescent="0.25">
      <c r="A217" s="75" t="str">
        <f t="shared" si="9"/>
        <v>LDGETFIgnore</v>
      </c>
      <c r="B217" s="75" t="str">
        <f>VLOOKUP(L217,Mapping!D:F,3,0)</f>
        <v>Ignore</v>
      </c>
      <c r="C217" s="75" t="str">
        <f>VLOOKUP(L217,Mapping!D:G,4,0)</f>
        <v>Ignore</v>
      </c>
      <c r="D217" s="78">
        <f t="shared" si="10"/>
        <v>-5.1303500000000001E-4</v>
      </c>
      <c r="E217" s="78">
        <f t="shared" si="11"/>
        <v>0</v>
      </c>
      <c r="F217" s="76" t="str">
        <f>VLOOKUP(L217,Mapping!D:H,5,0)</f>
        <v>AUM</v>
      </c>
      <c r="G217" s="1" t="s">
        <v>648</v>
      </c>
      <c r="H217" s="1" t="s">
        <v>92</v>
      </c>
      <c r="I217" s="1" t="s">
        <v>95</v>
      </c>
      <c r="J217" s="6">
        <v>212000</v>
      </c>
      <c r="K217" s="1" t="s">
        <v>681</v>
      </c>
      <c r="L217" s="6">
        <v>212109</v>
      </c>
      <c r="M217" s="2">
        <v>0</v>
      </c>
      <c r="N217" s="1" t="s">
        <v>1659</v>
      </c>
      <c r="O217" s="1" t="s">
        <v>651</v>
      </c>
      <c r="P217" s="2">
        <v>0</v>
      </c>
      <c r="Q217" s="2">
        <v>5130.3500000000004</v>
      </c>
      <c r="R217" s="2">
        <v>-5130.3500000000004</v>
      </c>
      <c r="S217" s="2">
        <v>0</v>
      </c>
      <c r="T217" s="2">
        <v>0</v>
      </c>
      <c r="U217" s="2">
        <v>0</v>
      </c>
      <c r="V217" s="2">
        <v>0</v>
      </c>
      <c r="W217" s="2">
        <v>5130.3500000000004</v>
      </c>
      <c r="X217" s="2">
        <v>-5130.3500000000004</v>
      </c>
      <c r="Y217" s="2">
        <v>0</v>
      </c>
      <c r="Z217" s="2">
        <v>0</v>
      </c>
      <c r="AA217" s="2">
        <v>0</v>
      </c>
    </row>
    <row r="218" spans="1:27" ht="15" customHeight="1" x14ac:dyDescent="0.25">
      <c r="A218" s="75" t="str">
        <f t="shared" si="9"/>
        <v>LDGETFIgnore</v>
      </c>
      <c r="B218" s="75" t="str">
        <f>VLOOKUP(L218,Mapping!D:F,3,0)</f>
        <v>Ignore</v>
      </c>
      <c r="C218" s="75" t="str">
        <f>VLOOKUP(L218,Mapping!D:G,4,0)</f>
        <v>Ignore</v>
      </c>
      <c r="D218" s="78">
        <f t="shared" si="10"/>
        <v>-4.7199999999999998E-4</v>
      </c>
      <c r="E218" s="78">
        <f t="shared" si="11"/>
        <v>0</v>
      </c>
      <c r="F218" s="76" t="str">
        <f>VLOOKUP(L218,Mapping!D:H,5,0)</f>
        <v>AUM</v>
      </c>
      <c r="G218" s="1" t="s">
        <v>648</v>
      </c>
      <c r="H218" s="1" t="s">
        <v>92</v>
      </c>
      <c r="I218" s="1" t="s">
        <v>95</v>
      </c>
      <c r="J218" s="6">
        <v>212000</v>
      </c>
      <c r="K218" s="1" t="s">
        <v>681</v>
      </c>
      <c r="L218" s="6">
        <v>212118</v>
      </c>
      <c r="M218" s="2">
        <v>0</v>
      </c>
      <c r="N218" s="1" t="s">
        <v>1715</v>
      </c>
      <c r="O218" s="1" t="s">
        <v>651</v>
      </c>
      <c r="P218" s="2">
        <v>0</v>
      </c>
      <c r="Q218" s="2">
        <v>4720</v>
      </c>
      <c r="R218" s="2">
        <v>-4720</v>
      </c>
      <c r="S218" s="2">
        <v>0</v>
      </c>
      <c r="T218" s="2">
        <v>0</v>
      </c>
      <c r="U218" s="2">
        <v>0</v>
      </c>
      <c r="V218" s="2">
        <v>0</v>
      </c>
      <c r="W218" s="2">
        <v>4720</v>
      </c>
      <c r="X218" s="2">
        <v>-4720</v>
      </c>
      <c r="Y218" s="2">
        <v>0</v>
      </c>
      <c r="Z218" s="2">
        <v>0</v>
      </c>
      <c r="AA218" s="2">
        <v>0</v>
      </c>
    </row>
    <row r="219" spans="1:27" ht="15" customHeight="1" x14ac:dyDescent="0.25">
      <c r="A219" s="75" t="str">
        <f t="shared" si="9"/>
        <v>LDGETFIgnore</v>
      </c>
      <c r="B219" s="75" t="str">
        <f>VLOOKUP(L219,Mapping!D:F,3,0)</f>
        <v>Ignore</v>
      </c>
      <c r="C219" s="75" t="str">
        <f>VLOOKUP(L219,Mapping!D:G,4,0)</f>
        <v>Ignore</v>
      </c>
      <c r="D219" s="78">
        <f t="shared" si="10"/>
        <v>0</v>
      </c>
      <c r="E219" s="78">
        <f t="shared" si="11"/>
        <v>3.8999999999999998E-8</v>
      </c>
      <c r="F219" s="76" t="str">
        <f>VLOOKUP(L219,Mapping!D:H,5,0)</f>
        <v>AUM</v>
      </c>
      <c r="G219" s="1" t="s">
        <v>648</v>
      </c>
      <c r="H219" s="1" t="s">
        <v>92</v>
      </c>
      <c r="I219" s="1" t="s">
        <v>95</v>
      </c>
      <c r="J219" s="6">
        <v>212000</v>
      </c>
      <c r="K219" s="1" t="s">
        <v>681</v>
      </c>
      <c r="L219" s="6">
        <v>212121</v>
      </c>
      <c r="M219" s="2">
        <v>0</v>
      </c>
      <c r="N219" s="1" t="s">
        <v>688</v>
      </c>
      <c r="O219" s="1" t="s">
        <v>651</v>
      </c>
      <c r="P219" s="2">
        <v>0</v>
      </c>
      <c r="Q219" s="2">
        <v>0.39</v>
      </c>
      <c r="R219" s="2">
        <v>0</v>
      </c>
      <c r="S219" s="2">
        <v>0</v>
      </c>
      <c r="T219" s="2">
        <v>0</v>
      </c>
      <c r="U219" s="2">
        <v>0.39</v>
      </c>
      <c r="V219" s="2">
        <v>0</v>
      </c>
      <c r="W219" s="2">
        <v>0.39</v>
      </c>
      <c r="X219" s="2">
        <v>0</v>
      </c>
      <c r="Y219" s="2">
        <v>0</v>
      </c>
      <c r="Z219" s="2">
        <v>0</v>
      </c>
      <c r="AA219" s="2">
        <v>0.39</v>
      </c>
    </row>
    <row r="220" spans="1:27" ht="15" customHeight="1" x14ac:dyDescent="0.25">
      <c r="A220" s="75" t="str">
        <f t="shared" si="9"/>
        <v>LDGETFIgnore</v>
      </c>
      <c r="B220" s="75" t="str">
        <f>VLOOKUP(L220,Mapping!D:F,3,0)</f>
        <v>Ignore</v>
      </c>
      <c r="C220" s="75" t="str">
        <f>VLOOKUP(L220,Mapping!D:G,4,0)</f>
        <v>Ignore</v>
      </c>
      <c r="D220" s="78">
        <f t="shared" si="10"/>
        <v>-156.95487499999999</v>
      </c>
      <c r="E220" s="78">
        <f t="shared" si="11"/>
        <v>0</v>
      </c>
      <c r="F220" s="76" t="str">
        <f>VLOOKUP(L220,Mapping!D:H,5,0)</f>
        <v>AUM</v>
      </c>
      <c r="G220" s="1" t="s">
        <v>648</v>
      </c>
      <c r="H220" s="1" t="s">
        <v>92</v>
      </c>
      <c r="I220" s="1" t="s">
        <v>95</v>
      </c>
      <c r="J220" s="6">
        <v>212000</v>
      </c>
      <c r="K220" s="1" t="s">
        <v>681</v>
      </c>
      <c r="L220" s="6">
        <v>212160</v>
      </c>
      <c r="M220" s="2">
        <v>0</v>
      </c>
      <c r="N220" s="1" t="s">
        <v>690</v>
      </c>
      <c r="O220" s="1" t="s">
        <v>651</v>
      </c>
      <c r="P220" s="2">
        <v>0</v>
      </c>
      <c r="Q220" s="2">
        <v>1569548750</v>
      </c>
      <c r="R220" s="2">
        <v>-1569548750</v>
      </c>
      <c r="S220" s="2">
        <v>0</v>
      </c>
      <c r="T220" s="2">
        <v>0</v>
      </c>
      <c r="U220" s="2">
        <v>0</v>
      </c>
      <c r="V220" s="2">
        <v>0</v>
      </c>
      <c r="W220" s="2">
        <v>1569548750</v>
      </c>
      <c r="X220" s="2">
        <v>-1569548750</v>
      </c>
      <c r="Y220" s="2">
        <v>0</v>
      </c>
      <c r="Z220" s="2">
        <v>0</v>
      </c>
      <c r="AA220" s="2">
        <v>0</v>
      </c>
    </row>
    <row r="221" spans="1:27" ht="15" customHeight="1" x14ac:dyDescent="0.25">
      <c r="A221" s="75" t="str">
        <f t="shared" si="9"/>
        <v>LDGETFIgnore</v>
      </c>
      <c r="B221" s="75" t="str">
        <f>VLOOKUP(L221,Mapping!D:F,3,0)</f>
        <v>Ignore</v>
      </c>
      <c r="C221" s="75" t="str">
        <f>VLOOKUP(L221,Mapping!D:G,4,0)</f>
        <v>Ignore</v>
      </c>
      <c r="D221" s="78">
        <f t="shared" si="10"/>
        <v>-3.0678096000000002E-2</v>
      </c>
      <c r="E221" s="78">
        <f t="shared" si="11"/>
        <v>0</v>
      </c>
      <c r="F221" s="76" t="str">
        <f>VLOOKUP(L221,Mapping!D:H,5,0)</f>
        <v>AUM</v>
      </c>
      <c r="G221" s="1" t="s">
        <v>648</v>
      </c>
      <c r="H221" s="1" t="s">
        <v>92</v>
      </c>
      <c r="I221" s="1" t="s">
        <v>95</v>
      </c>
      <c r="J221" s="6">
        <v>212000</v>
      </c>
      <c r="K221" s="1" t="s">
        <v>681</v>
      </c>
      <c r="L221" s="6">
        <v>212183</v>
      </c>
      <c r="M221" s="2">
        <v>0</v>
      </c>
      <c r="N221" s="1" t="s">
        <v>1465</v>
      </c>
      <c r="O221" s="1" t="s">
        <v>651</v>
      </c>
      <c r="P221" s="2">
        <v>0</v>
      </c>
      <c r="Q221" s="2">
        <v>306780.96000000002</v>
      </c>
      <c r="R221" s="2">
        <v>-306780.96000000002</v>
      </c>
      <c r="S221" s="2">
        <v>0</v>
      </c>
      <c r="T221" s="2">
        <v>0</v>
      </c>
      <c r="U221" s="2">
        <v>0</v>
      </c>
      <c r="V221" s="2">
        <v>0</v>
      </c>
      <c r="W221" s="2">
        <v>306780.96000000002</v>
      </c>
      <c r="X221" s="2">
        <v>-306780.96000000002</v>
      </c>
      <c r="Y221" s="2">
        <v>0</v>
      </c>
      <c r="Z221" s="2">
        <v>0</v>
      </c>
      <c r="AA221" s="2">
        <v>0</v>
      </c>
    </row>
    <row r="222" spans="1:27" ht="15" customHeight="1" x14ac:dyDescent="0.25">
      <c r="A222" s="75" t="str">
        <f t="shared" si="9"/>
        <v>LDGETFIgnore</v>
      </c>
      <c r="B222" s="75" t="str">
        <f>VLOOKUP(L222,Mapping!D:F,3,0)</f>
        <v>Ignore</v>
      </c>
      <c r="C222" s="75" t="str">
        <f>VLOOKUP(L222,Mapping!D:G,4,0)</f>
        <v>Ignore</v>
      </c>
      <c r="D222" s="78">
        <f t="shared" si="10"/>
        <v>-1.2678399999999998E-4</v>
      </c>
      <c r="E222" s="78">
        <f t="shared" si="11"/>
        <v>3.3448499999999998E-4</v>
      </c>
      <c r="F222" s="76" t="str">
        <f>VLOOKUP(L222,Mapping!D:H,5,0)</f>
        <v>AUM</v>
      </c>
      <c r="G222" s="1" t="s">
        <v>648</v>
      </c>
      <c r="H222" s="1" t="s">
        <v>92</v>
      </c>
      <c r="I222" s="1" t="s">
        <v>95</v>
      </c>
      <c r="J222" s="6">
        <v>212000</v>
      </c>
      <c r="K222" s="1" t="s">
        <v>681</v>
      </c>
      <c r="L222" s="6">
        <v>212185</v>
      </c>
      <c r="M222" s="2">
        <v>0</v>
      </c>
      <c r="N222" s="1" t="s">
        <v>1020</v>
      </c>
      <c r="O222" s="1" t="s">
        <v>651</v>
      </c>
      <c r="P222" s="2">
        <v>0</v>
      </c>
      <c r="Q222" s="2">
        <v>4612.6900000000005</v>
      </c>
      <c r="R222" s="2">
        <v>-1267.8399999999999</v>
      </c>
      <c r="S222" s="2">
        <v>0</v>
      </c>
      <c r="T222" s="2">
        <v>0</v>
      </c>
      <c r="U222" s="2">
        <v>3344.85</v>
      </c>
      <c r="V222" s="2">
        <v>0</v>
      </c>
      <c r="W222" s="2">
        <v>4612.6900000000005</v>
      </c>
      <c r="X222" s="2">
        <v>-1267.8399999999999</v>
      </c>
      <c r="Y222" s="2">
        <v>0</v>
      </c>
      <c r="Z222" s="2">
        <v>0</v>
      </c>
      <c r="AA222" s="2">
        <v>3344.85</v>
      </c>
    </row>
    <row r="223" spans="1:27" ht="15" customHeight="1" x14ac:dyDescent="0.25">
      <c r="A223" s="75" t="str">
        <f t="shared" si="9"/>
        <v>LDGETFIgnore</v>
      </c>
      <c r="B223" s="75" t="str">
        <f>VLOOKUP(L223,Mapping!D:F,3,0)</f>
        <v>Ignore</v>
      </c>
      <c r="C223" s="75" t="str">
        <f>VLOOKUP(L223,Mapping!D:G,4,0)</f>
        <v>Ignore</v>
      </c>
      <c r="D223" s="78">
        <f t="shared" si="10"/>
        <v>-2.2246520000000001E-3</v>
      </c>
      <c r="E223" s="78">
        <f t="shared" si="11"/>
        <v>-1.4000000000000001E-8</v>
      </c>
      <c r="F223" s="76" t="str">
        <f>VLOOKUP(L223,Mapping!D:H,5,0)</f>
        <v>AUM</v>
      </c>
      <c r="G223" s="1" t="s">
        <v>648</v>
      </c>
      <c r="H223" s="1" t="s">
        <v>92</v>
      </c>
      <c r="I223" s="1" t="s">
        <v>95</v>
      </c>
      <c r="J223" s="6">
        <v>212000</v>
      </c>
      <c r="K223" s="1" t="s">
        <v>681</v>
      </c>
      <c r="L223" s="6">
        <v>212187</v>
      </c>
      <c r="M223" s="2">
        <v>0</v>
      </c>
      <c r="N223" s="1" t="s">
        <v>1203</v>
      </c>
      <c r="O223" s="1" t="s">
        <v>651</v>
      </c>
      <c r="P223" s="2">
        <v>0</v>
      </c>
      <c r="Q223" s="2">
        <v>22246.38</v>
      </c>
      <c r="R223" s="2">
        <v>-22246.52</v>
      </c>
      <c r="S223" s="2">
        <v>0</v>
      </c>
      <c r="T223" s="2">
        <v>-0.14000000000000001</v>
      </c>
      <c r="U223" s="2">
        <v>0</v>
      </c>
      <c r="V223" s="2">
        <v>0</v>
      </c>
      <c r="W223" s="2">
        <v>22246.38</v>
      </c>
      <c r="X223" s="2">
        <v>-22246.52</v>
      </c>
      <c r="Y223" s="2">
        <v>0</v>
      </c>
      <c r="Z223" s="2">
        <v>-0.14000000000000001</v>
      </c>
      <c r="AA223" s="2">
        <v>0</v>
      </c>
    </row>
    <row r="224" spans="1:27" ht="15" customHeight="1" x14ac:dyDescent="0.25">
      <c r="A224" s="75" t="str">
        <f t="shared" si="9"/>
        <v>LDGETFIgnore</v>
      </c>
      <c r="B224" s="75" t="str">
        <f>VLOOKUP(L224,Mapping!D:F,3,0)</f>
        <v>Ignore</v>
      </c>
      <c r="C224" s="75" t="str">
        <f>VLOOKUP(L224,Mapping!D:G,4,0)</f>
        <v>Ignore</v>
      </c>
      <c r="D224" s="78">
        <f t="shared" si="10"/>
        <v>-1.098669E-3</v>
      </c>
      <c r="E224" s="78">
        <f t="shared" si="11"/>
        <v>9.9383000000000007E-5</v>
      </c>
      <c r="F224" s="76" t="str">
        <f>VLOOKUP(L224,Mapping!D:H,5,0)</f>
        <v>AUM</v>
      </c>
      <c r="G224" s="1" t="s">
        <v>648</v>
      </c>
      <c r="H224" s="1" t="s">
        <v>92</v>
      </c>
      <c r="I224" s="1" t="s">
        <v>95</v>
      </c>
      <c r="J224" s="6">
        <v>212000</v>
      </c>
      <c r="K224" s="1" t="s">
        <v>681</v>
      </c>
      <c r="L224" s="6">
        <v>212194</v>
      </c>
      <c r="M224" s="2">
        <v>0</v>
      </c>
      <c r="N224" s="1" t="s">
        <v>691</v>
      </c>
      <c r="O224" s="1" t="s">
        <v>651</v>
      </c>
      <c r="P224" s="2">
        <v>0</v>
      </c>
      <c r="Q224" s="2">
        <v>11980.52</v>
      </c>
      <c r="R224" s="2">
        <v>-10986.69</v>
      </c>
      <c r="S224" s="2">
        <v>0</v>
      </c>
      <c r="T224" s="2">
        <v>0</v>
      </c>
      <c r="U224" s="2">
        <v>993.83</v>
      </c>
      <c r="V224" s="2">
        <v>0</v>
      </c>
      <c r="W224" s="2">
        <v>11980.52</v>
      </c>
      <c r="X224" s="2">
        <v>-10986.69</v>
      </c>
      <c r="Y224" s="2">
        <v>0</v>
      </c>
      <c r="Z224" s="2">
        <v>0</v>
      </c>
      <c r="AA224" s="2">
        <v>993.83</v>
      </c>
    </row>
    <row r="225" spans="1:27" ht="15" customHeight="1" x14ac:dyDescent="0.25">
      <c r="A225" s="75" t="str">
        <f t="shared" si="9"/>
        <v>LDGETFIgnore</v>
      </c>
      <c r="B225" s="75" t="str">
        <f>VLOOKUP(L225,Mapping!D:F,3,0)</f>
        <v>Ignore</v>
      </c>
      <c r="C225" s="75" t="str">
        <f>VLOOKUP(L225,Mapping!D:G,4,0)</f>
        <v>Ignore</v>
      </c>
      <c r="D225" s="78">
        <f t="shared" si="10"/>
        <v>-4.4200000000000001E-4</v>
      </c>
      <c r="E225" s="78">
        <f t="shared" si="11"/>
        <v>0</v>
      </c>
      <c r="F225" s="76" t="str">
        <f>VLOOKUP(L225,Mapping!D:H,5,0)</f>
        <v>AUM</v>
      </c>
      <c r="G225" s="1" t="s">
        <v>648</v>
      </c>
      <c r="H225" s="1" t="s">
        <v>92</v>
      </c>
      <c r="I225" s="1" t="s">
        <v>95</v>
      </c>
      <c r="J225" s="6">
        <v>212000</v>
      </c>
      <c r="K225" s="1" t="s">
        <v>681</v>
      </c>
      <c r="L225" s="6">
        <v>212197</v>
      </c>
      <c r="M225" s="2">
        <v>0</v>
      </c>
      <c r="N225" s="1" t="s">
        <v>942</v>
      </c>
      <c r="O225" s="1" t="s">
        <v>651</v>
      </c>
      <c r="P225" s="2">
        <v>0</v>
      </c>
      <c r="Q225" s="2">
        <v>4420</v>
      </c>
      <c r="R225" s="2">
        <v>-4420</v>
      </c>
      <c r="S225" s="2">
        <v>0</v>
      </c>
      <c r="T225" s="2">
        <v>0</v>
      </c>
      <c r="U225" s="2">
        <v>0</v>
      </c>
      <c r="V225" s="2">
        <v>0</v>
      </c>
      <c r="W225" s="2">
        <v>4420</v>
      </c>
      <c r="X225" s="2">
        <v>-4420</v>
      </c>
      <c r="Y225" s="2">
        <v>0</v>
      </c>
      <c r="Z225" s="2">
        <v>0</v>
      </c>
      <c r="AA225" s="2">
        <v>0</v>
      </c>
    </row>
    <row r="226" spans="1:27" ht="15" customHeight="1" x14ac:dyDescent="0.25">
      <c r="A226" s="75" t="str">
        <f t="shared" si="9"/>
        <v>LDGETFIgnore</v>
      </c>
      <c r="B226" s="75" t="str">
        <f>VLOOKUP(L226,Mapping!D:F,3,0)</f>
        <v>Ignore</v>
      </c>
      <c r="C226" s="75" t="str">
        <f>VLOOKUP(L226,Mapping!D:G,4,0)</f>
        <v>Ignore</v>
      </c>
      <c r="D226" s="78">
        <f t="shared" si="10"/>
        <v>0.16340144099999998</v>
      </c>
      <c r="E226" s="78">
        <f t="shared" si="11"/>
        <v>0.16340169900000001</v>
      </c>
      <c r="F226" s="76" t="str">
        <f>VLOOKUP(L226,Mapping!D:H,5,0)</f>
        <v>AUM</v>
      </c>
      <c r="G226" s="1" t="s">
        <v>648</v>
      </c>
      <c r="H226" s="1" t="s">
        <v>92</v>
      </c>
      <c r="I226" s="1" t="s">
        <v>95</v>
      </c>
      <c r="J226" s="6">
        <v>212000</v>
      </c>
      <c r="K226" s="1" t="s">
        <v>681</v>
      </c>
      <c r="L226" s="6">
        <v>212220</v>
      </c>
      <c r="M226" s="2">
        <v>0</v>
      </c>
      <c r="N226" s="1" t="s">
        <v>692</v>
      </c>
      <c r="O226" s="1" t="s">
        <v>651</v>
      </c>
      <c r="P226" s="2">
        <v>0</v>
      </c>
      <c r="Q226" s="2">
        <v>2.58</v>
      </c>
      <c r="R226" s="2">
        <v>0</v>
      </c>
      <c r="S226" s="2">
        <v>1634014.41</v>
      </c>
      <c r="T226" s="2">
        <v>0</v>
      </c>
      <c r="U226" s="2">
        <v>1634016.99</v>
      </c>
      <c r="V226" s="2">
        <v>0</v>
      </c>
      <c r="W226" s="2">
        <v>2.58</v>
      </c>
      <c r="X226" s="2">
        <v>0</v>
      </c>
      <c r="Y226" s="2">
        <v>1634014.41</v>
      </c>
      <c r="Z226" s="2">
        <v>0</v>
      </c>
      <c r="AA226" s="2">
        <v>1634016.99</v>
      </c>
    </row>
    <row r="227" spans="1:27" ht="15" customHeight="1" x14ac:dyDescent="0.25">
      <c r="A227" s="75" t="str">
        <f t="shared" si="9"/>
        <v>LDGETFIgnore</v>
      </c>
      <c r="B227" s="75" t="str">
        <f>VLOOKUP(L227,Mapping!D:F,3,0)</f>
        <v>Ignore</v>
      </c>
      <c r="C227" s="75" t="str">
        <f>VLOOKUP(L227,Mapping!D:G,4,0)</f>
        <v>Ignore</v>
      </c>
      <c r="D227" s="78">
        <f t="shared" si="10"/>
        <v>-4.9652755E-2</v>
      </c>
      <c r="E227" s="78">
        <f t="shared" si="11"/>
        <v>-4.9652755E-2</v>
      </c>
      <c r="F227" s="76" t="str">
        <f>VLOOKUP(L227,Mapping!D:H,5,0)</f>
        <v>AUM</v>
      </c>
      <c r="G227" s="1" t="s">
        <v>648</v>
      </c>
      <c r="H227" s="1" t="s">
        <v>92</v>
      </c>
      <c r="I227" s="1" t="s">
        <v>95</v>
      </c>
      <c r="J227" s="6">
        <v>212000</v>
      </c>
      <c r="K227" s="1" t="s">
        <v>681</v>
      </c>
      <c r="L227" s="6">
        <v>212223</v>
      </c>
      <c r="M227" s="2">
        <v>0</v>
      </c>
      <c r="N227" s="1" t="s">
        <v>693</v>
      </c>
      <c r="O227" s="1" t="s">
        <v>651</v>
      </c>
      <c r="P227" s="2">
        <v>0</v>
      </c>
      <c r="Q227" s="2">
        <v>0</v>
      </c>
      <c r="R227" s="2">
        <v>-496527.55</v>
      </c>
      <c r="S227" s="2">
        <v>0</v>
      </c>
      <c r="T227" s="2">
        <v>-496527.55</v>
      </c>
      <c r="U227" s="2">
        <v>0</v>
      </c>
      <c r="V227" s="2">
        <v>0</v>
      </c>
      <c r="W227" s="2">
        <v>0</v>
      </c>
      <c r="X227" s="2">
        <v>-496527.55</v>
      </c>
      <c r="Y227" s="2">
        <v>0</v>
      </c>
      <c r="Z227" s="2">
        <v>-496527.55</v>
      </c>
      <c r="AA227" s="2">
        <v>0</v>
      </c>
    </row>
    <row r="228" spans="1:27" ht="15" customHeight="1" x14ac:dyDescent="0.25">
      <c r="A228" s="75" t="str">
        <f t="shared" si="9"/>
        <v>LDGETFIgnore</v>
      </c>
      <c r="B228" s="75" t="str">
        <f>VLOOKUP(L228,Mapping!D:F,3,0)</f>
        <v>Ignore</v>
      </c>
      <c r="C228" s="75" t="str">
        <f>VLOOKUP(L228,Mapping!D:G,4,0)</f>
        <v>Ignore</v>
      </c>
      <c r="D228" s="78">
        <f t="shared" si="10"/>
        <v>2.9225700000000002E-3</v>
      </c>
      <c r="E228" s="78">
        <f t="shared" si="11"/>
        <v>6.9373220000000001E-3</v>
      </c>
      <c r="F228" s="76" t="str">
        <f>VLOOKUP(L228,Mapping!D:H,5,0)</f>
        <v>AUM</v>
      </c>
      <c r="G228" s="1" t="s">
        <v>648</v>
      </c>
      <c r="H228" s="1" t="s">
        <v>92</v>
      </c>
      <c r="I228" s="1" t="s">
        <v>95</v>
      </c>
      <c r="J228" s="6">
        <v>212000</v>
      </c>
      <c r="K228" s="1" t="s">
        <v>681</v>
      </c>
      <c r="L228" s="6">
        <v>212240</v>
      </c>
      <c r="M228" s="2">
        <v>0</v>
      </c>
      <c r="N228" s="1" t="s">
        <v>695</v>
      </c>
      <c r="O228" s="1" t="s">
        <v>651</v>
      </c>
      <c r="P228" s="2">
        <v>0</v>
      </c>
      <c r="Q228" s="2">
        <v>40147.520000000004</v>
      </c>
      <c r="R228" s="2">
        <v>0</v>
      </c>
      <c r="S228" s="2">
        <v>29225.7</v>
      </c>
      <c r="T228" s="2">
        <v>0</v>
      </c>
      <c r="U228" s="2">
        <v>69373.22</v>
      </c>
      <c r="V228" s="2">
        <v>0</v>
      </c>
      <c r="W228" s="2">
        <v>40147.520000000004</v>
      </c>
      <c r="X228" s="2">
        <v>0</v>
      </c>
      <c r="Y228" s="2">
        <v>29225.7</v>
      </c>
      <c r="Z228" s="2">
        <v>0</v>
      </c>
      <c r="AA228" s="2">
        <v>69373.22</v>
      </c>
    </row>
    <row r="229" spans="1:27" ht="15" customHeight="1" x14ac:dyDescent="0.25">
      <c r="A229" s="75" t="str">
        <f t="shared" si="9"/>
        <v>LDGETFIgnore</v>
      </c>
      <c r="B229" s="75" t="str">
        <f>VLOOKUP(L229,Mapping!D:F,3,0)</f>
        <v>Ignore</v>
      </c>
      <c r="C229" s="75" t="str">
        <f>VLOOKUP(L229,Mapping!D:G,4,0)</f>
        <v>Ignore</v>
      </c>
      <c r="D229" s="78">
        <f t="shared" si="10"/>
        <v>3.2379199999999999E-4</v>
      </c>
      <c r="E229" s="78">
        <f t="shared" si="11"/>
        <v>6.48564E-3</v>
      </c>
      <c r="F229" s="76" t="str">
        <f>VLOOKUP(L229,Mapping!D:H,5,0)</f>
        <v>AUM</v>
      </c>
      <c r="G229" s="1" t="s">
        <v>648</v>
      </c>
      <c r="H229" s="1" t="s">
        <v>92</v>
      </c>
      <c r="I229" s="1" t="s">
        <v>95</v>
      </c>
      <c r="J229" s="6">
        <v>212000</v>
      </c>
      <c r="K229" s="1" t="s">
        <v>681</v>
      </c>
      <c r="L229" s="6">
        <v>212252</v>
      </c>
      <c r="M229" s="2">
        <v>0</v>
      </c>
      <c r="N229" s="1" t="s">
        <v>697</v>
      </c>
      <c r="O229" s="1" t="s">
        <v>651</v>
      </c>
      <c r="P229" s="2">
        <v>0</v>
      </c>
      <c r="Q229" s="2">
        <v>61618.48</v>
      </c>
      <c r="R229" s="2">
        <v>0</v>
      </c>
      <c r="S229" s="2">
        <v>3237.92</v>
      </c>
      <c r="T229" s="2">
        <v>0</v>
      </c>
      <c r="U229" s="2">
        <v>64856.4</v>
      </c>
      <c r="V229" s="2">
        <v>0</v>
      </c>
      <c r="W229" s="2">
        <v>61618.48</v>
      </c>
      <c r="X229" s="2">
        <v>0</v>
      </c>
      <c r="Y229" s="2">
        <v>3237.92</v>
      </c>
      <c r="Z229" s="2">
        <v>0</v>
      </c>
      <c r="AA229" s="2">
        <v>64856.4</v>
      </c>
    </row>
    <row r="230" spans="1:27" ht="15" customHeight="1" x14ac:dyDescent="0.25">
      <c r="A230" s="75" t="str">
        <f t="shared" si="9"/>
        <v>LDGETFIgnore</v>
      </c>
      <c r="B230" s="75" t="str">
        <f>VLOOKUP(L230,Mapping!D:F,3,0)</f>
        <v>Ignore</v>
      </c>
      <c r="C230" s="75" t="str">
        <f>VLOOKUP(L230,Mapping!D:G,4,0)</f>
        <v>Ignore</v>
      </c>
      <c r="D230" s="78">
        <f t="shared" si="10"/>
        <v>3.6400502000000001E-2</v>
      </c>
      <c r="E230" s="78">
        <f t="shared" si="11"/>
        <v>3.6400500000000002E-2</v>
      </c>
      <c r="F230" s="76" t="str">
        <f>VLOOKUP(L230,Mapping!D:H,5,0)</f>
        <v>AUM</v>
      </c>
      <c r="G230" s="1" t="s">
        <v>648</v>
      </c>
      <c r="H230" s="1" t="s">
        <v>92</v>
      </c>
      <c r="I230" s="1" t="s">
        <v>95</v>
      </c>
      <c r="J230" s="6">
        <v>212000</v>
      </c>
      <c r="K230" s="1" t="s">
        <v>681</v>
      </c>
      <c r="L230" s="6">
        <v>212255</v>
      </c>
      <c r="M230" s="2">
        <v>0</v>
      </c>
      <c r="N230" s="1" t="s">
        <v>698</v>
      </c>
      <c r="O230" s="1" t="s">
        <v>651</v>
      </c>
      <c r="P230" s="2">
        <v>-0.02</v>
      </c>
      <c r="Q230" s="2">
        <v>0</v>
      </c>
      <c r="R230" s="2">
        <v>0</v>
      </c>
      <c r="S230" s="2">
        <v>364005.02</v>
      </c>
      <c r="T230" s="2">
        <v>0</v>
      </c>
      <c r="U230" s="2">
        <v>364005</v>
      </c>
      <c r="V230" s="2">
        <v>-0.02</v>
      </c>
      <c r="W230" s="2">
        <v>0</v>
      </c>
      <c r="X230" s="2">
        <v>0</v>
      </c>
      <c r="Y230" s="2">
        <v>364005.02</v>
      </c>
      <c r="Z230" s="2">
        <v>0</v>
      </c>
      <c r="AA230" s="2">
        <v>364005</v>
      </c>
    </row>
    <row r="231" spans="1:27" ht="15" customHeight="1" x14ac:dyDescent="0.25">
      <c r="A231" s="75" t="str">
        <f t="shared" si="9"/>
        <v>LDGETFIgnore</v>
      </c>
      <c r="B231" s="75" t="str">
        <f>VLOOKUP(L231,Mapping!D:F,3,0)</f>
        <v>Ignore</v>
      </c>
      <c r="C231" s="75" t="str">
        <f>VLOOKUP(L231,Mapping!D:G,4,0)</f>
        <v>Ignore</v>
      </c>
      <c r="D231" s="78">
        <f t="shared" si="10"/>
        <v>-2.7990610000000003E-3</v>
      </c>
      <c r="E231" s="78">
        <f t="shared" si="11"/>
        <v>6.1292690000000006E-3</v>
      </c>
      <c r="F231" s="76" t="str">
        <f>VLOOKUP(L231,Mapping!D:H,5,0)</f>
        <v>AUM</v>
      </c>
      <c r="G231" s="1" t="s">
        <v>648</v>
      </c>
      <c r="H231" s="1" t="s">
        <v>92</v>
      </c>
      <c r="I231" s="1" t="s">
        <v>95</v>
      </c>
      <c r="J231" s="6">
        <v>212000</v>
      </c>
      <c r="K231" s="1" t="s">
        <v>681</v>
      </c>
      <c r="L231" s="6">
        <v>212271</v>
      </c>
      <c r="M231" s="2">
        <v>0</v>
      </c>
      <c r="N231" s="1" t="s">
        <v>700</v>
      </c>
      <c r="O231" s="1" t="s">
        <v>651</v>
      </c>
      <c r="P231" s="2">
        <v>0</v>
      </c>
      <c r="Q231" s="2">
        <v>89283.3</v>
      </c>
      <c r="R231" s="2">
        <v>-27990.61</v>
      </c>
      <c r="S231" s="2">
        <v>0</v>
      </c>
      <c r="T231" s="2">
        <v>0</v>
      </c>
      <c r="U231" s="2">
        <v>61292.69</v>
      </c>
      <c r="V231" s="2">
        <v>0</v>
      </c>
      <c r="W231" s="2">
        <v>89283.3</v>
      </c>
      <c r="X231" s="2">
        <v>-27990.61</v>
      </c>
      <c r="Y231" s="2">
        <v>0</v>
      </c>
      <c r="Z231" s="2">
        <v>0</v>
      </c>
      <c r="AA231" s="2">
        <v>61292.69</v>
      </c>
    </row>
    <row r="232" spans="1:27" ht="15" customHeight="1" x14ac:dyDescent="0.25">
      <c r="A232" s="75" t="str">
        <f t="shared" si="9"/>
        <v>LDGETFIgnore</v>
      </c>
      <c r="B232" s="75" t="str">
        <f>VLOOKUP(L232,Mapping!D:F,3,0)</f>
        <v>Ignore</v>
      </c>
      <c r="C232" s="75" t="str">
        <f>VLOOKUP(L232,Mapping!D:G,4,0)</f>
        <v>Ignore</v>
      </c>
      <c r="D232" s="78">
        <f t="shared" si="10"/>
        <v>-2.7990610000000003E-3</v>
      </c>
      <c r="E232" s="78">
        <f t="shared" si="11"/>
        <v>6.1292690000000006E-3</v>
      </c>
      <c r="F232" s="76" t="str">
        <f>VLOOKUP(L232,Mapping!D:H,5,0)</f>
        <v>AUM</v>
      </c>
      <c r="G232" s="1" t="s">
        <v>648</v>
      </c>
      <c r="H232" s="1" t="s">
        <v>92</v>
      </c>
      <c r="I232" s="1" t="s">
        <v>95</v>
      </c>
      <c r="J232" s="6">
        <v>212000</v>
      </c>
      <c r="K232" s="1" t="s">
        <v>681</v>
      </c>
      <c r="L232" s="6">
        <v>212272</v>
      </c>
      <c r="M232" s="2">
        <v>0</v>
      </c>
      <c r="N232" s="1" t="s">
        <v>701</v>
      </c>
      <c r="O232" s="1" t="s">
        <v>651</v>
      </c>
      <c r="P232" s="2">
        <v>0</v>
      </c>
      <c r="Q232" s="2">
        <v>89283.3</v>
      </c>
      <c r="R232" s="2">
        <v>-27990.61</v>
      </c>
      <c r="S232" s="2">
        <v>0</v>
      </c>
      <c r="T232" s="2">
        <v>0</v>
      </c>
      <c r="U232" s="2">
        <v>61292.69</v>
      </c>
      <c r="V232" s="2">
        <v>0</v>
      </c>
      <c r="W232" s="2">
        <v>89283.3</v>
      </c>
      <c r="X232" s="2">
        <v>-27990.61</v>
      </c>
      <c r="Y232" s="2">
        <v>0</v>
      </c>
      <c r="Z232" s="2">
        <v>0</v>
      </c>
      <c r="AA232" s="2">
        <v>61292.69</v>
      </c>
    </row>
    <row r="233" spans="1:27" ht="15" customHeight="1" x14ac:dyDescent="0.25">
      <c r="A233" s="75" t="str">
        <f t="shared" si="9"/>
        <v>LDGETFIgnore</v>
      </c>
      <c r="B233" s="75" t="str">
        <f>VLOOKUP(L233,Mapping!D:F,3,0)</f>
        <v>Ignore</v>
      </c>
      <c r="C233" s="75" t="str">
        <f>VLOOKUP(L233,Mapping!D:G,4,0)</f>
        <v>Ignore</v>
      </c>
      <c r="D233" s="78">
        <f t="shared" si="10"/>
        <v>-8.0444000000000004E-5</v>
      </c>
      <c r="E233" s="78">
        <f t="shared" si="11"/>
        <v>2.4876000000000004E-5</v>
      </c>
      <c r="F233" s="76" t="str">
        <f>VLOOKUP(L233,Mapping!D:H,5,0)</f>
        <v>AUM</v>
      </c>
      <c r="G233" s="1" t="s">
        <v>648</v>
      </c>
      <c r="H233" s="1" t="s">
        <v>92</v>
      </c>
      <c r="I233" s="1" t="s">
        <v>95</v>
      </c>
      <c r="J233" s="6">
        <v>212000</v>
      </c>
      <c r="K233" s="1" t="s">
        <v>681</v>
      </c>
      <c r="L233" s="6">
        <v>212427</v>
      </c>
      <c r="M233" s="2">
        <v>0</v>
      </c>
      <c r="N233" s="1" t="s">
        <v>768</v>
      </c>
      <c r="O233" s="1" t="s">
        <v>651</v>
      </c>
      <c r="P233" s="2">
        <v>0</v>
      </c>
      <c r="Q233" s="2">
        <v>1053.2</v>
      </c>
      <c r="R233" s="2">
        <v>-804.44</v>
      </c>
      <c r="S233" s="2">
        <v>0</v>
      </c>
      <c r="T233" s="2">
        <v>0</v>
      </c>
      <c r="U233" s="2">
        <v>248.76000000000005</v>
      </c>
      <c r="V233" s="2">
        <v>0</v>
      </c>
      <c r="W233" s="2">
        <v>1053.2</v>
      </c>
      <c r="X233" s="2">
        <v>-804.44</v>
      </c>
      <c r="Y233" s="2">
        <v>0</v>
      </c>
      <c r="Z233" s="2">
        <v>0</v>
      </c>
      <c r="AA233" s="2">
        <v>248.76000000000005</v>
      </c>
    </row>
    <row r="234" spans="1:27" ht="15" customHeight="1" x14ac:dyDescent="0.25">
      <c r="A234" s="75" t="str">
        <f t="shared" si="9"/>
        <v>LDGETFIgnore</v>
      </c>
      <c r="B234" s="75" t="str">
        <f>VLOOKUP(L234,Mapping!D:F,3,0)</f>
        <v>Ignore</v>
      </c>
      <c r="C234" s="75" t="str">
        <f>VLOOKUP(L234,Mapping!D:G,4,0)</f>
        <v>Ignore</v>
      </c>
      <c r="D234" s="78">
        <f t="shared" si="10"/>
        <v>2.9225700000000002E-3</v>
      </c>
      <c r="E234" s="78">
        <f t="shared" si="11"/>
        <v>6.9373220000000001E-3</v>
      </c>
      <c r="F234" s="76" t="str">
        <f>VLOOKUP(L234,Mapping!D:H,5,0)</f>
        <v>AUM</v>
      </c>
      <c r="G234" s="1" t="s">
        <v>648</v>
      </c>
      <c r="H234" s="1" t="s">
        <v>92</v>
      </c>
      <c r="I234" s="1" t="s">
        <v>95</v>
      </c>
      <c r="J234" s="6">
        <v>212000</v>
      </c>
      <c r="K234" s="1" t="s">
        <v>681</v>
      </c>
      <c r="L234" s="6">
        <v>213166</v>
      </c>
      <c r="M234" s="2">
        <v>0</v>
      </c>
      <c r="N234" s="1" t="s">
        <v>702</v>
      </c>
      <c r="O234" s="1" t="s">
        <v>651</v>
      </c>
      <c r="P234" s="2">
        <v>0</v>
      </c>
      <c r="Q234" s="2">
        <v>40147.520000000004</v>
      </c>
      <c r="R234" s="2">
        <v>0</v>
      </c>
      <c r="S234" s="2">
        <v>29225.7</v>
      </c>
      <c r="T234" s="2">
        <v>0</v>
      </c>
      <c r="U234" s="2">
        <v>69373.22</v>
      </c>
      <c r="V234" s="2">
        <v>0</v>
      </c>
      <c r="W234" s="2">
        <v>40147.520000000004</v>
      </c>
      <c r="X234" s="2">
        <v>0</v>
      </c>
      <c r="Y234" s="2">
        <v>29225.7</v>
      </c>
      <c r="Z234" s="2">
        <v>0</v>
      </c>
      <c r="AA234" s="2">
        <v>69373.22</v>
      </c>
    </row>
    <row r="235" spans="1:27" ht="15" customHeight="1" x14ac:dyDescent="0.25">
      <c r="A235" s="75" t="str">
        <f t="shared" si="9"/>
        <v>LDGETFIgnore</v>
      </c>
      <c r="B235" s="75" t="str">
        <f>VLOOKUP(L235,Mapping!D:F,3,0)</f>
        <v>Ignore</v>
      </c>
      <c r="C235" s="75" t="str">
        <f>VLOOKUP(L235,Mapping!D:G,4,0)</f>
        <v>Ignore</v>
      </c>
      <c r="D235" s="78">
        <f t="shared" si="10"/>
        <v>-3.0108691000000003E-2</v>
      </c>
      <c r="E235" s="78">
        <f t="shared" si="11"/>
        <v>6.8102986000000004E-2</v>
      </c>
      <c r="F235" s="76" t="str">
        <f>VLOOKUP(L235,Mapping!D:H,5,0)</f>
        <v>AUM</v>
      </c>
      <c r="G235" s="1" t="s">
        <v>648</v>
      </c>
      <c r="H235" s="1" t="s">
        <v>92</v>
      </c>
      <c r="I235" s="1" t="s">
        <v>95</v>
      </c>
      <c r="J235" s="6">
        <v>213000</v>
      </c>
      <c r="K235" s="1" t="s">
        <v>703</v>
      </c>
      <c r="L235" s="6">
        <v>213500</v>
      </c>
      <c r="M235" s="2">
        <v>0</v>
      </c>
      <c r="N235" s="1" t="s">
        <v>704</v>
      </c>
      <c r="O235" s="1" t="s">
        <v>651</v>
      </c>
      <c r="P235" s="2">
        <v>0</v>
      </c>
      <c r="Q235" s="2">
        <v>982116.77</v>
      </c>
      <c r="R235" s="2">
        <v>-301086.91000000003</v>
      </c>
      <c r="S235" s="2">
        <v>0</v>
      </c>
      <c r="T235" s="2">
        <v>0</v>
      </c>
      <c r="U235" s="2">
        <v>681029.86</v>
      </c>
      <c r="V235" s="2">
        <v>0</v>
      </c>
      <c r="W235" s="2">
        <v>982116.77</v>
      </c>
      <c r="X235" s="2">
        <v>-301086.91000000003</v>
      </c>
      <c r="Y235" s="2">
        <v>0</v>
      </c>
      <c r="Z235" s="2">
        <v>0</v>
      </c>
      <c r="AA235" s="2">
        <v>681029.86</v>
      </c>
    </row>
    <row r="236" spans="1:27" ht="15" customHeight="1" x14ac:dyDescent="0.25">
      <c r="A236" s="75" t="str">
        <f t="shared" si="9"/>
        <v>LDGETF1.2</v>
      </c>
      <c r="B236" s="75">
        <f>VLOOKUP(L236,Mapping!D:F,3,0)</f>
        <v>1.2</v>
      </c>
      <c r="C236" s="75" t="str">
        <f>VLOOKUP(L236,Mapping!D:G,4,0)</f>
        <v>Ignore</v>
      </c>
      <c r="D236" s="78">
        <f t="shared" si="10"/>
        <v>91.5</v>
      </c>
      <c r="E236" s="78">
        <f t="shared" si="11"/>
        <v>413.47351300000003</v>
      </c>
      <c r="F236" s="76">
        <f>VLOOKUP(L236,Mapping!D:H,5,0)</f>
        <v>0</v>
      </c>
      <c r="G236" s="1" t="s">
        <v>648</v>
      </c>
      <c r="H236" s="1" t="s">
        <v>92</v>
      </c>
      <c r="I236" s="1" t="s">
        <v>95</v>
      </c>
      <c r="J236" s="6">
        <v>301000</v>
      </c>
      <c r="K236" s="1" t="s">
        <v>710</v>
      </c>
      <c r="L236" s="6">
        <v>310000</v>
      </c>
      <c r="M236" s="2">
        <v>0</v>
      </c>
      <c r="N236" s="1" t="s">
        <v>711</v>
      </c>
      <c r="O236" s="1" t="s">
        <v>651</v>
      </c>
      <c r="P236" s="2">
        <v>0</v>
      </c>
      <c r="Q236" s="2">
        <v>3219735130</v>
      </c>
      <c r="R236" s="2">
        <v>0</v>
      </c>
      <c r="S236" s="2">
        <v>915000000</v>
      </c>
      <c r="T236" s="2">
        <v>0</v>
      </c>
      <c r="U236" s="2">
        <v>4134735130</v>
      </c>
      <c r="V236" s="2">
        <v>0</v>
      </c>
      <c r="W236" s="2">
        <v>3219735130</v>
      </c>
      <c r="X236" s="2">
        <v>0</v>
      </c>
      <c r="Y236" s="2">
        <v>915000000</v>
      </c>
      <c r="Z236" s="2">
        <v>0</v>
      </c>
      <c r="AA236" s="2">
        <v>4134735130</v>
      </c>
    </row>
    <row r="237" spans="1:27" ht="15" customHeight="1" x14ac:dyDescent="0.25">
      <c r="A237" s="75" t="str">
        <f t="shared" si="9"/>
        <v>LDGETFIgnore</v>
      </c>
      <c r="B237" s="75" t="str">
        <f>VLOOKUP(L237,Mapping!D:F,3,0)</f>
        <v>Ignore</v>
      </c>
      <c r="C237" s="75" t="str">
        <f>VLOOKUP(L237,Mapping!D:G,4,0)</f>
        <v>Ignore</v>
      </c>
      <c r="D237" s="78">
        <f t="shared" si="10"/>
        <v>113.140575</v>
      </c>
      <c r="E237" s="78">
        <f t="shared" si="11"/>
        <v>143.20745337299999</v>
      </c>
      <c r="F237" s="76">
        <f>VLOOKUP(L237,Mapping!D:H,5,0)</f>
        <v>0</v>
      </c>
      <c r="G237" s="1" t="s">
        <v>648</v>
      </c>
      <c r="H237" s="1" t="s">
        <v>92</v>
      </c>
      <c r="I237" s="1" t="s">
        <v>95</v>
      </c>
      <c r="J237" s="6">
        <v>303000</v>
      </c>
      <c r="K237" s="1" t="s">
        <v>712</v>
      </c>
      <c r="L237" s="6">
        <v>303207</v>
      </c>
      <c r="M237" s="2">
        <v>0</v>
      </c>
      <c r="N237" s="1" t="s">
        <v>821</v>
      </c>
      <c r="O237" s="1" t="s">
        <v>651</v>
      </c>
      <c r="P237" s="2">
        <v>0</v>
      </c>
      <c r="Q237" s="2">
        <v>300668783.73000002</v>
      </c>
      <c r="R237" s="2">
        <v>0</v>
      </c>
      <c r="S237" s="2">
        <v>1131405750</v>
      </c>
      <c r="T237" s="2">
        <v>0</v>
      </c>
      <c r="U237" s="2">
        <v>1432074533.73</v>
      </c>
      <c r="V237" s="2">
        <v>0</v>
      </c>
      <c r="W237" s="2">
        <v>300668783.73000002</v>
      </c>
      <c r="X237" s="2">
        <v>0</v>
      </c>
      <c r="Y237" s="2">
        <v>1131405750</v>
      </c>
      <c r="Z237" s="2">
        <v>0</v>
      </c>
      <c r="AA237" s="2">
        <v>1432074533.73</v>
      </c>
    </row>
    <row r="238" spans="1:27" ht="15" customHeight="1" x14ac:dyDescent="0.25">
      <c r="A238" s="75" t="str">
        <f t="shared" si="9"/>
        <v>LDGETFIgnore</v>
      </c>
      <c r="B238" s="75" t="str">
        <f>VLOOKUP(L238,Mapping!D:F,3,0)</f>
        <v>Ignore</v>
      </c>
      <c r="C238" s="75" t="str">
        <f>VLOOKUP(L238,Mapping!D:G,4,0)</f>
        <v>Ignore</v>
      </c>
      <c r="D238" s="78">
        <f t="shared" si="10"/>
        <v>0</v>
      </c>
      <c r="E238" s="78">
        <f t="shared" si="11"/>
        <v>44.686361657999996</v>
      </c>
      <c r="F238" s="76">
        <f>VLOOKUP(L238,Mapping!D:H,5,0)</f>
        <v>0</v>
      </c>
      <c r="G238" s="1" t="s">
        <v>648</v>
      </c>
      <c r="H238" s="1" t="s">
        <v>92</v>
      </c>
      <c r="I238" s="1" t="s">
        <v>95</v>
      </c>
      <c r="J238" s="6">
        <v>303000</v>
      </c>
      <c r="K238" s="1" t="s">
        <v>712</v>
      </c>
      <c r="L238" s="6">
        <v>390000</v>
      </c>
      <c r="M238" s="2">
        <v>0</v>
      </c>
      <c r="N238" s="1" t="s">
        <v>717</v>
      </c>
      <c r="O238" s="1" t="s">
        <v>651</v>
      </c>
      <c r="P238" s="2">
        <v>0</v>
      </c>
      <c r="Q238" s="2">
        <v>446863616.57999998</v>
      </c>
      <c r="R238" s="2">
        <v>0</v>
      </c>
      <c r="S238" s="2">
        <v>0</v>
      </c>
      <c r="T238" s="2">
        <v>0</v>
      </c>
      <c r="U238" s="2">
        <v>446863616.57999998</v>
      </c>
      <c r="V238" s="2">
        <v>0</v>
      </c>
      <c r="W238" s="2">
        <v>446863616.57999998</v>
      </c>
      <c r="X238" s="2">
        <v>0</v>
      </c>
      <c r="Y238" s="2">
        <v>0</v>
      </c>
      <c r="Z238" s="2">
        <v>0</v>
      </c>
      <c r="AA238" s="2">
        <v>446863616.57999998</v>
      </c>
    </row>
    <row r="239" spans="1:27" ht="15" customHeight="1" x14ac:dyDescent="0.25">
      <c r="A239" s="75" t="str">
        <f t="shared" si="9"/>
        <v>LDGETFIgnore</v>
      </c>
      <c r="B239" s="75" t="str">
        <f>VLOOKUP(L239,Mapping!D:F,3,0)</f>
        <v>Ignore</v>
      </c>
      <c r="C239" s="75" t="str">
        <f>VLOOKUP(L239,Mapping!D:G,4,0)</f>
        <v>Ignore</v>
      </c>
      <c r="D239" s="78">
        <f t="shared" si="10"/>
        <v>0</v>
      </c>
      <c r="E239" s="78">
        <f t="shared" si="11"/>
        <v>-8.1850184999999992E-2</v>
      </c>
      <c r="F239" s="76">
        <f>VLOOKUP(L239,Mapping!D:H,5,0)</f>
        <v>0</v>
      </c>
      <c r="G239" s="1" t="s">
        <v>648</v>
      </c>
      <c r="H239" s="1" t="s">
        <v>92</v>
      </c>
      <c r="I239" s="1" t="s">
        <v>95</v>
      </c>
      <c r="J239" s="6">
        <v>303000</v>
      </c>
      <c r="K239" s="1" t="s">
        <v>712</v>
      </c>
      <c r="L239" s="6">
        <v>390405</v>
      </c>
      <c r="M239" s="2">
        <v>0</v>
      </c>
      <c r="N239" s="1" t="s">
        <v>720</v>
      </c>
      <c r="O239" s="1" t="s">
        <v>651</v>
      </c>
      <c r="P239" s="2">
        <v>-818501.85</v>
      </c>
      <c r="Q239" s="2">
        <v>0</v>
      </c>
      <c r="R239" s="2">
        <v>0</v>
      </c>
      <c r="S239" s="2">
        <v>0</v>
      </c>
      <c r="T239" s="2">
        <v>-818501.85</v>
      </c>
      <c r="U239" s="2">
        <v>0</v>
      </c>
      <c r="V239" s="2">
        <v>-818501.85</v>
      </c>
      <c r="W239" s="2">
        <v>0</v>
      </c>
      <c r="X239" s="2">
        <v>0</v>
      </c>
      <c r="Y239" s="2">
        <v>0</v>
      </c>
      <c r="Z239" s="2">
        <v>-818501.85</v>
      </c>
      <c r="AA239" s="2">
        <v>0</v>
      </c>
    </row>
    <row r="240" spans="1:27" ht="15" customHeight="1" x14ac:dyDescent="0.25">
      <c r="A240" s="75" t="str">
        <f t="shared" si="9"/>
        <v>LDGETFIgnore</v>
      </c>
      <c r="B240" s="75" t="str">
        <f>VLOOKUP(L240,Mapping!D:F,3,0)</f>
        <v>Ignore</v>
      </c>
      <c r="C240" s="75" t="str">
        <f>VLOOKUP(L240,Mapping!D:G,4,0)</f>
        <v>Ignore</v>
      </c>
      <c r="D240" s="78">
        <f t="shared" si="10"/>
        <v>0</v>
      </c>
      <c r="E240" s="78">
        <f t="shared" si="11"/>
        <v>312.57318261300003</v>
      </c>
      <c r="F240" s="76">
        <f>VLOOKUP(L240,Mapping!D:H,5,0)</f>
        <v>0</v>
      </c>
      <c r="G240" s="1" t="s">
        <v>648</v>
      </c>
      <c r="H240" s="1" t="s">
        <v>92</v>
      </c>
      <c r="I240" s="1" t="s">
        <v>95</v>
      </c>
      <c r="J240" s="6">
        <v>303000</v>
      </c>
      <c r="K240" s="1" t="s">
        <v>712</v>
      </c>
      <c r="L240" s="6">
        <v>390407</v>
      </c>
      <c r="M240" s="2">
        <v>0</v>
      </c>
      <c r="N240" s="1" t="s">
        <v>822</v>
      </c>
      <c r="O240" s="1" t="s">
        <v>651</v>
      </c>
      <c r="P240" s="2">
        <v>0</v>
      </c>
      <c r="Q240" s="2">
        <v>3125731826.1300001</v>
      </c>
      <c r="R240" s="2">
        <v>0</v>
      </c>
      <c r="S240" s="2">
        <v>0</v>
      </c>
      <c r="T240" s="2">
        <v>0</v>
      </c>
      <c r="U240" s="2">
        <v>3125731826.1300001</v>
      </c>
      <c r="V240" s="2">
        <v>0</v>
      </c>
      <c r="W240" s="2">
        <v>3125731826.1300001</v>
      </c>
      <c r="X240" s="2">
        <v>0</v>
      </c>
      <c r="Y240" s="2">
        <v>0</v>
      </c>
      <c r="Z240" s="2">
        <v>0</v>
      </c>
      <c r="AA240" s="2">
        <v>3125731826.1300001</v>
      </c>
    </row>
    <row r="241" spans="1:27" ht="15" customHeight="1" x14ac:dyDescent="0.25">
      <c r="A241" s="75" t="str">
        <f t="shared" si="9"/>
        <v>LDGETF5.3</v>
      </c>
      <c r="B241" s="75">
        <f>VLOOKUP(L241,Mapping!D:F,3,0)</f>
        <v>5.3</v>
      </c>
      <c r="C241" s="75" t="str">
        <f>VLOOKUP(L241,Mapping!D:G,4,0)</f>
        <v>Ignore</v>
      </c>
      <c r="D241" s="78">
        <f t="shared" si="10"/>
        <v>0.14843714099999999</v>
      </c>
      <c r="E241" s="78">
        <f t="shared" si="11"/>
        <v>0.14843714099999999</v>
      </c>
      <c r="F241" s="76">
        <f>VLOOKUP(L241,Mapping!D:H,5,0)</f>
        <v>0</v>
      </c>
      <c r="G241" s="1" t="s">
        <v>648</v>
      </c>
      <c r="H241" s="1" t="s">
        <v>92</v>
      </c>
      <c r="I241" s="1" t="s">
        <v>95</v>
      </c>
      <c r="J241" s="6">
        <v>410000</v>
      </c>
      <c r="K241" s="1" t="s">
        <v>723</v>
      </c>
      <c r="L241" s="6">
        <v>412130</v>
      </c>
      <c r="M241" s="2">
        <v>0</v>
      </c>
      <c r="N241" s="1" t="s">
        <v>725</v>
      </c>
      <c r="O241" s="1" t="s">
        <v>651</v>
      </c>
      <c r="P241" s="2">
        <v>0</v>
      </c>
      <c r="Q241" s="2">
        <v>0</v>
      </c>
      <c r="R241" s="2">
        <v>0</v>
      </c>
      <c r="S241" s="2">
        <v>1484371.41</v>
      </c>
      <c r="T241" s="2">
        <v>0</v>
      </c>
      <c r="U241" s="2">
        <v>1484371.41</v>
      </c>
      <c r="V241" s="2">
        <v>0</v>
      </c>
      <c r="W241" s="2">
        <v>0</v>
      </c>
      <c r="X241" s="2">
        <v>0</v>
      </c>
      <c r="Y241" s="2">
        <v>1484371.41</v>
      </c>
      <c r="Z241" s="2">
        <v>0</v>
      </c>
      <c r="AA241" s="2">
        <v>1484371.41</v>
      </c>
    </row>
    <row r="242" spans="1:27" ht="15" customHeight="1" x14ac:dyDescent="0.25">
      <c r="A242" s="75" t="str">
        <f t="shared" si="9"/>
        <v>LDGETFIgnore</v>
      </c>
      <c r="B242" s="75" t="str">
        <f>VLOOKUP(L242,Mapping!D:F,3,0)</f>
        <v>Ignore</v>
      </c>
      <c r="C242" s="75" t="str">
        <f>VLOOKUP(L242,Mapping!D:G,4,0)</f>
        <v>Ignore</v>
      </c>
      <c r="D242" s="78">
        <f t="shared" si="10"/>
        <v>6.5687451509999999</v>
      </c>
      <c r="E242" s="78">
        <f t="shared" si="11"/>
        <v>-2.1604024280000003</v>
      </c>
      <c r="F242" s="76">
        <f>VLOOKUP(L242,Mapping!D:H,5,0)</f>
        <v>0</v>
      </c>
      <c r="G242" s="1" t="s">
        <v>648</v>
      </c>
      <c r="H242" s="1" t="s">
        <v>92</v>
      </c>
      <c r="I242" s="1" t="s">
        <v>95</v>
      </c>
      <c r="J242" s="6">
        <v>430000</v>
      </c>
      <c r="K242" s="1" t="s">
        <v>729</v>
      </c>
      <c r="L242" s="6">
        <v>432130</v>
      </c>
      <c r="M242" s="2">
        <v>0</v>
      </c>
      <c r="N242" s="1" t="s">
        <v>731</v>
      </c>
      <c r="O242" s="1" t="s">
        <v>651</v>
      </c>
      <c r="P242" s="2">
        <v>-87291475.790000007</v>
      </c>
      <c r="Q242" s="2">
        <v>0</v>
      </c>
      <c r="R242" s="2">
        <v>0</v>
      </c>
      <c r="S242" s="2">
        <v>65687451.509999998</v>
      </c>
      <c r="T242" s="2">
        <v>-21604024.280000001</v>
      </c>
      <c r="U242" s="2">
        <v>0</v>
      </c>
      <c r="V242" s="2">
        <v>-87291475.790000007</v>
      </c>
      <c r="W242" s="2">
        <v>0</v>
      </c>
      <c r="X242" s="2">
        <v>0</v>
      </c>
      <c r="Y242" s="2">
        <v>65687451.509999998</v>
      </c>
      <c r="Z242" s="2">
        <v>-21604024.280000001</v>
      </c>
      <c r="AA242" s="2">
        <v>0</v>
      </c>
    </row>
    <row r="243" spans="1:27" ht="15" customHeight="1" x14ac:dyDescent="0.25">
      <c r="A243" s="75" t="str">
        <f t="shared" si="9"/>
        <v>LDGETF5.2</v>
      </c>
      <c r="B243" s="75">
        <f>VLOOKUP(L243,Mapping!D:F,3,0)</f>
        <v>5.2</v>
      </c>
      <c r="C243" s="75" t="str">
        <f>VLOOKUP(L243,Mapping!D:G,4,0)</f>
        <v>Ignore</v>
      </c>
      <c r="D243" s="78">
        <f t="shared" si="10"/>
        <v>1.4028699999999998E-4</v>
      </c>
      <c r="E243" s="78">
        <f t="shared" si="11"/>
        <v>1.4028699999999998E-4</v>
      </c>
      <c r="F243" s="76">
        <f>VLOOKUP(L243,Mapping!D:H,5,0)</f>
        <v>0</v>
      </c>
      <c r="G243" s="1" t="s">
        <v>648</v>
      </c>
      <c r="H243" s="1" t="s">
        <v>92</v>
      </c>
      <c r="I243" s="1" t="s">
        <v>95</v>
      </c>
      <c r="J243" s="6">
        <v>450000</v>
      </c>
      <c r="K243" s="1" t="s">
        <v>733</v>
      </c>
      <c r="L243" s="6">
        <v>452111</v>
      </c>
      <c r="M243" s="2">
        <v>0</v>
      </c>
      <c r="N243" s="1" t="s">
        <v>735</v>
      </c>
      <c r="O243" s="1" t="s">
        <v>651</v>
      </c>
      <c r="P243" s="2">
        <v>0</v>
      </c>
      <c r="Q243" s="2">
        <v>0</v>
      </c>
      <c r="R243" s="2">
        <v>0</v>
      </c>
      <c r="S243" s="2">
        <v>1402.87</v>
      </c>
      <c r="T243" s="2">
        <v>0</v>
      </c>
      <c r="U243" s="2">
        <v>1402.87</v>
      </c>
      <c r="V243" s="2">
        <v>0</v>
      </c>
      <c r="W243" s="2">
        <v>0</v>
      </c>
      <c r="X243" s="2">
        <v>0</v>
      </c>
      <c r="Y243" s="2">
        <v>1402.87</v>
      </c>
      <c r="Z243" s="2">
        <v>0</v>
      </c>
      <c r="AA243" s="2">
        <v>1402.87</v>
      </c>
    </row>
    <row r="244" spans="1:27" ht="15" customHeight="1" x14ac:dyDescent="0.25">
      <c r="A244" s="75" t="str">
        <f t="shared" si="9"/>
        <v>LDGETF5.2</v>
      </c>
      <c r="B244" s="75">
        <f>VLOOKUP(L244,Mapping!D:F,3,0)</f>
        <v>5.2</v>
      </c>
      <c r="C244" s="75" t="str">
        <f>VLOOKUP(L244,Mapping!D:G,4,0)</f>
        <v>Ignore</v>
      </c>
      <c r="D244" s="78">
        <f t="shared" si="10"/>
        <v>21.764460447000001</v>
      </c>
      <c r="E244" s="78">
        <f t="shared" si="11"/>
        <v>21.764460447000001</v>
      </c>
      <c r="F244" s="76">
        <f>VLOOKUP(L244,Mapping!D:H,5,0)</f>
        <v>0</v>
      </c>
      <c r="G244" s="1" t="s">
        <v>648</v>
      </c>
      <c r="H244" s="1" t="s">
        <v>92</v>
      </c>
      <c r="I244" s="1" t="s">
        <v>95</v>
      </c>
      <c r="J244" s="6">
        <v>450000</v>
      </c>
      <c r="K244" s="1" t="s">
        <v>733</v>
      </c>
      <c r="L244" s="6">
        <v>452130</v>
      </c>
      <c r="M244" s="2">
        <v>0</v>
      </c>
      <c r="N244" s="1" t="s">
        <v>737</v>
      </c>
      <c r="O244" s="1" t="s">
        <v>651</v>
      </c>
      <c r="P244" s="2">
        <v>0</v>
      </c>
      <c r="Q244" s="2">
        <v>0</v>
      </c>
      <c r="R244" s="2">
        <v>0</v>
      </c>
      <c r="S244" s="2">
        <v>217644604.47</v>
      </c>
      <c r="T244" s="2">
        <v>0</v>
      </c>
      <c r="U244" s="2">
        <v>217644604.47</v>
      </c>
      <c r="V244" s="2">
        <v>0</v>
      </c>
      <c r="W244" s="2">
        <v>0</v>
      </c>
      <c r="X244" s="2">
        <v>0</v>
      </c>
      <c r="Y244" s="2">
        <v>217644604.47</v>
      </c>
      <c r="Z244" s="2">
        <v>0</v>
      </c>
      <c r="AA244" s="2">
        <v>217644604.47</v>
      </c>
    </row>
    <row r="245" spans="1:27" ht="15" customHeight="1" x14ac:dyDescent="0.25">
      <c r="A245" s="75" t="str">
        <f t="shared" si="9"/>
        <v>LDGETF5.2</v>
      </c>
      <c r="B245" s="75">
        <f>VLOOKUP(L245,Mapping!D:F,3,0)</f>
        <v>5.2</v>
      </c>
      <c r="C245" s="75" t="str">
        <f>VLOOKUP(L245,Mapping!D:G,4,0)</f>
        <v>Ignore</v>
      </c>
      <c r="D245" s="78">
        <f t="shared" si="10"/>
        <v>0.26010631400000001</v>
      </c>
      <c r="E245" s="78">
        <f t="shared" si="11"/>
        <v>0.26010631400000001</v>
      </c>
      <c r="F245" s="76">
        <f>VLOOKUP(L245,Mapping!D:H,5,0)</f>
        <v>0</v>
      </c>
      <c r="G245" s="1" t="s">
        <v>648</v>
      </c>
      <c r="H245" s="1" t="s">
        <v>92</v>
      </c>
      <c r="I245" s="1" t="s">
        <v>95</v>
      </c>
      <c r="J245" s="6">
        <v>450000</v>
      </c>
      <c r="K245" s="1" t="s">
        <v>733</v>
      </c>
      <c r="L245" s="6">
        <v>452247</v>
      </c>
      <c r="M245" s="2">
        <v>0</v>
      </c>
      <c r="N245" s="1" t="s">
        <v>741</v>
      </c>
      <c r="O245" s="1" t="s">
        <v>651</v>
      </c>
      <c r="P245" s="2">
        <v>0</v>
      </c>
      <c r="Q245" s="2">
        <v>0</v>
      </c>
      <c r="R245" s="2">
        <v>0</v>
      </c>
      <c r="S245" s="2">
        <v>2601063.14</v>
      </c>
      <c r="T245" s="2">
        <v>0</v>
      </c>
      <c r="U245" s="2">
        <v>2601063.14</v>
      </c>
      <c r="V245" s="2">
        <v>0</v>
      </c>
      <c r="W245" s="2">
        <v>0</v>
      </c>
      <c r="X245" s="2">
        <v>0</v>
      </c>
      <c r="Y245" s="2">
        <v>2601063.14</v>
      </c>
      <c r="Z245" s="2">
        <v>0</v>
      </c>
      <c r="AA245" s="2">
        <v>2601063.14</v>
      </c>
    </row>
    <row r="246" spans="1:27" ht="15" customHeight="1" x14ac:dyDescent="0.25">
      <c r="A246" s="75" t="str">
        <f t="shared" si="9"/>
        <v>LDGETF5.5</v>
      </c>
      <c r="B246" s="75">
        <f>VLOOKUP(L246,Mapping!D:F,3,0)</f>
        <v>5.5</v>
      </c>
      <c r="C246" s="75" t="str">
        <f>VLOOKUP(L246,Mapping!D:G,4,0)</f>
        <v>Ignore</v>
      </c>
      <c r="D246" s="78">
        <f t="shared" si="10"/>
        <v>-2.8181999999999999E-5</v>
      </c>
      <c r="E246" s="78">
        <f t="shared" si="11"/>
        <v>-2.8181999999999999E-5</v>
      </c>
      <c r="F246" s="76">
        <f>VLOOKUP(L246,Mapping!D:H,5,0)</f>
        <v>0</v>
      </c>
      <c r="G246" s="1" t="s">
        <v>648</v>
      </c>
      <c r="H246" s="1" t="s">
        <v>92</v>
      </c>
      <c r="I246" s="1" t="s">
        <v>95</v>
      </c>
      <c r="J246" s="6">
        <v>460000</v>
      </c>
      <c r="K246" s="1" t="s">
        <v>742</v>
      </c>
      <c r="L246" s="6">
        <v>452233</v>
      </c>
      <c r="M246" s="2">
        <v>0</v>
      </c>
      <c r="N246" s="1" t="s">
        <v>743</v>
      </c>
      <c r="O246" s="1" t="s">
        <v>651</v>
      </c>
      <c r="P246" s="2">
        <v>0</v>
      </c>
      <c r="Q246" s="2">
        <v>0</v>
      </c>
      <c r="R246" s="2">
        <v>-281.82</v>
      </c>
      <c r="S246" s="2">
        <v>0</v>
      </c>
      <c r="T246" s="2">
        <v>-281.82</v>
      </c>
      <c r="U246" s="2">
        <v>0</v>
      </c>
      <c r="V246" s="2">
        <v>0</v>
      </c>
      <c r="W246" s="2">
        <v>0</v>
      </c>
      <c r="X246" s="2">
        <v>-281.82</v>
      </c>
      <c r="Y246" s="2">
        <v>0</v>
      </c>
      <c r="Z246" s="2">
        <v>-281.82</v>
      </c>
      <c r="AA246" s="2">
        <v>0</v>
      </c>
    </row>
    <row r="247" spans="1:27" ht="15" customHeight="1" x14ac:dyDescent="0.25">
      <c r="A247" s="75" t="str">
        <f t="shared" si="9"/>
        <v>LDGETF5.3</v>
      </c>
      <c r="B247" s="75">
        <f>VLOOKUP(L247,Mapping!D:F,3,0)</f>
        <v>5.3</v>
      </c>
      <c r="C247" s="75" t="str">
        <f>VLOOKUP(L247,Mapping!D:G,4,0)</f>
        <v>Ignore</v>
      </c>
      <c r="D247" s="78">
        <f t="shared" si="10"/>
        <v>-5.6348040700000004</v>
      </c>
      <c r="E247" s="78">
        <f t="shared" si="11"/>
        <v>-5.6348040700000004</v>
      </c>
      <c r="F247" s="76">
        <f>VLOOKUP(L247,Mapping!D:H,5,0)</f>
        <v>0</v>
      </c>
      <c r="G247" s="1" t="s">
        <v>648</v>
      </c>
      <c r="H247" s="1" t="s">
        <v>92</v>
      </c>
      <c r="I247" s="1" t="s">
        <v>95</v>
      </c>
      <c r="J247" s="6">
        <v>510000</v>
      </c>
      <c r="K247" s="1" t="s">
        <v>745</v>
      </c>
      <c r="L247" s="6">
        <v>512130</v>
      </c>
      <c r="M247" s="2">
        <v>0</v>
      </c>
      <c r="N247" s="1" t="s">
        <v>747</v>
      </c>
      <c r="O247" s="1" t="s">
        <v>651</v>
      </c>
      <c r="P247" s="2">
        <v>0</v>
      </c>
      <c r="Q247" s="2">
        <v>0</v>
      </c>
      <c r="R247" s="2">
        <v>-56348040.700000003</v>
      </c>
      <c r="S247" s="2">
        <v>0</v>
      </c>
      <c r="T247" s="2">
        <v>-56348040.700000003</v>
      </c>
      <c r="U247" s="2">
        <v>0</v>
      </c>
      <c r="V247" s="2">
        <v>0</v>
      </c>
      <c r="W247" s="2">
        <v>0</v>
      </c>
      <c r="X247" s="2">
        <v>-56348040.700000003</v>
      </c>
      <c r="Y247" s="2">
        <v>0</v>
      </c>
      <c r="Z247" s="2">
        <v>-56348040.700000003</v>
      </c>
      <c r="AA247" s="2">
        <v>0</v>
      </c>
    </row>
    <row r="248" spans="1:27" ht="15" customHeight="1" x14ac:dyDescent="0.25">
      <c r="A248" s="75" t="str">
        <f t="shared" si="9"/>
        <v>LDGETF6.3</v>
      </c>
      <c r="B248" s="75">
        <f>VLOOKUP(L248,Mapping!D:F,3,0)</f>
        <v>6.3</v>
      </c>
      <c r="C248" s="75" t="str">
        <f>VLOOKUP(L248,Mapping!D:G,4,0)</f>
        <v>Mirror</v>
      </c>
      <c r="D248" s="78">
        <f t="shared" si="10"/>
        <v>-2.45035E-3</v>
      </c>
      <c r="E248" s="78">
        <f t="shared" si="11"/>
        <v>-2.45035E-3</v>
      </c>
      <c r="F248" s="76">
        <f>VLOOKUP(L248,Mapping!D:H,5,0)</f>
        <v>0</v>
      </c>
      <c r="G248" s="1" t="s">
        <v>648</v>
      </c>
      <c r="H248" s="1" t="s">
        <v>92</v>
      </c>
      <c r="I248" s="1" t="s">
        <v>95</v>
      </c>
      <c r="J248" s="6">
        <v>550000</v>
      </c>
      <c r="K248" s="1" t="s">
        <v>752</v>
      </c>
      <c r="L248" s="6">
        <v>553007</v>
      </c>
      <c r="M248" s="2">
        <v>0</v>
      </c>
      <c r="N248" s="1" t="s">
        <v>753</v>
      </c>
      <c r="O248" s="1" t="s">
        <v>651</v>
      </c>
      <c r="P248" s="2">
        <v>0</v>
      </c>
      <c r="Q248" s="2">
        <v>0</v>
      </c>
      <c r="R248" s="2">
        <v>-24503.5</v>
      </c>
      <c r="S248" s="2">
        <v>0</v>
      </c>
      <c r="T248" s="2">
        <v>-24503.5</v>
      </c>
      <c r="U248" s="2">
        <v>0</v>
      </c>
      <c r="V248" s="2">
        <v>0</v>
      </c>
      <c r="W248" s="2">
        <v>0</v>
      </c>
      <c r="X248" s="2">
        <v>-24503.5</v>
      </c>
      <c r="Y248" s="2">
        <v>0</v>
      </c>
      <c r="Z248" s="2">
        <v>-24503.5</v>
      </c>
      <c r="AA248" s="2">
        <v>0</v>
      </c>
    </row>
    <row r="249" spans="1:27" ht="15" customHeight="1" x14ac:dyDescent="0.25">
      <c r="A249" s="75" t="str">
        <f t="shared" si="9"/>
        <v>LDGETF6.3</v>
      </c>
      <c r="B249" s="75">
        <f>VLOOKUP(L249,Mapping!D:F,3,0)</f>
        <v>6.3</v>
      </c>
      <c r="C249" s="75" t="str">
        <f>VLOOKUP(L249,Mapping!D:G,4,0)</f>
        <v>Mirror</v>
      </c>
      <c r="D249" s="78">
        <f t="shared" si="10"/>
        <v>-2.3600000000000001E-3</v>
      </c>
      <c r="E249" s="78">
        <f t="shared" si="11"/>
        <v>-2.3600000000000001E-3</v>
      </c>
      <c r="F249" s="76">
        <f>VLOOKUP(L249,Mapping!D:H,5,0)</f>
        <v>0</v>
      </c>
      <c r="G249" s="1" t="s">
        <v>648</v>
      </c>
      <c r="H249" s="1" t="s">
        <v>92</v>
      </c>
      <c r="I249" s="1" t="s">
        <v>95</v>
      </c>
      <c r="J249" s="6">
        <v>550000</v>
      </c>
      <c r="K249" s="1" t="s">
        <v>752</v>
      </c>
      <c r="L249" s="6">
        <v>553020</v>
      </c>
      <c r="M249" s="2">
        <v>0</v>
      </c>
      <c r="N249" s="1" t="s">
        <v>1652</v>
      </c>
      <c r="O249" s="1" t="s">
        <v>651</v>
      </c>
      <c r="P249" s="2">
        <v>0</v>
      </c>
      <c r="Q249" s="2">
        <v>0</v>
      </c>
      <c r="R249" s="2">
        <v>-23600</v>
      </c>
      <c r="S249" s="2">
        <v>0</v>
      </c>
      <c r="T249" s="2">
        <v>-23600</v>
      </c>
      <c r="U249" s="2">
        <v>0</v>
      </c>
      <c r="V249" s="2">
        <v>0</v>
      </c>
      <c r="W249" s="2">
        <v>0</v>
      </c>
      <c r="X249" s="2">
        <v>-23600</v>
      </c>
      <c r="Y249" s="2">
        <v>0</v>
      </c>
      <c r="Z249" s="2">
        <v>-23600</v>
      </c>
      <c r="AA249" s="2">
        <v>0</v>
      </c>
    </row>
    <row r="250" spans="1:27" ht="15" customHeight="1" x14ac:dyDescent="0.25">
      <c r="A250" s="75" t="str">
        <f t="shared" si="9"/>
        <v>LDGETF6.3</v>
      </c>
      <c r="B250" s="75">
        <f>VLOOKUP(L250,Mapping!D:F,3,0)</f>
        <v>6.3</v>
      </c>
      <c r="C250" s="75" t="str">
        <f>VLOOKUP(L250,Mapping!D:G,4,0)</f>
        <v>Mirror</v>
      </c>
      <c r="D250" s="78">
        <f t="shared" si="10"/>
        <v>4.9652755E-2</v>
      </c>
      <c r="E250" s="78">
        <f t="shared" si="11"/>
        <v>4.9652755E-2</v>
      </c>
      <c r="F250" s="76">
        <f>VLOOKUP(L250,Mapping!D:H,5,0)</f>
        <v>0</v>
      </c>
      <c r="G250" s="1" t="s">
        <v>648</v>
      </c>
      <c r="H250" s="1" t="s">
        <v>92</v>
      </c>
      <c r="I250" s="1" t="s">
        <v>95</v>
      </c>
      <c r="J250" s="6">
        <v>550000</v>
      </c>
      <c r="K250" s="1" t="s">
        <v>752</v>
      </c>
      <c r="L250" s="6">
        <v>553111</v>
      </c>
      <c r="M250" s="2">
        <v>0</v>
      </c>
      <c r="N250" s="1" t="s">
        <v>756</v>
      </c>
      <c r="O250" s="1" t="s">
        <v>651</v>
      </c>
      <c r="P250" s="2">
        <v>0</v>
      </c>
      <c r="Q250" s="2">
        <v>0</v>
      </c>
      <c r="R250" s="2">
        <v>0</v>
      </c>
      <c r="S250" s="2">
        <v>496527.55</v>
      </c>
      <c r="T250" s="2">
        <v>0</v>
      </c>
      <c r="U250" s="2">
        <v>496527.55</v>
      </c>
      <c r="V250" s="2">
        <v>0</v>
      </c>
      <c r="W250" s="2">
        <v>0</v>
      </c>
      <c r="X250" s="2">
        <v>0</v>
      </c>
      <c r="Y250" s="2">
        <v>496527.55</v>
      </c>
      <c r="Z250" s="2">
        <v>0</v>
      </c>
      <c r="AA250" s="2">
        <v>496527.55</v>
      </c>
    </row>
    <row r="251" spans="1:27" ht="15" customHeight="1" x14ac:dyDescent="0.25">
      <c r="A251" s="75" t="str">
        <f t="shared" si="9"/>
        <v>LDGETF6.2</v>
      </c>
      <c r="B251" s="75">
        <f>VLOOKUP(L251,Mapping!D:F,3,0)</f>
        <v>6.2</v>
      </c>
      <c r="C251" s="75" t="str">
        <f>VLOOKUP(L251,Mapping!D:G,4,0)</f>
        <v>Mirror</v>
      </c>
      <c r="D251" s="78">
        <f t="shared" si="10"/>
        <v>-3.9887520000000008E-3</v>
      </c>
      <c r="E251" s="78">
        <f t="shared" si="11"/>
        <v>-3.9887520000000008E-3</v>
      </c>
      <c r="F251" s="76">
        <f>VLOOKUP(L251,Mapping!D:H,5,0)</f>
        <v>0</v>
      </c>
      <c r="G251" s="1" t="s">
        <v>648</v>
      </c>
      <c r="H251" s="1" t="s">
        <v>92</v>
      </c>
      <c r="I251" s="1" t="s">
        <v>95</v>
      </c>
      <c r="J251" s="6">
        <v>550000</v>
      </c>
      <c r="K251" s="1" t="s">
        <v>752</v>
      </c>
      <c r="L251" s="6">
        <v>553131</v>
      </c>
      <c r="M251" s="2">
        <v>0</v>
      </c>
      <c r="N251" s="1" t="s">
        <v>757</v>
      </c>
      <c r="O251" s="1" t="s">
        <v>651</v>
      </c>
      <c r="P251" s="2">
        <v>0</v>
      </c>
      <c r="Q251" s="2">
        <v>0</v>
      </c>
      <c r="R251" s="2">
        <v>-39887.520000000004</v>
      </c>
      <c r="S251" s="2">
        <v>0</v>
      </c>
      <c r="T251" s="2">
        <v>-39887.520000000004</v>
      </c>
      <c r="U251" s="2">
        <v>0</v>
      </c>
      <c r="V251" s="2">
        <v>0</v>
      </c>
      <c r="W251" s="2">
        <v>0</v>
      </c>
      <c r="X251" s="2">
        <v>-39887.520000000004</v>
      </c>
      <c r="Y251" s="2">
        <v>0</v>
      </c>
      <c r="Z251" s="2">
        <v>-39887.520000000004</v>
      </c>
      <c r="AA251" s="2">
        <v>0</v>
      </c>
    </row>
    <row r="252" spans="1:27" ht="15" customHeight="1" x14ac:dyDescent="0.25">
      <c r="A252" s="75" t="str">
        <f t="shared" si="9"/>
        <v>LDGETF6.3</v>
      </c>
      <c r="B252" s="75">
        <f>VLOOKUP(L252,Mapping!D:F,3,0)</f>
        <v>6.3</v>
      </c>
      <c r="C252" s="75" t="str">
        <f>VLOOKUP(L252,Mapping!D:G,4,0)</f>
        <v>Mirror</v>
      </c>
      <c r="D252" s="78">
        <f t="shared" si="10"/>
        <v>-4.248E-3</v>
      </c>
      <c r="E252" s="78">
        <f t="shared" si="11"/>
        <v>-4.248E-3</v>
      </c>
      <c r="F252" s="76">
        <f>VLOOKUP(L252,Mapping!D:H,5,0)</f>
        <v>0</v>
      </c>
      <c r="G252" s="1" t="s">
        <v>648</v>
      </c>
      <c r="H252" s="1" t="s">
        <v>92</v>
      </c>
      <c r="I252" s="1" t="s">
        <v>95</v>
      </c>
      <c r="J252" s="6">
        <v>550000</v>
      </c>
      <c r="K252" s="1" t="s">
        <v>752</v>
      </c>
      <c r="L252" s="6">
        <v>553135</v>
      </c>
      <c r="M252" s="2">
        <v>0</v>
      </c>
      <c r="N252" s="1" t="s">
        <v>929</v>
      </c>
      <c r="O252" s="1" t="s">
        <v>651</v>
      </c>
      <c r="P252" s="2">
        <v>0</v>
      </c>
      <c r="Q252" s="2">
        <v>0</v>
      </c>
      <c r="R252" s="2">
        <v>-42480</v>
      </c>
      <c r="S252" s="2">
        <v>0</v>
      </c>
      <c r="T252" s="2">
        <v>-42480</v>
      </c>
      <c r="U252" s="2">
        <v>0</v>
      </c>
      <c r="V252" s="2">
        <v>0</v>
      </c>
      <c r="W252" s="2">
        <v>0</v>
      </c>
      <c r="X252" s="2">
        <v>-42480</v>
      </c>
      <c r="Y252" s="2">
        <v>0</v>
      </c>
      <c r="Z252" s="2">
        <v>-42480</v>
      </c>
      <c r="AA252" s="2">
        <v>0</v>
      </c>
    </row>
    <row r="253" spans="1:27" ht="15" customHeight="1" x14ac:dyDescent="0.25">
      <c r="A253" s="75" t="str">
        <f t="shared" si="9"/>
        <v>LDGETF6.3</v>
      </c>
      <c r="B253" s="75">
        <f>VLOOKUP(L253,Mapping!D:F,3,0)</f>
        <v>6.3</v>
      </c>
      <c r="C253" s="75" t="str">
        <f>VLOOKUP(L253,Mapping!D:G,4,0)</f>
        <v>Accrual</v>
      </c>
      <c r="D253" s="78">
        <f t="shared" si="10"/>
        <v>-3.6767171999999994E-2</v>
      </c>
      <c r="E253" s="78">
        <f t="shared" si="11"/>
        <v>-3.6767171999999994E-2</v>
      </c>
      <c r="F253" s="76">
        <f>VLOOKUP(L253,Mapping!D:H,5,0)</f>
        <v>0</v>
      </c>
      <c r="G253" s="1" t="s">
        <v>648</v>
      </c>
      <c r="H253" s="1" t="s">
        <v>92</v>
      </c>
      <c r="I253" s="1" t="s">
        <v>95</v>
      </c>
      <c r="J253" s="6">
        <v>550000</v>
      </c>
      <c r="K253" s="1" t="s">
        <v>752</v>
      </c>
      <c r="L253" s="6">
        <v>553171</v>
      </c>
      <c r="M253" s="2">
        <v>0</v>
      </c>
      <c r="N253" s="1" t="s">
        <v>759</v>
      </c>
      <c r="O253" s="1" t="s">
        <v>651</v>
      </c>
      <c r="P253" s="2">
        <v>0</v>
      </c>
      <c r="Q253" s="2">
        <v>0</v>
      </c>
      <c r="R253" s="2">
        <v>-367671.72</v>
      </c>
      <c r="S253" s="2">
        <v>0</v>
      </c>
      <c r="T253" s="2">
        <v>-367671.72</v>
      </c>
      <c r="U253" s="2">
        <v>0</v>
      </c>
      <c r="V253" s="2">
        <v>0</v>
      </c>
      <c r="W253" s="2">
        <v>0</v>
      </c>
      <c r="X253" s="2">
        <v>-367671.72</v>
      </c>
      <c r="Y253" s="2">
        <v>0</v>
      </c>
      <c r="Z253" s="2">
        <v>-367671.72</v>
      </c>
      <c r="AA253" s="2">
        <v>0</v>
      </c>
    </row>
    <row r="254" spans="1:27" ht="15" customHeight="1" x14ac:dyDescent="0.25">
      <c r="A254" s="75" t="str">
        <f t="shared" si="9"/>
        <v>LDGETF6.3</v>
      </c>
      <c r="B254" s="75">
        <f>VLOOKUP(L254,Mapping!D:F,3,0)</f>
        <v>6.3</v>
      </c>
      <c r="C254" s="75" t="str">
        <f>VLOOKUP(L254,Mapping!D:G,4,0)</f>
        <v>Mirror</v>
      </c>
      <c r="D254" s="78">
        <f t="shared" si="10"/>
        <v>-1.1168817999999999E-2</v>
      </c>
      <c r="E254" s="78">
        <f t="shared" si="11"/>
        <v>-1.1168817999999999E-2</v>
      </c>
      <c r="F254" s="76">
        <f>VLOOKUP(L254,Mapping!D:H,5,0)</f>
        <v>0</v>
      </c>
      <c r="G254" s="1" t="s">
        <v>648</v>
      </c>
      <c r="H254" s="1" t="s">
        <v>92</v>
      </c>
      <c r="I254" s="1" t="s">
        <v>95</v>
      </c>
      <c r="J254" s="6">
        <v>550000</v>
      </c>
      <c r="K254" s="1" t="s">
        <v>752</v>
      </c>
      <c r="L254" s="6">
        <v>553180</v>
      </c>
      <c r="M254" s="2">
        <v>0</v>
      </c>
      <c r="N254" s="1" t="s">
        <v>761</v>
      </c>
      <c r="O254" s="1" t="s">
        <v>651</v>
      </c>
      <c r="P254" s="2">
        <v>0</v>
      </c>
      <c r="Q254" s="2">
        <v>0</v>
      </c>
      <c r="R254" s="2">
        <v>-111688.18</v>
      </c>
      <c r="S254" s="2">
        <v>0</v>
      </c>
      <c r="T254" s="2">
        <v>-111688.18</v>
      </c>
      <c r="U254" s="2">
        <v>0</v>
      </c>
      <c r="V254" s="2">
        <v>0</v>
      </c>
      <c r="W254" s="2">
        <v>0</v>
      </c>
      <c r="X254" s="2">
        <v>-111688.18</v>
      </c>
      <c r="Y254" s="2">
        <v>0</v>
      </c>
      <c r="Z254" s="2">
        <v>-111688.18</v>
      </c>
      <c r="AA254" s="2">
        <v>0</v>
      </c>
    </row>
    <row r="255" spans="1:27" ht="15" customHeight="1" x14ac:dyDescent="0.25">
      <c r="A255" s="75" t="str">
        <f t="shared" si="9"/>
        <v>LDGETF6.3</v>
      </c>
      <c r="B255" s="75">
        <f>VLOOKUP(L255,Mapping!D:F,3,0)</f>
        <v>6.3</v>
      </c>
      <c r="C255" s="75" t="str">
        <f>VLOOKUP(L255,Mapping!D:G,4,0)</f>
        <v>Accrual</v>
      </c>
      <c r="D255" s="78">
        <f t="shared" si="10"/>
        <v>-0.366401439</v>
      </c>
      <c r="E255" s="78">
        <f t="shared" si="11"/>
        <v>-0.366401439</v>
      </c>
      <c r="F255" s="76">
        <f>VLOOKUP(L255,Mapping!D:H,5,0)</f>
        <v>0</v>
      </c>
      <c r="G255" s="1" t="s">
        <v>648</v>
      </c>
      <c r="H255" s="1" t="s">
        <v>92</v>
      </c>
      <c r="I255" s="1" t="s">
        <v>95</v>
      </c>
      <c r="J255" s="6">
        <v>550000</v>
      </c>
      <c r="K255" s="1" t="s">
        <v>752</v>
      </c>
      <c r="L255" s="6">
        <v>553190</v>
      </c>
      <c r="M255" s="2">
        <v>0</v>
      </c>
      <c r="N255" s="1" t="s">
        <v>762</v>
      </c>
      <c r="O255" s="1" t="s">
        <v>651</v>
      </c>
      <c r="P255" s="2">
        <v>0</v>
      </c>
      <c r="Q255" s="2">
        <v>0</v>
      </c>
      <c r="R255" s="2">
        <v>-3664014.39</v>
      </c>
      <c r="S255" s="2">
        <v>0</v>
      </c>
      <c r="T255" s="2">
        <v>-3664014.39</v>
      </c>
      <c r="U255" s="2">
        <v>0</v>
      </c>
      <c r="V255" s="2">
        <v>0</v>
      </c>
      <c r="W255" s="2">
        <v>0</v>
      </c>
      <c r="X255" s="2">
        <v>-3664014.39</v>
      </c>
      <c r="Y255" s="2">
        <v>0</v>
      </c>
      <c r="Z255" s="2">
        <v>-3664014.39</v>
      </c>
      <c r="AA255" s="2">
        <v>0</v>
      </c>
    </row>
    <row r="256" spans="1:27" ht="15" customHeight="1" x14ac:dyDescent="0.25">
      <c r="A256" s="75" t="str">
        <f t="shared" si="9"/>
        <v>LDGETF6.3</v>
      </c>
      <c r="B256" s="75">
        <f>VLOOKUP(L256,Mapping!D:F,3,0)</f>
        <v>6.3</v>
      </c>
      <c r="C256" s="75" t="str">
        <f>VLOOKUP(L256,Mapping!D:G,4,0)</f>
        <v>Accrual</v>
      </c>
      <c r="D256" s="78">
        <f t="shared" si="10"/>
        <v>-0.110301498</v>
      </c>
      <c r="E256" s="78">
        <f t="shared" si="11"/>
        <v>-0.110301498</v>
      </c>
      <c r="F256" s="76">
        <f>VLOOKUP(L256,Mapping!D:H,5,0)</f>
        <v>0</v>
      </c>
      <c r="G256" s="1" t="s">
        <v>648</v>
      </c>
      <c r="H256" s="1" t="s">
        <v>92</v>
      </c>
      <c r="I256" s="1" t="s">
        <v>95</v>
      </c>
      <c r="J256" s="6">
        <v>550000</v>
      </c>
      <c r="K256" s="1" t="s">
        <v>752</v>
      </c>
      <c r="L256" s="6">
        <v>553202</v>
      </c>
      <c r="M256" s="2">
        <v>0</v>
      </c>
      <c r="N256" s="1" t="s">
        <v>764</v>
      </c>
      <c r="O256" s="1" t="s">
        <v>651</v>
      </c>
      <c r="P256" s="2">
        <v>0</v>
      </c>
      <c r="Q256" s="2">
        <v>0</v>
      </c>
      <c r="R256" s="2">
        <v>-1103014.98</v>
      </c>
      <c r="S256" s="2">
        <v>0</v>
      </c>
      <c r="T256" s="2">
        <v>-1103014.98</v>
      </c>
      <c r="U256" s="2">
        <v>0</v>
      </c>
      <c r="V256" s="2">
        <v>0</v>
      </c>
      <c r="W256" s="2">
        <v>0</v>
      </c>
      <c r="X256" s="2">
        <v>-1103014.98</v>
      </c>
      <c r="Y256" s="2">
        <v>0</v>
      </c>
      <c r="Z256" s="2">
        <v>-1103014.98</v>
      </c>
      <c r="AA256" s="2">
        <v>0</v>
      </c>
    </row>
    <row r="257" spans="1:27" ht="15" customHeight="1" x14ac:dyDescent="0.25">
      <c r="A257" s="75" t="str">
        <f t="shared" si="9"/>
        <v>LDGETF6.3</v>
      </c>
      <c r="B257" s="75">
        <f>VLOOKUP(L257,Mapping!D:F,3,0)</f>
        <v>6.3</v>
      </c>
      <c r="C257" s="75" t="str">
        <f>VLOOKUP(L257,Mapping!D:G,4,0)</f>
        <v>Mirror</v>
      </c>
      <c r="D257" s="78">
        <f t="shared" si="10"/>
        <v>3.9009959999999999E-3</v>
      </c>
      <c r="E257" s="78">
        <f t="shared" si="11"/>
        <v>3.9009959999999999E-3</v>
      </c>
      <c r="F257" s="76">
        <f>VLOOKUP(L257,Mapping!D:H,5,0)</f>
        <v>0</v>
      </c>
      <c r="G257" s="1" t="s">
        <v>648</v>
      </c>
      <c r="H257" s="1" t="s">
        <v>92</v>
      </c>
      <c r="I257" s="1" t="s">
        <v>95</v>
      </c>
      <c r="J257" s="6">
        <v>550000</v>
      </c>
      <c r="K257" s="1" t="s">
        <v>752</v>
      </c>
      <c r="L257" s="6">
        <v>553208</v>
      </c>
      <c r="M257" s="2">
        <v>0</v>
      </c>
      <c r="N257" s="1" t="s">
        <v>765</v>
      </c>
      <c r="O257" s="1" t="s">
        <v>651</v>
      </c>
      <c r="P257" s="2">
        <v>0</v>
      </c>
      <c r="Q257" s="2">
        <v>0</v>
      </c>
      <c r="R257" s="2">
        <v>0</v>
      </c>
      <c r="S257" s="2">
        <v>39009.96</v>
      </c>
      <c r="T257" s="2">
        <v>0</v>
      </c>
      <c r="U257" s="2">
        <v>39009.96</v>
      </c>
      <c r="V257" s="2">
        <v>0</v>
      </c>
      <c r="W257" s="2">
        <v>0</v>
      </c>
      <c r="X257" s="2">
        <v>0</v>
      </c>
      <c r="Y257" s="2">
        <v>39009.96</v>
      </c>
      <c r="Z257" s="2">
        <v>0</v>
      </c>
      <c r="AA257" s="2">
        <v>39009.96</v>
      </c>
    </row>
    <row r="258" spans="1:27" ht="15" customHeight="1" x14ac:dyDescent="0.25">
      <c r="A258" s="75" t="str">
        <f t="shared" si="9"/>
        <v>LDGETF6.3</v>
      </c>
      <c r="B258" s="75">
        <f>VLOOKUP(L258,Mapping!D:F,3,0)</f>
        <v>6.3</v>
      </c>
      <c r="C258" s="75" t="str">
        <f>VLOOKUP(L258,Mapping!D:G,4,0)</f>
        <v>Mirror</v>
      </c>
      <c r="D258" s="78">
        <f t="shared" si="10"/>
        <v>-2.3599999999999999E-4</v>
      </c>
      <c r="E258" s="78">
        <f t="shared" si="11"/>
        <v>-2.3599999999999999E-4</v>
      </c>
      <c r="F258" s="76">
        <f>VLOOKUP(L258,Mapping!D:H,5,0)</f>
        <v>0</v>
      </c>
      <c r="G258" s="1" t="s">
        <v>648</v>
      </c>
      <c r="H258" s="1" t="s">
        <v>92</v>
      </c>
      <c r="I258" s="1" t="s">
        <v>95</v>
      </c>
      <c r="J258" s="6">
        <v>550000</v>
      </c>
      <c r="K258" s="1" t="s">
        <v>752</v>
      </c>
      <c r="L258" s="6">
        <v>553213</v>
      </c>
      <c r="M258" s="2">
        <v>0</v>
      </c>
      <c r="N258" s="1" t="s">
        <v>766</v>
      </c>
      <c r="O258" s="1" t="s">
        <v>651</v>
      </c>
      <c r="P258" s="2">
        <v>0</v>
      </c>
      <c r="Q258" s="2">
        <v>0</v>
      </c>
      <c r="R258" s="2">
        <v>-2360</v>
      </c>
      <c r="S258" s="2">
        <v>0</v>
      </c>
      <c r="T258" s="2">
        <v>-2360</v>
      </c>
      <c r="U258" s="2">
        <v>0</v>
      </c>
      <c r="V258" s="2">
        <v>0</v>
      </c>
      <c r="W258" s="2">
        <v>0</v>
      </c>
      <c r="X258" s="2">
        <v>-2360</v>
      </c>
      <c r="Y258" s="2">
        <v>0</v>
      </c>
      <c r="Z258" s="2">
        <v>-2360</v>
      </c>
      <c r="AA258" s="2">
        <v>0</v>
      </c>
    </row>
    <row r="259" spans="1:27" ht="15" customHeight="1" x14ac:dyDescent="0.25">
      <c r="A259" s="75" t="str">
        <f t="shared" si="9"/>
        <v>LDGETF6.3</v>
      </c>
      <c r="B259" s="75">
        <f>VLOOKUP(L259,Mapping!D:F,3,0)</f>
        <v>6.3</v>
      </c>
      <c r="C259" s="75" t="str">
        <f>VLOOKUP(L259,Mapping!D:G,4,0)</f>
        <v>Mirror</v>
      </c>
      <c r="D259" s="78">
        <f t="shared" si="10"/>
        <v>-1.3781700000000001E-4</v>
      </c>
      <c r="E259" s="78">
        <f t="shared" si="11"/>
        <v>-1.3781700000000001E-4</v>
      </c>
      <c r="F259" s="76">
        <f>VLOOKUP(L259,Mapping!D:H,5,0)</f>
        <v>0</v>
      </c>
      <c r="G259" s="1" t="s">
        <v>648</v>
      </c>
      <c r="H259" s="1" t="s">
        <v>92</v>
      </c>
      <c r="I259" s="1" t="s">
        <v>95</v>
      </c>
      <c r="J259" s="6">
        <v>550000</v>
      </c>
      <c r="K259" s="1" t="s">
        <v>752</v>
      </c>
      <c r="L259" s="6">
        <v>553219</v>
      </c>
      <c r="M259" s="2">
        <v>0</v>
      </c>
      <c r="N259" s="1" t="s">
        <v>951</v>
      </c>
      <c r="O259" s="1" t="s">
        <v>651</v>
      </c>
      <c r="P259" s="2">
        <v>0</v>
      </c>
      <c r="Q259" s="2">
        <v>0</v>
      </c>
      <c r="R259" s="2">
        <v>-1378.17</v>
      </c>
      <c r="S259" s="2">
        <v>0</v>
      </c>
      <c r="T259" s="2">
        <v>-1378.17</v>
      </c>
      <c r="U259" s="2">
        <v>0</v>
      </c>
      <c r="V259" s="2">
        <v>0</v>
      </c>
      <c r="W259" s="2">
        <v>0</v>
      </c>
      <c r="X259" s="2">
        <v>-1378.17</v>
      </c>
      <c r="Y259" s="2">
        <v>0</v>
      </c>
      <c r="Z259" s="2">
        <v>-1378.17</v>
      </c>
      <c r="AA259" s="2">
        <v>0</v>
      </c>
    </row>
    <row r="260" spans="1:27" ht="15" customHeight="1" x14ac:dyDescent="0.25">
      <c r="A260" s="75" t="str">
        <f t="shared" ref="A260:A323" si="12">H260&amp;B260</f>
        <v>LDGETF6.3</v>
      </c>
      <c r="B260" s="75">
        <f>VLOOKUP(L260,Mapping!D:F,3,0)</f>
        <v>6.3</v>
      </c>
      <c r="C260" s="75" t="str">
        <f>VLOOKUP(L260,Mapping!D:G,4,0)</f>
        <v>Mirror</v>
      </c>
      <c r="D260" s="78">
        <f t="shared" ref="D260:D323" si="13">(X260+Y260)/10000000</f>
        <v>-2.24E-2</v>
      </c>
      <c r="E260" s="78">
        <f t="shared" ref="E260:E323" si="14">(Z260+AA260)/10000000</f>
        <v>-2.24E-2</v>
      </c>
      <c r="F260" s="76">
        <f>VLOOKUP(L260,Mapping!D:H,5,0)</f>
        <v>0</v>
      </c>
      <c r="G260" s="1" t="s">
        <v>648</v>
      </c>
      <c r="H260" s="1" t="s">
        <v>92</v>
      </c>
      <c r="I260" s="1" t="s">
        <v>95</v>
      </c>
      <c r="J260" s="6">
        <v>550000</v>
      </c>
      <c r="K260" s="1" t="s">
        <v>752</v>
      </c>
      <c r="L260" s="6">
        <v>553983</v>
      </c>
      <c r="M260" s="2">
        <v>0</v>
      </c>
      <c r="N260" s="1" t="s">
        <v>1025</v>
      </c>
      <c r="O260" s="1" t="s">
        <v>651</v>
      </c>
      <c r="P260" s="2">
        <v>0</v>
      </c>
      <c r="Q260" s="2">
        <v>0</v>
      </c>
      <c r="R260" s="2">
        <v>-224000</v>
      </c>
      <c r="S260" s="2">
        <v>0</v>
      </c>
      <c r="T260" s="2">
        <v>-224000</v>
      </c>
      <c r="U260" s="2">
        <v>0</v>
      </c>
      <c r="V260" s="2">
        <v>0</v>
      </c>
      <c r="W260" s="2">
        <v>0</v>
      </c>
      <c r="X260" s="2">
        <v>-224000</v>
      </c>
      <c r="Y260" s="2">
        <v>0</v>
      </c>
      <c r="Z260" s="2">
        <v>-224000</v>
      </c>
      <c r="AA260" s="2">
        <v>0</v>
      </c>
    </row>
    <row r="261" spans="1:27" ht="15" customHeight="1" x14ac:dyDescent="0.25">
      <c r="A261" s="75" t="str">
        <f t="shared" si="12"/>
        <v>LDGETF6.3</v>
      </c>
      <c r="B261" s="75">
        <f>VLOOKUP(L261,Mapping!D:F,3,0)</f>
        <v>6.3</v>
      </c>
      <c r="C261" s="75" t="str">
        <f>VLOOKUP(L261,Mapping!D:G,4,0)</f>
        <v>Accrual</v>
      </c>
      <c r="D261" s="78">
        <f t="shared" si="13"/>
        <v>-3.6767171999999994E-2</v>
      </c>
      <c r="E261" s="78">
        <f t="shared" si="14"/>
        <v>-3.6767171999999994E-2</v>
      </c>
      <c r="F261" s="76">
        <f>VLOOKUP(L261,Mapping!D:H,5,0)</f>
        <v>0</v>
      </c>
      <c r="G261" s="1" t="s">
        <v>648</v>
      </c>
      <c r="H261" s="1" t="s">
        <v>92</v>
      </c>
      <c r="I261" s="1" t="s">
        <v>95</v>
      </c>
      <c r="J261" s="6">
        <v>550000</v>
      </c>
      <c r="K261" s="1" t="s">
        <v>752</v>
      </c>
      <c r="L261" s="6">
        <v>554526</v>
      </c>
      <c r="M261" s="2">
        <v>0</v>
      </c>
      <c r="N261" s="1" t="s">
        <v>767</v>
      </c>
      <c r="O261" s="1" t="s">
        <v>651</v>
      </c>
      <c r="P261" s="2">
        <v>0</v>
      </c>
      <c r="Q261" s="2">
        <v>0</v>
      </c>
      <c r="R261" s="2">
        <v>-367671.72</v>
      </c>
      <c r="S261" s="2">
        <v>0</v>
      </c>
      <c r="T261" s="2">
        <v>-367671.72</v>
      </c>
      <c r="U261" s="2">
        <v>0</v>
      </c>
      <c r="V261" s="2">
        <v>0</v>
      </c>
      <c r="W261" s="2">
        <v>0</v>
      </c>
      <c r="X261" s="2">
        <v>-367671.72</v>
      </c>
      <c r="Y261" s="2">
        <v>0</v>
      </c>
      <c r="Z261" s="2">
        <v>-367671.72</v>
      </c>
      <c r="AA261" s="2">
        <v>0</v>
      </c>
    </row>
    <row r="262" spans="1:27" ht="15" customHeight="1" x14ac:dyDescent="0.25">
      <c r="A262" s="75" t="str">
        <f t="shared" si="12"/>
        <v>LDGETF6.3</v>
      </c>
      <c r="B262" s="75">
        <f>VLOOKUP(L262,Mapping!D:F,3,0)</f>
        <v>6.3</v>
      </c>
      <c r="C262" s="75" t="str">
        <f>VLOOKUP(L262,Mapping!D:G,4,0)</f>
        <v>Mirror</v>
      </c>
      <c r="D262" s="78">
        <f t="shared" si="13"/>
        <v>-4.2480000000000003E-4</v>
      </c>
      <c r="E262" s="78">
        <f t="shared" si="14"/>
        <v>-4.2480000000000003E-4</v>
      </c>
      <c r="F262" s="76">
        <f>VLOOKUP(L262,Mapping!D:H,5,0)</f>
        <v>0</v>
      </c>
      <c r="G262" s="1" t="s">
        <v>648</v>
      </c>
      <c r="H262" s="1" t="s">
        <v>92</v>
      </c>
      <c r="I262" s="1" t="s">
        <v>95</v>
      </c>
      <c r="J262" s="6">
        <v>550000</v>
      </c>
      <c r="K262" s="1" t="s">
        <v>752</v>
      </c>
      <c r="L262" s="6">
        <v>555104</v>
      </c>
      <c r="M262" s="2">
        <v>0</v>
      </c>
      <c r="N262" s="1" t="s">
        <v>769</v>
      </c>
      <c r="O262" s="1" t="s">
        <v>651</v>
      </c>
      <c r="P262" s="2">
        <v>0</v>
      </c>
      <c r="Q262" s="2">
        <v>0</v>
      </c>
      <c r="R262" s="2">
        <v>-4248</v>
      </c>
      <c r="S262" s="2">
        <v>0</v>
      </c>
      <c r="T262" s="2">
        <v>-4248</v>
      </c>
      <c r="U262" s="2">
        <v>0</v>
      </c>
      <c r="V262" s="2">
        <v>0</v>
      </c>
      <c r="W262" s="2">
        <v>0</v>
      </c>
      <c r="X262" s="2">
        <v>-4248</v>
      </c>
      <c r="Y262" s="2">
        <v>0</v>
      </c>
      <c r="Z262" s="2">
        <v>-4248</v>
      </c>
      <c r="AA262" s="2">
        <v>0</v>
      </c>
    </row>
    <row r="263" spans="1:27" ht="15" customHeight="1" x14ac:dyDescent="0.25">
      <c r="A263" s="75" t="str">
        <f t="shared" si="12"/>
        <v>LDGETF6.3</v>
      </c>
      <c r="B263" s="75">
        <f>VLOOKUP(L263,Mapping!D:F,3,0)</f>
        <v>6.3</v>
      </c>
      <c r="C263" s="75" t="str">
        <f>VLOOKUP(L263,Mapping!D:G,4,0)</f>
        <v>Mirror</v>
      </c>
      <c r="D263" s="78">
        <f t="shared" si="13"/>
        <v>-3.9009959999999999E-3</v>
      </c>
      <c r="E263" s="78">
        <f t="shared" si="14"/>
        <v>-3.9009959999999999E-3</v>
      </c>
      <c r="F263" s="76">
        <f>VLOOKUP(L263,Mapping!D:H,5,0)</f>
        <v>0</v>
      </c>
      <c r="G263" s="1" t="s">
        <v>648</v>
      </c>
      <c r="H263" s="1" t="s">
        <v>92</v>
      </c>
      <c r="I263" s="1" t="s">
        <v>95</v>
      </c>
      <c r="J263" s="6">
        <v>550000</v>
      </c>
      <c r="K263" s="1" t="s">
        <v>752</v>
      </c>
      <c r="L263" s="6">
        <v>555157</v>
      </c>
      <c r="M263" s="2">
        <v>0</v>
      </c>
      <c r="N263" s="1" t="s">
        <v>770</v>
      </c>
      <c r="O263" s="1" t="s">
        <v>651</v>
      </c>
      <c r="P263" s="2">
        <v>0</v>
      </c>
      <c r="Q263" s="2">
        <v>0</v>
      </c>
      <c r="R263" s="2">
        <v>-39009.96</v>
      </c>
      <c r="S263" s="2">
        <v>0</v>
      </c>
      <c r="T263" s="2">
        <v>-39009.96</v>
      </c>
      <c r="U263" s="2">
        <v>0</v>
      </c>
      <c r="V263" s="2">
        <v>0</v>
      </c>
      <c r="W263" s="2">
        <v>0</v>
      </c>
      <c r="X263" s="2">
        <v>-39009.96</v>
      </c>
      <c r="Y263" s="2">
        <v>0</v>
      </c>
      <c r="Z263" s="2">
        <v>-39009.96</v>
      </c>
      <c r="AA263" s="2">
        <v>0</v>
      </c>
    </row>
    <row r="264" spans="1:27" ht="15" customHeight="1" x14ac:dyDescent="0.25">
      <c r="A264" s="75" t="str">
        <f t="shared" si="12"/>
        <v>LDGETF6.3</v>
      </c>
      <c r="B264" s="75">
        <f>VLOOKUP(L264,Mapping!D:F,3,0)</f>
        <v>6.3</v>
      </c>
      <c r="C264" s="75" t="str">
        <f>VLOOKUP(L264,Mapping!D:G,4,0)</f>
        <v>Mirror</v>
      </c>
      <c r="D264" s="78">
        <f t="shared" si="13"/>
        <v>-2.1321859999999999E-3</v>
      </c>
      <c r="E264" s="78">
        <f t="shared" si="14"/>
        <v>-2.1321859999999999E-3</v>
      </c>
      <c r="F264" s="76">
        <f>VLOOKUP(L264,Mapping!D:H,5,0)</f>
        <v>0</v>
      </c>
      <c r="G264" s="1" t="s">
        <v>648</v>
      </c>
      <c r="H264" s="1" t="s">
        <v>92</v>
      </c>
      <c r="I264" s="1" t="s">
        <v>95</v>
      </c>
      <c r="J264" s="6">
        <v>550000</v>
      </c>
      <c r="K264" s="1" t="s">
        <v>752</v>
      </c>
      <c r="L264" s="6">
        <v>555204</v>
      </c>
      <c r="M264" s="2">
        <v>0</v>
      </c>
      <c r="N264" s="1" t="s">
        <v>771</v>
      </c>
      <c r="O264" s="1" t="s">
        <v>651</v>
      </c>
      <c r="P264" s="2">
        <v>0</v>
      </c>
      <c r="Q264" s="2">
        <v>0</v>
      </c>
      <c r="R264" s="2">
        <v>-21321.86</v>
      </c>
      <c r="S264" s="2">
        <v>0</v>
      </c>
      <c r="T264" s="2">
        <v>-21321.86</v>
      </c>
      <c r="U264" s="2">
        <v>0</v>
      </c>
      <c r="V264" s="2">
        <v>0</v>
      </c>
      <c r="W264" s="2">
        <v>0</v>
      </c>
      <c r="X264" s="2">
        <v>-21321.86</v>
      </c>
      <c r="Y264" s="2">
        <v>0</v>
      </c>
      <c r="Z264" s="2">
        <v>-21321.86</v>
      </c>
      <c r="AA264" s="2">
        <v>0</v>
      </c>
    </row>
    <row r="265" spans="1:27" ht="15" customHeight="1" x14ac:dyDescent="0.25">
      <c r="A265" s="75" t="str">
        <f t="shared" si="12"/>
        <v>LDGETF6.1</v>
      </c>
      <c r="B265" s="75">
        <f>VLOOKUP(L265,Mapping!D:F,3,0)</f>
        <v>6.1</v>
      </c>
      <c r="C265" s="75" t="str">
        <f>VLOOKUP(L265,Mapping!D:G,4,0)</f>
        <v>Accrual</v>
      </c>
      <c r="D265" s="78">
        <f t="shared" si="13"/>
        <v>-0.17203389799999999</v>
      </c>
      <c r="E265" s="78">
        <f t="shared" si="14"/>
        <v>-0.17203389799999999</v>
      </c>
      <c r="F265" s="76">
        <f>VLOOKUP(L265,Mapping!D:H,5,0)</f>
        <v>0</v>
      </c>
      <c r="G265" s="1" t="s">
        <v>648</v>
      </c>
      <c r="H265" s="1" t="s">
        <v>92</v>
      </c>
      <c r="I265" s="1" t="s">
        <v>95</v>
      </c>
      <c r="J265" s="6">
        <v>550000</v>
      </c>
      <c r="K265" s="1" t="s">
        <v>752</v>
      </c>
      <c r="L265" s="6">
        <v>555274</v>
      </c>
      <c r="M265" s="2">
        <v>0</v>
      </c>
      <c r="N265" s="1" t="s">
        <v>799</v>
      </c>
      <c r="O265" s="1" t="s">
        <v>651</v>
      </c>
      <c r="P265" s="2">
        <v>0</v>
      </c>
      <c r="Q265" s="2">
        <v>0</v>
      </c>
      <c r="R265" s="2">
        <v>-1720338.98</v>
      </c>
      <c r="S265" s="2">
        <v>0</v>
      </c>
      <c r="T265" s="2">
        <v>-1720338.98</v>
      </c>
      <c r="U265" s="2">
        <v>0</v>
      </c>
      <c r="V265" s="2">
        <v>0</v>
      </c>
      <c r="W265" s="2">
        <v>0</v>
      </c>
      <c r="X265" s="2">
        <v>-1720338.98</v>
      </c>
      <c r="Y265" s="2">
        <v>0</v>
      </c>
      <c r="Z265" s="2">
        <v>-1720338.98</v>
      </c>
      <c r="AA265" s="2">
        <v>0</v>
      </c>
    </row>
    <row r="266" spans="1:27" ht="15" customHeight="1" x14ac:dyDescent="0.25">
      <c r="A266" s="75" t="str">
        <f t="shared" si="12"/>
        <v>LDGETF6.1</v>
      </c>
      <c r="B266" s="75">
        <f>VLOOKUP(L266,Mapping!D:F,3,0)</f>
        <v>6.1</v>
      </c>
      <c r="C266" s="75" t="str">
        <f>VLOOKUP(L266,Mapping!D:G,4,0)</f>
        <v>Accrual</v>
      </c>
      <c r="D266" s="78">
        <f t="shared" si="13"/>
        <v>-1.548305E-2</v>
      </c>
      <c r="E266" s="78">
        <f t="shared" si="14"/>
        <v>-1.548305E-2</v>
      </c>
      <c r="F266" s="76">
        <f>VLOOKUP(L266,Mapping!D:H,5,0)</f>
        <v>0</v>
      </c>
      <c r="G266" s="1" t="s">
        <v>648</v>
      </c>
      <c r="H266" s="1" t="s">
        <v>92</v>
      </c>
      <c r="I266" s="1" t="s">
        <v>95</v>
      </c>
      <c r="J266" s="6">
        <v>550000</v>
      </c>
      <c r="K266" s="1" t="s">
        <v>752</v>
      </c>
      <c r="L266" s="6">
        <v>555276</v>
      </c>
      <c r="M266" s="2">
        <v>0</v>
      </c>
      <c r="N266" s="1" t="s">
        <v>952</v>
      </c>
      <c r="O266" s="1" t="s">
        <v>651</v>
      </c>
      <c r="P266" s="2">
        <v>0</v>
      </c>
      <c r="Q266" s="2">
        <v>0</v>
      </c>
      <c r="R266" s="2">
        <v>-154830.5</v>
      </c>
      <c r="S266" s="2">
        <v>0</v>
      </c>
      <c r="T266" s="2">
        <v>-154830.5</v>
      </c>
      <c r="U266" s="2">
        <v>0</v>
      </c>
      <c r="V266" s="2">
        <v>0</v>
      </c>
      <c r="W266" s="2">
        <v>0</v>
      </c>
      <c r="X266" s="2">
        <v>-154830.5</v>
      </c>
      <c r="Y266" s="2">
        <v>0</v>
      </c>
      <c r="Z266" s="2">
        <v>-154830.5</v>
      </c>
      <c r="AA266" s="2">
        <v>0</v>
      </c>
    </row>
    <row r="267" spans="1:27" ht="15" customHeight="1" x14ac:dyDescent="0.25">
      <c r="A267" s="75" t="str">
        <f t="shared" si="12"/>
        <v>LDGETF6.1</v>
      </c>
      <c r="B267" s="75">
        <f>VLOOKUP(L267,Mapping!D:F,3,0)</f>
        <v>6.1</v>
      </c>
      <c r="C267" s="75" t="str">
        <f>VLOOKUP(L267,Mapping!D:G,4,0)</f>
        <v>Accrual</v>
      </c>
      <c r="D267" s="78">
        <f t="shared" si="13"/>
        <v>-1.548305E-2</v>
      </c>
      <c r="E267" s="78">
        <f t="shared" si="14"/>
        <v>-1.548305E-2</v>
      </c>
      <c r="F267" s="76">
        <f>VLOOKUP(L267,Mapping!D:H,5,0)</f>
        <v>0</v>
      </c>
      <c r="G267" s="1" t="s">
        <v>648</v>
      </c>
      <c r="H267" s="1" t="s">
        <v>92</v>
      </c>
      <c r="I267" s="1" t="s">
        <v>95</v>
      </c>
      <c r="J267" s="6">
        <v>550000</v>
      </c>
      <c r="K267" s="1" t="s">
        <v>752</v>
      </c>
      <c r="L267" s="6">
        <v>555277</v>
      </c>
      <c r="M267" s="2">
        <v>0</v>
      </c>
      <c r="N267" s="1" t="s">
        <v>953</v>
      </c>
      <c r="O267" s="1" t="s">
        <v>651</v>
      </c>
      <c r="P267" s="2">
        <v>0</v>
      </c>
      <c r="Q267" s="2">
        <v>0</v>
      </c>
      <c r="R267" s="2">
        <v>-154830.5</v>
      </c>
      <c r="S267" s="2">
        <v>0</v>
      </c>
      <c r="T267" s="2">
        <v>-154830.5</v>
      </c>
      <c r="U267" s="2">
        <v>0</v>
      </c>
      <c r="V267" s="2">
        <v>0</v>
      </c>
      <c r="W267" s="2">
        <v>0</v>
      </c>
      <c r="X267" s="2">
        <v>-154830.5</v>
      </c>
      <c r="Y267" s="2">
        <v>0</v>
      </c>
      <c r="Z267" s="2">
        <v>-154830.5</v>
      </c>
      <c r="AA267" s="2">
        <v>0</v>
      </c>
    </row>
    <row r="268" spans="1:27" ht="15" customHeight="1" x14ac:dyDescent="0.25">
      <c r="A268" s="75" t="str">
        <f t="shared" si="12"/>
        <v>LDGETF6.3</v>
      </c>
      <c r="B268" s="75">
        <f>VLOOKUP(L268,Mapping!D:F,3,0)</f>
        <v>6.3</v>
      </c>
      <c r="C268" s="75" t="str">
        <f>VLOOKUP(L268,Mapping!D:G,4,0)</f>
        <v>Accrual</v>
      </c>
      <c r="D268" s="78">
        <f t="shared" si="13"/>
        <v>0.20299999799999999</v>
      </c>
      <c r="E268" s="78">
        <f t="shared" si="14"/>
        <v>0.20299999799999999</v>
      </c>
      <c r="F268" s="76">
        <f>VLOOKUP(L268,Mapping!D:H,5,0)</f>
        <v>0</v>
      </c>
      <c r="G268" s="1" t="s">
        <v>648</v>
      </c>
      <c r="H268" s="1" t="s">
        <v>92</v>
      </c>
      <c r="I268" s="1" t="s">
        <v>95</v>
      </c>
      <c r="J268" s="6">
        <v>550000</v>
      </c>
      <c r="K268" s="1" t="s">
        <v>752</v>
      </c>
      <c r="L268" s="6">
        <v>555280</v>
      </c>
      <c r="M268" s="2">
        <v>0</v>
      </c>
      <c r="N268" s="1" t="s">
        <v>954</v>
      </c>
      <c r="O268" s="1" t="s">
        <v>651</v>
      </c>
      <c r="P268" s="2">
        <v>0</v>
      </c>
      <c r="Q268" s="2">
        <v>0</v>
      </c>
      <c r="R268" s="2">
        <v>0</v>
      </c>
      <c r="S268" s="2">
        <v>2029999.98</v>
      </c>
      <c r="T268" s="2">
        <v>0</v>
      </c>
      <c r="U268" s="2">
        <v>2029999.98</v>
      </c>
      <c r="V268" s="2">
        <v>0</v>
      </c>
      <c r="W268" s="2">
        <v>0</v>
      </c>
      <c r="X268" s="2">
        <v>0</v>
      </c>
      <c r="Y268" s="2">
        <v>2029999.98</v>
      </c>
      <c r="Z268" s="2">
        <v>0</v>
      </c>
      <c r="AA268" s="2">
        <v>2029999.98</v>
      </c>
    </row>
    <row r="269" spans="1:27" ht="15" customHeight="1" x14ac:dyDescent="0.25">
      <c r="A269" s="75" t="str">
        <f t="shared" si="12"/>
        <v>LDGETF6.1</v>
      </c>
      <c r="B269" s="75">
        <f>VLOOKUP(L269,Mapping!D:F,3,0)</f>
        <v>6.1</v>
      </c>
      <c r="C269" s="75" t="str">
        <f>VLOOKUP(L269,Mapping!D:G,4,0)</f>
        <v>Accrual</v>
      </c>
      <c r="D269" s="78">
        <f t="shared" si="13"/>
        <v>-3.2976126000000001E-2</v>
      </c>
      <c r="E269" s="78">
        <f t="shared" si="14"/>
        <v>-3.2976126000000001E-2</v>
      </c>
      <c r="F269" s="76">
        <f>VLOOKUP(L269,Mapping!D:H,5,0)</f>
        <v>0</v>
      </c>
      <c r="G269" s="1" t="s">
        <v>648</v>
      </c>
      <c r="H269" s="1" t="s">
        <v>92</v>
      </c>
      <c r="I269" s="1" t="s">
        <v>95</v>
      </c>
      <c r="J269" s="6">
        <v>550000</v>
      </c>
      <c r="K269" s="1" t="s">
        <v>752</v>
      </c>
      <c r="L269" s="6">
        <v>555597</v>
      </c>
      <c r="M269" s="2">
        <v>0</v>
      </c>
      <c r="N269" s="1" t="s">
        <v>772</v>
      </c>
      <c r="O269" s="1" t="s">
        <v>651</v>
      </c>
      <c r="P269" s="2">
        <v>0</v>
      </c>
      <c r="Q269" s="2">
        <v>0</v>
      </c>
      <c r="R269" s="2">
        <v>-329761.26</v>
      </c>
      <c r="S269" s="2">
        <v>0</v>
      </c>
      <c r="T269" s="2">
        <v>-329761.26</v>
      </c>
      <c r="U269" s="2">
        <v>0</v>
      </c>
      <c r="V269" s="2">
        <v>0</v>
      </c>
      <c r="W269" s="2">
        <v>0</v>
      </c>
      <c r="X269" s="2">
        <v>-329761.26</v>
      </c>
      <c r="Y269" s="2">
        <v>0</v>
      </c>
      <c r="Z269" s="2">
        <v>-329761.26</v>
      </c>
      <c r="AA269" s="2">
        <v>0</v>
      </c>
    </row>
    <row r="270" spans="1:27" ht="15" customHeight="1" x14ac:dyDescent="0.25">
      <c r="A270" s="75" t="str">
        <f t="shared" si="12"/>
        <v>LDGETF6.1</v>
      </c>
      <c r="B270" s="75">
        <f>VLOOKUP(L270,Mapping!D:F,3,0)</f>
        <v>6.1</v>
      </c>
      <c r="C270" s="75" t="str">
        <f>VLOOKUP(L270,Mapping!D:G,4,0)</f>
        <v>Accrual</v>
      </c>
      <c r="D270" s="78">
        <f t="shared" si="13"/>
        <v>-3.2976126000000001E-2</v>
      </c>
      <c r="E270" s="78">
        <f t="shared" si="14"/>
        <v>-3.2976126000000001E-2</v>
      </c>
      <c r="F270" s="76">
        <f>VLOOKUP(L270,Mapping!D:H,5,0)</f>
        <v>0</v>
      </c>
      <c r="G270" s="1" t="s">
        <v>648</v>
      </c>
      <c r="H270" s="1" t="s">
        <v>92</v>
      </c>
      <c r="I270" s="1" t="s">
        <v>95</v>
      </c>
      <c r="J270" s="6">
        <v>550000</v>
      </c>
      <c r="K270" s="1" t="s">
        <v>752</v>
      </c>
      <c r="L270" s="6">
        <v>555598</v>
      </c>
      <c r="M270" s="2">
        <v>0</v>
      </c>
      <c r="N270" s="1" t="s">
        <v>773</v>
      </c>
      <c r="O270" s="1" t="s">
        <v>651</v>
      </c>
      <c r="P270" s="2">
        <v>0</v>
      </c>
      <c r="Q270" s="2">
        <v>0</v>
      </c>
      <c r="R270" s="2">
        <v>-329761.26</v>
      </c>
      <c r="S270" s="2">
        <v>0</v>
      </c>
      <c r="T270" s="2">
        <v>-329761.26</v>
      </c>
      <c r="U270" s="2">
        <v>0</v>
      </c>
      <c r="V270" s="2">
        <v>0</v>
      </c>
      <c r="W270" s="2">
        <v>0</v>
      </c>
      <c r="X270" s="2">
        <v>-329761.26</v>
      </c>
      <c r="Y270" s="2">
        <v>0</v>
      </c>
      <c r="Z270" s="2">
        <v>-329761.26</v>
      </c>
      <c r="AA270" s="2">
        <v>0</v>
      </c>
    </row>
    <row r="271" spans="1:27" ht="15" customHeight="1" x14ac:dyDescent="0.25">
      <c r="A271" s="75" t="str">
        <f t="shared" si="12"/>
        <v>LDGETF6.3</v>
      </c>
      <c r="B271" s="75">
        <f>VLOOKUP(L271,Mapping!D:F,3,0)</f>
        <v>6.3</v>
      </c>
      <c r="C271" s="75" t="str">
        <f>VLOOKUP(L271,Mapping!D:G,4,0)</f>
        <v>Mirror</v>
      </c>
      <c r="D271" s="78">
        <f t="shared" si="13"/>
        <v>-1.0603199999999999E-4</v>
      </c>
      <c r="E271" s="78">
        <f t="shared" si="14"/>
        <v>-1.0603199999999999E-4</v>
      </c>
      <c r="F271" s="76">
        <f>VLOOKUP(L271,Mapping!D:H,5,0)</f>
        <v>0</v>
      </c>
      <c r="G271" s="1" t="s">
        <v>648</v>
      </c>
      <c r="H271" s="1" t="s">
        <v>92</v>
      </c>
      <c r="I271" s="1" t="s">
        <v>95</v>
      </c>
      <c r="J271" s="6">
        <v>550000</v>
      </c>
      <c r="K271" s="1" t="s">
        <v>752</v>
      </c>
      <c r="L271" s="6">
        <v>556421</v>
      </c>
      <c r="M271" s="2">
        <v>0</v>
      </c>
      <c r="N271" s="1" t="s">
        <v>776</v>
      </c>
      <c r="O271" s="1" t="s">
        <v>651</v>
      </c>
      <c r="P271" s="2">
        <v>0</v>
      </c>
      <c r="Q271" s="2">
        <v>0</v>
      </c>
      <c r="R271" s="2">
        <v>-1060.32</v>
      </c>
      <c r="S271" s="2">
        <v>0</v>
      </c>
      <c r="T271" s="2">
        <v>-1060.32</v>
      </c>
      <c r="U271" s="2">
        <v>0</v>
      </c>
      <c r="V271" s="2">
        <v>0</v>
      </c>
      <c r="W271" s="2">
        <v>0</v>
      </c>
      <c r="X271" s="2">
        <v>-1060.32</v>
      </c>
      <c r="Y271" s="2">
        <v>0</v>
      </c>
      <c r="Z271" s="2">
        <v>-1060.32</v>
      </c>
      <c r="AA271" s="2">
        <v>0</v>
      </c>
    </row>
    <row r="272" spans="1:27" ht="15" customHeight="1" x14ac:dyDescent="0.25">
      <c r="A272" s="75" t="str">
        <f t="shared" si="12"/>
        <v>LDGETF6.1</v>
      </c>
      <c r="B272" s="75">
        <f>VLOOKUP(L272,Mapping!D:F,3,0)</f>
        <v>6.1</v>
      </c>
      <c r="C272" s="75" t="str">
        <f>VLOOKUP(L272,Mapping!D:G,4,0)</f>
        <v>Accrual</v>
      </c>
      <c r="D272" s="78">
        <f t="shared" si="13"/>
        <v>-0.366401439</v>
      </c>
      <c r="E272" s="78">
        <f t="shared" si="14"/>
        <v>-0.366401439</v>
      </c>
      <c r="F272" s="76">
        <f>VLOOKUP(L272,Mapping!D:H,5,0)</f>
        <v>0</v>
      </c>
      <c r="G272" s="1" t="s">
        <v>648</v>
      </c>
      <c r="H272" s="1" t="s">
        <v>92</v>
      </c>
      <c r="I272" s="1" t="s">
        <v>95</v>
      </c>
      <c r="J272" s="6">
        <v>555100</v>
      </c>
      <c r="K272" s="1" t="s">
        <v>777</v>
      </c>
      <c r="L272" s="6">
        <v>555100</v>
      </c>
      <c r="M272" s="2">
        <v>0</v>
      </c>
      <c r="N272" s="1" t="s">
        <v>778</v>
      </c>
      <c r="O272" s="1" t="s">
        <v>651</v>
      </c>
      <c r="P272" s="2">
        <v>0</v>
      </c>
      <c r="Q272" s="2">
        <v>0</v>
      </c>
      <c r="R272" s="2">
        <v>-3664014.39</v>
      </c>
      <c r="S272" s="2">
        <v>0</v>
      </c>
      <c r="T272" s="2">
        <v>-3664014.39</v>
      </c>
      <c r="U272" s="2">
        <v>0</v>
      </c>
      <c r="V272" s="2">
        <v>0</v>
      </c>
      <c r="W272" s="2">
        <v>0</v>
      </c>
      <c r="X272" s="2">
        <v>-3664014.39</v>
      </c>
      <c r="Y272" s="2">
        <v>0</v>
      </c>
      <c r="Z272" s="2">
        <v>-3664014.39</v>
      </c>
      <c r="AA272" s="2">
        <v>0</v>
      </c>
    </row>
    <row r="273" spans="1:27" ht="15" customHeight="1" x14ac:dyDescent="0.25">
      <c r="A273" s="75" t="str">
        <f t="shared" si="12"/>
        <v>LDGETF6.1</v>
      </c>
      <c r="B273" s="75">
        <f>VLOOKUP(L273,Mapping!D:F,3,0)</f>
        <v>6.1</v>
      </c>
      <c r="C273" s="75" t="str">
        <f>VLOOKUP(L273,Mapping!D:G,4,0)</f>
        <v>Accrual</v>
      </c>
      <c r="D273" s="78">
        <f t="shared" si="13"/>
        <v>-5.9322033999999996E-2</v>
      </c>
      <c r="E273" s="78">
        <f t="shared" si="14"/>
        <v>-5.9322033999999996E-2</v>
      </c>
      <c r="F273" s="76">
        <f>VLOOKUP(L273,Mapping!D:H,5,0)</f>
        <v>0</v>
      </c>
      <c r="G273" s="1" t="s">
        <v>648</v>
      </c>
      <c r="H273" s="1" t="s">
        <v>92</v>
      </c>
      <c r="I273" s="1" t="s">
        <v>95</v>
      </c>
      <c r="J273" s="6">
        <v>555100</v>
      </c>
      <c r="K273" s="1" t="s">
        <v>777</v>
      </c>
      <c r="L273" s="6">
        <v>557773</v>
      </c>
      <c r="M273" s="2">
        <v>0</v>
      </c>
      <c r="N273" s="1" t="s">
        <v>1028</v>
      </c>
      <c r="O273" s="1" t="s">
        <v>651</v>
      </c>
      <c r="P273" s="2">
        <v>0</v>
      </c>
      <c r="Q273" s="2">
        <v>0</v>
      </c>
      <c r="R273" s="2">
        <v>-593220.34</v>
      </c>
      <c r="S273" s="2">
        <v>0</v>
      </c>
      <c r="T273" s="2">
        <v>-593220.34</v>
      </c>
      <c r="U273" s="2">
        <v>0</v>
      </c>
      <c r="V273" s="2">
        <v>0</v>
      </c>
      <c r="W273" s="2">
        <v>0</v>
      </c>
      <c r="X273" s="2">
        <v>-593220.34</v>
      </c>
      <c r="Y273" s="2">
        <v>0</v>
      </c>
      <c r="Z273" s="2">
        <v>-593220.34</v>
      </c>
      <c r="AA273" s="2">
        <v>0</v>
      </c>
    </row>
    <row r="274" spans="1:27" ht="15" customHeight="1" x14ac:dyDescent="0.25">
      <c r="A274" s="75" t="str">
        <f t="shared" si="12"/>
        <v>LDGETF6.1</v>
      </c>
      <c r="B274" s="75">
        <f>VLOOKUP(L274,Mapping!D:F,3,0)</f>
        <v>6.1</v>
      </c>
      <c r="C274" s="75" t="str">
        <f>VLOOKUP(L274,Mapping!D:G,4,0)</f>
        <v>Accrual</v>
      </c>
      <c r="D274" s="78">
        <f t="shared" si="13"/>
        <v>-5.3389830000000003E-3</v>
      </c>
      <c r="E274" s="78">
        <f t="shared" si="14"/>
        <v>-5.3389830000000003E-3</v>
      </c>
      <c r="F274" s="76">
        <f>VLOOKUP(L274,Mapping!D:H,5,0)</f>
        <v>0</v>
      </c>
      <c r="G274" s="1" t="s">
        <v>648</v>
      </c>
      <c r="H274" s="1" t="s">
        <v>92</v>
      </c>
      <c r="I274" s="1" t="s">
        <v>95</v>
      </c>
      <c r="J274" s="6">
        <v>555100</v>
      </c>
      <c r="K274" s="1" t="s">
        <v>777</v>
      </c>
      <c r="L274" s="6">
        <v>557774</v>
      </c>
      <c r="M274" s="2">
        <v>0</v>
      </c>
      <c r="N274" s="1" t="s">
        <v>1029</v>
      </c>
      <c r="O274" s="1" t="s">
        <v>651</v>
      </c>
      <c r="P274" s="2">
        <v>0</v>
      </c>
      <c r="Q274" s="2">
        <v>0</v>
      </c>
      <c r="R274" s="2">
        <v>-53389.83</v>
      </c>
      <c r="S274" s="2">
        <v>0</v>
      </c>
      <c r="T274" s="2">
        <v>-53389.83</v>
      </c>
      <c r="U274" s="2">
        <v>0</v>
      </c>
      <c r="V274" s="2">
        <v>0</v>
      </c>
      <c r="W274" s="2">
        <v>0</v>
      </c>
      <c r="X274" s="2">
        <v>-53389.83</v>
      </c>
      <c r="Y274" s="2">
        <v>0</v>
      </c>
      <c r="Z274" s="2">
        <v>-53389.83</v>
      </c>
      <c r="AA274" s="2">
        <v>0</v>
      </c>
    </row>
    <row r="275" spans="1:27" ht="15" customHeight="1" x14ac:dyDescent="0.25">
      <c r="A275" s="75" t="str">
        <f t="shared" si="12"/>
        <v>LDGETF6.1</v>
      </c>
      <c r="B275" s="75">
        <f>VLOOKUP(L275,Mapping!D:F,3,0)</f>
        <v>6.1</v>
      </c>
      <c r="C275" s="75" t="str">
        <f>VLOOKUP(L275,Mapping!D:G,4,0)</f>
        <v>Accrual</v>
      </c>
      <c r="D275" s="78">
        <f t="shared" si="13"/>
        <v>-5.3389830000000003E-3</v>
      </c>
      <c r="E275" s="78">
        <f t="shared" si="14"/>
        <v>-5.3389830000000003E-3</v>
      </c>
      <c r="F275" s="76">
        <f>VLOOKUP(L275,Mapping!D:H,5,0)</f>
        <v>0</v>
      </c>
      <c r="G275" s="1" t="s">
        <v>648</v>
      </c>
      <c r="H275" s="1" t="s">
        <v>92</v>
      </c>
      <c r="I275" s="1" t="s">
        <v>95</v>
      </c>
      <c r="J275" s="6">
        <v>555100</v>
      </c>
      <c r="K275" s="1" t="s">
        <v>777</v>
      </c>
      <c r="L275" s="6">
        <v>557775</v>
      </c>
      <c r="M275" s="2">
        <v>0</v>
      </c>
      <c r="N275" s="1" t="s">
        <v>1030</v>
      </c>
      <c r="O275" s="1" t="s">
        <v>651</v>
      </c>
      <c r="P275" s="2">
        <v>0</v>
      </c>
      <c r="Q275" s="2">
        <v>0</v>
      </c>
      <c r="R275" s="2">
        <v>-53389.83</v>
      </c>
      <c r="S275" s="2">
        <v>0</v>
      </c>
      <c r="T275" s="2">
        <v>-53389.83</v>
      </c>
      <c r="U275" s="2">
        <v>0</v>
      </c>
      <c r="V275" s="2">
        <v>0</v>
      </c>
      <c r="W275" s="2">
        <v>0</v>
      </c>
      <c r="X275" s="2">
        <v>-53389.83</v>
      </c>
      <c r="Y275" s="2">
        <v>0</v>
      </c>
      <c r="Z275" s="2">
        <v>-53389.83</v>
      </c>
      <c r="AA275" s="2">
        <v>0</v>
      </c>
    </row>
    <row r="276" spans="1:27" ht="15" customHeight="1" x14ac:dyDescent="0.25">
      <c r="A276" s="75" t="str">
        <f t="shared" si="12"/>
        <v>LDGETF6.3</v>
      </c>
      <c r="B276" s="75">
        <f>VLOOKUP(L276,Mapping!D:F,3,0)</f>
        <v>6.3</v>
      </c>
      <c r="C276" s="75" t="str">
        <f>VLOOKUP(L276,Mapping!D:G,4,0)</f>
        <v>Accrual</v>
      </c>
      <c r="D276" s="78">
        <f t="shared" si="13"/>
        <v>7.0000000000000007E-2</v>
      </c>
      <c r="E276" s="78">
        <f t="shared" si="14"/>
        <v>7.0000000000000007E-2</v>
      </c>
      <c r="F276" s="76">
        <f>VLOOKUP(L276,Mapping!D:H,5,0)</f>
        <v>0</v>
      </c>
      <c r="G276" s="1" t="s">
        <v>648</v>
      </c>
      <c r="H276" s="1" t="s">
        <v>92</v>
      </c>
      <c r="I276" s="1" t="s">
        <v>95</v>
      </c>
      <c r="J276" s="6">
        <v>555100</v>
      </c>
      <c r="K276" s="1" t="s">
        <v>777</v>
      </c>
      <c r="L276" s="6">
        <v>557776</v>
      </c>
      <c r="M276" s="2">
        <v>0</v>
      </c>
      <c r="N276" s="1" t="s">
        <v>1031</v>
      </c>
      <c r="O276" s="1" t="s">
        <v>651</v>
      </c>
      <c r="P276" s="2">
        <v>0</v>
      </c>
      <c r="Q276" s="2">
        <v>0</v>
      </c>
      <c r="R276" s="2">
        <v>0</v>
      </c>
      <c r="S276" s="2">
        <v>700000</v>
      </c>
      <c r="T276" s="2">
        <v>0</v>
      </c>
      <c r="U276" s="2">
        <v>700000</v>
      </c>
      <c r="V276" s="2">
        <v>0</v>
      </c>
      <c r="W276" s="2">
        <v>0</v>
      </c>
      <c r="X276" s="2">
        <v>0</v>
      </c>
      <c r="Y276" s="2">
        <v>700000</v>
      </c>
      <c r="Z276" s="2">
        <v>0</v>
      </c>
      <c r="AA276" s="2">
        <v>700000</v>
      </c>
    </row>
    <row r="277" spans="1:27" ht="15" customHeight="1" x14ac:dyDescent="0.25">
      <c r="A277" s="75" t="str">
        <f t="shared" si="12"/>
        <v>LDGSECIgnore</v>
      </c>
      <c r="B277" s="75" t="str">
        <f>VLOOKUP(L277,Mapping!D:F,3,0)</f>
        <v>Ignore</v>
      </c>
      <c r="C277" s="75" t="str">
        <f>VLOOKUP(L277,Mapping!D:G,4,0)</f>
        <v>Ignore</v>
      </c>
      <c r="D277" s="78">
        <f t="shared" si="13"/>
        <v>-12.033320325</v>
      </c>
      <c r="E277" s="78">
        <f t="shared" si="14"/>
        <v>-21.969979325000001</v>
      </c>
      <c r="F277" s="76" t="str">
        <f>VLOOKUP(L277,Mapping!D:H,5,0)</f>
        <v>AUM</v>
      </c>
      <c r="G277" s="1" t="s">
        <v>648</v>
      </c>
      <c r="H277" s="1" t="s">
        <v>101</v>
      </c>
      <c r="I277" s="1" t="s">
        <v>104</v>
      </c>
      <c r="J277" s="6">
        <v>102000</v>
      </c>
      <c r="K277" s="1" t="s">
        <v>649</v>
      </c>
      <c r="L277" s="6">
        <v>102110</v>
      </c>
      <c r="M277" s="2">
        <v>0</v>
      </c>
      <c r="N277" s="1" t="s">
        <v>874</v>
      </c>
      <c r="O277" s="1" t="s">
        <v>651</v>
      </c>
      <c r="P277" s="2">
        <v>-99366590</v>
      </c>
      <c r="Q277" s="2">
        <v>0</v>
      </c>
      <c r="R277" s="2">
        <v>-120333203.25</v>
      </c>
      <c r="S277" s="2">
        <v>0</v>
      </c>
      <c r="T277" s="2">
        <v>-219699793.25</v>
      </c>
      <c r="U277" s="2">
        <v>0</v>
      </c>
      <c r="V277" s="2">
        <v>-99366590</v>
      </c>
      <c r="W277" s="2">
        <v>0</v>
      </c>
      <c r="X277" s="2">
        <v>-120333203.25</v>
      </c>
      <c r="Y277" s="2">
        <v>0</v>
      </c>
      <c r="Z277" s="2">
        <v>-219699793.25</v>
      </c>
      <c r="AA277" s="2">
        <v>0</v>
      </c>
    </row>
    <row r="278" spans="1:27" ht="15" customHeight="1" x14ac:dyDescent="0.25">
      <c r="A278" s="75" t="str">
        <f t="shared" si="12"/>
        <v>LDGSECIgnore</v>
      </c>
      <c r="B278" s="75" t="str">
        <f>VLOOKUP(L278,Mapping!D:F,3,0)</f>
        <v>Ignore</v>
      </c>
      <c r="C278" s="75" t="str">
        <f>VLOOKUP(L278,Mapping!D:G,4,0)</f>
        <v>Ignore</v>
      </c>
      <c r="D278" s="78">
        <f t="shared" si="13"/>
        <v>-8.7659265200000007</v>
      </c>
      <c r="E278" s="78">
        <f t="shared" si="14"/>
        <v>-38.424825519999999</v>
      </c>
      <c r="F278" s="76" t="str">
        <f>VLOOKUP(L278,Mapping!D:H,5,0)</f>
        <v>AUM</v>
      </c>
      <c r="G278" s="1" t="s">
        <v>648</v>
      </c>
      <c r="H278" s="1" t="s">
        <v>101</v>
      </c>
      <c r="I278" s="1" t="s">
        <v>104</v>
      </c>
      <c r="J278" s="6">
        <v>102000</v>
      </c>
      <c r="K278" s="1" t="s">
        <v>649</v>
      </c>
      <c r="L278" s="6">
        <v>102130</v>
      </c>
      <c r="M278" s="2">
        <v>0</v>
      </c>
      <c r="N278" s="1" t="s">
        <v>652</v>
      </c>
      <c r="O278" s="1" t="s">
        <v>651</v>
      </c>
      <c r="P278" s="2">
        <v>-296588990</v>
      </c>
      <c r="Q278" s="2">
        <v>0</v>
      </c>
      <c r="R278" s="2">
        <v>-87659265.200000003</v>
      </c>
      <c r="S278" s="2">
        <v>0</v>
      </c>
      <c r="T278" s="2">
        <v>-384248255.19999999</v>
      </c>
      <c r="U278" s="2">
        <v>0</v>
      </c>
      <c r="V278" s="2">
        <v>-296588990</v>
      </c>
      <c r="W278" s="2">
        <v>0</v>
      </c>
      <c r="X278" s="2">
        <v>-87659265.200000003</v>
      </c>
      <c r="Y278" s="2">
        <v>0</v>
      </c>
      <c r="Z278" s="2">
        <v>-384248255.19999999</v>
      </c>
      <c r="AA278" s="2">
        <v>0</v>
      </c>
    </row>
    <row r="279" spans="1:27" ht="15" customHeight="1" x14ac:dyDescent="0.25">
      <c r="A279" s="75" t="str">
        <f t="shared" si="12"/>
        <v>LDGSECIgnore</v>
      </c>
      <c r="B279" s="75" t="str">
        <f>VLOOKUP(L279,Mapping!D:F,3,0)</f>
        <v>Ignore</v>
      </c>
      <c r="C279" s="75" t="str">
        <f>VLOOKUP(L279,Mapping!D:G,4,0)</f>
        <v>Ignore</v>
      </c>
      <c r="D279" s="78">
        <f t="shared" si="13"/>
        <v>0</v>
      </c>
      <c r="E279" s="78">
        <f t="shared" si="14"/>
        <v>7.0000000000000006E-9</v>
      </c>
      <c r="F279" s="76" t="str">
        <f>VLOOKUP(L279,Mapping!D:H,5,0)</f>
        <v>AUM</v>
      </c>
      <c r="G279" s="1" t="s">
        <v>648</v>
      </c>
      <c r="H279" s="1" t="s">
        <v>101</v>
      </c>
      <c r="I279" s="1" t="s">
        <v>104</v>
      </c>
      <c r="J279" s="6">
        <v>105000</v>
      </c>
      <c r="K279" s="1" t="s">
        <v>654</v>
      </c>
      <c r="L279" s="6">
        <v>105100</v>
      </c>
      <c r="M279" s="2">
        <v>0</v>
      </c>
      <c r="N279" s="1" t="s">
        <v>655</v>
      </c>
      <c r="O279" s="1" t="s">
        <v>651</v>
      </c>
      <c r="P279" s="2">
        <v>0</v>
      </c>
      <c r="Q279" s="2">
        <v>7.0000000000000007E-2</v>
      </c>
      <c r="R279" s="2">
        <v>0</v>
      </c>
      <c r="S279" s="2">
        <v>0</v>
      </c>
      <c r="T279" s="2">
        <v>0</v>
      </c>
      <c r="U279" s="2">
        <v>7.0000000000000007E-2</v>
      </c>
      <c r="V279" s="2">
        <v>0</v>
      </c>
      <c r="W279" s="2">
        <v>7.0000000000000007E-2</v>
      </c>
      <c r="X279" s="2">
        <v>0</v>
      </c>
      <c r="Y279" s="2">
        <v>0</v>
      </c>
      <c r="Z279" s="2">
        <v>0</v>
      </c>
      <c r="AA279" s="2">
        <v>7.0000000000000007E-2</v>
      </c>
    </row>
    <row r="280" spans="1:27" ht="15" customHeight="1" x14ac:dyDescent="0.25">
      <c r="A280" s="75" t="str">
        <f t="shared" si="12"/>
        <v>LDGSECIgnore</v>
      </c>
      <c r="B280" s="75" t="str">
        <f>VLOOKUP(L280,Mapping!D:F,3,0)</f>
        <v>Ignore</v>
      </c>
      <c r="C280" s="75" t="str">
        <f>VLOOKUP(L280,Mapping!D:G,4,0)</f>
        <v>Ignore</v>
      </c>
      <c r="D280" s="78">
        <f t="shared" si="13"/>
        <v>-5.8038384999999998E-2</v>
      </c>
      <c r="E280" s="78">
        <f t="shared" si="14"/>
        <v>-7.5039832000000001E-2</v>
      </c>
      <c r="F280" s="76" t="str">
        <f>VLOOKUP(L280,Mapping!D:H,5,0)</f>
        <v>AUM</v>
      </c>
      <c r="G280" s="1" t="s">
        <v>648</v>
      </c>
      <c r="H280" s="1" t="s">
        <v>101</v>
      </c>
      <c r="I280" s="1" t="s">
        <v>104</v>
      </c>
      <c r="J280" s="6">
        <v>110000</v>
      </c>
      <c r="K280" s="1" t="s">
        <v>656</v>
      </c>
      <c r="L280" s="6">
        <v>110116</v>
      </c>
      <c r="M280" s="2">
        <v>0</v>
      </c>
      <c r="N280" s="1" t="s">
        <v>659</v>
      </c>
      <c r="O280" s="1" t="s">
        <v>651</v>
      </c>
      <c r="P280" s="2">
        <v>-170014.47</v>
      </c>
      <c r="Q280" s="2">
        <v>0</v>
      </c>
      <c r="R280" s="2">
        <v>-580383.85</v>
      </c>
      <c r="S280" s="2">
        <v>0</v>
      </c>
      <c r="T280" s="2">
        <v>-750398.32</v>
      </c>
      <c r="U280" s="2">
        <v>0</v>
      </c>
      <c r="V280" s="2">
        <v>-170014.47</v>
      </c>
      <c r="W280" s="2">
        <v>0</v>
      </c>
      <c r="X280" s="2">
        <v>-580383.85</v>
      </c>
      <c r="Y280" s="2">
        <v>0</v>
      </c>
      <c r="Z280" s="2">
        <v>-750398.32</v>
      </c>
      <c r="AA280" s="2">
        <v>0</v>
      </c>
    </row>
    <row r="281" spans="1:27" ht="15" customHeight="1" x14ac:dyDescent="0.25">
      <c r="A281" s="75" t="str">
        <f t="shared" si="12"/>
        <v>LDGSECIgnore</v>
      </c>
      <c r="B281" s="75" t="str">
        <f>VLOOKUP(L281,Mapping!D:F,3,0)</f>
        <v>Ignore</v>
      </c>
      <c r="C281" s="75" t="str">
        <f>VLOOKUP(L281,Mapping!D:G,4,0)</f>
        <v>Ignore</v>
      </c>
      <c r="D281" s="78">
        <f t="shared" si="13"/>
        <v>0.20957077299999999</v>
      </c>
      <c r="E281" s="78">
        <f t="shared" si="14"/>
        <v>-5.8266327E-2</v>
      </c>
      <c r="F281" s="76" t="str">
        <f>VLOOKUP(L281,Mapping!D:H,5,0)</f>
        <v>AUM</v>
      </c>
      <c r="G281" s="1" t="s">
        <v>648</v>
      </c>
      <c r="H281" s="1" t="s">
        <v>101</v>
      </c>
      <c r="I281" s="1" t="s">
        <v>104</v>
      </c>
      <c r="J281" s="6">
        <v>110000</v>
      </c>
      <c r="K281" s="1" t="s">
        <v>656</v>
      </c>
      <c r="L281" s="6">
        <v>110123</v>
      </c>
      <c r="M281" s="2">
        <v>0</v>
      </c>
      <c r="N281" s="1" t="s">
        <v>1017</v>
      </c>
      <c r="O281" s="1" t="s">
        <v>651</v>
      </c>
      <c r="P281" s="2">
        <v>-2678371</v>
      </c>
      <c r="Q281" s="2">
        <v>0</v>
      </c>
      <c r="R281" s="2">
        <v>0</v>
      </c>
      <c r="S281" s="2">
        <v>2095707.73</v>
      </c>
      <c r="T281" s="2">
        <v>-582663.27</v>
      </c>
      <c r="U281" s="2">
        <v>0</v>
      </c>
      <c r="V281" s="2">
        <v>-2678371</v>
      </c>
      <c r="W281" s="2">
        <v>0</v>
      </c>
      <c r="X281" s="2">
        <v>0</v>
      </c>
      <c r="Y281" s="2">
        <v>2095707.73</v>
      </c>
      <c r="Z281" s="2">
        <v>-582663.27</v>
      </c>
      <c r="AA281" s="2">
        <v>0</v>
      </c>
    </row>
    <row r="282" spans="1:27" ht="15" customHeight="1" x14ac:dyDescent="0.25">
      <c r="A282" s="75" t="str">
        <f t="shared" si="12"/>
        <v>LDGSECIgnore</v>
      </c>
      <c r="B282" s="75" t="str">
        <f>VLOOKUP(L282,Mapping!D:F,3,0)</f>
        <v>Ignore</v>
      </c>
      <c r="C282" s="75" t="str">
        <f>VLOOKUP(L282,Mapping!D:G,4,0)</f>
        <v>Ignore</v>
      </c>
      <c r="D282" s="78">
        <f t="shared" si="13"/>
        <v>-9.4142919999999995E-3</v>
      </c>
      <c r="E282" s="78">
        <f t="shared" si="14"/>
        <v>-9.4142919999999995E-3</v>
      </c>
      <c r="F282" s="76" t="str">
        <f>VLOOKUP(L282,Mapping!D:H,5,0)</f>
        <v>AUM</v>
      </c>
      <c r="G282" s="1" t="s">
        <v>648</v>
      </c>
      <c r="H282" s="1" t="s">
        <v>101</v>
      </c>
      <c r="I282" s="1" t="s">
        <v>104</v>
      </c>
      <c r="J282" s="6">
        <v>110000</v>
      </c>
      <c r="K282" s="1" t="s">
        <v>656</v>
      </c>
      <c r="L282" s="6">
        <v>110125</v>
      </c>
      <c r="M282" s="2">
        <v>0</v>
      </c>
      <c r="N282" s="1" t="s">
        <v>1713</v>
      </c>
      <c r="O282" s="1" t="s">
        <v>651</v>
      </c>
      <c r="P282" s="2">
        <v>0</v>
      </c>
      <c r="Q282" s="2">
        <v>0</v>
      </c>
      <c r="R282" s="2">
        <v>-94142.92</v>
      </c>
      <c r="S282" s="2">
        <v>0</v>
      </c>
      <c r="T282" s="2">
        <v>-94142.92</v>
      </c>
      <c r="U282" s="2">
        <v>0</v>
      </c>
      <c r="V282" s="2">
        <v>0</v>
      </c>
      <c r="W282" s="2">
        <v>0</v>
      </c>
      <c r="X282" s="2">
        <v>-94142.92</v>
      </c>
      <c r="Y282" s="2">
        <v>0</v>
      </c>
      <c r="Z282" s="2">
        <v>-94142.92</v>
      </c>
      <c r="AA282" s="2">
        <v>0</v>
      </c>
    </row>
    <row r="283" spans="1:27" ht="15" customHeight="1" x14ac:dyDescent="0.25">
      <c r="A283" s="75" t="str">
        <f t="shared" si="12"/>
        <v>LDGSECIgnore</v>
      </c>
      <c r="B283" s="75" t="str">
        <f>VLOOKUP(L283,Mapping!D:F,3,0)</f>
        <v>Ignore</v>
      </c>
      <c r="C283" s="75" t="str">
        <f>VLOOKUP(L283,Mapping!D:G,4,0)</f>
        <v>Ignore</v>
      </c>
      <c r="D283" s="78">
        <f t="shared" si="13"/>
        <v>-1.233699E-3</v>
      </c>
      <c r="E283" s="78">
        <f t="shared" si="14"/>
        <v>-1.233699E-3</v>
      </c>
      <c r="F283" s="76" t="str">
        <f>VLOOKUP(L283,Mapping!D:H,5,0)</f>
        <v>AUM</v>
      </c>
      <c r="G283" s="1" t="s">
        <v>648</v>
      </c>
      <c r="H283" s="1" t="s">
        <v>101</v>
      </c>
      <c r="I283" s="1" t="s">
        <v>104</v>
      </c>
      <c r="J283" s="6">
        <v>110000</v>
      </c>
      <c r="K283" s="1" t="s">
        <v>656</v>
      </c>
      <c r="L283" s="6">
        <v>110126</v>
      </c>
      <c r="M283" s="2">
        <v>0</v>
      </c>
      <c r="N283" s="1" t="s">
        <v>1714</v>
      </c>
      <c r="O283" s="1" t="s">
        <v>651</v>
      </c>
      <c r="P283" s="2">
        <v>0</v>
      </c>
      <c r="Q283" s="2">
        <v>0</v>
      </c>
      <c r="R283" s="2">
        <v>-12336.99</v>
      </c>
      <c r="S283" s="2">
        <v>0</v>
      </c>
      <c r="T283" s="2">
        <v>-12336.99</v>
      </c>
      <c r="U283" s="2">
        <v>0</v>
      </c>
      <c r="V283" s="2">
        <v>0</v>
      </c>
      <c r="W283" s="2">
        <v>0</v>
      </c>
      <c r="X283" s="2">
        <v>-12336.99</v>
      </c>
      <c r="Y283" s="2">
        <v>0</v>
      </c>
      <c r="Z283" s="2">
        <v>-12336.99</v>
      </c>
      <c r="AA283" s="2">
        <v>0</v>
      </c>
    </row>
    <row r="284" spans="1:27" ht="15" customHeight="1" x14ac:dyDescent="0.25">
      <c r="A284" s="75" t="str">
        <f t="shared" si="12"/>
        <v>LDGSECIgnore</v>
      </c>
      <c r="B284" s="75" t="str">
        <f>VLOOKUP(L284,Mapping!D:F,3,0)</f>
        <v>Ignore</v>
      </c>
      <c r="C284" s="75" t="str">
        <f>VLOOKUP(L284,Mapping!D:G,4,0)</f>
        <v>Ignore</v>
      </c>
      <c r="D284" s="78">
        <f t="shared" si="13"/>
        <v>-2.331698711</v>
      </c>
      <c r="E284" s="78">
        <f t="shared" si="14"/>
        <v>-9.5078077580000002</v>
      </c>
      <c r="F284" s="76" t="str">
        <f>VLOOKUP(L284,Mapping!D:H,5,0)</f>
        <v>AUM</v>
      </c>
      <c r="G284" s="1" t="s">
        <v>648</v>
      </c>
      <c r="H284" s="1" t="s">
        <v>101</v>
      </c>
      <c r="I284" s="1" t="s">
        <v>104</v>
      </c>
      <c r="J284" s="6">
        <v>110000</v>
      </c>
      <c r="K284" s="1" t="s">
        <v>656</v>
      </c>
      <c r="L284" s="6">
        <v>110247</v>
      </c>
      <c r="M284" s="2">
        <v>0</v>
      </c>
      <c r="N284" s="1" t="s">
        <v>660</v>
      </c>
      <c r="O284" s="1" t="s">
        <v>651</v>
      </c>
      <c r="P284" s="2">
        <v>-71761090.469999999</v>
      </c>
      <c r="Q284" s="2">
        <v>0</v>
      </c>
      <c r="R284" s="2">
        <v>-23316987.109999999</v>
      </c>
      <c r="S284" s="2">
        <v>0</v>
      </c>
      <c r="T284" s="2">
        <v>-95078077.579999998</v>
      </c>
      <c r="U284" s="2">
        <v>0</v>
      </c>
      <c r="V284" s="2">
        <v>-71761090.469999999</v>
      </c>
      <c r="W284" s="2">
        <v>0</v>
      </c>
      <c r="X284" s="2">
        <v>-23316987.109999999</v>
      </c>
      <c r="Y284" s="2">
        <v>0</v>
      </c>
      <c r="Z284" s="2">
        <v>-95078077.579999998</v>
      </c>
      <c r="AA284" s="2">
        <v>0</v>
      </c>
    </row>
    <row r="285" spans="1:27" ht="15" customHeight="1" x14ac:dyDescent="0.25">
      <c r="A285" s="75" t="str">
        <f t="shared" si="12"/>
        <v>LDGSECIgnore</v>
      </c>
      <c r="B285" s="75" t="str">
        <f>VLOOKUP(L285,Mapping!D:F,3,0)</f>
        <v>Ignore</v>
      </c>
      <c r="C285" s="75" t="str">
        <f>VLOOKUP(L285,Mapping!D:G,4,0)</f>
        <v>Ignore</v>
      </c>
      <c r="D285" s="78">
        <f t="shared" si="13"/>
        <v>0.67434948399999994</v>
      </c>
      <c r="E285" s="78">
        <f t="shared" si="14"/>
        <v>0.67424978400000002</v>
      </c>
      <c r="F285" s="76" t="str">
        <f>VLOOKUP(L285,Mapping!D:H,5,0)</f>
        <v>AUM</v>
      </c>
      <c r="G285" s="1" t="s">
        <v>648</v>
      </c>
      <c r="H285" s="1" t="s">
        <v>101</v>
      </c>
      <c r="I285" s="1" t="s">
        <v>104</v>
      </c>
      <c r="J285" s="6">
        <v>132000</v>
      </c>
      <c r="K285" s="1" t="s">
        <v>661</v>
      </c>
      <c r="L285" s="6">
        <v>132121</v>
      </c>
      <c r="M285" s="2">
        <v>0</v>
      </c>
      <c r="N285" s="1" t="s">
        <v>662</v>
      </c>
      <c r="O285" s="1" t="s">
        <v>651</v>
      </c>
      <c r="P285" s="2">
        <v>-997</v>
      </c>
      <c r="Q285" s="2">
        <v>0</v>
      </c>
      <c r="R285" s="2">
        <v>0</v>
      </c>
      <c r="S285" s="2">
        <v>6743494.8399999999</v>
      </c>
      <c r="T285" s="2">
        <v>0</v>
      </c>
      <c r="U285" s="2">
        <v>6742497.8399999999</v>
      </c>
      <c r="V285" s="2">
        <v>-997</v>
      </c>
      <c r="W285" s="2">
        <v>0</v>
      </c>
      <c r="X285" s="2">
        <v>0</v>
      </c>
      <c r="Y285" s="2">
        <v>6743494.8399999999</v>
      </c>
      <c r="Z285" s="2">
        <v>0</v>
      </c>
      <c r="AA285" s="2">
        <v>6742497.8399999999</v>
      </c>
    </row>
    <row r="286" spans="1:27" ht="15" customHeight="1" x14ac:dyDescent="0.25">
      <c r="A286" s="75" t="str">
        <f t="shared" si="12"/>
        <v>LDGSECIgnore</v>
      </c>
      <c r="B286" s="75" t="str">
        <f>VLOOKUP(L286,Mapping!D:F,3,0)</f>
        <v>Ignore</v>
      </c>
      <c r="C286" s="75" t="str">
        <f>VLOOKUP(L286,Mapping!D:G,4,0)</f>
        <v>Ignore</v>
      </c>
      <c r="D286" s="78">
        <f t="shared" si="13"/>
        <v>0</v>
      </c>
      <c r="E286" s="78">
        <f t="shared" si="14"/>
        <v>-6E-9</v>
      </c>
      <c r="F286" s="76" t="str">
        <f>VLOOKUP(L286,Mapping!D:H,5,0)</f>
        <v>AUM</v>
      </c>
      <c r="G286" s="1" t="s">
        <v>648</v>
      </c>
      <c r="H286" s="1" t="s">
        <v>101</v>
      </c>
      <c r="I286" s="1" t="s">
        <v>104</v>
      </c>
      <c r="J286" s="6">
        <v>132000</v>
      </c>
      <c r="K286" s="1" t="s">
        <v>661</v>
      </c>
      <c r="L286" s="6">
        <v>132124</v>
      </c>
      <c r="M286" s="2">
        <v>0</v>
      </c>
      <c r="N286" s="1" t="s">
        <v>663</v>
      </c>
      <c r="O286" s="1" t="s">
        <v>651</v>
      </c>
      <c r="P286" s="2">
        <v>-0.06</v>
      </c>
      <c r="Q286" s="2">
        <v>0</v>
      </c>
      <c r="R286" s="2">
        <v>0</v>
      </c>
      <c r="S286" s="2">
        <v>0</v>
      </c>
      <c r="T286" s="2">
        <v>-0.06</v>
      </c>
      <c r="U286" s="2">
        <v>0</v>
      </c>
      <c r="V286" s="2">
        <v>-0.06</v>
      </c>
      <c r="W286" s="2">
        <v>0</v>
      </c>
      <c r="X286" s="2">
        <v>0</v>
      </c>
      <c r="Y286" s="2">
        <v>0</v>
      </c>
      <c r="Z286" s="2">
        <v>-0.06</v>
      </c>
      <c r="AA286" s="2">
        <v>0</v>
      </c>
    </row>
    <row r="287" spans="1:27" ht="15" customHeight="1" x14ac:dyDescent="0.25">
      <c r="A287" s="75" t="str">
        <f t="shared" si="12"/>
        <v>LDGSECIgnore</v>
      </c>
      <c r="B287" s="75" t="str">
        <f>VLOOKUP(L287,Mapping!D:F,3,0)</f>
        <v>Ignore</v>
      </c>
      <c r="C287" s="75" t="str">
        <f>VLOOKUP(L287,Mapping!D:G,4,0)</f>
        <v>Ignore</v>
      </c>
      <c r="D287" s="78">
        <f t="shared" si="13"/>
        <v>-7.5409583329999998</v>
      </c>
      <c r="E287" s="78">
        <f t="shared" si="14"/>
        <v>-7.5409583329999998</v>
      </c>
      <c r="F287" s="76" t="str">
        <f>VLOOKUP(L287,Mapping!D:H,5,0)</f>
        <v>AUM</v>
      </c>
      <c r="G287" s="1" t="s">
        <v>648</v>
      </c>
      <c r="H287" s="1" t="s">
        <v>101</v>
      </c>
      <c r="I287" s="1" t="s">
        <v>104</v>
      </c>
      <c r="J287" s="6">
        <v>132000</v>
      </c>
      <c r="K287" s="1" t="s">
        <v>661</v>
      </c>
      <c r="L287" s="6">
        <v>132160</v>
      </c>
      <c r="M287" s="2">
        <v>0</v>
      </c>
      <c r="N287" s="1" t="s">
        <v>664</v>
      </c>
      <c r="O287" s="1" t="s">
        <v>651</v>
      </c>
      <c r="P287" s="2">
        <v>0</v>
      </c>
      <c r="Q287" s="2">
        <v>0</v>
      </c>
      <c r="R287" s="2">
        <v>-75409583.329999998</v>
      </c>
      <c r="S287" s="2">
        <v>0</v>
      </c>
      <c r="T287" s="2">
        <v>-75409583.329999998</v>
      </c>
      <c r="U287" s="2">
        <v>0</v>
      </c>
      <c r="V287" s="2">
        <v>0</v>
      </c>
      <c r="W287" s="2">
        <v>0</v>
      </c>
      <c r="X287" s="2">
        <v>-75409583.329999998</v>
      </c>
      <c r="Y287" s="2">
        <v>0</v>
      </c>
      <c r="Z287" s="2">
        <v>-75409583.329999998</v>
      </c>
      <c r="AA287" s="2">
        <v>0</v>
      </c>
    </row>
    <row r="288" spans="1:27" ht="15" customHeight="1" x14ac:dyDescent="0.25">
      <c r="A288" s="75" t="str">
        <f t="shared" si="12"/>
        <v>LDGSECIgnore</v>
      </c>
      <c r="B288" s="75" t="str">
        <f>VLOOKUP(L288,Mapping!D:F,3,0)</f>
        <v>Ignore</v>
      </c>
      <c r="C288" s="75" t="str">
        <f>VLOOKUP(L288,Mapping!D:G,4,0)</f>
        <v>Ignore</v>
      </c>
      <c r="D288" s="78">
        <f t="shared" si="13"/>
        <v>5.0000000000000001E-3</v>
      </c>
      <c r="E288" s="78">
        <f t="shared" si="14"/>
        <v>0</v>
      </c>
      <c r="F288" s="76" t="str">
        <f>VLOOKUP(L288,Mapping!D:H,5,0)</f>
        <v>AUM</v>
      </c>
      <c r="G288" s="1" t="s">
        <v>648</v>
      </c>
      <c r="H288" s="1" t="s">
        <v>101</v>
      </c>
      <c r="I288" s="1" t="s">
        <v>104</v>
      </c>
      <c r="J288" s="6">
        <v>140000</v>
      </c>
      <c r="K288" s="1" t="s">
        <v>665</v>
      </c>
      <c r="L288" s="6">
        <v>140101</v>
      </c>
      <c r="M288" s="2">
        <v>0</v>
      </c>
      <c r="N288" s="1" t="s">
        <v>1476</v>
      </c>
      <c r="O288" s="1" t="s">
        <v>651</v>
      </c>
      <c r="P288" s="2">
        <v>-50000</v>
      </c>
      <c r="Q288" s="2">
        <v>0</v>
      </c>
      <c r="R288" s="2">
        <v>0</v>
      </c>
      <c r="S288" s="2">
        <v>50000</v>
      </c>
      <c r="T288" s="2">
        <v>0</v>
      </c>
      <c r="U288" s="2">
        <v>0</v>
      </c>
      <c r="V288" s="2">
        <v>-50000</v>
      </c>
      <c r="W288" s="2">
        <v>0</v>
      </c>
      <c r="X288" s="2">
        <v>0</v>
      </c>
      <c r="Y288" s="2">
        <v>50000</v>
      </c>
      <c r="Z288" s="2">
        <v>0</v>
      </c>
      <c r="AA288" s="2">
        <v>0</v>
      </c>
    </row>
    <row r="289" spans="1:27" ht="15" customHeight="1" x14ac:dyDescent="0.25">
      <c r="A289" s="75" t="str">
        <f t="shared" si="12"/>
        <v>LDGSECIgnore</v>
      </c>
      <c r="B289" s="75" t="str">
        <f>VLOOKUP(L289,Mapping!D:F,3,0)</f>
        <v>Ignore</v>
      </c>
      <c r="C289" s="75" t="str">
        <f>VLOOKUP(L289,Mapping!D:G,4,0)</f>
        <v>Ignore</v>
      </c>
      <c r="D289" s="78">
        <f t="shared" si="13"/>
        <v>1.6050516000000001E-2</v>
      </c>
      <c r="E289" s="78">
        <f t="shared" si="14"/>
        <v>0</v>
      </c>
      <c r="F289" s="76" t="str">
        <f>VLOOKUP(L289,Mapping!D:H,5,0)</f>
        <v>AUM</v>
      </c>
      <c r="G289" s="1" t="s">
        <v>648</v>
      </c>
      <c r="H289" s="1" t="s">
        <v>101</v>
      </c>
      <c r="I289" s="1" t="s">
        <v>104</v>
      </c>
      <c r="J289" s="6">
        <v>140000</v>
      </c>
      <c r="K289" s="1" t="s">
        <v>665</v>
      </c>
      <c r="L289" s="6">
        <v>140375</v>
      </c>
      <c r="M289" s="2">
        <v>0</v>
      </c>
      <c r="N289" s="1" t="s">
        <v>1456</v>
      </c>
      <c r="O289" s="1" t="s">
        <v>651</v>
      </c>
      <c r="P289" s="2">
        <v>-160505.16</v>
      </c>
      <c r="Q289" s="2">
        <v>0</v>
      </c>
      <c r="R289" s="2">
        <v>0</v>
      </c>
      <c r="S289" s="2">
        <v>160505.16</v>
      </c>
      <c r="T289" s="2">
        <v>0</v>
      </c>
      <c r="U289" s="2">
        <v>0</v>
      </c>
      <c r="V289" s="2">
        <v>-160505.16</v>
      </c>
      <c r="W289" s="2">
        <v>0</v>
      </c>
      <c r="X289" s="2">
        <v>0</v>
      </c>
      <c r="Y289" s="2">
        <v>160505.16</v>
      </c>
      <c r="Z289" s="2">
        <v>0</v>
      </c>
      <c r="AA289" s="2">
        <v>0</v>
      </c>
    </row>
    <row r="290" spans="1:27" ht="15" customHeight="1" x14ac:dyDescent="0.25">
      <c r="A290" s="75" t="str">
        <f t="shared" si="12"/>
        <v>LDGSECIgnore</v>
      </c>
      <c r="B290" s="75" t="str">
        <f>VLOOKUP(L290,Mapping!D:F,3,0)</f>
        <v>Ignore</v>
      </c>
      <c r="C290" s="75" t="str">
        <f>VLOOKUP(L290,Mapping!D:G,4,0)</f>
        <v>Ignore</v>
      </c>
      <c r="D290" s="78">
        <f t="shared" si="13"/>
        <v>2.3249569999999999E-3</v>
      </c>
      <c r="E290" s="78">
        <f t="shared" si="14"/>
        <v>-9.7058800000000009E-4</v>
      </c>
      <c r="F290" s="76" t="str">
        <f>VLOOKUP(L290,Mapping!D:H,5,0)</f>
        <v>AUM</v>
      </c>
      <c r="G290" s="1" t="s">
        <v>648</v>
      </c>
      <c r="H290" s="1" t="s">
        <v>101</v>
      </c>
      <c r="I290" s="1" t="s">
        <v>104</v>
      </c>
      <c r="J290" s="6">
        <v>140000</v>
      </c>
      <c r="K290" s="1" t="s">
        <v>665</v>
      </c>
      <c r="L290" s="6">
        <v>140500</v>
      </c>
      <c r="M290" s="2">
        <v>0</v>
      </c>
      <c r="N290" s="1" t="s">
        <v>670</v>
      </c>
      <c r="O290" s="1" t="s">
        <v>651</v>
      </c>
      <c r="P290" s="2">
        <v>-32955.449999999997</v>
      </c>
      <c r="Q290" s="2">
        <v>0</v>
      </c>
      <c r="R290" s="2">
        <v>0</v>
      </c>
      <c r="S290" s="2">
        <v>23249.57</v>
      </c>
      <c r="T290" s="2">
        <v>-9705.880000000001</v>
      </c>
      <c r="U290" s="2">
        <v>0</v>
      </c>
      <c r="V290" s="2">
        <v>-32955.449999999997</v>
      </c>
      <c r="W290" s="2">
        <v>0</v>
      </c>
      <c r="X290" s="2">
        <v>0</v>
      </c>
      <c r="Y290" s="2">
        <v>23249.57</v>
      </c>
      <c r="Z290" s="2">
        <v>-9705.880000000001</v>
      </c>
      <c r="AA290" s="2">
        <v>0</v>
      </c>
    </row>
    <row r="291" spans="1:27" ht="15" customHeight="1" x14ac:dyDescent="0.25">
      <c r="A291" s="75" t="str">
        <f t="shared" si="12"/>
        <v>LDGSECIgnore</v>
      </c>
      <c r="B291" s="75" t="str">
        <f>VLOOKUP(L291,Mapping!D:F,3,0)</f>
        <v>Ignore</v>
      </c>
      <c r="C291" s="75" t="str">
        <f>VLOOKUP(L291,Mapping!D:G,4,0)</f>
        <v>Ignore</v>
      </c>
      <c r="D291" s="78">
        <f t="shared" si="13"/>
        <v>-3.2334849999999999E-3</v>
      </c>
      <c r="E291" s="78">
        <f t="shared" si="14"/>
        <v>-2.0519533E-2</v>
      </c>
      <c r="F291" s="76" t="str">
        <f>VLOOKUP(L291,Mapping!D:H,5,0)</f>
        <v>AUM</v>
      </c>
      <c r="G291" s="1" t="s">
        <v>648</v>
      </c>
      <c r="H291" s="1" t="s">
        <v>101</v>
      </c>
      <c r="I291" s="1" t="s">
        <v>104</v>
      </c>
      <c r="J291" s="6">
        <v>140000</v>
      </c>
      <c r="K291" s="1" t="s">
        <v>665</v>
      </c>
      <c r="L291" s="6">
        <v>140551</v>
      </c>
      <c r="M291" s="2">
        <v>0</v>
      </c>
      <c r="N291" s="1" t="s">
        <v>1018</v>
      </c>
      <c r="O291" s="1" t="s">
        <v>651</v>
      </c>
      <c r="P291" s="2">
        <v>-172860.48</v>
      </c>
      <c r="Q291" s="2">
        <v>0</v>
      </c>
      <c r="R291" s="2">
        <v>-32334.85</v>
      </c>
      <c r="S291" s="2">
        <v>0</v>
      </c>
      <c r="T291" s="2">
        <v>-205195.33</v>
      </c>
      <c r="U291" s="2">
        <v>0</v>
      </c>
      <c r="V291" s="2">
        <v>-172860.48</v>
      </c>
      <c r="W291" s="2">
        <v>0</v>
      </c>
      <c r="X291" s="2">
        <v>-32334.85</v>
      </c>
      <c r="Y291" s="2">
        <v>0</v>
      </c>
      <c r="Z291" s="2">
        <v>-205195.33</v>
      </c>
      <c r="AA291" s="2">
        <v>0</v>
      </c>
    </row>
    <row r="292" spans="1:27" ht="15" customHeight="1" x14ac:dyDescent="0.25">
      <c r="A292" s="75" t="str">
        <f t="shared" si="12"/>
        <v>LDGSECIgnore</v>
      </c>
      <c r="B292" s="75" t="str">
        <f>VLOOKUP(L292,Mapping!D:F,3,0)</f>
        <v>Ignore</v>
      </c>
      <c r="C292" s="75" t="str">
        <f>VLOOKUP(L292,Mapping!D:G,4,0)</f>
        <v>Ignore</v>
      </c>
      <c r="D292" s="78">
        <f t="shared" si="13"/>
        <v>-0.198399306</v>
      </c>
      <c r="E292" s="78">
        <f t="shared" si="14"/>
        <v>-0.77070763899999994</v>
      </c>
      <c r="F292" s="76" t="str">
        <f>VLOOKUP(L292,Mapping!D:H,5,0)</f>
        <v>AUM</v>
      </c>
      <c r="G292" s="1" t="s">
        <v>648</v>
      </c>
      <c r="H292" s="1" t="s">
        <v>101</v>
      </c>
      <c r="I292" s="1" t="s">
        <v>104</v>
      </c>
      <c r="J292" s="6">
        <v>152000</v>
      </c>
      <c r="K292" s="1" t="s">
        <v>671</v>
      </c>
      <c r="L292" s="6">
        <v>152130</v>
      </c>
      <c r="M292" s="2">
        <v>0</v>
      </c>
      <c r="N292" s="1" t="s">
        <v>673</v>
      </c>
      <c r="O292" s="1" t="s">
        <v>651</v>
      </c>
      <c r="P292" s="2">
        <v>-5723083.3300000001</v>
      </c>
      <c r="Q292" s="2">
        <v>0</v>
      </c>
      <c r="R292" s="2">
        <v>-1983993.06</v>
      </c>
      <c r="S292" s="2">
        <v>0</v>
      </c>
      <c r="T292" s="2">
        <v>-7707076.3899999997</v>
      </c>
      <c r="U292" s="2">
        <v>0</v>
      </c>
      <c r="V292" s="2">
        <v>-5723083.3300000001</v>
      </c>
      <c r="W292" s="2">
        <v>0</v>
      </c>
      <c r="X292" s="2">
        <v>-1983993.06</v>
      </c>
      <c r="Y292" s="2">
        <v>0</v>
      </c>
      <c r="Z292" s="2">
        <v>-7707076.3899999997</v>
      </c>
      <c r="AA292" s="2">
        <v>0</v>
      </c>
    </row>
    <row r="293" spans="1:27" ht="15" customHeight="1" x14ac:dyDescent="0.25">
      <c r="A293" s="75" t="str">
        <f t="shared" si="12"/>
        <v>LDGSECIgnore</v>
      </c>
      <c r="B293" s="75" t="str">
        <f>VLOOKUP(L293,Mapping!D:F,3,0)</f>
        <v>Ignore</v>
      </c>
      <c r="C293" s="75" t="str">
        <f>VLOOKUP(L293,Mapping!D:G,4,0)</f>
        <v>Ignore</v>
      </c>
      <c r="D293" s="78">
        <f t="shared" si="13"/>
        <v>0</v>
      </c>
      <c r="E293" s="78">
        <f t="shared" si="14"/>
        <v>-1.49E-7</v>
      </c>
      <c r="F293" s="76" t="str">
        <f>VLOOKUP(L293,Mapping!D:H,5,0)</f>
        <v>AUM</v>
      </c>
      <c r="G293" s="1" t="s">
        <v>648</v>
      </c>
      <c r="H293" s="1" t="s">
        <v>101</v>
      </c>
      <c r="I293" s="1" t="s">
        <v>104</v>
      </c>
      <c r="J293" s="6">
        <v>152000</v>
      </c>
      <c r="K293" s="1" t="s">
        <v>671</v>
      </c>
      <c r="L293" s="6">
        <v>152232</v>
      </c>
      <c r="M293" s="2">
        <v>0</v>
      </c>
      <c r="N293" s="1" t="s">
        <v>675</v>
      </c>
      <c r="O293" s="1" t="s">
        <v>651</v>
      </c>
      <c r="P293" s="2">
        <v>-1.49</v>
      </c>
      <c r="Q293" s="2">
        <v>0</v>
      </c>
      <c r="R293" s="2">
        <v>0</v>
      </c>
      <c r="S293" s="2">
        <v>0</v>
      </c>
      <c r="T293" s="2">
        <v>-1.49</v>
      </c>
      <c r="U293" s="2">
        <v>0</v>
      </c>
      <c r="V293" s="2">
        <v>-1.49</v>
      </c>
      <c r="W293" s="2">
        <v>0</v>
      </c>
      <c r="X293" s="2">
        <v>0</v>
      </c>
      <c r="Y293" s="2">
        <v>0</v>
      </c>
      <c r="Z293" s="2">
        <v>-1.49</v>
      </c>
      <c r="AA293" s="2">
        <v>0</v>
      </c>
    </row>
    <row r="294" spans="1:27" ht="15" customHeight="1" x14ac:dyDescent="0.25">
      <c r="A294" s="75" t="str">
        <f t="shared" si="12"/>
        <v>LDGSECIgnore</v>
      </c>
      <c r="B294" s="75" t="str">
        <f>VLOOKUP(L294,Mapping!D:F,3,0)</f>
        <v>Ignore</v>
      </c>
      <c r="C294" s="75" t="str">
        <f>VLOOKUP(L294,Mapping!D:G,4,0)</f>
        <v>Ignore</v>
      </c>
      <c r="D294" s="78">
        <f t="shared" si="13"/>
        <v>-2.0925500000000001E-4</v>
      </c>
      <c r="E294" s="78">
        <f t="shared" si="14"/>
        <v>-8.6719E-4</v>
      </c>
      <c r="F294" s="76" t="str">
        <f>VLOOKUP(L294,Mapping!D:H,5,0)</f>
        <v>AUM</v>
      </c>
      <c r="G294" s="1" t="s">
        <v>648</v>
      </c>
      <c r="H294" s="1" t="s">
        <v>101</v>
      </c>
      <c r="I294" s="1" t="s">
        <v>104</v>
      </c>
      <c r="J294" s="6">
        <v>152000</v>
      </c>
      <c r="K294" s="1" t="s">
        <v>671</v>
      </c>
      <c r="L294" s="6">
        <v>152248</v>
      </c>
      <c r="M294" s="2">
        <v>0</v>
      </c>
      <c r="N294" s="1" t="s">
        <v>676</v>
      </c>
      <c r="O294" s="1" t="s">
        <v>651</v>
      </c>
      <c r="P294" s="2">
        <v>-6579.35</v>
      </c>
      <c r="Q294" s="2">
        <v>0</v>
      </c>
      <c r="R294" s="2">
        <v>-2092.5500000000002</v>
      </c>
      <c r="S294" s="2">
        <v>0</v>
      </c>
      <c r="T294" s="2">
        <v>-8671.9</v>
      </c>
      <c r="U294" s="2">
        <v>0</v>
      </c>
      <c r="V294" s="2">
        <v>-6579.35</v>
      </c>
      <c r="W294" s="2">
        <v>0</v>
      </c>
      <c r="X294" s="2">
        <v>-2092.5500000000002</v>
      </c>
      <c r="Y294" s="2">
        <v>0</v>
      </c>
      <c r="Z294" s="2">
        <v>-8671.9</v>
      </c>
      <c r="AA294" s="2">
        <v>0</v>
      </c>
    </row>
    <row r="295" spans="1:27" ht="15" customHeight="1" x14ac:dyDescent="0.25">
      <c r="A295" s="75" t="str">
        <f t="shared" si="12"/>
        <v>LDGSECIgnore</v>
      </c>
      <c r="B295" s="75" t="str">
        <f>VLOOKUP(L295,Mapping!D:F,3,0)</f>
        <v>Ignore</v>
      </c>
      <c r="C295" s="75" t="str">
        <f>VLOOKUP(L295,Mapping!D:G,4,0)</f>
        <v>Ignore</v>
      </c>
      <c r="D295" s="78">
        <f t="shared" si="13"/>
        <v>-3.9960150000000003E-3</v>
      </c>
      <c r="E295" s="78">
        <f t="shared" si="14"/>
        <v>-1.1133015E-2</v>
      </c>
      <c r="F295" s="76" t="str">
        <f>VLOOKUP(L295,Mapping!D:H,5,0)</f>
        <v>AUM</v>
      </c>
      <c r="G295" s="1" t="s">
        <v>648</v>
      </c>
      <c r="H295" s="1" t="s">
        <v>101</v>
      </c>
      <c r="I295" s="1" t="s">
        <v>104</v>
      </c>
      <c r="J295" s="6">
        <v>152000</v>
      </c>
      <c r="K295" s="1" t="s">
        <v>671</v>
      </c>
      <c r="L295" s="6">
        <v>153001</v>
      </c>
      <c r="M295" s="2">
        <v>0</v>
      </c>
      <c r="N295" s="1" t="s">
        <v>876</v>
      </c>
      <c r="O295" s="1" t="s">
        <v>651</v>
      </c>
      <c r="P295" s="2">
        <v>-71370</v>
      </c>
      <c r="Q295" s="2">
        <v>0</v>
      </c>
      <c r="R295" s="2">
        <v>-39960.15</v>
      </c>
      <c r="S295" s="2">
        <v>0</v>
      </c>
      <c r="T295" s="2">
        <v>-111330.15</v>
      </c>
      <c r="U295" s="2">
        <v>0</v>
      </c>
      <c r="V295" s="2">
        <v>-71370</v>
      </c>
      <c r="W295" s="2">
        <v>0</v>
      </c>
      <c r="X295" s="2">
        <v>-39960.15</v>
      </c>
      <c r="Y295" s="2">
        <v>0</v>
      </c>
      <c r="Z295" s="2">
        <v>-111330.15</v>
      </c>
      <c r="AA295" s="2">
        <v>0</v>
      </c>
    </row>
    <row r="296" spans="1:27" ht="15" customHeight="1" x14ac:dyDescent="0.25">
      <c r="A296" s="75" t="str">
        <f t="shared" si="12"/>
        <v>LDGSECIgnore</v>
      </c>
      <c r="B296" s="75" t="str">
        <f>VLOOKUP(L296,Mapping!D:F,3,0)</f>
        <v>Ignore</v>
      </c>
      <c r="C296" s="75" t="str">
        <f>VLOOKUP(L296,Mapping!D:G,4,0)</f>
        <v>Ignore</v>
      </c>
      <c r="D296" s="78">
        <f t="shared" si="13"/>
        <v>1.45834E-3</v>
      </c>
      <c r="E296" s="78">
        <f t="shared" si="14"/>
        <v>1.8434000000000001E-4</v>
      </c>
      <c r="F296" s="76" t="str">
        <f>VLOOKUP(L296,Mapping!D:H,5,0)</f>
        <v>AUM</v>
      </c>
      <c r="G296" s="1" t="s">
        <v>648</v>
      </c>
      <c r="H296" s="1" t="s">
        <v>101</v>
      </c>
      <c r="I296" s="1" t="s">
        <v>104</v>
      </c>
      <c r="J296" s="6">
        <v>160000</v>
      </c>
      <c r="K296" s="1" t="s">
        <v>677</v>
      </c>
      <c r="L296" s="6">
        <v>162110</v>
      </c>
      <c r="M296" s="2">
        <v>0</v>
      </c>
      <c r="N296" s="1" t="s">
        <v>877</v>
      </c>
      <c r="O296" s="1" t="s">
        <v>651</v>
      </c>
      <c r="P296" s="2">
        <v>-12740</v>
      </c>
      <c r="Q296" s="2">
        <v>0</v>
      </c>
      <c r="R296" s="2">
        <v>0</v>
      </c>
      <c r="S296" s="2">
        <v>14583.4</v>
      </c>
      <c r="T296" s="2">
        <v>0</v>
      </c>
      <c r="U296" s="2">
        <v>1843.4</v>
      </c>
      <c r="V296" s="2">
        <v>-12740</v>
      </c>
      <c r="W296" s="2">
        <v>0</v>
      </c>
      <c r="X296" s="2">
        <v>0</v>
      </c>
      <c r="Y296" s="2">
        <v>14583.4</v>
      </c>
      <c r="Z296" s="2">
        <v>0</v>
      </c>
      <c r="AA296" s="2">
        <v>1843.4</v>
      </c>
    </row>
    <row r="297" spans="1:27" ht="15" customHeight="1" x14ac:dyDescent="0.25">
      <c r="A297" s="75" t="str">
        <f t="shared" si="12"/>
        <v>LDGSECIgnore</v>
      </c>
      <c r="B297" s="75" t="str">
        <f>VLOOKUP(L297,Mapping!D:F,3,0)</f>
        <v>Ignore</v>
      </c>
      <c r="C297" s="75" t="str">
        <f>VLOOKUP(L297,Mapping!D:G,4,0)</f>
        <v>Ignore</v>
      </c>
      <c r="D297" s="78">
        <f t="shared" si="13"/>
        <v>9.5228019999999997E-2</v>
      </c>
      <c r="E297" s="78">
        <f t="shared" si="14"/>
        <v>0.11173451999999999</v>
      </c>
      <c r="F297" s="76" t="str">
        <f>VLOOKUP(L297,Mapping!D:H,5,0)</f>
        <v>AUM</v>
      </c>
      <c r="G297" s="1" t="s">
        <v>648</v>
      </c>
      <c r="H297" s="1" t="s">
        <v>101</v>
      </c>
      <c r="I297" s="1" t="s">
        <v>104</v>
      </c>
      <c r="J297" s="6">
        <v>160000</v>
      </c>
      <c r="K297" s="1" t="s">
        <v>677</v>
      </c>
      <c r="L297" s="6">
        <v>162130</v>
      </c>
      <c r="M297" s="2">
        <v>0</v>
      </c>
      <c r="N297" s="1" t="s">
        <v>679</v>
      </c>
      <c r="O297" s="1" t="s">
        <v>651</v>
      </c>
      <c r="P297" s="2">
        <v>0</v>
      </c>
      <c r="Q297" s="2">
        <v>165065</v>
      </c>
      <c r="R297" s="2">
        <v>0</v>
      </c>
      <c r="S297" s="2">
        <v>952280.2</v>
      </c>
      <c r="T297" s="2">
        <v>0</v>
      </c>
      <c r="U297" s="2">
        <v>1117345.2</v>
      </c>
      <c r="V297" s="2">
        <v>0</v>
      </c>
      <c r="W297" s="2">
        <v>165065</v>
      </c>
      <c r="X297" s="2">
        <v>0</v>
      </c>
      <c r="Y297" s="2">
        <v>952280.2</v>
      </c>
      <c r="Z297" s="2">
        <v>0</v>
      </c>
      <c r="AA297" s="2">
        <v>1117345.2</v>
      </c>
    </row>
    <row r="298" spans="1:27" ht="15" customHeight="1" x14ac:dyDescent="0.25">
      <c r="A298" s="75" t="str">
        <f t="shared" si="12"/>
        <v>LDGSECIgnore</v>
      </c>
      <c r="B298" s="75" t="str">
        <f>VLOOKUP(L298,Mapping!D:F,3,0)</f>
        <v>Ignore</v>
      </c>
      <c r="C298" s="75" t="str">
        <f>VLOOKUP(L298,Mapping!D:G,4,0)</f>
        <v>Ignore</v>
      </c>
      <c r="D298" s="78">
        <f t="shared" si="13"/>
        <v>-5.5811899999999993E-4</v>
      </c>
      <c r="E298" s="78">
        <f t="shared" si="14"/>
        <v>-1.4096E-3</v>
      </c>
      <c r="F298" s="76" t="str">
        <f>VLOOKUP(L298,Mapping!D:H,5,0)</f>
        <v>AUM</v>
      </c>
      <c r="G298" s="1" t="s">
        <v>648</v>
      </c>
      <c r="H298" s="1" t="s">
        <v>101</v>
      </c>
      <c r="I298" s="1" t="s">
        <v>104</v>
      </c>
      <c r="J298" s="6">
        <v>212000</v>
      </c>
      <c r="K298" s="1" t="s">
        <v>681</v>
      </c>
      <c r="L298" s="6">
        <v>210123</v>
      </c>
      <c r="M298" s="2">
        <v>0</v>
      </c>
      <c r="N298" s="1" t="s">
        <v>1458</v>
      </c>
      <c r="O298" s="1" t="s">
        <v>651</v>
      </c>
      <c r="P298" s="2">
        <v>-8514.81</v>
      </c>
      <c r="Q298" s="2">
        <v>0</v>
      </c>
      <c r="R298" s="2">
        <v>-5581.19</v>
      </c>
      <c r="S298" s="2">
        <v>0</v>
      </c>
      <c r="T298" s="2">
        <v>-14096</v>
      </c>
      <c r="U298" s="2">
        <v>0</v>
      </c>
      <c r="V298" s="2">
        <v>-8514.81</v>
      </c>
      <c r="W298" s="2">
        <v>0</v>
      </c>
      <c r="X298" s="2">
        <v>-5581.19</v>
      </c>
      <c r="Y298" s="2">
        <v>0</v>
      </c>
      <c r="Z298" s="2">
        <v>-14096</v>
      </c>
      <c r="AA298" s="2">
        <v>0</v>
      </c>
    </row>
    <row r="299" spans="1:27" ht="15" customHeight="1" x14ac:dyDescent="0.25">
      <c r="A299" s="75" t="str">
        <f t="shared" si="12"/>
        <v>LDGSECIgnore</v>
      </c>
      <c r="B299" s="75" t="str">
        <f>VLOOKUP(L299,Mapping!D:F,3,0)</f>
        <v>Ignore</v>
      </c>
      <c r="C299" s="75" t="str">
        <f>VLOOKUP(L299,Mapping!D:G,4,0)</f>
        <v>Ignore</v>
      </c>
      <c r="D299" s="78">
        <f t="shared" si="13"/>
        <v>3.2334849999999999E-3</v>
      </c>
      <c r="E299" s="78">
        <f t="shared" si="14"/>
        <v>2.0519533E-2</v>
      </c>
      <c r="F299" s="76" t="str">
        <f>VLOOKUP(L299,Mapping!D:H,5,0)</f>
        <v>AUM</v>
      </c>
      <c r="G299" s="1" t="s">
        <v>648</v>
      </c>
      <c r="H299" s="1" t="s">
        <v>101</v>
      </c>
      <c r="I299" s="1" t="s">
        <v>104</v>
      </c>
      <c r="J299" s="6">
        <v>212000</v>
      </c>
      <c r="K299" s="1" t="s">
        <v>681</v>
      </c>
      <c r="L299" s="6">
        <v>210168</v>
      </c>
      <c r="M299" s="2">
        <v>0</v>
      </c>
      <c r="N299" s="1" t="s">
        <v>1019</v>
      </c>
      <c r="O299" s="1" t="s">
        <v>651</v>
      </c>
      <c r="P299" s="2">
        <v>0</v>
      </c>
      <c r="Q299" s="2">
        <v>172860.48</v>
      </c>
      <c r="R299" s="2">
        <v>0</v>
      </c>
      <c r="S299" s="2">
        <v>32334.85</v>
      </c>
      <c r="T299" s="2">
        <v>0</v>
      </c>
      <c r="U299" s="2">
        <v>205195.33</v>
      </c>
      <c r="V299" s="2">
        <v>0</v>
      </c>
      <c r="W299" s="2">
        <v>172860.48</v>
      </c>
      <c r="X299" s="2">
        <v>0</v>
      </c>
      <c r="Y299" s="2">
        <v>32334.85</v>
      </c>
      <c r="Z299" s="2">
        <v>0</v>
      </c>
      <c r="AA299" s="2">
        <v>205195.33</v>
      </c>
    </row>
    <row r="300" spans="1:27" ht="15" customHeight="1" x14ac:dyDescent="0.25">
      <c r="A300" s="75" t="str">
        <f t="shared" si="12"/>
        <v>LDGSECIgnore</v>
      </c>
      <c r="B300" s="75" t="str">
        <f>VLOOKUP(L300,Mapping!D:F,3,0)</f>
        <v>Ignore</v>
      </c>
      <c r="C300" s="75" t="str">
        <f>VLOOKUP(L300,Mapping!D:G,4,0)</f>
        <v>Ignore</v>
      </c>
      <c r="D300" s="78">
        <f t="shared" si="13"/>
        <v>-7.0000000000000001E-3</v>
      </c>
      <c r="E300" s="78">
        <f t="shared" si="14"/>
        <v>0</v>
      </c>
      <c r="F300" s="76" t="str">
        <f>VLOOKUP(L300,Mapping!D:H,5,0)</f>
        <v>AUM</v>
      </c>
      <c r="G300" s="1" t="s">
        <v>648</v>
      </c>
      <c r="H300" s="1" t="s">
        <v>101</v>
      </c>
      <c r="I300" s="1" t="s">
        <v>104</v>
      </c>
      <c r="J300" s="6">
        <v>212000</v>
      </c>
      <c r="K300" s="1" t="s">
        <v>681</v>
      </c>
      <c r="L300" s="6">
        <v>211101</v>
      </c>
      <c r="M300" s="2">
        <v>0</v>
      </c>
      <c r="N300" s="1" t="s">
        <v>1463</v>
      </c>
      <c r="O300" s="1" t="s">
        <v>651</v>
      </c>
      <c r="P300" s="2">
        <v>0</v>
      </c>
      <c r="Q300" s="2">
        <v>70000</v>
      </c>
      <c r="R300" s="2">
        <v>-70000</v>
      </c>
      <c r="S300" s="2">
        <v>0</v>
      </c>
      <c r="T300" s="2">
        <v>0</v>
      </c>
      <c r="U300" s="2">
        <v>0</v>
      </c>
      <c r="V300" s="2">
        <v>0</v>
      </c>
      <c r="W300" s="2">
        <v>70000</v>
      </c>
      <c r="X300" s="2">
        <v>-70000</v>
      </c>
      <c r="Y300" s="2">
        <v>0</v>
      </c>
      <c r="Z300" s="2">
        <v>0</v>
      </c>
      <c r="AA300" s="2">
        <v>0</v>
      </c>
    </row>
    <row r="301" spans="1:27" ht="15" customHeight="1" x14ac:dyDescent="0.25">
      <c r="A301" s="75" t="str">
        <f t="shared" si="12"/>
        <v>LDGSECIgnore</v>
      </c>
      <c r="B301" s="75" t="str">
        <f>VLOOKUP(L301,Mapping!D:F,3,0)</f>
        <v>Ignore</v>
      </c>
      <c r="C301" s="75" t="str">
        <f>VLOOKUP(L301,Mapping!D:G,4,0)</f>
        <v>Ignore</v>
      </c>
      <c r="D301" s="78">
        <f t="shared" si="13"/>
        <v>-2.1830126000000002E-2</v>
      </c>
      <c r="E301" s="78">
        <f t="shared" si="14"/>
        <v>0</v>
      </c>
      <c r="F301" s="76" t="str">
        <f>VLOOKUP(L301,Mapping!D:H,5,0)</f>
        <v>AUM</v>
      </c>
      <c r="G301" s="1" t="s">
        <v>648</v>
      </c>
      <c r="H301" s="1" t="s">
        <v>101</v>
      </c>
      <c r="I301" s="1" t="s">
        <v>104</v>
      </c>
      <c r="J301" s="6">
        <v>212000</v>
      </c>
      <c r="K301" s="1" t="s">
        <v>681</v>
      </c>
      <c r="L301" s="6">
        <v>211114</v>
      </c>
      <c r="M301" s="2">
        <v>0</v>
      </c>
      <c r="N301" s="1" t="s">
        <v>787</v>
      </c>
      <c r="O301" s="1" t="s">
        <v>651</v>
      </c>
      <c r="P301" s="2">
        <v>0</v>
      </c>
      <c r="Q301" s="2">
        <v>218301.26</v>
      </c>
      <c r="R301" s="2">
        <v>-218301.26</v>
      </c>
      <c r="S301" s="2">
        <v>0</v>
      </c>
      <c r="T301" s="2">
        <v>0</v>
      </c>
      <c r="U301" s="2">
        <v>0</v>
      </c>
      <c r="V301" s="2">
        <v>0</v>
      </c>
      <c r="W301" s="2">
        <v>218301.26</v>
      </c>
      <c r="X301" s="2">
        <v>-218301.26</v>
      </c>
      <c r="Y301" s="2">
        <v>0</v>
      </c>
      <c r="Z301" s="2">
        <v>0</v>
      </c>
      <c r="AA301" s="2">
        <v>0</v>
      </c>
    </row>
    <row r="302" spans="1:27" ht="15" customHeight="1" x14ac:dyDescent="0.25">
      <c r="A302" s="75" t="str">
        <f t="shared" si="12"/>
        <v>LDGSECIgnore</v>
      </c>
      <c r="B302" s="75" t="str">
        <f>VLOOKUP(L302,Mapping!D:F,3,0)</f>
        <v>Ignore</v>
      </c>
      <c r="C302" s="75" t="str">
        <f>VLOOKUP(L302,Mapping!D:G,4,0)</f>
        <v>Ignore</v>
      </c>
      <c r="D302" s="78">
        <f t="shared" si="13"/>
        <v>-7.2446000000000001E-4</v>
      </c>
      <c r="E302" s="78">
        <f t="shared" si="14"/>
        <v>-8.6999999999999998E-8</v>
      </c>
      <c r="F302" s="76" t="str">
        <f>VLOOKUP(L302,Mapping!D:H,5,0)</f>
        <v>AUM</v>
      </c>
      <c r="G302" s="1" t="s">
        <v>648</v>
      </c>
      <c r="H302" s="1" t="s">
        <v>101</v>
      </c>
      <c r="I302" s="1" t="s">
        <v>104</v>
      </c>
      <c r="J302" s="6">
        <v>212000</v>
      </c>
      <c r="K302" s="1" t="s">
        <v>681</v>
      </c>
      <c r="L302" s="6">
        <v>212101</v>
      </c>
      <c r="M302" s="2">
        <v>0</v>
      </c>
      <c r="N302" s="1" t="s">
        <v>684</v>
      </c>
      <c r="O302" s="1" t="s">
        <v>651</v>
      </c>
      <c r="P302" s="2">
        <v>0</v>
      </c>
      <c r="Q302" s="2">
        <v>7243.73</v>
      </c>
      <c r="R302" s="2">
        <v>-7244.6</v>
      </c>
      <c r="S302" s="2">
        <v>0</v>
      </c>
      <c r="T302" s="2">
        <v>-0.87</v>
      </c>
      <c r="U302" s="2">
        <v>0</v>
      </c>
      <c r="V302" s="2">
        <v>0</v>
      </c>
      <c r="W302" s="2">
        <v>7243.73</v>
      </c>
      <c r="X302" s="2">
        <v>-7244.6</v>
      </c>
      <c r="Y302" s="2">
        <v>0</v>
      </c>
      <c r="Z302" s="2">
        <v>-0.87</v>
      </c>
      <c r="AA302" s="2">
        <v>0</v>
      </c>
    </row>
    <row r="303" spans="1:27" ht="15" customHeight="1" x14ac:dyDescent="0.25">
      <c r="A303" s="75" t="str">
        <f t="shared" si="12"/>
        <v>LDGSECIgnore</v>
      </c>
      <c r="B303" s="75" t="str">
        <f>VLOOKUP(L303,Mapping!D:F,3,0)</f>
        <v>Ignore</v>
      </c>
      <c r="C303" s="75" t="str">
        <f>VLOOKUP(L303,Mapping!D:G,4,0)</f>
        <v>Ignore</v>
      </c>
      <c r="D303" s="78">
        <f t="shared" si="13"/>
        <v>-6.6113999999999998E-5</v>
      </c>
      <c r="E303" s="78">
        <f t="shared" si="14"/>
        <v>0</v>
      </c>
      <c r="F303" s="76" t="str">
        <f>VLOOKUP(L303,Mapping!D:H,5,0)</f>
        <v>AUM</v>
      </c>
      <c r="G303" s="1" t="s">
        <v>648</v>
      </c>
      <c r="H303" s="1" t="s">
        <v>101</v>
      </c>
      <c r="I303" s="1" t="s">
        <v>104</v>
      </c>
      <c r="J303" s="6">
        <v>212000</v>
      </c>
      <c r="K303" s="1" t="s">
        <v>681</v>
      </c>
      <c r="L303" s="6">
        <v>212109</v>
      </c>
      <c r="M303" s="2">
        <v>0</v>
      </c>
      <c r="N303" s="1" t="s">
        <v>1659</v>
      </c>
      <c r="O303" s="1" t="s">
        <v>651</v>
      </c>
      <c r="P303" s="2">
        <v>0</v>
      </c>
      <c r="Q303" s="2">
        <v>661.14</v>
      </c>
      <c r="R303" s="2">
        <v>-661.14</v>
      </c>
      <c r="S303" s="2">
        <v>0</v>
      </c>
      <c r="T303" s="2">
        <v>0</v>
      </c>
      <c r="U303" s="2">
        <v>0</v>
      </c>
      <c r="V303" s="2">
        <v>0</v>
      </c>
      <c r="W303" s="2">
        <v>661.14</v>
      </c>
      <c r="X303" s="2">
        <v>-661.14</v>
      </c>
      <c r="Y303" s="2">
        <v>0</v>
      </c>
      <c r="Z303" s="2">
        <v>0</v>
      </c>
      <c r="AA303" s="2">
        <v>0</v>
      </c>
    </row>
    <row r="304" spans="1:27" ht="15" customHeight="1" x14ac:dyDescent="0.25">
      <c r="A304" s="75" t="str">
        <f t="shared" si="12"/>
        <v>LDGSECIgnore</v>
      </c>
      <c r="B304" s="75" t="str">
        <f>VLOOKUP(L304,Mapping!D:F,3,0)</f>
        <v>Ignore</v>
      </c>
      <c r="C304" s="75" t="str">
        <f>VLOOKUP(L304,Mapping!D:G,4,0)</f>
        <v>Ignore</v>
      </c>
      <c r="D304" s="78">
        <f t="shared" si="13"/>
        <v>1.4399999999999999E-7</v>
      </c>
      <c r="E304" s="78">
        <f t="shared" si="14"/>
        <v>3.5400000000000002E-7</v>
      </c>
      <c r="F304" s="76" t="str">
        <f>VLOOKUP(L304,Mapping!D:H,5,0)</f>
        <v>AUM</v>
      </c>
      <c r="G304" s="1" t="s">
        <v>648</v>
      </c>
      <c r="H304" s="1" t="s">
        <v>101</v>
      </c>
      <c r="I304" s="1" t="s">
        <v>104</v>
      </c>
      <c r="J304" s="6">
        <v>212000</v>
      </c>
      <c r="K304" s="1" t="s">
        <v>681</v>
      </c>
      <c r="L304" s="6">
        <v>212112</v>
      </c>
      <c r="M304" s="2">
        <v>0</v>
      </c>
      <c r="N304" s="1" t="s">
        <v>685</v>
      </c>
      <c r="O304" s="1" t="s">
        <v>651</v>
      </c>
      <c r="P304" s="2">
        <v>0</v>
      </c>
      <c r="Q304" s="2">
        <v>2.1</v>
      </c>
      <c r="R304" s="2">
        <v>0</v>
      </c>
      <c r="S304" s="2">
        <v>1.44</v>
      </c>
      <c r="T304" s="2">
        <v>0</v>
      </c>
      <c r="U304" s="2">
        <v>3.54</v>
      </c>
      <c r="V304" s="2">
        <v>0</v>
      </c>
      <c r="W304" s="2">
        <v>2.1</v>
      </c>
      <c r="X304" s="2">
        <v>0</v>
      </c>
      <c r="Y304" s="2">
        <v>1.44</v>
      </c>
      <c r="Z304" s="2">
        <v>0</v>
      </c>
      <c r="AA304" s="2">
        <v>3.54</v>
      </c>
    </row>
    <row r="305" spans="1:27" ht="15" customHeight="1" x14ac:dyDescent="0.25">
      <c r="A305" s="75" t="str">
        <f t="shared" si="12"/>
        <v>LDGSECIgnore</v>
      </c>
      <c r="B305" s="75" t="str">
        <f>VLOOKUP(L305,Mapping!D:F,3,0)</f>
        <v>Ignore</v>
      </c>
      <c r="C305" s="75" t="str">
        <f>VLOOKUP(L305,Mapping!D:G,4,0)</f>
        <v>Ignore</v>
      </c>
      <c r="D305" s="78">
        <f t="shared" si="13"/>
        <v>1.4399999999999999E-7</v>
      </c>
      <c r="E305" s="78">
        <f t="shared" si="14"/>
        <v>3.5400000000000002E-7</v>
      </c>
      <c r="F305" s="76" t="str">
        <f>VLOOKUP(L305,Mapping!D:H,5,0)</f>
        <v>AUM</v>
      </c>
      <c r="G305" s="1" t="s">
        <v>648</v>
      </c>
      <c r="H305" s="1" t="s">
        <v>101</v>
      </c>
      <c r="I305" s="1" t="s">
        <v>104</v>
      </c>
      <c r="J305" s="6">
        <v>212000</v>
      </c>
      <c r="K305" s="1" t="s">
        <v>681</v>
      </c>
      <c r="L305" s="6">
        <v>212113</v>
      </c>
      <c r="M305" s="2">
        <v>0</v>
      </c>
      <c r="N305" s="1" t="s">
        <v>686</v>
      </c>
      <c r="O305" s="1" t="s">
        <v>651</v>
      </c>
      <c r="P305" s="2">
        <v>0</v>
      </c>
      <c r="Q305" s="2">
        <v>2.1</v>
      </c>
      <c r="R305" s="2">
        <v>0</v>
      </c>
      <c r="S305" s="2">
        <v>1.44</v>
      </c>
      <c r="T305" s="2">
        <v>0</v>
      </c>
      <c r="U305" s="2">
        <v>3.54</v>
      </c>
      <c r="V305" s="2">
        <v>0</v>
      </c>
      <c r="W305" s="2">
        <v>2.1</v>
      </c>
      <c r="X305" s="2">
        <v>0</v>
      </c>
      <c r="Y305" s="2">
        <v>1.44</v>
      </c>
      <c r="Z305" s="2">
        <v>0</v>
      </c>
      <c r="AA305" s="2">
        <v>3.54</v>
      </c>
    </row>
    <row r="306" spans="1:27" ht="15" customHeight="1" x14ac:dyDescent="0.25">
      <c r="A306" s="75" t="str">
        <f t="shared" si="12"/>
        <v>LDGSECIgnore</v>
      </c>
      <c r="B306" s="75" t="str">
        <f>VLOOKUP(L306,Mapping!D:F,3,0)</f>
        <v>Ignore</v>
      </c>
      <c r="C306" s="75" t="str">
        <f>VLOOKUP(L306,Mapping!D:G,4,0)</f>
        <v>Ignore</v>
      </c>
      <c r="D306" s="78">
        <f t="shared" si="13"/>
        <v>-4.5499999999999996E-6</v>
      </c>
      <c r="E306" s="78">
        <f t="shared" si="14"/>
        <v>3.5759999999999997E-6</v>
      </c>
      <c r="F306" s="76" t="str">
        <f>VLOOKUP(L306,Mapping!D:H,5,0)</f>
        <v>AUM</v>
      </c>
      <c r="G306" s="1" t="s">
        <v>648</v>
      </c>
      <c r="H306" s="1" t="s">
        <v>101</v>
      </c>
      <c r="I306" s="1" t="s">
        <v>104</v>
      </c>
      <c r="J306" s="6">
        <v>212000</v>
      </c>
      <c r="K306" s="1" t="s">
        <v>681</v>
      </c>
      <c r="L306" s="6">
        <v>212114</v>
      </c>
      <c r="M306" s="2">
        <v>0</v>
      </c>
      <c r="N306" s="1" t="s">
        <v>687</v>
      </c>
      <c r="O306" s="1" t="s">
        <v>651</v>
      </c>
      <c r="P306" s="2">
        <v>0</v>
      </c>
      <c r="Q306" s="2">
        <v>81.260000000000005</v>
      </c>
      <c r="R306" s="2">
        <v>-45.5</v>
      </c>
      <c r="S306" s="2">
        <v>0</v>
      </c>
      <c r="T306" s="2">
        <v>0</v>
      </c>
      <c r="U306" s="2">
        <v>35.76</v>
      </c>
      <c r="V306" s="2">
        <v>0</v>
      </c>
      <c r="W306" s="2">
        <v>81.260000000000005</v>
      </c>
      <c r="X306" s="2">
        <v>-45.5</v>
      </c>
      <c r="Y306" s="2">
        <v>0</v>
      </c>
      <c r="Z306" s="2">
        <v>0</v>
      </c>
      <c r="AA306" s="2">
        <v>35.76</v>
      </c>
    </row>
    <row r="307" spans="1:27" ht="15" customHeight="1" x14ac:dyDescent="0.25">
      <c r="A307" s="75" t="str">
        <f t="shared" si="12"/>
        <v>LDGSECIgnore</v>
      </c>
      <c r="B307" s="75" t="str">
        <f>VLOOKUP(L307,Mapping!D:F,3,0)</f>
        <v>Ignore</v>
      </c>
      <c r="C307" s="75" t="str">
        <f>VLOOKUP(L307,Mapping!D:G,4,0)</f>
        <v>Ignore</v>
      </c>
      <c r="D307" s="78">
        <f t="shared" si="13"/>
        <v>-4.7199999999999998E-4</v>
      </c>
      <c r="E307" s="78">
        <f t="shared" si="14"/>
        <v>0</v>
      </c>
      <c r="F307" s="76" t="str">
        <f>VLOOKUP(L307,Mapping!D:H,5,0)</f>
        <v>AUM</v>
      </c>
      <c r="G307" s="1" t="s">
        <v>648</v>
      </c>
      <c r="H307" s="1" t="s">
        <v>101</v>
      </c>
      <c r="I307" s="1" t="s">
        <v>104</v>
      </c>
      <c r="J307" s="6">
        <v>212000</v>
      </c>
      <c r="K307" s="1" t="s">
        <v>681</v>
      </c>
      <c r="L307" s="6">
        <v>212118</v>
      </c>
      <c r="M307" s="2">
        <v>0</v>
      </c>
      <c r="N307" s="1" t="s">
        <v>1715</v>
      </c>
      <c r="O307" s="1" t="s">
        <v>651</v>
      </c>
      <c r="P307" s="2">
        <v>0</v>
      </c>
      <c r="Q307" s="2">
        <v>4720</v>
      </c>
      <c r="R307" s="2">
        <v>-4720</v>
      </c>
      <c r="S307" s="2">
        <v>0</v>
      </c>
      <c r="T307" s="2">
        <v>0</v>
      </c>
      <c r="U307" s="2">
        <v>0</v>
      </c>
      <c r="V307" s="2">
        <v>0</v>
      </c>
      <c r="W307" s="2">
        <v>4720</v>
      </c>
      <c r="X307" s="2">
        <v>-4720</v>
      </c>
      <c r="Y307" s="2">
        <v>0</v>
      </c>
      <c r="Z307" s="2">
        <v>0</v>
      </c>
      <c r="AA307" s="2">
        <v>0</v>
      </c>
    </row>
    <row r="308" spans="1:27" ht="15" customHeight="1" x14ac:dyDescent="0.25">
      <c r="A308" s="75" t="str">
        <f t="shared" si="12"/>
        <v>LDGSECIgnore</v>
      </c>
      <c r="B308" s="75" t="str">
        <f>VLOOKUP(L308,Mapping!D:F,3,0)</f>
        <v>Ignore</v>
      </c>
      <c r="C308" s="75" t="str">
        <f>VLOOKUP(L308,Mapping!D:G,4,0)</f>
        <v>Ignore</v>
      </c>
      <c r="D308" s="78">
        <f t="shared" si="13"/>
        <v>-4.6066504000000001E-2</v>
      </c>
      <c r="E308" s="78">
        <f t="shared" si="14"/>
        <v>-3.2000000000000002E-8</v>
      </c>
      <c r="F308" s="76" t="str">
        <f>VLOOKUP(L308,Mapping!D:H,5,0)</f>
        <v>AUM</v>
      </c>
      <c r="G308" s="1" t="s">
        <v>648</v>
      </c>
      <c r="H308" s="1" t="s">
        <v>101</v>
      </c>
      <c r="I308" s="1" t="s">
        <v>104</v>
      </c>
      <c r="J308" s="6">
        <v>212000</v>
      </c>
      <c r="K308" s="1" t="s">
        <v>681</v>
      </c>
      <c r="L308" s="6">
        <v>212121</v>
      </c>
      <c r="M308" s="2">
        <v>0</v>
      </c>
      <c r="N308" s="1" t="s">
        <v>688</v>
      </c>
      <c r="O308" s="1" t="s">
        <v>651</v>
      </c>
      <c r="P308" s="2">
        <v>0</v>
      </c>
      <c r="Q308" s="2">
        <v>460664.72</v>
      </c>
      <c r="R308" s="2">
        <v>-460665.04</v>
      </c>
      <c r="S308" s="2">
        <v>0</v>
      </c>
      <c r="T308" s="2">
        <v>-0.32</v>
      </c>
      <c r="U308" s="2">
        <v>0</v>
      </c>
      <c r="V308" s="2">
        <v>0</v>
      </c>
      <c r="W308" s="2">
        <v>460664.72</v>
      </c>
      <c r="X308" s="2">
        <v>-460665.04</v>
      </c>
      <c r="Y308" s="2">
        <v>0</v>
      </c>
      <c r="Z308" s="2">
        <v>-0.32</v>
      </c>
      <c r="AA308" s="2">
        <v>0</v>
      </c>
    </row>
    <row r="309" spans="1:27" ht="15" customHeight="1" x14ac:dyDescent="0.25">
      <c r="A309" s="75" t="str">
        <f t="shared" si="12"/>
        <v>LDGSECIgnore</v>
      </c>
      <c r="B309" s="75" t="str">
        <f>VLOOKUP(L309,Mapping!D:F,3,0)</f>
        <v>Ignore</v>
      </c>
      <c r="C309" s="75" t="str">
        <f>VLOOKUP(L309,Mapping!D:G,4,0)</f>
        <v>Ignore</v>
      </c>
      <c r="D309" s="78">
        <f t="shared" si="13"/>
        <v>-1.2E-4</v>
      </c>
      <c r="E309" s="78">
        <f t="shared" si="14"/>
        <v>-4.2899999999999999E-7</v>
      </c>
      <c r="F309" s="76" t="str">
        <f>VLOOKUP(L309,Mapping!D:H,5,0)</f>
        <v>AUM</v>
      </c>
      <c r="G309" s="1" t="s">
        <v>648</v>
      </c>
      <c r="H309" s="1" t="s">
        <v>101</v>
      </c>
      <c r="I309" s="1" t="s">
        <v>104</v>
      </c>
      <c r="J309" s="6">
        <v>212000</v>
      </c>
      <c r="K309" s="1" t="s">
        <v>681</v>
      </c>
      <c r="L309" s="6">
        <v>212124</v>
      </c>
      <c r="M309" s="2">
        <v>0</v>
      </c>
      <c r="N309" s="1" t="s">
        <v>689</v>
      </c>
      <c r="O309" s="1" t="s">
        <v>651</v>
      </c>
      <c r="P309" s="2">
        <v>0</v>
      </c>
      <c r="Q309" s="2">
        <v>1195.71</v>
      </c>
      <c r="R309" s="2">
        <v>-1200</v>
      </c>
      <c r="S309" s="2">
        <v>0</v>
      </c>
      <c r="T309" s="2">
        <v>-4.29</v>
      </c>
      <c r="U309" s="2">
        <v>0</v>
      </c>
      <c r="V309" s="2">
        <v>0</v>
      </c>
      <c r="W309" s="2">
        <v>1195.71</v>
      </c>
      <c r="X309" s="2">
        <v>-1200</v>
      </c>
      <c r="Y309" s="2">
        <v>0</v>
      </c>
      <c r="Z309" s="2">
        <v>-4.29</v>
      </c>
      <c r="AA309" s="2">
        <v>0</v>
      </c>
    </row>
    <row r="310" spans="1:27" ht="15" customHeight="1" x14ac:dyDescent="0.25">
      <c r="A310" s="75" t="str">
        <f t="shared" si="12"/>
        <v>LDGSECIgnore</v>
      </c>
      <c r="B310" s="75" t="str">
        <f>VLOOKUP(L310,Mapping!D:F,3,0)</f>
        <v>Ignore</v>
      </c>
      <c r="C310" s="75" t="str">
        <f>VLOOKUP(L310,Mapping!D:G,4,0)</f>
        <v>Ignore</v>
      </c>
      <c r="D310" s="78">
        <f t="shared" si="13"/>
        <v>-4.5535999999999999E-5</v>
      </c>
      <c r="E310" s="78">
        <f t="shared" si="14"/>
        <v>8.0000000000000005E-9</v>
      </c>
      <c r="F310" s="76" t="str">
        <f>VLOOKUP(L310,Mapping!D:H,5,0)</f>
        <v>AUM</v>
      </c>
      <c r="G310" s="1" t="s">
        <v>648</v>
      </c>
      <c r="H310" s="1" t="s">
        <v>101</v>
      </c>
      <c r="I310" s="1" t="s">
        <v>104</v>
      </c>
      <c r="J310" s="6">
        <v>212000</v>
      </c>
      <c r="K310" s="1" t="s">
        <v>681</v>
      </c>
      <c r="L310" s="6">
        <v>212132</v>
      </c>
      <c r="M310" s="2">
        <v>0</v>
      </c>
      <c r="N310" s="1" t="s">
        <v>1459</v>
      </c>
      <c r="O310" s="1" t="s">
        <v>651</v>
      </c>
      <c r="P310" s="2">
        <v>0</v>
      </c>
      <c r="Q310" s="2">
        <v>455.44</v>
      </c>
      <c r="R310" s="2">
        <v>-455.36</v>
      </c>
      <c r="S310" s="2">
        <v>0</v>
      </c>
      <c r="T310" s="2">
        <v>0</v>
      </c>
      <c r="U310" s="2">
        <v>0.08</v>
      </c>
      <c r="V310" s="2">
        <v>0</v>
      </c>
      <c r="W310" s="2">
        <v>455.44</v>
      </c>
      <c r="X310" s="2">
        <v>-455.36</v>
      </c>
      <c r="Y310" s="2">
        <v>0</v>
      </c>
      <c r="Z310" s="2">
        <v>0</v>
      </c>
      <c r="AA310" s="2">
        <v>0.08</v>
      </c>
    </row>
    <row r="311" spans="1:27" ht="15" customHeight="1" x14ac:dyDescent="0.25">
      <c r="A311" s="75" t="str">
        <f t="shared" si="12"/>
        <v>LDGSECIgnore</v>
      </c>
      <c r="B311" s="75" t="str">
        <f>VLOOKUP(L311,Mapping!D:F,3,0)</f>
        <v>Ignore</v>
      </c>
      <c r="C311" s="75" t="str">
        <f>VLOOKUP(L311,Mapping!D:G,4,0)</f>
        <v>Ignore</v>
      </c>
      <c r="D311" s="78">
        <f t="shared" si="13"/>
        <v>3.8E-3</v>
      </c>
      <c r="E311" s="78">
        <f t="shared" si="14"/>
        <v>0</v>
      </c>
      <c r="F311" s="76" t="str">
        <f>VLOOKUP(L311,Mapping!D:H,5,0)</f>
        <v>AUM</v>
      </c>
      <c r="G311" s="1" t="s">
        <v>648</v>
      </c>
      <c r="H311" s="1" t="s">
        <v>101</v>
      </c>
      <c r="I311" s="1" t="s">
        <v>104</v>
      </c>
      <c r="J311" s="6">
        <v>212000</v>
      </c>
      <c r="K311" s="1" t="s">
        <v>681</v>
      </c>
      <c r="L311" s="6">
        <v>212154</v>
      </c>
      <c r="M311" s="2">
        <v>0</v>
      </c>
      <c r="N311" s="1" t="s">
        <v>1464</v>
      </c>
      <c r="O311" s="1" t="s">
        <v>651</v>
      </c>
      <c r="P311" s="2">
        <v>-38000</v>
      </c>
      <c r="Q311" s="2">
        <v>0</v>
      </c>
      <c r="R311" s="2">
        <v>0</v>
      </c>
      <c r="S311" s="2">
        <v>38000</v>
      </c>
      <c r="T311" s="2">
        <v>0</v>
      </c>
      <c r="U311" s="2">
        <v>0</v>
      </c>
      <c r="V311" s="2">
        <v>-38000</v>
      </c>
      <c r="W311" s="2">
        <v>0</v>
      </c>
      <c r="X311" s="2">
        <v>0</v>
      </c>
      <c r="Y311" s="2">
        <v>38000</v>
      </c>
      <c r="Z311" s="2">
        <v>0</v>
      </c>
      <c r="AA311" s="2">
        <v>0</v>
      </c>
    </row>
    <row r="312" spans="1:27" ht="15" customHeight="1" x14ac:dyDescent="0.25">
      <c r="A312" s="75" t="str">
        <f t="shared" si="12"/>
        <v>LDGSECIgnore</v>
      </c>
      <c r="B312" s="75" t="str">
        <f>VLOOKUP(L312,Mapping!D:F,3,0)</f>
        <v>Ignore</v>
      </c>
      <c r="C312" s="75" t="str">
        <f>VLOOKUP(L312,Mapping!D:G,4,0)</f>
        <v>Ignore</v>
      </c>
      <c r="D312" s="78">
        <f t="shared" si="13"/>
        <v>5.1251486110000002</v>
      </c>
      <c r="E312" s="78">
        <f t="shared" si="14"/>
        <v>5.1251486110000002</v>
      </c>
      <c r="F312" s="76" t="str">
        <f>VLOOKUP(L312,Mapping!D:H,5,0)</f>
        <v>AUM</v>
      </c>
      <c r="G312" s="1" t="s">
        <v>648</v>
      </c>
      <c r="H312" s="1" t="s">
        <v>101</v>
      </c>
      <c r="I312" s="1" t="s">
        <v>104</v>
      </c>
      <c r="J312" s="6">
        <v>212000</v>
      </c>
      <c r="K312" s="1" t="s">
        <v>681</v>
      </c>
      <c r="L312" s="6">
        <v>212160</v>
      </c>
      <c r="M312" s="2">
        <v>0</v>
      </c>
      <c r="N312" s="1" t="s">
        <v>690</v>
      </c>
      <c r="O312" s="1" t="s">
        <v>651</v>
      </c>
      <c r="P312" s="2">
        <v>0</v>
      </c>
      <c r="Q312" s="2">
        <v>0</v>
      </c>
      <c r="R312" s="2">
        <v>0</v>
      </c>
      <c r="S312" s="2">
        <v>51251486.109999999</v>
      </c>
      <c r="T312" s="2">
        <v>0</v>
      </c>
      <c r="U312" s="2">
        <v>51251486.109999999</v>
      </c>
      <c r="V312" s="2">
        <v>0</v>
      </c>
      <c r="W312" s="2">
        <v>0</v>
      </c>
      <c r="X312" s="2">
        <v>0</v>
      </c>
      <c r="Y312" s="2">
        <v>51251486.109999999</v>
      </c>
      <c r="Z312" s="2">
        <v>0</v>
      </c>
      <c r="AA312" s="2">
        <v>51251486.109999999</v>
      </c>
    </row>
    <row r="313" spans="1:27" ht="15" customHeight="1" x14ac:dyDescent="0.25">
      <c r="A313" s="75" t="str">
        <f t="shared" si="12"/>
        <v>LDGSECIgnore</v>
      </c>
      <c r="B313" s="75" t="str">
        <f>VLOOKUP(L313,Mapping!D:F,3,0)</f>
        <v>Ignore</v>
      </c>
      <c r="C313" s="75" t="str">
        <f>VLOOKUP(L313,Mapping!D:G,4,0)</f>
        <v>Ignore</v>
      </c>
      <c r="D313" s="78">
        <f t="shared" si="13"/>
        <v>-4.1000000000000003E-3</v>
      </c>
      <c r="E313" s="78">
        <f t="shared" si="14"/>
        <v>0</v>
      </c>
      <c r="F313" s="76" t="str">
        <f>VLOOKUP(L313,Mapping!D:H,5,0)</f>
        <v>AUM</v>
      </c>
      <c r="G313" s="1" t="s">
        <v>648</v>
      </c>
      <c r="H313" s="1" t="s">
        <v>101</v>
      </c>
      <c r="I313" s="1" t="s">
        <v>104</v>
      </c>
      <c r="J313" s="6">
        <v>212000</v>
      </c>
      <c r="K313" s="1" t="s">
        <v>681</v>
      </c>
      <c r="L313" s="6">
        <v>212183</v>
      </c>
      <c r="M313" s="2">
        <v>0</v>
      </c>
      <c r="N313" s="1" t="s">
        <v>1465</v>
      </c>
      <c r="O313" s="1" t="s">
        <v>651</v>
      </c>
      <c r="P313" s="2">
        <v>0</v>
      </c>
      <c r="Q313" s="2">
        <v>41000</v>
      </c>
      <c r="R313" s="2">
        <v>-41000</v>
      </c>
      <c r="S313" s="2">
        <v>0</v>
      </c>
      <c r="T313" s="2">
        <v>0</v>
      </c>
      <c r="U313" s="2">
        <v>0</v>
      </c>
      <c r="V313" s="2">
        <v>0</v>
      </c>
      <c r="W313" s="2">
        <v>41000</v>
      </c>
      <c r="X313" s="2">
        <v>-41000</v>
      </c>
      <c r="Y313" s="2">
        <v>0</v>
      </c>
      <c r="Z313" s="2">
        <v>0</v>
      </c>
      <c r="AA313" s="2">
        <v>0</v>
      </c>
    </row>
    <row r="314" spans="1:27" ht="15" customHeight="1" x14ac:dyDescent="0.25">
      <c r="A314" s="75" t="str">
        <f t="shared" si="12"/>
        <v>LDGSECIgnore</v>
      </c>
      <c r="B314" s="75" t="str">
        <f>VLOOKUP(L314,Mapping!D:F,3,0)</f>
        <v>Ignore</v>
      </c>
      <c r="C314" s="75" t="str">
        <f>VLOOKUP(L314,Mapping!D:G,4,0)</f>
        <v>Ignore</v>
      </c>
      <c r="D314" s="78">
        <f t="shared" si="13"/>
        <v>-1.9473299999999999E-4</v>
      </c>
      <c r="E314" s="78">
        <f t="shared" si="14"/>
        <v>2.1572299999999999E-4</v>
      </c>
      <c r="F314" s="76" t="str">
        <f>VLOOKUP(L314,Mapping!D:H,5,0)</f>
        <v>AUM</v>
      </c>
      <c r="G314" s="1" t="s">
        <v>648</v>
      </c>
      <c r="H314" s="1" t="s">
        <v>101</v>
      </c>
      <c r="I314" s="1" t="s">
        <v>104</v>
      </c>
      <c r="J314" s="6">
        <v>212000</v>
      </c>
      <c r="K314" s="1" t="s">
        <v>681</v>
      </c>
      <c r="L314" s="6">
        <v>212185</v>
      </c>
      <c r="M314" s="2">
        <v>0</v>
      </c>
      <c r="N314" s="1" t="s">
        <v>1020</v>
      </c>
      <c r="O314" s="1" t="s">
        <v>651</v>
      </c>
      <c r="P314" s="2">
        <v>0</v>
      </c>
      <c r="Q314" s="2">
        <v>4104.5600000000004</v>
      </c>
      <c r="R314" s="2">
        <v>-1947.33</v>
      </c>
      <c r="S314" s="2">
        <v>0</v>
      </c>
      <c r="T314" s="2">
        <v>0</v>
      </c>
      <c r="U314" s="2">
        <v>2157.23</v>
      </c>
      <c r="V314" s="2">
        <v>0</v>
      </c>
      <c r="W314" s="2">
        <v>4104.5600000000004</v>
      </c>
      <c r="X314" s="2">
        <v>-1947.33</v>
      </c>
      <c r="Y314" s="2">
        <v>0</v>
      </c>
      <c r="Z314" s="2">
        <v>0</v>
      </c>
      <c r="AA314" s="2">
        <v>2157.23</v>
      </c>
    </row>
    <row r="315" spans="1:27" ht="15" customHeight="1" x14ac:dyDescent="0.25">
      <c r="A315" s="75" t="str">
        <f t="shared" si="12"/>
        <v>LDGSECIgnore</v>
      </c>
      <c r="B315" s="75" t="str">
        <f>VLOOKUP(L315,Mapping!D:F,3,0)</f>
        <v>Ignore</v>
      </c>
      <c r="C315" s="75" t="str">
        <f>VLOOKUP(L315,Mapping!D:G,4,0)</f>
        <v>Ignore</v>
      </c>
      <c r="D315" s="78">
        <f t="shared" si="13"/>
        <v>-5.899868E-3</v>
      </c>
      <c r="E315" s="78">
        <f t="shared" si="14"/>
        <v>-2.7E-8</v>
      </c>
      <c r="F315" s="76" t="str">
        <f>VLOOKUP(L315,Mapping!D:H,5,0)</f>
        <v>AUM</v>
      </c>
      <c r="G315" s="1" t="s">
        <v>648</v>
      </c>
      <c r="H315" s="1" t="s">
        <v>101</v>
      </c>
      <c r="I315" s="1" t="s">
        <v>104</v>
      </c>
      <c r="J315" s="6">
        <v>212000</v>
      </c>
      <c r="K315" s="1" t="s">
        <v>681</v>
      </c>
      <c r="L315" s="6">
        <v>212187</v>
      </c>
      <c r="M315" s="2">
        <v>0</v>
      </c>
      <c r="N315" s="1" t="s">
        <v>1203</v>
      </c>
      <c r="O315" s="1" t="s">
        <v>651</v>
      </c>
      <c r="P315" s="2">
        <v>0</v>
      </c>
      <c r="Q315" s="2">
        <v>58998.41</v>
      </c>
      <c r="R315" s="2">
        <v>-58998.68</v>
      </c>
      <c r="S315" s="2">
        <v>0</v>
      </c>
      <c r="T315" s="2">
        <v>-0.27</v>
      </c>
      <c r="U315" s="2">
        <v>0</v>
      </c>
      <c r="V315" s="2">
        <v>0</v>
      </c>
      <c r="W315" s="2">
        <v>58998.41</v>
      </c>
      <c r="X315" s="2">
        <v>-58998.68</v>
      </c>
      <c r="Y315" s="2">
        <v>0</v>
      </c>
      <c r="Z315" s="2">
        <v>-0.27</v>
      </c>
      <c r="AA315" s="2">
        <v>0</v>
      </c>
    </row>
    <row r="316" spans="1:27" ht="15" customHeight="1" x14ac:dyDescent="0.25">
      <c r="A316" s="75" t="str">
        <f t="shared" si="12"/>
        <v>LDGSECIgnore</v>
      </c>
      <c r="B316" s="75" t="str">
        <f>VLOOKUP(L316,Mapping!D:F,3,0)</f>
        <v>Ignore</v>
      </c>
      <c r="C316" s="75" t="str">
        <f>VLOOKUP(L316,Mapping!D:G,4,0)</f>
        <v>Ignore</v>
      </c>
      <c r="D316" s="78">
        <f t="shared" si="13"/>
        <v>-2.746723E-3</v>
      </c>
      <c r="E316" s="78">
        <f t="shared" si="14"/>
        <v>1.353408E-3</v>
      </c>
      <c r="F316" s="76" t="str">
        <f>VLOOKUP(L316,Mapping!D:H,5,0)</f>
        <v>AUM</v>
      </c>
      <c r="G316" s="1" t="s">
        <v>648</v>
      </c>
      <c r="H316" s="1" t="s">
        <v>101</v>
      </c>
      <c r="I316" s="1" t="s">
        <v>104</v>
      </c>
      <c r="J316" s="6">
        <v>212000</v>
      </c>
      <c r="K316" s="1" t="s">
        <v>681</v>
      </c>
      <c r="L316" s="6">
        <v>212194</v>
      </c>
      <c r="M316" s="2">
        <v>0</v>
      </c>
      <c r="N316" s="1" t="s">
        <v>691</v>
      </c>
      <c r="O316" s="1" t="s">
        <v>651</v>
      </c>
      <c r="P316" s="2">
        <v>0</v>
      </c>
      <c r="Q316" s="2">
        <v>41001.31</v>
      </c>
      <c r="R316" s="2">
        <v>-27467.23</v>
      </c>
      <c r="S316" s="2">
        <v>0</v>
      </c>
      <c r="T316" s="2">
        <v>0</v>
      </c>
      <c r="U316" s="2">
        <v>13534.08</v>
      </c>
      <c r="V316" s="2">
        <v>0</v>
      </c>
      <c r="W316" s="2">
        <v>41001.31</v>
      </c>
      <c r="X316" s="2">
        <v>-27467.23</v>
      </c>
      <c r="Y316" s="2">
        <v>0</v>
      </c>
      <c r="Z316" s="2">
        <v>0</v>
      </c>
      <c r="AA316" s="2">
        <v>13534.08</v>
      </c>
    </row>
    <row r="317" spans="1:27" ht="15" customHeight="1" x14ac:dyDescent="0.25">
      <c r="A317" s="75" t="str">
        <f t="shared" si="12"/>
        <v>LDGSECIgnore</v>
      </c>
      <c r="B317" s="75" t="str">
        <f>VLOOKUP(L317,Mapping!D:F,3,0)</f>
        <v>Ignore</v>
      </c>
      <c r="C317" s="75" t="str">
        <f>VLOOKUP(L317,Mapping!D:G,4,0)</f>
        <v>Ignore</v>
      </c>
      <c r="D317" s="78">
        <f t="shared" si="13"/>
        <v>-1.1050000000000001E-3</v>
      </c>
      <c r="E317" s="78">
        <f t="shared" si="14"/>
        <v>0</v>
      </c>
      <c r="F317" s="76" t="str">
        <f>VLOOKUP(L317,Mapping!D:H,5,0)</f>
        <v>AUM</v>
      </c>
      <c r="G317" s="1" t="s">
        <v>648</v>
      </c>
      <c r="H317" s="1" t="s">
        <v>101</v>
      </c>
      <c r="I317" s="1" t="s">
        <v>104</v>
      </c>
      <c r="J317" s="6">
        <v>212000</v>
      </c>
      <c r="K317" s="1" t="s">
        <v>681</v>
      </c>
      <c r="L317" s="6">
        <v>212197</v>
      </c>
      <c r="M317" s="2">
        <v>0</v>
      </c>
      <c r="N317" s="1" t="s">
        <v>942</v>
      </c>
      <c r="O317" s="1" t="s">
        <v>651</v>
      </c>
      <c r="P317" s="2">
        <v>0</v>
      </c>
      <c r="Q317" s="2">
        <v>11050</v>
      </c>
      <c r="R317" s="2">
        <v>-11050</v>
      </c>
      <c r="S317" s="2">
        <v>0</v>
      </c>
      <c r="T317" s="2">
        <v>0</v>
      </c>
      <c r="U317" s="2">
        <v>0</v>
      </c>
      <c r="V317" s="2">
        <v>0</v>
      </c>
      <c r="W317" s="2">
        <v>11050</v>
      </c>
      <c r="X317" s="2">
        <v>-11050</v>
      </c>
      <c r="Y317" s="2">
        <v>0</v>
      </c>
      <c r="Z317" s="2">
        <v>0</v>
      </c>
      <c r="AA317" s="2">
        <v>0</v>
      </c>
    </row>
    <row r="318" spans="1:27" ht="15" customHeight="1" x14ac:dyDescent="0.25">
      <c r="A318" s="75" t="str">
        <f t="shared" si="12"/>
        <v>LDGSECIgnore</v>
      </c>
      <c r="B318" s="75" t="str">
        <f>VLOOKUP(L318,Mapping!D:F,3,0)</f>
        <v>Ignore</v>
      </c>
      <c r="C318" s="75" t="str">
        <f>VLOOKUP(L318,Mapping!D:G,4,0)</f>
        <v>Ignore</v>
      </c>
      <c r="D318" s="78">
        <f t="shared" si="13"/>
        <v>5.8712411999999999E-2</v>
      </c>
      <c r="E318" s="78">
        <f t="shared" si="14"/>
        <v>5.8712440000000005E-2</v>
      </c>
      <c r="F318" s="76" t="str">
        <f>VLOOKUP(L318,Mapping!D:H,5,0)</f>
        <v>AUM</v>
      </c>
      <c r="G318" s="1" t="s">
        <v>648</v>
      </c>
      <c r="H318" s="1" t="s">
        <v>101</v>
      </c>
      <c r="I318" s="1" t="s">
        <v>104</v>
      </c>
      <c r="J318" s="6">
        <v>212000</v>
      </c>
      <c r="K318" s="1" t="s">
        <v>681</v>
      </c>
      <c r="L318" s="6">
        <v>212220</v>
      </c>
      <c r="M318" s="2">
        <v>0</v>
      </c>
      <c r="N318" s="1" t="s">
        <v>692</v>
      </c>
      <c r="O318" s="1" t="s">
        <v>651</v>
      </c>
      <c r="P318" s="2">
        <v>0</v>
      </c>
      <c r="Q318" s="2">
        <v>0.28000000000000003</v>
      </c>
      <c r="R318" s="2">
        <v>0</v>
      </c>
      <c r="S318" s="2">
        <v>587124.12</v>
      </c>
      <c r="T318" s="2">
        <v>0</v>
      </c>
      <c r="U318" s="2">
        <v>587124.4</v>
      </c>
      <c r="V318" s="2">
        <v>0</v>
      </c>
      <c r="W318" s="2">
        <v>0.28000000000000003</v>
      </c>
      <c r="X318" s="2">
        <v>0</v>
      </c>
      <c r="Y318" s="2">
        <v>587124.12</v>
      </c>
      <c r="Z318" s="2">
        <v>0</v>
      </c>
      <c r="AA318" s="2">
        <v>587124.4</v>
      </c>
    </row>
    <row r="319" spans="1:27" ht="15" customHeight="1" x14ac:dyDescent="0.25">
      <c r="A319" s="75" t="str">
        <f t="shared" si="12"/>
        <v>LDGSECIgnore</v>
      </c>
      <c r="B319" s="75" t="str">
        <f>VLOOKUP(L319,Mapping!D:F,3,0)</f>
        <v>Ignore</v>
      </c>
      <c r="C319" s="75" t="str">
        <f>VLOOKUP(L319,Mapping!D:G,4,0)</f>
        <v>Ignore</v>
      </c>
      <c r="D319" s="78">
        <f t="shared" si="13"/>
        <v>-3.6253122999999998E-2</v>
      </c>
      <c r="E319" s="78">
        <f t="shared" si="14"/>
        <v>-3.6253122999999998E-2</v>
      </c>
      <c r="F319" s="76" t="str">
        <f>VLOOKUP(L319,Mapping!D:H,5,0)</f>
        <v>AUM</v>
      </c>
      <c r="G319" s="1" t="s">
        <v>648</v>
      </c>
      <c r="H319" s="1" t="s">
        <v>101</v>
      </c>
      <c r="I319" s="1" t="s">
        <v>104</v>
      </c>
      <c r="J319" s="6">
        <v>212000</v>
      </c>
      <c r="K319" s="1" t="s">
        <v>681</v>
      </c>
      <c r="L319" s="6">
        <v>212223</v>
      </c>
      <c r="M319" s="2">
        <v>0</v>
      </c>
      <c r="N319" s="1" t="s">
        <v>693</v>
      </c>
      <c r="O319" s="1" t="s">
        <v>651</v>
      </c>
      <c r="P319" s="2">
        <v>0</v>
      </c>
      <c r="Q319" s="2">
        <v>0</v>
      </c>
      <c r="R319" s="2">
        <v>-362531.23</v>
      </c>
      <c r="S319" s="2">
        <v>0</v>
      </c>
      <c r="T319" s="2">
        <v>-362531.23</v>
      </c>
      <c r="U319" s="2">
        <v>0</v>
      </c>
      <c r="V319" s="2">
        <v>0</v>
      </c>
      <c r="W319" s="2">
        <v>0</v>
      </c>
      <c r="X319" s="2">
        <v>-362531.23</v>
      </c>
      <c r="Y319" s="2">
        <v>0</v>
      </c>
      <c r="Z319" s="2">
        <v>-362531.23</v>
      </c>
      <c r="AA319" s="2">
        <v>0</v>
      </c>
    </row>
    <row r="320" spans="1:27" ht="15" customHeight="1" x14ac:dyDescent="0.25">
      <c r="A320" s="75" t="str">
        <f t="shared" si="12"/>
        <v>LDGSECIgnore</v>
      </c>
      <c r="B320" s="75" t="str">
        <f>VLOOKUP(L320,Mapping!D:F,3,0)</f>
        <v>Ignore</v>
      </c>
      <c r="C320" s="75" t="str">
        <f>VLOOKUP(L320,Mapping!D:G,4,0)</f>
        <v>Ignore</v>
      </c>
      <c r="D320" s="78">
        <f t="shared" si="13"/>
        <v>-3.4600000000000001E-5</v>
      </c>
      <c r="E320" s="78">
        <f t="shared" si="14"/>
        <v>0</v>
      </c>
      <c r="F320" s="76" t="str">
        <f>VLOOKUP(L320,Mapping!D:H,5,0)</f>
        <v>AUM</v>
      </c>
      <c r="G320" s="1" t="s">
        <v>648</v>
      </c>
      <c r="H320" s="1" t="s">
        <v>101</v>
      </c>
      <c r="I320" s="1" t="s">
        <v>104</v>
      </c>
      <c r="J320" s="6">
        <v>212000</v>
      </c>
      <c r="K320" s="1" t="s">
        <v>681</v>
      </c>
      <c r="L320" s="6">
        <v>212233</v>
      </c>
      <c r="M320" s="2">
        <v>0</v>
      </c>
      <c r="N320" s="1" t="s">
        <v>694</v>
      </c>
      <c r="O320" s="1" t="s">
        <v>651</v>
      </c>
      <c r="P320" s="2">
        <v>0</v>
      </c>
      <c r="Q320" s="2">
        <v>346</v>
      </c>
      <c r="R320" s="2">
        <v>-346</v>
      </c>
      <c r="S320" s="2">
        <v>0</v>
      </c>
      <c r="T320" s="2">
        <v>0</v>
      </c>
      <c r="U320" s="2">
        <v>0</v>
      </c>
      <c r="V320" s="2">
        <v>0</v>
      </c>
      <c r="W320" s="2">
        <v>346</v>
      </c>
      <c r="X320" s="2">
        <v>-346</v>
      </c>
      <c r="Y320" s="2">
        <v>0</v>
      </c>
      <c r="Z320" s="2">
        <v>0</v>
      </c>
      <c r="AA320" s="2">
        <v>0</v>
      </c>
    </row>
    <row r="321" spans="1:27" ht="15" customHeight="1" x14ac:dyDescent="0.25">
      <c r="A321" s="75" t="str">
        <f t="shared" si="12"/>
        <v>LDGSECIgnore</v>
      </c>
      <c r="B321" s="75" t="str">
        <f>VLOOKUP(L321,Mapping!D:F,3,0)</f>
        <v>Ignore</v>
      </c>
      <c r="C321" s="75" t="str">
        <f>VLOOKUP(L321,Mapping!D:G,4,0)</f>
        <v>Ignore</v>
      </c>
      <c r="D321" s="78">
        <f t="shared" si="13"/>
        <v>7.4450999999999996E-5</v>
      </c>
      <c r="E321" s="78">
        <f t="shared" si="14"/>
        <v>5.9195200000000008E-4</v>
      </c>
      <c r="F321" s="76" t="str">
        <f>VLOOKUP(L321,Mapping!D:H,5,0)</f>
        <v>AUM</v>
      </c>
      <c r="G321" s="1" t="s">
        <v>648</v>
      </c>
      <c r="H321" s="1" t="s">
        <v>101</v>
      </c>
      <c r="I321" s="1" t="s">
        <v>104</v>
      </c>
      <c r="J321" s="6">
        <v>212000</v>
      </c>
      <c r="K321" s="1" t="s">
        <v>681</v>
      </c>
      <c r="L321" s="6">
        <v>212240</v>
      </c>
      <c r="M321" s="2">
        <v>0</v>
      </c>
      <c r="N321" s="1" t="s">
        <v>695</v>
      </c>
      <c r="O321" s="1" t="s">
        <v>651</v>
      </c>
      <c r="P321" s="2">
        <v>0</v>
      </c>
      <c r="Q321" s="2">
        <v>5175.01</v>
      </c>
      <c r="R321" s="2">
        <v>0</v>
      </c>
      <c r="S321" s="2">
        <v>744.51</v>
      </c>
      <c r="T321" s="2">
        <v>0</v>
      </c>
      <c r="U321" s="2">
        <v>5919.52</v>
      </c>
      <c r="V321" s="2">
        <v>0</v>
      </c>
      <c r="W321" s="2">
        <v>5175.01</v>
      </c>
      <c r="X321" s="2">
        <v>0</v>
      </c>
      <c r="Y321" s="2">
        <v>744.51</v>
      </c>
      <c r="Z321" s="2">
        <v>0</v>
      </c>
      <c r="AA321" s="2">
        <v>5919.52</v>
      </c>
    </row>
    <row r="322" spans="1:27" ht="15" customHeight="1" x14ac:dyDescent="0.25">
      <c r="A322" s="75" t="str">
        <f t="shared" si="12"/>
        <v>LDGSECIgnore</v>
      </c>
      <c r="B322" s="75" t="str">
        <f>VLOOKUP(L322,Mapping!D:F,3,0)</f>
        <v>Ignore</v>
      </c>
      <c r="C322" s="75" t="str">
        <f>VLOOKUP(L322,Mapping!D:G,4,0)</f>
        <v>Ignore</v>
      </c>
      <c r="D322" s="78">
        <f t="shared" si="13"/>
        <v>3.7500000000000001E-6</v>
      </c>
      <c r="E322" s="78">
        <f t="shared" si="14"/>
        <v>-3.7500000000000001E-6</v>
      </c>
      <c r="F322" s="76" t="str">
        <f>VLOOKUP(L322,Mapping!D:H,5,0)</f>
        <v>AUM</v>
      </c>
      <c r="G322" s="1" t="s">
        <v>648</v>
      </c>
      <c r="H322" s="1" t="s">
        <v>101</v>
      </c>
      <c r="I322" s="1" t="s">
        <v>104</v>
      </c>
      <c r="J322" s="6">
        <v>212000</v>
      </c>
      <c r="K322" s="1" t="s">
        <v>681</v>
      </c>
      <c r="L322" s="6">
        <v>212247</v>
      </c>
      <c r="M322" s="2">
        <v>0</v>
      </c>
      <c r="N322" s="1" t="s">
        <v>696</v>
      </c>
      <c r="O322" s="1" t="s">
        <v>651</v>
      </c>
      <c r="P322" s="2">
        <v>-75</v>
      </c>
      <c r="Q322" s="2">
        <v>0</v>
      </c>
      <c r="R322" s="2">
        <v>0</v>
      </c>
      <c r="S322" s="2">
        <v>37.5</v>
      </c>
      <c r="T322" s="2">
        <v>-37.5</v>
      </c>
      <c r="U322" s="2">
        <v>0</v>
      </c>
      <c r="V322" s="2">
        <v>-75</v>
      </c>
      <c r="W322" s="2">
        <v>0</v>
      </c>
      <c r="X322" s="2">
        <v>0</v>
      </c>
      <c r="Y322" s="2">
        <v>37.5</v>
      </c>
      <c r="Z322" s="2">
        <v>-37.5</v>
      </c>
      <c r="AA322" s="2">
        <v>0</v>
      </c>
    </row>
    <row r="323" spans="1:27" ht="15" customHeight="1" x14ac:dyDescent="0.25">
      <c r="A323" s="75" t="str">
        <f t="shared" si="12"/>
        <v>LDGSECIgnore</v>
      </c>
      <c r="B323" s="75" t="str">
        <f>VLOOKUP(L323,Mapping!D:F,3,0)</f>
        <v>Ignore</v>
      </c>
      <c r="C323" s="75" t="str">
        <f>VLOOKUP(L323,Mapping!D:G,4,0)</f>
        <v>Ignore</v>
      </c>
      <c r="D323" s="78">
        <f t="shared" si="13"/>
        <v>8.3195599999999991E-4</v>
      </c>
      <c r="E323" s="78">
        <f t="shared" si="14"/>
        <v>3.146411E-3</v>
      </c>
      <c r="F323" s="76" t="str">
        <f>VLOOKUP(L323,Mapping!D:H,5,0)</f>
        <v>AUM</v>
      </c>
      <c r="G323" s="1" t="s">
        <v>648</v>
      </c>
      <c r="H323" s="1" t="s">
        <v>101</v>
      </c>
      <c r="I323" s="1" t="s">
        <v>104</v>
      </c>
      <c r="J323" s="6">
        <v>212000</v>
      </c>
      <c r="K323" s="1" t="s">
        <v>681</v>
      </c>
      <c r="L323" s="6">
        <v>212252</v>
      </c>
      <c r="M323" s="2">
        <v>0</v>
      </c>
      <c r="N323" s="1" t="s">
        <v>697</v>
      </c>
      <c r="O323" s="1" t="s">
        <v>651</v>
      </c>
      <c r="P323" s="2">
        <v>0</v>
      </c>
      <c r="Q323" s="2">
        <v>23144.55</v>
      </c>
      <c r="R323" s="2">
        <v>0</v>
      </c>
      <c r="S323" s="2">
        <v>8319.56</v>
      </c>
      <c r="T323" s="2">
        <v>0</v>
      </c>
      <c r="U323" s="2">
        <v>31464.11</v>
      </c>
      <c r="V323" s="2">
        <v>0</v>
      </c>
      <c r="W323" s="2">
        <v>23144.55</v>
      </c>
      <c r="X323" s="2">
        <v>0</v>
      </c>
      <c r="Y323" s="2">
        <v>8319.56</v>
      </c>
      <c r="Z323" s="2">
        <v>0</v>
      </c>
      <c r="AA323" s="2">
        <v>31464.11</v>
      </c>
    </row>
    <row r="324" spans="1:27" ht="15" customHeight="1" x14ac:dyDescent="0.25">
      <c r="A324" s="75" t="str">
        <f t="shared" ref="A324:A387" si="15">H324&amp;B324</f>
        <v>LDGSECIgnore</v>
      </c>
      <c r="B324" s="75" t="str">
        <f>VLOOKUP(L324,Mapping!D:F,3,0)</f>
        <v>Ignore</v>
      </c>
      <c r="C324" s="75" t="str">
        <f>VLOOKUP(L324,Mapping!D:G,4,0)</f>
        <v>Ignore</v>
      </c>
      <c r="D324" s="78">
        <f t="shared" ref="D324:D387" si="16">(X324+Y324)/10000000</f>
        <v>3.4216984999999998E-2</v>
      </c>
      <c r="E324" s="78">
        <f t="shared" ref="E324:E387" si="17">(Z324+AA324)/10000000</f>
        <v>3.4216984000000006E-2</v>
      </c>
      <c r="F324" s="76" t="str">
        <f>VLOOKUP(L324,Mapping!D:H,5,0)</f>
        <v>AUM</v>
      </c>
      <c r="G324" s="1" t="s">
        <v>648</v>
      </c>
      <c r="H324" s="1" t="s">
        <v>101</v>
      </c>
      <c r="I324" s="1" t="s">
        <v>104</v>
      </c>
      <c r="J324" s="6">
        <v>212000</v>
      </c>
      <c r="K324" s="1" t="s">
        <v>681</v>
      </c>
      <c r="L324" s="6">
        <v>212255</v>
      </c>
      <c r="M324" s="2">
        <v>0</v>
      </c>
      <c r="N324" s="1" t="s">
        <v>698</v>
      </c>
      <c r="O324" s="1" t="s">
        <v>651</v>
      </c>
      <c r="P324" s="2">
        <v>-0.01</v>
      </c>
      <c r="Q324" s="2">
        <v>0</v>
      </c>
      <c r="R324" s="2">
        <v>0</v>
      </c>
      <c r="S324" s="2">
        <v>342169.85</v>
      </c>
      <c r="T324" s="2">
        <v>0</v>
      </c>
      <c r="U324" s="2">
        <v>342169.84</v>
      </c>
      <c r="V324" s="2">
        <v>-0.01</v>
      </c>
      <c r="W324" s="2">
        <v>0</v>
      </c>
      <c r="X324" s="2">
        <v>0</v>
      </c>
      <c r="Y324" s="2">
        <v>342169.85</v>
      </c>
      <c r="Z324" s="2">
        <v>0</v>
      </c>
      <c r="AA324" s="2">
        <v>342169.84</v>
      </c>
    </row>
    <row r="325" spans="1:27" ht="15" customHeight="1" x14ac:dyDescent="0.25">
      <c r="A325" s="75" t="str">
        <f t="shared" si="15"/>
        <v>LDGSECIgnore</v>
      </c>
      <c r="B325" s="75" t="str">
        <f>VLOOKUP(L325,Mapping!D:F,3,0)</f>
        <v>Ignore</v>
      </c>
      <c r="C325" s="75" t="str">
        <f>VLOOKUP(L325,Mapping!D:G,4,0)</f>
        <v>Ignore</v>
      </c>
      <c r="D325" s="78">
        <f t="shared" si="16"/>
        <v>-2.6423499999999998E-4</v>
      </c>
      <c r="E325" s="78">
        <f t="shared" si="17"/>
        <v>2.4271000000000002E-3</v>
      </c>
      <c r="F325" s="76" t="str">
        <f>VLOOKUP(L325,Mapping!D:H,5,0)</f>
        <v>AUM</v>
      </c>
      <c r="G325" s="1" t="s">
        <v>648</v>
      </c>
      <c r="H325" s="1" t="s">
        <v>101</v>
      </c>
      <c r="I325" s="1" t="s">
        <v>104</v>
      </c>
      <c r="J325" s="6">
        <v>212000</v>
      </c>
      <c r="K325" s="1" t="s">
        <v>681</v>
      </c>
      <c r="L325" s="6">
        <v>212271</v>
      </c>
      <c r="M325" s="2">
        <v>0</v>
      </c>
      <c r="N325" s="1" t="s">
        <v>700</v>
      </c>
      <c r="O325" s="1" t="s">
        <v>651</v>
      </c>
      <c r="P325" s="2">
        <v>0</v>
      </c>
      <c r="Q325" s="2">
        <v>26913.35</v>
      </c>
      <c r="R325" s="2">
        <v>-2642.35</v>
      </c>
      <c r="S325" s="2">
        <v>0</v>
      </c>
      <c r="T325" s="2">
        <v>0</v>
      </c>
      <c r="U325" s="2">
        <v>24271</v>
      </c>
      <c r="V325" s="2">
        <v>0</v>
      </c>
      <c r="W325" s="2">
        <v>26913.35</v>
      </c>
      <c r="X325" s="2">
        <v>-2642.35</v>
      </c>
      <c r="Y325" s="2">
        <v>0</v>
      </c>
      <c r="Z325" s="2">
        <v>0</v>
      </c>
      <c r="AA325" s="2">
        <v>24271</v>
      </c>
    </row>
    <row r="326" spans="1:27" ht="15" customHeight="1" x14ac:dyDescent="0.25">
      <c r="A326" s="75" t="str">
        <f t="shared" si="15"/>
        <v>LDGSECIgnore</v>
      </c>
      <c r="B326" s="75" t="str">
        <f>VLOOKUP(L326,Mapping!D:F,3,0)</f>
        <v>Ignore</v>
      </c>
      <c r="C326" s="75" t="str">
        <f>VLOOKUP(L326,Mapping!D:G,4,0)</f>
        <v>Ignore</v>
      </c>
      <c r="D326" s="78">
        <f t="shared" si="16"/>
        <v>-2.6423499999999998E-4</v>
      </c>
      <c r="E326" s="78">
        <f t="shared" si="17"/>
        <v>2.4271000000000002E-3</v>
      </c>
      <c r="F326" s="76" t="str">
        <f>VLOOKUP(L326,Mapping!D:H,5,0)</f>
        <v>AUM</v>
      </c>
      <c r="G326" s="1" t="s">
        <v>648</v>
      </c>
      <c r="H326" s="1" t="s">
        <v>101</v>
      </c>
      <c r="I326" s="1" t="s">
        <v>104</v>
      </c>
      <c r="J326" s="6">
        <v>212000</v>
      </c>
      <c r="K326" s="1" t="s">
        <v>681</v>
      </c>
      <c r="L326" s="6">
        <v>212272</v>
      </c>
      <c r="M326" s="2">
        <v>0</v>
      </c>
      <c r="N326" s="1" t="s">
        <v>701</v>
      </c>
      <c r="O326" s="1" t="s">
        <v>651</v>
      </c>
      <c r="P326" s="2">
        <v>0</v>
      </c>
      <c r="Q326" s="2">
        <v>26913.35</v>
      </c>
      <c r="R326" s="2">
        <v>-2642.35</v>
      </c>
      <c r="S326" s="2">
        <v>0</v>
      </c>
      <c r="T326" s="2">
        <v>0</v>
      </c>
      <c r="U326" s="2">
        <v>24271</v>
      </c>
      <c r="V326" s="2">
        <v>0</v>
      </c>
      <c r="W326" s="2">
        <v>26913.35</v>
      </c>
      <c r="X326" s="2">
        <v>-2642.35</v>
      </c>
      <c r="Y326" s="2">
        <v>0</v>
      </c>
      <c r="Z326" s="2">
        <v>0</v>
      </c>
      <c r="AA326" s="2">
        <v>24271</v>
      </c>
    </row>
    <row r="327" spans="1:27" ht="15" customHeight="1" x14ac:dyDescent="0.25">
      <c r="A327" s="75" t="str">
        <f t="shared" si="15"/>
        <v>LDGSECIgnore</v>
      </c>
      <c r="B327" s="75" t="str">
        <f>VLOOKUP(L327,Mapping!D:F,3,0)</f>
        <v>Ignore</v>
      </c>
      <c r="C327" s="75" t="str">
        <f>VLOOKUP(L327,Mapping!D:G,4,0)</f>
        <v>Ignore</v>
      </c>
      <c r="D327" s="78">
        <f t="shared" si="16"/>
        <v>-5.3115999999999998E-5</v>
      </c>
      <c r="E327" s="78">
        <f t="shared" si="17"/>
        <v>1.5616000000000001E-5</v>
      </c>
      <c r="F327" s="76" t="str">
        <f>VLOOKUP(L327,Mapping!D:H,5,0)</f>
        <v>AUM</v>
      </c>
      <c r="G327" s="1" t="s">
        <v>648</v>
      </c>
      <c r="H327" s="1" t="s">
        <v>101</v>
      </c>
      <c r="I327" s="1" t="s">
        <v>104</v>
      </c>
      <c r="J327" s="6">
        <v>212000</v>
      </c>
      <c r="K327" s="1" t="s">
        <v>681</v>
      </c>
      <c r="L327" s="6">
        <v>212427</v>
      </c>
      <c r="M327" s="2">
        <v>0</v>
      </c>
      <c r="N327" s="1" t="s">
        <v>768</v>
      </c>
      <c r="O327" s="1" t="s">
        <v>651</v>
      </c>
      <c r="P327" s="2">
        <v>0</v>
      </c>
      <c r="Q327" s="2">
        <v>687.32</v>
      </c>
      <c r="R327" s="2">
        <v>-531.16</v>
      </c>
      <c r="S327" s="2">
        <v>0</v>
      </c>
      <c r="T327" s="2">
        <v>0</v>
      </c>
      <c r="U327" s="2">
        <v>156.16</v>
      </c>
      <c r="V327" s="2">
        <v>0</v>
      </c>
      <c r="W327" s="2">
        <v>687.32</v>
      </c>
      <c r="X327" s="2">
        <v>-531.16</v>
      </c>
      <c r="Y327" s="2">
        <v>0</v>
      </c>
      <c r="Z327" s="2">
        <v>0</v>
      </c>
      <c r="AA327" s="2">
        <v>156.16</v>
      </c>
    </row>
    <row r="328" spans="1:27" ht="15" customHeight="1" x14ac:dyDescent="0.25">
      <c r="A328" s="75" t="str">
        <f t="shared" si="15"/>
        <v>LDGSECIgnore</v>
      </c>
      <c r="B328" s="75" t="str">
        <f>VLOOKUP(L328,Mapping!D:F,3,0)</f>
        <v>Ignore</v>
      </c>
      <c r="C328" s="75" t="str">
        <f>VLOOKUP(L328,Mapping!D:G,4,0)</f>
        <v>Ignore</v>
      </c>
      <c r="D328" s="78">
        <f t="shared" si="16"/>
        <v>7.4450999999999996E-5</v>
      </c>
      <c r="E328" s="78">
        <f t="shared" si="17"/>
        <v>5.9195200000000008E-4</v>
      </c>
      <c r="F328" s="76" t="str">
        <f>VLOOKUP(L328,Mapping!D:H,5,0)</f>
        <v>AUM</v>
      </c>
      <c r="G328" s="1" t="s">
        <v>648</v>
      </c>
      <c r="H328" s="1" t="s">
        <v>101</v>
      </c>
      <c r="I328" s="1" t="s">
        <v>104</v>
      </c>
      <c r="J328" s="6">
        <v>212000</v>
      </c>
      <c r="K328" s="1" t="s">
        <v>681</v>
      </c>
      <c r="L328" s="6">
        <v>213166</v>
      </c>
      <c r="M328" s="2">
        <v>0</v>
      </c>
      <c r="N328" s="1" t="s">
        <v>702</v>
      </c>
      <c r="O328" s="1" t="s">
        <v>651</v>
      </c>
      <c r="P328" s="2">
        <v>0</v>
      </c>
      <c r="Q328" s="2">
        <v>5175.01</v>
      </c>
      <c r="R328" s="2">
        <v>0</v>
      </c>
      <c r="S328" s="2">
        <v>744.51</v>
      </c>
      <c r="T328" s="2">
        <v>0</v>
      </c>
      <c r="U328" s="2">
        <v>5919.52</v>
      </c>
      <c r="V328" s="2">
        <v>0</v>
      </c>
      <c r="W328" s="2">
        <v>5175.01</v>
      </c>
      <c r="X328" s="2">
        <v>0</v>
      </c>
      <c r="Y328" s="2">
        <v>744.51</v>
      </c>
      <c r="Z328" s="2">
        <v>0</v>
      </c>
      <c r="AA328" s="2">
        <v>5919.52</v>
      </c>
    </row>
    <row r="329" spans="1:27" ht="15" customHeight="1" x14ac:dyDescent="0.25">
      <c r="A329" s="75" t="str">
        <f t="shared" si="15"/>
        <v>LDGSECIgnore</v>
      </c>
      <c r="B329" s="75" t="str">
        <f>VLOOKUP(L329,Mapping!D:F,3,0)</f>
        <v>Ignore</v>
      </c>
      <c r="C329" s="75" t="str">
        <f>VLOOKUP(L329,Mapping!D:G,4,0)</f>
        <v>Ignore</v>
      </c>
      <c r="D329" s="78">
        <f t="shared" si="16"/>
        <v>-2.6372380000000001E-3</v>
      </c>
      <c r="E329" s="78">
        <f t="shared" si="17"/>
        <v>2.6967408000000002E-2</v>
      </c>
      <c r="F329" s="76" t="str">
        <f>VLOOKUP(L329,Mapping!D:H,5,0)</f>
        <v>AUM</v>
      </c>
      <c r="G329" s="1" t="s">
        <v>648</v>
      </c>
      <c r="H329" s="1" t="s">
        <v>101</v>
      </c>
      <c r="I329" s="1" t="s">
        <v>104</v>
      </c>
      <c r="J329" s="6">
        <v>213000</v>
      </c>
      <c r="K329" s="1" t="s">
        <v>703</v>
      </c>
      <c r="L329" s="6">
        <v>213500</v>
      </c>
      <c r="M329" s="2">
        <v>0</v>
      </c>
      <c r="N329" s="1" t="s">
        <v>704</v>
      </c>
      <c r="O329" s="1" t="s">
        <v>651</v>
      </c>
      <c r="P329" s="2">
        <v>0</v>
      </c>
      <c r="Q329" s="2">
        <v>296046.46000000002</v>
      </c>
      <c r="R329" s="2">
        <v>-26372.38</v>
      </c>
      <c r="S329" s="2">
        <v>0</v>
      </c>
      <c r="T329" s="2">
        <v>0</v>
      </c>
      <c r="U329" s="2">
        <v>269674.08</v>
      </c>
      <c r="V329" s="2">
        <v>0</v>
      </c>
      <c r="W329" s="2">
        <v>296046.46000000002</v>
      </c>
      <c r="X329" s="2">
        <v>-26372.38</v>
      </c>
      <c r="Y329" s="2">
        <v>0</v>
      </c>
      <c r="Z329" s="2">
        <v>0</v>
      </c>
      <c r="AA329" s="2">
        <v>269674.08</v>
      </c>
    </row>
    <row r="330" spans="1:27" ht="15" customHeight="1" x14ac:dyDescent="0.25">
      <c r="A330" s="75" t="str">
        <f t="shared" si="15"/>
        <v>LDGSECIgnore</v>
      </c>
      <c r="B330" s="75" t="str">
        <f>VLOOKUP(L330,Mapping!D:F,3,0)</f>
        <v>Ignore</v>
      </c>
      <c r="C330" s="75" t="str">
        <f>VLOOKUP(L330,Mapping!D:G,4,0)</f>
        <v>Ignore</v>
      </c>
      <c r="D330" s="78">
        <f t="shared" si="16"/>
        <v>4.3916800000000003E-4</v>
      </c>
      <c r="E330" s="78">
        <f t="shared" si="17"/>
        <v>2.879581E-3</v>
      </c>
      <c r="F330" s="76" t="str">
        <f>VLOOKUP(L330,Mapping!D:H,5,0)</f>
        <v>AUM</v>
      </c>
      <c r="G330" s="1" t="s">
        <v>648</v>
      </c>
      <c r="H330" s="1" t="s">
        <v>101</v>
      </c>
      <c r="I330" s="1" t="s">
        <v>104</v>
      </c>
      <c r="J330" s="6">
        <v>220000</v>
      </c>
      <c r="K330" s="1" t="s">
        <v>705</v>
      </c>
      <c r="L330" s="6">
        <v>210125</v>
      </c>
      <c r="M330" s="2">
        <v>0</v>
      </c>
      <c r="N330" s="1" t="s">
        <v>1651</v>
      </c>
      <c r="O330" s="1" t="s">
        <v>651</v>
      </c>
      <c r="P330" s="2">
        <v>0</v>
      </c>
      <c r="Q330" s="2">
        <v>24404.13</v>
      </c>
      <c r="R330" s="2">
        <v>0</v>
      </c>
      <c r="S330" s="2">
        <v>4391.68</v>
      </c>
      <c r="T330" s="2">
        <v>0</v>
      </c>
      <c r="U330" s="2">
        <v>28795.81</v>
      </c>
      <c r="V330" s="2">
        <v>0</v>
      </c>
      <c r="W330" s="2">
        <v>24404.13</v>
      </c>
      <c r="X330" s="2">
        <v>0</v>
      </c>
      <c r="Y330" s="2">
        <v>4391.68</v>
      </c>
      <c r="Z330" s="2">
        <v>0</v>
      </c>
      <c r="AA330" s="2">
        <v>28795.81</v>
      </c>
    </row>
    <row r="331" spans="1:27" ht="15" customHeight="1" x14ac:dyDescent="0.25">
      <c r="A331" s="75" t="str">
        <f t="shared" si="15"/>
        <v>LDGSECIgnore</v>
      </c>
      <c r="B331" s="75" t="str">
        <f>VLOOKUP(L331,Mapping!D:F,3,0)</f>
        <v>Ignore</v>
      </c>
      <c r="C331" s="75" t="str">
        <f>VLOOKUP(L331,Mapping!D:G,4,0)</f>
        <v>Ignore</v>
      </c>
      <c r="D331" s="78">
        <f t="shared" si="16"/>
        <v>-3.8592199999999997E-4</v>
      </c>
      <c r="E331" s="78">
        <f t="shared" si="17"/>
        <v>0</v>
      </c>
      <c r="F331" s="76" t="str">
        <f>VLOOKUP(L331,Mapping!D:H,5,0)</f>
        <v>AUM</v>
      </c>
      <c r="G331" s="1" t="s">
        <v>648</v>
      </c>
      <c r="H331" s="1" t="s">
        <v>101</v>
      </c>
      <c r="I331" s="1" t="s">
        <v>104</v>
      </c>
      <c r="J331" s="6">
        <v>220000</v>
      </c>
      <c r="K331" s="1" t="s">
        <v>705</v>
      </c>
      <c r="L331" s="6">
        <v>210180</v>
      </c>
      <c r="M331" s="2">
        <v>0</v>
      </c>
      <c r="N331" s="1" t="s">
        <v>1716</v>
      </c>
      <c r="O331" s="1" t="s">
        <v>651</v>
      </c>
      <c r="P331" s="2">
        <v>0</v>
      </c>
      <c r="Q331" s="2">
        <v>3859.22</v>
      </c>
      <c r="R331" s="2">
        <v>-3859.22</v>
      </c>
      <c r="S331" s="2">
        <v>0</v>
      </c>
      <c r="T331" s="2">
        <v>0</v>
      </c>
      <c r="U331" s="2">
        <v>0</v>
      </c>
      <c r="V331" s="2">
        <v>0</v>
      </c>
      <c r="W331" s="2">
        <v>3859.22</v>
      </c>
      <c r="X331" s="2">
        <v>-3859.22</v>
      </c>
      <c r="Y331" s="2">
        <v>0</v>
      </c>
      <c r="Z331" s="2">
        <v>0</v>
      </c>
      <c r="AA331" s="2">
        <v>0</v>
      </c>
    </row>
    <row r="332" spans="1:27" ht="15" customHeight="1" x14ac:dyDescent="0.25">
      <c r="A332" s="75" t="str">
        <f t="shared" si="15"/>
        <v>LDGSEC1.2</v>
      </c>
      <c r="B332" s="75">
        <f>VLOOKUP(L332,Mapping!D:F,3,0)</f>
        <v>1.2</v>
      </c>
      <c r="C332" s="75" t="str">
        <f>VLOOKUP(L332,Mapping!D:G,4,0)</f>
        <v>Ignore</v>
      </c>
      <c r="D332" s="78">
        <f t="shared" si="16"/>
        <v>4.6536372369999999</v>
      </c>
      <c r="E332" s="78">
        <f t="shared" si="17"/>
        <v>16.259168710000001</v>
      </c>
      <c r="F332" s="76">
        <f>VLOOKUP(L332,Mapping!D:H,5,0)</f>
        <v>0</v>
      </c>
      <c r="G332" s="1" t="s">
        <v>648</v>
      </c>
      <c r="H332" s="1" t="s">
        <v>101</v>
      </c>
      <c r="I332" s="1" t="s">
        <v>104</v>
      </c>
      <c r="J332" s="6">
        <v>301000</v>
      </c>
      <c r="K332" s="1" t="s">
        <v>710</v>
      </c>
      <c r="L332" s="6">
        <v>310000</v>
      </c>
      <c r="M332" s="2">
        <v>0</v>
      </c>
      <c r="N332" s="1" t="s">
        <v>711</v>
      </c>
      <c r="O332" s="1" t="s">
        <v>651</v>
      </c>
      <c r="P332" s="2">
        <v>0</v>
      </c>
      <c r="Q332" s="2">
        <v>116055314.73</v>
      </c>
      <c r="R332" s="2">
        <v>0</v>
      </c>
      <c r="S332" s="2">
        <v>46536372.369999997</v>
      </c>
      <c r="T332" s="2">
        <v>0</v>
      </c>
      <c r="U332" s="2">
        <v>162591687.09999999</v>
      </c>
      <c r="V332" s="2">
        <v>0</v>
      </c>
      <c r="W332" s="2">
        <v>116055314.73</v>
      </c>
      <c r="X332" s="2">
        <v>0</v>
      </c>
      <c r="Y332" s="2">
        <v>46536372.369999997</v>
      </c>
      <c r="Z332" s="2">
        <v>0</v>
      </c>
      <c r="AA332" s="2">
        <v>162591687.09999999</v>
      </c>
    </row>
    <row r="333" spans="1:27" ht="15" customHeight="1" x14ac:dyDescent="0.25">
      <c r="A333" s="75" t="str">
        <f t="shared" si="15"/>
        <v>LDGSECIgnore</v>
      </c>
      <c r="B333" s="75" t="str">
        <f>VLOOKUP(L333,Mapping!D:F,3,0)</f>
        <v>Ignore</v>
      </c>
      <c r="C333" s="75" t="str">
        <f>VLOOKUP(L333,Mapping!D:G,4,0)</f>
        <v>Ignore</v>
      </c>
      <c r="D333" s="78">
        <f t="shared" si="16"/>
        <v>-0.29000682500000002</v>
      </c>
      <c r="E333" s="78">
        <f t="shared" si="17"/>
        <v>-1.558474616</v>
      </c>
      <c r="F333" s="76">
        <f>VLOOKUP(L333,Mapping!D:H,5,0)</f>
        <v>0</v>
      </c>
      <c r="G333" s="1" t="s">
        <v>648</v>
      </c>
      <c r="H333" s="1" t="s">
        <v>101</v>
      </c>
      <c r="I333" s="1" t="s">
        <v>104</v>
      </c>
      <c r="J333" s="6">
        <v>303000</v>
      </c>
      <c r="K333" s="1" t="s">
        <v>712</v>
      </c>
      <c r="L333" s="6">
        <v>303201</v>
      </c>
      <c r="M333" s="2">
        <v>0</v>
      </c>
      <c r="N333" s="1" t="s">
        <v>713</v>
      </c>
      <c r="O333" s="1" t="s">
        <v>651</v>
      </c>
      <c r="P333" s="2">
        <v>-12684677.91</v>
      </c>
      <c r="Q333" s="2">
        <v>0</v>
      </c>
      <c r="R333" s="2">
        <v>-2900068.25</v>
      </c>
      <c r="S333" s="2">
        <v>0</v>
      </c>
      <c r="T333" s="2">
        <v>-15584746.16</v>
      </c>
      <c r="U333" s="2">
        <v>0</v>
      </c>
      <c r="V333" s="2">
        <v>-12684677.91</v>
      </c>
      <c r="W333" s="2">
        <v>0</v>
      </c>
      <c r="X333" s="2">
        <v>-2900068.25</v>
      </c>
      <c r="Y333" s="2">
        <v>0</v>
      </c>
      <c r="Z333" s="2">
        <v>-15584746.16</v>
      </c>
      <c r="AA333" s="2">
        <v>0</v>
      </c>
    </row>
    <row r="334" spans="1:27" ht="15" customHeight="1" x14ac:dyDescent="0.25">
      <c r="A334" s="75" t="str">
        <f t="shared" si="15"/>
        <v>LDGSECIgnore</v>
      </c>
      <c r="B334" s="75" t="str">
        <f>VLOOKUP(L334,Mapping!D:F,3,0)</f>
        <v>Ignore</v>
      </c>
      <c r="C334" s="75" t="str">
        <f>VLOOKUP(L334,Mapping!D:G,4,0)</f>
        <v>Ignore</v>
      </c>
      <c r="D334" s="78">
        <f t="shared" si="16"/>
        <v>5.8492120999999994E-2</v>
      </c>
      <c r="E334" s="78">
        <f t="shared" si="17"/>
        <v>-7.5444694999999992E-2</v>
      </c>
      <c r="F334" s="76">
        <f>VLOOKUP(L334,Mapping!D:H,5,0)</f>
        <v>0</v>
      </c>
      <c r="G334" s="1" t="s">
        <v>648</v>
      </c>
      <c r="H334" s="1" t="s">
        <v>101</v>
      </c>
      <c r="I334" s="1" t="s">
        <v>104</v>
      </c>
      <c r="J334" s="6">
        <v>303000</v>
      </c>
      <c r="K334" s="1" t="s">
        <v>712</v>
      </c>
      <c r="L334" s="6">
        <v>303202</v>
      </c>
      <c r="M334" s="2">
        <v>0</v>
      </c>
      <c r="N334" s="1" t="s">
        <v>714</v>
      </c>
      <c r="O334" s="1" t="s">
        <v>651</v>
      </c>
      <c r="P334" s="2">
        <v>-1339368.1600000001</v>
      </c>
      <c r="Q334" s="2">
        <v>0</v>
      </c>
      <c r="R334" s="2">
        <v>0</v>
      </c>
      <c r="S334" s="2">
        <v>584921.21</v>
      </c>
      <c r="T334" s="2">
        <v>-754446.95</v>
      </c>
      <c r="U334" s="2">
        <v>0</v>
      </c>
      <c r="V334" s="2">
        <v>-1339368.1600000001</v>
      </c>
      <c r="W334" s="2">
        <v>0</v>
      </c>
      <c r="X334" s="2">
        <v>0</v>
      </c>
      <c r="Y334" s="2">
        <v>584921.21</v>
      </c>
      <c r="Z334" s="2">
        <v>-754446.95</v>
      </c>
      <c r="AA334" s="2">
        <v>0</v>
      </c>
    </row>
    <row r="335" spans="1:27" ht="15" customHeight="1" x14ac:dyDescent="0.25">
      <c r="A335" s="75" t="str">
        <f t="shared" si="15"/>
        <v>LDGSECIgnore</v>
      </c>
      <c r="B335" s="75" t="str">
        <f>VLOOKUP(L335,Mapping!D:F,3,0)</f>
        <v>Ignore</v>
      </c>
      <c r="C335" s="75" t="str">
        <f>VLOOKUP(L335,Mapping!D:G,4,0)</f>
        <v>Ignore</v>
      </c>
      <c r="D335" s="78">
        <f t="shared" si="16"/>
        <v>19.320920269999998</v>
      </c>
      <c r="E335" s="78">
        <f t="shared" si="17"/>
        <v>19.670810656</v>
      </c>
      <c r="F335" s="76">
        <f>VLOOKUP(L335,Mapping!D:H,5,0)</f>
        <v>0</v>
      </c>
      <c r="G335" s="1" t="s">
        <v>648</v>
      </c>
      <c r="H335" s="1" t="s">
        <v>101</v>
      </c>
      <c r="I335" s="1" t="s">
        <v>104</v>
      </c>
      <c r="J335" s="6">
        <v>303000</v>
      </c>
      <c r="K335" s="1" t="s">
        <v>712</v>
      </c>
      <c r="L335" s="6">
        <v>303245</v>
      </c>
      <c r="M335" s="2">
        <v>0</v>
      </c>
      <c r="N335" s="1" t="s">
        <v>715</v>
      </c>
      <c r="O335" s="1" t="s">
        <v>651</v>
      </c>
      <c r="P335" s="2">
        <v>0</v>
      </c>
      <c r="Q335" s="2">
        <v>3498903.86</v>
      </c>
      <c r="R335" s="2">
        <v>0</v>
      </c>
      <c r="S335" s="2">
        <v>193209202.69999999</v>
      </c>
      <c r="T335" s="2">
        <v>0</v>
      </c>
      <c r="U335" s="2">
        <v>196708106.56</v>
      </c>
      <c r="V335" s="2">
        <v>0</v>
      </c>
      <c r="W335" s="2">
        <v>3498903.86</v>
      </c>
      <c r="X335" s="2">
        <v>0</v>
      </c>
      <c r="Y335" s="2">
        <v>193209202.69999999</v>
      </c>
      <c r="Z335" s="2">
        <v>0</v>
      </c>
      <c r="AA335" s="2">
        <v>196708106.56</v>
      </c>
    </row>
    <row r="336" spans="1:27" ht="15" customHeight="1" x14ac:dyDescent="0.25">
      <c r="A336" s="75" t="str">
        <f t="shared" si="15"/>
        <v>LDGSECIgnore</v>
      </c>
      <c r="B336" s="75" t="str">
        <f>VLOOKUP(L336,Mapping!D:F,3,0)</f>
        <v>Ignore</v>
      </c>
      <c r="C336" s="75" t="str">
        <f>VLOOKUP(L336,Mapping!D:G,4,0)</f>
        <v>Ignore</v>
      </c>
      <c r="D336" s="78">
        <f t="shared" si="16"/>
        <v>1.3058647999999999E-2</v>
      </c>
      <c r="E336" s="78">
        <f t="shared" si="17"/>
        <v>2.113607E-2</v>
      </c>
      <c r="F336" s="76">
        <f>VLOOKUP(L336,Mapping!D:H,5,0)</f>
        <v>0</v>
      </c>
      <c r="G336" s="1" t="s">
        <v>648</v>
      </c>
      <c r="H336" s="1" t="s">
        <v>101</v>
      </c>
      <c r="I336" s="1" t="s">
        <v>104</v>
      </c>
      <c r="J336" s="6">
        <v>303000</v>
      </c>
      <c r="K336" s="1" t="s">
        <v>712</v>
      </c>
      <c r="L336" s="6">
        <v>303246</v>
      </c>
      <c r="M336" s="2">
        <v>0</v>
      </c>
      <c r="N336" s="1" t="s">
        <v>716</v>
      </c>
      <c r="O336" s="1" t="s">
        <v>651</v>
      </c>
      <c r="P336" s="2">
        <v>0</v>
      </c>
      <c r="Q336" s="2">
        <v>80774.22</v>
      </c>
      <c r="R336" s="2">
        <v>0</v>
      </c>
      <c r="S336" s="2">
        <v>130586.48</v>
      </c>
      <c r="T336" s="2">
        <v>0</v>
      </c>
      <c r="U336" s="2">
        <v>211360.7</v>
      </c>
      <c r="V336" s="2">
        <v>0</v>
      </c>
      <c r="W336" s="2">
        <v>80774.22</v>
      </c>
      <c r="X336" s="2">
        <v>0</v>
      </c>
      <c r="Y336" s="2">
        <v>130586.48</v>
      </c>
      <c r="Z336" s="2">
        <v>0</v>
      </c>
      <c r="AA336" s="2">
        <v>211360.7</v>
      </c>
    </row>
    <row r="337" spans="1:27" ht="15" customHeight="1" x14ac:dyDescent="0.25">
      <c r="A337" s="75" t="str">
        <f t="shared" si="15"/>
        <v>LDGSECIgnore</v>
      </c>
      <c r="B337" s="75" t="str">
        <f>VLOOKUP(L337,Mapping!D:F,3,0)</f>
        <v>Ignore</v>
      </c>
      <c r="C337" s="75" t="str">
        <f>VLOOKUP(L337,Mapping!D:G,4,0)</f>
        <v>Ignore</v>
      </c>
      <c r="D337" s="78">
        <f t="shared" si="16"/>
        <v>0</v>
      </c>
      <c r="E337" s="78">
        <f t="shared" si="17"/>
        <v>-0.10189722600000001</v>
      </c>
      <c r="F337" s="76">
        <f>VLOOKUP(L337,Mapping!D:H,5,0)</f>
        <v>0</v>
      </c>
      <c r="G337" s="1" t="s">
        <v>648</v>
      </c>
      <c r="H337" s="1" t="s">
        <v>101</v>
      </c>
      <c r="I337" s="1" t="s">
        <v>104</v>
      </c>
      <c r="J337" s="6">
        <v>303000</v>
      </c>
      <c r="K337" s="1" t="s">
        <v>712</v>
      </c>
      <c r="L337" s="6">
        <v>303581</v>
      </c>
      <c r="M337" s="2">
        <v>0</v>
      </c>
      <c r="N337" s="1" t="s">
        <v>823</v>
      </c>
      <c r="O337" s="1" t="s">
        <v>651</v>
      </c>
      <c r="P337" s="2">
        <v>-1018972.26</v>
      </c>
      <c r="Q337" s="2">
        <v>0</v>
      </c>
      <c r="R337" s="2">
        <v>0</v>
      </c>
      <c r="S337" s="2">
        <v>0</v>
      </c>
      <c r="T337" s="2">
        <v>-1018972.26</v>
      </c>
      <c r="U337" s="2">
        <v>0</v>
      </c>
      <c r="V337" s="2">
        <v>-1018972.26</v>
      </c>
      <c r="W337" s="2">
        <v>0</v>
      </c>
      <c r="X337" s="2">
        <v>0</v>
      </c>
      <c r="Y337" s="2">
        <v>0</v>
      </c>
      <c r="Z337" s="2">
        <v>-1018972.26</v>
      </c>
      <c r="AA337" s="2">
        <v>0</v>
      </c>
    </row>
    <row r="338" spans="1:27" ht="15" customHeight="1" x14ac:dyDescent="0.25">
      <c r="A338" s="75" t="str">
        <f t="shared" si="15"/>
        <v>LDGSECIgnore</v>
      </c>
      <c r="B338" s="75" t="str">
        <f>VLOOKUP(L338,Mapping!D:F,3,0)</f>
        <v>Ignore</v>
      </c>
      <c r="C338" s="75" t="str">
        <f>VLOOKUP(L338,Mapping!D:G,4,0)</f>
        <v>Ignore</v>
      </c>
      <c r="D338" s="78">
        <f t="shared" si="16"/>
        <v>0</v>
      </c>
      <c r="E338" s="78">
        <f t="shared" si="17"/>
        <v>-2.1620888629999997</v>
      </c>
      <c r="F338" s="76">
        <f>VLOOKUP(L338,Mapping!D:H,5,0)</f>
        <v>0</v>
      </c>
      <c r="G338" s="1" t="s">
        <v>648</v>
      </c>
      <c r="H338" s="1" t="s">
        <v>101</v>
      </c>
      <c r="I338" s="1" t="s">
        <v>104</v>
      </c>
      <c r="J338" s="6">
        <v>303000</v>
      </c>
      <c r="K338" s="1" t="s">
        <v>712</v>
      </c>
      <c r="L338" s="6">
        <v>303582</v>
      </c>
      <c r="M338" s="2">
        <v>0</v>
      </c>
      <c r="N338" s="1" t="s">
        <v>824</v>
      </c>
      <c r="O338" s="1" t="s">
        <v>651</v>
      </c>
      <c r="P338" s="2">
        <v>-21620888.629999999</v>
      </c>
      <c r="Q338" s="2">
        <v>0</v>
      </c>
      <c r="R338" s="2">
        <v>0</v>
      </c>
      <c r="S338" s="2">
        <v>0</v>
      </c>
      <c r="T338" s="2">
        <v>-21620888.629999999</v>
      </c>
      <c r="U338" s="2">
        <v>0</v>
      </c>
      <c r="V338" s="2">
        <v>-21620888.629999999</v>
      </c>
      <c r="W338" s="2">
        <v>0</v>
      </c>
      <c r="X338" s="2">
        <v>0</v>
      </c>
      <c r="Y338" s="2">
        <v>0</v>
      </c>
      <c r="Z338" s="2">
        <v>-21620888.629999999</v>
      </c>
      <c r="AA338" s="2">
        <v>0</v>
      </c>
    </row>
    <row r="339" spans="1:27" ht="15" customHeight="1" x14ac:dyDescent="0.25">
      <c r="A339" s="75" t="str">
        <f t="shared" si="15"/>
        <v>LDGSECIgnore</v>
      </c>
      <c r="B339" s="75" t="str">
        <f>VLOOKUP(L339,Mapping!D:F,3,0)</f>
        <v>Ignore</v>
      </c>
      <c r="C339" s="75" t="str">
        <f>VLOOKUP(L339,Mapping!D:G,4,0)</f>
        <v>Ignore</v>
      </c>
      <c r="D339" s="78">
        <f t="shared" si="16"/>
        <v>0</v>
      </c>
      <c r="E339" s="78">
        <f t="shared" si="17"/>
        <v>100.114417094</v>
      </c>
      <c r="F339" s="76">
        <f>VLOOKUP(L339,Mapping!D:H,5,0)</f>
        <v>0</v>
      </c>
      <c r="G339" s="1" t="s">
        <v>648</v>
      </c>
      <c r="H339" s="1" t="s">
        <v>101</v>
      </c>
      <c r="I339" s="1" t="s">
        <v>104</v>
      </c>
      <c r="J339" s="6">
        <v>303000</v>
      </c>
      <c r="K339" s="1" t="s">
        <v>712</v>
      </c>
      <c r="L339" s="6">
        <v>390000</v>
      </c>
      <c r="M339" s="2">
        <v>0</v>
      </c>
      <c r="N339" s="1" t="s">
        <v>717</v>
      </c>
      <c r="O339" s="1" t="s">
        <v>651</v>
      </c>
      <c r="P339" s="2">
        <v>0</v>
      </c>
      <c r="Q339" s="2">
        <v>1001144170.9400001</v>
      </c>
      <c r="R339" s="2">
        <v>0</v>
      </c>
      <c r="S339" s="2">
        <v>0</v>
      </c>
      <c r="T339" s="2">
        <v>0</v>
      </c>
      <c r="U339" s="2">
        <v>1001144170.9400001</v>
      </c>
      <c r="V339" s="2">
        <v>0</v>
      </c>
      <c r="W339" s="2">
        <v>1001144170.9400001</v>
      </c>
      <c r="X339" s="2">
        <v>0</v>
      </c>
      <c r="Y339" s="2">
        <v>0</v>
      </c>
      <c r="Z339" s="2">
        <v>0</v>
      </c>
      <c r="AA339" s="2">
        <v>1001144170.9400001</v>
      </c>
    </row>
    <row r="340" spans="1:27" ht="15" customHeight="1" x14ac:dyDescent="0.25">
      <c r="A340" s="75" t="str">
        <f t="shared" si="15"/>
        <v>LDGSECIgnore</v>
      </c>
      <c r="B340" s="75" t="str">
        <f>VLOOKUP(L340,Mapping!D:F,3,0)</f>
        <v>Ignore</v>
      </c>
      <c r="C340" s="75" t="str">
        <f>VLOOKUP(L340,Mapping!D:G,4,0)</f>
        <v>Ignore</v>
      </c>
      <c r="D340" s="78">
        <f t="shared" si="16"/>
        <v>0</v>
      </c>
      <c r="E340" s="78">
        <f t="shared" si="17"/>
        <v>-26.876378368000001</v>
      </c>
      <c r="F340" s="76">
        <f>VLOOKUP(L340,Mapping!D:H,5,0)</f>
        <v>0</v>
      </c>
      <c r="G340" s="1" t="s">
        <v>648</v>
      </c>
      <c r="H340" s="1" t="s">
        <v>101</v>
      </c>
      <c r="I340" s="1" t="s">
        <v>104</v>
      </c>
      <c r="J340" s="6">
        <v>303000</v>
      </c>
      <c r="K340" s="1" t="s">
        <v>712</v>
      </c>
      <c r="L340" s="6">
        <v>390001</v>
      </c>
      <c r="M340" s="2">
        <v>0</v>
      </c>
      <c r="N340" s="1" t="s">
        <v>718</v>
      </c>
      <c r="O340" s="1" t="s">
        <v>651</v>
      </c>
      <c r="P340" s="2">
        <v>-268763783.68000001</v>
      </c>
      <c r="Q340" s="2">
        <v>0</v>
      </c>
      <c r="R340" s="2">
        <v>0</v>
      </c>
      <c r="S340" s="2">
        <v>0</v>
      </c>
      <c r="T340" s="2">
        <v>-268763783.68000001</v>
      </c>
      <c r="U340" s="2">
        <v>0</v>
      </c>
      <c r="V340" s="2">
        <v>-268763783.68000001</v>
      </c>
      <c r="W340" s="2">
        <v>0</v>
      </c>
      <c r="X340" s="2">
        <v>0</v>
      </c>
      <c r="Y340" s="2">
        <v>0</v>
      </c>
      <c r="Z340" s="2">
        <v>-268763783.68000001</v>
      </c>
      <c r="AA340" s="2">
        <v>0</v>
      </c>
    </row>
    <row r="341" spans="1:27" ht="15" customHeight="1" x14ac:dyDescent="0.25">
      <c r="A341" s="75" t="str">
        <f t="shared" si="15"/>
        <v>LDGSECIgnore</v>
      </c>
      <c r="B341" s="75" t="str">
        <f>VLOOKUP(L341,Mapping!D:F,3,0)</f>
        <v>Ignore</v>
      </c>
      <c r="C341" s="75" t="str">
        <f>VLOOKUP(L341,Mapping!D:G,4,0)</f>
        <v>Ignore</v>
      </c>
      <c r="D341" s="78">
        <f t="shared" si="16"/>
        <v>0</v>
      </c>
      <c r="E341" s="78">
        <f t="shared" si="17"/>
        <v>-0.20689728200000002</v>
      </c>
      <c r="F341" s="76">
        <f>VLOOKUP(L341,Mapping!D:H,5,0)</f>
        <v>0</v>
      </c>
      <c r="G341" s="1" t="s">
        <v>648</v>
      </c>
      <c r="H341" s="1" t="s">
        <v>101</v>
      </c>
      <c r="I341" s="1" t="s">
        <v>104</v>
      </c>
      <c r="J341" s="6">
        <v>303000</v>
      </c>
      <c r="K341" s="1" t="s">
        <v>712</v>
      </c>
      <c r="L341" s="6">
        <v>390002</v>
      </c>
      <c r="M341" s="2">
        <v>0</v>
      </c>
      <c r="N341" s="1" t="s">
        <v>719</v>
      </c>
      <c r="O341" s="1" t="s">
        <v>651</v>
      </c>
      <c r="P341" s="2">
        <v>-2068972.82</v>
      </c>
      <c r="Q341" s="2">
        <v>0</v>
      </c>
      <c r="R341" s="2">
        <v>0</v>
      </c>
      <c r="S341" s="2">
        <v>0</v>
      </c>
      <c r="T341" s="2">
        <v>-2068972.82</v>
      </c>
      <c r="U341" s="2">
        <v>0</v>
      </c>
      <c r="V341" s="2">
        <v>-2068972.82</v>
      </c>
      <c r="W341" s="2">
        <v>0</v>
      </c>
      <c r="X341" s="2">
        <v>0</v>
      </c>
      <c r="Y341" s="2">
        <v>0</v>
      </c>
      <c r="Z341" s="2">
        <v>-2068972.82</v>
      </c>
      <c r="AA341" s="2">
        <v>0</v>
      </c>
    </row>
    <row r="342" spans="1:27" ht="15" customHeight="1" x14ac:dyDescent="0.25">
      <c r="A342" s="75" t="str">
        <f t="shared" si="15"/>
        <v>LDGSECIgnore</v>
      </c>
      <c r="B342" s="75" t="str">
        <f>VLOOKUP(L342,Mapping!D:F,3,0)</f>
        <v>Ignore</v>
      </c>
      <c r="C342" s="75" t="str">
        <f>VLOOKUP(L342,Mapping!D:G,4,0)</f>
        <v>Ignore</v>
      </c>
      <c r="D342" s="78">
        <f t="shared" si="16"/>
        <v>0</v>
      </c>
      <c r="E342" s="78">
        <f t="shared" si="17"/>
        <v>-1.2499730980000001</v>
      </c>
      <c r="F342" s="76">
        <f>VLOOKUP(L342,Mapping!D:H,5,0)</f>
        <v>0</v>
      </c>
      <c r="G342" s="1" t="s">
        <v>648</v>
      </c>
      <c r="H342" s="1" t="s">
        <v>101</v>
      </c>
      <c r="I342" s="1" t="s">
        <v>104</v>
      </c>
      <c r="J342" s="6">
        <v>303000</v>
      </c>
      <c r="K342" s="1" t="s">
        <v>712</v>
      </c>
      <c r="L342" s="6">
        <v>390405</v>
      </c>
      <c r="M342" s="2">
        <v>0</v>
      </c>
      <c r="N342" s="1" t="s">
        <v>720</v>
      </c>
      <c r="O342" s="1" t="s">
        <v>651</v>
      </c>
      <c r="P342" s="2">
        <v>-12499730.98</v>
      </c>
      <c r="Q342" s="2">
        <v>0</v>
      </c>
      <c r="R342" s="2">
        <v>0</v>
      </c>
      <c r="S342" s="2">
        <v>0</v>
      </c>
      <c r="T342" s="2">
        <v>-12499730.98</v>
      </c>
      <c r="U342" s="2">
        <v>0</v>
      </c>
      <c r="V342" s="2">
        <v>-12499730.98</v>
      </c>
      <c r="W342" s="2">
        <v>0</v>
      </c>
      <c r="X342" s="2">
        <v>0</v>
      </c>
      <c r="Y342" s="2">
        <v>0</v>
      </c>
      <c r="Z342" s="2">
        <v>-12499730.98</v>
      </c>
      <c r="AA342" s="2">
        <v>0</v>
      </c>
    </row>
    <row r="343" spans="1:27" ht="15" customHeight="1" x14ac:dyDescent="0.25">
      <c r="A343" s="75" t="str">
        <f t="shared" si="15"/>
        <v>LDGSECIgnore</v>
      </c>
      <c r="B343" s="75" t="str">
        <f>VLOOKUP(L343,Mapping!D:F,3,0)</f>
        <v>Ignore</v>
      </c>
      <c r="C343" s="75" t="str">
        <f>VLOOKUP(L343,Mapping!D:G,4,0)</f>
        <v>Ignore</v>
      </c>
      <c r="D343" s="78">
        <f t="shared" si="16"/>
        <v>0</v>
      </c>
      <c r="E343" s="78">
        <f t="shared" si="17"/>
        <v>9.5474099999999994E-4</v>
      </c>
      <c r="F343" s="76">
        <f>VLOOKUP(L343,Mapping!D:H,5,0)</f>
        <v>0</v>
      </c>
      <c r="G343" s="1" t="s">
        <v>648</v>
      </c>
      <c r="H343" s="1" t="s">
        <v>101</v>
      </c>
      <c r="I343" s="1" t="s">
        <v>104</v>
      </c>
      <c r="J343" s="6">
        <v>303000</v>
      </c>
      <c r="K343" s="1" t="s">
        <v>712</v>
      </c>
      <c r="L343" s="6">
        <v>390406</v>
      </c>
      <c r="M343" s="2">
        <v>0</v>
      </c>
      <c r="N343" s="1" t="s">
        <v>1027</v>
      </c>
      <c r="O343" s="1" t="s">
        <v>651</v>
      </c>
      <c r="P343" s="2">
        <v>0</v>
      </c>
      <c r="Q343" s="2">
        <v>9547.41</v>
      </c>
      <c r="R343" s="2">
        <v>0</v>
      </c>
      <c r="S343" s="2">
        <v>0</v>
      </c>
      <c r="T343" s="2">
        <v>0</v>
      </c>
      <c r="U343" s="2">
        <v>9547.41</v>
      </c>
      <c r="V343" s="2">
        <v>0</v>
      </c>
      <c r="W343" s="2">
        <v>9547.41</v>
      </c>
      <c r="X343" s="2">
        <v>0</v>
      </c>
      <c r="Y343" s="2">
        <v>0</v>
      </c>
      <c r="Z343" s="2">
        <v>0</v>
      </c>
      <c r="AA343" s="2">
        <v>9547.41</v>
      </c>
    </row>
    <row r="344" spans="1:27" ht="15" customHeight="1" x14ac:dyDescent="0.25">
      <c r="A344" s="75" t="str">
        <f t="shared" si="15"/>
        <v>LDGSECIgnore</v>
      </c>
      <c r="B344" s="75" t="str">
        <f>VLOOKUP(L344,Mapping!D:F,3,0)</f>
        <v>Ignore</v>
      </c>
      <c r="C344" s="75" t="str">
        <f>VLOOKUP(L344,Mapping!D:G,4,0)</f>
        <v>Ignore</v>
      </c>
      <c r="D344" s="78">
        <f t="shared" si="16"/>
        <v>0</v>
      </c>
      <c r="E344" s="78">
        <f t="shared" si="17"/>
        <v>-31.943957991000001</v>
      </c>
      <c r="F344" s="76">
        <f>VLOOKUP(L344,Mapping!D:H,5,0)</f>
        <v>0</v>
      </c>
      <c r="G344" s="1" t="s">
        <v>648</v>
      </c>
      <c r="H344" s="1" t="s">
        <v>101</v>
      </c>
      <c r="I344" s="1" t="s">
        <v>104</v>
      </c>
      <c r="J344" s="6">
        <v>303000</v>
      </c>
      <c r="K344" s="1" t="s">
        <v>712</v>
      </c>
      <c r="L344" s="6">
        <v>390445</v>
      </c>
      <c r="M344" s="2">
        <v>0</v>
      </c>
      <c r="N344" s="1" t="s">
        <v>721</v>
      </c>
      <c r="O344" s="1" t="s">
        <v>651</v>
      </c>
      <c r="P344" s="2">
        <v>-319439579.91000003</v>
      </c>
      <c r="Q344" s="2">
        <v>0</v>
      </c>
      <c r="R344" s="2">
        <v>0</v>
      </c>
      <c r="S344" s="2">
        <v>0</v>
      </c>
      <c r="T344" s="2">
        <v>-319439579.91000003</v>
      </c>
      <c r="U344" s="2">
        <v>0</v>
      </c>
      <c r="V344" s="2">
        <v>-319439579.91000003</v>
      </c>
      <c r="W344" s="2">
        <v>0</v>
      </c>
      <c r="X344" s="2">
        <v>0</v>
      </c>
      <c r="Y344" s="2">
        <v>0</v>
      </c>
      <c r="Z344" s="2">
        <v>-319439579.91000003</v>
      </c>
      <c r="AA344" s="2">
        <v>0</v>
      </c>
    </row>
    <row r="345" spans="1:27" ht="15" customHeight="1" x14ac:dyDescent="0.25">
      <c r="A345" s="75" t="str">
        <f t="shared" si="15"/>
        <v>LDGSECIgnore</v>
      </c>
      <c r="B345" s="75" t="str">
        <f>VLOOKUP(L345,Mapping!D:F,3,0)</f>
        <v>Ignore</v>
      </c>
      <c r="C345" s="75" t="str">
        <f>VLOOKUP(L345,Mapping!D:G,4,0)</f>
        <v>Ignore</v>
      </c>
      <c r="D345" s="78">
        <f t="shared" si="16"/>
        <v>0</v>
      </c>
      <c r="E345" s="78">
        <f t="shared" si="17"/>
        <v>5.3189109999999998E-2</v>
      </c>
      <c r="F345" s="76">
        <f>VLOOKUP(L345,Mapping!D:H,5,0)</f>
        <v>0</v>
      </c>
      <c r="G345" s="1" t="s">
        <v>648</v>
      </c>
      <c r="H345" s="1" t="s">
        <v>101</v>
      </c>
      <c r="I345" s="1" t="s">
        <v>104</v>
      </c>
      <c r="J345" s="6">
        <v>303000</v>
      </c>
      <c r="K345" s="1" t="s">
        <v>712</v>
      </c>
      <c r="L345" s="6">
        <v>390446</v>
      </c>
      <c r="M345" s="2">
        <v>0</v>
      </c>
      <c r="N345" s="1" t="s">
        <v>722</v>
      </c>
      <c r="O345" s="1" t="s">
        <v>651</v>
      </c>
      <c r="P345" s="2">
        <v>0</v>
      </c>
      <c r="Q345" s="2">
        <v>531891.1</v>
      </c>
      <c r="R345" s="2">
        <v>0</v>
      </c>
      <c r="S345" s="2">
        <v>0</v>
      </c>
      <c r="T345" s="2">
        <v>0</v>
      </c>
      <c r="U345" s="2">
        <v>531891.1</v>
      </c>
      <c r="V345" s="2">
        <v>0</v>
      </c>
      <c r="W345" s="2">
        <v>531891.1</v>
      </c>
      <c r="X345" s="2">
        <v>0</v>
      </c>
      <c r="Y345" s="2">
        <v>0</v>
      </c>
      <c r="Z345" s="2">
        <v>0</v>
      </c>
      <c r="AA345" s="2">
        <v>531891.1</v>
      </c>
    </row>
    <row r="346" spans="1:27" ht="15" customHeight="1" x14ac:dyDescent="0.25">
      <c r="A346" s="75" t="str">
        <f t="shared" si="15"/>
        <v>LDGSECIgnore</v>
      </c>
      <c r="B346" s="75" t="str">
        <f>VLOOKUP(L346,Mapping!D:F,3,0)</f>
        <v>Ignore</v>
      </c>
      <c r="C346" s="75" t="str">
        <f>VLOOKUP(L346,Mapping!D:G,4,0)</f>
        <v>Ignore</v>
      </c>
      <c r="D346" s="78">
        <f t="shared" si="16"/>
        <v>0</v>
      </c>
      <c r="E346" s="78">
        <f t="shared" si="17"/>
        <v>-0.57677016999999997</v>
      </c>
      <c r="F346" s="76">
        <f>VLOOKUP(L346,Mapping!D:H,5,0)</f>
        <v>0</v>
      </c>
      <c r="G346" s="1" t="s">
        <v>648</v>
      </c>
      <c r="H346" s="1" t="s">
        <v>101</v>
      </c>
      <c r="I346" s="1" t="s">
        <v>104</v>
      </c>
      <c r="J346" s="6">
        <v>303000</v>
      </c>
      <c r="K346" s="1" t="s">
        <v>712</v>
      </c>
      <c r="L346" s="6">
        <v>390655</v>
      </c>
      <c r="M346" s="2">
        <v>0</v>
      </c>
      <c r="N346" s="1" t="s">
        <v>825</v>
      </c>
      <c r="O346" s="1" t="s">
        <v>651</v>
      </c>
      <c r="P346" s="2">
        <v>-5767701.7000000002</v>
      </c>
      <c r="Q346" s="2">
        <v>0</v>
      </c>
      <c r="R346" s="2">
        <v>0</v>
      </c>
      <c r="S346" s="2">
        <v>0</v>
      </c>
      <c r="T346" s="2">
        <v>-5767701.7000000002</v>
      </c>
      <c r="U346" s="2">
        <v>0</v>
      </c>
      <c r="V346" s="2">
        <v>-5767701.7000000002</v>
      </c>
      <c r="W346" s="2">
        <v>0</v>
      </c>
      <c r="X346" s="2">
        <v>0</v>
      </c>
      <c r="Y346" s="2">
        <v>0</v>
      </c>
      <c r="Z346" s="2">
        <v>-5767701.7000000002</v>
      </c>
      <c r="AA346" s="2">
        <v>0</v>
      </c>
    </row>
    <row r="347" spans="1:27" ht="15" customHeight="1" x14ac:dyDescent="0.25">
      <c r="A347" s="75" t="str">
        <f t="shared" si="15"/>
        <v>LDGSECIgnore</v>
      </c>
      <c r="B347" s="75" t="str">
        <f>VLOOKUP(L347,Mapping!D:F,3,0)</f>
        <v>Ignore</v>
      </c>
      <c r="C347" s="75" t="str">
        <f>VLOOKUP(L347,Mapping!D:G,4,0)</f>
        <v>Ignore</v>
      </c>
      <c r="D347" s="78">
        <f t="shared" si="16"/>
        <v>0</v>
      </c>
      <c r="E347" s="78">
        <f t="shared" si="17"/>
        <v>-7.9193509999999995E-2</v>
      </c>
      <c r="F347" s="76">
        <f>VLOOKUP(L347,Mapping!D:H,5,0)</f>
        <v>0</v>
      </c>
      <c r="G347" s="1" t="s">
        <v>648</v>
      </c>
      <c r="H347" s="1" t="s">
        <v>101</v>
      </c>
      <c r="I347" s="1" t="s">
        <v>104</v>
      </c>
      <c r="J347" s="6">
        <v>303000</v>
      </c>
      <c r="K347" s="1" t="s">
        <v>712</v>
      </c>
      <c r="L347" s="6">
        <v>390656</v>
      </c>
      <c r="M347" s="2">
        <v>0</v>
      </c>
      <c r="N347" s="1" t="s">
        <v>826</v>
      </c>
      <c r="O347" s="1" t="s">
        <v>651</v>
      </c>
      <c r="P347" s="2">
        <v>-791935.1</v>
      </c>
      <c r="Q347" s="2">
        <v>0</v>
      </c>
      <c r="R347" s="2">
        <v>0</v>
      </c>
      <c r="S347" s="2">
        <v>0</v>
      </c>
      <c r="T347" s="2">
        <v>-791935.1</v>
      </c>
      <c r="U347" s="2">
        <v>0</v>
      </c>
      <c r="V347" s="2">
        <v>-791935.1</v>
      </c>
      <c r="W347" s="2">
        <v>0</v>
      </c>
      <c r="X347" s="2">
        <v>0</v>
      </c>
      <c r="Y347" s="2">
        <v>0</v>
      </c>
      <c r="Z347" s="2">
        <v>-791935.1</v>
      </c>
      <c r="AA347" s="2">
        <v>0</v>
      </c>
    </row>
    <row r="348" spans="1:27" ht="15" customHeight="1" x14ac:dyDescent="0.25">
      <c r="A348" s="75" t="str">
        <f t="shared" si="15"/>
        <v>LDGSEC5.3</v>
      </c>
      <c r="B348" s="75">
        <f>VLOOKUP(L348,Mapping!D:F,3,0)</f>
        <v>5.3</v>
      </c>
      <c r="C348" s="75" t="str">
        <f>VLOOKUP(L348,Mapping!D:G,4,0)</f>
        <v>Ignore</v>
      </c>
      <c r="D348" s="78">
        <f t="shared" si="16"/>
        <v>9.5580000000000003E-4</v>
      </c>
      <c r="E348" s="78">
        <f t="shared" si="17"/>
        <v>9.5580000000000003E-4</v>
      </c>
      <c r="F348" s="76">
        <f>VLOOKUP(L348,Mapping!D:H,5,0)</f>
        <v>0</v>
      </c>
      <c r="G348" s="1" t="s">
        <v>648</v>
      </c>
      <c r="H348" s="1" t="s">
        <v>101</v>
      </c>
      <c r="I348" s="1" t="s">
        <v>104</v>
      </c>
      <c r="J348" s="6">
        <v>410000</v>
      </c>
      <c r="K348" s="1" t="s">
        <v>723</v>
      </c>
      <c r="L348" s="6">
        <v>412110</v>
      </c>
      <c r="M348" s="2">
        <v>0</v>
      </c>
      <c r="N348" s="1" t="s">
        <v>939</v>
      </c>
      <c r="O348" s="1" t="s">
        <v>651</v>
      </c>
      <c r="P348" s="2">
        <v>0</v>
      </c>
      <c r="Q348" s="2">
        <v>0</v>
      </c>
      <c r="R348" s="2">
        <v>0</v>
      </c>
      <c r="S348" s="2">
        <v>9558</v>
      </c>
      <c r="T348" s="2">
        <v>0</v>
      </c>
      <c r="U348" s="2">
        <v>9558</v>
      </c>
      <c r="V348" s="2">
        <v>0</v>
      </c>
      <c r="W348" s="2">
        <v>0</v>
      </c>
      <c r="X348" s="2">
        <v>0</v>
      </c>
      <c r="Y348" s="2">
        <v>9558</v>
      </c>
      <c r="Z348" s="2">
        <v>0</v>
      </c>
      <c r="AA348" s="2">
        <v>9558</v>
      </c>
    </row>
    <row r="349" spans="1:27" ht="15" customHeight="1" x14ac:dyDescent="0.25">
      <c r="A349" s="75" t="str">
        <f t="shared" si="15"/>
        <v>LDGSEC5.3</v>
      </c>
      <c r="B349" s="75">
        <f>VLOOKUP(L349,Mapping!D:F,3,0)</f>
        <v>5.3</v>
      </c>
      <c r="C349" s="75" t="str">
        <f>VLOOKUP(L349,Mapping!D:G,4,0)</f>
        <v>Ignore</v>
      </c>
      <c r="D349" s="78">
        <f t="shared" si="16"/>
        <v>0.55143289000000006</v>
      </c>
      <c r="E349" s="78">
        <f t="shared" si="17"/>
        <v>0.55143289000000006</v>
      </c>
      <c r="F349" s="76">
        <f>VLOOKUP(L349,Mapping!D:H,5,0)</f>
        <v>0</v>
      </c>
      <c r="G349" s="1" t="s">
        <v>648</v>
      </c>
      <c r="H349" s="1" t="s">
        <v>101</v>
      </c>
      <c r="I349" s="1" t="s">
        <v>104</v>
      </c>
      <c r="J349" s="6">
        <v>410000</v>
      </c>
      <c r="K349" s="1" t="s">
        <v>723</v>
      </c>
      <c r="L349" s="6">
        <v>412130</v>
      </c>
      <c r="M349" s="2">
        <v>0</v>
      </c>
      <c r="N349" s="1" t="s">
        <v>725</v>
      </c>
      <c r="O349" s="1" t="s">
        <v>651</v>
      </c>
      <c r="P349" s="2">
        <v>0</v>
      </c>
      <c r="Q349" s="2">
        <v>0</v>
      </c>
      <c r="R349" s="2">
        <v>0</v>
      </c>
      <c r="S349" s="2">
        <v>5514328.9000000004</v>
      </c>
      <c r="T349" s="2">
        <v>0</v>
      </c>
      <c r="U349" s="2">
        <v>5514328.9000000004</v>
      </c>
      <c r="V349" s="2">
        <v>0</v>
      </c>
      <c r="W349" s="2">
        <v>0</v>
      </c>
      <c r="X349" s="2">
        <v>0</v>
      </c>
      <c r="Y349" s="2">
        <v>5514328.9000000004</v>
      </c>
      <c r="Z349" s="2">
        <v>0</v>
      </c>
      <c r="AA349" s="2">
        <v>5514328.9000000004</v>
      </c>
    </row>
    <row r="350" spans="1:27" ht="15" customHeight="1" x14ac:dyDescent="0.25">
      <c r="A350" s="75" t="str">
        <f t="shared" si="15"/>
        <v>LDGSEC5.3</v>
      </c>
      <c r="B350" s="75">
        <f>VLOOKUP(L350,Mapping!D:F,3,0)</f>
        <v>5.3</v>
      </c>
      <c r="C350" s="75" t="str">
        <f>VLOOKUP(L350,Mapping!D:G,4,0)</f>
        <v>Ignore</v>
      </c>
      <c r="D350" s="78">
        <f t="shared" si="16"/>
        <v>4.0287000000000003E-2</v>
      </c>
      <c r="E350" s="78">
        <f t="shared" si="17"/>
        <v>4.0287000000000003E-2</v>
      </c>
      <c r="F350" s="76">
        <f>VLOOKUP(L350,Mapping!D:H,5,0)</f>
        <v>0</v>
      </c>
      <c r="G350" s="1" t="s">
        <v>648</v>
      </c>
      <c r="H350" s="1" t="s">
        <v>101</v>
      </c>
      <c r="I350" s="1" t="s">
        <v>104</v>
      </c>
      <c r="J350" s="6">
        <v>410000</v>
      </c>
      <c r="K350" s="1" t="s">
        <v>723</v>
      </c>
      <c r="L350" s="6">
        <v>412135</v>
      </c>
      <c r="M350" s="2">
        <v>0</v>
      </c>
      <c r="N350" s="1" t="s">
        <v>1022</v>
      </c>
      <c r="O350" s="1" t="s">
        <v>651</v>
      </c>
      <c r="P350" s="2">
        <v>0</v>
      </c>
      <c r="Q350" s="2">
        <v>0</v>
      </c>
      <c r="R350" s="2">
        <v>0</v>
      </c>
      <c r="S350" s="2">
        <v>402870</v>
      </c>
      <c r="T350" s="2">
        <v>0</v>
      </c>
      <c r="U350" s="2">
        <v>402870</v>
      </c>
      <c r="V350" s="2">
        <v>0</v>
      </c>
      <c r="W350" s="2">
        <v>0</v>
      </c>
      <c r="X350" s="2">
        <v>0</v>
      </c>
      <c r="Y350" s="2">
        <v>402870</v>
      </c>
      <c r="Z350" s="2">
        <v>0</v>
      </c>
      <c r="AA350" s="2">
        <v>402870</v>
      </c>
    </row>
    <row r="351" spans="1:27" ht="15" customHeight="1" x14ac:dyDescent="0.25">
      <c r="A351" s="75" t="str">
        <f t="shared" si="15"/>
        <v>LDGSECIgnore</v>
      </c>
      <c r="B351" s="75" t="str">
        <f>VLOOKUP(L351,Mapping!D:F,3,0)</f>
        <v>Ignore</v>
      </c>
      <c r="C351" s="75" t="str">
        <f>VLOOKUP(L351,Mapping!D:G,4,0)</f>
        <v>Ignore</v>
      </c>
      <c r="D351" s="78">
        <f t="shared" si="16"/>
        <v>-1.45834E-3</v>
      </c>
      <c r="E351" s="78">
        <f t="shared" si="17"/>
        <v>-1.8434000000000001E-4</v>
      </c>
      <c r="F351" s="76">
        <f>VLOOKUP(L351,Mapping!D:H,5,0)</f>
        <v>0</v>
      </c>
      <c r="G351" s="1" t="s">
        <v>648</v>
      </c>
      <c r="H351" s="1" t="s">
        <v>101</v>
      </c>
      <c r="I351" s="1" t="s">
        <v>104</v>
      </c>
      <c r="J351" s="6">
        <v>430000</v>
      </c>
      <c r="K351" s="1" t="s">
        <v>729</v>
      </c>
      <c r="L351" s="6">
        <v>432110</v>
      </c>
      <c r="M351" s="2">
        <v>0</v>
      </c>
      <c r="N351" s="1" t="s">
        <v>886</v>
      </c>
      <c r="O351" s="1" t="s">
        <v>651</v>
      </c>
      <c r="P351" s="2">
        <v>0</v>
      </c>
      <c r="Q351" s="2">
        <v>12740</v>
      </c>
      <c r="R351" s="2">
        <v>-14583.4</v>
      </c>
      <c r="S351" s="2">
        <v>0</v>
      </c>
      <c r="T351" s="2">
        <v>-1843.4</v>
      </c>
      <c r="U351" s="2">
        <v>0</v>
      </c>
      <c r="V351" s="2">
        <v>0</v>
      </c>
      <c r="W351" s="2">
        <v>12740</v>
      </c>
      <c r="X351" s="2">
        <v>-14583.4</v>
      </c>
      <c r="Y351" s="2">
        <v>0</v>
      </c>
      <c r="Z351" s="2">
        <v>-1843.4</v>
      </c>
      <c r="AA351" s="2">
        <v>0</v>
      </c>
    </row>
    <row r="352" spans="1:27" ht="15" customHeight="1" x14ac:dyDescent="0.25">
      <c r="A352" s="75" t="str">
        <f t="shared" si="15"/>
        <v>LDGSECIgnore</v>
      </c>
      <c r="B352" s="75" t="str">
        <f>VLOOKUP(L352,Mapping!D:F,3,0)</f>
        <v>Ignore</v>
      </c>
      <c r="C352" s="75" t="str">
        <f>VLOOKUP(L352,Mapping!D:G,4,0)</f>
        <v>Ignore</v>
      </c>
      <c r="D352" s="78">
        <f t="shared" si="16"/>
        <v>-9.5228019999999997E-2</v>
      </c>
      <c r="E352" s="78">
        <f t="shared" si="17"/>
        <v>-0.11173451999999999</v>
      </c>
      <c r="F352" s="76">
        <f>VLOOKUP(L352,Mapping!D:H,5,0)</f>
        <v>0</v>
      </c>
      <c r="G352" s="1" t="s">
        <v>648</v>
      </c>
      <c r="H352" s="1" t="s">
        <v>101</v>
      </c>
      <c r="I352" s="1" t="s">
        <v>104</v>
      </c>
      <c r="J352" s="6">
        <v>430000</v>
      </c>
      <c r="K352" s="1" t="s">
        <v>729</v>
      </c>
      <c r="L352" s="6">
        <v>432130</v>
      </c>
      <c r="M352" s="2">
        <v>0</v>
      </c>
      <c r="N352" s="1" t="s">
        <v>731</v>
      </c>
      <c r="O352" s="1" t="s">
        <v>651</v>
      </c>
      <c r="P352" s="2">
        <v>-165065</v>
      </c>
      <c r="Q352" s="2">
        <v>0</v>
      </c>
      <c r="R352" s="2">
        <v>-952280.2</v>
      </c>
      <c r="S352" s="2">
        <v>0</v>
      </c>
      <c r="T352" s="2">
        <v>-1117345.2</v>
      </c>
      <c r="U352" s="2">
        <v>0</v>
      </c>
      <c r="V352" s="2">
        <v>-165065</v>
      </c>
      <c r="W352" s="2">
        <v>0</v>
      </c>
      <c r="X352" s="2">
        <v>-952280.2</v>
      </c>
      <c r="Y352" s="2">
        <v>0</v>
      </c>
      <c r="Z352" s="2">
        <v>-1117345.2</v>
      </c>
      <c r="AA352" s="2">
        <v>0</v>
      </c>
    </row>
    <row r="353" spans="1:27" ht="15" customHeight="1" x14ac:dyDescent="0.25">
      <c r="A353" s="75" t="str">
        <f t="shared" si="15"/>
        <v>LDGSEC5.2</v>
      </c>
      <c r="B353" s="75">
        <f>VLOOKUP(L353,Mapping!D:F,3,0)</f>
        <v>5.2</v>
      </c>
      <c r="C353" s="75" t="str">
        <f>VLOOKUP(L353,Mapping!D:G,4,0)</f>
        <v>Ignore</v>
      </c>
      <c r="D353" s="78">
        <f t="shared" si="16"/>
        <v>0.15962506499999998</v>
      </c>
      <c r="E353" s="78">
        <f t="shared" si="17"/>
        <v>0.15962506499999998</v>
      </c>
      <c r="F353" s="76">
        <f>VLOOKUP(L353,Mapping!D:H,5,0)</f>
        <v>0</v>
      </c>
      <c r="G353" s="1" t="s">
        <v>648</v>
      </c>
      <c r="H353" s="1" t="s">
        <v>101</v>
      </c>
      <c r="I353" s="1" t="s">
        <v>104</v>
      </c>
      <c r="J353" s="6">
        <v>450000</v>
      </c>
      <c r="K353" s="1" t="s">
        <v>733</v>
      </c>
      <c r="L353" s="6">
        <v>452110</v>
      </c>
      <c r="M353" s="2">
        <v>0</v>
      </c>
      <c r="N353" s="1" t="s">
        <v>734</v>
      </c>
      <c r="O353" s="1" t="s">
        <v>651</v>
      </c>
      <c r="P353" s="2">
        <v>0</v>
      </c>
      <c r="Q353" s="2">
        <v>0</v>
      </c>
      <c r="R353" s="2">
        <v>0</v>
      </c>
      <c r="S353" s="2">
        <v>1596250.65</v>
      </c>
      <c r="T353" s="2">
        <v>0</v>
      </c>
      <c r="U353" s="2">
        <v>1596250.65</v>
      </c>
      <c r="V353" s="2">
        <v>0</v>
      </c>
      <c r="W353" s="2">
        <v>0</v>
      </c>
      <c r="X353" s="2">
        <v>0</v>
      </c>
      <c r="Y353" s="2">
        <v>1596250.65</v>
      </c>
      <c r="Z353" s="2">
        <v>0</v>
      </c>
      <c r="AA353" s="2">
        <v>1596250.65</v>
      </c>
    </row>
    <row r="354" spans="1:27" ht="15" customHeight="1" x14ac:dyDescent="0.25">
      <c r="A354" s="75" t="str">
        <f t="shared" si="15"/>
        <v>LDGSEC5.2</v>
      </c>
      <c r="B354" s="75">
        <f>VLOOKUP(L354,Mapping!D:F,3,0)</f>
        <v>5.2</v>
      </c>
      <c r="C354" s="75" t="str">
        <f>VLOOKUP(L354,Mapping!D:G,4,0)</f>
        <v>Ignore</v>
      </c>
      <c r="D354" s="78">
        <f t="shared" si="16"/>
        <v>7.2610900000000006E-4</v>
      </c>
      <c r="E354" s="78">
        <f t="shared" si="17"/>
        <v>7.2610900000000006E-4</v>
      </c>
      <c r="F354" s="76">
        <f>VLOOKUP(L354,Mapping!D:H,5,0)</f>
        <v>0</v>
      </c>
      <c r="G354" s="1" t="s">
        <v>648</v>
      </c>
      <c r="H354" s="1" t="s">
        <v>101</v>
      </c>
      <c r="I354" s="1" t="s">
        <v>104</v>
      </c>
      <c r="J354" s="6">
        <v>450000</v>
      </c>
      <c r="K354" s="1" t="s">
        <v>733</v>
      </c>
      <c r="L354" s="6">
        <v>452111</v>
      </c>
      <c r="M354" s="2">
        <v>0</v>
      </c>
      <c r="N354" s="1" t="s">
        <v>735</v>
      </c>
      <c r="O354" s="1" t="s">
        <v>651</v>
      </c>
      <c r="P354" s="2">
        <v>0</v>
      </c>
      <c r="Q354" s="2">
        <v>0</v>
      </c>
      <c r="R354" s="2">
        <v>0</v>
      </c>
      <c r="S354" s="2">
        <v>7261.09</v>
      </c>
      <c r="T354" s="2">
        <v>0</v>
      </c>
      <c r="U354" s="2">
        <v>7261.09</v>
      </c>
      <c r="V354" s="2">
        <v>0</v>
      </c>
      <c r="W354" s="2">
        <v>0</v>
      </c>
      <c r="X354" s="2">
        <v>0</v>
      </c>
      <c r="Y354" s="2">
        <v>7261.09</v>
      </c>
      <c r="Z354" s="2">
        <v>0</v>
      </c>
      <c r="AA354" s="2">
        <v>7261.09</v>
      </c>
    </row>
    <row r="355" spans="1:27" ht="15" customHeight="1" x14ac:dyDescent="0.25">
      <c r="A355" s="75" t="str">
        <f t="shared" si="15"/>
        <v>LDGSEC5.2</v>
      </c>
      <c r="B355" s="75">
        <f>VLOOKUP(L355,Mapping!D:F,3,0)</f>
        <v>5.2</v>
      </c>
      <c r="C355" s="75" t="str">
        <f>VLOOKUP(L355,Mapping!D:G,4,0)</f>
        <v>Ignore</v>
      </c>
      <c r="D355" s="78">
        <f t="shared" si="16"/>
        <v>1.075653859</v>
      </c>
      <c r="E355" s="78">
        <f t="shared" si="17"/>
        <v>1.075653859</v>
      </c>
      <c r="F355" s="76">
        <f>VLOOKUP(L355,Mapping!D:H,5,0)</f>
        <v>0</v>
      </c>
      <c r="G355" s="1" t="s">
        <v>648</v>
      </c>
      <c r="H355" s="1" t="s">
        <v>101</v>
      </c>
      <c r="I355" s="1" t="s">
        <v>104</v>
      </c>
      <c r="J355" s="6">
        <v>450000</v>
      </c>
      <c r="K355" s="1" t="s">
        <v>733</v>
      </c>
      <c r="L355" s="6">
        <v>452130</v>
      </c>
      <c r="M355" s="2">
        <v>0</v>
      </c>
      <c r="N355" s="1" t="s">
        <v>737</v>
      </c>
      <c r="O355" s="1" t="s">
        <v>651</v>
      </c>
      <c r="P355" s="2">
        <v>0</v>
      </c>
      <c r="Q355" s="2">
        <v>0</v>
      </c>
      <c r="R355" s="2">
        <v>0</v>
      </c>
      <c r="S355" s="2">
        <v>10756538.59</v>
      </c>
      <c r="T355" s="2">
        <v>0</v>
      </c>
      <c r="U355" s="2">
        <v>10756538.59</v>
      </c>
      <c r="V355" s="2">
        <v>0</v>
      </c>
      <c r="W355" s="2">
        <v>0</v>
      </c>
      <c r="X355" s="2">
        <v>0</v>
      </c>
      <c r="Y355" s="2">
        <v>10756538.59</v>
      </c>
      <c r="Z355" s="2">
        <v>0</v>
      </c>
      <c r="AA355" s="2">
        <v>10756538.59</v>
      </c>
    </row>
    <row r="356" spans="1:27" ht="15" customHeight="1" x14ac:dyDescent="0.25">
      <c r="A356" s="75" t="str">
        <f t="shared" si="15"/>
        <v>LDGSEC5.2</v>
      </c>
      <c r="B356" s="75">
        <f>VLOOKUP(L356,Mapping!D:F,3,0)</f>
        <v>5.2</v>
      </c>
      <c r="C356" s="75" t="str">
        <f>VLOOKUP(L356,Mapping!D:G,4,0)</f>
        <v>Ignore</v>
      </c>
      <c r="D356" s="78">
        <f t="shared" si="16"/>
        <v>9.6527780000000007E-3</v>
      </c>
      <c r="E356" s="78">
        <f t="shared" si="17"/>
        <v>9.6527780000000007E-3</v>
      </c>
      <c r="F356" s="76">
        <f>VLOOKUP(L356,Mapping!D:H,5,0)</f>
        <v>0</v>
      </c>
      <c r="G356" s="1" t="s">
        <v>648</v>
      </c>
      <c r="H356" s="1" t="s">
        <v>101</v>
      </c>
      <c r="I356" s="1" t="s">
        <v>104</v>
      </c>
      <c r="J356" s="6">
        <v>450000</v>
      </c>
      <c r="K356" s="1" t="s">
        <v>733</v>
      </c>
      <c r="L356" s="6">
        <v>452135</v>
      </c>
      <c r="M356" s="2">
        <v>0</v>
      </c>
      <c r="N356" s="1" t="s">
        <v>738</v>
      </c>
      <c r="O356" s="1" t="s">
        <v>651</v>
      </c>
      <c r="P356" s="2">
        <v>0</v>
      </c>
      <c r="Q356" s="2">
        <v>0</v>
      </c>
      <c r="R356" s="2">
        <v>0</v>
      </c>
      <c r="S356" s="2">
        <v>96527.78</v>
      </c>
      <c r="T356" s="2">
        <v>0</v>
      </c>
      <c r="U356" s="2">
        <v>96527.78</v>
      </c>
      <c r="V356" s="2">
        <v>0</v>
      </c>
      <c r="W356" s="2">
        <v>0</v>
      </c>
      <c r="X356" s="2">
        <v>0</v>
      </c>
      <c r="Y356" s="2">
        <v>96527.78</v>
      </c>
      <c r="Z356" s="2">
        <v>0</v>
      </c>
      <c r="AA356" s="2">
        <v>96527.78</v>
      </c>
    </row>
    <row r="357" spans="1:27" ht="15" customHeight="1" x14ac:dyDescent="0.25">
      <c r="A357" s="75" t="str">
        <f t="shared" si="15"/>
        <v>LDGSEC5.2</v>
      </c>
      <c r="B357" s="75">
        <f>VLOOKUP(L357,Mapping!D:F,3,0)</f>
        <v>5.2</v>
      </c>
      <c r="C357" s="75" t="str">
        <f>VLOOKUP(L357,Mapping!D:G,4,0)</f>
        <v>Ignore</v>
      </c>
      <c r="D357" s="78">
        <f t="shared" si="16"/>
        <v>7.5047700000000005E-4</v>
      </c>
      <c r="E357" s="78">
        <f t="shared" si="17"/>
        <v>7.5047700000000005E-4</v>
      </c>
      <c r="F357" s="76">
        <f>VLOOKUP(L357,Mapping!D:H,5,0)</f>
        <v>0</v>
      </c>
      <c r="G357" s="1" t="s">
        <v>648</v>
      </c>
      <c r="H357" s="1" t="s">
        <v>101</v>
      </c>
      <c r="I357" s="1" t="s">
        <v>104</v>
      </c>
      <c r="J357" s="6">
        <v>450000</v>
      </c>
      <c r="K357" s="1" t="s">
        <v>733</v>
      </c>
      <c r="L357" s="6">
        <v>452230</v>
      </c>
      <c r="M357" s="2">
        <v>0</v>
      </c>
      <c r="N357" s="1" t="s">
        <v>740</v>
      </c>
      <c r="O357" s="1" t="s">
        <v>651</v>
      </c>
      <c r="P357" s="2">
        <v>0</v>
      </c>
      <c r="Q357" s="2">
        <v>0</v>
      </c>
      <c r="R357" s="2">
        <v>0</v>
      </c>
      <c r="S357" s="2">
        <v>7504.77</v>
      </c>
      <c r="T357" s="2">
        <v>0</v>
      </c>
      <c r="U357" s="2">
        <v>7504.77</v>
      </c>
      <c r="V357" s="2">
        <v>0</v>
      </c>
      <c r="W357" s="2">
        <v>0</v>
      </c>
      <c r="X357" s="2">
        <v>0</v>
      </c>
      <c r="Y357" s="2">
        <v>7504.77</v>
      </c>
      <c r="Z357" s="2">
        <v>0</v>
      </c>
      <c r="AA357" s="2">
        <v>7504.77</v>
      </c>
    </row>
    <row r="358" spans="1:27" ht="15" customHeight="1" x14ac:dyDescent="0.25">
      <c r="A358" s="75" t="str">
        <f t="shared" si="15"/>
        <v>LDGSEC5.2</v>
      </c>
      <c r="B358" s="75">
        <f>VLOOKUP(L358,Mapping!D:F,3,0)</f>
        <v>5.2</v>
      </c>
      <c r="C358" s="75" t="str">
        <f>VLOOKUP(L358,Mapping!D:G,4,0)</f>
        <v>Ignore</v>
      </c>
      <c r="D358" s="78">
        <f t="shared" si="16"/>
        <v>0.115024921</v>
      </c>
      <c r="E358" s="78">
        <f t="shared" si="17"/>
        <v>0.115024921</v>
      </c>
      <c r="F358" s="76">
        <f>VLOOKUP(L358,Mapping!D:H,5,0)</f>
        <v>0</v>
      </c>
      <c r="G358" s="1" t="s">
        <v>648</v>
      </c>
      <c r="H358" s="1" t="s">
        <v>101</v>
      </c>
      <c r="I358" s="1" t="s">
        <v>104</v>
      </c>
      <c r="J358" s="6">
        <v>450000</v>
      </c>
      <c r="K358" s="1" t="s">
        <v>733</v>
      </c>
      <c r="L358" s="6">
        <v>452247</v>
      </c>
      <c r="M358" s="2">
        <v>0</v>
      </c>
      <c r="N358" s="1" t="s">
        <v>741</v>
      </c>
      <c r="O358" s="1" t="s">
        <v>651</v>
      </c>
      <c r="P358" s="2">
        <v>0</v>
      </c>
      <c r="Q358" s="2">
        <v>0</v>
      </c>
      <c r="R358" s="2">
        <v>0</v>
      </c>
      <c r="S358" s="2">
        <v>1150249.21</v>
      </c>
      <c r="T358" s="2">
        <v>0</v>
      </c>
      <c r="U358" s="2">
        <v>1150249.21</v>
      </c>
      <c r="V358" s="2">
        <v>0</v>
      </c>
      <c r="W358" s="2">
        <v>0</v>
      </c>
      <c r="X358" s="2">
        <v>0</v>
      </c>
      <c r="Y358" s="2">
        <v>1150249.21</v>
      </c>
      <c r="Z358" s="2">
        <v>0</v>
      </c>
      <c r="AA358" s="2">
        <v>1150249.21</v>
      </c>
    </row>
    <row r="359" spans="1:27" ht="15" customHeight="1" x14ac:dyDescent="0.25">
      <c r="A359" s="75" t="str">
        <f t="shared" si="15"/>
        <v>LDGSEC5.5</v>
      </c>
      <c r="B359" s="75">
        <f>VLOOKUP(L359,Mapping!D:F,3,0)</f>
        <v>5.5</v>
      </c>
      <c r="C359" s="75" t="str">
        <f>VLOOKUP(L359,Mapping!D:G,4,0)</f>
        <v>Ignore</v>
      </c>
      <c r="D359" s="78">
        <f t="shared" si="16"/>
        <v>1.2157799999999999E-4</v>
      </c>
      <c r="E359" s="78">
        <f t="shared" si="17"/>
        <v>1.2157799999999999E-4</v>
      </c>
      <c r="F359" s="76">
        <f>VLOOKUP(L359,Mapping!D:H,5,0)</f>
        <v>0</v>
      </c>
      <c r="G359" s="1" t="s">
        <v>648</v>
      </c>
      <c r="H359" s="1" t="s">
        <v>101</v>
      </c>
      <c r="I359" s="1" t="s">
        <v>104</v>
      </c>
      <c r="J359" s="6">
        <v>460000</v>
      </c>
      <c r="K359" s="1" t="s">
        <v>742</v>
      </c>
      <c r="L359" s="6">
        <v>452233</v>
      </c>
      <c r="M359" s="2">
        <v>0</v>
      </c>
      <c r="N359" s="1" t="s">
        <v>743</v>
      </c>
      <c r="O359" s="1" t="s">
        <v>651</v>
      </c>
      <c r="P359" s="2">
        <v>0</v>
      </c>
      <c r="Q359" s="2">
        <v>0</v>
      </c>
      <c r="R359" s="2">
        <v>0</v>
      </c>
      <c r="S359" s="2">
        <v>1215.78</v>
      </c>
      <c r="T359" s="2">
        <v>0</v>
      </c>
      <c r="U359" s="2">
        <v>1215.78</v>
      </c>
      <c r="V359" s="2">
        <v>0</v>
      </c>
      <c r="W359" s="2">
        <v>0</v>
      </c>
      <c r="X359" s="2">
        <v>0</v>
      </c>
      <c r="Y359" s="2">
        <v>1215.78</v>
      </c>
      <c r="Z359" s="2">
        <v>0</v>
      </c>
      <c r="AA359" s="2">
        <v>1215.78</v>
      </c>
    </row>
    <row r="360" spans="1:27" ht="15" customHeight="1" x14ac:dyDescent="0.25">
      <c r="A360" s="75" t="str">
        <f t="shared" si="15"/>
        <v>LDGSEC5.5</v>
      </c>
      <c r="B360" s="75">
        <f>VLOOKUP(L360,Mapping!D:F,3,0)</f>
        <v>5.5</v>
      </c>
      <c r="C360" s="75" t="str">
        <f>VLOOKUP(L360,Mapping!D:G,4,0)</f>
        <v>Ignore</v>
      </c>
      <c r="D360" s="78">
        <f t="shared" si="16"/>
        <v>1.6400399999999998E-4</v>
      </c>
      <c r="E360" s="78">
        <f t="shared" si="17"/>
        <v>1.6400399999999998E-4</v>
      </c>
      <c r="F360" s="76">
        <f>VLOOKUP(L360,Mapping!D:H,5,0)</f>
        <v>0</v>
      </c>
      <c r="G360" s="1" t="s">
        <v>648</v>
      </c>
      <c r="H360" s="1" t="s">
        <v>101</v>
      </c>
      <c r="I360" s="1" t="s">
        <v>104</v>
      </c>
      <c r="J360" s="6">
        <v>460000</v>
      </c>
      <c r="K360" s="1" t="s">
        <v>742</v>
      </c>
      <c r="L360" s="6">
        <v>455103</v>
      </c>
      <c r="M360" s="2">
        <v>0</v>
      </c>
      <c r="N360" s="1" t="s">
        <v>744</v>
      </c>
      <c r="O360" s="1" t="s">
        <v>651</v>
      </c>
      <c r="P360" s="2">
        <v>0</v>
      </c>
      <c r="Q360" s="2">
        <v>0</v>
      </c>
      <c r="R360" s="2">
        <v>0</v>
      </c>
      <c r="S360" s="2">
        <v>1640.04</v>
      </c>
      <c r="T360" s="2">
        <v>0</v>
      </c>
      <c r="U360" s="2">
        <v>1640.04</v>
      </c>
      <c r="V360" s="2">
        <v>0</v>
      </c>
      <c r="W360" s="2">
        <v>0</v>
      </c>
      <c r="X360" s="2">
        <v>0</v>
      </c>
      <c r="Y360" s="2">
        <v>1640.04</v>
      </c>
      <c r="Z360" s="2">
        <v>0</v>
      </c>
      <c r="AA360" s="2">
        <v>1640.04</v>
      </c>
    </row>
    <row r="361" spans="1:27" ht="15" customHeight="1" x14ac:dyDescent="0.25">
      <c r="A361" s="75" t="str">
        <f t="shared" si="15"/>
        <v>LDGSEC5.5</v>
      </c>
      <c r="B361" s="75">
        <f>VLOOKUP(L361,Mapping!D:F,3,0)</f>
        <v>5.5</v>
      </c>
      <c r="C361" s="75" t="str">
        <f>VLOOKUP(L361,Mapping!D:G,4,0)</f>
        <v>Ignore</v>
      </c>
      <c r="D361" s="78">
        <f t="shared" si="16"/>
        <v>-3.32441E-4</v>
      </c>
      <c r="E361" s="78">
        <f t="shared" si="17"/>
        <v>-3.32441E-4</v>
      </c>
      <c r="F361" s="76">
        <f>VLOOKUP(L361,Mapping!D:H,5,0)</f>
        <v>0</v>
      </c>
      <c r="G361" s="1" t="s">
        <v>648</v>
      </c>
      <c r="H361" s="1" t="s">
        <v>101</v>
      </c>
      <c r="I361" s="1" t="s">
        <v>104</v>
      </c>
      <c r="J361" s="6">
        <v>460000</v>
      </c>
      <c r="K361" s="1" t="s">
        <v>742</v>
      </c>
      <c r="L361" s="6">
        <v>460100</v>
      </c>
      <c r="M361" s="2">
        <v>0</v>
      </c>
      <c r="N361" s="1" t="s">
        <v>815</v>
      </c>
      <c r="O361" s="1" t="s">
        <v>651</v>
      </c>
      <c r="P361" s="2">
        <v>0</v>
      </c>
      <c r="Q361" s="2">
        <v>0</v>
      </c>
      <c r="R361" s="2">
        <v>-3324.41</v>
      </c>
      <c r="S361" s="2">
        <v>0</v>
      </c>
      <c r="T361" s="2">
        <v>-3324.41</v>
      </c>
      <c r="U361" s="2">
        <v>0</v>
      </c>
      <c r="V361" s="2">
        <v>0</v>
      </c>
      <c r="W361" s="2">
        <v>0</v>
      </c>
      <c r="X361" s="2">
        <v>-3324.41</v>
      </c>
      <c r="Y361" s="2">
        <v>0</v>
      </c>
      <c r="Z361" s="2">
        <v>-3324.41</v>
      </c>
      <c r="AA361" s="2">
        <v>0</v>
      </c>
    </row>
    <row r="362" spans="1:27" ht="15" customHeight="1" x14ac:dyDescent="0.25">
      <c r="A362" s="75" t="str">
        <f t="shared" si="15"/>
        <v>LDGSEC5.5</v>
      </c>
      <c r="B362" s="75">
        <f>VLOOKUP(L362,Mapping!D:F,3,0)</f>
        <v>5.5</v>
      </c>
      <c r="C362" s="75" t="str">
        <f>VLOOKUP(L362,Mapping!D:G,4,0)</f>
        <v>Ignore</v>
      </c>
      <c r="D362" s="78">
        <f t="shared" si="16"/>
        <v>5.8366999999999999E-5</v>
      </c>
      <c r="E362" s="78">
        <f t="shared" si="17"/>
        <v>5.8366999999999999E-5</v>
      </c>
      <c r="F362" s="76">
        <f>VLOOKUP(L362,Mapping!D:H,5,0)</f>
        <v>0</v>
      </c>
      <c r="G362" s="1" t="s">
        <v>648</v>
      </c>
      <c r="H362" s="1" t="s">
        <v>101</v>
      </c>
      <c r="I362" s="1" t="s">
        <v>104</v>
      </c>
      <c r="J362" s="6">
        <v>460000</v>
      </c>
      <c r="K362" s="1" t="s">
        <v>742</v>
      </c>
      <c r="L362" s="6">
        <v>460101</v>
      </c>
      <c r="M362" s="2">
        <v>0</v>
      </c>
      <c r="N362" s="1" t="s">
        <v>818</v>
      </c>
      <c r="O362" s="1" t="s">
        <v>651</v>
      </c>
      <c r="P362" s="2">
        <v>0</v>
      </c>
      <c r="Q362" s="2">
        <v>0</v>
      </c>
      <c r="R362" s="2">
        <v>0</v>
      </c>
      <c r="S362" s="2">
        <v>583.66999999999996</v>
      </c>
      <c r="T362" s="2">
        <v>0</v>
      </c>
      <c r="U362" s="2">
        <v>583.66999999999996</v>
      </c>
      <c r="V362" s="2">
        <v>0</v>
      </c>
      <c r="W362" s="2">
        <v>0</v>
      </c>
      <c r="X362" s="2">
        <v>0</v>
      </c>
      <c r="Y362" s="2">
        <v>583.66999999999996</v>
      </c>
      <c r="Z362" s="2">
        <v>0</v>
      </c>
      <c r="AA362" s="2">
        <v>583.66999999999996</v>
      </c>
    </row>
    <row r="363" spans="1:27" ht="15" customHeight="1" x14ac:dyDescent="0.25">
      <c r="A363" s="75" t="str">
        <f t="shared" si="15"/>
        <v>LDGSEC5.5</v>
      </c>
      <c r="B363" s="75">
        <f>VLOOKUP(L363,Mapping!D:F,3,0)</f>
        <v>5.5</v>
      </c>
      <c r="C363" s="75" t="str">
        <f>VLOOKUP(L363,Mapping!D:G,4,0)</f>
        <v>Ignore</v>
      </c>
      <c r="D363" s="78">
        <f t="shared" si="16"/>
        <v>8.2200000000000003E-7</v>
      </c>
      <c r="E363" s="78">
        <f t="shared" si="17"/>
        <v>8.2200000000000003E-7</v>
      </c>
      <c r="F363" s="76">
        <f>VLOOKUP(L363,Mapping!D:H,5,0)</f>
        <v>0</v>
      </c>
      <c r="G363" s="1" t="s">
        <v>648</v>
      </c>
      <c r="H363" s="1" t="s">
        <v>101</v>
      </c>
      <c r="I363" s="1" t="s">
        <v>104</v>
      </c>
      <c r="J363" s="6">
        <v>460000</v>
      </c>
      <c r="K363" s="1" t="s">
        <v>742</v>
      </c>
      <c r="L363" s="6">
        <v>460102</v>
      </c>
      <c r="M363" s="2">
        <v>0</v>
      </c>
      <c r="N363" s="1" t="s">
        <v>819</v>
      </c>
      <c r="O363" s="1" t="s">
        <v>651</v>
      </c>
      <c r="P363" s="2">
        <v>0</v>
      </c>
      <c r="Q363" s="2">
        <v>0</v>
      </c>
      <c r="R363" s="2">
        <v>0</v>
      </c>
      <c r="S363" s="2">
        <v>8.2200000000000006</v>
      </c>
      <c r="T363" s="2">
        <v>0</v>
      </c>
      <c r="U363" s="2">
        <v>8.2200000000000006</v>
      </c>
      <c r="V363" s="2">
        <v>0</v>
      </c>
      <c r="W363" s="2">
        <v>0</v>
      </c>
      <c r="X363" s="2">
        <v>0</v>
      </c>
      <c r="Y363" s="2">
        <v>8.2200000000000006</v>
      </c>
      <c r="Z363" s="2">
        <v>0</v>
      </c>
      <c r="AA363" s="2">
        <v>8.2200000000000006</v>
      </c>
    </row>
    <row r="364" spans="1:27" ht="15" customHeight="1" x14ac:dyDescent="0.25">
      <c r="A364" s="75" t="str">
        <f t="shared" si="15"/>
        <v>LDGSEC5.5</v>
      </c>
      <c r="B364" s="75">
        <f>VLOOKUP(L364,Mapping!D:F,3,0)</f>
        <v>5.5</v>
      </c>
      <c r="C364" s="75" t="str">
        <f>VLOOKUP(L364,Mapping!D:G,4,0)</f>
        <v>Ignore</v>
      </c>
      <c r="D364" s="78">
        <f t="shared" si="16"/>
        <v>2.1347400000000004E-4</v>
      </c>
      <c r="E364" s="78">
        <f t="shared" si="17"/>
        <v>2.1347400000000004E-4</v>
      </c>
      <c r="F364" s="76">
        <f>VLOOKUP(L364,Mapping!D:H,5,0)</f>
        <v>0</v>
      </c>
      <c r="G364" s="1" t="s">
        <v>648</v>
      </c>
      <c r="H364" s="1" t="s">
        <v>101</v>
      </c>
      <c r="I364" s="1" t="s">
        <v>104</v>
      </c>
      <c r="J364" s="6">
        <v>460000</v>
      </c>
      <c r="K364" s="1" t="s">
        <v>742</v>
      </c>
      <c r="L364" s="6">
        <v>460143</v>
      </c>
      <c r="M364" s="2">
        <v>0</v>
      </c>
      <c r="N364" s="1" t="s">
        <v>816</v>
      </c>
      <c r="O364" s="1" t="s">
        <v>651</v>
      </c>
      <c r="P364" s="2">
        <v>0</v>
      </c>
      <c r="Q364" s="2">
        <v>0</v>
      </c>
      <c r="R364" s="2">
        <v>0</v>
      </c>
      <c r="S364" s="2">
        <v>2134.7400000000002</v>
      </c>
      <c r="T364" s="2">
        <v>0</v>
      </c>
      <c r="U364" s="2">
        <v>2134.7400000000002</v>
      </c>
      <c r="V364" s="2">
        <v>0</v>
      </c>
      <c r="W364" s="2">
        <v>0</v>
      </c>
      <c r="X364" s="2">
        <v>0</v>
      </c>
      <c r="Y364" s="2">
        <v>2134.7400000000002</v>
      </c>
      <c r="Z364" s="2">
        <v>0</v>
      </c>
      <c r="AA364" s="2">
        <v>2134.7400000000002</v>
      </c>
    </row>
    <row r="365" spans="1:27" ht="15" customHeight="1" x14ac:dyDescent="0.25">
      <c r="A365" s="75" t="str">
        <f t="shared" si="15"/>
        <v>LDGSEC5.5</v>
      </c>
      <c r="B365" s="75">
        <f>VLOOKUP(L365,Mapping!D:F,3,0)</f>
        <v>5.5</v>
      </c>
      <c r="C365" s="75" t="str">
        <f>VLOOKUP(L365,Mapping!D:G,4,0)</f>
        <v>Ignore</v>
      </c>
      <c r="D365" s="78">
        <f t="shared" si="16"/>
        <v>5.9777999999999996E-5</v>
      </c>
      <c r="E365" s="78">
        <f t="shared" si="17"/>
        <v>5.9777999999999996E-5</v>
      </c>
      <c r="F365" s="76">
        <f>VLOOKUP(L365,Mapping!D:H,5,0)</f>
        <v>0</v>
      </c>
      <c r="G365" s="1" t="s">
        <v>648</v>
      </c>
      <c r="H365" s="1" t="s">
        <v>101</v>
      </c>
      <c r="I365" s="1" t="s">
        <v>104</v>
      </c>
      <c r="J365" s="6">
        <v>460000</v>
      </c>
      <c r="K365" s="1" t="s">
        <v>742</v>
      </c>
      <c r="L365" s="6">
        <v>460144</v>
      </c>
      <c r="M365" s="2">
        <v>0</v>
      </c>
      <c r="N365" s="1" t="s">
        <v>820</v>
      </c>
      <c r="O365" s="1" t="s">
        <v>651</v>
      </c>
      <c r="P365" s="2">
        <v>0</v>
      </c>
      <c r="Q365" s="2">
        <v>0</v>
      </c>
      <c r="R365" s="2">
        <v>0</v>
      </c>
      <c r="S365" s="2">
        <v>597.78</v>
      </c>
      <c r="T365" s="2">
        <v>0</v>
      </c>
      <c r="U365" s="2">
        <v>597.78</v>
      </c>
      <c r="V365" s="2">
        <v>0</v>
      </c>
      <c r="W365" s="2">
        <v>0</v>
      </c>
      <c r="X365" s="2">
        <v>0</v>
      </c>
      <c r="Y365" s="2">
        <v>597.78</v>
      </c>
      <c r="Z365" s="2">
        <v>0</v>
      </c>
      <c r="AA365" s="2">
        <v>597.78</v>
      </c>
    </row>
    <row r="366" spans="1:27" ht="15" customHeight="1" x14ac:dyDescent="0.25">
      <c r="A366" s="75" t="str">
        <f t="shared" si="15"/>
        <v>LDGSEC5.3</v>
      </c>
      <c r="B366" s="75">
        <f>VLOOKUP(L366,Mapping!D:F,3,0)</f>
        <v>5.3</v>
      </c>
      <c r="C366" s="75" t="str">
        <f>VLOOKUP(L366,Mapping!D:G,4,0)</f>
        <v>Ignore</v>
      </c>
      <c r="D366" s="78">
        <f t="shared" si="16"/>
        <v>-3.6610000000000001E-4</v>
      </c>
      <c r="E366" s="78">
        <f t="shared" si="17"/>
        <v>-3.6610000000000001E-4</v>
      </c>
      <c r="F366" s="76">
        <f>VLOOKUP(L366,Mapping!D:H,5,0)</f>
        <v>0</v>
      </c>
      <c r="G366" s="1" t="s">
        <v>648</v>
      </c>
      <c r="H366" s="1" t="s">
        <v>101</v>
      </c>
      <c r="I366" s="1" t="s">
        <v>104</v>
      </c>
      <c r="J366" s="6">
        <v>510000</v>
      </c>
      <c r="K366" s="1" t="s">
        <v>745</v>
      </c>
      <c r="L366" s="6">
        <v>512110</v>
      </c>
      <c r="M366" s="2">
        <v>0</v>
      </c>
      <c r="N366" s="1" t="s">
        <v>827</v>
      </c>
      <c r="O366" s="1" t="s">
        <v>651</v>
      </c>
      <c r="P366" s="2">
        <v>0</v>
      </c>
      <c r="Q366" s="2">
        <v>0</v>
      </c>
      <c r="R366" s="2">
        <v>-3661</v>
      </c>
      <c r="S366" s="2">
        <v>0</v>
      </c>
      <c r="T366" s="2">
        <v>-3661</v>
      </c>
      <c r="U366" s="2">
        <v>0</v>
      </c>
      <c r="V366" s="2">
        <v>0</v>
      </c>
      <c r="W366" s="2">
        <v>0</v>
      </c>
      <c r="X366" s="2">
        <v>-3661</v>
      </c>
      <c r="Y366" s="2">
        <v>0</v>
      </c>
      <c r="Z366" s="2">
        <v>-3661</v>
      </c>
      <c r="AA366" s="2">
        <v>0</v>
      </c>
    </row>
    <row r="367" spans="1:27" ht="15" customHeight="1" x14ac:dyDescent="0.25">
      <c r="A367" s="75" t="str">
        <f t="shared" si="15"/>
        <v>LDGSEC5.3</v>
      </c>
      <c r="B367" s="75">
        <f>VLOOKUP(L367,Mapping!D:F,3,0)</f>
        <v>5.3</v>
      </c>
      <c r="C367" s="75" t="str">
        <f>VLOOKUP(L367,Mapping!D:G,4,0)</f>
        <v>Ignore</v>
      </c>
      <c r="D367" s="78">
        <f t="shared" si="16"/>
        <v>-0.44944639599999997</v>
      </c>
      <c r="E367" s="78">
        <f t="shared" si="17"/>
        <v>-0.44944639599999997</v>
      </c>
      <c r="F367" s="76">
        <f>VLOOKUP(L367,Mapping!D:H,5,0)</f>
        <v>0</v>
      </c>
      <c r="G367" s="1" t="s">
        <v>648</v>
      </c>
      <c r="H367" s="1" t="s">
        <v>101</v>
      </c>
      <c r="I367" s="1" t="s">
        <v>104</v>
      </c>
      <c r="J367" s="6">
        <v>510000</v>
      </c>
      <c r="K367" s="1" t="s">
        <v>745</v>
      </c>
      <c r="L367" s="6">
        <v>512130</v>
      </c>
      <c r="M367" s="2">
        <v>0</v>
      </c>
      <c r="N367" s="1" t="s">
        <v>747</v>
      </c>
      <c r="O367" s="1" t="s">
        <v>651</v>
      </c>
      <c r="P367" s="2">
        <v>0</v>
      </c>
      <c r="Q367" s="2">
        <v>0</v>
      </c>
      <c r="R367" s="2">
        <v>-4494463.96</v>
      </c>
      <c r="S367" s="2">
        <v>0</v>
      </c>
      <c r="T367" s="2">
        <v>-4494463.96</v>
      </c>
      <c r="U367" s="2">
        <v>0</v>
      </c>
      <c r="V367" s="2">
        <v>0</v>
      </c>
      <c r="W367" s="2">
        <v>0</v>
      </c>
      <c r="X367" s="2">
        <v>-4494463.96</v>
      </c>
      <c r="Y367" s="2">
        <v>0</v>
      </c>
      <c r="Z367" s="2">
        <v>-4494463.96</v>
      </c>
      <c r="AA367" s="2">
        <v>0</v>
      </c>
    </row>
    <row r="368" spans="1:27" ht="15" customHeight="1" x14ac:dyDescent="0.25">
      <c r="A368" s="75" t="str">
        <f t="shared" si="15"/>
        <v>LDGSEC6.3</v>
      </c>
      <c r="B368" s="75">
        <f>VLOOKUP(L368,Mapping!D:F,3,0)</f>
        <v>6.3</v>
      </c>
      <c r="C368" s="75" t="str">
        <f>VLOOKUP(L368,Mapping!D:G,4,0)</f>
        <v>Mirror</v>
      </c>
      <c r="D368" s="78">
        <f t="shared" si="16"/>
        <v>-7.7559600000000003E-4</v>
      </c>
      <c r="E368" s="78">
        <f t="shared" si="17"/>
        <v>-7.7559600000000003E-4</v>
      </c>
      <c r="F368" s="76">
        <f>VLOOKUP(L368,Mapping!D:H,5,0)</f>
        <v>0</v>
      </c>
      <c r="G368" s="1" t="s">
        <v>648</v>
      </c>
      <c r="H368" s="1" t="s">
        <v>101</v>
      </c>
      <c r="I368" s="1" t="s">
        <v>104</v>
      </c>
      <c r="J368" s="6">
        <v>550000</v>
      </c>
      <c r="K368" s="1" t="s">
        <v>752</v>
      </c>
      <c r="L368" s="6">
        <v>553007</v>
      </c>
      <c r="M368" s="2">
        <v>0</v>
      </c>
      <c r="N368" s="1" t="s">
        <v>753</v>
      </c>
      <c r="O368" s="1" t="s">
        <v>651</v>
      </c>
      <c r="P368" s="2">
        <v>0</v>
      </c>
      <c r="Q368" s="2">
        <v>0</v>
      </c>
      <c r="R368" s="2">
        <v>-7755.96</v>
      </c>
      <c r="S368" s="2">
        <v>0</v>
      </c>
      <c r="T368" s="2">
        <v>-7755.96</v>
      </c>
      <c r="U368" s="2">
        <v>0</v>
      </c>
      <c r="V368" s="2">
        <v>0</v>
      </c>
      <c r="W368" s="2">
        <v>0</v>
      </c>
      <c r="X368" s="2">
        <v>-7755.96</v>
      </c>
      <c r="Y368" s="2">
        <v>0</v>
      </c>
      <c r="Z368" s="2">
        <v>-7755.96</v>
      </c>
      <c r="AA368" s="2">
        <v>0</v>
      </c>
    </row>
    <row r="369" spans="1:27" ht="15" customHeight="1" x14ac:dyDescent="0.25">
      <c r="A369" s="75" t="str">
        <f t="shared" si="15"/>
        <v>LDGSEC6.3</v>
      </c>
      <c r="B369" s="75">
        <f>VLOOKUP(L369,Mapping!D:F,3,0)</f>
        <v>6.3</v>
      </c>
      <c r="C369" s="75" t="str">
        <f>VLOOKUP(L369,Mapping!D:G,4,0)</f>
        <v>Mirror</v>
      </c>
      <c r="D369" s="78">
        <f t="shared" si="16"/>
        <v>-2.3600000000000001E-3</v>
      </c>
      <c r="E369" s="78">
        <f t="shared" si="17"/>
        <v>-2.3600000000000001E-3</v>
      </c>
      <c r="F369" s="76">
        <f>VLOOKUP(L369,Mapping!D:H,5,0)</f>
        <v>0</v>
      </c>
      <c r="G369" s="1" t="s">
        <v>648</v>
      </c>
      <c r="H369" s="1" t="s">
        <v>101</v>
      </c>
      <c r="I369" s="1" t="s">
        <v>104</v>
      </c>
      <c r="J369" s="6">
        <v>550000</v>
      </c>
      <c r="K369" s="1" t="s">
        <v>752</v>
      </c>
      <c r="L369" s="6">
        <v>553020</v>
      </c>
      <c r="M369" s="2">
        <v>0</v>
      </c>
      <c r="N369" s="1" t="s">
        <v>1652</v>
      </c>
      <c r="O369" s="1" t="s">
        <v>651</v>
      </c>
      <c r="P369" s="2">
        <v>0</v>
      </c>
      <c r="Q369" s="2">
        <v>0</v>
      </c>
      <c r="R369" s="2">
        <v>-23600</v>
      </c>
      <c r="S369" s="2">
        <v>0</v>
      </c>
      <c r="T369" s="2">
        <v>-23600</v>
      </c>
      <c r="U369" s="2">
        <v>0</v>
      </c>
      <c r="V369" s="2">
        <v>0</v>
      </c>
      <c r="W369" s="2">
        <v>0</v>
      </c>
      <c r="X369" s="2">
        <v>-23600</v>
      </c>
      <c r="Y369" s="2">
        <v>0</v>
      </c>
      <c r="Z369" s="2">
        <v>-23600</v>
      </c>
      <c r="AA369" s="2">
        <v>0</v>
      </c>
    </row>
    <row r="370" spans="1:27" ht="15" customHeight="1" x14ac:dyDescent="0.25">
      <c r="A370" s="75" t="str">
        <f t="shared" si="15"/>
        <v>LDGSEC6.3</v>
      </c>
      <c r="B370" s="75">
        <f>VLOOKUP(L370,Mapping!D:F,3,0)</f>
        <v>6.3</v>
      </c>
      <c r="C370" s="75" t="str">
        <f>VLOOKUP(L370,Mapping!D:G,4,0)</f>
        <v>Mirror</v>
      </c>
      <c r="D370" s="78">
        <f t="shared" si="16"/>
        <v>3.6253122999999998E-2</v>
      </c>
      <c r="E370" s="78">
        <f t="shared" si="17"/>
        <v>3.6253122999999998E-2</v>
      </c>
      <c r="F370" s="76">
        <f>VLOOKUP(L370,Mapping!D:H,5,0)</f>
        <v>0</v>
      </c>
      <c r="G370" s="1" t="s">
        <v>648</v>
      </c>
      <c r="H370" s="1" t="s">
        <v>101</v>
      </c>
      <c r="I370" s="1" t="s">
        <v>104</v>
      </c>
      <c r="J370" s="6">
        <v>550000</v>
      </c>
      <c r="K370" s="1" t="s">
        <v>752</v>
      </c>
      <c r="L370" s="6">
        <v>553111</v>
      </c>
      <c r="M370" s="2">
        <v>0</v>
      </c>
      <c r="N370" s="1" t="s">
        <v>756</v>
      </c>
      <c r="O370" s="1" t="s">
        <v>651</v>
      </c>
      <c r="P370" s="2">
        <v>0</v>
      </c>
      <c r="Q370" s="2">
        <v>0</v>
      </c>
      <c r="R370" s="2">
        <v>0</v>
      </c>
      <c r="S370" s="2">
        <v>362531.23</v>
      </c>
      <c r="T370" s="2">
        <v>0</v>
      </c>
      <c r="U370" s="2">
        <v>362531.23</v>
      </c>
      <c r="V370" s="2">
        <v>0</v>
      </c>
      <c r="W370" s="2">
        <v>0</v>
      </c>
      <c r="X370" s="2">
        <v>0</v>
      </c>
      <c r="Y370" s="2">
        <v>362531.23</v>
      </c>
      <c r="Z370" s="2">
        <v>0</v>
      </c>
      <c r="AA370" s="2">
        <v>362531.23</v>
      </c>
    </row>
    <row r="371" spans="1:27" ht="15" customHeight="1" x14ac:dyDescent="0.25">
      <c r="A371" s="75" t="str">
        <f t="shared" si="15"/>
        <v>LDGSEC6.2</v>
      </c>
      <c r="B371" s="75">
        <f>VLOOKUP(L371,Mapping!D:F,3,0)</f>
        <v>6.2</v>
      </c>
      <c r="C371" s="75" t="str">
        <f>VLOOKUP(L371,Mapping!D:G,4,0)</f>
        <v>Mirror</v>
      </c>
      <c r="D371" s="78">
        <f t="shared" si="16"/>
        <v>-2.7952000000000001E-4</v>
      </c>
      <c r="E371" s="78">
        <f t="shared" si="17"/>
        <v>-2.7952000000000001E-4</v>
      </c>
      <c r="F371" s="76">
        <f>VLOOKUP(L371,Mapping!D:H,5,0)</f>
        <v>0</v>
      </c>
      <c r="G371" s="1" t="s">
        <v>648</v>
      </c>
      <c r="H371" s="1" t="s">
        <v>101</v>
      </c>
      <c r="I371" s="1" t="s">
        <v>104</v>
      </c>
      <c r="J371" s="6">
        <v>550000</v>
      </c>
      <c r="K371" s="1" t="s">
        <v>752</v>
      </c>
      <c r="L371" s="6">
        <v>553131</v>
      </c>
      <c r="M371" s="2">
        <v>0</v>
      </c>
      <c r="N371" s="1" t="s">
        <v>757</v>
      </c>
      <c r="O371" s="1" t="s">
        <v>651</v>
      </c>
      <c r="P371" s="2">
        <v>0</v>
      </c>
      <c r="Q371" s="2">
        <v>0</v>
      </c>
      <c r="R371" s="2">
        <v>-2795.2</v>
      </c>
      <c r="S371" s="2">
        <v>0</v>
      </c>
      <c r="T371" s="2">
        <v>-2795.2</v>
      </c>
      <c r="U371" s="2">
        <v>0</v>
      </c>
      <c r="V371" s="2">
        <v>0</v>
      </c>
      <c r="W371" s="2">
        <v>0</v>
      </c>
      <c r="X371" s="2">
        <v>-2795.2</v>
      </c>
      <c r="Y371" s="2">
        <v>0</v>
      </c>
      <c r="Z371" s="2">
        <v>-2795.2</v>
      </c>
      <c r="AA371" s="2">
        <v>0</v>
      </c>
    </row>
    <row r="372" spans="1:27" ht="15" customHeight="1" x14ac:dyDescent="0.25">
      <c r="A372" s="75" t="str">
        <f t="shared" si="15"/>
        <v>LDGSEC6.3</v>
      </c>
      <c r="B372" s="75">
        <f>VLOOKUP(L372,Mapping!D:F,3,0)</f>
        <v>6.3</v>
      </c>
      <c r="C372" s="75" t="str">
        <f>VLOOKUP(L372,Mapping!D:G,4,0)</f>
        <v>Mirror</v>
      </c>
      <c r="D372" s="78">
        <f t="shared" si="16"/>
        <v>-2.0403000000000001E-5</v>
      </c>
      <c r="E372" s="78">
        <f t="shared" si="17"/>
        <v>-2.0403000000000001E-5</v>
      </c>
      <c r="F372" s="76">
        <f>VLOOKUP(L372,Mapping!D:H,5,0)</f>
        <v>0</v>
      </c>
      <c r="G372" s="1" t="s">
        <v>648</v>
      </c>
      <c r="H372" s="1" t="s">
        <v>101</v>
      </c>
      <c r="I372" s="1" t="s">
        <v>104</v>
      </c>
      <c r="J372" s="6">
        <v>550000</v>
      </c>
      <c r="K372" s="1" t="s">
        <v>752</v>
      </c>
      <c r="L372" s="6">
        <v>553141</v>
      </c>
      <c r="M372" s="2">
        <v>0</v>
      </c>
      <c r="N372" s="1" t="s">
        <v>758</v>
      </c>
      <c r="O372" s="1" t="s">
        <v>651</v>
      </c>
      <c r="P372" s="2">
        <v>0</v>
      </c>
      <c r="Q372" s="2">
        <v>0</v>
      </c>
      <c r="R372" s="2">
        <v>-204.03</v>
      </c>
      <c r="S372" s="2">
        <v>0</v>
      </c>
      <c r="T372" s="2">
        <v>-204.03</v>
      </c>
      <c r="U372" s="2">
        <v>0</v>
      </c>
      <c r="V372" s="2">
        <v>0</v>
      </c>
      <c r="W372" s="2">
        <v>0</v>
      </c>
      <c r="X372" s="2">
        <v>-204.03</v>
      </c>
      <c r="Y372" s="2">
        <v>0</v>
      </c>
      <c r="Z372" s="2">
        <v>-204.03</v>
      </c>
      <c r="AA372" s="2">
        <v>0</v>
      </c>
    </row>
    <row r="373" spans="1:27" ht="15" customHeight="1" x14ac:dyDescent="0.25">
      <c r="A373" s="75" t="str">
        <f t="shared" si="15"/>
        <v>LDGSEC6.3</v>
      </c>
      <c r="B373" s="75">
        <f>VLOOKUP(L373,Mapping!D:F,3,0)</f>
        <v>6.3</v>
      </c>
      <c r="C373" s="75" t="str">
        <f>VLOOKUP(L373,Mapping!D:G,4,0)</f>
        <v>Accrual</v>
      </c>
      <c r="D373" s="78">
        <f t="shared" si="16"/>
        <v>-2.6828900000000003E-3</v>
      </c>
      <c r="E373" s="78">
        <f t="shared" si="17"/>
        <v>-2.6828900000000003E-3</v>
      </c>
      <c r="F373" s="76">
        <f>VLOOKUP(L373,Mapping!D:H,5,0)</f>
        <v>0</v>
      </c>
      <c r="G373" s="1" t="s">
        <v>648</v>
      </c>
      <c r="H373" s="1" t="s">
        <v>101</v>
      </c>
      <c r="I373" s="1" t="s">
        <v>104</v>
      </c>
      <c r="J373" s="6">
        <v>550000</v>
      </c>
      <c r="K373" s="1" t="s">
        <v>752</v>
      </c>
      <c r="L373" s="6">
        <v>553171</v>
      </c>
      <c r="M373" s="2">
        <v>0</v>
      </c>
      <c r="N373" s="1" t="s">
        <v>759</v>
      </c>
      <c r="O373" s="1" t="s">
        <v>651</v>
      </c>
      <c r="P373" s="2">
        <v>0</v>
      </c>
      <c r="Q373" s="2">
        <v>0</v>
      </c>
      <c r="R373" s="2">
        <v>-26828.9</v>
      </c>
      <c r="S373" s="2">
        <v>0</v>
      </c>
      <c r="T373" s="2">
        <v>-26828.9</v>
      </c>
      <c r="U373" s="2">
        <v>0</v>
      </c>
      <c r="V373" s="2">
        <v>0</v>
      </c>
      <c r="W373" s="2">
        <v>0</v>
      </c>
      <c r="X373" s="2">
        <v>-26828.9</v>
      </c>
      <c r="Y373" s="2">
        <v>0</v>
      </c>
      <c r="Z373" s="2">
        <v>-26828.9</v>
      </c>
      <c r="AA373" s="2">
        <v>0</v>
      </c>
    </row>
    <row r="374" spans="1:27" ht="15" customHeight="1" x14ac:dyDescent="0.25">
      <c r="A374" s="75" t="str">
        <f t="shared" si="15"/>
        <v>LDGSEC6.3</v>
      </c>
      <c r="B374" s="75">
        <f>VLOOKUP(L374,Mapping!D:F,3,0)</f>
        <v>6.3</v>
      </c>
      <c r="C374" s="75" t="str">
        <f>VLOOKUP(L374,Mapping!D:G,4,0)</f>
        <v>Accrual</v>
      </c>
      <c r="D374" s="78">
        <f t="shared" si="16"/>
        <v>-5.8770000000000007E-6</v>
      </c>
      <c r="E374" s="78">
        <f t="shared" si="17"/>
        <v>-5.8770000000000007E-6</v>
      </c>
      <c r="F374" s="76">
        <f>VLOOKUP(L374,Mapping!D:H,5,0)</f>
        <v>0</v>
      </c>
      <c r="G374" s="1" t="s">
        <v>648</v>
      </c>
      <c r="H374" s="1" t="s">
        <v>101</v>
      </c>
      <c r="I374" s="1" t="s">
        <v>104</v>
      </c>
      <c r="J374" s="6">
        <v>550000</v>
      </c>
      <c r="K374" s="1" t="s">
        <v>752</v>
      </c>
      <c r="L374" s="6">
        <v>553176</v>
      </c>
      <c r="M374" s="2">
        <v>0</v>
      </c>
      <c r="N374" s="1" t="s">
        <v>760</v>
      </c>
      <c r="O374" s="1" t="s">
        <v>651</v>
      </c>
      <c r="P374" s="2">
        <v>0</v>
      </c>
      <c r="Q374" s="2">
        <v>0</v>
      </c>
      <c r="R374" s="2">
        <v>-58.77</v>
      </c>
      <c r="S374" s="2">
        <v>0</v>
      </c>
      <c r="T374" s="2">
        <v>-58.77</v>
      </c>
      <c r="U374" s="2">
        <v>0</v>
      </c>
      <c r="V374" s="2">
        <v>0</v>
      </c>
      <c r="W374" s="2">
        <v>0</v>
      </c>
      <c r="X374" s="2">
        <v>-58.77</v>
      </c>
      <c r="Y374" s="2">
        <v>0</v>
      </c>
      <c r="Z374" s="2">
        <v>-58.77</v>
      </c>
      <c r="AA374" s="2">
        <v>0</v>
      </c>
    </row>
    <row r="375" spans="1:27" ht="15" customHeight="1" x14ac:dyDescent="0.25">
      <c r="A375" s="75" t="str">
        <f t="shared" si="15"/>
        <v>LDGSEC6.3</v>
      </c>
      <c r="B375" s="75">
        <f>VLOOKUP(L375,Mapping!D:F,3,0)</f>
        <v>6.3</v>
      </c>
      <c r="C375" s="75" t="str">
        <f>VLOOKUP(L375,Mapping!D:G,4,0)</f>
        <v>Mirror</v>
      </c>
      <c r="D375" s="78">
        <f t="shared" si="16"/>
        <v>-2.9363593E-2</v>
      </c>
      <c r="E375" s="78">
        <f t="shared" si="17"/>
        <v>-2.9363593E-2</v>
      </c>
      <c r="F375" s="76">
        <f>VLOOKUP(L375,Mapping!D:H,5,0)</f>
        <v>0</v>
      </c>
      <c r="G375" s="1" t="s">
        <v>648</v>
      </c>
      <c r="H375" s="1" t="s">
        <v>101</v>
      </c>
      <c r="I375" s="1" t="s">
        <v>104</v>
      </c>
      <c r="J375" s="6">
        <v>550000</v>
      </c>
      <c r="K375" s="1" t="s">
        <v>752</v>
      </c>
      <c r="L375" s="6">
        <v>553180</v>
      </c>
      <c r="M375" s="2">
        <v>0</v>
      </c>
      <c r="N375" s="1" t="s">
        <v>761</v>
      </c>
      <c r="O375" s="1" t="s">
        <v>651</v>
      </c>
      <c r="P375" s="2">
        <v>0</v>
      </c>
      <c r="Q375" s="2">
        <v>0</v>
      </c>
      <c r="R375" s="2">
        <v>-293635.93</v>
      </c>
      <c r="S375" s="2">
        <v>0</v>
      </c>
      <c r="T375" s="2">
        <v>-293635.93</v>
      </c>
      <c r="U375" s="2">
        <v>0</v>
      </c>
      <c r="V375" s="2">
        <v>0</v>
      </c>
      <c r="W375" s="2">
        <v>0</v>
      </c>
      <c r="X375" s="2">
        <v>-293635.93</v>
      </c>
      <c r="Y375" s="2">
        <v>0</v>
      </c>
      <c r="Z375" s="2">
        <v>-293635.93</v>
      </c>
      <c r="AA375" s="2">
        <v>0</v>
      </c>
    </row>
    <row r="376" spans="1:27" ht="15" customHeight="1" x14ac:dyDescent="0.25">
      <c r="A376" s="75" t="str">
        <f t="shared" si="15"/>
        <v>LDGSEC6.3</v>
      </c>
      <c r="B376" s="75">
        <f>VLOOKUP(L376,Mapping!D:F,3,0)</f>
        <v>6.3</v>
      </c>
      <c r="C376" s="75" t="str">
        <f>VLOOKUP(L376,Mapping!D:G,4,0)</f>
        <v>Accrual</v>
      </c>
      <c r="D376" s="78">
        <f t="shared" si="16"/>
        <v>-5.9023262E-2</v>
      </c>
      <c r="E376" s="78">
        <f t="shared" si="17"/>
        <v>-5.9023262E-2</v>
      </c>
      <c r="F376" s="76">
        <f>VLOOKUP(L376,Mapping!D:H,5,0)</f>
        <v>0</v>
      </c>
      <c r="G376" s="1" t="s">
        <v>648</v>
      </c>
      <c r="H376" s="1" t="s">
        <v>101</v>
      </c>
      <c r="I376" s="1" t="s">
        <v>104</v>
      </c>
      <c r="J376" s="6">
        <v>550000</v>
      </c>
      <c r="K376" s="1" t="s">
        <v>752</v>
      </c>
      <c r="L376" s="6">
        <v>553190</v>
      </c>
      <c r="M376" s="2">
        <v>0</v>
      </c>
      <c r="N376" s="1" t="s">
        <v>762</v>
      </c>
      <c r="O376" s="1" t="s">
        <v>651</v>
      </c>
      <c r="P376" s="2">
        <v>0</v>
      </c>
      <c r="Q376" s="2">
        <v>0</v>
      </c>
      <c r="R376" s="2">
        <v>-590232.62</v>
      </c>
      <c r="S376" s="2">
        <v>0</v>
      </c>
      <c r="T376" s="2">
        <v>-590232.62</v>
      </c>
      <c r="U376" s="2">
        <v>0</v>
      </c>
      <c r="V376" s="2">
        <v>0</v>
      </c>
      <c r="W376" s="2">
        <v>0</v>
      </c>
      <c r="X376" s="2">
        <v>-590232.62</v>
      </c>
      <c r="Y376" s="2">
        <v>0</v>
      </c>
      <c r="Z376" s="2">
        <v>-590232.62</v>
      </c>
      <c r="AA376" s="2">
        <v>0</v>
      </c>
    </row>
    <row r="377" spans="1:27" ht="15" customHeight="1" x14ac:dyDescent="0.25">
      <c r="A377" s="75" t="str">
        <f t="shared" si="15"/>
        <v>LDGSEC6.3</v>
      </c>
      <c r="B377" s="75">
        <f>VLOOKUP(L377,Mapping!D:F,3,0)</f>
        <v>6.3</v>
      </c>
      <c r="C377" s="75" t="str">
        <f>VLOOKUP(L377,Mapping!D:G,4,0)</f>
        <v>Accrual</v>
      </c>
      <c r="D377" s="78">
        <f t="shared" si="16"/>
        <v>-0.10941846000000001</v>
      </c>
      <c r="E377" s="78">
        <f t="shared" si="17"/>
        <v>-0.10941846000000001</v>
      </c>
      <c r="F377" s="76">
        <f>VLOOKUP(L377,Mapping!D:H,5,0)</f>
        <v>0</v>
      </c>
      <c r="G377" s="1" t="s">
        <v>648</v>
      </c>
      <c r="H377" s="1" t="s">
        <v>101</v>
      </c>
      <c r="I377" s="1" t="s">
        <v>104</v>
      </c>
      <c r="J377" s="6">
        <v>550000</v>
      </c>
      <c r="K377" s="1" t="s">
        <v>752</v>
      </c>
      <c r="L377" s="6">
        <v>553202</v>
      </c>
      <c r="M377" s="2">
        <v>0</v>
      </c>
      <c r="N377" s="1" t="s">
        <v>764</v>
      </c>
      <c r="O377" s="1" t="s">
        <v>651</v>
      </c>
      <c r="P377" s="2">
        <v>0</v>
      </c>
      <c r="Q377" s="2">
        <v>0</v>
      </c>
      <c r="R377" s="2">
        <v>-1094184.6000000001</v>
      </c>
      <c r="S377" s="2">
        <v>0</v>
      </c>
      <c r="T377" s="2">
        <v>-1094184.6000000001</v>
      </c>
      <c r="U377" s="2">
        <v>0</v>
      </c>
      <c r="V377" s="2">
        <v>0</v>
      </c>
      <c r="W377" s="2">
        <v>0</v>
      </c>
      <c r="X377" s="2">
        <v>-1094184.6000000001</v>
      </c>
      <c r="Y377" s="2">
        <v>0</v>
      </c>
      <c r="Z377" s="2">
        <v>-1094184.6000000001</v>
      </c>
      <c r="AA377" s="2">
        <v>0</v>
      </c>
    </row>
    <row r="378" spans="1:27" ht="15" customHeight="1" x14ac:dyDescent="0.25">
      <c r="A378" s="75" t="str">
        <f t="shared" si="15"/>
        <v>LDGSEC6.3</v>
      </c>
      <c r="B378" s="75">
        <f>VLOOKUP(L378,Mapping!D:F,3,0)</f>
        <v>6.3</v>
      </c>
      <c r="C378" s="75" t="str">
        <f>VLOOKUP(L378,Mapping!D:G,4,0)</f>
        <v>Accrual</v>
      </c>
      <c r="D378" s="78">
        <f t="shared" si="16"/>
        <v>3.1084999999999999E-4</v>
      </c>
      <c r="E378" s="78">
        <f t="shared" si="17"/>
        <v>3.1084999999999999E-4</v>
      </c>
      <c r="F378" s="76">
        <f>VLOOKUP(L378,Mapping!D:H,5,0)</f>
        <v>0</v>
      </c>
      <c r="G378" s="1" t="s">
        <v>648</v>
      </c>
      <c r="H378" s="1" t="s">
        <v>101</v>
      </c>
      <c r="I378" s="1" t="s">
        <v>104</v>
      </c>
      <c r="J378" s="6">
        <v>550000</v>
      </c>
      <c r="K378" s="1" t="s">
        <v>752</v>
      </c>
      <c r="L378" s="6">
        <v>553203</v>
      </c>
      <c r="M378" s="2">
        <v>0</v>
      </c>
      <c r="N378" s="1" t="s">
        <v>828</v>
      </c>
      <c r="O378" s="1" t="s">
        <v>651</v>
      </c>
      <c r="P378" s="2">
        <v>0</v>
      </c>
      <c r="Q378" s="2">
        <v>0</v>
      </c>
      <c r="R378" s="2">
        <v>0</v>
      </c>
      <c r="S378" s="2">
        <v>3108.5</v>
      </c>
      <c r="T378" s="2">
        <v>0</v>
      </c>
      <c r="U378" s="2">
        <v>3108.5</v>
      </c>
      <c r="V378" s="2">
        <v>0</v>
      </c>
      <c r="W378" s="2">
        <v>0</v>
      </c>
      <c r="X378" s="2">
        <v>0</v>
      </c>
      <c r="Y378" s="2">
        <v>3108.5</v>
      </c>
      <c r="Z378" s="2">
        <v>0</v>
      </c>
      <c r="AA378" s="2">
        <v>3108.5</v>
      </c>
    </row>
    <row r="379" spans="1:27" ht="15" customHeight="1" x14ac:dyDescent="0.25">
      <c r="A379" s="75" t="str">
        <f t="shared" si="15"/>
        <v>LDGSEC6.3</v>
      </c>
      <c r="B379" s="75">
        <f>VLOOKUP(L379,Mapping!D:F,3,0)</f>
        <v>6.3</v>
      </c>
      <c r="C379" s="75" t="str">
        <f>VLOOKUP(L379,Mapping!D:G,4,0)</f>
        <v>Mirror</v>
      </c>
      <c r="D379" s="78">
        <f t="shared" si="16"/>
        <v>5.5201474E-2</v>
      </c>
      <c r="E379" s="78">
        <f t="shared" si="17"/>
        <v>5.5201474E-2</v>
      </c>
      <c r="F379" s="76">
        <f>VLOOKUP(L379,Mapping!D:H,5,0)</f>
        <v>0</v>
      </c>
      <c r="G379" s="1" t="s">
        <v>648</v>
      </c>
      <c r="H379" s="1" t="s">
        <v>101</v>
      </c>
      <c r="I379" s="1" t="s">
        <v>104</v>
      </c>
      <c r="J379" s="6">
        <v>550000</v>
      </c>
      <c r="K379" s="1" t="s">
        <v>752</v>
      </c>
      <c r="L379" s="6">
        <v>553208</v>
      </c>
      <c r="M379" s="2">
        <v>0</v>
      </c>
      <c r="N379" s="1" t="s">
        <v>765</v>
      </c>
      <c r="O379" s="1" t="s">
        <v>651</v>
      </c>
      <c r="P379" s="2">
        <v>0</v>
      </c>
      <c r="Q379" s="2">
        <v>0</v>
      </c>
      <c r="R379" s="2">
        <v>0</v>
      </c>
      <c r="S379" s="2">
        <v>552014.74</v>
      </c>
      <c r="T379" s="2">
        <v>0</v>
      </c>
      <c r="U379" s="2">
        <v>552014.74</v>
      </c>
      <c r="V379" s="2">
        <v>0</v>
      </c>
      <c r="W379" s="2">
        <v>0</v>
      </c>
      <c r="X379" s="2">
        <v>0</v>
      </c>
      <c r="Y379" s="2">
        <v>552014.74</v>
      </c>
      <c r="Z379" s="2">
        <v>0</v>
      </c>
      <c r="AA379" s="2">
        <v>552014.74</v>
      </c>
    </row>
    <row r="380" spans="1:27" ht="15" customHeight="1" x14ac:dyDescent="0.25">
      <c r="A380" s="75" t="str">
        <f t="shared" si="15"/>
        <v>LDGSEC6.3</v>
      </c>
      <c r="B380" s="75">
        <f>VLOOKUP(L380,Mapping!D:F,3,0)</f>
        <v>6.3</v>
      </c>
      <c r="C380" s="75" t="str">
        <f>VLOOKUP(L380,Mapping!D:G,4,0)</f>
        <v>Mirror</v>
      </c>
      <c r="D380" s="78">
        <f t="shared" si="16"/>
        <v>-5.9000000000000003E-4</v>
      </c>
      <c r="E380" s="78">
        <f t="shared" si="17"/>
        <v>-5.9000000000000003E-4</v>
      </c>
      <c r="F380" s="76">
        <f>VLOOKUP(L380,Mapping!D:H,5,0)</f>
        <v>0</v>
      </c>
      <c r="G380" s="1" t="s">
        <v>648</v>
      </c>
      <c r="H380" s="1" t="s">
        <v>101</v>
      </c>
      <c r="I380" s="1" t="s">
        <v>104</v>
      </c>
      <c r="J380" s="6">
        <v>550000</v>
      </c>
      <c r="K380" s="1" t="s">
        <v>752</v>
      </c>
      <c r="L380" s="6">
        <v>553213</v>
      </c>
      <c r="M380" s="2">
        <v>0</v>
      </c>
      <c r="N380" s="1" t="s">
        <v>766</v>
      </c>
      <c r="O380" s="1" t="s">
        <v>651</v>
      </c>
      <c r="P380" s="2">
        <v>0</v>
      </c>
      <c r="Q380" s="2">
        <v>0</v>
      </c>
      <c r="R380" s="2">
        <v>-5900</v>
      </c>
      <c r="S380" s="2">
        <v>0</v>
      </c>
      <c r="T380" s="2">
        <v>-5900</v>
      </c>
      <c r="U380" s="2">
        <v>0</v>
      </c>
      <c r="V380" s="2">
        <v>0</v>
      </c>
      <c r="W380" s="2">
        <v>0</v>
      </c>
      <c r="X380" s="2">
        <v>-5900</v>
      </c>
      <c r="Y380" s="2">
        <v>0</v>
      </c>
      <c r="Z380" s="2">
        <v>-5900</v>
      </c>
      <c r="AA380" s="2">
        <v>0</v>
      </c>
    </row>
    <row r="381" spans="1:27" ht="15" customHeight="1" x14ac:dyDescent="0.25">
      <c r="A381" s="75" t="str">
        <f t="shared" si="15"/>
        <v>LDGSEC6.3</v>
      </c>
      <c r="B381" s="75">
        <f>VLOOKUP(L381,Mapping!D:F,3,0)</f>
        <v>6.3</v>
      </c>
      <c r="C381" s="75" t="str">
        <f>VLOOKUP(L381,Mapping!D:G,4,0)</f>
        <v>Mirror</v>
      </c>
      <c r="D381" s="78">
        <f t="shared" si="16"/>
        <v>-4.3622000000000003E-5</v>
      </c>
      <c r="E381" s="78">
        <f t="shared" si="17"/>
        <v>-4.3622000000000003E-5</v>
      </c>
      <c r="F381" s="76">
        <f>VLOOKUP(L381,Mapping!D:H,5,0)</f>
        <v>0</v>
      </c>
      <c r="G381" s="1" t="s">
        <v>648</v>
      </c>
      <c r="H381" s="1" t="s">
        <v>101</v>
      </c>
      <c r="I381" s="1" t="s">
        <v>104</v>
      </c>
      <c r="J381" s="6">
        <v>550000</v>
      </c>
      <c r="K381" s="1" t="s">
        <v>752</v>
      </c>
      <c r="L381" s="6">
        <v>553219</v>
      </c>
      <c r="M381" s="2">
        <v>0</v>
      </c>
      <c r="N381" s="1" t="s">
        <v>951</v>
      </c>
      <c r="O381" s="1" t="s">
        <v>651</v>
      </c>
      <c r="P381" s="2">
        <v>0</v>
      </c>
      <c r="Q381" s="2">
        <v>0</v>
      </c>
      <c r="R381" s="2">
        <v>-436.22</v>
      </c>
      <c r="S381" s="2">
        <v>0</v>
      </c>
      <c r="T381" s="2">
        <v>-436.22</v>
      </c>
      <c r="U381" s="2">
        <v>0</v>
      </c>
      <c r="V381" s="2">
        <v>0</v>
      </c>
      <c r="W381" s="2">
        <v>0</v>
      </c>
      <c r="X381" s="2">
        <v>-436.22</v>
      </c>
      <c r="Y381" s="2">
        <v>0</v>
      </c>
      <c r="Z381" s="2">
        <v>-436.22</v>
      </c>
      <c r="AA381" s="2">
        <v>0</v>
      </c>
    </row>
    <row r="382" spans="1:27" ht="15" customHeight="1" x14ac:dyDescent="0.25">
      <c r="A382" s="75" t="str">
        <f t="shared" si="15"/>
        <v>LDGSEC6.3</v>
      </c>
      <c r="B382" s="75">
        <f>VLOOKUP(L382,Mapping!D:F,3,0)</f>
        <v>6.3</v>
      </c>
      <c r="C382" s="75" t="str">
        <f>VLOOKUP(L382,Mapping!D:G,4,0)</f>
        <v>Accrual</v>
      </c>
      <c r="D382" s="78">
        <f t="shared" si="16"/>
        <v>-2.6828900000000003E-3</v>
      </c>
      <c r="E382" s="78">
        <f t="shared" si="17"/>
        <v>-2.6828900000000003E-3</v>
      </c>
      <c r="F382" s="76">
        <f>VLOOKUP(L382,Mapping!D:H,5,0)</f>
        <v>0</v>
      </c>
      <c r="G382" s="1" t="s">
        <v>648</v>
      </c>
      <c r="H382" s="1" t="s">
        <v>101</v>
      </c>
      <c r="I382" s="1" t="s">
        <v>104</v>
      </c>
      <c r="J382" s="6">
        <v>550000</v>
      </c>
      <c r="K382" s="1" t="s">
        <v>752</v>
      </c>
      <c r="L382" s="6">
        <v>554526</v>
      </c>
      <c r="M382" s="2">
        <v>0</v>
      </c>
      <c r="N382" s="1" t="s">
        <v>767</v>
      </c>
      <c r="O382" s="1" t="s">
        <v>651</v>
      </c>
      <c r="P382" s="2">
        <v>0</v>
      </c>
      <c r="Q382" s="2">
        <v>0</v>
      </c>
      <c r="R382" s="2">
        <v>-26828.9</v>
      </c>
      <c r="S382" s="2">
        <v>0</v>
      </c>
      <c r="T382" s="2">
        <v>-26828.9</v>
      </c>
      <c r="U382" s="2">
        <v>0</v>
      </c>
      <c r="V382" s="2">
        <v>0</v>
      </c>
      <c r="W382" s="2">
        <v>0</v>
      </c>
      <c r="X382" s="2">
        <v>-26828.9</v>
      </c>
      <c r="Y382" s="2">
        <v>0</v>
      </c>
      <c r="Z382" s="2">
        <v>-26828.9</v>
      </c>
      <c r="AA382" s="2">
        <v>0</v>
      </c>
    </row>
    <row r="383" spans="1:27" ht="15" customHeight="1" x14ac:dyDescent="0.25">
      <c r="A383" s="75" t="str">
        <f t="shared" si="15"/>
        <v>LDGSEC6.3</v>
      </c>
      <c r="B383" s="75">
        <f>VLOOKUP(L383,Mapping!D:F,3,0)</f>
        <v>6.3</v>
      </c>
      <c r="C383" s="75" t="str">
        <f>VLOOKUP(L383,Mapping!D:G,4,0)</f>
        <v>Mirror</v>
      </c>
      <c r="D383" s="78">
        <f t="shared" si="16"/>
        <v>-1.438E-6</v>
      </c>
      <c r="E383" s="78">
        <f t="shared" si="17"/>
        <v>-1.438E-6</v>
      </c>
      <c r="F383" s="76">
        <f>VLOOKUP(L383,Mapping!D:H,5,0)</f>
        <v>0</v>
      </c>
      <c r="G383" s="1" t="s">
        <v>648</v>
      </c>
      <c r="H383" s="1" t="s">
        <v>101</v>
      </c>
      <c r="I383" s="1" t="s">
        <v>104</v>
      </c>
      <c r="J383" s="6">
        <v>550000</v>
      </c>
      <c r="K383" s="1" t="s">
        <v>752</v>
      </c>
      <c r="L383" s="6">
        <v>554527</v>
      </c>
      <c r="M383" s="2">
        <v>0</v>
      </c>
      <c r="N383" s="1" t="s">
        <v>768</v>
      </c>
      <c r="O383" s="1" t="s">
        <v>651</v>
      </c>
      <c r="P383" s="2">
        <v>0</v>
      </c>
      <c r="Q383" s="2">
        <v>0</v>
      </c>
      <c r="R383" s="2">
        <v>-14.38</v>
      </c>
      <c r="S383" s="2">
        <v>0</v>
      </c>
      <c r="T383" s="2">
        <v>-14.38</v>
      </c>
      <c r="U383" s="2">
        <v>0</v>
      </c>
      <c r="V383" s="2">
        <v>0</v>
      </c>
      <c r="W383" s="2">
        <v>0</v>
      </c>
      <c r="X383" s="2">
        <v>-14.38</v>
      </c>
      <c r="Y383" s="2">
        <v>0</v>
      </c>
      <c r="Z383" s="2">
        <v>-14.38</v>
      </c>
      <c r="AA383" s="2">
        <v>0</v>
      </c>
    </row>
    <row r="384" spans="1:27" ht="15" customHeight="1" x14ac:dyDescent="0.25">
      <c r="A384" s="75" t="str">
        <f t="shared" si="15"/>
        <v>LDGSEC6.3</v>
      </c>
      <c r="B384" s="75">
        <f>VLOOKUP(L384,Mapping!D:F,3,0)</f>
        <v>6.3</v>
      </c>
      <c r="C384" s="75" t="str">
        <f>VLOOKUP(L384,Mapping!D:G,4,0)</f>
        <v>Mirror</v>
      </c>
      <c r="D384" s="78">
        <f t="shared" si="16"/>
        <v>-2.5956169999999997E-3</v>
      </c>
      <c r="E384" s="78">
        <f t="shared" si="17"/>
        <v>-2.5956169999999997E-3</v>
      </c>
      <c r="F384" s="76">
        <f>VLOOKUP(L384,Mapping!D:H,5,0)</f>
        <v>0</v>
      </c>
      <c r="G384" s="1" t="s">
        <v>648</v>
      </c>
      <c r="H384" s="1" t="s">
        <v>101</v>
      </c>
      <c r="I384" s="1" t="s">
        <v>104</v>
      </c>
      <c r="J384" s="6">
        <v>550000</v>
      </c>
      <c r="K384" s="1" t="s">
        <v>752</v>
      </c>
      <c r="L384" s="6">
        <v>555104</v>
      </c>
      <c r="M384" s="2">
        <v>0</v>
      </c>
      <c r="N384" s="1" t="s">
        <v>769</v>
      </c>
      <c r="O384" s="1" t="s">
        <v>651</v>
      </c>
      <c r="P384" s="2">
        <v>0</v>
      </c>
      <c r="Q384" s="2">
        <v>0</v>
      </c>
      <c r="R384" s="2">
        <v>-25956.17</v>
      </c>
      <c r="S384" s="2">
        <v>0</v>
      </c>
      <c r="T384" s="2">
        <v>-25956.17</v>
      </c>
      <c r="U384" s="2">
        <v>0</v>
      </c>
      <c r="V384" s="2">
        <v>0</v>
      </c>
      <c r="W384" s="2">
        <v>0</v>
      </c>
      <c r="X384" s="2">
        <v>-25956.17</v>
      </c>
      <c r="Y384" s="2">
        <v>0</v>
      </c>
      <c r="Z384" s="2">
        <v>-25956.17</v>
      </c>
      <c r="AA384" s="2">
        <v>0</v>
      </c>
    </row>
    <row r="385" spans="1:27" ht="15" customHeight="1" x14ac:dyDescent="0.25">
      <c r="A385" s="75" t="str">
        <f t="shared" si="15"/>
        <v>LDGSEC6.3</v>
      </c>
      <c r="B385" s="75">
        <f>VLOOKUP(L385,Mapping!D:F,3,0)</f>
        <v>6.3</v>
      </c>
      <c r="C385" s="75" t="str">
        <f>VLOOKUP(L385,Mapping!D:G,4,0)</f>
        <v>Mirror</v>
      </c>
      <c r="D385" s="78">
        <f t="shared" si="16"/>
        <v>-5.5201474E-2</v>
      </c>
      <c r="E385" s="78">
        <f t="shared" si="17"/>
        <v>-5.5201474E-2</v>
      </c>
      <c r="F385" s="76">
        <f>VLOOKUP(L385,Mapping!D:H,5,0)</f>
        <v>0</v>
      </c>
      <c r="G385" s="1" t="s">
        <v>648</v>
      </c>
      <c r="H385" s="1" t="s">
        <v>101</v>
      </c>
      <c r="I385" s="1" t="s">
        <v>104</v>
      </c>
      <c r="J385" s="6">
        <v>550000</v>
      </c>
      <c r="K385" s="1" t="s">
        <v>752</v>
      </c>
      <c r="L385" s="6">
        <v>555157</v>
      </c>
      <c r="M385" s="2">
        <v>0</v>
      </c>
      <c r="N385" s="1" t="s">
        <v>770</v>
      </c>
      <c r="O385" s="1" t="s">
        <v>651</v>
      </c>
      <c r="P385" s="2">
        <v>0</v>
      </c>
      <c r="Q385" s="2">
        <v>0</v>
      </c>
      <c r="R385" s="2">
        <v>-552014.74</v>
      </c>
      <c r="S385" s="2">
        <v>0</v>
      </c>
      <c r="T385" s="2">
        <v>-552014.74</v>
      </c>
      <c r="U385" s="2">
        <v>0</v>
      </c>
      <c r="V385" s="2">
        <v>0</v>
      </c>
      <c r="W385" s="2">
        <v>0</v>
      </c>
      <c r="X385" s="2">
        <v>-552014.74</v>
      </c>
      <c r="Y385" s="2">
        <v>0</v>
      </c>
      <c r="Z385" s="2">
        <v>-552014.74</v>
      </c>
      <c r="AA385" s="2">
        <v>0</v>
      </c>
    </row>
    <row r="386" spans="1:27" ht="15" customHeight="1" x14ac:dyDescent="0.25">
      <c r="A386" s="75" t="str">
        <f t="shared" si="15"/>
        <v>LDGSEC6.3</v>
      </c>
      <c r="B386" s="75">
        <f>VLOOKUP(L386,Mapping!D:F,3,0)</f>
        <v>6.3</v>
      </c>
      <c r="C386" s="75" t="str">
        <f>VLOOKUP(L386,Mapping!D:G,4,0)</f>
        <v>Mirror</v>
      </c>
      <c r="D386" s="78">
        <f t="shared" si="16"/>
        <v>-1.6114300000000001E-4</v>
      </c>
      <c r="E386" s="78">
        <f t="shared" si="17"/>
        <v>-1.6114300000000001E-4</v>
      </c>
      <c r="F386" s="76">
        <f>VLOOKUP(L386,Mapping!D:H,5,0)</f>
        <v>0</v>
      </c>
      <c r="G386" s="1" t="s">
        <v>648</v>
      </c>
      <c r="H386" s="1" t="s">
        <v>101</v>
      </c>
      <c r="I386" s="1" t="s">
        <v>104</v>
      </c>
      <c r="J386" s="6">
        <v>550000</v>
      </c>
      <c r="K386" s="1" t="s">
        <v>752</v>
      </c>
      <c r="L386" s="6">
        <v>555204</v>
      </c>
      <c r="M386" s="2">
        <v>0</v>
      </c>
      <c r="N386" s="1" t="s">
        <v>771</v>
      </c>
      <c r="O386" s="1" t="s">
        <v>651</v>
      </c>
      <c r="P386" s="2">
        <v>0</v>
      </c>
      <c r="Q386" s="2">
        <v>0</v>
      </c>
      <c r="R386" s="2">
        <v>-1611.43</v>
      </c>
      <c r="S386" s="2">
        <v>0</v>
      </c>
      <c r="T386" s="2">
        <v>-1611.43</v>
      </c>
      <c r="U386" s="2">
        <v>0</v>
      </c>
      <c r="V386" s="2">
        <v>0</v>
      </c>
      <c r="W386" s="2">
        <v>0</v>
      </c>
      <c r="X386" s="2">
        <v>-1611.43</v>
      </c>
      <c r="Y386" s="2">
        <v>0</v>
      </c>
      <c r="Z386" s="2">
        <v>-1611.43</v>
      </c>
      <c r="AA386" s="2">
        <v>0</v>
      </c>
    </row>
    <row r="387" spans="1:27" ht="15" customHeight="1" x14ac:dyDescent="0.25">
      <c r="A387" s="75" t="str">
        <f t="shared" si="15"/>
        <v>LDGSEC6.1</v>
      </c>
      <c r="B387" s="75">
        <f>VLOOKUP(L387,Mapping!D:F,3,0)</f>
        <v>6.1</v>
      </c>
      <c r="C387" s="75" t="str">
        <f>VLOOKUP(L387,Mapping!D:G,4,0)</f>
        <v>Accrual</v>
      </c>
      <c r="D387" s="78">
        <f t="shared" si="16"/>
        <v>-1.1107160000000001E-2</v>
      </c>
      <c r="E387" s="78">
        <f t="shared" si="17"/>
        <v>-1.1107160000000001E-2</v>
      </c>
      <c r="F387" s="76">
        <f>VLOOKUP(L387,Mapping!D:H,5,0)</f>
        <v>0</v>
      </c>
      <c r="G387" s="1" t="s">
        <v>648</v>
      </c>
      <c r="H387" s="1" t="s">
        <v>101</v>
      </c>
      <c r="I387" s="1" t="s">
        <v>104</v>
      </c>
      <c r="J387" s="6">
        <v>550000</v>
      </c>
      <c r="K387" s="1" t="s">
        <v>752</v>
      </c>
      <c r="L387" s="6">
        <v>555597</v>
      </c>
      <c r="M387" s="2">
        <v>0</v>
      </c>
      <c r="N387" s="1" t="s">
        <v>772</v>
      </c>
      <c r="O387" s="1" t="s">
        <v>651</v>
      </c>
      <c r="P387" s="2">
        <v>0</v>
      </c>
      <c r="Q387" s="2">
        <v>0</v>
      </c>
      <c r="R387" s="2">
        <v>-111071.6</v>
      </c>
      <c r="S387" s="2">
        <v>0</v>
      </c>
      <c r="T387" s="2">
        <v>-111071.6</v>
      </c>
      <c r="U387" s="2">
        <v>0</v>
      </c>
      <c r="V387" s="2">
        <v>0</v>
      </c>
      <c r="W387" s="2">
        <v>0</v>
      </c>
      <c r="X387" s="2">
        <v>-111071.6</v>
      </c>
      <c r="Y387" s="2">
        <v>0</v>
      </c>
      <c r="Z387" s="2">
        <v>-111071.6</v>
      </c>
      <c r="AA387" s="2">
        <v>0</v>
      </c>
    </row>
    <row r="388" spans="1:27" ht="15" customHeight="1" x14ac:dyDescent="0.25">
      <c r="A388" s="75" t="str">
        <f t="shared" ref="A388:A451" si="18">H388&amp;B388</f>
        <v>LDGSEC6.1</v>
      </c>
      <c r="B388" s="75">
        <f>VLOOKUP(L388,Mapping!D:F,3,0)</f>
        <v>6.1</v>
      </c>
      <c r="C388" s="75" t="str">
        <f>VLOOKUP(L388,Mapping!D:G,4,0)</f>
        <v>Accrual</v>
      </c>
      <c r="D388" s="78">
        <f t="shared" ref="D388:D451" si="19">(X388+Y388)/10000000</f>
        <v>-1.1107160000000001E-2</v>
      </c>
      <c r="E388" s="78">
        <f t="shared" ref="E388:E451" si="20">(Z388+AA388)/10000000</f>
        <v>-1.1107160000000001E-2</v>
      </c>
      <c r="F388" s="76">
        <f>VLOOKUP(L388,Mapping!D:H,5,0)</f>
        <v>0</v>
      </c>
      <c r="G388" s="1" t="s">
        <v>648</v>
      </c>
      <c r="H388" s="1" t="s">
        <v>101</v>
      </c>
      <c r="I388" s="1" t="s">
        <v>104</v>
      </c>
      <c r="J388" s="6">
        <v>550000</v>
      </c>
      <c r="K388" s="1" t="s">
        <v>752</v>
      </c>
      <c r="L388" s="6">
        <v>555598</v>
      </c>
      <c r="M388" s="2">
        <v>0</v>
      </c>
      <c r="N388" s="1" t="s">
        <v>773</v>
      </c>
      <c r="O388" s="1" t="s">
        <v>651</v>
      </c>
      <c r="P388" s="2">
        <v>0</v>
      </c>
      <c r="Q388" s="2">
        <v>0</v>
      </c>
      <c r="R388" s="2">
        <v>-111071.6</v>
      </c>
      <c r="S388" s="2">
        <v>0</v>
      </c>
      <c r="T388" s="2">
        <v>-111071.6</v>
      </c>
      <c r="U388" s="2">
        <v>0</v>
      </c>
      <c r="V388" s="2">
        <v>0</v>
      </c>
      <c r="W388" s="2">
        <v>0</v>
      </c>
      <c r="X388" s="2">
        <v>-111071.6</v>
      </c>
      <c r="Y388" s="2">
        <v>0</v>
      </c>
      <c r="Z388" s="2">
        <v>-111071.6</v>
      </c>
      <c r="AA388" s="2">
        <v>0</v>
      </c>
    </row>
    <row r="389" spans="1:27" ht="15" customHeight="1" x14ac:dyDescent="0.25">
      <c r="A389" s="75" t="str">
        <f t="shared" si="18"/>
        <v>LDGSEC6.1</v>
      </c>
      <c r="B389" s="75">
        <f>VLOOKUP(L389,Mapping!D:F,3,0)</f>
        <v>6.1</v>
      </c>
      <c r="C389" s="75" t="str">
        <f>VLOOKUP(L389,Mapping!D:G,4,0)</f>
        <v>Accrual</v>
      </c>
      <c r="D389" s="78">
        <f t="shared" si="19"/>
        <v>1.42476E-4</v>
      </c>
      <c r="E389" s="78">
        <f t="shared" si="20"/>
        <v>1.42476E-4</v>
      </c>
      <c r="F389" s="76">
        <f>VLOOKUP(L389,Mapping!D:H,5,0)</f>
        <v>0</v>
      </c>
      <c r="G389" s="1" t="s">
        <v>648</v>
      </c>
      <c r="H389" s="1" t="s">
        <v>101</v>
      </c>
      <c r="I389" s="1" t="s">
        <v>104</v>
      </c>
      <c r="J389" s="6">
        <v>550000</v>
      </c>
      <c r="K389" s="1" t="s">
        <v>752</v>
      </c>
      <c r="L389" s="6">
        <v>555599</v>
      </c>
      <c r="M389" s="2">
        <v>0</v>
      </c>
      <c r="N389" s="1" t="s">
        <v>774</v>
      </c>
      <c r="O389" s="1" t="s">
        <v>651</v>
      </c>
      <c r="P389" s="2">
        <v>0</v>
      </c>
      <c r="Q389" s="2">
        <v>0</v>
      </c>
      <c r="R389" s="2">
        <v>0</v>
      </c>
      <c r="S389" s="2">
        <v>1424.76</v>
      </c>
      <c r="T389" s="2">
        <v>0</v>
      </c>
      <c r="U389" s="2">
        <v>1424.76</v>
      </c>
      <c r="V389" s="2">
        <v>0</v>
      </c>
      <c r="W389" s="2">
        <v>0</v>
      </c>
      <c r="X389" s="2">
        <v>0</v>
      </c>
      <c r="Y389" s="2">
        <v>1424.76</v>
      </c>
      <c r="Z389" s="2">
        <v>0</v>
      </c>
      <c r="AA389" s="2">
        <v>1424.76</v>
      </c>
    </row>
    <row r="390" spans="1:27" ht="15" customHeight="1" x14ac:dyDescent="0.25">
      <c r="A390" s="75" t="str">
        <f t="shared" si="18"/>
        <v>LDGSEC6.1</v>
      </c>
      <c r="B390" s="75">
        <f>VLOOKUP(L390,Mapping!D:F,3,0)</f>
        <v>6.1</v>
      </c>
      <c r="C390" s="75" t="str">
        <f>VLOOKUP(L390,Mapping!D:G,4,0)</f>
        <v>Accrual</v>
      </c>
      <c r="D390" s="78">
        <f t="shared" si="19"/>
        <v>1.42476E-4</v>
      </c>
      <c r="E390" s="78">
        <f t="shared" si="20"/>
        <v>1.42476E-4</v>
      </c>
      <c r="F390" s="76">
        <f>VLOOKUP(L390,Mapping!D:H,5,0)</f>
        <v>0</v>
      </c>
      <c r="G390" s="1" t="s">
        <v>648</v>
      </c>
      <c r="H390" s="1" t="s">
        <v>101</v>
      </c>
      <c r="I390" s="1" t="s">
        <v>104</v>
      </c>
      <c r="J390" s="6">
        <v>550000</v>
      </c>
      <c r="K390" s="1" t="s">
        <v>752</v>
      </c>
      <c r="L390" s="6">
        <v>555600</v>
      </c>
      <c r="M390" s="2">
        <v>0</v>
      </c>
      <c r="N390" s="1" t="s">
        <v>775</v>
      </c>
      <c r="O390" s="1" t="s">
        <v>651</v>
      </c>
      <c r="P390" s="2">
        <v>0</v>
      </c>
      <c r="Q390" s="2">
        <v>0</v>
      </c>
      <c r="R390" s="2">
        <v>0</v>
      </c>
      <c r="S390" s="2">
        <v>1424.76</v>
      </c>
      <c r="T390" s="2">
        <v>0</v>
      </c>
      <c r="U390" s="2">
        <v>1424.76</v>
      </c>
      <c r="V390" s="2">
        <v>0</v>
      </c>
      <c r="W390" s="2">
        <v>0</v>
      </c>
      <c r="X390" s="2">
        <v>0</v>
      </c>
      <c r="Y390" s="2">
        <v>1424.76</v>
      </c>
      <c r="Z390" s="2">
        <v>0</v>
      </c>
      <c r="AA390" s="2">
        <v>1424.76</v>
      </c>
    </row>
    <row r="391" spans="1:27" ht="15" customHeight="1" x14ac:dyDescent="0.25">
      <c r="A391" s="75" t="str">
        <f t="shared" si="18"/>
        <v>LDGSEC6.3</v>
      </c>
      <c r="B391" s="75">
        <f>VLOOKUP(L391,Mapping!D:F,3,0)</f>
        <v>6.3</v>
      </c>
      <c r="C391" s="75" t="str">
        <f>VLOOKUP(L391,Mapping!D:G,4,0)</f>
        <v>Mirror</v>
      </c>
      <c r="D391" s="78">
        <f t="shared" si="19"/>
        <v>-6.2191000000000001E-5</v>
      </c>
      <c r="E391" s="78">
        <f t="shared" si="20"/>
        <v>-6.2191000000000001E-5</v>
      </c>
      <c r="F391" s="76">
        <f>VLOOKUP(L391,Mapping!D:H,5,0)</f>
        <v>0</v>
      </c>
      <c r="G391" s="1" t="s">
        <v>648</v>
      </c>
      <c r="H391" s="1" t="s">
        <v>101</v>
      </c>
      <c r="I391" s="1" t="s">
        <v>104</v>
      </c>
      <c r="J391" s="6">
        <v>550000</v>
      </c>
      <c r="K391" s="1" t="s">
        <v>752</v>
      </c>
      <c r="L391" s="6">
        <v>556421</v>
      </c>
      <c r="M391" s="2">
        <v>0</v>
      </c>
      <c r="N391" s="1" t="s">
        <v>776</v>
      </c>
      <c r="O391" s="1" t="s">
        <v>651</v>
      </c>
      <c r="P391" s="2">
        <v>0</v>
      </c>
      <c r="Q391" s="2">
        <v>0</v>
      </c>
      <c r="R391" s="2">
        <v>-621.91</v>
      </c>
      <c r="S391" s="2">
        <v>0</v>
      </c>
      <c r="T391" s="2">
        <v>-621.91</v>
      </c>
      <c r="U391" s="2">
        <v>0</v>
      </c>
      <c r="V391" s="2">
        <v>0</v>
      </c>
      <c r="W391" s="2">
        <v>0</v>
      </c>
      <c r="X391" s="2">
        <v>-621.91</v>
      </c>
      <c r="Y391" s="2">
        <v>0</v>
      </c>
      <c r="Z391" s="2">
        <v>-621.91</v>
      </c>
      <c r="AA391" s="2">
        <v>0</v>
      </c>
    </row>
    <row r="392" spans="1:27" ht="15" customHeight="1" x14ac:dyDescent="0.25">
      <c r="A392" s="75" t="str">
        <f t="shared" si="18"/>
        <v>LDGSEC6.1</v>
      </c>
      <c r="B392" s="75">
        <f>VLOOKUP(L392,Mapping!D:F,3,0)</f>
        <v>6.1</v>
      </c>
      <c r="C392" s="75" t="str">
        <f>VLOOKUP(L392,Mapping!D:G,4,0)</f>
        <v>Accrual</v>
      </c>
      <c r="D392" s="78">
        <f t="shared" si="19"/>
        <v>-0.123411221</v>
      </c>
      <c r="E392" s="78">
        <f t="shared" si="20"/>
        <v>-0.123411221</v>
      </c>
      <c r="F392" s="76">
        <f>VLOOKUP(L392,Mapping!D:H,5,0)</f>
        <v>0</v>
      </c>
      <c r="G392" s="1" t="s">
        <v>648</v>
      </c>
      <c r="H392" s="1" t="s">
        <v>101</v>
      </c>
      <c r="I392" s="1" t="s">
        <v>104</v>
      </c>
      <c r="J392" s="6">
        <v>555100</v>
      </c>
      <c r="K392" s="1" t="s">
        <v>777</v>
      </c>
      <c r="L392" s="6">
        <v>555100</v>
      </c>
      <c r="M392" s="2">
        <v>0</v>
      </c>
      <c r="N392" s="1" t="s">
        <v>778</v>
      </c>
      <c r="O392" s="1" t="s">
        <v>651</v>
      </c>
      <c r="P392" s="2">
        <v>0</v>
      </c>
      <c r="Q392" s="2">
        <v>0</v>
      </c>
      <c r="R392" s="2">
        <v>-1234112.21</v>
      </c>
      <c r="S392" s="2">
        <v>0</v>
      </c>
      <c r="T392" s="2">
        <v>-1234112.21</v>
      </c>
      <c r="U392" s="2">
        <v>0</v>
      </c>
      <c r="V392" s="2">
        <v>0</v>
      </c>
      <c r="W392" s="2">
        <v>0</v>
      </c>
      <c r="X392" s="2">
        <v>-1234112.21</v>
      </c>
      <c r="Y392" s="2">
        <v>0</v>
      </c>
      <c r="Z392" s="2">
        <v>-1234112.21</v>
      </c>
      <c r="AA392" s="2">
        <v>0</v>
      </c>
    </row>
    <row r="393" spans="1:27" ht="15" customHeight="1" x14ac:dyDescent="0.25">
      <c r="A393" s="75" t="str">
        <f t="shared" si="18"/>
        <v>LDGSEC6.1</v>
      </c>
      <c r="B393" s="75">
        <f>VLOOKUP(L393,Mapping!D:F,3,0)</f>
        <v>6.1</v>
      </c>
      <c r="C393" s="75" t="str">
        <f>VLOOKUP(L393,Mapping!D:G,4,0)</f>
        <v>Accrual</v>
      </c>
      <c r="D393" s="78">
        <f t="shared" si="19"/>
        <v>1.582923E-3</v>
      </c>
      <c r="E393" s="78">
        <f t="shared" si="20"/>
        <v>1.582923E-3</v>
      </c>
      <c r="F393" s="76">
        <f>VLOOKUP(L393,Mapping!D:H,5,0)</f>
        <v>0</v>
      </c>
      <c r="G393" s="1" t="s">
        <v>648</v>
      </c>
      <c r="H393" s="1" t="s">
        <v>101</v>
      </c>
      <c r="I393" s="1" t="s">
        <v>104</v>
      </c>
      <c r="J393" s="6">
        <v>555100</v>
      </c>
      <c r="K393" s="1" t="s">
        <v>777</v>
      </c>
      <c r="L393" s="6">
        <v>555329</v>
      </c>
      <c r="M393" s="2">
        <v>0</v>
      </c>
      <c r="N393" s="1" t="s">
        <v>779</v>
      </c>
      <c r="O393" s="1" t="s">
        <v>651</v>
      </c>
      <c r="P393" s="2">
        <v>0</v>
      </c>
      <c r="Q393" s="2">
        <v>0</v>
      </c>
      <c r="R393" s="2">
        <v>0</v>
      </c>
      <c r="S393" s="2">
        <v>15829.23</v>
      </c>
      <c r="T393" s="2">
        <v>0</v>
      </c>
      <c r="U393" s="2">
        <v>15829.23</v>
      </c>
      <c r="V393" s="2">
        <v>0</v>
      </c>
      <c r="W393" s="2">
        <v>0</v>
      </c>
      <c r="X393" s="2">
        <v>0</v>
      </c>
      <c r="Y393" s="2">
        <v>15829.23</v>
      </c>
      <c r="Z393" s="2">
        <v>0</v>
      </c>
      <c r="AA393" s="2">
        <v>15829.23</v>
      </c>
    </row>
    <row r="394" spans="1:27" ht="15" customHeight="1" x14ac:dyDescent="0.25">
      <c r="A394" s="75" t="str">
        <f t="shared" si="18"/>
        <v>LDGSEC6.1</v>
      </c>
      <c r="B394" s="75">
        <f>VLOOKUP(L394,Mapping!D:F,3,0)</f>
        <v>6.1</v>
      </c>
      <c r="C394" s="75" t="str">
        <f>VLOOKUP(L394,Mapping!D:G,4,0)</f>
        <v>Accrual</v>
      </c>
      <c r="D394" s="78">
        <f t="shared" si="19"/>
        <v>-1.6949153000000002E-2</v>
      </c>
      <c r="E394" s="78">
        <f t="shared" si="20"/>
        <v>-1.6949153000000002E-2</v>
      </c>
      <c r="F394" s="76">
        <f>VLOOKUP(L394,Mapping!D:H,5,0)</f>
        <v>0</v>
      </c>
      <c r="G394" s="1" t="s">
        <v>648</v>
      </c>
      <c r="H394" s="1" t="s">
        <v>101</v>
      </c>
      <c r="I394" s="1" t="s">
        <v>104</v>
      </c>
      <c r="J394" s="6">
        <v>555100</v>
      </c>
      <c r="K394" s="1" t="s">
        <v>777</v>
      </c>
      <c r="L394" s="6">
        <v>557773</v>
      </c>
      <c r="M394" s="2">
        <v>0</v>
      </c>
      <c r="N394" s="1" t="s">
        <v>1028</v>
      </c>
      <c r="O394" s="1" t="s">
        <v>651</v>
      </c>
      <c r="P394" s="2">
        <v>0</v>
      </c>
      <c r="Q394" s="2">
        <v>0</v>
      </c>
      <c r="R394" s="2">
        <v>-169491.53</v>
      </c>
      <c r="S394" s="2">
        <v>0</v>
      </c>
      <c r="T394" s="2">
        <v>-169491.53</v>
      </c>
      <c r="U394" s="2">
        <v>0</v>
      </c>
      <c r="V394" s="2">
        <v>0</v>
      </c>
      <c r="W394" s="2">
        <v>0</v>
      </c>
      <c r="X394" s="2">
        <v>-169491.53</v>
      </c>
      <c r="Y394" s="2">
        <v>0</v>
      </c>
      <c r="Z394" s="2">
        <v>-169491.53</v>
      </c>
      <c r="AA394" s="2">
        <v>0</v>
      </c>
    </row>
    <row r="395" spans="1:27" ht="15" customHeight="1" x14ac:dyDescent="0.25">
      <c r="A395" s="75" t="str">
        <f t="shared" si="18"/>
        <v>LDGSEC6.1</v>
      </c>
      <c r="B395" s="75">
        <f>VLOOKUP(L395,Mapping!D:F,3,0)</f>
        <v>6.1</v>
      </c>
      <c r="C395" s="75" t="str">
        <f>VLOOKUP(L395,Mapping!D:G,4,0)</f>
        <v>Accrual</v>
      </c>
      <c r="D395" s="78">
        <f t="shared" si="19"/>
        <v>-1.5254240000000001E-3</v>
      </c>
      <c r="E395" s="78">
        <f t="shared" si="20"/>
        <v>-1.5254240000000001E-3</v>
      </c>
      <c r="F395" s="76">
        <f>VLOOKUP(L395,Mapping!D:H,5,0)</f>
        <v>0</v>
      </c>
      <c r="G395" s="1" t="s">
        <v>648</v>
      </c>
      <c r="H395" s="1" t="s">
        <v>101</v>
      </c>
      <c r="I395" s="1" t="s">
        <v>104</v>
      </c>
      <c r="J395" s="6">
        <v>555100</v>
      </c>
      <c r="K395" s="1" t="s">
        <v>777</v>
      </c>
      <c r="L395" s="6">
        <v>557774</v>
      </c>
      <c r="M395" s="2">
        <v>0</v>
      </c>
      <c r="N395" s="1" t="s">
        <v>1029</v>
      </c>
      <c r="O395" s="1" t="s">
        <v>651</v>
      </c>
      <c r="P395" s="2">
        <v>0</v>
      </c>
      <c r="Q395" s="2">
        <v>0</v>
      </c>
      <c r="R395" s="2">
        <v>-15254.24</v>
      </c>
      <c r="S395" s="2">
        <v>0</v>
      </c>
      <c r="T395" s="2">
        <v>-15254.24</v>
      </c>
      <c r="U395" s="2">
        <v>0</v>
      </c>
      <c r="V395" s="2">
        <v>0</v>
      </c>
      <c r="W395" s="2">
        <v>0</v>
      </c>
      <c r="X395" s="2">
        <v>-15254.24</v>
      </c>
      <c r="Y395" s="2">
        <v>0</v>
      </c>
      <c r="Z395" s="2">
        <v>-15254.24</v>
      </c>
      <c r="AA395" s="2">
        <v>0</v>
      </c>
    </row>
    <row r="396" spans="1:27" ht="15" customHeight="1" x14ac:dyDescent="0.25">
      <c r="A396" s="75" t="str">
        <f t="shared" si="18"/>
        <v>LDGSEC6.1</v>
      </c>
      <c r="B396" s="75">
        <f>VLOOKUP(L396,Mapping!D:F,3,0)</f>
        <v>6.1</v>
      </c>
      <c r="C396" s="75" t="str">
        <f>VLOOKUP(L396,Mapping!D:G,4,0)</f>
        <v>Accrual</v>
      </c>
      <c r="D396" s="78">
        <f t="shared" si="19"/>
        <v>-1.5254240000000001E-3</v>
      </c>
      <c r="E396" s="78">
        <f t="shared" si="20"/>
        <v>-1.5254240000000001E-3</v>
      </c>
      <c r="F396" s="76">
        <f>VLOOKUP(L396,Mapping!D:H,5,0)</f>
        <v>0</v>
      </c>
      <c r="G396" s="1" t="s">
        <v>648</v>
      </c>
      <c r="H396" s="1" t="s">
        <v>101</v>
      </c>
      <c r="I396" s="1" t="s">
        <v>104</v>
      </c>
      <c r="J396" s="6">
        <v>555100</v>
      </c>
      <c r="K396" s="1" t="s">
        <v>777</v>
      </c>
      <c r="L396" s="6">
        <v>557775</v>
      </c>
      <c r="M396" s="2">
        <v>0</v>
      </c>
      <c r="N396" s="1" t="s">
        <v>1030</v>
      </c>
      <c r="O396" s="1" t="s">
        <v>651</v>
      </c>
      <c r="P396" s="2">
        <v>0</v>
      </c>
      <c r="Q396" s="2">
        <v>0</v>
      </c>
      <c r="R396" s="2">
        <v>-15254.24</v>
      </c>
      <c r="S396" s="2">
        <v>0</v>
      </c>
      <c r="T396" s="2">
        <v>-15254.24</v>
      </c>
      <c r="U396" s="2">
        <v>0</v>
      </c>
      <c r="V396" s="2">
        <v>0</v>
      </c>
      <c r="W396" s="2">
        <v>0</v>
      </c>
      <c r="X396" s="2">
        <v>-15254.24</v>
      </c>
      <c r="Y396" s="2">
        <v>0</v>
      </c>
      <c r="Z396" s="2">
        <v>-15254.24</v>
      </c>
      <c r="AA396" s="2">
        <v>0</v>
      </c>
    </row>
    <row r="397" spans="1:27" ht="15" customHeight="1" x14ac:dyDescent="0.25">
      <c r="A397" s="75" t="str">
        <f t="shared" si="18"/>
        <v>LDGSEC6.3</v>
      </c>
      <c r="B397" s="75">
        <f>VLOOKUP(L397,Mapping!D:F,3,0)</f>
        <v>6.3</v>
      </c>
      <c r="C397" s="75" t="str">
        <f>VLOOKUP(L397,Mapping!D:G,4,0)</f>
        <v>Accrual</v>
      </c>
      <c r="D397" s="78">
        <f t="shared" si="19"/>
        <v>2.0000001E-2</v>
      </c>
      <c r="E397" s="78">
        <f t="shared" si="20"/>
        <v>2.0000001E-2</v>
      </c>
      <c r="F397" s="76">
        <f>VLOOKUP(L397,Mapping!D:H,5,0)</f>
        <v>0</v>
      </c>
      <c r="G397" s="1" t="s">
        <v>648</v>
      </c>
      <c r="H397" s="1" t="s">
        <v>101</v>
      </c>
      <c r="I397" s="1" t="s">
        <v>104</v>
      </c>
      <c r="J397" s="6">
        <v>555100</v>
      </c>
      <c r="K397" s="1" t="s">
        <v>777</v>
      </c>
      <c r="L397" s="6">
        <v>557776</v>
      </c>
      <c r="M397" s="2">
        <v>0</v>
      </c>
      <c r="N397" s="1" t="s">
        <v>1031</v>
      </c>
      <c r="O397" s="1" t="s">
        <v>651</v>
      </c>
      <c r="P397" s="2">
        <v>0</v>
      </c>
      <c r="Q397" s="2">
        <v>0</v>
      </c>
      <c r="R397" s="2">
        <v>0</v>
      </c>
      <c r="S397" s="2">
        <v>200000.01</v>
      </c>
      <c r="T397" s="2">
        <v>0</v>
      </c>
      <c r="U397" s="2">
        <v>200000.01</v>
      </c>
      <c r="V397" s="2">
        <v>0</v>
      </c>
      <c r="W397" s="2">
        <v>0</v>
      </c>
      <c r="X397" s="2">
        <v>0</v>
      </c>
      <c r="Y397" s="2">
        <v>200000.01</v>
      </c>
      <c r="Z397" s="2">
        <v>0</v>
      </c>
      <c r="AA397" s="2">
        <v>200000.01</v>
      </c>
    </row>
    <row r="398" spans="1:27" ht="15" customHeight="1" x14ac:dyDescent="0.25">
      <c r="A398" s="75" t="str">
        <f t="shared" si="18"/>
        <v>LDINPFIgnore</v>
      </c>
      <c r="B398" s="75" t="str">
        <f>VLOOKUP(L398,Mapping!D:F,3,0)</f>
        <v>Ignore</v>
      </c>
      <c r="C398" s="75" t="str">
        <f>VLOOKUP(L398,Mapping!D:G,4,0)</f>
        <v>Ignore</v>
      </c>
      <c r="D398" s="78">
        <f t="shared" si="19"/>
        <v>-170.84456270000001</v>
      </c>
      <c r="E398" s="78">
        <f t="shared" si="20"/>
        <v>-185.74955120000001</v>
      </c>
      <c r="F398" s="76" t="str">
        <f>VLOOKUP(L398,Mapping!D:H,5,0)</f>
        <v>AUM</v>
      </c>
      <c r="G398" s="1" t="s">
        <v>648</v>
      </c>
      <c r="H398" s="1" t="s">
        <v>133</v>
      </c>
      <c r="I398" s="1" t="s">
        <v>137</v>
      </c>
      <c r="J398" s="6">
        <v>102000</v>
      </c>
      <c r="K398" s="1" t="s">
        <v>649</v>
      </c>
      <c r="L398" s="6">
        <v>102110</v>
      </c>
      <c r="M398" s="2">
        <v>0</v>
      </c>
      <c r="N398" s="1" t="s">
        <v>874</v>
      </c>
      <c r="O398" s="1" t="s">
        <v>651</v>
      </c>
      <c r="P398" s="2">
        <v>-149049885</v>
      </c>
      <c r="Q398" s="2">
        <v>0</v>
      </c>
      <c r="R398" s="2">
        <v>-1708445627</v>
      </c>
      <c r="S398" s="2">
        <v>0</v>
      </c>
      <c r="T398" s="2">
        <v>-1857495512</v>
      </c>
      <c r="U398" s="2">
        <v>0</v>
      </c>
      <c r="V398" s="2">
        <v>-149049885</v>
      </c>
      <c r="W398" s="2">
        <v>0</v>
      </c>
      <c r="X398" s="2">
        <v>-1708445627</v>
      </c>
      <c r="Y398" s="2">
        <v>0</v>
      </c>
      <c r="Z398" s="2">
        <v>-1857495512</v>
      </c>
      <c r="AA398" s="2">
        <v>0</v>
      </c>
    </row>
    <row r="399" spans="1:27" ht="15" customHeight="1" x14ac:dyDescent="0.25">
      <c r="A399" s="75" t="str">
        <f t="shared" si="18"/>
        <v>LDINPFIgnore</v>
      </c>
      <c r="B399" s="75" t="str">
        <f>VLOOKUP(L399,Mapping!D:F,3,0)</f>
        <v>Ignore</v>
      </c>
      <c r="C399" s="75" t="str">
        <f>VLOOKUP(L399,Mapping!D:G,4,0)</f>
        <v>Ignore</v>
      </c>
      <c r="D399" s="78">
        <f t="shared" si="19"/>
        <v>-129.49910214900001</v>
      </c>
      <c r="E399" s="78">
        <f t="shared" si="20"/>
        <v>-1324.8353518450001</v>
      </c>
      <c r="F399" s="76" t="str">
        <f>VLOOKUP(L399,Mapping!D:H,5,0)</f>
        <v>AUM</v>
      </c>
      <c r="G399" s="1" t="s">
        <v>648</v>
      </c>
      <c r="H399" s="1" t="s">
        <v>133</v>
      </c>
      <c r="I399" s="1" t="s">
        <v>137</v>
      </c>
      <c r="J399" s="6">
        <v>102000</v>
      </c>
      <c r="K399" s="1" t="s">
        <v>649</v>
      </c>
      <c r="L399" s="6">
        <v>102120</v>
      </c>
      <c r="M399" s="2">
        <v>0</v>
      </c>
      <c r="N399" s="1" t="s">
        <v>650</v>
      </c>
      <c r="O399" s="1" t="s">
        <v>651</v>
      </c>
      <c r="P399" s="2">
        <v>-11953362496.959999</v>
      </c>
      <c r="Q399" s="2">
        <v>0</v>
      </c>
      <c r="R399" s="2">
        <v>-1294991021.49</v>
      </c>
      <c r="S399" s="2">
        <v>0</v>
      </c>
      <c r="T399" s="2">
        <v>-13248353518.450001</v>
      </c>
      <c r="U399" s="2">
        <v>0</v>
      </c>
      <c r="V399" s="2">
        <v>-11953362496.959999</v>
      </c>
      <c r="W399" s="2">
        <v>0</v>
      </c>
      <c r="X399" s="2">
        <v>-1294991021.49</v>
      </c>
      <c r="Y399" s="2">
        <v>0</v>
      </c>
      <c r="Z399" s="2">
        <v>-13248353518.450001</v>
      </c>
      <c r="AA399" s="2">
        <v>0</v>
      </c>
    </row>
    <row r="400" spans="1:27" ht="15" customHeight="1" x14ac:dyDescent="0.25">
      <c r="A400" s="75" t="str">
        <f t="shared" si="18"/>
        <v>LDINPFIgnore</v>
      </c>
      <c r="B400" s="75" t="str">
        <f>VLOOKUP(L400,Mapping!D:F,3,0)</f>
        <v>Ignore</v>
      </c>
      <c r="C400" s="75" t="str">
        <f>VLOOKUP(L400,Mapping!D:G,4,0)</f>
        <v>Ignore</v>
      </c>
      <c r="D400" s="78">
        <f t="shared" si="19"/>
        <v>322.97659202099999</v>
      </c>
      <c r="E400" s="78">
        <f t="shared" si="20"/>
        <v>-130.58147718800001</v>
      </c>
      <c r="F400" s="76" t="str">
        <f>VLOOKUP(L400,Mapping!D:H,5,0)</f>
        <v>AUM</v>
      </c>
      <c r="G400" s="1" t="s">
        <v>648</v>
      </c>
      <c r="H400" s="1" t="s">
        <v>133</v>
      </c>
      <c r="I400" s="1" t="s">
        <v>137</v>
      </c>
      <c r="J400" s="6">
        <v>102000</v>
      </c>
      <c r="K400" s="1" t="s">
        <v>649</v>
      </c>
      <c r="L400" s="6">
        <v>102130</v>
      </c>
      <c r="M400" s="2">
        <v>0</v>
      </c>
      <c r="N400" s="1" t="s">
        <v>652</v>
      </c>
      <c r="O400" s="1" t="s">
        <v>651</v>
      </c>
      <c r="P400" s="2">
        <v>-4535580692.0900002</v>
      </c>
      <c r="Q400" s="2">
        <v>0</v>
      </c>
      <c r="R400" s="2">
        <v>0</v>
      </c>
      <c r="S400" s="2">
        <v>3229765920.21</v>
      </c>
      <c r="T400" s="2">
        <v>-1305814771.8800001</v>
      </c>
      <c r="U400" s="2">
        <v>0</v>
      </c>
      <c r="V400" s="2">
        <v>-4535580692.0900002</v>
      </c>
      <c r="W400" s="2">
        <v>0</v>
      </c>
      <c r="X400" s="2">
        <v>0</v>
      </c>
      <c r="Y400" s="2">
        <v>3229765920.21</v>
      </c>
      <c r="Z400" s="2">
        <v>-1305814771.8800001</v>
      </c>
      <c r="AA400" s="2">
        <v>0</v>
      </c>
    </row>
    <row r="401" spans="1:27" ht="15" customHeight="1" x14ac:dyDescent="0.25">
      <c r="A401" s="75" t="str">
        <f t="shared" si="18"/>
        <v>LDINPFIgnore</v>
      </c>
      <c r="B401" s="75" t="str">
        <f>VLOOKUP(L401,Mapping!D:F,3,0)</f>
        <v>Ignore</v>
      </c>
      <c r="C401" s="75" t="str">
        <f>VLOOKUP(L401,Mapping!D:G,4,0)</f>
        <v>Ignore</v>
      </c>
      <c r="D401" s="78">
        <f t="shared" si="19"/>
        <v>-27.025694999999999</v>
      </c>
      <c r="E401" s="78">
        <f t="shared" si="20"/>
        <v>-27.025694999999999</v>
      </c>
      <c r="F401" s="76" t="str">
        <f>VLOOKUP(L401,Mapping!D:H,5,0)</f>
        <v>AUM</v>
      </c>
      <c r="G401" s="1" t="s">
        <v>648</v>
      </c>
      <c r="H401" s="1" t="s">
        <v>133</v>
      </c>
      <c r="I401" s="1" t="s">
        <v>137</v>
      </c>
      <c r="J401" s="6">
        <v>102000</v>
      </c>
      <c r="K401" s="1" t="s">
        <v>649</v>
      </c>
      <c r="L401" s="6">
        <v>102135</v>
      </c>
      <c r="M401" s="2">
        <v>0</v>
      </c>
      <c r="N401" s="1" t="s">
        <v>653</v>
      </c>
      <c r="O401" s="1" t="s">
        <v>651</v>
      </c>
      <c r="P401" s="2">
        <v>0</v>
      </c>
      <c r="Q401" s="2">
        <v>0</v>
      </c>
      <c r="R401" s="2">
        <v>-270256950</v>
      </c>
      <c r="S401" s="2">
        <v>0</v>
      </c>
      <c r="T401" s="2">
        <v>-270256950</v>
      </c>
      <c r="U401" s="2">
        <v>0</v>
      </c>
      <c r="V401" s="2">
        <v>0</v>
      </c>
      <c r="W401" s="2">
        <v>0</v>
      </c>
      <c r="X401" s="2">
        <v>-270256950</v>
      </c>
      <c r="Y401" s="2">
        <v>0</v>
      </c>
      <c r="Z401" s="2">
        <v>-270256950</v>
      </c>
      <c r="AA401" s="2">
        <v>0</v>
      </c>
    </row>
    <row r="402" spans="1:27" ht="15" customHeight="1" x14ac:dyDescent="0.25">
      <c r="A402" s="75" t="str">
        <f t="shared" si="18"/>
        <v>LDINPFIgnore</v>
      </c>
      <c r="B402" s="75" t="str">
        <f>VLOOKUP(L402,Mapping!D:F,3,0)</f>
        <v>Ignore</v>
      </c>
      <c r="C402" s="75" t="str">
        <f>VLOOKUP(L402,Mapping!D:G,4,0)</f>
        <v>Ignore</v>
      </c>
      <c r="D402" s="78">
        <f t="shared" si="19"/>
        <v>74.142500400000003</v>
      </c>
      <c r="E402" s="78">
        <f t="shared" si="20"/>
        <v>-24.556249600000001</v>
      </c>
      <c r="F402" s="76" t="str">
        <f>VLOOKUP(L402,Mapping!D:H,5,0)</f>
        <v>AUM</v>
      </c>
      <c r="G402" s="1" t="s">
        <v>648</v>
      </c>
      <c r="H402" s="1" t="s">
        <v>133</v>
      </c>
      <c r="I402" s="1" t="s">
        <v>137</v>
      </c>
      <c r="J402" s="6">
        <v>102000</v>
      </c>
      <c r="K402" s="1" t="s">
        <v>649</v>
      </c>
      <c r="L402" s="6">
        <v>102180</v>
      </c>
      <c r="M402" s="2">
        <v>0</v>
      </c>
      <c r="N402" s="1" t="s">
        <v>829</v>
      </c>
      <c r="O402" s="1" t="s">
        <v>651</v>
      </c>
      <c r="P402" s="2">
        <v>-986987500</v>
      </c>
      <c r="Q402" s="2">
        <v>0</v>
      </c>
      <c r="R402" s="2">
        <v>0</v>
      </c>
      <c r="S402" s="2">
        <v>741425004</v>
      </c>
      <c r="T402" s="2">
        <v>-245562496</v>
      </c>
      <c r="U402" s="2">
        <v>0</v>
      </c>
      <c r="V402" s="2">
        <v>-986987500</v>
      </c>
      <c r="W402" s="2">
        <v>0</v>
      </c>
      <c r="X402" s="2">
        <v>0</v>
      </c>
      <c r="Y402" s="2">
        <v>741425004</v>
      </c>
      <c r="Z402" s="2">
        <v>-245562496</v>
      </c>
      <c r="AA402" s="2">
        <v>0</v>
      </c>
    </row>
    <row r="403" spans="1:27" ht="15" customHeight="1" x14ac:dyDescent="0.25">
      <c r="A403" s="75" t="str">
        <f t="shared" si="18"/>
        <v>LDINPFIgnore</v>
      </c>
      <c r="B403" s="75" t="str">
        <f>VLOOKUP(L403,Mapping!D:F,3,0)</f>
        <v>Ignore</v>
      </c>
      <c r="C403" s="75" t="str">
        <f>VLOOKUP(L403,Mapping!D:G,4,0)</f>
        <v>Ignore</v>
      </c>
      <c r="D403" s="78">
        <f t="shared" si="19"/>
        <v>178.11271723299998</v>
      </c>
      <c r="E403" s="78">
        <f t="shared" si="20"/>
        <v>-167.52191400000001</v>
      </c>
      <c r="F403" s="76" t="str">
        <f>VLOOKUP(L403,Mapping!D:H,5,0)</f>
        <v>AUM</v>
      </c>
      <c r="G403" s="1" t="s">
        <v>648</v>
      </c>
      <c r="H403" s="1" t="s">
        <v>133</v>
      </c>
      <c r="I403" s="1" t="s">
        <v>137</v>
      </c>
      <c r="J403" s="6">
        <v>102000</v>
      </c>
      <c r="K403" s="1" t="s">
        <v>649</v>
      </c>
      <c r="L403" s="6">
        <v>102190</v>
      </c>
      <c r="M403" s="2">
        <v>0</v>
      </c>
      <c r="N403" s="1" t="s">
        <v>830</v>
      </c>
      <c r="O403" s="1" t="s">
        <v>651</v>
      </c>
      <c r="P403" s="2">
        <v>-3456346312.3299999</v>
      </c>
      <c r="Q403" s="2">
        <v>0</v>
      </c>
      <c r="R403" s="2">
        <v>0</v>
      </c>
      <c r="S403" s="2">
        <v>1781127172.3299999</v>
      </c>
      <c r="T403" s="2">
        <v>-1675219140</v>
      </c>
      <c r="U403" s="2">
        <v>0</v>
      </c>
      <c r="V403" s="2">
        <v>-3456346312.3299999</v>
      </c>
      <c r="W403" s="2">
        <v>0</v>
      </c>
      <c r="X403" s="2">
        <v>0</v>
      </c>
      <c r="Y403" s="2">
        <v>1781127172.3299999</v>
      </c>
      <c r="Z403" s="2">
        <v>-1675219140</v>
      </c>
      <c r="AA403" s="2">
        <v>0</v>
      </c>
    </row>
    <row r="404" spans="1:27" ht="15" customHeight="1" x14ac:dyDescent="0.25">
      <c r="A404" s="75" t="str">
        <f t="shared" si="18"/>
        <v>LDINPFIgnore</v>
      </c>
      <c r="B404" s="75" t="str">
        <f>VLOOKUP(L404,Mapping!D:F,3,0)</f>
        <v>Ignore</v>
      </c>
      <c r="C404" s="75" t="str">
        <f>VLOOKUP(L404,Mapping!D:G,4,0)</f>
        <v>Ignore</v>
      </c>
      <c r="D404" s="78">
        <f t="shared" si="19"/>
        <v>0</v>
      </c>
      <c r="E404" s="78">
        <f t="shared" si="20"/>
        <v>-3.3000000000000004E-8</v>
      </c>
      <c r="F404" s="76" t="str">
        <f>VLOOKUP(L404,Mapping!D:H,5,0)</f>
        <v>AUM</v>
      </c>
      <c r="G404" s="1" t="s">
        <v>648</v>
      </c>
      <c r="H404" s="1" t="s">
        <v>133</v>
      </c>
      <c r="I404" s="1" t="s">
        <v>137</v>
      </c>
      <c r="J404" s="6">
        <v>105000</v>
      </c>
      <c r="K404" s="1" t="s">
        <v>654</v>
      </c>
      <c r="L404" s="6">
        <v>105100</v>
      </c>
      <c r="M404" s="2">
        <v>0</v>
      </c>
      <c r="N404" s="1" t="s">
        <v>655</v>
      </c>
      <c r="O404" s="1" t="s">
        <v>651</v>
      </c>
      <c r="P404" s="2">
        <v>-0.33</v>
      </c>
      <c r="Q404" s="2">
        <v>0</v>
      </c>
      <c r="R404" s="2">
        <v>0</v>
      </c>
      <c r="S404" s="2">
        <v>0</v>
      </c>
      <c r="T404" s="2">
        <v>-0.33</v>
      </c>
      <c r="U404" s="2">
        <v>0</v>
      </c>
      <c r="V404" s="2">
        <v>-0.33</v>
      </c>
      <c r="W404" s="2">
        <v>0</v>
      </c>
      <c r="X404" s="2">
        <v>0</v>
      </c>
      <c r="Y404" s="2">
        <v>0</v>
      </c>
      <c r="Z404" s="2">
        <v>-0.33</v>
      </c>
      <c r="AA404" s="2">
        <v>0</v>
      </c>
    </row>
    <row r="405" spans="1:27" ht="15" customHeight="1" x14ac:dyDescent="0.25">
      <c r="A405" s="75" t="str">
        <f t="shared" si="18"/>
        <v>LDINPFIgnore</v>
      </c>
      <c r="B405" s="75" t="str">
        <f>VLOOKUP(L405,Mapping!D:F,3,0)</f>
        <v>Ignore</v>
      </c>
      <c r="C405" s="75" t="str">
        <f>VLOOKUP(L405,Mapping!D:G,4,0)</f>
        <v>Ignore</v>
      </c>
      <c r="D405" s="78">
        <f t="shared" si="19"/>
        <v>6.0312570999999995E-2</v>
      </c>
      <c r="E405" s="78">
        <f t="shared" si="20"/>
        <v>-0.37141339200000001</v>
      </c>
      <c r="F405" s="76" t="str">
        <f>VLOOKUP(L405,Mapping!D:H,5,0)</f>
        <v>AUM</v>
      </c>
      <c r="G405" s="1" t="s">
        <v>648</v>
      </c>
      <c r="H405" s="1" t="s">
        <v>133</v>
      </c>
      <c r="I405" s="1" t="s">
        <v>137</v>
      </c>
      <c r="J405" s="6">
        <v>110000</v>
      </c>
      <c r="K405" s="1" t="s">
        <v>656</v>
      </c>
      <c r="L405" s="6">
        <v>110116</v>
      </c>
      <c r="M405" s="2">
        <v>0</v>
      </c>
      <c r="N405" s="1" t="s">
        <v>659</v>
      </c>
      <c r="O405" s="1" t="s">
        <v>651</v>
      </c>
      <c r="P405" s="2">
        <v>-4317259.63</v>
      </c>
      <c r="Q405" s="2">
        <v>0</v>
      </c>
      <c r="R405" s="2">
        <v>0</v>
      </c>
      <c r="S405" s="2">
        <v>603125.71</v>
      </c>
      <c r="T405" s="2">
        <v>-3714133.92</v>
      </c>
      <c r="U405" s="2">
        <v>0</v>
      </c>
      <c r="V405" s="2">
        <v>-4317259.63</v>
      </c>
      <c r="W405" s="2">
        <v>0</v>
      </c>
      <c r="X405" s="2">
        <v>0</v>
      </c>
      <c r="Y405" s="2">
        <v>603125.71</v>
      </c>
      <c r="Z405" s="2">
        <v>-3714133.92</v>
      </c>
      <c r="AA405" s="2">
        <v>0</v>
      </c>
    </row>
    <row r="406" spans="1:27" ht="15" customHeight="1" x14ac:dyDescent="0.25">
      <c r="A406" s="75" t="str">
        <f t="shared" si="18"/>
        <v>LDINPFIgnore</v>
      </c>
      <c r="B406" s="75" t="str">
        <f>VLOOKUP(L406,Mapping!D:F,3,0)</f>
        <v>Ignore</v>
      </c>
      <c r="C406" s="75" t="str">
        <f>VLOOKUP(L406,Mapping!D:G,4,0)</f>
        <v>Ignore</v>
      </c>
      <c r="D406" s="78">
        <f t="shared" si="19"/>
        <v>0.95770230600000006</v>
      </c>
      <c r="E406" s="78">
        <f t="shared" si="20"/>
        <v>-0.38165924900000003</v>
      </c>
      <c r="F406" s="76" t="str">
        <f>VLOOKUP(L406,Mapping!D:H,5,0)</f>
        <v>AUM</v>
      </c>
      <c r="G406" s="1" t="s">
        <v>648</v>
      </c>
      <c r="H406" s="1" t="s">
        <v>133</v>
      </c>
      <c r="I406" s="1" t="s">
        <v>137</v>
      </c>
      <c r="J406" s="6">
        <v>110000</v>
      </c>
      <c r="K406" s="1" t="s">
        <v>656</v>
      </c>
      <c r="L406" s="6">
        <v>110123</v>
      </c>
      <c r="M406" s="2">
        <v>0</v>
      </c>
      <c r="N406" s="1" t="s">
        <v>1017</v>
      </c>
      <c r="O406" s="1" t="s">
        <v>651</v>
      </c>
      <c r="P406" s="2">
        <v>-13393615.550000001</v>
      </c>
      <c r="Q406" s="2">
        <v>0</v>
      </c>
      <c r="R406" s="2">
        <v>0</v>
      </c>
      <c r="S406" s="2">
        <v>9577023.0600000005</v>
      </c>
      <c r="T406" s="2">
        <v>-3816592.49</v>
      </c>
      <c r="U406" s="2">
        <v>0</v>
      </c>
      <c r="V406" s="2">
        <v>-13393615.550000001</v>
      </c>
      <c r="W406" s="2">
        <v>0</v>
      </c>
      <c r="X406" s="2">
        <v>0</v>
      </c>
      <c r="Y406" s="2">
        <v>9577023.0600000005</v>
      </c>
      <c r="Z406" s="2">
        <v>-3816592.49</v>
      </c>
      <c r="AA406" s="2">
        <v>0</v>
      </c>
    </row>
    <row r="407" spans="1:27" ht="15" customHeight="1" x14ac:dyDescent="0.25">
      <c r="A407" s="75" t="str">
        <f t="shared" si="18"/>
        <v>LDINPFIgnore</v>
      </c>
      <c r="B407" s="75" t="str">
        <f>VLOOKUP(L407,Mapping!D:F,3,0)</f>
        <v>Ignore</v>
      </c>
      <c r="C407" s="75" t="str">
        <f>VLOOKUP(L407,Mapping!D:G,4,0)</f>
        <v>Ignore</v>
      </c>
      <c r="D407" s="78">
        <f t="shared" si="19"/>
        <v>-0.113607781</v>
      </c>
      <c r="E407" s="78">
        <f t="shared" si="20"/>
        <v>-0.113607781</v>
      </c>
      <c r="F407" s="76" t="str">
        <f>VLOOKUP(L407,Mapping!D:H,5,0)</f>
        <v>AUM</v>
      </c>
      <c r="G407" s="1" t="s">
        <v>648</v>
      </c>
      <c r="H407" s="1" t="s">
        <v>133</v>
      </c>
      <c r="I407" s="1" t="s">
        <v>137</v>
      </c>
      <c r="J407" s="6">
        <v>110000</v>
      </c>
      <c r="K407" s="1" t="s">
        <v>656</v>
      </c>
      <c r="L407" s="6">
        <v>110125</v>
      </c>
      <c r="M407" s="2">
        <v>0</v>
      </c>
      <c r="N407" s="1" t="s">
        <v>1713</v>
      </c>
      <c r="O407" s="1" t="s">
        <v>651</v>
      </c>
      <c r="P407" s="2">
        <v>0</v>
      </c>
      <c r="Q407" s="2">
        <v>0</v>
      </c>
      <c r="R407" s="2">
        <v>-1136077.81</v>
      </c>
      <c r="S407" s="2">
        <v>0</v>
      </c>
      <c r="T407" s="2">
        <v>-1136077.81</v>
      </c>
      <c r="U407" s="2">
        <v>0</v>
      </c>
      <c r="V407" s="2">
        <v>0</v>
      </c>
      <c r="W407" s="2">
        <v>0</v>
      </c>
      <c r="X407" s="2">
        <v>-1136077.81</v>
      </c>
      <c r="Y407" s="2">
        <v>0</v>
      </c>
      <c r="Z407" s="2">
        <v>-1136077.81</v>
      </c>
      <c r="AA407" s="2">
        <v>0</v>
      </c>
    </row>
    <row r="408" spans="1:27" ht="15" customHeight="1" x14ac:dyDescent="0.25">
      <c r="A408" s="75" t="str">
        <f t="shared" si="18"/>
        <v>LDINPFIgnore</v>
      </c>
      <c r="B408" s="75" t="str">
        <f>VLOOKUP(L408,Mapping!D:F,3,0)</f>
        <v>Ignore</v>
      </c>
      <c r="C408" s="75" t="str">
        <f>VLOOKUP(L408,Mapping!D:G,4,0)</f>
        <v>Ignore</v>
      </c>
      <c r="D408" s="78">
        <f t="shared" si="19"/>
        <v>-8.0810470000000009E-3</v>
      </c>
      <c r="E408" s="78">
        <f t="shared" si="20"/>
        <v>-8.0810470000000009E-3</v>
      </c>
      <c r="F408" s="76" t="str">
        <f>VLOOKUP(L408,Mapping!D:H,5,0)</f>
        <v>AUM</v>
      </c>
      <c r="G408" s="1" t="s">
        <v>648</v>
      </c>
      <c r="H408" s="1" t="s">
        <v>133</v>
      </c>
      <c r="I408" s="1" t="s">
        <v>137</v>
      </c>
      <c r="J408" s="6">
        <v>110000</v>
      </c>
      <c r="K408" s="1" t="s">
        <v>656</v>
      </c>
      <c r="L408" s="6">
        <v>110126</v>
      </c>
      <c r="M408" s="2">
        <v>0</v>
      </c>
      <c r="N408" s="1" t="s">
        <v>1714</v>
      </c>
      <c r="O408" s="1" t="s">
        <v>651</v>
      </c>
      <c r="P408" s="2">
        <v>0</v>
      </c>
      <c r="Q408" s="2">
        <v>0</v>
      </c>
      <c r="R408" s="2">
        <v>-80810.47</v>
      </c>
      <c r="S408" s="2">
        <v>0</v>
      </c>
      <c r="T408" s="2">
        <v>-80810.47</v>
      </c>
      <c r="U408" s="2">
        <v>0</v>
      </c>
      <c r="V408" s="2">
        <v>0</v>
      </c>
      <c r="W408" s="2">
        <v>0</v>
      </c>
      <c r="X408" s="2">
        <v>-80810.47</v>
      </c>
      <c r="Y408" s="2">
        <v>0</v>
      </c>
      <c r="Z408" s="2">
        <v>-80810.47</v>
      </c>
      <c r="AA408" s="2">
        <v>0</v>
      </c>
    </row>
    <row r="409" spans="1:27" ht="15" customHeight="1" x14ac:dyDescent="0.25">
      <c r="A409" s="75" t="str">
        <f t="shared" si="18"/>
        <v>LDINPFIgnore</v>
      </c>
      <c r="B409" s="75" t="str">
        <f>VLOOKUP(L409,Mapping!D:F,3,0)</f>
        <v>Ignore</v>
      </c>
      <c r="C409" s="75" t="str">
        <f>VLOOKUP(L409,Mapping!D:G,4,0)</f>
        <v>Ignore</v>
      </c>
      <c r="D409" s="78">
        <f t="shared" si="19"/>
        <v>-46.357758220000001</v>
      </c>
      <c r="E409" s="78">
        <f t="shared" si="20"/>
        <v>-118.68246829600001</v>
      </c>
      <c r="F409" s="76" t="str">
        <f>VLOOKUP(L409,Mapping!D:H,5,0)</f>
        <v>AUM</v>
      </c>
      <c r="G409" s="1" t="s">
        <v>648</v>
      </c>
      <c r="H409" s="1" t="s">
        <v>133</v>
      </c>
      <c r="I409" s="1" t="s">
        <v>137</v>
      </c>
      <c r="J409" s="6">
        <v>110000</v>
      </c>
      <c r="K409" s="1" t="s">
        <v>656</v>
      </c>
      <c r="L409" s="6">
        <v>110247</v>
      </c>
      <c r="M409" s="2">
        <v>0</v>
      </c>
      <c r="N409" s="1" t="s">
        <v>660</v>
      </c>
      <c r="O409" s="1" t="s">
        <v>651</v>
      </c>
      <c r="P409" s="2">
        <v>-723247100.75999999</v>
      </c>
      <c r="Q409" s="2">
        <v>0</v>
      </c>
      <c r="R409" s="2">
        <v>-463577582.19999999</v>
      </c>
      <c r="S409" s="2">
        <v>0</v>
      </c>
      <c r="T409" s="2">
        <v>-1186824682.96</v>
      </c>
      <c r="U409" s="2">
        <v>0</v>
      </c>
      <c r="V409" s="2">
        <v>-723247100.75999999</v>
      </c>
      <c r="W409" s="2">
        <v>0</v>
      </c>
      <c r="X409" s="2">
        <v>-463577582.19999999</v>
      </c>
      <c r="Y409" s="2">
        <v>0</v>
      </c>
      <c r="Z409" s="2">
        <v>-1186824682.96</v>
      </c>
      <c r="AA409" s="2">
        <v>0</v>
      </c>
    </row>
    <row r="410" spans="1:27" ht="15" customHeight="1" x14ac:dyDescent="0.25">
      <c r="A410" s="75" t="str">
        <f t="shared" si="18"/>
        <v>LDINPFIgnore</v>
      </c>
      <c r="B410" s="75" t="str">
        <f>VLOOKUP(L410,Mapping!D:F,3,0)</f>
        <v>Ignore</v>
      </c>
      <c r="C410" s="75" t="str">
        <f>VLOOKUP(L410,Mapping!D:G,4,0)</f>
        <v>Ignore</v>
      </c>
      <c r="D410" s="78">
        <f t="shared" si="19"/>
        <v>-1.91E-7</v>
      </c>
      <c r="E410" s="78">
        <f t="shared" si="20"/>
        <v>-1.91E-7</v>
      </c>
      <c r="F410" s="76" t="str">
        <f>VLOOKUP(L410,Mapping!D:H,5,0)</f>
        <v>AUM</v>
      </c>
      <c r="G410" s="1" t="s">
        <v>648</v>
      </c>
      <c r="H410" s="1" t="s">
        <v>133</v>
      </c>
      <c r="I410" s="1" t="s">
        <v>137</v>
      </c>
      <c r="J410" s="6">
        <v>132000</v>
      </c>
      <c r="K410" s="1" t="s">
        <v>661</v>
      </c>
      <c r="L410" s="6">
        <v>132113</v>
      </c>
      <c r="M410" s="2">
        <v>0</v>
      </c>
      <c r="N410" s="1" t="s">
        <v>1040</v>
      </c>
      <c r="O410" s="1" t="s">
        <v>651</v>
      </c>
      <c r="P410" s="2">
        <v>0</v>
      </c>
      <c r="Q410" s="2">
        <v>0</v>
      </c>
      <c r="R410" s="2">
        <v>-1.91</v>
      </c>
      <c r="S410" s="2">
        <v>0</v>
      </c>
      <c r="T410" s="2">
        <v>-1.91</v>
      </c>
      <c r="U410" s="2">
        <v>0</v>
      </c>
      <c r="V410" s="2">
        <v>0</v>
      </c>
      <c r="W410" s="2">
        <v>0</v>
      </c>
      <c r="X410" s="2">
        <v>-1.91</v>
      </c>
      <c r="Y410" s="2">
        <v>0</v>
      </c>
      <c r="Z410" s="2">
        <v>-1.91</v>
      </c>
      <c r="AA410" s="2">
        <v>0</v>
      </c>
    </row>
    <row r="411" spans="1:27" ht="15" customHeight="1" x14ac:dyDescent="0.25">
      <c r="A411" s="75" t="str">
        <f t="shared" si="18"/>
        <v>LDINPFIgnore</v>
      </c>
      <c r="B411" s="75" t="str">
        <f>VLOOKUP(L411,Mapping!D:F,3,0)</f>
        <v>Ignore</v>
      </c>
      <c r="C411" s="75" t="str">
        <f>VLOOKUP(L411,Mapping!D:G,4,0)</f>
        <v>Ignore</v>
      </c>
      <c r="D411" s="78">
        <f t="shared" si="19"/>
        <v>0.23170291000000001</v>
      </c>
      <c r="E411" s="78">
        <f t="shared" si="20"/>
        <v>0.13363077100000001</v>
      </c>
      <c r="F411" s="76" t="str">
        <f>VLOOKUP(L411,Mapping!D:H,5,0)</f>
        <v>AUM</v>
      </c>
      <c r="G411" s="1" t="s">
        <v>648</v>
      </c>
      <c r="H411" s="1" t="s">
        <v>133</v>
      </c>
      <c r="I411" s="1" t="s">
        <v>137</v>
      </c>
      <c r="J411" s="6">
        <v>132000</v>
      </c>
      <c r="K411" s="1" t="s">
        <v>661</v>
      </c>
      <c r="L411" s="6">
        <v>132121</v>
      </c>
      <c r="M411" s="2">
        <v>0</v>
      </c>
      <c r="N411" s="1" t="s">
        <v>662</v>
      </c>
      <c r="O411" s="1" t="s">
        <v>651</v>
      </c>
      <c r="P411" s="2">
        <v>-980721.39</v>
      </c>
      <c r="Q411" s="2">
        <v>0</v>
      </c>
      <c r="R411" s="2">
        <v>0</v>
      </c>
      <c r="S411" s="2">
        <v>2317029.1</v>
      </c>
      <c r="T411" s="2">
        <v>0</v>
      </c>
      <c r="U411" s="2">
        <v>1336307.71</v>
      </c>
      <c r="V411" s="2">
        <v>-980721.39</v>
      </c>
      <c r="W411" s="2">
        <v>0</v>
      </c>
      <c r="X411" s="2">
        <v>0</v>
      </c>
      <c r="Y411" s="2">
        <v>2317029.1</v>
      </c>
      <c r="Z411" s="2">
        <v>0</v>
      </c>
      <c r="AA411" s="2">
        <v>1336307.71</v>
      </c>
    </row>
    <row r="412" spans="1:27" ht="15" customHeight="1" x14ac:dyDescent="0.25">
      <c r="A412" s="75" t="str">
        <f t="shared" si="18"/>
        <v>LDINPFIgnore</v>
      </c>
      <c r="B412" s="75" t="str">
        <f>VLOOKUP(L412,Mapping!D:F,3,0)</f>
        <v>Ignore</v>
      </c>
      <c r="C412" s="75" t="str">
        <f>VLOOKUP(L412,Mapping!D:G,4,0)</f>
        <v>Ignore</v>
      </c>
      <c r="D412" s="78">
        <f t="shared" si="19"/>
        <v>0.26707620700000001</v>
      </c>
      <c r="E412" s="78">
        <f t="shared" si="20"/>
        <v>0.26707620700000001</v>
      </c>
      <c r="F412" s="76" t="str">
        <f>VLOOKUP(L412,Mapping!D:H,5,0)</f>
        <v>AUM</v>
      </c>
      <c r="G412" s="1" t="s">
        <v>648</v>
      </c>
      <c r="H412" s="1" t="s">
        <v>133</v>
      </c>
      <c r="I412" s="1" t="s">
        <v>137</v>
      </c>
      <c r="J412" s="6">
        <v>132000</v>
      </c>
      <c r="K412" s="1" t="s">
        <v>661</v>
      </c>
      <c r="L412" s="6">
        <v>132124</v>
      </c>
      <c r="M412" s="2">
        <v>0</v>
      </c>
      <c r="N412" s="1" t="s">
        <v>663</v>
      </c>
      <c r="O412" s="1" t="s">
        <v>651</v>
      </c>
      <c r="P412" s="2">
        <v>0</v>
      </c>
      <c r="Q412" s="2">
        <v>0</v>
      </c>
      <c r="R412" s="2">
        <v>0</v>
      </c>
      <c r="S412" s="2">
        <v>2670762.0700000003</v>
      </c>
      <c r="T412" s="2">
        <v>0</v>
      </c>
      <c r="U412" s="2">
        <v>2670762.0700000003</v>
      </c>
      <c r="V412" s="2">
        <v>0</v>
      </c>
      <c r="W412" s="2">
        <v>0</v>
      </c>
      <c r="X412" s="2">
        <v>0</v>
      </c>
      <c r="Y412" s="2">
        <v>2670762.0700000003</v>
      </c>
      <c r="Z412" s="2">
        <v>0</v>
      </c>
      <c r="AA412" s="2">
        <v>2670762.0700000003</v>
      </c>
    </row>
    <row r="413" spans="1:27" ht="15" customHeight="1" x14ac:dyDescent="0.25">
      <c r="A413" s="75" t="str">
        <f t="shared" si="18"/>
        <v>LDINPFIgnore</v>
      </c>
      <c r="B413" s="75" t="str">
        <f>VLOOKUP(L413,Mapping!D:F,3,0)</f>
        <v>Ignore</v>
      </c>
      <c r="C413" s="75" t="str">
        <f>VLOOKUP(L413,Mapping!D:G,4,0)</f>
        <v>Ignore</v>
      </c>
      <c r="D413" s="78">
        <f t="shared" si="19"/>
        <v>-15.081916666999998</v>
      </c>
      <c r="E413" s="78">
        <f t="shared" si="20"/>
        <v>-15.081916666999998</v>
      </c>
      <c r="F413" s="76" t="str">
        <f>VLOOKUP(L413,Mapping!D:H,5,0)</f>
        <v>AUM</v>
      </c>
      <c r="G413" s="1" t="s">
        <v>648</v>
      </c>
      <c r="H413" s="1" t="s">
        <v>133</v>
      </c>
      <c r="I413" s="1" t="s">
        <v>137</v>
      </c>
      <c r="J413" s="6">
        <v>132000</v>
      </c>
      <c r="K413" s="1" t="s">
        <v>661</v>
      </c>
      <c r="L413" s="6">
        <v>132160</v>
      </c>
      <c r="M413" s="2">
        <v>0</v>
      </c>
      <c r="N413" s="1" t="s">
        <v>664</v>
      </c>
      <c r="O413" s="1" t="s">
        <v>651</v>
      </c>
      <c r="P413" s="2">
        <v>0</v>
      </c>
      <c r="Q413" s="2">
        <v>0</v>
      </c>
      <c r="R413" s="2">
        <v>-150819166.66999999</v>
      </c>
      <c r="S413" s="2">
        <v>0</v>
      </c>
      <c r="T413" s="2">
        <v>-150819166.66999999</v>
      </c>
      <c r="U413" s="2">
        <v>0</v>
      </c>
      <c r="V413" s="2">
        <v>0</v>
      </c>
      <c r="W413" s="2">
        <v>0</v>
      </c>
      <c r="X413" s="2">
        <v>-150819166.66999999</v>
      </c>
      <c r="Y413" s="2">
        <v>0</v>
      </c>
      <c r="Z413" s="2">
        <v>-150819166.66999999</v>
      </c>
      <c r="AA413" s="2">
        <v>0</v>
      </c>
    </row>
    <row r="414" spans="1:27" ht="15" customHeight="1" x14ac:dyDescent="0.25">
      <c r="A414" s="75" t="str">
        <f t="shared" si="18"/>
        <v>LDINPFIgnore</v>
      </c>
      <c r="B414" s="75" t="str">
        <f>VLOOKUP(L414,Mapping!D:F,3,0)</f>
        <v>Ignore</v>
      </c>
      <c r="C414" s="75" t="str">
        <f>VLOOKUP(L414,Mapping!D:G,4,0)</f>
        <v>Ignore</v>
      </c>
      <c r="D414" s="78">
        <f t="shared" si="19"/>
        <v>0.02</v>
      </c>
      <c r="E414" s="78">
        <f t="shared" si="20"/>
        <v>0</v>
      </c>
      <c r="F414" s="76" t="str">
        <f>VLOOKUP(L414,Mapping!D:H,5,0)</f>
        <v>AUM</v>
      </c>
      <c r="G414" s="1" t="s">
        <v>648</v>
      </c>
      <c r="H414" s="1" t="s">
        <v>133</v>
      </c>
      <c r="I414" s="1" t="s">
        <v>137</v>
      </c>
      <c r="J414" s="6">
        <v>140000</v>
      </c>
      <c r="K414" s="1" t="s">
        <v>665</v>
      </c>
      <c r="L414" s="6">
        <v>140166</v>
      </c>
      <c r="M414" s="2">
        <v>0</v>
      </c>
      <c r="N414" s="1" t="s">
        <v>1466</v>
      </c>
      <c r="O414" s="1" t="s">
        <v>651</v>
      </c>
      <c r="P414" s="2">
        <v>-200000</v>
      </c>
      <c r="Q414" s="2">
        <v>0</v>
      </c>
      <c r="R414" s="2">
        <v>0</v>
      </c>
      <c r="S414" s="2">
        <v>200000</v>
      </c>
      <c r="T414" s="2">
        <v>0</v>
      </c>
      <c r="U414" s="2">
        <v>0</v>
      </c>
      <c r="V414" s="2">
        <v>-200000</v>
      </c>
      <c r="W414" s="2">
        <v>0</v>
      </c>
      <c r="X414" s="2">
        <v>0</v>
      </c>
      <c r="Y414" s="2">
        <v>200000</v>
      </c>
      <c r="Z414" s="2">
        <v>0</v>
      </c>
      <c r="AA414" s="2">
        <v>0</v>
      </c>
    </row>
    <row r="415" spans="1:27" ht="15" customHeight="1" x14ac:dyDescent="0.25">
      <c r="A415" s="75" t="str">
        <f t="shared" si="18"/>
        <v>LDINPFIgnore</v>
      </c>
      <c r="B415" s="75" t="str">
        <f>VLOOKUP(L415,Mapping!D:F,3,0)</f>
        <v>Ignore</v>
      </c>
      <c r="C415" s="75" t="str">
        <f>VLOOKUP(L415,Mapping!D:G,4,0)</f>
        <v>Ignore</v>
      </c>
      <c r="D415" s="78">
        <f t="shared" si="19"/>
        <v>4.9041500000000003E-3</v>
      </c>
      <c r="E415" s="78">
        <f t="shared" si="20"/>
        <v>0</v>
      </c>
      <c r="F415" s="76" t="str">
        <f>VLOOKUP(L415,Mapping!D:H,5,0)</f>
        <v>AUM</v>
      </c>
      <c r="G415" s="1" t="s">
        <v>648</v>
      </c>
      <c r="H415" s="1" t="s">
        <v>133</v>
      </c>
      <c r="I415" s="1" t="s">
        <v>137</v>
      </c>
      <c r="J415" s="6">
        <v>140000</v>
      </c>
      <c r="K415" s="1" t="s">
        <v>665</v>
      </c>
      <c r="L415" s="6">
        <v>140183</v>
      </c>
      <c r="M415" s="2">
        <v>0</v>
      </c>
      <c r="N415" s="1" t="s">
        <v>1467</v>
      </c>
      <c r="O415" s="1" t="s">
        <v>651</v>
      </c>
      <c r="P415" s="2">
        <v>-49041.5</v>
      </c>
      <c r="Q415" s="2">
        <v>0</v>
      </c>
      <c r="R415" s="2">
        <v>0</v>
      </c>
      <c r="S415" s="2">
        <v>49041.5</v>
      </c>
      <c r="T415" s="2">
        <v>0</v>
      </c>
      <c r="U415" s="2">
        <v>0</v>
      </c>
      <c r="V415" s="2">
        <v>-49041.5</v>
      </c>
      <c r="W415" s="2">
        <v>0</v>
      </c>
      <c r="X415" s="2">
        <v>0</v>
      </c>
      <c r="Y415" s="2">
        <v>49041.5</v>
      </c>
      <c r="Z415" s="2">
        <v>0</v>
      </c>
      <c r="AA415" s="2">
        <v>0</v>
      </c>
    </row>
    <row r="416" spans="1:27" ht="15" customHeight="1" x14ac:dyDescent="0.25">
      <c r="A416" s="75" t="str">
        <f t="shared" si="18"/>
        <v>LDINPFIgnore</v>
      </c>
      <c r="B416" s="75" t="str">
        <f>VLOOKUP(L416,Mapping!D:F,3,0)</f>
        <v>Ignore</v>
      </c>
      <c r="C416" s="75" t="str">
        <f>VLOOKUP(L416,Mapping!D:G,4,0)</f>
        <v>Ignore</v>
      </c>
      <c r="D416" s="78">
        <f t="shared" si="19"/>
        <v>4.2734687E-2</v>
      </c>
      <c r="E416" s="78">
        <f t="shared" si="20"/>
        <v>0</v>
      </c>
      <c r="F416" s="76" t="str">
        <f>VLOOKUP(L416,Mapping!D:H,5,0)</f>
        <v>AUM</v>
      </c>
      <c r="G416" s="1" t="s">
        <v>648</v>
      </c>
      <c r="H416" s="1" t="s">
        <v>133</v>
      </c>
      <c r="I416" s="1" t="s">
        <v>137</v>
      </c>
      <c r="J416" s="6">
        <v>140000</v>
      </c>
      <c r="K416" s="1" t="s">
        <v>665</v>
      </c>
      <c r="L416" s="6">
        <v>140311</v>
      </c>
      <c r="M416" s="2">
        <v>0</v>
      </c>
      <c r="N416" s="1" t="s">
        <v>1468</v>
      </c>
      <c r="O416" s="1" t="s">
        <v>651</v>
      </c>
      <c r="P416" s="2">
        <v>-427346.87</v>
      </c>
      <c r="Q416" s="2">
        <v>0</v>
      </c>
      <c r="R416" s="2">
        <v>0</v>
      </c>
      <c r="S416" s="2">
        <v>427346.87</v>
      </c>
      <c r="T416" s="2">
        <v>0</v>
      </c>
      <c r="U416" s="2">
        <v>0</v>
      </c>
      <c r="V416" s="2">
        <v>-427346.87</v>
      </c>
      <c r="W416" s="2">
        <v>0</v>
      </c>
      <c r="X416" s="2">
        <v>0</v>
      </c>
      <c r="Y416" s="2">
        <v>427346.87</v>
      </c>
      <c r="Z416" s="2">
        <v>0</v>
      </c>
      <c r="AA416" s="2">
        <v>0</v>
      </c>
    </row>
    <row r="417" spans="1:27" ht="15" customHeight="1" x14ac:dyDescent="0.25">
      <c r="A417" s="75" t="str">
        <f t="shared" si="18"/>
        <v>LDINPFIgnore</v>
      </c>
      <c r="B417" s="75" t="str">
        <f>VLOOKUP(L417,Mapping!D:F,3,0)</f>
        <v>Ignore</v>
      </c>
      <c r="C417" s="75" t="str">
        <f>VLOOKUP(L417,Mapping!D:G,4,0)</f>
        <v>Ignore</v>
      </c>
      <c r="D417" s="78">
        <f t="shared" si="19"/>
        <v>2.4199999999999998E-3</v>
      </c>
      <c r="E417" s="78">
        <f t="shared" si="20"/>
        <v>0</v>
      </c>
      <c r="F417" s="76" t="str">
        <f>VLOOKUP(L417,Mapping!D:H,5,0)</f>
        <v>AUM</v>
      </c>
      <c r="G417" s="1" t="s">
        <v>648</v>
      </c>
      <c r="H417" s="1" t="s">
        <v>133</v>
      </c>
      <c r="I417" s="1" t="s">
        <v>137</v>
      </c>
      <c r="J417" s="6">
        <v>140000</v>
      </c>
      <c r="K417" s="1" t="s">
        <v>665</v>
      </c>
      <c r="L417" s="6">
        <v>140366</v>
      </c>
      <c r="M417" s="2">
        <v>0</v>
      </c>
      <c r="N417" s="1" t="s">
        <v>1462</v>
      </c>
      <c r="O417" s="1" t="s">
        <v>651</v>
      </c>
      <c r="P417" s="2">
        <v>-24200</v>
      </c>
      <c r="Q417" s="2">
        <v>0</v>
      </c>
      <c r="R417" s="2">
        <v>0</v>
      </c>
      <c r="S417" s="2">
        <v>24200</v>
      </c>
      <c r="T417" s="2">
        <v>0</v>
      </c>
      <c r="U417" s="2">
        <v>0</v>
      </c>
      <c r="V417" s="2">
        <v>-24200</v>
      </c>
      <c r="W417" s="2">
        <v>0</v>
      </c>
      <c r="X417" s="2">
        <v>0</v>
      </c>
      <c r="Y417" s="2">
        <v>24200</v>
      </c>
      <c r="Z417" s="2">
        <v>0</v>
      </c>
      <c r="AA417" s="2">
        <v>0</v>
      </c>
    </row>
    <row r="418" spans="1:27" ht="15" customHeight="1" x14ac:dyDescent="0.25">
      <c r="A418" s="75" t="str">
        <f t="shared" si="18"/>
        <v>LDINPFIgnore</v>
      </c>
      <c r="B418" s="75" t="str">
        <f>VLOOKUP(L418,Mapping!D:F,3,0)</f>
        <v>Ignore</v>
      </c>
      <c r="C418" s="75" t="str">
        <f>VLOOKUP(L418,Mapping!D:G,4,0)</f>
        <v>Ignore</v>
      </c>
      <c r="D418" s="78">
        <f t="shared" si="19"/>
        <v>0.46597171700000001</v>
      </c>
      <c r="E418" s="78">
        <f t="shared" si="20"/>
        <v>0</v>
      </c>
      <c r="F418" s="76" t="str">
        <f>VLOOKUP(L418,Mapping!D:H,5,0)</f>
        <v>AUM</v>
      </c>
      <c r="G418" s="1" t="s">
        <v>648</v>
      </c>
      <c r="H418" s="1" t="s">
        <v>133</v>
      </c>
      <c r="I418" s="1" t="s">
        <v>137</v>
      </c>
      <c r="J418" s="6">
        <v>140000</v>
      </c>
      <c r="K418" s="1" t="s">
        <v>665</v>
      </c>
      <c r="L418" s="6">
        <v>140375</v>
      </c>
      <c r="M418" s="2">
        <v>0</v>
      </c>
      <c r="N418" s="1" t="s">
        <v>1456</v>
      </c>
      <c r="O418" s="1" t="s">
        <v>651</v>
      </c>
      <c r="P418" s="2">
        <v>-4659717.17</v>
      </c>
      <c r="Q418" s="2">
        <v>0</v>
      </c>
      <c r="R418" s="2">
        <v>0</v>
      </c>
      <c r="S418" s="2">
        <v>4659717.17</v>
      </c>
      <c r="T418" s="2">
        <v>0</v>
      </c>
      <c r="U418" s="2">
        <v>0</v>
      </c>
      <c r="V418" s="2">
        <v>-4659717.17</v>
      </c>
      <c r="W418" s="2">
        <v>0</v>
      </c>
      <c r="X418" s="2">
        <v>0</v>
      </c>
      <c r="Y418" s="2">
        <v>4659717.17</v>
      </c>
      <c r="Z418" s="2">
        <v>0</v>
      </c>
      <c r="AA418" s="2">
        <v>0</v>
      </c>
    </row>
    <row r="419" spans="1:27" ht="15" customHeight="1" x14ac:dyDescent="0.25">
      <c r="A419" s="75" t="str">
        <f t="shared" si="18"/>
        <v>LDINPFIgnore</v>
      </c>
      <c r="B419" s="75" t="str">
        <f>VLOOKUP(L419,Mapping!D:F,3,0)</f>
        <v>Ignore</v>
      </c>
      <c r="C419" s="75" t="str">
        <f>VLOOKUP(L419,Mapping!D:G,4,0)</f>
        <v>Ignore</v>
      </c>
      <c r="D419" s="78">
        <f t="shared" si="19"/>
        <v>5.0000000000000001E-4</v>
      </c>
      <c r="E419" s="78">
        <f t="shared" si="20"/>
        <v>0</v>
      </c>
      <c r="F419" s="76" t="str">
        <f>VLOOKUP(L419,Mapping!D:H,5,0)</f>
        <v>AUM</v>
      </c>
      <c r="G419" s="1" t="s">
        <v>648</v>
      </c>
      <c r="H419" s="1" t="s">
        <v>133</v>
      </c>
      <c r="I419" s="1" t="s">
        <v>137</v>
      </c>
      <c r="J419" s="6">
        <v>140000</v>
      </c>
      <c r="K419" s="1" t="s">
        <v>665</v>
      </c>
      <c r="L419" s="6">
        <v>140379</v>
      </c>
      <c r="M419" s="2">
        <v>0</v>
      </c>
      <c r="N419" s="1" t="s">
        <v>1475</v>
      </c>
      <c r="O419" s="1" t="s">
        <v>651</v>
      </c>
      <c r="P419" s="2">
        <v>-5000</v>
      </c>
      <c r="Q419" s="2">
        <v>0</v>
      </c>
      <c r="R419" s="2">
        <v>0</v>
      </c>
      <c r="S419" s="2">
        <v>5000</v>
      </c>
      <c r="T419" s="2">
        <v>0</v>
      </c>
      <c r="U419" s="2">
        <v>0</v>
      </c>
      <c r="V419" s="2">
        <v>-5000</v>
      </c>
      <c r="W419" s="2">
        <v>0</v>
      </c>
      <c r="X419" s="2">
        <v>0</v>
      </c>
      <c r="Y419" s="2">
        <v>5000</v>
      </c>
      <c r="Z419" s="2">
        <v>0</v>
      </c>
      <c r="AA419" s="2">
        <v>0</v>
      </c>
    </row>
    <row r="420" spans="1:27" ht="15" customHeight="1" x14ac:dyDescent="0.25">
      <c r="A420" s="75" t="str">
        <f t="shared" si="18"/>
        <v>LDINPFIgnore</v>
      </c>
      <c r="B420" s="75" t="str">
        <f>VLOOKUP(L420,Mapping!D:F,3,0)</f>
        <v>Ignore</v>
      </c>
      <c r="C420" s="75" t="str">
        <f>VLOOKUP(L420,Mapping!D:G,4,0)</f>
        <v>Ignore</v>
      </c>
      <c r="D420" s="78">
        <f t="shared" si="19"/>
        <v>2.2241639000000001E-2</v>
      </c>
      <c r="E420" s="78">
        <f t="shared" si="20"/>
        <v>-1.0972085000000001E-2</v>
      </c>
      <c r="F420" s="76" t="str">
        <f>VLOOKUP(L420,Mapping!D:H,5,0)</f>
        <v>AUM</v>
      </c>
      <c r="G420" s="1" t="s">
        <v>648</v>
      </c>
      <c r="H420" s="1" t="s">
        <v>133</v>
      </c>
      <c r="I420" s="1" t="s">
        <v>137</v>
      </c>
      <c r="J420" s="6">
        <v>140000</v>
      </c>
      <c r="K420" s="1" t="s">
        <v>665</v>
      </c>
      <c r="L420" s="6">
        <v>140500</v>
      </c>
      <c r="M420" s="2">
        <v>0</v>
      </c>
      <c r="N420" s="1" t="s">
        <v>670</v>
      </c>
      <c r="O420" s="1" t="s">
        <v>651</v>
      </c>
      <c r="P420" s="2">
        <v>-332137.24</v>
      </c>
      <c r="Q420" s="2">
        <v>0</v>
      </c>
      <c r="R420" s="2">
        <v>0</v>
      </c>
      <c r="S420" s="2">
        <v>222416.39</v>
      </c>
      <c r="T420" s="2">
        <v>-109720.85</v>
      </c>
      <c r="U420" s="2">
        <v>0</v>
      </c>
      <c r="V420" s="2">
        <v>-332137.24</v>
      </c>
      <c r="W420" s="2">
        <v>0</v>
      </c>
      <c r="X420" s="2">
        <v>0</v>
      </c>
      <c r="Y420" s="2">
        <v>222416.39</v>
      </c>
      <c r="Z420" s="2">
        <v>-109720.85</v>
      </c>
      <c r="AA420" s="2">
        <v>0</v>
      </c>
    </row>
    <row r="421" spans="1:27" ht="15" customHeight="1" x14ac:dyDescent="0.25">
      <c r="A421" s="75" t="str">
        <f t="shared" si="18"/>
        <v>LDINPFIgnore</v>
      </c>
      <c r="B421" s="75" t="str">
        <f>VLOOKUP(L421,Mapping!D:F,3,0)</f>
        <v>Ignore</v>
      </c>
      <c r="C421" s="75" t="str">
        <f>VLOOKUP(L421,Mapping!D:G,4,0)</f>
        <v>Ignore</v>
      </c>
      <c r="D421" s="78">
        <f t="shared" si="19"/>
        <v>0.32</v>
      </c>
      <c r="E421" s="78">
        <f t="shared" si="20"/>
        <v>0</v>
      </c>
      <c r="F421" s="76" t="str">
        <f>VLOOKUP(L421,Mapping!D:H,5,0)</f>
        <v>AUM</v>
      </c>
      <c r="G421" s="1" t="s">
        <v>648</v>
      </c>
      <c r="H421" s="1" t="s">
        <v>133</v>
      </c>
      <c r="I421" s="1" t="s">
        <v>137</v>
      </c>
      <c r="J421" s="6">
        <v>140000</v>
      </c>
      <c r="K421" s="1" t="s">
        <v>665</v>
      </c>
      <c r="L421" s="6">
        <v>140520</v>
      </c>
      <c r="M421" s="2">
        <v>0</v>
      </c>
      <c r="N421" s="1" t="s">
        <v>1483</v>
      </c>
      <c r="O421" s="1" t="s">
        <v>651</v>
      </c>
      <c r="P421" s="2">
        <v>-3200000</v>
      </c>
      <c r="Q421" s="2">
        <v>0</v>
      </c>
      <c r="R421" s="2">
        <v>0</v>
      </c>
      <c r="S421" s="2">
        <v>3200000</v>
      </c>
      <c r="T421" s="2">
        <v>0</v>
      </c>
      <c r="U421" s="2">
        <v>0</v>
      </c>
      <c r="V421" s="2">
        <v>-3200000</v>
      </c>
      <c r="W421" s="2">
        <v>0</v>
      </c>
      <c r="X421" s="2">
        <v>0</v>
      </c>
      <c r="Y421" s="2">
        <v>3200000</v>
      </c>
      <c r="Z421" s="2">
        <v>0</v>
      </c>
      <c r="AA421" s="2">
        <v>0</v>
      </c>
    </row>
    <row r="422" spans="1:27" ht="15" customHeight="1" x14ac:dyDescent="0.25">
      <c r="A422" s="75" t="str">
        <f t="shared" si="18"/>
        <v>LDINPFIgnore</v>
      </c>
      <c r="B422" s="75" t="str">
        <f>VLOOKUP(L422,Mapping!D:F,3,0)</f>
        <v>Ignore</v>
      </c>
      <c r="C422" s="75" t="str">
        <f>VLOOKUP(L422,Mapping!D:G,4,0)</f>
        <v>Ignore</v>
      </c>
      <c r="D422" s="78">
        <f t="shared" si="19"/>
        <v>3.3135037999999999E-2</v>
      </c>
      <c r="E422" s="78">
        <f t="shared" si="20"/>
        <v>0</v>
      </c>
      <c r="F422" s="76" t="str">
        <f>VLOOKUP(L422,Mapping!D:H,5,0)</f>
        <v>AUM</v>
      </c>
      <c r="G422" s="1" t="s">
        <v>648</v>
      </c>
      <c r="H422" s="1" t="s">
        <v>133</v>
      </c>
      <c r="I422" s="1" t="s">
        <v>137</v>
      </c>
      <c r="J422" s="6">
        <v>140000</v>
      </c>
      <c r="K422" s="1" t="s">
        <v>665</v>
      </c>
      <c r="L422" s="6">
        <v>140527</v>
      </c>
      <c r="M422" s="2">
        <v>0</v>
      </c>
      <c r="N422" s="1" t="s">
        <v>1469</v>
      </c>
      <c r="O422" s="1" t="s">
        <v>651</v>
      </c>
      <c r="P422" s="2">
        <v>-331350.38</v>
      </c>
      <c r="Q422" s="2">
        <v>0</v>
      </c>
      <c r="R422" s="2">
        <v>0</v>
      </c>
      <c r="S422" s="2">
        <v>331350.38</v>
      </c>
      <c r="T422" s="2">
        <v>0</v>
      </c>
      <c r="U422" s="2">
        <v>0</v>
      </c>
      <c r="V422" s="2">
        <v>-331350.38</v>
      </c>
      <c r="W422" s="2">
        <v>0</v>
      </c>
      <c r="X422" s="2">
        <v>0</v>
      </c>
      <c r="Y422" s="2">
        <v>331350.38</v>
      </c>
      <c r="Z422" s="2">
        <v>0</v>
      </c>
      <c r="AA422" s="2">
        <v>0</v>
      </c>
    </row>
    <row r="423" spans="1:27" ht="15" customHeight="1" x14ac:dyDescent="0.25">
      <c r="A423" s="75" t="str">
        <f t="shared" si="18"/>
        <v>LDINPFIgnore</v>
      </c>
      <c r="B423" s="75" t="str">
        <f>VLOOKUP(L423,Mapping!D:F,3,0)</f>
        <v>Ignore</v>
      </c>
      <c r="C423" s="75" t="str">
        <f>VLOOKUP(L423,Mapping!D:G,4,0)</f>
        <v>Ignore</v>
      </c>
      <c r="D423" s="78">
        <f t="shared" si="19"/>
        <v>5.0000000000000001E-3</v>
      </c>
      <c r="E423" s="78">
        <f t="shared" si="20"/>
        <v>0</v>
      </c>
      <c r="F423" s="76" t="str">
        <f>VLOOKUP(L423,Mapping!D:H,5,0)</f>
        <v>AUM</v>
      </c>
      <c r="G423" s="1" t="s">
        <v>648</v>
      </c>
      <c r="H423" s="1" t="s">
        <v>133</v>
      </c>
      <c r="I423" s="1" t="s">
        <v>137</v>
      </c>
      <c r="J423" s="6">
        <v>140000</v>
      </c>
      <c r="K423" s="1" t="s">
        <v>665</v>
      </c>
      <c r="L423" s="6">
        <v>140540</v>
      </c>
      <c r="M423" s="2">
        <v>0</v>
      </c>
      <c r="N423" s="1" t="s">
        <v>1457</v>
      </c>
      <c r="O423" s="1" t="s">
        <v>651</v>
      </c>
      <c r="P423" s="2">
        <v>-50000</v>
      </c>
      <c r="Q423" s="2">
        <v>0</v>
      </c>
      <c r="R423" s="2">
        <v>0</v>
      </c>
      <c r="S423" s="2">
        <v>50000</v>
      </c>
      <c r="T423" s="2">
        <v>0</v>
      </c>
      <c r="U423" s="2">
        <v>0</v>
      </c>
      <c r="V423" s="2">
        <v>-50000</v>
      </c>
      <c r="W423" s="2">
        <v>0</v>
      </c>
      <c r="X423" s="2">
        <v>0</v>
      </c>
      <c r="Y423" s="2">
        <v>50000</v>
      </c>
      <c r="Z423" s="2">
        <v>0</v>
      </c>
      <c r="AA423" s="2">
        <v>0</v>
      </c>
    </row>
    <row r="424" spans="1:27" ht="15" customHeight="1" x14ac:dyDescent="0.25">
      <c r="A424" s="75" t="str">
        <f t="shared" si="18"/>
        <v>LDINPFIgnore</v>
      </c>
      <c r="B424" s="75" t="str">
        <f>VLOOKUP(L424,Mapping!D:F,3,0)</f>
        <v>Ignore</v>
      </c>
      <c r="C424" s="75" t="str">
        <f>VLOOKUP(L424,Mapping!D:G,4,0)</f>
        <v>Ignore</v>
      </c>
      <c r="D424" s="78">
        <f t="shared" si="19"/>
        <v>2.0350580000000002E-3</v>
      </c>
      <c r="E424" s="78">
        <f t="shared" si="20"/>
        <v>-2.6469060999999999E-2</v>
      </c>
      <c r="F424" s="76" t="str">
        <f>VLOOKUP(L424,Mapping!D:H,5,0)</f>
        <v>AUM</v>
      </c>
      <c r="G424" s="1" t="s">
        <v>648</v>
      </c>
      <c r="H424" s="1" t="s">
        <v>133</v>
      </c>
      <c r="I424" s="1" t="s">
        <v>137</v>
      </c>
      <c r="J424" s="6">
        <v>140000</v>
      </c>
      <c r="K424" s="1" t="s">
        <v>665</v>
      </c>
      <c r="L424" s="6">
        <v>140551</v>
      </c>
      <c r="M424" s="2">
        <v>0</v>
      </c>
      <c r="N424" s="1" t="s">
        <v>1018</v>
      </c>
      <c r="O424" s="1" t="s">
        <v>651</v>
      </c>
      <c r="P424" s="2">
        <v>-285041.19</v>
      </c>
      <c r="Q424" s="2">
        <v>0</v>
      </c>
      <c r="R424" s="2">
        <v>0</v>
      </c>
      <c r="S424" s="2">
        <v>20350.580000000002</v>
      </c>
      <c r="T424" s="2">
        <v>-264690.61</v>
      </c>
      <c r="U424" s="2">
        <v>0</v>
      </c>
      <c r="V424" s="2">
        <v>-285041.19</v>
      </c>
      <c r="W424" s="2">
        <v>0</v>
      </c>
      <c r="X424" s="2">
        <v>0</v>
      </c>
      <c r="Y424" s="2">
        <v>20350.580000000002</v>
      </c>
      <c r="Z424" s="2">
        <v>-264690.61</v>
      </c>
      <c r="AA424" s="2">
        <v>0</v>
      </c>
    </row>
    <row r="425" spans="1:27" ht="15" customHeight="1" x14ac:dyDescent="0.25">
      <c r="A425" s="75" t="str">
        <f t="shared" si="18"/>
        <v>LDINPFIgnore</v>
      </c>
      <c r="B425" s="75" t="str">
        <f>VLOOKUP(L425,Mapping!D:F,3,0)</f>
        <v>Ignore</v>
      </c>
      <c r="C425" s="75" t="str">
        <f>VLOOKUP(L425,Mapping!D:G,4,0)</f>
        <v>Ignore</v>
      </c>
      <c r="D425" s="78">
        <f t="shared" si="19"/>
        <v>-8.543199726000001</v>
      </c>
      <c r="E425" s="78">
        <f t="shared" si="20"/>
        <v>-51.537518081999998</v>
      </c>
      <c r="F425" s="76" t="str">
        <f>VLOOKUP(L425,Mapping!D:H,5,0)</f>
        <v>AUM</v>
      </c>
      <c r="G425" s="1" t="s">
        <v>648</v>
      </c>
      <c r="H425" s="1" t="s">
        <v>133</v>
      </c>
      <c r="I425" s="1" t="s">
        <v>137</v>
      </c>
      <c r="J425" s="6">
        <v>152000</v>
      </c>
      <c r="K425" s="1" t="s">
        <v>671</v>
      </c>
      <c r="L425" s="6">
        <v>152120</v>
      </c>
      <c r="M425" s="2">
        <v>0</v>
      </c>
      <c r="N425" s="1" t="s">
        <v>672</v>
      </c>
      <c r="O425" s="1" t="s">
        <v>651</v>
      </c>
      <c r="P425" s="2">
        <v>-429943183.56</v>
      </c>
      <c r="Q425" s="2">
        <v>0</v>
      </c>
      <c r="R425" s="2">
        <v>-85431997.260000005</v>
      </c>
      <c r="S425" s="2">
        <v>0</v>
      </c>
      <c r="T425" s="2">
        <v>-515375180.81999999</v>
      </c>
      <c r="U425" s="2">
        <v>0</v>
      </c>
      <c r="V425" s="2">
        <v>-429943183.56</v>
      </c>
      <c r="W425" s="2">
        <v>0</v>
      </c>
      <c r="X425" s="2">
        <v>-85431997.260000005</v>
      </c>
      <c r="Y425" s="2">
        <v>0</v>
      </c>
      <c r="Z425" s="2">
        <v>-515375180.81999999</v>
      </c>
      <c r="AA425" s="2">
        <v>0</v>
      </c>
    </row>
    <row r="426" spans="1:27" ht="15" customHeight="1" x14ac:dyDescent="0.25">
      <c r="A426" s="75" t="str">
        <f t="shared" si="18"/>
        <v>LDINPFIgnore</v>
      </c>
      <c r="B426" s="75" t="str">
        <f>VLOOKUP(L426,Mapping!D:F,3,0)</f>
        <v>Ignore</v>
      </c>
      <c r="C426" s="75" t="str">
        <f>VLOOKUP(L426,Mapping!D:G,4,0)</f>
        <v>Ignore</v>
      </c>
      <c r="D426" s="78">
        <f t="shared" si="19"/>
        <v>4.8079544329999999</v>
      </c>
      <c r="E426" s="78">
        <f t="shared" si="20"/>
        <v>-2.6074616659999998</v>
      </c>
      <c r="F426" s="76" t="str">
        <f>VLOOKUP(L426,Mapping!D:H,5,0)</f>
        <v>AUM</v>
      </c>
      <c r="G426" s="1" t="s">
        <v>648</v>
      </c>
      <c r="H426" s="1" t="s">
        <v>133</v>
      </c>
      <c r="I426" s="1" t="s">
        <v>137</v>
      </c>
      <c r="J426" s="6">
        <v>152000</v>
      </c>
      <c r="K426" s="1" t="s">
        <v>671</v>
      </c>
      <c r="L426" s="6">
        <v>152130</v>
      </c>
      <c r="M426" s="2">
        <v>0</v>
      </c>
      <c r="N426" s="1" t="s">
        <v>673</v>
      </c>
      <c r="O426" s="1" t="s">
        <v>651</v>
      </c>
      <c r="P426" s="2">
        <v>-74154160.989999995</v>
      </c>
      <c r="Q426" s="2">
        <v>0</v>
      </c>
      <c r="R426" s="2">
        <v>0</v>
      </c>
      <c r="S426" s="2">
        <v>48079544.329999998</v>
      </c>
      <c r="T426" s="2">
        <v>-26074616.66</v>
      </c>
      <c r="U426" s="2">
        <v>0</v>
      </c>
      <c r="V426" s="2">
        <v>-74154160.989999995</v>
      </c>
      <c r="W426" s="2">
        <v>0</v>
      </c>
      <c r="X426" s="2">
        <v>0</v>
      </c>
      <c r="Y426" s="2">
        <v>48079544.329999998</v>
      </c>
      <c r="Z426" s="2">
        <v>-26074616.66</v>
      </c>
      <c r="AA426" s="2">
        <v>0</v>
      </c>
    </row>
    <row r="427" spans="1:27" ht="15" customHeight="1" x14ac:dyDescent="0.25">
      <c r="A427" s="75" t="str">
        <f t="shared" si="18"/>
        <v>LDINPFIgnore</v>
      </c>
      <c r="B427" s="75" t="str">
        <f>VLOOKUP(L427,Mapping!D:F,3,0)</f>
        <v>Ignore</v>
      </c>
      <c r="C427" s="75" t="str">
        <f>VLOOKUP(L427,Mapping!D:G,4,0)</f>
        <v>Ignore</v>
      </c>
      <c r="D427" s="78">
        <f t="shared" si="19"/>
        <v>-0.50855555599999991</v>
      </c>
      <c r="E427" s="78">
        <f t="shared" si="20"/>
        <v>-0.50855555599999991</v>
      </c>
      <c r="F427" s="76" t="str">
        <f>VLOOKUP(L427,Mapping!D:H,5,0)</f>
        <v>AUM</v>
      </c>
      <c r="G427" s="1" t="s">
        <v>648</v>
      </c>
      <c r="H427" s="1" t="s">
        <v>133</v>
      </c>
      <c r="I427" s="1" t="s">
        <v>137</v>
      </c>
      <c r="J427" s="6">
        <v>152000</v>
      </c>
      <c r="K427" s="1" t="s">
        <v>671</v>
      </c>
      <c r="L427" s="6">
        <v>152135</v>
      </c>
      <c r="M427" s="2">
        <v>0</v>
      </c>
      <c r="N427" s="1" t="s">
        <v>674</v>
      </c>
      <c r="O427" s="1" t="s">
        <v>651</v>
      </c>
      <c r="P427" s="2">
        <v>0</v>
      </c>
      <c r="Q427" s="2">
        <v>0</v>
      </c>
      <c r="R427" s="2">
        <v>-5085555.5599999996</v>
      </c>
      <c r="S427" s="2">
        <v>0</v>
      </c>
      <c r="T427" s="2">
        <v>-5085555.5599999996</v>
      </c>
      <c r="U427" s="2">
        <v>0</v>
      </c>
      <c r="V427" s="2">
        <v>0</v>
      </c>
      <c r="W427" s="2">
        <v>0</v>
      </c>
      <c r="X427" s="2">
        <v>-5085555.5599999996</v>
      </c>
      <c r="Y427" s="2">
        <v>0</v>
      </c>
      <c r="Z427" s="2">
        <v>-5085555.5599999996</v>
      </c>
      <c r="AA427" s="2">
        <v>0</v>
      </c>
    </row>
    <row r="428" spans="1:27" ht="15" customHeight="1" x14ac:dyDescent="0.25">
      <c r="A428" s="75" t="str">
        <f t="shared" si="18"/>
        <v>LDINPFIgnore</v>
      </c>
      <c r="B428" s="75" t="str">
        <f>VLOOKUP(L428,Mapping!D:F,3,0)</f>
        <v>Ignore</v>
      </c>
      <c r="C428" s="75" t="str">
        <f>VLOOKUP(L428,Mapping!D:G,4,0)</f>
        <v>Ignore</v>
      </c>
      <c r="D428" s="78">
        <f t="shared" si="19"/>
        <v>0.56728084999999995</v>
      </c>
      <c r="E428" s="78">
        <f t="shared" si="20"/>
        <v>-0.21815665000000001</v>
      </c>
      <c r="F428" s="76" t="str">
        <f>VLOOKUP(L428,Mapping!D:H,5,0)</f>
        <v>AUM</v>
      </c>
      <c r="G428" s="1" t="s">
        <v>648</v>
      </c>
      <c r="H428" s="1" t="s">
        <v>133</v>
      </c>
      <c r="I428" s="1" t="s">
        <v>137</v>
      </c>
      <c r="J428" s="6">
        <v>152000</v>
      </c>
      <c r="K428" s="1" t="s">
        <v>671</v>
      </c>
      <c r="L428" s="6">
        <v>152180</v>
      </c>
      <c r="M428" s="2">
        <v>0</v>
      </c>
      <c r="N428" s="1" t="s">
        <v>832</v>
      </c>
      <c r="O428" s="1" t="s">
        <v>651</v>
      </c>
      <c r="P428" s="2">
        <v>-7854375</v>
      </c>
      <c r="Q428" s="2">
        <v>0</v>
      </c>
      <c r="R428" s="2">
        <v>0</v>
      </c>
      <c r="S428" s="2">
        <v>5672808.5</v>
      </c>
      <c r="T428" s="2">
        <v>-2181566.5</v>
      </c>
      <c r="U428" s="2">
        <v>0</v>
      </c>
      <c r="V428" s="2">
        <v>-7854375</v>
      </c>
      <c r="W428" s="2">
        <v>0</v>
      </c>
      <c r="X428" s="2">
        <v>0</v>
      </c>
      <c r="Y428" s="2">
        <v>5672808.5</v>
      </c>
      <c r="Z428" s="2">
        <v>-2181566.5</v>
      </c>
      <c r="AA428" s="2">
        <v>0</v>
      </c>
    </row>
    <row r="429" spans="1:27" ht="15" customHeight="1" x14ac:dyDescent="0.25">
      <c r="A429" s="75" t="str">
        <f t="shared" si="18"/>
        <v>LDINPFIgnore</v>
      </c>
      <c r="B429" s="75" t="str">
        <f>VLOOKUP(L429,Mapping!D:F,3,0)</f>
        <v>Ignore</v>
      </c>
      <c r="C429" s="75" t="str">
        <f>VLOOKUP(L429,Mapping!D:G,4,0)</f>
        <v>Ignore</v>
      </c>
      <c r="D429" s="78">
        <f t="shared" si="19"/>
        <v>1.8608452170000003</v>
      </c>
      <c r="E429" s="78">
        <f t="shared" si="20"/>
        <v>-0.98322704999999999</v>
      </c>
      <c r="F429" s="76" t="str">
        <f>VLOOKUP(L429,Mapping!D:H,5,0)</f>
        <v>AUM</v>
      </c>
      <c r="G429" s="1" t="s">
        <v>648</v>
      </c>
      <c r="H429" s="1" t="s">
        <v>133</v>
      </c>
      <c r="I429" s="1" t="s">
        <v>137</v>
      </c>
      <c r="J429" s="6">
        <v>152000</v>
      </c>
      <c r="K429" s="1" t="s">
        <v>671</v>
      </c>
      <c r="L429" s="6">
        <v>152181</v>
      </c>
      <c r="M429" s="2">
        <v>0</v>
      </c>
      <c r="N429" s="1" t="s">
        <v>833</v>
      </c>
      <c r="O429" s="1" t="s">
        <v>651</v>
      </c>
      <c r="P429" s="2">
        <v>-28440722.670000002</v>
      </c>
      <c r="Q429" s="2">
        <v>0</v>
      </c>
      <c r="R429" s="2">
        <v>0</v>
      </c>
      <c r="S429" s="2">
        <v>18608452.170000002</v>
      </c>
      <c r="T429" s="2">
        <v>-9832270.5</v>
      </c>
      <c r="U429" s="2">
        <v>0</v>
      </c>
      <c r="V429" s="2">
        <v>-28440722.670000002</v>
      </c>
      <c r="W429" s="2">
        <v>0</v>
      </c>
      <c r="X429" s="2">
        <v>0</v>
      </c>
      <c r="Y429" s="2">
        <v>18608452.170000002</v>
      </c>
      <c r="Z429" s="2">
        <v>-9832270.5</v>
      </c>
      <c r="AA429" s="2">
        <v>0</v>
      </c>
    </row>
    <row r="430" spans="1:27" ht="15" customHeight="1" x14ac:dyDescent="0.25">
      <c r="A430" s="75" t="str">
        <f t="shared" si="18"/>
        <v>LDINPFIgnore</v>
      </c>
      <c r="B430" s="75" t="str">
        <f>VLOOKUP(L430,Mapping!D:F,3,0)</f>
        <v>Ignore</v>
      </c>
      <c r="C430" s="75" t="str">
        <f>VLOOKUP(L430,Mapping!D:G,4,0)</f>
        <v>Ignore</v>
      </c>
      <c r="D430" s="78">
        <f t="shared" si="19"/>
        <v>0</v>
      </c>
      <c r="E430" s="78">
        <f t="shared" si="20"/>
        <v>-8.9999999999999995E-9</v>
      </c>
      <c r="F430" s="76" t="str">
        <f>VLOOKUP(L430,Mapping!D:H,5,0)</f>
        <v>AUM</v>
      </c>
      <c r="G430" s="1" t="s">
        <v>648</v>
      </c>
      <c r="H430" s="1" t="s">
        <v>133</v>
      </c>
      <c r="I430" s="1" t="s">
        <v>137</v>
      </c>
      <c r="J430" s="6">
        <v>152000</v>
      </c>
      <c r="K430" s="1" t="s">
        <v>671</v>
      </c>
      <c r="L430" s="6">
        <v>152232</v>
      </c>
      <c r="M430" s="2">
        <v>0</v>
      </c>
      <c r="N430" s="1" t="s">
        <v>675</v>
      </c>
      <c r="O430" s="1" t="s">
        <v>651</v>
      </c>
      <c r="P430" s="2">
        <v>-0.09</v>
      </c>
      <c r="Q430" s="2">
        <v>0</v>
      </c>
      <c r="R430" s="2">
        <v>0</v>
      </c>
      <c r="S430" s="2">
        <v>0</v>
      </c>
      <c r="T430" s="2">
        <v>-0.09</v>
      </c>
      <c r="U430" s="2">
        <v>0</v>
      </c>
      <c r="V430" s="2">
        <v>-0.09</v>
      </c>
      <c r="W430" s="2">
        <v>0</v>
      </c>
      <c r="X430" s="2">
        <v>0</v>
      </c>
      <c r="Y430" s="2">
        <v>0</v>
      </c>
      <c r="Z430" s="2">
        <v>-0.09</v>
      </c>
      <c r="AA430" s="2">
        <v>0</v>
      </c>
    </row>
    <row r="431" spans="1:27" ht="15" customHeight="1" x14ac:dyDescent="0.25">
      <c r="A431" s="75" t="str">
        <f t="shared" si="18"/>
        <v>LDINPFIgnore</v>
      </c>
      <c r="B431" s="75" t="str">
        <f>VLOOKUP(L431,Mapping!D:F,3,0)</f>
        <v>Ignore</v>
      </c>
      <c r="C431" s="75" t="str">
        <f>VLOOKUP(L431,Mapping!D:G,4,0)</f>
        <v>Ignore</v>
      </c>
      <c r="D431" s="78">
        <f t="shared" si="19"/>
        <v>-4.193787E-3</v>
      </c>
      <c r="E431" s="78">
        <f t="shared" si="20"/>
        <v>-1.0824818E-2</v>
      </c>
      <c r="F431" s="76" t="str">
        <f>VLOOKUP(L431,Mapping!D:H,5,0)</f>
        <v>AUM</v>
      </c>
      <c r="G431" s="1" t="s">
        <v>648</v>
      </c>
      <c r="H431" s="1" t="s">
        <v>133</v>
      </c>
      <c r="I431" s="1" t="s">
        <v>137</v>
      </c>
      <c r="J431" s="6">
        <v>152000</v>
      </c>
      <c r="K431" s="1" t="s">
        <v>671</v>
      </c>
      <c r="L431" s="6">
        <v>152248</v>
      </c>
      <c r="M431" s="2">
        <v>0</v>
      </c>
      <c r="N431" s="1" t="s">
        <v>676</v>
      </c>
      <c r="O431" s="1" t="s">
        <v>651</v>
      </c>
      <c r="P431" s="2">
        <v>-66310.31</v>
      </c>
      <c r="Q431" s="2">
        <v>0</v>
      </c>
      <c r="R431" s="2">
        <v>-41937.870000000003</v>
      </c>
      <c r="S431" s="2">
        <v>0</v>
      </c>
      <c r="T431" s="2">
        <v>-108248.18</v>
      </c>
      <c r="U431" s="2">
        <v>0</v>
      </c>
      <c r="V431" s="2">
        <v>-66310.31</v>
      </c>
      <c r="W431" s="2">
        <v>0</v>
      </c>
      <c r="X431" s="2">
        <v>-41937.870000000003</v>
      </c>
      <c r="Y431" s="2">
        <v>0</v>
      </c>
      <c r="Z431" s="2">
        <v>-108248.18</v>
      </c>
      <c r="AA431" s="2">
        <v>0</v>
      </c>
    </row>
    <row r="432" spans="1:27" ht="15" customHeight="1" x14ac:dyDescent="0.25">
      <c r="A432" s="75" t="str">
        <f t="shared" si="18"/>
        <v>LDINPFIgnore</v>
      </c>
      <c r="B432" s="75" t="str">
        <f>VLOOKUP(L432,Mapping!D:F,3,0)</f>
        <v>Ignore</v>
      </c>
      <c r="C432" s="75" t="str">
        <f>VLOOKUP(L432,Mapping!D:G,4,0)</f>
        <v>Ignore</v>
      </c>
      <c r="D432" s="78">
        <f t="shared" si="19"/>
        <v>0</v>
      </c>
      <c r="E432" s="78">
        <f t="shared" si="20"/>
        <v>-1.4039000000000002E-5</v>
      </c>
      <c r="F432" s="76" t="str">
        <f>VLOOKUP(L432,Mapping!D:H,5,0)</f>
        <v>AUM</v>
      </c>
      <c r="G432" s="1" t="s">
        <v>648</v>
      </c>
      <c r="H432" s="1" t="s">
        <v>133</v>
      </c>
      <c r="I432" s="1" t="s">
        <v>137</v>
      </c>
      <c r="J432" s="6">
        <v>152000</v>
      </c>
      <c r="K432" s="1" t="s">
        <v>671</v>
      </c>
      <c r="L432" s="6">
        <v>152317</v>
      </c>
      <c r="M432" s="2">
        <v>0</v>
      </c>
      <c r="N432" s="1" t="s">
        <v>1471</v>
      </c>
      <c r="O432" s="1" t="s">
        <v>651</v>
      </c>
      <c r="P432" s="2">
        <v>-140.39000000000001</v>
      </c>
      <c r="Q432" s="2">
        <v>0</v>
      </c>
      <c r="R432" s="2">
        <v>0</v>
      </c>
      <c r="S432" s="2">
        <v>0</v>
      </c>
      <c r="T432" s="2">
        <v>-140.39000000000001</v>
      </c>
      <c r="U432" s="2">
        <v>0</v>
      </c>
      <c r="V432" s="2">
        <v>-140.39000000000001</v>
      </c>
      <c r="W432" s="2">
        <v>0</v>
      </c>
      <c r="X432" s="2">
        <v>0</v>
      </c>
      <c r="Y432" s="2">
        <v>0</v>
      </c>
      <c r="Z432" s="2">
        <v>-140.39000000000001</v>
      </c>
      <c r="AA432" s="2">
        <v>0</v>
      </c>
    </row>
    <row r="433" spans="1:27" ht="15" customHeight="1" x14ac:dyDescent="0.25">
      <c r="A433" s="75" t="str">
        <f t="shared" si="18"/>
        <v>LDINPFIgnore</v>
      </c>
      <c r="B433" s="75" t="str">
        <f>VLOOKUP(L433,Mapping!D:F,3,0)</f>
        <v>Ignore</v>
      </c>
      <c r="C433" s="75" t="str">
        <f>VLOOKUP(L433,Mapping!D:G,4,0)</f>
        <v>Ignore</v>
      </c>
      <c r="D433" s="78">
        <f t="shared" si="19"/>
        <v>-1.7953795000000002E-2</v>
      </c>
      <c r="E433" s="78">
        <f t="shared" si="20"/>
        <v>-2.8659295000000001E-2</v>
      </c>
      <c r="F433" s="76" t="str">
        <f>VLOOKUP(L433,Mapping!D:H,5,0)</f>
        <v>AUM</v>
      </c>
      <c r="G433" s="1" t="s">
        <v>648</v>
      </c>
      <c r="H433" s="1" t="s">
        <v>133</v>
      </c>
      <c r="I433" s="1" t="s">
        <v>137</v>
      </c>
      <c r="J433" s="6">
        <v>152000</v>
      </c>
      <c r="K433" s="1" t="s">
        <v>671</v>
      </c>
      <c r="L433" s="6">
        <v>153001</v>
      </c>
      <c r="M433" s="2">
        <v>0</v>
      </c>
      <c r="N433" s="1" t="s">
        <v>876</v>
      </c>
      <c r="O433" s="1" t="s">
        <v>651</v>
      </c>
      <c r="P433" s="2">
        <v>-107055</v>
      </c>
      <c r="Q433" s="2">
        <v>0</v>
      </c>
      <c r="R433" s="2">
        <v>-179537.95</v>
      </c>
      <c r="S433" s="2">
        <v>0</v>
      </c>
      <c r="T433" s="2">
        <v>-286592.95</v>
      </c>
      <c r="U433" s="2">
        <v>0</v>
      </c>
      <c r="V433" s="2">
        <v>-107055</v>
      </c>
      <c r="W433" s="2">
        <v>0</v>
      </c>
      <c r="X433" s="2">
        <v>-179537.95</v>
      </c>
      <c r="Y433" s="2">
        <v>0</v>
      </c>
      <c r="Z433" s="2">
        <v>-286592.95</v>
      </c>
      <c r="AA433" s="2">
        <v>0</v>
      </c>
    </row>
    <row r="434" spans="1:27" ht="15" customHeight="1" x14ac:dyDescent="0.25">
      <c r="A434" s="75" t="str">
        <f t="shared" si="18"/>
        <v>LDINPFIgnore</v>
      </c>
      <c r="B434" s="75" t="str">
        <f>VLOOKUP(L434,Mapping!D:F,3,0)</f>
        <v>Ignore</v>
      </c>
      <c r="C434" s="75" t="str">
        <f>VLOOKUP(L434,Mapping!D:G,4,0)</f>
        <v>Ignore</v>
      </c>
      <c r="D434" s="78">
        <f t="shared" si="19"/>
        <v>2.9949949999999999E-3</v>
      </c>
      <c r="E434" s="78">
        <f t="shared" si="20"/>
        <v>1.0839950000000001E-3</v>
      </c>
      <c r="F434" s="76" t="str">
        <f>VLOOKUP(L434,Mapping!D:H,5,0)</f>
        <v>AUM</v>
      </c>
      <c r="G434" s="1" t="s">
        <v>648</v>
      </c>
      <c r="H434" s="1" t="s">
        <v>133</v>
      </c>
      <c r="I434" s="1" t="s">
        <v>137</v>
      </c>
      <c r="J434" s="6">
        <v>160000</v>
      </c>
      <c r="K434" s="1" t="s">
        <v>677</v>
      </c>
      <c r="L434" s="6">
        <v>162110</v>
      </c>
      <c r="M434" s="2">
        <v>0</v>
      </c>
      <c r="N434" s="1" t="s">
        <v>877</v>
      </c>
      <c r="O434" s="1" t="s">
        <v>651</v>
      </c>
      <c r="P434" s="2">
        <v>-19110</v>
      </c>
      <c r="Q434" s="2">
        <v>0</v>
      </c>
      <c r="R434" s="2">
        <v>0</v>
      </c>
      <c r="S434" s="2">
        <v>29949.95</v>
      </c>
      <c r="T434" s="2">
        <v>0</v>
      </c>
      <c r="U434" s="2">
        <v>10839.95</v>
      </c>
      <c r="V434" s="2">
        <v>-19110</v>
      </c>
      <c r="W434" s="2">
        <v>0</v>
      </c>
      <c r="X434" s="2">
        <v>0</v>
      </c>
      <c r="Y434" s="2">
        <v>29949.95</v>
      </c>
      <c r="Z434" s="2">
        <v>0</v>
      </c>
      <c r="AA434" s="2">
        <v>10839.95</v>
      </c>
    </row>
    <row r="435" spans="1:27" ht="15" customHeight="1" x14ac:dyDescent="0.25">
      <c r="A435" s="75" t="str">
        <f t="shared" si="18"/>
        <v>LDINPFIgnore</v>
      </c>
      <c r="B435" s="75" t="str">
        <f>VLOOKUP(L435,Mapping!D:F,3,0)</f>
        <v>Ignore</v>
      </c>
      <c r="C435" s="75" t="str">
        <f>VLOOKUP(L435,Mapping!D:G,4,0)</f>
        <v>Ignore</v>
      </c>
      <c r="D435" s="78">
        <f t="shared" si="19"/>
        <v>8.4389551489999999</v>
      </c>
      <c r="E435" s="78">
        <f t="shared" si="20"/>
        <v>0.30535684500000004</v>
      </c>
      <c r="F435" s="76" t="str">
        <f>VLOOKUP(L435,Mapping!D:H,5,0)</f>
        <v>AUM</v>
      </c>
      <c r="G435" s="1" t="s">
        <v>648</v>
      </c>
      <c r="H435" s="1" t="s">
        <v>133</v>
      </c>
      <c r="I435" s="1" t="s">
        <v>137</v>
      </c>
      <c r="J435" s="6">
        <v>160000</v>
      </c>
      <c r="K435" s="1" t="s">
        <v>677</v>
      </c>
      <c r="L435" s="6">
        <v>162120</v>
      </c>
      <c r="M435" s="2">
        <v>0</v>
      </c>
      <c r="N435" s="1" t="s">
        <v>678</v>
      </c>
      <c r="O435" s="1" t="s">
        <v>651</v>
      </c>
      <c r="P435" s="2">
        <v>-81335983.040000007</v>
      </c>
      <c r="Q435" s="2">
        <v>0</v>
      </c>
      <c r="R435" s="2">
        <v>0</v>
      </c>
      <c r="S435" s="2">
        <v>84389551.489999995</v>
      </c>
      <c r="T435" s="2">
        <v>0</v>
      </c>
      <c r="U435" s="2">
        <v>3053568.45</v>
      </c>
      <c r="V435" s="2">
        <v>-81335983.040000007</v>
      </c>
      <c r="W435" s="2">
        <v>0</v>
      </c>
      <c r="X435" s="2">
        <v>0</v>
      </c>
      <c r="Y435" s="2">
        <v>84389551.489999995</v>
      </c>
      <c r="Z435" s="2">
        <v>0</v>
      </c>
      <c r="AA435" s="2">
        <v>3053568.45</v>
      </c>
    </row>
    <row r="436" spans="1:27" ht="15" customHeight="1" x14ac:dyDescent="0.25">
      <c r="A436" s="75" t="str">
        <f t="shared" si="18"/>
        <v>LDINPFIgnore</v>
      </c>
      <c r="B436" s="75" t="str">
        <f>VLOOKUP(L436,Mapping!D:F,3,0)</f>
        <v>Ignore</v>
      </c>
      <c r="C436" s="75" t="str">
        <f>VLOOKUP(L436,Mapping!D:G,4,0)</f>
        <v>Ignore</v>
      </c>
      <c r="D436" s="78">
        <f t="shared" si="19"/>
        <v>-1.0019686800000001</v>
      </c>
      <c r="E436" s="78">
        <f t="shared" si="20"/>
        <v>0.122125188</v>
      </c>
      <c r="F436" s="76" t="str">
        <f>VLOOKUP(L436,Mapping!D:H,5,0)</f>
        <v>AUM</v>
      </c>
      <c r="G436" s="1" t="s">
        <v>648</v>
      </c>
      <c r="H436" s="1" t="s">
        <v>133</v>
      </c>
      <c r="I436" s="1" t="s">
        <v>137</v>
      </c>
      <c r="J436" s="6">
        <v>160000</v>
      </c>
      <c r="K436" s="1" t="s">
        <v>677</v>
      </c>
      <c r="L436" s="6">
        <v>162130</v>
      </c>
      <c r="M436" s="2">
        <v>0</v>
      </c>
      <c r="N436" s="1" t="s">
        <v>679</v>
      </c>
      <c r="O436" s="1" t="s">
        <v>651</v>
      </c>
      <c r="P436" s="2">
        <v>0</v>
      </c>
      <c r="Q436" s="2">
        <v>11240938.68</v>
      </c>
      <c r="R436" s="2">
        <v>-10019686.800000001</v>
      </c>
      <c r="S436" s="2">
        <v>0</v>
      </c>
      <c r="T436" s="2">
        <v>0</v>
      </c>
      <c r="U436" s="2">
        <v>1221251.8799999999</v>
      </c>
      <c r="V436" s="2">
        <v>0</v>
      </c>
      <c r="W436" s="2">
        <v>11240938.68</v>
      </c>
      <c r="X436" s="2">
        <v>-10019686.800000001</v>
      </c>
      <c r="Y436" s="2">
        <v>0</v>
      </c>
      <c r="Z436" s="2">
        <v>0</v>
      </c>
      <c r="AA436" s="2">
        <v>1221251.8799999999</v>
      </c>
    </row>
    <row r="437" spans="1:27" ht="15" customHeight="1" x14ac:dyDescent="0.25">
      <c r="A437" s="75" t="str">
        <f t="shared" si="18"/>
        <v>LDINPFIgnore</v>
      </c>
      <c r="B437" s="75" t="str">
        <f>VLOOKUP(L437,Mapping!D:F,3,0)</f>
        <v>Ignore</v>
      </c>
      <c r="C437" s="75" t="str">
        <f>VLOOKUP(L437,Mapping!D:G,4,0)</f>
        <v>Ignore</v>
      </c>
      <c r="D437" s="78">
        <f t="shared" si="19"/>
        <v>-5.9029999999999999E-2</v>
      </c>
      <c r="E437" s="78">
        <f t="shared" si="20"/>
        <v>-5.9029999999999999E-2</v>
      </c>
      <c r="F437" s="76" t="str">
        <f>VLOOKUP(L437,Mapping!D:H,5,0)</f>
        <v>AUM</v>
      </c>
      <c r="G437" s="1" t="s">
        <v>648</v>
      </c>
      <c r="H437" s="1" t="s">
        <v>133</v>
      </c>
      <c r="I437" s="1" t="s">
        <v>137</v>
      </c>
      <c r="J437" s="6">
        <v>160000</v>
      </c>
      <c r="K437" s="1" t="s">
        <v>677</v>
      </c>
      <c r="L437" s="6">
        <v>162135</v>
      </c>
      <c r="M437" s="2">
        <v>0</v>
      </c>
      <c r="N437" s="1" t="s">
        <v>680</v>
      </c>
      <c r="O437" s="1" t="s">
        <v>651</v>
      </c>
      <c r="P437" s="2">
        <v>0</v>
      </c>
      <c r="Q437" s="2">
        <v>0</v>
      </c>
      <c r="R437" s="2">
        <v>-590300</v>
      </c>
      <c r="S437" s="2">
        <v>0</v>
      </c>
      <c r="T437" s="2">
        <v>-590300</v>
      </c>
      <c r="U437" s="2">
        <v>0</v>
      </c>
      <c r="V437" s="2">
        <v>0</v>
      </c>
      <c r="W437" s="2">
        <v>0</v>
      </c>
      <c r="X437" s="2">
        <v>-590300</v>
      </c>
      <c r="Y437" s="2">
        <v>0</v>
      </c>
      <c r="Z437" s="2">
        <v>-590300</v>
      </c>
      <c r="AA437" s="2">
        <v>0</v>
      </c>
    </row>
    <row r="438" spans="1:27" ht="15" customHeight="1" x14ac:dyDescent="0.25">
      <c r="A438" s="75" t="str">
        <f t="shared" si="18"/>
        <v>LDINPFIgnore</v>
      </c>
      <c r="B438" s="75" t="str">
        <f>VLOOKUP(L438,Mapping!D:F,3,0)</f>
        <v>Ignore</v>
      </c>
      <c r="C438" s="75" t="str">
        <f>VLOOKUP(L438,Mapping!D:G,4,0)</f>
        <v>Ignore</v>
      </c>
      <c r="D438" s="78">
        <f t="shared" si="19"/>
        <v>3.8437499999999999E-3</v>
      </c>
      <c r="E438" s="78">
        <f t="shared" si="20"/>
        <v>-8.7187500000000008E-3</v>
      </c>
      <c r="F438" s="76" t="str">
        <f>VLOOKUP(L438,Mapping!D:H,5,0)</f>
        <v>AUM</v>
      </c>
      <c r="G438" s="1" t="s">
        <v>648</v>
      </c>
      <c r="H438" s="1" t="s">
        <v>133</v>
      </c>
      <c r="I438" s="1" t="s">
        <v>137</v>
      </c>
      <c r="J438" s="6">
        <v>160000</v>
      </c>
      <c r="K438" s="1" t="s">
        <v>677</v>
      </c>
      <c r="L438" s="6">
        <v>162180</v>
      </c>
      <c r="M438" s="2">
        <v>0</v>
      </c>
      <c r="N438" s="1" t="s">
        <v>834</v>
      </c>
      <c r="O438" s="1" t="s">
        <v>651</v>
      </c>
      <c r="P438" s="2">
        <v>-125625</v>
      </c>
      <c r="Q438" s="2">
        <v>0</v>
      </c>
      <c r="R438" s="2">
        <v>0</v>
      </c>
      <c r="S438" s="2">
        <v>38437.5</v>
      </c>
      <c r="T438" s="2">
        <v>-87187.5</v>
      </c>
      <c r="U438" s="2">
        <v>0</v>
      </c>
      <c r="V438" s="2">
        <v>-125625</v>
      </c>
      <c r="W438" s="2">
        <v>0</v>
      </c>
      <c r="X438" s="2">
        <v>0</v>
      </c>
      <c r="Y438" s="2">
        <v>38437.5</v>
      </c>
      <c r="Z438" s="2">
        <v>-87187.5</v>
      </c>
      <c r="AA438" s="2">
        <v>0</v>
      </c>
    </row>
    <row r="439" spans="1:27" ht="15" customHeight="1" x14ac:dyDescent="0.25">
      <c r="A439" s="75" t="str">
        <f t="shared" si="18"/>
        <v>LDINPFIgnore</v>
      </c>
      <c r="B439" s="75" t="str">
        <f>VLOOKUP(L439,Mapping!D:F,3,0)</f>
        <v>Ignore</v>
      </c>
      <c r="C439" s="75" t="str">
        <f>VLOOKUP(L439,Mapping!D:G,4,0)</f>
        <v>Ignore</v>
      </c>
      <c r="D439" s="78">
        <f t="shared" si="19"/>
        <v>4.9457550000000003E-2</v>
      </c>
      <c r="E439" s="78">
        <f t="shared" si="20"/>
        <v>9.81105E-3</v>
      </c>
      <c r="F439" s="76" t="str">
        <f>VLOOKUP(L439,Mapping!D:H,5,0)</f>
        <v>AUM</v>
      </c>
      <c r="G439" s="1" t="s">
        <v>648</v>
      </c>
      <c r="H439" s="1" t="s">
        <v>133</v>
      </c>
      <c r="I439" s="1" t="s">
        <v>137</v>
      </c>
      <c r="J439" s="6">
        <v>160000</v>
      </c>
      <c r="K439" s="1" t="s">
        <v>677</v>
      </c>
      <c r="L439" s="6">
        <v>162190</v>
      </c>
      <c r="M439" s="2">
        <v>0</v>
      </c>
      <c r="N439" s="1" t="s">
        <v>835</v>
      </c>
      <c r="O439" s="1" t="s">
        <v>651</v>
      </c>
      <c r="P439" s="2">
        <v>-396465</v>
      </c>
      <c r="Q439" s="2">
        <v>0</v>
      </c>
      <c r="R439" s="2">
        <v>0</v>
      </c>
      <c r="S439" s="2">
        <v>494575.5</v>
      </c>
      <c r="T439" s="2">
        <v>0</v>
      </c>
      <c r="U439" s="2">
        <v>98110.5</v>
      </c>
      <c r="V439" s="2">
        <v>-396465</v>
      </c>
      <c r="W439" s="2">
        <v>0</v>
      </c>
      <c r="X439" s="2">
        <v>0</v>
      </c>
      <c r="Y439" s="2">
        <v>494575.5</v>
      </c>
      <c r="Z439" s="2">
        <v>0</v>
      </c>
      <c r="AA439" s="2">
        <v>98110.5</v>
      </c>
    </row>
    <row r="440" spans="1:27" ht="15" customHeight="1" x14ac:dyDescent="0.25">
      <c r="A440" s="75" t="str">
        <f t="shared" si="18"/>
        <v>LDINPFIgnore</v>
      </c>
      <c r="B440" s="75" t="str">
        <f>VLOOKUP(L440,Mapping!D:F,3,0)</f>
        <v>Ignore</v>
      </c>
      <c r="C440" s="75" t="str">
        <f>VLOOKUP(L440,Mapping!D:G,4,0)</f>
        <v>Ignore</v>
      </c>
      <c r="D440" s="78">
        <f t="shared" si="19"/>
        <v>1.796113E-3</v>
      </c>
      <c r="E440" s="78">
        <f t="shared" si="20"/>
        <v>-3.4221860000000002E-3</v>
      </c>
      <c r="F440" s="76" t="str">
        <f>VLOOKUP(L440,Mapping!D:H,5,0)</f>
        <v>AUM</v>
      </c>
      <c r="G440" s="1" t="s">
        <v>648</v>
      </c>
      <c r="H440" s="1" t="s">
        <v>133</v>
      </c>
      <c r="I440" s="1" t="s">
        <v>137</v>
      </c>
      <c r="J440" s="6">
        <v>212000</v>
      </c>
      <c r="K440" s="1" t="s">
        <v>681</v>
      </c>
      <c r="L440" s="6">
        <v>210123</v>
      </c>
      <c r="M440" s="2">
        <v>0</v>
      </c>
      <c r="N440" s="1" t="s">
        <v>1458</v>
      </c>
      <c r="O440" s="1" t="s">
        <v>651</v>
      </c>
      <c r="P440" s="2">
        <v>-52182.99</v>
      </c>
      <c r="Q440" s="2">
        <v>0</v>
      </c>
      <c r="R440" s="2">
        <v>0</v>
      </c>
      <c r="S440" s="2">
        <v>17961.13</v>
      </c>
      <c r="T440" s="2">
        <v>-34221.86</v>
      </c>
      <c r="U440" s="2">
        <v>0</v>
      </c>
      <c r="V440" s="2">
        <v>-52182.99</v>
      </c>
      <c r="W440" s="2">
        <v>0</v>
      </c>
      <c r="X440" s="2">
        <v>0</v>
      </c>
      <c r="Y440" s="2">
        <v>17961.13</v>
      </c>
      <c r="Z440" s="2">
        <v>-34221.86</v>
      </c>
      <c r="AA440" s="2">
        <v>0</v>
      </c>
    </row>
    <row r="441" spans="1:27" ht="15" customHeight="1" x14ac:dyDescent="0.25">
      <c r="A441" s="75" t="str">
        <f t="shared" si="18"/>
        <v>LDINPFIgnore</v>
      </c>
      <c r="B441" s="75" t="str">
        <f>VLOOKUP(L441,Mapping!D:F,3,0)</f>
        <v>Ignore</v>
      </c>
      <c r="C441" s="75" t="str">
        <f>VLOOKUP(L441,Mapping!D:G,4,0)</f>
        <v>Ignore</v>
      </c>
      <c r="D441" s="78">
        <f t="shared" si="19"/>
        <v>1.1250799999999999E-4</v>
      </c>
      <c r="E441" s="78">
        <f t="shared" si="20"/>
        <v>9.3641900000000008E-4</v>
      </c>
      <c r="F441" s="76" t="str">
        <f>VLOOKUP(L441,Mapping!D:H,5,0)</f>
        <v>AUM</v>
      </c>
      <c r="G441" s="1" t="s">
        <v>648</v>
      </c>
      <c r="H441" s="1" t="s">
        <v>133</v>
      </c>
      <c r="I441" s="1" t="s">
        <v>137</v>
      </c>
      <c r="J441" s="6">
        <v>212000</v>
      </c>
      <c r="K441" s="1" t="s">
        <v>681</v>
      </c>
      <c r="L441" s="6">
        <v>210124</v>
      </c>
      <c r="M441" s="2">
        <v>0</v>
      </c>
      <c r="N441" s="1" t="s">
        <v>1472</v>
      </c>
      <c r="O441" s="1" t="s">
        <v>651</v>
      </c>
      <c r="P441" s="2">
        <v>0</v>
      </c>
      <c r="Q441" s="2">
        <v>8239.11</v>
      </c>
      <c r="R441" s="2">
        <v>0</v>
      </c>
      <c r="S441" s="2">
        <v>1125.08</v>
      </c>
      <c r="T441" s="2">
        <v>0</v>
      </c>
      <c r="U441" s="2">
        <v>9364.19</v>
      </c>
      <c r="V441" s="2">
        <v>0</v>
      </c>
      <c r="W441" s="2">
        <v>8239.11</v>
      </c>
      <c r="X441" s="2">
        <v>0</v>
      </c>
      <c r="Y441" s="2">
        <v>1125.08</v>
      </c>
      <c r="Z441" s="2">
        <v>0</v>
      </c>
      <c r="AA441" s="2">
        <v>9364.19</v>
      </c>
    </row>
    <row r="442" spans="1:27" ht="15" customHeight="1" x14ac:dyDescent="0.25">
      <c r="A442" s="75" t="str">
        <f t="shared" si="18"/>
        <v>LDINPFIgnore</v>
      </c>
      <c r="B442" s="75" t="str">
        <f>VLOOKUP(L442,Mapping!D:F,3,0)</f>
        <v>Ignore</v>
      </c>
      <c r="C442" s="75" t="str">
        <f>VLOOKUP(L442,Mapping!D:G,4,0)</f>
        <v>Ignore</v>
      </c>
      <c r="D442" s="78">
        <f t="shared" si="19"/>
        <v>-2.0350580000000002E-3</v>
      </c>
      <c r="E442" s="78">
        <f t="shared" si="20"/>
        <v>2.6469060999999999E-2</v>
      </c>
      <c r="F442" s="76" t="str">
        <f>VLOOKUP(L442,Mapping!D:H,5,0)</f>
        <v>AUM</v>
      </c>
      <c r="G442" s="1" t="s">
        <v>648</v>
      </c>
      <c r="H442" s="1" t="s">
        <v>133</v>
      </c>
      <c r="I442" s="1" t="s">
        <v>137</v>
      </c>
      <c r="J442" s="6">
        <v>212000</v>
      </c>
      <c r="K442" s="1" t="s">
        <v>681</v>
      </c>
      <c r="L442" s="6">
        <v>210168</v>
      </c>
      <c r="M442" s="2">
        <v>0</v>
      </c>
      <c r="N442" s="1" t="s">
        <v>1019</v>
      </c>
      <c r="O442" s="1" t="s">
        <v>651</v>
      </c>
      <c r="P442" s="2">
        <v>0</v>
      </c>
      <c r="Q442" s="2">
        <v>285041.19</v>
      </c>
      <c r="R442" s="2">
        <v>-20350.580000000002</v>
      </c>
      <c r="S442" s="2">
        <v>0</v>
      </c>
      <c r="T442" s="2">
        <v>0</v>
      </c>
      <c r="U442" s="2">
        <v>264690.61</v>
      </c>
      <c r="V442" s="2">
        <v>0</v>
      </c>
      <c r="W442" s="2">
        <v>285041.19</v>
      </c>
      <c r="X442" s="2">
        <v>-20350.580000000002</v>
      </c>
      <c r="Y442" s="2">
        <v>0</v>
      </c>
      <c r="Z442" s="2">
        <v>0</v>
      </c>
      <c r="AA442" s="2">
        <v>264690.61</v>
      </c>
    </row>
    <row r="443" spans="1:27" ht="15" customHeight="1" x14ac:dyDescent="0.25">
      <c r="A443" s="75" t="str">
        <f t="shared" si="18"/>
        <v>LDINPFIgnore</v>
      </c>
      <c r="B443" s="75" t="str">
        <f>VLOOKUP(L443,Mapping!D:F,3,0)</f>
        <v>Ignore</v>
      </c>
      <c r="C443" s="75" t="str">
        <f>VLOOKUP(L443,Mapping!D:G,4,0)</f>
        <v>Ignore</v>
      </c>
      <c r="D443" s="78">
        <f t="shared" si="19"/>
        <v>-0.49209029999999998</v>
      </c>
      <c r="E443" s="78">
        <f t="shared" si="20"/>
        <v>0</v>
      </c>
      <c r="F443" s="76" t="str">
        <f>VLOOKUP(L443,Mapping!D:H,5,0)</f>
        <v>AUM</v>
      </c>
      <c r="G443" s="1" t="s">
        <v>648</v>
      </c>
      <c r="H443" s="1" t="s">
        <v>133</v>
      </c>
      <c r="I443" s="1" t="s">
        <v>137</v>
      </c>
      <c r="J443" s="6">
        <v>212000</v>
      </c>
      <c r="K443" s="1" t="s">
        <v>681</v>
      </c>
      <c r="L443" s="6">
        <v>211101</v>
      </c>
      <c r="M443" s="2">
        <v>0</v>
      </c>
      <c r="N443" s="1" t="s">
        <v>1463</v>
      </c>
      <c r="O443" s="1" t="s">
        <v>651</v>
      </c>
      <c r="P443" s="2">
        <v>0</v>
      </c>
      <c r="Q443" s="2">
        <v>4920903</v>
      </c>
      <c r="R443" s="2">
        <v>-4920903</v>
      </c>
      <c r="S443" s="2">
        <v>0</v>
      </c>
      <c r="T443" s="2">
        <v>0</v>
      </c>
      <c r="U443" s="2">
        <v>0</v>
      </c>
      <c r="V443" s="2">
        <v>0</v>
      </c>
      <c r="W443" s="2">
        <v>4920903</v>
      </c>
      <c r="X443" s="2">
        <v>-4920903</v>
      </c>
      <c r="Y443" s="2">
        <v>0</v>
      </c>
      <c r="Z443" s="2">
        <v>0</v>
      </c>
      <c r="AA443" s="2">
        <v>0</v>
      </c>
    </row>
    <row r="444" spans="1:27" ht="15" customHeight="1" x14ac:dyDescent="0.25">
      <c r="A444" s="75" t="str">
        <f t="shared" si="18"/>
        <v>LDINPFIgnore</v>
      </c>
      <c r="B444" s="75" t="str">
        <f>VLOOKUP(L444,Mapping!D:F,3,0)</f>
        <v>Ignore</v>
      </c>
      <c r="C444" s="75" t="str">
        <f>VLOOKUP(L444,Mapping!D:G,4,0)</f>
        <v>Ignore</v>
      </c>
      <c r="D444" s="78">
        <f t="shared" si="19"/>
        <v>-0.20849551200000002</v>
      </c>
      <c r="E444" s="78">
        <f t="shared" si="20"/>
        <v>0</v>
      </c>
      <c r="F444" s="76" t="str">
        <f>VLOOKUP(L444,Mapping!D:H,5,0)</f>
        <v>AUM</v>
      </c>
      <c r="G444" s="1" t="s">
        <v>648</v>
      </c>
      <c r="H444" s="1" t="s">
        <v>133</v>
      </c>
      <c r="I444" s="1" t="s">
        <v>137</v>
      </c>
      <c r="J444" s="6">
        <v>212000</v>
      </c>
      <c r="K444" s="1" t="s">
        <v>681</v>
      </c>
      <c r="L444" s="6">
        <v>211114</v>
      </c>
      <c r="M444" s="2">
        <v>0</v>
      </c>
      <c r="N444" s="1" t="s">
        <v>787</v>
      </c>
      <c r="O444" s="1" t="s">
        <v>651</v>
      </c>
      <c r="P444" s="2">
        <v>0</v>
      </c>
      <c r="Q444" s="2">
        <v>2084955.12</v>
      </c>
      <c r="R444" s="2">
        <v>-2084955.12</v>
      </c>
      <c r="S444" s="2">
        <v>0</v>
      </c>
      <c r="T444" s="2">
        <v>0</v>
      </c>
      <c r="U444" s="2">
        <v>0</v>
      </c>
      <c r="V444" s="2">
        <v>0</v>
      </c>
      <c r="W444" s="2">
        <v>2084955.12</v>
      </c>
      <c r="X444" s="2">
        <v>-2084955.12</v>
      </c>
      <c r="Y444" s="2">
        <v>0</v>
      </c>
      <c r="Z444" s="2">
        <v>0</v>
      </c>
      <c r="AA444" s="2">
        <v>0</v>
      </c>
    </row>
    <row r="445" spans="1:27" ht="15" customHeight="1" x14ac:dyDescent="0.25">
      <c r="A445" s="75" t="str">
        <f t="shared" si="18"/>
        <v>LDINPFIgnore</v>
      </c>
      <c r="B445" s="75" t="str">
        <f>VLOOKUP(L445,Mapping!D:F,3,0)</f>
        <v>Ignore</v>
      </c>
      <c r="C445" s="75" t="str">
        <f>VLOOKUP(L445,Mapping!D:G,4,0)</f>
        <v>Ignore</v>
      </c>
      <c r="D445" s="78">
        <f t="shared" si="19"/>
        <v>2.0000000000000001E-9</v>
      </c>
      <c r="E445" s="78">
        <f t="shared" si="20"/>
        <v>3.7131999999999996E-5</v>
      </c>
      <c r="F445" s="76" t="str">
        <f>VLOOKUP(L445,Mapping!D:H,5,0)</f>
        <v>AUM</v>
      </c>
      <c r="G445" s="1" t="s">
        <v>648</v>
      </c>
      <c r="H445" s="1" t="s">
        <v>133</v>
      </c>
      <c r="I445" s="1" t="s">
        <v>137</v>
      </c>
      <c r="J445" s="6">
        <v>212000</v>
      </c>
      <c r="K445" s="1" t="s">
        <v>681</v>
      </c>
      <c r="L445" s="6">
        <v>212100</v>
      </c>
      <c r="M445" s="2">
        <v>0</v>
      </c>
      <c r="N445" s="1" t="s">
        <v>683</v>
      </c>
      <c r="O445" s="1" t="s">
        <v>651</v>
      </c>
      <c r="P445" s="2">
        <v>0</v>
      </c>
      <c r="Q445" s="2">
        <v>371.3</v>
      </c>
      <c r="R445" s="2">
        <v>0</v>
      </c>
      <c r="S445" s="2">
        <v>0.02</v>
      </c>
      <c r="T445" s="2">
        <v>0</v>
      </c>
      <c r="U445" s="2">
        <v>371.32</v>
      </c>
      <c r="V445" s="2">
        <v>0</v>
      </c>
      <c r="W445" s="2">
        <v>371.3</v>
      </c>
      <c r="X445" s="2">
        <v>0</v>
      </c>
      <c r="Y445" s="2">
        <v>0.02</v>
      </c>
      <c r="Z445" s="2">
        <v>0</v>
      </c>
      <c r="AA445" s="2">
        <v>371.32</v>
      </c>
    </row>
    <row r="446" spans="1:27" ht="15" customHeight="1" x14ac:dyDescent="0.25">
      <c r="A446" s="75" t="str">
        <f t="shared" si="18"/>
        <v>LDINPFIgnore</v>
      </c>
      <c r="B446" s="75" t="str">
        <f>VLOOKUP(L446,Mapping!D:F,3,0)</f>
        <v>Ignore</v>
      </c>
      <c r="C446" s="75" t="str">
        <f>VLOOKUP(L446,Mapping!D:G,4,0)</f>
        <v>Ignore</v>
      </c>
      <c r="D446" s="78">
        <f t="shared" si="19"/>
        <v>-5.1078310000000002E-3</v>
      </c>
      <c r="E446" s="78">
        <f t="shared" si="20"/>
        <v>8.7999999999999994E-8</v>
      </c>
      <c r="F446" s="76" t="str">
        <f>VLOOKUP(L446,Mapping!D:H,5,0)</f>
        <v>AUM</v>
      </c>
      <c r="G446" s="1" t="s">
        <v>648</v>
      </c>
      <c r="H446" s="1" t="s">
        <v>133</v>
      </c>
      <c r="I446" s="1" t="s">
        <v>137</v>
      </c>
      <c r="J446" s="6">
        <v>212000</v>
      </c>
      <c r="K446" s="1" t="s">
        <v>681</v>
      </c>
      <c r="L446" s="6">
        <v>212101</v>
      </c>
      <c r="M446" s="2">
        <v>0</v>
      </c>
      <c r="N446" s="1" t="s">
        <v>684</v>
      </c>
      <c r="O446" s="1" t="s">
        <v>651</v>
      </c>
      <c r="P446" s="2">
        <v>0</v>
      </c>
      <c r="Q446" s="2">
        <v>51079.19</v>
      </c>
      <c r="R446" s="2">
        <v>-51078.31</v>
      </c>
      <c r="S446" s="2">
        <v>0</v>
      </c>
      <c r="T446" s="2">
        <v>0</v>
      </c>
      <c r="U446" s="2">
        <v>0.88</v>
      </c>
      <c r="V446" s="2">
        <v>0</v>
      </c>
      <c r="W446" s="2">
        <v>51079.19</v>
      </c>
      <c r="X446" s="2">
        <v>-51078.31</v>
      </c>
      <c r="Y446" s="2">
        <v>0</v>
      </c>
      <c r="Z446" s="2">
        <v>0</v>
      </c>
      <c r="AA446" s="2">
        <v>0.88</v>
      </c>
    </row>
    <row r="447" spans="1:27" ht="15" customHeight="1" x14ac:dyDescent="0.25">
      <c r="A447" s="75" t="str">
        <f t="shared" si="18"/>
        <v>LDINPFIgnore</v>
      </c>
      <c r="B447" s="75" t="str">
        <f>VLOOKUP(L447,Mapping!D:F,3,0)</f>
        <v>Ignore</v>
      </c>
      <c r="C447" s="75" t="str">
        <f>VLOOKUP(L447,Mapping!D:G,4,0)</f>
        <v>Ignore</v>
      </c>
      <c r="D447" s="78">
        <f t="shared" si="19"/>
        <v>-2.6471839999999999E-3</v>
      </c>
      <c r="E447" s="78">
        <f t="shared" si="20"/>
        <v>0</v>
      </c>
      <c r="F447" s="76" t="str">
        <f>VLOOKUP(L447,Mapping!D:H,5,0)</f>
        <v>AUM</v>
      </c>
      <c r="G447" s="1" t="s">
        <v>648</v>
      </c>
      <c r="H447" s="1" t="s">
        <v>133</v>
      </c>
      <c r="I447" s="1" t="s">
        <v>137</v>
      </c>
      <c r="J447" s="6">
        <v>212000</v>
      </c>
      <c r="K447" s="1" t="s">
        <v>681</v>
      </c>
      <c r="L447" s="6">
        <v>212109</v>
      </c>
      <c r="M447" s="2">
        <v>0</v>
      </c>
      <c r="N447" s="1" t="s">
        <v>1659</v>
      </c>
      <c r="O447" s="1" t="s">
        <v>651</v>
      </c>
      <c r="P447" s="2">
        <v>0</v>
      </c>
      <c r="Q447" s="2">
        <v>26471.84</v>
      </c>
      <c r="R447" s="2">
        <v>-26471.84</v>
      </c>
      <c r="S447" s="2">
        <v>0</v>
      </c>
      <c r="T447" s="2">
        <v>0</v>
      </c>
      <c r="U447" s="2">
        <v>0</v>
      </c>
      <c r="V447" s="2">
        <v>0</v>
      </c>
      <c r="W447" s="2">
        <v>26471.84</v>
      </c>
      <c r="X447" s="2">
        <v>-26471.84</v>
      </c>
      <c r="Y447" s="2">
        <v>0</v>
      </c>
      <c r="Z447" s="2">
        <v>0</v>
      </c>
      <c r="AA447" s="2">
        <v>0</v>
      </c>
    </row>
    <row r="448" spans="1:27" ht="15" customHeight="1" x14ac:dyDescent="0.25">
      <c r="A448" s="75" t="str">
        <f t="shared" si="18"/>
        <v>LDINPFIgnore</v>
      </c>
      <c r="B448" s="75" t="str">
        <f>VLOOKUP(L448,Mapping!D:F,3,0)</f>
        <v>Ignore</v>
      </c>
      <c r="C448" s="75" t="str">
        <f>VLOOKUP(L448,Mapping!D:G,4,0)</f>
        <v>Ignore</v>
      </c>
      <c r="D448" s="78">
        <f t="shared" si="19"/>
        <v>-1.6500000000000001E-6</v>
      </c>
      <c r="E448" s="78">
        <f t="shared" si="20"/>
        <v>4.2219999999999996E-6</v>
      </c>
      <c r="F448" s="76" t="str">
        <f>VLOOKUP(L448,Mapping!D:H,5,0)</f>
        <v>AUM</v>
      </c>
      <c r="G448" s="1" t="s">
        <v>648</v>
      </c>
      <c r="H448" s="1" t="s">
        <v>133</v>
      </c>
      <c r="I448" s="1" t="s">
        <v>137</v>
      </c>
      <c r="J448" s="6">
        <v>212000</v>
      </c>
      <c r="K448" s="1" t="s">
        <v>681</v>
      </c>
      <c r="L448" s="6">
        <v>212112</v>
      </c>
      <c r="M448" s="2">
        <v>0</v>
      </c>
      <c r="N448" s="1" t="s">
        <v>685</v>
      </c>
      <c r="O448" s="1" t="s">
        <v>651</v>
      </c>
      <c r="P448" s="2">
        <v>0</v>
      </c>
      <c r="Q448" s="2">
        <v>58.72</v>
      </c>
      <c r="R448" s="2">
        <v>-16.5</v>
      </c>
      <c r="S448" s="2">
        <v>0</v>
      </c>
      <c r="T448" s="2">
        <v>0</v>
      </c>
      <c r="U448" s="2">
        <v>42.22</v>
      </c>
      <c r="V448" s="2">
        <v>0</v>
      </c>
      <c r="W448" s="2">
        <v>58.72</v>
      </c>
      <c r="X448" s="2">
        <v>-16.5</v>
      </c>
      <c r="Y448" s="2">
        <v>0</v>
      </c>
      <c r="Z448" s="2">
        <v>0</v>
      </c>
      <c r="AA448" s="2">
        <v>42.22</v>
      </c>
    </row>
    <row r="449" spans="1:27" ht="15" customHeight="1" x14ac:dyDescent="0.25">
      <c r="A449" s="75" t="str">
        <f t="shared" si="18"/>
        <v>LDINPFIgnore</v>
      </c>
      <c r="B449" s="75" t="str">
        <f>VLOOKUP(L449,Mapping!D:F,3,0)</f>
        <v>Ignore</v>
      </c>
      <c r="C449" s="75" t="str">
        <f>VLOOKUP(L449,Mapping!D:G,4,0)</f>
        <v>Ignore</v>
      </c>
      <c r="D449" s="78">
        <f t="shared" si="19"/>
        <v>-1.6500000000000001E-6</v>
      </c>
      <c r="E449" s="78">
        <f t="shared" si="20"/>
        <v>4.2219999999999996E-6</v>
      </c>
      <c r="F449" s="76" t="str">
        <f>VLOOKUP(L449,Mapping!D:H,5,0)</f>
        <v>AUM</v>
      </c>
      <c r="G449" s="1" t="s">
        <v>648</v>
      </c>
      <c r="H449" s="1" t="s">
        <v>133</v>
      </c>
      <c r="I449" s="1" t="s">
        <v>137</v>
      </c>
      <c r="J449" s="6">
        <v>212000</v>
      </c>
      <c r="K449" s="1" t="s">
        <v>681</v>
      </c>
      <c r="L449" s="6">
        <v>212113</v>
      </c>
      <c r="M449" s="2">
        <v>0</v>
      </c>
      <c r="N449" s="1" t="s">
        <v>686</v>
      </c>
      <c r="O449" s="1" t="s">
        <v>651</v>
      </c>
      <c r="P449" s="2">
        <v>0</v>
      </c>
      <c r="Q449" s="2">
        <v>58.72</v>
      </c>
      <c r="R449" s="2">
        <v>-16.5</v>
      </c>
      <c r="S449" s="2">
        <v>0</v>
      </c>
      <c r="T449" s="2">
        <v>0</v>
      </c>
      <c r="U449" s="2">
        <v>42.22</v>
      </c>
      <c r="V449" s="2">
        <v>0</v>
      </c>
      <c r="W449" s="2">
        <v>58.72</v>
      </c>
      <c r="X449" s="2">
        <v>-16.5</v>
      </c>
      <c r="Y449" s="2">
        <v>0</v>
      </c>
      <c r="Z449" s="2">
        <v>0</v>
      </c>
      <c r="AA449" s="2">
        <v>42.22</v>
      </c>
    </row>
    <row r="450" spans="1:27" ht="15" customHeight="1" x14ac:dyDescent="0.25">
      <c r="A450" s="75" t="str">
        <f t="shared" si="18"/>
        <v>LDINPFIgnore</v>
      </c>
      <c r="B450" s="75" t="str">
        <f>VLOOKUP(L450,Mapping!D:F,3,0)</f>
        <v>Ignore</v>
      </c>
      <c r="C450" s="75" t="str">
        <f>VLOOKUP(L450,Mapping!D:G,4,0)</f>
        <v>Ignore</v>
      </c>
      <c r="D450" s="78">
        <f t="shared" si="19"/>
        <v>1.035E-6</v>
      </c>
      <c r="E450" s="78">
        <f t="shared" si="20"/>
        <v>3.0890000000000004E-5</v>
      </c>
      <c r="F450" s="76" t="str">
        <f>VLOOKUP(L450,Mapping!D:H,5,0)</f>
        <v>AUM</v>
      </c>
      <c r="G450" s="1" t="s">
        <v>648</v>
      </c>
      <c r="H450" s="1" t="s">
        <v>133</v>
      </c>
      <c r="I450" s="1" t="s">
        <v>137</v>
      </c>
      <c r="J450" s="6">
        <v>212000</v>
      </c>
      <c r="K450" s="1" t="s">
        <v>681</v>
      </c>
      <c r="L450" s="6">
        <v>212114</v>
      </c>
      <c r="M450" s="2">
        <v>0</v>
      </c>
      <c r="N450" s="1" t="s">
        <v>687</v>
      </c>
      <c r="O450" s="1" t="s">
        <v>651</v>
      </c>
      <c r="P450" s="2">
        <v>0</v>
      </c>
      <c r="Q450" s="2">
        <v>298.55</v>
      </c>
      <c r="R450" s="2">
        <v>0</v>
      </c>
      <c r="S450" s="2">
        <v>10.35</v>
      </c>
      <c r="T450" s="2">
        <v>0</v>
      </c>
      <c r="U450" s="2">
        <v>308.90000000000003</v>
      </c>
      <c r="V450" s="2">
        <v>0</v>
      </c>
      <c r="W450" s="2">
        <v>298.55</v>
      </c>
      <c r="X450" s="2">
        <v>0</v>
      </c>
      <c r="Y450" s="2">
        <v>10.35</v>
      </c>
      <c r="Z450" s="2">
        <v>0</v>
      </c>
      <c r="AA450" s="2">
        <v>308.90000000000003</v>
      </c>
    </row>
    <row r="451" spans="1:27" ht="15" customHeight="1" x14ac:dyDescent="0.25">
      <c r="A451" s="75" t="str">
        <f t="shared" si="18"/>
        <v>LDINPFIgnore</v>
      </c>
      <c r="B451" s="75" t="str">
        <f>VLOOKUP(L451,Mapping!D:F,3,0)</f>
        <v>Ignore</v>
      </c>
      <c r="C451" s="75" t="str">
        <f>VLOOKUP(L451,Mapping!D:G,4,0)</f>
        <v>Ignore</v>
      </c>
      <c r="D451" s="78">
        <f t="shared" si="19"/>
        <v>-4.7199999999999998E-4</v>
      </c>
      <c r="E451" s="78">
        <f t="shared" si="20"/>
        <v>0</v>
      </c>
      <c r="F451" s="76" t="str">
        <f>VLOOKUP(L451,Mapping!D:H,5,0)</f>
        <v>AUM</v>
      </c>
      <c r="G451" s="1" t="s">
        <v>648</v>
      </c>
      <c r="H451" s="1" t="s">
        <v>133</v>
      </c>
      <c r="I451" s="1" t="s">
        <v>137</v>
      </c>
      <c r="J451" s="6">
        <v>212000</v>
      </c>
      <c r="K451" s="1" t="s">
        <v>681</v>
      </c>
      <c r="L451" s="6">
        <v>212118</v>
      </c>
      <c r="M451" s="2">
        <v>0</v>
      </c>
      <c r="N451" s="1" t="s">
        <v>1715</v>
      </c>
      <c r="O451" s="1" t="s">
        <v>651</v>
      </c>
      <c r="P451" s="2">
        <v>0</v>
      </c>
      <c r="Q451" s="2">
        <v>4720</v>
      </c>
      <c r="R451" s="2">
        <v>-4720</v>
      </c>
      <c r="S451" s="2">
        <v>0</v>
      </c>
      <c r="T451" s="2">
        <v>0</v>
      </c>
      <c r="U451" s="2">
        <v>0</v>
      </c>
      <c r="V451" s="2">
        <v>0</v>
      </c>
      <c r="W451" s="2">
        <v>4720</v>
      </c>
      <c r="X451" s="2">
        <v>-4720</v>
      </c>
      <c r="Y451" s="2">
        <v>0</v>
      </c>
      <c r="Z451" s="2">
        <v>0</v>
      </c>
      <c r="AA451" s="2">
        <v>0</v>
      </c>
    </row>
    <row r="452" spans="1:27" ht="15" customHeight="1" x14ac:dyDescent="0.25">
      <c r="A452" s="75" t="str">
        <f t="shared" ref="A452:A515" si="21">H452&amp;B452</f>
        <v>LDINPFIgnore</v>
      </c>
      <c r="B452" s="75" t="str">
        <f>VLOOKUP(L452,Mapping!D:F,3,0)</f>
        <v>Ignore</v>
      </c>
      <c r="C452" s="75" t="str">
        <f>VLOOKUP(L452,Mapping!D:G,4,0)</f>
        <v>Ignore</v>
      </c>
      <c r="D452" s="78">
        <f t="shared" ref="D452:D515" si="22">(X452+Y452)/10000000</f>
        <v>-0.41268688100000001</v>
      </c>
      <c r="E452" s="78">
        <f t="shared" ref="E452:E515" si="23">(Z452+AA452)/10000000</f>
        <v>3.2537209999999998E-3</v>
      </c>
      <c r="F452" s="76" t="str">
        <f>VLOOKUP(L452,Mapping!D:H,5,0)</f>
        <v>AUM</v>
      </c>
      <c r="G452" s="1" t="s">
        <v>648</v>
      </c>
      <c r="H452" s="1" t="s">
        <v>133</v>
      </c>
      <c r="I452" s="1" t="s">
        <v>137</v>
      </c>
      <c r="J452" s="6">
        <v>212000</v>
      </c>
      <c r="K452" s="1" t="s">
        <v>681</v>
      </c>
      <c r="L452" s="6">
        <v>212121</v>
      </c>
      <c r="M452" s="2">
        <v>0</v>
      </c>
      <c r="N452" s="1" t="s">
        <v>688</v>
      </c>
      <c r="O452" s="1" t="s">
        <v>651</v>
      </c>
      <c r="P452" s="2">
        <v>0</v>
      </c>
      <c r="Q452" s="2">
        <v>4159406.02</v>
      </c>
      <c r="R452" s="2">
        <v>-4126868.81</v>
      </c>
      <c r="S452" s="2">
        <v>0</v>
      </c>
      <c r="T452" s="2">
        <v>0</v>
      </c>
      <c r="U452" s="2">
        <v>32537.21</v>
      </c>
      <c r="V452" s="2">
        <v>0</v>
      </c>
      <c r="W452" s="2">
        <v>4159406.02</v>
      </c>
      <c r="X452" s="2">
        <v>-4126868.81</v>
      </c>
      <c r="Y452" s="2">
        <v>0</v>
      </c>
      <c r="Z452" s="2">
        <v>0</v>
      </c>
      <c r="AA452" s="2">
        <v>32537.21</v>
      </c>
    </row>
    <row r="453" spans="1:27" ht="15" customHeight="1" x14ac:dyDescent="0.25">
      <c r="A453" s="75" t="str">
        <f t="shared" si="21"/>
        <v>LDINPFIgnore</v>
      </c>
      <c r="B453" s="75" t="str">
        <f>VLOOKUP(L453,Mapping!D:F,3,0)</f>
        <v>Ignore</v>
      </c>
      <c r="C453" s="75" t="str">
        <f>VLOOKUP(L453,Mapping!D:G,4,0)</f>
        <v>Ignore</v>
      </c>
      <c r="D453" s="78">
        <f t="shared" si="22"/>
        <v>-0.40951512400000001</v>
      </c>
      <c r="E453" s="78">
        <f t="shared" si="23"/>
        <v>9.9998E-5</v>
      </c>
      <c r="F453" s="76" t="str">
        <f>VLOOKUP(L453,Mapping!D:H,5,0)</f>
        <v>AUM</v>
      </c>
      <c r="G453" s="1" t="s">
        <v>648</v>
      </c>
      <c r="H453" s="1" t="s">
        <v>133</v>
      </c>
      <c r="I453" s="1" t="s">
        <v>137</v>
      </c>
      <c r="J453" s="6">
        <v>212000</v>
      </c>
      <c r="K453" s="1" t="s">
        <v>681</v>
      </c>
      <c r="L453" s="6">
        <v>212124</v>
      </c>
      <c r="M453" s="2">
        <v>0</v>
      </c>
      <c r="N453" s="1" t="s">
        <v>689</v>
      </c>
      <c r="O453" s="1" t="s">
        <v>651</v>
      </c>
      <c r="P453" s="2">
        <v>0</v>
      </c>
      <c r="Q453" s="2">
        <v>4096151.22</v>
      </c>
      <c r="R453" s="2">
        <v>-4095151.24</v>
      </c>
      <c r="S453" s="2">
        <v>0</v>
      </c>
      <c r="T453" s="2">
        <v>0</v>
      </c>
      <c r="U453" s="2">
        <v>999.98</v>
      </c>
      <c r="V453" s="2">
        <v>0</v>
      </c>
      <c r="W453" s="2">
        <v>4096151.22</v>
      </c>
      <c r="X453" s="2">
        <v>-4095151.24</v>
      </c>
      <c r="Y453" s="2">
        <v>0</v>
      </c>
      <c r="Z453" s="2">
        <v>0</v>
      </c>
      <c r="AA453" s="2">
        <v>999.98</v>
      </c>
    </row>
    <row r="454" spans="1:27" ht="15" customHeight="1" x14ac:dyDescent="0.25">
      <c r="A454" s="75" t="str">
        <f t="shared" si="21"/>
        <v>LDINPFIgnore</v>
      </c>
      <c r="B454" s="75" t="str">
        <f>VLOOKUP(L454,Mapping!D:F,3,0)</f>
        <v>Ignore</v>
      </c>
      <c r="C454" s="75" t="str">
        <f>VLOOKUP(L454,Mapping!D:G,4,0)</f>
        <v>Ignore</v>
      </c>
      <c r="D454" s="78">
        <f t="shared" si="22"/>
        <v>-2.4295799999999999E-4</v>
      </c>
      <c r="E454" s="78">
        <f t="shared" si="23"/>
        <v>8.0000000000000005E-9</v>
      </c>
      <c r="F454" s="76" t="str">
        <f>VLOOKUP(L454,Mapping!D:H,5,0)</f>
        <v>AUM</v>
      </c>
      <c r="G454" s="1" t="s">
        <v>648</v>
      </c>
      <c r="H454" s="1" t="s">
        <v>133</v>
      </c>
      <c r="I454" s="1" t="s">
        <v>137</v>
      </c>
      <c r="J454" s="6">
        <v>212000</v>
      </c>
      <c r="K454" s="1" t="s">
        <v>681</v>
      </c>
      <c r="L454" s="6">
        <v>212132</v>
      </c>
      <c r="M454" s="2">
        <v>0</v>
      </c>
      <c r="N454" s="1" t="s">
        <v>1459</v>
      </c>
      <c r="O454" s="1" t="s">
        <v>651</v>
      </c>
      <c r="P454" s="2">
        <v>0</v>
      </c>
      <c r="Q454" s="2">
        <v>2429.66</v>
      </c>
      <c r="R454" s="2">
        <v>-2429.58</v>
      </c>
      <c r="S454" s="2">
        <v>0</v>
      </c>
      <c r="T454" s="2">
        <v>0</v>
      </c>
      <c r="U454" s="2">
        <v>0.08</v>
      </c>
      <c r="V454" s="2">
        <v>0</v>
      </c>
      <c r="W454" s="2">
        <v>2429.66</v>
      </c>
      <c r="X454" s="2">
        <v>-2429.58</v>
      </c>
      <c r="Y454" s="2">
        <v>0</v>
      </c>
      <c r="Z454" s="2">
        <v>0</v>
      </c>
      <c r="AA454" s="2">
        <v>0.08</v>
      </c>
    </row>
    <row r="455" spans="1:27" ht="15" customHeight="1" x14ac:dyDescent="0.25">
      <c r="A455" s="75" t="str">
        <f t="shared" si="21"/>
        <v>LDINPFIgnore</v>
      </c>
      <c r="B455" s="75" t="str">
        <f>VLOOKUP(L455,Mapping!D:F,3,0)</f>
        <v>Ignore</v>
      </c>
      <c r="C455" s="75" t="str">
        <f>VLOOKUP(L455,Mapping!D:G,4,0)</f>
        <v>Ignore</v>
      </c>
      <c r="D455" s="78">
        <f t="shared" si="22"/>
        <v>1.0258211960000001</v>
      </c>
      <c r="E455" s="78">
        <f t="shared" si="23"/>
        <v>0</v>
      </c>
      <c r="F455" s="76" t="str">
        <f>VLOOKUP(L455,Mapping!D:H,5,0)</f>
        <v>AUM</v>
      </c>
      <c r="G455" s="1" t="s">
        <v>648</v>
      </c>
      <c r="H455" s="1" t="s">
        <v>133</v>
      </c>
      <c r="I455" s="1" t="s">
        <v>137</v>
      </c>
      <c r="J455" s="6">
        <v>212000</v>
      </c>
      <c r="K455" s="1" t="s">
        <v>681</v>
      </c>
      <c r="L455" s="6">
        <v>212154</v>
      </c>
      <c r="M455" s="2">
        <v>0</v>
      </c>
      <c r="N455" s="1" t="s">
        <v>1464</v>
      </c>
      <c r="O455" s="1" t="s">
        <v>651</v>
      </c>
      <c r="P455" s="2">
        <v>-10258211.960000001</v>
      </c>
      <c r="Q455" s="2">
        <v>0</v>
      </c>
      <c r="R455" s="2">
        <v>0</v>
      </c>
      <c r="S455" s="2">
        <v>10258211.960000001</v>
      </c>
      <c r="T455" s="2">
        <v>0</v>
      </c>
      <c r="U455" s="2">
        <v>0</v>
      </c>
      <c r="V455" s="2">
        <v>-10258211.960000001</v>
      </c>
      <c r="W455" s="2">
        <v>0</v>
      </c>
      <c r="X455" s="2">
        <v>0</v>
      </c>
      <c r="Y455" s="2">
        <v>10258211.960000001</v>
      </c>
      <c r="Z455" s="2">
        <v>0</v>
      </c>
      <c r="AA455" s="2">
        <v>0</v>
      </c>
    </row>
    <row r="456" spans="1:27" ht="15" customHeight="1" x14ac:dyDescent="0.25">
      <c r="A456" s="75" t="str">
        <f t="shared" si="21"/>
        <v>LDINPFIgnore</v>
      </c>
      <c r="B456" s="75" t="str">
        <f>VLOOKUP(L456,Mapping!D:F,3,0)</f>
        <v>Ignore</v>
      </c>
      <c r="C456" s="75" t="str">
        <f>VLOOKUP(L456,Mapping!D:G,4,0)</f>
        <v>Ignore</v>
      </c>
      <c r="D456" s="78">
        <f t="shared" si="22"/>
        <v>42.324606944000003</v>
      </c>
      <c r="E456" s="78">
        <f t="shared" si="23"/>
        <v>90.288745833000007</v>
      </c>
      <c r="F456" s="76" t="str">
        <f>VLOOKUP(L456,Mapping!D:H,5,0)</f>
        <v>AUM</v>
      </c>
      <c r="G456" s="1" t="s">
        <v>648</v>
      </c>
      <c r="H456" s="1" t="s">
        <v>133</v>
      </c>
      <c r="I456" s="1" t="s">
        <v>137</v>
      </c>
      <c r="J456" s="6">
        <v>212000</v>
      </c>
      <c r="K456" s="1" t="s">
        <v>681</v>
      </c>
      <c r="L456" s="6">
        <v>212160</v>
      </c>
      <c r="M456" s="2">
        <v>0</v>
      </c>
      <c r="N456" s="1" t="s">
        <v>690</v>
      </c>
      <c r="O456" s="1" t="s">
        <v>651</v>
      </c>
      <c r="P456" s="2">
        <v>0</v>
      </c>
      <c r="Q456" s="2">
        <v>479641388.88999999</v>
      </c>
      <c r="R456" s="2">
        <v>0</v>
      </c>
      <c r="S456" s="2">
        <v>423246069.44</v>
      </c>
      <c r="T456" s="2">
        <v>0</v>
      </c>
      <c r="U456" s="2">
        <v>902887458.33000004</v>
      </c>
      <c r="V456" s="2">
        <v>0</v>
      </c>
      <c r="W456" s="2">
        <v>479641388.88999999</v>
      </c>
      <c r="X456" s="2">
        <v>0</v>
      </c>
      <c r="Y456" s="2">
        <v>423246069.44</v>
      </c>
      <c r="Z456" s="2">
        <v>0</v>
      </c>
      <c r="AA456" s="2">
        <v>902887458.33000004</v>
      </c>
    </row>
    <row r="457" spans="1:27" ht="15" customHeight="1" x14ac:dyDescent="0.25">
      <c r="A457" s="75" t="str">
        <f t="shared" si="21"/>
        <v>LDINPFIgnore</v>
      </c>
      <c r="B457" s="75" t="str">
        <f>VLOOKUP(L457,Mapping!D:F,3,0)</f>
        <v>Ignore</v>
      </c>
      <c r="C457" s="75" t="str">
        <f>VLOOKUP(L457,Mapping!D:G,4,0)</f>
        <v>Ignore</v>
      </c>
      <c r="D457" s="78">
        <f t="shared" si="22"/>
        <v>-2.1524999999999999E-2</v>
      </c>
      <c r="E457" s="78">
        <f t="shared" si="23"/>
        <v>0</v>
      </c>
      <c r="F457" s="76" t="str">
        <f>VLOOKUP(L457,Mapping!D:H,5,0)</f>
        <v>AUM</v>
      </c>
      <c r="G457" s="1" t="s">
        <v>648</v>
      </c>
      <c r="H457" s="1" t="s">
        <v>133</v>
      </c>
      <c r="I457" s="1" t="s">
        <v>137</v>
      </c>
      <c r="J457" s="6">
        <v>212000</v>
      </c>
      <c r="K457" s="1" t="s">
        <v>681</v>
      </c>
      <c r="L457" s="6">
        <v>212183</v>
      </c>
      <c r="M457" s="2">
        <v>0</v>
      </c>
      <c r="N457" s="1" t="s">
        <v>1465</v>
      </c>
      <c r="O457" s="1" t="s">
        <v>651</v>
      </c>
      <c r="P457" s="2">
        <v>0</v>
      </c>
      <c r="Q457" s="2">
        <v>215250</v>
      </c>
      <c r="R457" s="2">
        <v>-215250</v>
      </c>
      <c r="S457" s="2">
        <v>0</v>
      </c>
      <c r="T457" s="2">
        <v>0</v>
      </c>
      <c r="U457" s="2">
        <v>0</v>
      </c>
      <c r="V457" s="2">
        <v>0</v>
      </c>
      <c r="W457" s="2">
        <v>215250</v>
      </c>
      <c r="X457" s="2">
        <v>-215250</v>
      </c>
      <c r="Y457" s="2">
        <v>0</v>
      </c>
      <c r="Z457" s="2">
        <v>0</v>
      </c>
      <c r="AA457" s="2">
        <v>0</v>
      </c>
    </row>
    <row r="458" spans="1:27" ht="15" customHeight="1" x14ac:dyDescent="0.25">
      <c r="A458" s="75" t="str">
        <f t="shared" si="21"/>
        <v>LDINPFIgnore</v>
      </c>
      <c r="B458" s="75" t="str">
        <f>VLOOKUP(L458,Mapping!D:F,3,0)</f>
        <v>Ignore</v>
      </c>
      <c r="C458" s="75" t="str">
        <f>VLOOKUP(L458,Mapping!D:G,4,0)</f>
        <v>Ignore</v>
      </c>
      <c r="D458" s="78">
        <f t="shared" si="22"/>
        <v>-5.4005059999999994E-3</v>
      </c>
      <c r="E458" s="78">
        <f t="shared" si="23"/>
        <v>4.2207260000000002E-3</v>
      </c>
      <c r="F458" s="76" t="str">
        <f>VLOOKUP(L458,Mapping!D:H,5,0)</f>
        <v>AUM</v>
      </c>
      <c r="G458" s="1" t="s">
        <v>648</v>
      </c>
      <c r="H458" s="1" t="s">
        <v>133</v>
      </c>
      <c r="I458" s="1" t="s">
        <v>137</v>
      </c>
      <c r="J458" s="6">
        <v>212000</v>
      </c>
      <c r="K458" s="1" t="s">
        <v>681</v>
      </c>
      <c r="L458" s="6">
        <v>212185</v>
      </c>
      <c r="M458" s="2">
        <v>0</v>
      </c>
      <c r="N458" s="1" t="s">
        <v>1020</v>
      </c>
      <c r="O458" s="1" t="s">
        <v>651</v>
      </c>
      <c r="P458" s="2">
        <v>0</v>
      </c>
      <c r="Q458" s="2">
        <v>96212.32</v>
      </c>
      <c r="R458" s="2">
        <v>-54005.06</v>
      </c>
      <c r="S458" s="2">
        <v>0</v>
      </c>
      <c r="T458" s="2">
        <v>0</v>
      </c>
      <c r="U458" s="2">
        <v>42207.26</v>
      </c>
      <c r="V458" s="2">
        <v>0</v>
      </c>
      <c r="W458" s="2">
        <v>96212.32</v>
      </c>
      <c r="X458" s="2">
        <v>-54005.06</v>
      </c>
      <c r="Y458" s="2">
        <v>0</v>
      </c>
      <c r="Z458" s="2">
        <v>0</v>
      </c>
      <c r="AA458" s="2">
        <v>42207.26</v>
      </c>
    </row>
    <row r="459" spans="1:27" ht="15" customHeight="1" x14ac:dyDescent="0.25">
      <c r="A459" s="75" t="str">
        <f t="shared" si="21"/>
        <v>LDINPFIgnore</v>
      </c>
      <c r="B459" s="75" t="str">
        <f>VLOOKUP(L459,Mapping!D:F,3,0)</f>
        <v>Ignore</v>
      </c>
      <c r="C459" s="75" t="str">
        <f>VLOOKUP(L459,Mapping!D:G,4,0)</f>
        <v>Ignore</v>
      </c>
      <c r="D459" s="78">
        <f t="shared" si="22"/>
        <v>-6.1108751000000003E-2</v>
      </c>
      <c r="E459" s="78">
        <f t="shared" si="23"/>
        <v>-6E-9</v>
      </c>
      <c r="F459" s="76" t="str">
        <f>VLOOKUP(L459,Mapping!D:H,5,0)</f>
        <v>AUM</v>
      </c>
      <c r="G459" s="1" t="s">
        <v>648</v>
      </c>
      <c r="H459" s="1" t="s">
        <v>133</v>
      </c>
      <c r="I459" s="1" t="s">
        <v>137</v>
      </c>
      <c r="J459" s="6">
        <v>212000</v>
      </c>
      <c r="K459" s="1" t="s">
        <v>681</v>
      </c>
      <c r="L459" s="6">
        <v>212187</v>
      </c>
      <c r="M459" s="2">
        <v>0</v>
      </c>
      <c r="N459" s="1" t="s">
        <v>1203</v>
      </c>
      <c r="O459" s="1" t="s">
        <v>651</v>
      </c>
      <c r="P459" s="2">
        <v>0</v>
      </c>
      <c r="Q459" s="2">
        <v>611087.45000000007</v>
      </c>
      <c r="R459" s="2">
        <v>-611087.51</v>
      </c>
      <c r="S459" s="2">
        <v>0</v>
      </c>
      <c r="T459" s="2">
        <v>-0.06</v>
      </c>
      <c r="U459" s="2">
        <v>0</v>
      </c>
      <c r="V459" s="2">
        <v>0</v>
      </c>
      <c r="W459" s="2">
        <v>611087.45000000007</v>
      </c>
      <c r="X459" s="2">
        <v>-611087.51</v>
      </c>
      <c r="Y459" s="2">
        <v>0</v>
      </c>
      <c r="Z459" s="2">
        <v>-0.06</v>
      </c>
      <c r="AA459" s="2">
        <v>0</v>
      </c>
    </row>
    <row r="460" spans="1:27" ht="15" customHeight="1" x14ac:dyDescent="0.25">
      <c r="A460" s="75" t="str">
        <f t="shared" si="21"/>
        <v>LDINPFIgnore</v>
      </c>
      <c r="B460" s="75" t="str">
        <f>VLOOKUP(L460,Mapping!D:F,3,0)</f>
        <v>Ignore</v>
      </c>
      <c r="C460" s="75" t="str">
        <f>VLOOKUP(L460,Mapping!D:G,4,0)</f>
        <v>Ignore</v>
      </c>
      <c r="D460" s="78">
        <f t="shared" si="22"/>
        <v>-8.2401699999999998E-3</v>
      </c>
      <c r="E460" s="78">
        <f t="shared" si="23"/>
        <v>1.8502240000000001E-3</v>
      </c>
      <c r="F460" s="76" t="str">
        <f>VLOOKUP(L460,Mapping!D:H,5,0)</f>
        <v>AUM</v>
      </c>
      <c r="G460" s="1" t="s">
        <v>648</v>
      </c>
      <c r="H460" s="1" t="s">
        <v>133</v>
      </c>
      <c r="I460" s="1" t="s">
        <v>137</v>
      </c>
      <c r="J460" s="6">
        <v>212000</v>
      </c>
      <c r="K460" s="1" t="s">
        <v>681</v>
      </c>
      <c r="L460" s="6">
        <v>212194</v>
      </c>
      <c r="M460" s="2">
        <v>0</v>
      </c>
      <c r="N460" s="1" t="s">
        <v>691</v>
      </c>
      <c r="O460" s="1" t="s">
        <v>651</v>
      </c>
      <c r="P460" s="2">
        <v>0</v>
      </c>
      <c r="Q460" s="2">
        <v>100903.94</v>
      </c>
      <c r="R460" s="2">
        <v>-82401.7</v>
      </c>
      <c r="S460" s="2">
        <v>0</v>
      </c>
      <c r="T460" s="2">
        <v>0</v>
      </c>
      <c r="U460" s="2">
        <v>18502.240000000002</v>
      </c>
      <c r="V460" s="2">
        <v>0</v>
      </c>
      <c r="W460" s="2">
        <v>100903.94</v>
      </c>
      <c r="X460" s="2">
        <v>-82401.7</v>
      </c>
      <c r="Y460" s="2">
        <v>0</v>
      </c>
      <c r="Z460" s="2">
        <v>0</v>
      </c>
      <c r="AA460" s="2">
        <v>18502.240000000002</v>
      </c>
    </row>
    <row r="461" spans="1:27" ht="15" customHeight="1" x14ac:dyDescent="0.25">
      <c r="A461" s="75" t="str">
        <f t="shared" si="21"/>
        <v>LDINPFIgnore</v>
      </c>
      <c r="B461" s="75" t="str">
        <f>VLOOKUP(L461,Mapping!D:F,3,0)</f>
        <v>Ignore</v>
      </c>
      <c r="C461" s="75" t="str">
        <f>VLOOKUP(L461,Mapping!D:G,4,0)</f>
        <v>Ignore</v>
      </c>
      <c r="D461" s="78">
        <f t="shared" si="22"/>
        <v>-2.7625000000000002E-3</v>
      </c>
      <c r="E461" s="78">
        <f t="shared" si="23"/>
        <v>0</v>
      </c>
      <c r="F461" s="76" t="str">
        <f>VLOOKUP(L461,Mapping!D:H,5,0)</f>
        <v>AUM</v>
      </c>
      <c r="G461" s="1" t="s">
        <v>648</v>
      </c>
      <c r="H461" s="1" t="s">
        <v>133</v>
      </c>
      <c r="I461" s="1" t="s">
        <v>137</v>
      </c>
      <c r="J461" s="6">
        <v>212000</v>
      </c>
      <c r="K461" s="1" t="s">
        <v>681</v>
      </c>
      <c r="L461" s="6">
        <v>212197</v>
      </c>
      <c r="M461" s="2">
        <v>0</v>
      </c>
      <c r="N461" s="1" t="s">
        <v>942</v>
      </c>
      <c r="O461" s="1" t="s">
        <v>651</v>
      </c>
      <c r="P461" s="2">
        <v>0</v>
      </c>
      <c r="Q461" s="2">
        <v>27625</v>
      </c>
      <c r="R461" s="2">
        <v>-27625</v>
      </c>
      <c r="S461" s="2">
        <v>0</v>
      </c>
      <c r="T461" s="2">
        <v>0</v>
      </c>
      <c r="U461" s="2">
        <v>0</v>
      </c>
      <c r="V461" s="2">
        <v>0</v>
      </c>
      <c r="W461" s="2">
        <v>27625</v>
      </c>
      <c r="X461" s="2">
        <v>-27625</v>
      </c>
      <c r="Y461" s="2">
        <v>0</v>
      </c>
      <c r="Z461" s="2">
        <v>0</v>
      </c>
      <c r="AA461" s="2">
        <v>0</v>
      </c>
    </row>
    <row r="462" spans="1:27" ht="15" customHeight="1" x14ac:dyDescent="0.25">
      <c r="A462" s="75" t="str">
        <f t="shared" si="21"/>
        <v>LDINPFIgnore</v>
      </c>
      <c r="B462" s="75" t="str">
        <f>VLOOKUP(L462,Mapping!D:F,3,0)</f>
        <v>Ignore</v>
      </c>
      <c r="C462" s="75" t="str">
        <f>VLOOKUP(L462,Mapping!D:G,4,0)</f>
        <v>Ignore</v>
      </c>
      <c r="D462" s="78">
        <f t="shared" si="22"/>
        <v>0.58988180000000001</v>
      </c>
      <c r="E462" s="78">
        <f t="shared" si="23"/>
        <v>0.58988180999999995</v>
      </c>
      <c r="F462" s="76" t="str">
        <f>VLOOKUP(L462,Mapping!D:H,5,0)</f>
        <v>AUM</v>
      </c>
      <c r="G462" s="1" t="s">
        <v>648</v>
      </c>
      <c r="H462" s="1" t="s">
        <v>133</v>
      </c>
      <c r="I462" s="1" t="s">
        <v>137</v>
      </c>
      <c r="J462" s="6">
        <v>212000</v>
      </c>
      <c r="K462" s="1" t="s">
        <v>681</v>
      </c>
      <c r="L462" s="6">
        <v>212220</v>
      </c>
      <c r="M462" s="2">
        <v>0</v>
      </c>
      <c r="N462" s="1" t="s">
        <v>692</v>
      </c>
      <c r="O462" s="1" t="s">
        <v>651</v>
      </c>
      <c r="P462" s="2">
        <v>0</v>
      </c>
      <c r="Q462" s="2">
        <v>0.1</v>
      </c>
      <c r="R462" s="2">
        <v>0</v>
      </c>
      <c r="S462" s="2">
        <v>5898818</v>
      </c>
      <c r="T462" s="2">
        <v>0</v>
      </c>
      <c r="U462" s="2">
        <v>5898818.0999999996</v>
      </c>
      <c r="V462" s="2">
        <v>0</v>
      </c>
      <c r="W462" s="2">
        <v>0.1</v>
      </c>
      <c r="X462" s="2">
        <v>0</v>
      </c>
      <c r="Y462" s="2">
        <v>5898818</v>
      </c>
      <c r="Z462" s="2">
        <v>0</v>
      </c>
      <c r="AA462" s="2">
        <v>5898818.0999999996</v>
      </c>
    </row>
    <row r="463" spans="1:27" ht="15" customHeight="1" x14ac:dyDescent="0.25">
      <c r="A463" s="75" t="str">
        <f t="shared" si="21"/>
        <v>LDINPFIgnore</v>
      </c>
      <c r="B463" s="75" t="str">
        <f>VLOOKUP(L463,Mapping!D:F,3,0)</f>
        <v>Ignore</v>
      </c>
      <c r="C463" s="75" t="str">
        <f>VLOOKUP(L463,Mapping!D:G,4,0)</f>
        <v>Ignore</v>
      </c>
      <c r="D463" s="78">
        <f t="shared" si="22"/>
        <v>-0.43964709200000002</v>
      </c>
      <c r="E463" s="78">
        <f t="shared" si="23"/>
        <v>-0.43964709200000002</v>
      </c>
      <c r="F463" s="76" t="str">
        <f>VLOOKUP(L463,Mapping!D:H,5,0)</f>
        <v>AUM</v>
      </c>
      <c r="G463" s="1" t="s">
        <v>648</v>
      </c>
      <c r="H463" s="1" t="s">
        <v>133</v>
      </c>
      <c r="I463" s="1" t="s">
        <v>137</v>
      </c>
      <c r="J463" s="6">
        <v>212000</v>
      </c>
      <c r="K463" s="1" t="s">
        <v>681</v>
      </c>
      <c r="L463" s="6">
        <v>212223</v>
      </c>
      <c r="M463" s="2">
        <v>0</v>
      </c>
      <c r="N463" s="1" t="s">
        <v>693</v>
      </c>
      <c r="O463" s="1" t="s">
        <v>651</v>
      </c>
      <c r="P463" s="2">
        <v>0</v>
      </c>
      <c r="Q463" s="2">
        <v>0</v>
      </c>
      <c r="R463" s="2">
        <v>-4396470.92</v>
      </c>
      <c r="S463" s="2">
        <v>0</v>
      </c>
      <c r="T463" s="2">
        <v>-4396470.92</v>
      </c>
      <c r="U463" s="2">
        <v>0</v>
      </c>
      <c r="V463" s="2">
        <v>0</v>
      </c>
      <c r="W463" s="2">
        <v>0</v>
      </c>
      <c r="X463" s="2">
        <v>-4396470.92</v>
      </c>
      <c r="Y463" s="2">
        <v>0</v>
      </c>
      <c r="Z463" s="2">
        <v>-4396470.92</v>
      </c>
      <c r="AA463" s="2">
        <v>0</v>
      </c>
    </row>
    <row r="464" spans="1:27" ht="15" customHeight="1" x14ac:dyDescent="0.25">
      <c r="A464" s="75" t="str">
        <f t="shared" si="21"/>
        <v>LDINPFIgnore</v>
      </c>
      <c r="B464" s="75" t="str">
        <f>VLOOKUP(L464,Mapping!D:F,3,0)</f>
        <v>Ignore</v>
      </c>
      <c r="C464" s="75" t="str">
        <f>VLOOKUP(L464,Mapping!D:G,4,0)</f>
        <v>Ignore</v>
      </c>
      <c r="D464" s="78">
        <f t="shared" si="22"/>
        <v>-1.3041999999999999E-3</v>
      </c>
      <c r="E464" s="78">
        <f t="shared" si="23"/>
        <v>5.4819819999999998E-3</v>
      </c>
      <c r="F464" s="76" t="str">
        <f>VLOOKUP(L464,Mapping!D:H,5,0)</f>
        <v>AUM</v>
      </c>
      <c r="G464" s="1" t="s">
        <v>648</v>
      </c>
      <c r="H464" s="1" t="s">
        <v>133</v>
      </c>
      <c r="I464" s="1" t="s">
        <v>137</v>
      </c>
      <c r="J464" s="6">
        <v>212000</v>
      </c>
      <c r="K464" s="1" t="s">
        <v>681</v>
      </c>
      <c r="L464" s="6">
        <v>212233</v>
      </c>
      <c r="M464" s="2">
        <v>0</v>
      </c>
      <c r="N464" s="1" t="s">
        <v>694</v>
      </c>
      <c r="O464" s="1" t="s">
        <v>651</v>
      </c>
      <c r="P464" s="2">
        <v>0</v>
      </c>
      <c r="Q464" s="2">
        <v>67861.820000000007</v>
      </c>
      <c r="R464" s="2">
        <v>-13042</v>
      </c>
      <c r="S464" s="2">
        <v>0</v>
      </c>
      <c r="T464" s="2">
        <v>0</v>
      </c>
      <c r="U464" s="2">
        <v>54819.82</v>
      </c>
      <c r="V464" s="2">
        <v>0</v>
      </c>
      <c r="W464" s="2">
        <v>67861.820000000007</v>
      </c>
      <c r="X464" s="2">
        <v>-13042</v>
      </c>
      <c r="Y464" s="2">
        <v>0</v>
      </c>
      <c r="Z464" s="2">
        <v>0</v>
      </c>
      <c r="AA464" s="2">
        <v>54819.82</v>
      </c>
    </row>
    <row r="465" spans="1:27" ht="15" customHeight="1" x14ac:dyDescent="0.25">
      <c r="A465" s="75" t="str">
        <f t="shared" si="21"/>
        <v>LDINPFIgnore</v>
      </c>
      <c r="B465" s="75" t="str">
        <f>VLOOKUP(L465,Mapping!D:F,3,0)</f>
        <v>Ignore</v>
      </c>
      <c r="C465" s="75" t="str">
        <f>VLOOKUP(L465,Mapping!D:G,4,0)</f>
        <v>Ignore</v>
      </c>
      <c r="D465" s="78">
        <f t="shared" si="22"/>
        <v>-3.8715209999999997E-3</v>
      </c>
      <c r="E465" s="78">
        <f t="shared" si="23"/>
        <v>1.6845109E-2</v>
      </c>
      <c r="F465" s="76" t="str">
        <f>VLOOKUP(L465,Mapping!D:H,5,0)</f>
        <v>AUM</v>
      </c>
      <c r="G465" s="1" t="s">
        <v>648</v>
      </c>
      <c r="H465" s="1" t="s">
        <v>133</v>
      </c>
      <c r="I465" s="1" t="s">
        <v>137</v>
      </c>
      <c r="J465" s="6">
        <v>212000</v>
      </c>
      <c r="K465" s="1" t="s">
        <v>681</v>
      </c>
      <c r="L465" s="6">
        <v>212240</v>
      </c>
      <c r="M465" s="2">
        <v>0</v>
      </c>
      <c r="N465" s="1" t="s">
        <v>695</v>
      </c>
      <c r="O465" s="1" t="s">
        <v>651</v>
      </c>
      <c r="P465" s="2">
        <v>0</v>
      </c>
      <c r="Q465" s="2">
        <v>207166.3</v>
      </c>
      <c r="R465" s="2">
        <v>-38715.21</v>
      </c>
      <c r="S465" s="2">
        <v>0</v>
      </c>
      <c r="T465" s="2">
        <v>0</v>
      </c>
      <c r="U465" s="2">
        <v>168451.09</v>
      </c>
      <c r="V465" s="2">
        <v>0</v>
      </c>
      <c r="W465" s="2">
        <v>207166.3</v>
      </c>
      <c r="X465" s="2">
        <v>-38715.21</v>
      </c>
      <c r="Y465" s="2">
        <v>0</v>
      </c>
      <c r="Z465" s="2">
        <v>0</v>
      </c>
      <c r="AA465" s="2">
        <v>168451.09</v>
      </c>
    </row>
    <row r="466" spans="1:27" ht="15" customHeight="1" x14ac:dyDescent="0.25">
      <c r="A466" s="75" t="str">
        <f t="shared" si="21"/>
        <v>LDINPFIgnore</v>
      </c>
      <c r="B466" s="75" t="str">
        <f>VLOOKUP(L466,Mapping!D:F,3,0)</f>
        <v>Ignore</v>
      </c>
      <c r="C466" s="75" t="str">
        <f>VLOOKUP(L466,Mapping!D:G,4,0)</f>
        <v>Ignore</v>
      </c>
      <c r="D466" s="78">
        <f t="shared" si="22"/>
        <v>4.325E-4</v>
      </c>
      <c r="E466" s="78">
        <f t="shared" si="23"/>
        <v>9.5874999999999997E-4</v>
      </c>
      <c r="F466" s="76" t="str">
        <f>VLOOKUP(L466,Mapping!D:H,5,0)</f>
        <v>AUM</v>
      </c>
      <c r="G466" s="1" t="s">
        <v>648</v>
      </c>
      <c r="H466" s="1" t="s">
        <v>133</v>
      </c>
      <c r="I466" s="1" t="s">
        <v>137</v>
      </c>
      <c r="J466" s="6">
        <v>212000</v>
      </c>
      <c r="K466" s="1" t="s">
        <v>681</v>
      </c>
      <c r="L466" s="6">
        <v>212247</v>
      </c>
      <c r="M466" s="2">
        <v>0</v>
      </c>
      <c r="N466" s="1" t="s">
        <v>696</v>
      </c>
      <c r="O466" s="1" t="s">
        <v>651</v>
      </c>
      <c r="P466" s="2">
        <v>0</v>
      </c>
      <c r="Q466" s="2">
        <v>5262.5</v>
      </c>
      <c r="R466" s="2">
        <v>0</v>
      </c>
      <c r="S466" s="2">
        <v>4325</v>
      </c>
      <c r="T466" s="2">
        <v>0</v>
      </c>
      <c r="U466" s="2">
        <v>9587.5</v>
      </c>
      <c r="V466" s="2">
        <v>0</v>
      </c>
      <c r="W466" s="2">
        <v>5262.5</v>
      </c>
      <c r="X466" s="2">
        <v>0</v>
      </c>
      <c r="Y466" s="2">
        <v>4325</v>
      </c>
      <c r="Z466" s="2">
        <v>0</v>
      </c>
      <c r="AA466" s="2">
        <v>9587.5</v>
      </c>
    </row>
    <row r="467" spans="1:27" ht="15" customHeight="1" x14ac:dyDescent="0.25">
      <c r="A467" s="75" t="str">
        <f t="shared" si="21"/>
        <v>LDINPFIgnore</v>
      </c>
      <c r="B467" s="75" t="str">
        <f>VLOOKUP(L467,Mapping!D:F,3,0)</f>
        <v>Ignore</v>
      </c>
      <c r="C467" s="75" t="str">
        <f>VLOOKUP(L467,Mapping!D:G,4,0)</f>
        <v>Ignore</v>
      </c>
      <c r="D467" s="78">
        <f t="shared" si="22"/>
        <v>3.3608499999999996E-4</v>
      </c>
      <c r="E467" s="78">
        <f t="shared" si="23"/>
        <v>9.5600579999999998E-3</v>
      </c>
      <c r="F467" s="76" t="str">
        <f>VLOOKUP(L467,Mapping!D:H,5,0)</f>
        <v>AUM</v>
      </c>
      <c r="G467" s="1" t="s">
        <v>648</v>
      </c>
      <c r="H467" s="1" t="s">
        <v>133</v>
      </c>
      <c r="I467" s="1" t="s">
        <v>137</v>
      </c>
      <c r="J467" s="6">
        <v>212000</v>
      </c>
      <c r="K467" s="1" t="s">
        <v>681</v>
      </c>
      <c r="L467" s="6">
        <v>212252</v>
      </c>
      <c r="M467" s="2">
        <v>0</v>
      </c>
      <c r="N467" s="1" t="s">
        <v>697</v>
      </c>
      <c r="O467" s="1" t="s">
        <v>651</v>
      </c>
      <c r="P467" s="2">
        <v>0</v>
      </c>
      <c r="Q467" s="2">
        <v>92239.73</v>
      </c>
      <c r="R467" s="2">
        <v>0</v>
      </c>
      <c r="S467" s="2">
        <v>3360.85</v>
      </c>
      <c r="T467" s="2">
        <v>0</v>
      </c>
      <c r="U467" s="2">
        <v>95600.58</v>
      </c>
      <c r="V467" s="2">
        <v>0</v>
      </c>
      <c r="W467" s="2">
        <v>92239.73</v>
      </c>
      <c r="X467" s="2">
        <v>0</v>
      </c>
      <c r="Y467" s="2">
        <v>3360.85</v>
      </c>
      <c r="Z467" s="2">
        <v>0</v>
      </c>
      <c r="AA467" s="2">
        <v>95600.58</v>
      </c>
    </row>
    <row r="468" spans="1:27" ht="15" customHeight="1" x14ac:dyDescent="0.25">
      <c r="A468" s="75" t="str">
        <f t="shared" si="21"/>
        <v>LDINPFIgnore</v>
      </c>
      <c r="B468" s="75" t="str">
        <f>VLOOKUP(L468,Mapping!D:F,3,0)</f>
        <v>Ignore</v>
      </c>
      <c r="C468" s="75" t="str">
        <f>VLOOKUP(L468,Mapping!D:G,4,0)</f>
        <v>Ignore</v>
      </c>
      <c r="D468" s="78">
        <f t="shared" si="22"/>
        <v>0.29032459900000002</v>
      </c>
      <c r="E468" s="78">
        <f t="shared" si="23"/>
        <v>0.29032459999999999</v>
      </c>
      <c r="F468" s="76" t="str">
        <f>VLOOKUP(L468,Mapping!D:H,5,0)</f>
        <v>AUM</v>
      </c>
      <c r="G468" s="1" t="s">
        <v>648</v>
      </c>
      <c r="H468" s="1" t="s">
        <v>133</v>
      </c>
      <c r="I468" s="1" t="s">
        <v>137</v>
      </c>
      <c r="J468" s="6">
        <v>212000</v>
      </c>
      <c r="K468" s="1" t="s">
        <v>681</v>
      </c>
      <c r="L468" s="6">
        <v>212255</v>
      </c>
      <c r="M468" s="2">
        <v>0</v>
      </c>
      <c r="N468" s="1" t="s">
        <v>698</v>
      </c>
      <c r="O468" s="1" t="s">
        <v>651</v>
      </c>
      <c r="P468" s="2">
        <v>0</v>
      </c>
      <c r="Q468" s="2">
        <v>0.01</v>
      </c>
      <c r="R468" s="2">
        <v>0</v>
      </c>
      <c r="S468" s="2">
        <v>2903245.99</v>
      </c>
      <c r="T468" s="2">
        <v>0</v>
      </c>
      <c r="U468" s="2">
        <v>2903246</v>
      </c>
      <c r="V468" s="2">
        <v>0</v>
      </c>
      <c r="W468" s="2">
        <v>0.01</v>
      </c>
      <c r="X468" s="2">
        <v>0</v>
      </c>
      <c r="Y468" s="2">
        <v>2903245.99</v>
      </c>
      <c r="Z468" s="2">
        <v>0</v>
      </c>
      <c r="AA468" s="2">
        <v>2903246</v>
      </c>
    </row>
    <row r="469" spans="1:27" ht="15" customHeight="1" x14ac:dyDescent="0.25">
      <c r="A469" s="75" t="str">
        <f t="shared" si="21"/>
        <v>LDINPFIgnore</v>
      </c>
      <c r="B469" s="75" t="str">
        <f>VLOOKUP(L469,Mapping!D:F,3,0)</f>
        <v>Ignore</v>
      </c>
      <c r="C469" s="75" t="str">
        <f>VLOOKUP(L469,Mapping!D:G,4,0)</f>
        <v>Ignore</v>
      </c>
      <c r="D469" s="78">
        <f t="shared" si="22"/>
        <v>-3.7010700000000003E-3</v>
      </c>
      <c r="E469" s="78">
        <f t="shared" si="23"/>
        <v>2.4247397E-2</v>
      </c>
      <c r="F469" s="76" t="str">
        <f>VLOOKUP(L469,Mapping!D:H,5,0)</f>
        <v>AUM</v>
      </c>
      <c r="G469" s="1" t="s">
        <v>648</v>
      </c>
      <c r="H469" s="1" t="s">
        <v>133</v>
      </c>
      <c r="I469" s="1" t="s">
        <v>137</v>
      </c>
      <c r="J469" s="6">
        <v>212000</v>
      </c>
      <c r="K469" s="1" t="s">
        <v>681</v>
      </c>
      <c r="L469" s="6">
        <v>212271</v>
      </c>
      <c r="M469" s="2">
        <v>0</v>
      </c>
      <c r="N469" s="1" t="s">
        <v>700</v>
      </c>
      <c r="O469" s="1" t="s">
        <v>651</v>
      </c>
      <c r="P469" s="2">
        <v>0</v>
      </c>
      <c r="Q469" s="2">
        <v>279484.67</v>
      </c>
      <c r="R469" s="2">
        <v>-37010.700000000004</v>
      </c>
      <c r="S469" s="2">
        <v>0</v>
      </c>
      <c r="T469" s="2">
        <v>0</v>
      </c>
      <c r="U469" s="2">
        <v>242473.97</v>
      </c>
      <c r="V469" s="2">
        <v>0</v>
      </c>
      <c r="W469" s="2">
        <v>279484.67</v>
      </c>
      <c r="X469" s="2">
        <v>-37010.700000000004</v>
      </c>
      <c r="Y469" s="2">
        <v>0</v>
      </c>
      <c r="Z469" s="2">
        <v>0</v>
      </c>
      <c r="AA469" s="2">
        <v>242473.97</v>
      </c>
    </row>
    <row r="470" spans="1:27" ht="15" customHeight="1" x14ac:dyDescent="0.25">
      <c r="A470" s="75" t="str">
        <f t="shared" si="21"/>
        <v>LDINPFIgnore</v>
      </c>
      <c r="B470" s="75" t="str">
        <f>VLOOKUP(L470,Mapping!D:F,3,0)</f>
        <v>Ignore</v>
      </c>
      <c r="C470" s="75" t="str">
        <f>VLOOKUP(L470,Mapping!D:G,4,0)</f>
        <v>Ignore</v>
      </c>
      <c r="D470" s="78">
        <f t="shared" si="22"/>
        <v>-3.7010700000000003E-3</v>
      </c>
      <c r="E470" s="78">
        <f t="shared" si="23"/>
        <v>2.4247397E-2</v>
      </c>
      <c r="F470" s="76" t="str">
        <f>VLOOKUP(L470,Mapping!D:H,5,0)</f>
        <v>AUM</v>
      </c>
      <c r="G470" s="1" t="s">
        <v>648</v>
      </c>
      <c r="H470" s="1" t="s">
        <v>133</v>
      </c>
      <c r="I470" s="1" t="s">
        <v>137</v>
      </c>
      <c r="J470" s="6">
        <v>212000</v>
      </c>
      <c r="K470" s="1" t="s">
        <v>681</v>
      </c>
      <c r="L470" s="6">
        <v>212272</v>
      </c>
      <c r="M470" s="2">
        <v>0</v>
      </c>
      <c r="N470" s="1" t="s">
        <v>701</v>
      </c>
      <c r="O470" s="1" t="s">
        <v>651</v>
      </c>
      <c r="P470" s="2">
        <v>0</v>
      </c>
      <c r="Q470" s="2">
        <v>279484.67</v>
      </c>
      <c r="R470" s="2">
        <v>-37010.700000000004</v>
      </c>
      <c r="S470" s="2">
        <v>0</v>
      </c>
      <c r="T470" s="2">
        <v>0</v>
      </c>
      <c r="U470" s="2">
        <v>242473.97</v>
      </c>
      <c r="V470" s="2">
        <v>0</v>
      </c>
      <c r="W470" s="2">
        <v>279484.67</v>
      </c>
      <c r="X470" s="2">
        <v>-37010.700000000004</v>
      </c>
      <c r="Y470" s="2">
        <v>0</v>
      </c>
      <c r="Z470" s="2">
        <v>0</v>
      </c>
      <c r="AA470" s="2">
        <v>242473.97</v>
      </c>
    </row>
    <row r="471" spans="1:27" ht="15" customHeight="1" x14ac:dyDescent="0.25">
      <c r="A471" s="75" t="str">
        <f t="shared" si="21"/>
        <v>LDINPFIgnore</v>
      </c>
      <c r="B471" s="75" t="str">
        <f>VLOOKUP(L471,Mapping!D:F,3,0)</f>
        <v>Ignore</v>
      </c>
      <c r="C471" s="75" t="str">
        <f>VLOOKUP(L471,Mapping!D:G,4,0)</f>
        <v>Ignore</v>
      </c>
      <c r="D471" s="78">
        <f t="shared" si="22"/>
        <v>-3.2467900000000003E-3</v>
      </c>
      <c r="E471" s="78">
        <f t="shared" si="23"/>
        <v>2.7680900000000004E-4</v>
      </c>
      <c r="F471" s="76" t="str">
        <f>VLOOKUP(L471,Mapping!D:H,5,0)</f>
        <v>AUM</v>
      </c>
      <c r="G471" s="1" t="s">
        <v>648</v>
      </c>
      <c r="H471" s="1" t="s">
        <v>133</v>
      </c>
      <c r="I471" s="1" t="s">
        <v>137</v>
      </c>
      <c r="J471" s="6">
        <v>212000</v>
      </c>
      <c r="K471" s="1" t="s">
        <v>681</v>
      </c>
      <c r="L471" s="6">
        <v>212427</v>
      </c>
      <c r="M471" s="2">
        <v>0</v>
      </c>
      <c r="N471" s="1" t="s">
        <v>768</v>
      </c>
      <c r="O471" s="1" t="s">
        <v>651</v>
      </c>
      <c r="P471" s="2">
        <v>0</v>
      </c>
      <c r="Q471" s="2">
        <v>35235.99</v>
      </c>
      <c r="R471" s="2">
        <v>-32467.9</v>
      </c>
      <c r="S471" s="2">
        <v>0</v>
      </c>
      <c r="T471" s="2">
        <v>0</v>
      </c>
      <c r="U471" s="2">
        <v>2768.09</v>
      </c>
      <c r="V471" s="2">
        <v>0</v>
      </c>
      <c r="W471" s="2">
        <v>35235.99</v>
      </c>
      <c r="X471" s="2">
        <v>-32467.9</v>
      </c>
      <c r="Y471" s="2">
        <v>0</v>
      </c>
      <c r="Z471" s="2">
        <v>0</v>
      </c>
      <c r="AA471" s="2">
        <v>2768.09</v>
      </c>
    </row>
    <row r="472" spans="1:27" ht="15" customHeight="1" x14ac:dyDescent="0.25">
      <c r="A472" s="75" t="str">
        <f t="shared" si="21"/>
        <v>LDINPFIgnore</v>
      </c>
      <c r="B472" s="75" t="str">
        <f>VLOOKUP(L472,Mapping!D:F,3,0)</f>
        <v>Ignore</v>
      </c>
      <c r="C472" s="75" t="str">
        <f>VLOOKUP(L472,Mapping!D:G,4,0)</f>
        <v>Ignore</v>
      </c>
      <c r="D472" s="78">
        <f t="shared" si="22"/>
        <v>-3.8715209999999997E-3</v>
      </c>
      <c r="E472" s="78">
        <f t="shared" si="23"/>
        <v>1.6845109E-2</v>
      </c>
      <c r="F472" s="76" t="str">
        <f>VLOOKUP(L472,Mapping!D:H,5,0)</f>
        <v>AUM</v>
      </c>
      <c r="G472" s="1" t="s">
        <v>648</v>
      </c>
      <c r="H472" s="1" t="s">
        <v>133</v>
      </c>
      <c r="I472" s="1" t="s">
        <v>137</v>
      </c>
      <c r="J472" s="6">
        <v>212000</v>
      </c>
      <c r="K472" s="1" t="s">
        <v>681</v>
      </c>
      <c r="L472" s="6">
        <v>213166</v>
      </c>
      <c r="M472" s="2">
        <v>0</v>
      </c>
      <c r="N472" s="1" t="s">
        <v>702</v>
      </c>
      <c r="O472" s="1" t="s">
        <v>651</v>
      </c>
      <c r="P472" s="2">
        <v>0</v>
      </c>
      <c r="Q472" s="2">
        <v>207166.3</v>
      </c>
      <c r="R472" s="2">
        <v>-38715.21</v>
      </c>
      <c r="S472" s="2">
        <v>0</v>
      </c>
      <c r="T472" s="2">
        <v>0</v>
      </c>
      <c r="U472" s="2">
        <v>168451.09</v>
      </c>
      <c r="V472" s="2">
        <v>0</v>
      </c>
      <c r="W472" s="2">
        <v>207166.3</v>
      </c>
      <c r="X472" s="2">
        <v>-38715.21</v>
      </c>
      <c r="Y472" s="2">
        <v>0</v>
      </c>
      <c r="Z472" s="2">
        <v>0</v>
      </c>
      <c r="AA472" s="2">
        <v>168451.09</v>
      </c>
    </row>
    <row r="473" spans="1:27" ht="15" customHeight="1" x14ac:dyDescent="0.25">
      <c r="A473" s="75" t="str">
        <f t="shared" si="21"/>
        <v>LDINPFIgnore</v>
      </c>
      <c r="B473" s="75" t="str">
        <f>VLOOKUP(L473,Mapping!D:F,3,0)</f>
        <v>Ignore</v>
      </c>
      <c r="C473" s="75" t="str">
        <f>VLOOKUP(L473,Mapping!D:G,4,0)</f>
        <v>Ignore</v>
      </c>
      <c r="D473" s="78">
        <f t="shared" si="22"/>
        <v>-2.0373463000000001E-2</v>
      </c>
      <c r="E473" s="78">
        <f t="shared" si="23"/>
        <v>0</v>
      </c>
      <c r="F473" s="76" t="str">
        <f>VLOOKUP(L473,Mapping!D:H,5,0)</f>
        <v>AUM</v>
      </c>
      <c r="G473" s="1" t="s">
        <v>648</v>
      </c>
      <c r="H473" s="1" t="s">
        <v>133</v>
      </c>
      <c r="I473" s="1" t="s">
        <v>137</v>
      </c>
      <c r="J473" s="6">
        <v>212000</v>
      </c>
      <c r="K473" s="1" t="s">
        <v>681</v>
      </c>
      <c r="L473" s="6">
        <v>214100</v>
      </c>
      <c r="M473" s="2">
        <v>0</v>
      </c>
      <c r="N473" s="1" t="s">
        <v>944</v>
      </c>
      <c r="O473" s="1" t="s">
        <v>651</v>
      </c>
      <c r="P473" s="2">
        <v>0</v>
      </c>
      <c r="Q473" s="2">
        <v>203734.63</v>
      </c>
      <c r="R473" s="2">
        <v>-203734.63</v>
      </c>
      <c r="S473" s="2">
        <v>0</v>
      </c>
      <c r="T473" s="2">
        <v>0</v>
      </c>
      <c r="U473" s="2">
        <v>0</v>
      </c>
      <c r="V473" s="2">
        <v>0</v>
      </c>
      <c r="W473" s="2">
        <v>203734.63</v>
      </c>
      <c r="X473" s="2">
        <v>-203734.63</v>
      </c>
      <c r="Y473" s="2">
        <v>0</v>
      </c>
      <c r="Z473" s="2">
        <v>0</v>
      </c>
      <c r="AA473" s="2">
        <v>0</v>
      </c>
    </row>
    <row r="474" spans="1:27" ht="15" customHeight="1" x14ac:dyDescent="0.25">
      <c r="A474" s="75" t="str">
        <f t="shared" si="21"/>
        <v>LDINPFIgnore</v>
      </c>
      <c r="B474" s="75" t="str">
        <f>VLOOKUP(L474,Mapping!D:F,3,0)</f>
        <v>Ignore</v>
      </c>
      <c r="C474" s="75" t="str">
        <f>VLOOKUP(L474,Mapping!D:G,4,0)</f>
        <v>Ignore</v>
      </c>
      <c r="D474" s="78">
        <f t="shared" si="22"/>
        <v>-3.8019173999999996E-2</v>
      </c>
      <c r="E474" s="78">
        <f t="shared" si="23"/>
        <v>0.26941384300000004</v>
      </c>
      <c r="F474" s="76" t="str">
        <f>VLOOKUP(L474,Mapping!D:H,5,0)</f>
        <v>AUM</v>
      </c>
      <c r="G474" s="1" t="s">
        <v>648</v>
      </c>
      <c r="H474" s="1" t="s">
        <v>133</v>
      </c>
      <c r="I474" s="1" t="s">
        <v>137</v>
      </c>
      <c r="J474" s="6">
        <v>213000</v>
      </c>
      <c r="K474" s="1" t="s">
        <v>703</v>
      </c>
      <c r="L474" s="6">
        <v>213500</v>
      </c>
      <c r="M474" s="2">
        <v>0</v>
      </c>
      <c r="N474" s="1" t="s">
        <v>704</v>
      </c>
      <c r="O474" s="1" t="s">
        <v>651</v>
      </c>
      <c r="P474" s="2">
        <v>0</v>
      </c>
      <c r="Q474" s="2">
        <v>3074330.17</v>
      </c>
      <c r="R474" s="2">
        <v>-380191.74</v>
      </c>
      <c r="S474" s="2">
        <v>0</v>
      </c>
      <c r="T474" s="2">
        <v>0</v>
      </c>
      <c r="U474" s="2">
        <v>2694138.43</v>
      </c>
      <c r="V474" s="2">
        <v>0</v>
      </c>
      <c r="W474" s="2">
        <v>3074330.17</v>
      </c>
      <c r="X474" s="2">
        <v>-380191.74</v>
      </c>
      <c r="Y474" s="2">
        <v>0</v>
      </c>
      <c r="Z474" s="2">
        <v>0</v>
      </c>
      <c r="AA474" s="2">
        <v>2694138.43</v>
      </c>
    </row>
    <row r="475" spans="1:27" ht="15" customHeight="1" x14ac:dyDescent="0.25">
      <c r="A475" s="75" t="str">
        <f t="shared" si="21"/>
        <v>LDINPFIgnore</v>
      </c>
      <c r="B475" s="75" t="str">
        <f>VLOOKUP(L475,Mapping!D:F,3,0)</f>
        <v>Ignore</v>
      </c>
      <c r="C475" s="75" t="str">
        <f>VLOOKUP(L475,Mapping!D:G,4,0)</f>
        <v>Ignore</v>
      </c>
      <c r="D475" s="78">
        <f t="shared" si="22"/>
        <v>1.8719248000000001E-2</v>
      </c>
      <c r="E475" s="78">
        <f t="shared" si="23"/>
        <v>7.0729568999999992E-2</v>
      </c>
      <c r="F475" s="76" t="str">
        <f>VLOOKUP(L475,Mapping!D:H,5,0)</f>
        <v>AUM</v>
      </c>
      <c r="G475" s="1" t="s">
        <v>648</v>
      </c>
      <c r="H475" s="1" t="s">
        <v>133</v>
      </c>
      <c r="I475" s="1" t="s">
        <v>137</v>
      </c>
      <c r="J475" s="6">
        <v>220000</v>
      </c>
      <c r="K475" s="1" t="s">
        <v>705</v>
      </c>
      <c r="L475" s="6">
        <v>210125</v>
      </c>
      <c r="M475" s="2">
        <v>0</v>
      </c>
      <c r="N475" s="1" t="s">
        <v>1651</v>
      </c>
      <c r="O475" s="1" t="s">
        <v>651</v>
      </c>
      <c r="P475" s="2">
        <v>0</v>
      </c>
      <c r="Q475" s="2">
        <v>520103.21</v>
      </c>
      <c r="R475" s="2">
        <v>0</v>
      </c>
      <c r="S475" s="2">
        <v>187192.48</v>
      </c>
      <c r="T475" s="2">
        <v>0</v>
      </c>
      <c r="U475" s="2">
        <v>707295.69</v>
      </c>
      <c r="V475" s="2">
        <v>0</v>
      </c>
      <c r="W475" s="2">
        <v>520103.21</v>
      </c>
      <c r="X475" s="2">
        <v>0</v>
      </c>
      <c r="Y475" s="2">
        <v>187192.48</v>
      </c>
      <c r="Z475" s="2">
        <v>0</v>
      </c>
      <c r="AA475" s="2">
        <v>707295.69</v>
      </c>
    </row>
    <row r="476" spans="1:27" ht="15" customHeight="1" x14ac:dyDescent="0.25">
      <c r="A476" s="75" t="str">
        <f t="shared" si="21"/>
        <v>LDINPFIgnore</v>
      </c>
      <c r="B476" s="75" t="str">
        <f>VLOOKUP(L476,Mapping!D:F,3,0)</f>
        <v>Ignore</v>
      </c>
      <c r="C476" s="75" t="str">
        <f>VLOOKUP(L476,Mapping!D:G,4,0)</f>
        <v>Ignore</v>
      </c>
      <c r="D476" s="78">
        <f t="shared" si="22"/>
        <v>-2.8955723999999999E-2</v>
      </c>
      <c r="E476" s="78">
        <f t="shared" si="23"/>
        <v>0</v>
      </c>
      <c r="F476" s="76" t="str">
        <f>VLOOKUP(L476,Mapping!D:H,5,0)</f>
        <v>AUM</v>
      </c>
      <c r="G476" s="1" t="s">
        <v>648</v>
      </c>
      <c r="H476" s="1" t="s">
        <v>133</v>
      </c>
      <c r="I476" s="1" t="s">
        <v>137</v>
      </c>
      <c r="J476" s="6">
        <v>220000</v>
      </c>
      <c r="K476" s="1" t="s">
        <v>705</v>
      </c>
      <c r="L476" s="6">
        <v>210180</v>
      </c>
      <c r="M476" s="2">
        <v>0</v>
      </c>
      <c r="N476" s="1" t="s">
        <v>1716</v>
      </c>
      <c r="O476" s="1" t="s">
        <v>651</v>
      </c>
      <c r="P476" s="2">
        <v>0</v>
      </c>
      <c r="Q476" s="2">
        <v>289557.24</v>
      </c>
      <c r="R476" s="2">
        <v>-289557.24</v>
      </c>
      <c r="S476" s="2">
        <v>0</v>
      </c>
      <c r="T476" s="2">
        <v>0</v>
      </c>
      <c r="U476" s="2">
        <v>0</v>
      </c>
      <c r="V476" s="2">
        <v>0</v>
      </c>
      <c r="W476" s="2">
        <v>289557.24</v>
      </c>
      <c r="X476" s="2">
        <v>-289557.24</v>
      </c>
      <c r="Y476" s="2">
        <v>0</v>
      </c>
      <c r="Z476" s="2">
        <v>0</v>
      </c>
      <c r="AA476" s="2">
        <v>0</v>
      </c>
    </row>
    <row r="477" spans="1:27" ht="15" customHeight="1" x14ac:dyDescent="0.25">
      <c r="A477" s="75" t="str">
        <f t="shared" si="21"/>
        <v>LDINPF1.2</v>
      </c>
      <c r="B477" s="75">
        <f>VLOOKUP(L477,Mapping!D:F,3,0)</f>
        <v>1.2</v>
      </c>
      <c r="C477" s="75" t="str">
        <f>VLOOKUP(L477,Mapping!D:G,4,0)</f>
        <v>Ignore</v>
      </c>
      <c r="D477" s="78">
        <f t="shared" si="22"/>
        <v>-98.198220269000004</v>
      </c>
      <c r="E477" s="78">
        <f t="shared" si="23"/>
        <v>677.01793651800006</v>
      </c>
      <c r="F477" s="76">
        <f>VLOOKUP(L477,Mapping!D:H,5,0)</f>
        <v>0</v>
      </c>
      <c r="G477" s="1" t="s">
        <v>648</v>
      </c>
      <c r="H477" s="1" t="s">
        <v>133</v>
      </c>
      <c r="I477" s="1" t="s">
        <v>137</v>
      </c>
      <c r="J477" s="6">
        <v>301000</v>
      </c>
      <c r="K477" s="1" t="s">
        <v>710</v>
      </c>
      <c r="L477" s="6">
        <v>310000</v>
      </c>
      <c r="M477" s="2">
        <v>0</v>
      </c>
      <c r="N477" s="1" t="s">
        <v>711</v>
      </c>
      <c r="O477" s="1" t="s">
        <v>651</v>
      </c>
      <c r="P477" s="2">
        <v>0</v>
      </c>
      <c r="Q477" s="2">
        <v>7752161567.8699999</v>
      </c>
      <c r="R477" s="2">
        <v>-981982202.69000006</v>
      </c>
      <c r="S477" s="2">
        <v>0</v>
      </c>
      <c r="T477" s="2">
        <v>0</v>
      </c>
      <c r="U477" s="2">
        <v>6770179365.1800003</v>
      </c>
      <c r="V477" s="2">
        <v>0</v>
      </c>
      <c r="W477" s="2">
        <v>7752161567.8699999</v>
      </c>
      <c r="X477" s="2">
        <v>-981982202.69000006</v>
      </c>
      <c r="Y477" s="2">
        <v>0</v>
      </c>
      <c r="Z477" s="2">
        <v>0</v>
      </c>
      <c r="AA477" s="2">
        <v>6770179365.1800003</v>
      </c>
    </row>
    <row r="478" spans="1:27" ht="15" customHeight="1" x14ac:dyDescent="0.25">
      <c r="A478" s="75" t="str">
        <f t="shared" si="21"/>
        <v>LDINPFIgnore</v>
      </c>
      <c r="B478" s="75" t="str">
        <f>VLOOKUP(L478,Mapping!D:F,3,0)</f>
        <v>Ignore</v>
      </c>
      <c r="C478" s="75" t="str">
        <f>VLOOKUP(L478,Mapping!D:G,4,0)</f>
        <v>Ignore</v>
      </c>
      <c r="D478" s="78">
        <f t="shared" si="22"/>
        <v>-55.364962134999999</v>
      </c>
      <c r="E478" s="78">
        <f t="shared" si="23"/>
        <v>-74.438635354999988</v>
      </c>
      <c r="F478" s="76">
        <f>VLOOKUP(L478,Mapping!D:H,5,0)</f>
        <v>0</v>
      </c>
      <c r="G478" s="1" t="s">
        <v>648</v>
      </c>
      <c r="H478" s="1" t="s">
        <v>133</v>
      </c>
      <c r="I478" s="1" t="s">
        <v>137</v>
      </c>
      <c r="J478" s="6">
        <v>303000</v>
      </c>
      <c r="K478" s="1" t="s">
        <v>712</v>
      </c>
      <c r="L478" s="6">
        <v>303201</v>
      </c>
      <c r="M478" s="2">
        <v>0</v>
      </c>
      <c r="N478" s="1" t="s">
        <v>713</v>
      </c>
      <c r="O478" s="1" t="s">
        <v>651</v>
      </c>
      <c r="P478" s="2">
        <v>-190736732.19999999</v>
      </c>
      <c r="Q478" s="2">
        <v>0</v>
      </c>
      <c r="R478" s="2">
        <v>-553649621.35000002</v>
      </c>
      <c r="S478" s="2">
        <v>0</v>
      </c>
      <c r="T478" s="2">
        <v>-744386353.54999995</v>
      </c>
      <c r="U478" s="2">
        <v>0</v>
      </c>
      <c r="V478" s="2">
        <v>-190736732.19999999</v>
      </c>
      <c r="W478" s="2">
        <v>0</v>
      </c>
      <c r="X478" s="2">
        <v>-553649621.35000002</v>
      </c>
      <c r="Y478" s="2">
        <v>0</v>
      </c>
      <c r="Z478" s="2">
        <v>-744386353.54999995</v>
      </c>
      <c r="AA478" s="2">
        <v>0</v>
      </c>
    </row>
    <row r="479" spans="1:27" ht="15" customHeight="1" x14ac:dyDescent="0.25">
      <c r="A479" s="75" t="str">
        <f t="shared" si="21"/>
        <v>LDINPFIgnore</v>
      </c>
      <c r="B479" s="75" t="str">
        <f>VLOOKUP(L479,Mapping!D:F,3,0)</f>
        <v>Ignore</v>
      </c>
      <c r="C479" s="75" t="str">
        <f>VLOOKUP(L479,Mapping!D:G,4,0)</f>
        <v>Ignore</v>
      </c>
      <c r="D479" s="78">
        <f t="shared" si="22"/>
        <v>-1.1227991E-2</v>
      </c>
      <c r="E479" s="78">
        <f t="shared" si="23"/>
        <v>-44.551548701999998</v>
      </c>
      <c r="F479" s="76">
        <f>VLOOKUP(L479,Mapping!D:H,5,0)</f>
        <v>0</v>
      </c>
      <c r="G479" s="1" t="s">
        <v>648</v>
      </c>
      <c r="H479" s="1" t="s">
        <v>133</v>
      </c>
      <c r="I479" s="1" t="s">
        <v>137</v>
      </c>
      <c r="J479" s="6">
        <v>303000</v>
      </c>
      <c r="K479" s="1" t="s">
        <v>712</v>
      </c>
      <c r="L479" s="6">
        <v>303213</v>
      </c>
      <c r="M479" s="2">
        <v>0</v>
      </c>
      <c r="N479" s="1" t="s">
        <v>838</v>
      </c>
      <c r="O479" s="1" t="s">
        <v>651</v>
      </c>
      <c r="P479" s="2">
        <v>-445403207.11000001</v>
      </c>
      <c r="Q479" s="2">
        <v>0</v>
      </c>
      <c r="R479" s="2">
        <v>-112279.91</v>
      </c>
      <c r="S479" s="2">
        <v>0</v>
      </c>
      <c r="T479" s="2">
        <v>-445515487.01999998</v>
      </c>
      <c r="U479" s="2">
        <v>0</v>
      </c>
      <c r="V479" s="2">
        <v>-445403207.11000001</v>
      </c>
      <c r="W479" s="2">
        <v>0</v>
      </c>
      <c r="X479" s="2">
        <v>-112279.91</v>
      </c>
      <c r="Y479" s="2">
        <v>0</v>
      </c>
      <c r="Z479" s="2">
        <v>-445515487.01999998</v>
      </c>
      <c r="AA479" s="2">
        <v>0</v>
      </c>
    </row>
    <row r="480" spans="1:27" ht="15" customHeight="1" x14ac:dyDescent="0.25">
      <c r="A480" s="75" t="str">
        <f t="shared" si="21"/>
        <v>LDINPFIgnore</v>
      </c>
      <c r="B480" s="75" t="str">
        <f>VLOOKUP(L480,Mapping!D:F,3,0)</f>
        <v>Ignore</v>
      </c>
      <c r="C480" s="75" t="str">
        <f>VLOOKUP(L480,Mapping!D:G,4,0)</f>
        <v>Ignore</v>
      </c>
      <c r="D480" s="78">
        <f t="shared" si="22"/>
        <v>3.63235E-4</v>
      </c>
      <c r="E480" s="78">
        <f t="shared" si="23"/>
        <v>-20.165168306000002</v>
      </c>
      <c r="F480" s="76">
        <f>VLOOKUP(L480,Mapping!D:H,5,0)</f>
        <v>0</v>
      </c>
      <c r="G480" s="1" t="s">
        <v>648</v>
      </c>
      <c r="H480" s="1" t="s">
        <v>133</v>
      </c>
      <c r="I480" s="1" t="s">
        <v>137</v>
      </c>
      <c r="J480" s="6">
        <v>303000</v>
      </c>
      <c r="K480" s="1" t="s">
        <v>712</v>
      </c>
      <c r="L480" s="6">
        <v>303215</v>
      </c>
      <c r="M480" s="2">
        <v>0</v>
      </c>
      <c r="N480" s="1" t="s">
        <v>839</v>
      </c>
      <c r="O480" s="1" t="s">
        <v>651</v>
      </c>
      <c r="P480" s="2">
        <v>-201655315.41</v>
      </c>
      <c r="Q480" s="2">
        <v>0</v>
      </c>
      <c r="R480" s="2">
        <v>0</v>
      </c>
      <c r="S480" s="2">
        <v>3632.35</v>
      </c>
      <c r="T480" s="2">
        <v>-201651683.06</v>
      </c>
      <c r="U480" s="2">
        <v>0</v>
      </c>
      <c r="V480" s="2">
        <v>-201655315.41</v>
      </c>
      <c r="W480" s="2">
        <v>0</v>
      </c>
      <c r="X480" s="2">
        <v>0</v>
      </c>
      <c r="Y480" s="2">
        <v>3632.35</v>
      </c>
      <c r="Z480" s="2">
        <v>-201651683.06</v>
      </c>
      <c r="AA480" s="2">
        <v>0</v>
      </c>
    </row>
    <row r="481" spans="1:27" ht="15" customHeight="1" x14ac:dyDescent="0.25">
      <c r="A481" s="75" t="str">
        <f t="shared" si="21"/>
        <v>LDINPFIgnore</v>
      </c>
      <c r="B481" s="75" t="str">
        <f>VLOOKUP(L481,Mapping!D:F,3,0)</f>
        <v>Ignore</v>
      </c>
      <c r="C481" s="75" t="str">
        <f>VLOOKUP(L481,Mapping!D:G,4,0)</f>
        <v>Ignore</v>
      </c>
      <c r="D481" s="78">
        <f t="shared" si="22"/>
        <v>-1.7684111999999998E-2</v>
      </c>
      <c r="E481" s="78">
        <f t="shared" si="23"/>
        <v>-3.0264346289999997</v>
      </c>
      <c r="F481" s="76">
        <f>VLOOKUP(L481,Mapping!D:H,5,0)</f>
        <v>0</v>
      </c>
      <c r="G481" s="1" t="s">
        <v>648</v>
      </c>
      <c r="H481" s="1" t="s">
        <v>133</v>
      </c>
      <c r="I481" s="1" t="s">
        <v>137</v>
      </c>
      <c r="J481" s="6">
        <v>303000</v>
      </c>
      <c r="K481" s="1" t="s">
        <v>712</v>
      </c>
      <c r="L481" s="6">
        <v>303229</v>
      </c>
      <c r="M481" s="2">
        <v>0</v>
      </c>
      <c r="N481" s="1" t="s">
        <v>840</v>
      </c>
      <c r="O481" s="1" t="s">
        <v>651</v>
      </c>
      <c r="P481" s="2">
        <v>-30087505.170000002</v>
      </c>
      <c r="Q481" s="2">
        <v>0</v>
      </c>
      <c r="R481" s="2">
        <v>-176841.12</v>
      </c>
      <c r="S481" s="2">
        <v>0</v>
      </c>
      <c r="T481" s="2">
        <v>-30264346.289999999</v>
      </c>
      <c r="U481" s="2">
        <v>0</v>
      </c>
      <c r="V481" s="2">
        <v>-30087505.170000002</v>
      </c>
      <c r="W481" s="2">
        <v>0</v>
      </c>
      <c r="X481" s="2">
        <v>-176841.12</v>
      </c>
      <c r="Y481" s="2">
        <v>0</v>
      </c>
      <c r="Z481" s="2">
        <v>-30264346.289999999</v>
      </c>
      <c r="AA481" s="2">
        <v>0</v>
      </c>
    </row>
    <row r="482" spans="1:27" ht="15" customHeight="1" x14ac:dyDescent="0.25">
      <c r="A482" s="75" t="str">
        <f t="shared" si="21"/>
        <v>LDINPFIgnore</v>
      </c>
      <c r="B482" s="75" t="str">
        <f>VLOOKUP(L482,Mapping!D:F,3,0)</f>
        <v>Ignore</v>
      </c>
      <c r="C482" s="75" t="str">
        <f>VLOOKUP(L482,Mapping!D:G,4,0)</f>
        <v>Ignore</v>
      </c>
      <c r="D482" s="78">
        <f t="shared" si="22"/>
        <v>-131.22077697899999</v>
      </c>
      <c r="E482" s="78">
        <f t="shared" si="23"/>
        <v>120.63199778599999</v>
      </c>
      <c r="F482" s="76">
        <f>VLOOKUP(L482,Mapping!D:H,5,0)</f>
        <v>0</v>
      </c>
      <c r="G482" s="1" t="s">
        <v>648</v>
      </c>
      <c r="H482" s="1" t="s">
        <v>133</v>
      </c>
      <c r="I482" s="1" t="s">
        <v>137</v>
      </c>
      <c r="J482" s="6">
        <v>303000</v>
      </c>
      <c r="K482" s="1" t="s">
        <v>712</v>
      </c>
      <c r="L482" s="6">
        <v>303245</v>
      </c>
      <c r="M482" s="2">
        <v>0</v>
      </c>
      <c r="N482" s="1" t="s">
        <v>715</v>
      </c>
      <c r="O482" s="1" t="s">
        <v>651</v>
      </c>
      <c r="P482" s="2">
        <v>0</v>
      </c>
      <c r="Q482" s="2">
        <v>2518527747.6500001</v>
      </c>
      <c r="R482" s="2">
        <v>-1312207769.79</v>
      </c>
      <c r="S482" s="2">
        <v>0</v>
      </c>
      <c r="T482" s="2">
        <v>0</v>
      </c>
      <c r="U482" s="2">
        <v>1206319977.8599999</v>
      </c>
      <c r="V482" s="2">
        <v>0</v>
      </c>
      <c r="W482" s="2">
        <v>2518527747.6500001</v>
      </c>
      <c r="X482" s="2">
        <v>-1312207769.79</v>
      </c>
      <c r="Y482" s="2">
        <v>0</v>
      </c>
      <c r="Z482" s="2">
        <v>0</v>
      </c>
      <c r="AA482" s="2">
        <v>1206319977.8599999</v>
      </c>
    </row>
    <row r="483" spans="1:27" ht="15" customHeight="1" x14ac:dyDescent="0.25">
      <c r="A483" s="75" t="str">
        <f t="shared" si="21"/>
        <v>LDINPFIgnore</v>
      </c>
      <c r="B483" s="75" t="str">
        <f>VLOOKUP(L483,Mapping!D:F,3,0)</f>
        <v>Ignore</v>
      </c>
      <c r="C483" s="75" t="str">
        <f>VLOOKUP(L483,Mapping!D:G,4,0)</f>
        <v>Ignore</v>
      </c>
      <c r="D483" s="78">
        <f t="shared" si="22"/>
        <v>-7.53603E-3</v>
      </c>
      <c r="E483" s="78">
        <f t="shared" si="23"/>
        <v>-5.0058503000000004E-2</v>
      </c>
      <c r="F483" s="76">
        <f>VLOOKUP(L483,Mapping!D:H,5,0)</f>
        <v>0</v>
      </c>
      <c r="G483" s="1" t="s">
        <v>648</v>
      </c>
      <c r="H483" s="1" t="s">
        <v>133</v>
      </c>
      <c r="I483" s="1" t="s">
        <v>137</v>
      </c>
      <c r="J483" s="6">
        <v>303000</v>
      </c>
      <c r="K483" s="1" t="s">
        <v>712</v>
      </c>
      <c r="L483" s="6">
        <v>303248</v>
      </c>
      <c r="M483" s="2">
        <v>0</v>
      </c>
      <c r="N483" s="1" t="s">
        <v>841</v>
      </c>
      <c r="O483" s="1" t="s">
        <v>651</v>
      </c>
      <c r="P483" s="2">
        <v>-425224.73</v>
      </c>
      <c r="Q483" s="2">
        <v>0</v>
      </c>
      <c r="R483" s="2">
        <v>-75360.3</v>
      </c>
      <c r="S483" s="2">
        <v>0</v>
      </c>
      <c r="T483" s="2">
        <v>-500585.03</v>
      </c>
      <c r="U483" s="2">
        <v>0</v>
      </c>
      <c r="V483" s="2">
        <v>-425224.73</v>
      </c>
      <c r="W483" s="2">
        <v>0</v>
      </c>
      <c r="X483" s="2">
        <v>-75360.3</v>
      </c>
      <c r="Y483" s="2">
        <v>0</v>
      </c>
      <c r="Z483" s="2">
        <v>-500585.03</v>
      </c>
      <c r="AA483" s="2">
        <v>0</v>
      </c>
    </row>
    <row r="484" spans="1:27" ht="15" customHeight="1" x14ac:dyDescent="0.25">
      <c r="A484" s="75" t="str">
        <f t="shared" si="21"/>
        <v>LDINPFIgnore</v>
      </c>
      <c r="B484" s="75" t="str">
        <f>VLOOKUP(L484,Mapping!D:F,3,0)</f>
        <v>Ignore</v>
      </c>
      <c r="C484" s="75" t="str">
        <f>VLOOKUP(L484,Mapping!D:G,4,0)</f>
        <v>Ignore</v>
      </c>
      <c r="D484" s="78">
        <f t="shared" si="22"/>
        <v>-1.554401E-3</v>
      </c>
      <c r="E484" s="78">
        <f t="shared" si="23"/>
        <v>-0.20483622500000001</v>
      </c>
      <c r="F484" s="76">
        <f>VLOOKUP(L484,Mapping!D:H,5,0)</f>
        <v>0</v>
      </c>
      <c r="G484" s="1" t="s">
        <v>648</v>
      </c>
      <c r="H484" s="1" t="s">
        <v>133</v>
      </c>
      <c r="I484" s="1" t="s">
        <v>137</v>
      </c>
      <c r="J484" s="6">
        <v>303000</v>
      </c>
      <c r="K484" s="1" t="s">
        <v>712</v>
      </c>
      <c r="L484" s="6">
        <v>303266</v>
      </c>
      <c r="M484" s="2">
        <v>0</v>
      </c>
      <c r="N484" s="1" t="s">
        <v>842</v>
      </c>
      <c r="O484" s="1" t="s">
        <v>651</v>
      </c>
      <c r="P484" s="2">
        <v>-2032818.24</v>
      </c>
      <c r="Q484" s="2">
        <v>0</v>
      </c>
      <c r="R484" s="2">
        <v>-15544.01</v>
      </c>
      <c r="S484" s="2">
        <v>0</v>
      </c>
      <c r="T484" s="2">
        <v>-2048362.25</v>
      </c>
      <c r="U484" s="2">
        <v>0</v>
      </c>
      <c r="V484" s="2">
        <v>-2032818.24</v>
      </c>
      <c r="W484" s="2">
        <v>0</v>
      </c>
      <c r="X484" s="2">
        <v>-15544.01</v>
      </c>
      <c r="Y484" s="2">
        <v>0</v>
      </c>
      <c r="Z484" s="2">
        <v>-2048362.25</v>
      </c>
      <c r="AA484" s="2">
        <v>0</v>
      </c>
    </row>
    <row r="485" spans="1:27" ht="15" customHeight="1" x14ac:dyDescent="0.25">
      <c r="A485" s="75" t="str">
        <f t="shared" si="21"/>
        <v>LDINPFIgnore</v>
      </c>
      <c r="B485" s="75" t="str">
        <f>VLOOKUP(L485,Mapping!D:F,3,0)</f>
        <v>Ignore</v>
      </c>
      <c r="C485" s="75" t="str">
        <f>VLOOKUP(L485,Mapping!D:G,4,0)</f>
        <v>Ignore</v>
      </c>
      <c r="D485" s="78">
        <f t="shared" si="22"/>
        <v>-5.8610000000000003E-6</v>
      </c>
      <c r="E485" s="78">
        <f t="shared" si="23"/>
        <v>-1.3765000000000001E-5</v>
      </c>
      <c r="F485" s="76">
        <f>VLOOKUP(L485,Mapping!D:H,5,0)</f>
        <v>0</v>
      </c>
      <c r="G485" s="1" t="s">
        <v>648</v>
      </c>
      <c r="H485" s="1" t="s">
        <v>133</v>
      </c>
      <c r="I485" s="1" t="s">
        <v>137</v>
      </c>
      <c r="J485" s="6">
        <v>303000</v>
      </c>
      <c r="K485" s="1" t="s">
        <v>712</v>
      </c>
      <c r="L485" s="6">
        <v>303268</v>
      </c>
      <c r="M485" s="2">
        <v>0</v>
      </c>
      <c r="N485" s="1" t="s">
        <v>843</v>
      </c>
      <c r="O485" s="1" t="s">
        <v>651</v>
      </c>
      <c r="P485" s="2">
        <v>-79.040000000000006</v>
      </c>
      <c r="Q485" s="2">
        <v>0</v>
      </c>
      <c r="R485" s="2">
        <v>-58.61</v>
      </c>
      <c r="S485" s="2">
        <v>0</v>
      </c>
      <c r="T485" s="2">
        <v>-137.65</v>
      </c>
      <c r="U485" s="2">
        <v>0</v>
      </c>
      <c r="V485" s="2">
        <v>-79.040000000000006</v>
      </c>
      <c r="W485" s="2">
        <v>0</v>
      </c>
      <c r="X485" s="2">
        <v>-58.61</v>
      </c>
      <c r="Y485" s="2">
        <v>0</v>
      </c>
      <c r="Z485" s="2">
        <v>-137.65</v>
      </c>
      <c r="AA485" s="2">
        <v>0</v>
      </c>
    </row>
    <row r="486" spans="1:27" ht="15" customHeight="1" x14ac:dyDescent="0.25">
      <c r="A486" s="75" t="str">
        <f t="shared" si="21"/>
        <v>LDINPFIgnore</v>
      </c>
      <c r="B486" s="75" t="str">
        <f>VLOOKUP(L486,Mapping!D:F,3,0)</f>
        <v>Ignore</v>
      </c>
      <c r="C486" s="75" t="str">
        <f>VLOOKUP(L486,Mapping!D:G,4,0)</f>
        <v>Ignore</v>
      </c>
      <c r="D486" s="78">
        <f t="shared" si="22"/>
        <v>0</v>
      </c>
      <c r="E486" s="78">
        <f t="shared" si="23"/>
        <v>473.88785232700002</v>
      </c>
      <c r="F486" s="76">
        <f>VLOOKUP(L486,Mapping!D:H,5,0)</f>
        <v>0</v>
      </c>
      <c r="G486" s="1" t="s">
        <v>648</v>
      </c>
      <c r="H486" s="1" t="s">
        <v>133</v>
      </c>
      <c r="I486" s="1" t="s">
        <v>137</v>
      </c>
      <c r="J486" s="6">
        <v>303000</v>
      </c>
      <c r="K486" s="1" t="s">
        <v>712</v>
      </c>
      <c r="L486" s="6">
        <v>390000</v>
      </c>
      <c r="M486" s="2">
        <v>0</v>
      </c>
      <c r="N486" s="1" t="s">
        <v>717</v>
      </c>
      <c r="O486" s="1" t="s">
        <v>651</v>
      </c>
      <c r="P486" s="2">
        <v>0</v>
      </c>
      <c r="Q486" s="2">
        <v>4738878523.2700005</v>
      </c>
      <c r="R486" s="2">
        <v>0</v>
      </c>
      <c r="S486" s="2">
        <v>0</v>
      </c>
      <c r="T486" s="2">
        <v>0</v>
      </c>
      <c r="U486" s="2">
        <v>4738878523.2700005</v>
      </c>
      <c r="V486" s="2">
        <v>0</v>
      </c>
      <c r="W486" s="2">
        <v>4738878523.2700005</v>
      </c>
      <c r="X486" s="2">
        <v>0</v>
      </c>
      <c r="Y486" s="2">
        <v>0</v>
      </c>
      <c r="Z486" s="2">
        <v>0</v>
      </c>
      <c r="AA486" s="2">
        <v>4738878523.2700005</v>
      </c>
    </row>
    <row r="487" spans="1:27" ht="15" customHeight="1" x14ac:dyDescent="0.25">
      <c r="A487" s="75" t="str">
        <f t="shared" si="21"/>
        <v>LDINPFIgnore</v>
      </c>
      <c r="B487" s="75" t="str">
        <f>VLOOKUP(L487,Mapping!D:F,3,0)</f>
        <v>Ignore</v>
      </c>
      <c r="C487" s="75" t="str">
        <f>VLOOKUP(L487,Mapping!D:G,4,0)</f>
        <v>Ignore</v>
      </c>
      <c r="D487" s="78">
        <f t="shared" si="22"/>
        <v>0</v>
      </c>
      <c r="E487" s="78">
        <f t="shared" si="23"/>
        <v>241.43179503200003</v>
      </c>
      <c r="F487" s="76">
        <f>VLOOKUP(L487,Mapping!D:H,5,0)</f>
        <v>0</v>
      </c>
      <c r="G487" s="1" t="s">
        <v>648</v>
      </c>
      <c r="H487" s="1" t="s">
        <v>133</v>
      </c>
      <c r="I487" s="1" t="s">
        <v>137</v>
      </c>
      <c r="J487" s="6">
        <v>303000</v>
      </c>
      <c r="K487" s="1" t="s">
        <v>712</v>
      </c>
      <c r="L487" s="6">
        <v>390001</v>
      </c>
      <c r="M487" s="2">
        <v>0</v>
      </c>
      <c r="N487" s="1" t="s">
        <v>718</v>
      </c>
      <c r="O487" s="1" t="s">
        <v>651</v>
      </c>
      <c r="P487" s="2">
        <v>0</v>
      </c>
      <c r="Q487" s="2">
        <v>2414317950.3200002</v>
      </c>
      <c r="R487" s="2">
        <v>0</v>
      </c>
      <c r="S487" s="2">
        <v>0</v>
      </c>
      <c r="T487" s="2">
        <v>0</v>
      </c>
      <c r="U487" s="2">
        <v>2414317950.3200002</v>
      </c>
      <c r="V487" s="2">
        <v>0</v>
      </c>
      <c r="W487" s="2">
        <v>2414317950.3200002</v>
      </c>
      <c r="X487" s="2">
        <v>0</v>
      </c>
      <c r="Y487" s="2">
        <v>0</v>
      </c>
      <c r="Z487" s="2">
        <v>0</v>
      </c>
      <c r="AA487" s="2">
        <v>2414317950.3200002</v>
      </c>
    </row>
    <row r="488" spans="1:27" ht="15" customHeight="1" x14ac:dyDescent="0.25">
      <c r="A488" s="75" t="str">
        <f t="shared" si="21"/>
        <v>LDINPFIgnore</v>
      </c>
      <c r="B488" s="75" t="str">
        <f>VLOOKUP(L488,Mapping!D:F,3,0)</f>
        <v>Ignore</v>
      </c>
      <c r="C488" s="75" t="str">
        <f>VLOOKUP(L488,Mapping!D:G,4,0)</f>
        <v>Ignore</v>
      </c>
      <c r="D488" s="78">
        <f t="shared" si="22"/>
        <v>0</v>
      </c>
      <c r="E488" s="78">
        <f t="shared" si="23"/>
        <v>-5.9046950640000002</v>
      </c>
      <c r="F488" s="76">
        <f>VLOOKUP(L488,Mapping!D:H,5,0)</f>
        <v>0</v>
      </c>
      <c r="G488" s="1" t="s">
        <v>648</v>
      </c>
      <c r="H488" s="1" t="s">
        <v>133</v>
      </c>
      <c r="I488" s="1" t="s">
        <v>137</v>
      </c>
      <c r="J488" s="6">
        <v>303000</v>
      </c>
      <c r="K488" s="1" t="s">
        <v>712</v>
      </c>
      <c r="L488" s="6">
        <v>390405</v>
      </c>
      <c r="M488" s="2">
        <v>0</v>
      </c>
      <c r="N488" s="1" t="s">
        <v>720</v>
      </c>
      <c r="O488" s="1" t="s">
        <v>651</v>
      </c>
      <c r="P488" s="2">
        <v>-59046950.640000001</v>
      </c>
      <c r="Q488" s="2">
        <v>0</v>
      </c>
      <c r="R488" s="2">
        <v>0</v>
      </c>
      <c r="S488" s="2">
        <v>0</v>
      </c>
      <c r="T488" s="2">
        <v>-59046950.640000001</v>
      </c>
      <c r="U488" s="2">
        <v>0</v>
      </c>
      <c r="V488" s="2">
        <v>-59046950.640000001</v>
      </c>
      <c r="W488" s="2">
        <v>0</v>
      </c>
      <c r="X488" s="2">
        <v>0</v>
      </c>
      <c r="Y488" s="2">
        <v>0</v>
      </c>
      <c r="Z488" s="2">
        <v>-59046950.640000001</v>
      </c>
      <c r="AA488" s="2">
        <v>0</v>
      </c>
    </row>
    <row r="489" spans="1:27" ht="15" customHeight="1" x14ac:dyDescent="0.25">
      <c r="A489" s="75" t="str">
        <f t="shared" si="21"/>
        <v>LDINPFIgnore</v>
      </c>
      <c r="B489" s="75" t="str">
        <f>VLOOKUP(L489,Mapping!D:F,3,0)</f>
        <v>Ignore</v>
      </c>
      <c r="C489" s="75" t="str">
        <f>VLOOKUP(L489,Mapping!D:G,4,0)</f>
        <v>Ignore</v>
      </c>
      <c r="D489" s="78">
        <f t="shared" si="22"/>
        <v>0</v>
      </c>
      <c r="E489" s="78">
        <f t="shared" si="23"/>
        <v>2.1526072E-2</v>
      </c>
      <c r="F489" s="76">
        <f>VLOOKUP(L489,Mapping!D:H,5,0)</f>
        <v>0</v>
      </c>
      <c r="G489" s="1" t="s">
        <v>648</v>
      </c>
      <c r="H489" s="1" t="s">
        <v>133</v>
      </c>
      <c r="I489" s="1" t="s">
        <v>137</v>
      </c>
      <c r="J489" s="6">
        <v>303000</v>
      </c>
      <c r="K489" s="1" t="s">
        <v>712</v>
      </c>
      <c r="L489" s="6">
        <v>390406</v>
      </c>
      <c r="M489" s="2">
        <v>0</v>
      </c>
      <c r="N489" s="1" t="s">
        <v>1027</v>
      </c>
      <c r="O489" s="1" t="s">
        <v>651</v>
      </c>
      <c r="P489" s="2">
        <v>0</v>
      </c>
      <c r="Q489" s="2">
        <v>215260.72</v>
      </c>
      <c r="R489" s="2">
        <v>0</v>
      </c>
      <c r="S489" s="2">
        <v>0</v>
      </c>
      <c r="T489" s="2">
        <v>0</v>
      </c>
      <c r="U489" s="2">
        <v>215260.72</v>
      </c>
      <c r="V489" s="2">
        <v>0</v>
      </c>
      <c r="W489" s="2">
        <v>215260.72</v>
      </c>
      <c r="X489" s="2">
        <v>0</v>
      </c>
      <c r="Y489" s="2">
        <v>0</v>
      </c>
      <c r="Z489" s="2">
        <v>0</v>
      </c>
      <c r="AA489" s="2">
        <v>215260.72</v>
      </c>
    </row>
    <row r="490" spans="1:27" ht="15" customHeight="1" x14ac:dyDescent="0.25">
      <c r="A490" s="75" t="str">
        <f t="shared" si="21"/>
        <v>LDINPFIgnore</v>
      </c>
      <c r="B490" s="75" t="str">
        <f>VLOOKUP(L490,Mapping!D:F,3,0)</f>
        <v>Ignore</v>
      </c>
      <c r="C490" s="75" t="str">
        <f>VLOOKUP(L490,Mapping!D:G,4,0)</f>
        <v>Ignore</v>
      </c>
      <c r="D490" s="78">
        <f t="shared" si="22"/>
        <v>0</v>
      </c>
      <c r="E490" s="78">
        <f t="shared" si="23"/>
        <v>-2.8462974679999999</v>
      </c>
      <c r="F490" s="76">
        <f>VLOOKUP(L490,Mapping!D:H,5,0)</f>
        <v>0</v>
      </c>
      <c r="G490" s="1" t="s">
        <v>648</v>
      </c>
      <c r="H490" s="1" t="s">
        <v>133</v>
      </c>
      <c r="I490" s="1" t="s">
        <v>137</v>
      </c>
      <c r="J490" s="6">
        <v>303000</v>
      </c>
      <c r="K490" s="1" t="s">
        <v>712</v>
      </c>
      <c r="L490" s="6">
        <v>390413</v>
      </c>
      <c r="M490" s="2">
        <v>0</v>
      </c>
      <c r="N490" s="1" t="s">
        <v>844</v>
      </c>
      <c r="O490" s="1" t="s">
        <v>651</v>
      </c>
      <c r="P490" s="2">
        <v>-28462974.68</v>
      </c>
      <c r="Q490" s="2">
        <v>0</v>
      </c>
      <c r="R490" s="2">
        <v>0</v>
      </c>
      <c r="S490" s="2">
        <v>0</v>
      </c>
      <c r="T490" s="2">
        <v>-28462974.68</v>
      </c>
      <c r="U490" s="2">
        <v>0</v>
      </c>
      <c r="V490" s="2">
        <v>-28462974.68</v>
      </c>
      <c r="W490" s="2">
        <v>0</v>
      </c>
      <c r="X490" s="2">
        <v>0</v>
      </c>
      <c r="Y490" s="2">
        <v>0</v>
      </c>
      <c r="Z490" s="2">
        <v>-28462974.68</v>
      </c>
      <c r="AA490" s="2">
        <v>0</v>
      </c>
    </row>
    <row r="491" spans="1:27" ht="15" customHeight="1" x14ac:dyDescent="0.25">
      <c r="A491" s="75" t="str">
        <f t="shared" si="21"/>
        <v>LDINPFIgnore</v>
      </c>
      <c r="B491" s="75" t="str">
        <f>VLOOKUP(L491,Mapping!D:F,3,0)</f>
        <v>Ignore</v>
      </c>
      <c r="C491" s="75" t="str">
        <f>VLOOKUP(L491,Mapping!D:G,4,0)</f>
        <v>Ignore</v>
      </c>
      <c r="D491" s="78">
        <f t="shared" si="22"/>
        <v>0</v>
      </c>
      <c r="E491" s="78">
        <f t="shared" si="23"/>
        <v>-0.66592002500000003</v>
      </c>
      <c r="F491" s="76">
        <f>VLOOKUP(L491,Mapping!D:H,5,0)</f>
        <v>0</v>
      </c>
      <c r="G491" s="1" t="s">
        <v>648</v>
      </c>
      <c r="H491" s="1" t="s">
        <v>133</v>
      </c>
      <c r="I491" s="1" t="s">
        <v>137</v>
      </c>
      <c r="J491" s="6">
        <v>303000</v>
      </c>
      <c r="K491" s="1" t="s">
        <v>712</v>
      </c>
      <c r="L491" s="6">
        <v>390415</v>
      </c>
      <c r="M491" s="2">
        <v>0</v>
      </c>
      <c r="N491" s="1" t="s">
        <v>845</v>
      </c>
      <c r="O491" s="1" t="s">
        <v>651</v>
      </c>
      <c r="P491" s="2">
        <v>-6659200.25</v>
      </c>
      <c r="Q491" s="2">
        <v>0</v>
      </c>
      <c r="R491" s="2">
        <v>0</v>
      </c>
      <c r="S491" s="2">
        <v>0</v>
      </c>
      <c r="T491" s="2">
        <v>-6659200.25</v>
      </c>
      <c r="U491" s="2">
        <v>0</v>
      </c>
      <c r="V491" s="2">
        <v>-6659200.25</v>
      </c>
      <c r="W491" s="2">
        <v>0</v>
      </c>
      <c r="X491" s="2">
        <v>0</v>
      </c>
      <c r="Y491" s="2">
        <v>0</v>
      </c>
      <c r="Z491" s="2">
        <v>-6659200.25</v>
      </c>
      <c r="AA491" s="2">
        <v>0</v>
      </c>
    </row>
    <row r="492" spans="1:27" ht="15" customHeight="1" x14ac:dyDescent="0.25">
      <c r="A492" s="75" t="str">
        <f t="shared" si="21"/>
        <v>LDINPFIgnore</v>
      </c>
      <c r="B492" s="75" t="str">
        <f>VLOOKUP(L492,Mapping!D:F,3,0)</f>
        <v>Ignore</v>
      </c>
      <c r="C492" s="75" t="str">
        <f>VLOOKUP(L492,Mapping!D:G,4,0)</f>
        <v>Ignore</v>
      </c>
      <c r="D492" s="78">
        <f t="shared" si="22"/>
        <v>0</v>
      </c>
      <c r="E492" s="78">
        <f t="shared" si="23"/>
        <v>-0.71216436399999994</v>
      </c>
      <c r="F492" s="76">
        <f>VLOOKUP(L492,Mapping!D:H,5,0)</f>
        <v>0</v>
      </c>
      <c r="G492" s="1" t="s">
        <v>648</v>
      </c>
      <c r="H492" s="1" t="s">
        <v>133</v>
      </c>
      <c r="I492" s="1" t="s">
        <v>137</v>
      </c>
      <c r="J492" s="6">
        <v>303000</v>
      </c>
      <c r="K492" s="1" t="s">
        <v>712</v>
      </c>
      <c r="L492" s="6">
        <v>390429</v>
      </c>
      <c r="M492" s="2">
        <v>0</v>
      </c>
      <c r="N492" s="1" t="s">
        <v>846</v>
      </c>
      <c r="O492" s="1" t="s">
        <v>651</v>
      </c>
      <c r="P492" s="2">
        <v>-7121643.6399999997</v>
      </c>
      <c r="Q492" s="2">
        <v>0</v>
      </c>
      <c r="R492" s="2">
        <v>0</v>
      </c>
      <c r="S492" s="2">
        <v>0</v>
      </c>
      <c r="T492" s="2">
        <v>-7121643.6399999997</v>
      </c>
      <c r="U492" s="2">
        <v>0</v>
      </c>
      <c r="V492" s="2">
        <v>-7121643.6399999997</v>
      </c>
      <c r="W492" s="2">
        <v>0</v>
      </c>
      <c r="X492" s="2">
        <v>0</v>
      </c>
      <c r="Y492" s="2">
        <v>0</v>
      </c>
      <c r="Z492" s="2">
        <v>-7121643.6399999997</v>
      </c>
      <c r="AA492" s="2">
        <v>0</v>
      </c>
    </row>
    <row r="493" spans="1:27" ht="15" customHeight="1" x14ac:dyDescent="0.25">
      <c r="A493" s="75" t="str">
        <f t="shared" si="21"/>
        <v>LDINPFIgnore</v>
      </c>
      <c r="B493" s="75" t="str">
        <f>VLOOKUP(L493,Mapping!D:F,3,0)</f>
        <v>Ignore</v>
      </c>
      <c r="C493" s="75" t="str">
        <f>VLOOKUP(L493,Mapping!D:G,4,0)</f>
        <v>Ignore</v>
      </c>
      <c r="D493" s="78">
        <f t="shared" si="22"/>
        <v>0</v>
      </c>
      <c r="E493" s="78">
        <f t="shared" si="23"/>
        <v>545.10523522799997</v>
      </c>
      <c r="F493" s="76">
        <f>VLOOKUP(L493,Mapping!D:H,5,0)</f>
        <v>0</v>
      </c>
      <c r="G493" s="1" t="s">
        <v>648</v>
      </c>
      <c r="H493" s="1" t="s">
        <v>133</v>
      </c>
      <c r="I493" s="1" t="s">
        <v>137</v>
      </c>
      <c r="J493" s="6">
        <v>303000</v>
      </c>
      <c r="K493" s="1" t="s">
        <v>712</v>
      </c>
      <c r="L493" s="6">
        <v>390445</v>
      </c>
      <c r="M493" s="2">
        <v>0</v>
      </c>
      <c r="N493" s="1" t="s">
        <v>721</v>
      </c>
      <c r="O493" s="1" t="s">
        <v>651</v>
      </c>
      <c r="P493" s="2">
        <v>0</v>
      </c>
      <c r="Q493" s="2">
        <v>5451052352.2799997</v>
      </c>
      <c r="R493" s="2">
        <v>0</v>
      </c>
      <c r="S493" s="2">
        <v>0</v>
      </c>
      <c r="T493" s="2">
        <v>0</v>
      </c>
      <c r="U493" s="2">
        <v>5451052352.2799997</v>
      </c>
      <c r="V493" s="2">
        <v>0</v>
      </c>
      <c r="W493" s="2">
        <v>5451052352.2799997</v>
      </c>
      <c r="X493" s="2">
        <v>0</v>
      </c>
      <c r="Y493" s="2">
        <v>0</v>
      </c>
      <c r="Z493" s="2">
        <v>0</v>
      </c>
      <c r="AA493" s="2">
        <v>5451052352.2799997</v>
      </c>
    </row>
    <row r="494" spans="1:27" ht="15" customHeight="1" x14ac:dyDescent="0.25">
      <c r="A494" s="75" t="str">
        <f t="shared" si="21"/>
        <v>LDINPFIgnore</v>
      </c>
      <c r="B494" s="75" t="str">
        <f>VLOOKUP(L494,Mapping!D:F,3,0)</f>
        <v>Ignore</v>
      </c>
      <c r="C494" s="75" t="str">
        <f>VLOOKUP(L494,Mapping!D:G,4,0)</f>
        <v>Ignore</v>
      </c>
      <c r="D494" s="78">
        <f t="shared" si="22"/>
        <v>0</v>
      </c>
      <c r="E494" s="78">
        <f t="shared" si="23"/>
        <v>-0.24617092299999999</v>
      </c>
      <c r="F494" s="76">
        <f>VLOOKUP(L494,Mapping!D:H,5,0)</f>
        <v>0</v>
      </c>
      <c r="G494" s="1" t="s">
        <v>648</v>
      </c>
      <c r="H494" s="1" t="s">
        <v>133</v>
      </c>
      <c r="I494" s="1" t="s">
        <v>137</v>
      </c>
      <c r="J494" s="6">
        <v>303000</v>
      </c>
      <c r="K494" s="1" t="s">
        <v>712</v>
      </c>
      <c r="L494" s="6">
        <v>390448</v>
      </c>
      <c r="M494" s="2">
        <v>0</v>
      </c>
      <c r="N494" s="1" t="s">
        <v>847</v>
      </c>
      <c r="O494" s="1" t="s">
        <v>651</v>
      </c>
      <c r="P494" s="2">
        <v>-2461709.23</v>
      </c>
      <c r="Q494" s="2">
        <v>0</v>
      </c>
      <c r="R494" s="2">
        <v>0</v>
      </c>
      <c r="S494" s="2">
        <v>0</v>
      </c>
      <c r="T494" s="2">
        <v>-2461709.23</v>
      </c>
      <c r="U494" s="2">
        <v>0</v>
      </c>
      <c r="V494" s="2">
        <v>-2461709.23</v>
      </c>
      <c r="W494" s="2">
        <v>0</v>
      </c>
      <c r="X494" s="2">
        <v>0</v>
      </c>
      <c r="Y494" s="2">
        <v>0</v>
      </c>
      <c r="Z494" s="2">
        <v>-2461709.23</v>
      </c>
      <c r="AA494" s="2">
        <v>0</v>
      </c>
    </row>
    <row r="495" spans="1:27" ht="15" customHeight="1" x14ac:dyDescent="0.25">
      <c r="A495" s="75" t="str">
        <f t="shared" si="21"/>
        <v>LDINPFIgnore</v>
      </c>
      <c r="B495" s="75" t="str">
        <f>VLOOKUP(L495,Mapping!D:F,3,0)</f>
        <v>Ignore</v>
      </c>
      <c r="C495" s="75" t="str">
        <f>VLOOKUP(L495,Mapping!D:G,4,0)</f>
        <v>Ignore</v>
      </c>
      <c r="D495" s="78">
        <f t="shared" si="22"/>
        <v>0</v>
      </c>
      <c r="E495" s="78">
        <f t="shared" si="23"/>
        <v>-1.687661734</v>
      </c>
      <c r="F495" s="76">
        <f>VLOOKUP(L495,Mapping!D:H,5,0)</f>
        <v>0</v>
      </c>
      <c r="G495" s="1" t="s">
        <v>648</v>
      </c>
      <c r="H495" s="1" t="s">
        <v>133</v>
      </c>
      <c r="I495" s="1" t="s">
        <v>137</v>
      </c>
      <c r="J495" s="6">
        <v>303000</v>
      </c>
      <c r="K495" s="1" t="s">
        <v>712</v>
      </c>
      <c r="L495" s="6">
        <v>390466</v>
      </c>
      <c r="M495" s="2">
        <v>0</v>
      </c>
      <c r="N495" s="1" t="s">
        <v>848</v>
      </c>
      <c r="O495" s="1" t="s">
        <v>651</v>
      </c>
      <c r="P495" s="2">
        <v>-16876617.34</v>
      </c>
      <c r="Q495" s="2">
        <v>0</v>
      </c>
      <c r="R495" s="2">
        <v>0</v>
      </c>
      <c r="S495" s="2">
        <v>0</v>
      </c>
      <c r="T495" s="2">
        <v>-16876617.34</v>
      </c>
      <c r="U495" s="2">
        <v>0</v>
      </c>
      <c r="V495" s="2">
        <v>-16876617.34</v>
      </c>
      <c r="W495" s="2">
        <v>0</v>
      </c>
      <c r="X495" s="2">
        <v>0</v>
      </c>
      <c r="Y495" s="2">
        <v>0</v>
      </c>
      <c r="Z495" s="2">
        <v>-16876617.34</v>
      </c>
      <c r="AA495" s="2">
        <v>0</v>
      </c>
    </row>
    <row r="496" spans="1:27" ht="15" customHeight="1" x14ac:dyDescent="0.25">
      <c r="A496" s="75" t="str">
        <f t="shared" si="21"/>
        <v>LDINPFIgnore</v>
      </c>
      <c r="B496" s="75" t="str">
        <f>VLOOKUP(L496,Mapping!D:F,3,0)</f>
        <v>Ignore</v>
      </c>
      <c r="C496" s="75" t="str">
        <f>VLOOKUP(L496,Mapping!D:G,4,0)</f>
        <v>Ignore</v>
      </c>
      <c r="D496" s="78">
        <f t="shared" si="22"/>
        <v>0</v>
      </c>
      <c r="E496" s="78">
        <f t="shared" si="23"/>
        <v>-0.20719416599999999</v>
      </c>
      <c r="F496" s="76">
        <f>VLOOKUP(L496,Mapping!D:H,5,0)</f>
        <v>0</v>
      </c>
      <c r="G496" s="1" t="s">
        <v>648</v>
      </c>
      <c r="H496" s="1" t="s">
        <v>133</v>
      </c>
      <c r="I496" s="1" t="s">
        <v>137</v>
      </c>
      <c r="J496" s="6">
        <v>303000</v>
      </c>
      <c r="K496" s="1" t="s">
        <v>712</v>
      </c>
      <c r="L496" s="6">
        <v>390468</v>
      </c>
      <c r="M496" s="2">
        <v>0</v>
      </c>
      <c r="N496" s="1" t="s">
        <v>849</v>
      </c>
      <c r="O496" s="1" t="s">
        <v>651</v>
      </c>
      <c r="P496" s="2">
        <v>-2071941.66</v>
      </c>
      <c r="Q496" s="2">
        <v>0</v>
      </c>
      <c r="R496" s="2">
        <v>0</v>
      </c>
      <c r="S496" s="2">
        <v>0</v>
      </c>
      <c r="T496" s="2">
        <v>-2071941.66</v>
      </c>
      <c r="U496" s="2">
        <v>0</v>
      </c>
      <c r="V496" s="2">
        <v>-2071941.66</v>
      </c>
      <c r="W496" s="2">
        <v>0</v>
      </c>
      <c r="X496" s="2">
        <v>0</v>
      </c>
      <c r="Y496" s="2">
        <v>0</v>
      </c>
      <c r="Z496" s="2">
        <v>-2071941.66</v>
      </c>
      <c r="AA496" s="2">
        <v>0</v>
      </c>
    </row>
    <row r="497" spans="1:27" ht="15" customHeight="1" x14ac:dyDescent="0.25">
      <c r="A497" s="75" t="str">
        <f t="shared" si="21"/>
        <v>LDINPF5.3</v>
      </c>
      <c r="B497" s="75">
        <f>VLOOKUP(L497,Mapping!D:F,3,0)</f>
        <v>5.3</v>
      </c>
      <c r="C497" s="75" t="str">
        <f>VLOOKUP(L497,Mapping!D:G,4,0)</f>
        <v>Ignore</v>
      </c>
      <c r="D497" s="78">
        <f t="shared" si="22"/>
        <v>2.5740000000000002E-4</v>
      </c>
      <c r="E497" s="78">
        <f t="shared" si="23"/>
        <v>2.5740000000000002E-4</v>
      </c>
      <c r="F497" s="76">
        <f>VLOOKUP(L497,Mapping!D:H,5,0)</f>
        <v>0</v>
      </c>
      <c r="G497" s="1" t="s">
        <v>648</v>
      </c>
      <c r="H497" s="1" t="s">
        <v>133</v>
      </c>
      <c r="I497" s="1" t="s">
        <v>137</v>
      </c>
      <c r="J497" s="6">
        <v>410000</v>
      </c>
      <c r="K497" s="1" t="s">
        <v>723</v>
      </c>
      <c r="L497" s="6">
        <v>412110</v>
      </c>
      <c r="M497" s="2">
        <v>0</v>
      </c>
      <c r="N497" s="1" t="s">
        <v>939</v>
      </c>
      <c r="O497" s="1" t="s">
        <v>651</v>
      </c>
      <c r="P497" s="2">
        <v>0</v>
      </c>
      <c r="Q497" s="2">
        <v>0</v>
      </c>
      <c r="R497" s="2">
        <v>0</v>
      </c>
      <c r="S497" s="2">
        <v>2574</v>
      </c>
      <c r="T497" s="2">
        <v>0</v>
      </c>
      <c r="U497" s="2">
        <v>2574</v>
      </c>
      <c r="V497" s="2">
        <v>0</v>
      </c>
      <c r="W497" s="2">
        <v>0</v>
      </c>
      <c r="X497" s="2">
        <v>0</v>
      </c>
      <c r="Y497" s="2">
        <v>2574</v>
      </c>
      <c r="Z497" s="2">
        <v>0</v>
      </c>
      <c r="AA497" s="2">
        <v>2574</v>
      </c>
    </row>
    <row r="498" spans="1:27" ht="15" customHeight="1" x14ac:dyDescent="0.25">
      <c r="A498" s="75" t="str">
        <f t="shared" si="21"/>
        <v>LDINPF5.3</v>
      </c>
      <c r="B498" s="75">
        <f>VLOOKUP(L498,Mapping!D:F,3,0)</f>
        <v>5.3</v>
      </c>
      <c r="C498" s="75" t="str">
        <f>VLOOKUP(L498,Mapping!D:G,4,0)</f>
        <v>Ignore</v>
      </c>
      <c r="D498" s="78">
        <f t="shared" si="22"/>
        <v>2.2275314559999999</v>
      </c>
      <c r="E498" s="78">
        <f t="shared" si="23"/>
        <v>2.2275314559999999</v>
      </c>
      <c r="F498" s="76">
        <f>VLOOKUP(L498,Mapping!D:H,5,0)</f>
        <v>0</v>
      </c>
      <c r="G498" s="1" t="s">
        <v>648</v>
      </c>
      <c r="H498" s="1" t="s">
        <v>133</v>
      </c>
      <c r="I498" s="1" t="s">
        <v>137</v>
      </c>
      <c r="J498" s="6">
        <v>410000</v>
      </c>
      <c r="K498" s="1" t="s">
        <v>723</v>
      </c>
      <c r="L498" s="6">
        <v>412120</v>
      </c>
      <c r="M498" s="2">
        <v>0</v>
      </c>
      <c r="N498" s="1" t="s">
        <v>724</v>
      </c>
      <c r="O498" s="1" t="s">
        <v>651</v>
      </c>
      <c r="P498" s="2">
        <v>0</v>
      </c>
      <c r="Q498" s="2">
        <v>0</v>
      </c>
      <c r="R498" s="2">
        <v>0</v>
      </c>
      <c r="S498" s="2">
        <v>22275314.559999999</v>
      </c>
      <c r="T498" s="2">
        <v>0</v>
      </c>
      <c r="U498" s="2">
        <v>22275314.559999999</v>
      </c>
      <c r="V498" s="2">
        <v>0</v>
      </c>
      <c r="W498" s="2">
        <v>0</v>
      </c>
      <c r="X498" s="2">
        <v>0</v>
      </c>
      <c r="Y498" s="2">
        <v>22275314.559999999</v>
      </c>
      <c r="Z498" s="2">
        <v>0</v>
      </c>
      <c r="AA498" s="2">
        <v>22275314.559999999</v>
      </c>
    </row>
    <row r="499" spans="1:27" ht="15" customHeight="1" x14ac:dyDescent="0.25">
      <c r="A499" s="75" t="str">
        <f t="shared" si="21"/>
        <v>LDINPF5.3</v>
      </c>
      <c r="B499" s="75">
        <f>VLOOKUP(L499,Mapping!D:F,3,0)</f>
        <v>5.3</v>
      </c>
      <c r="C499" s="75" t="str">
        <f>VLOOKUP(L499,Mapping!D:G,4,0)</f>
        <v>Ignore</v>
      </c>
      <c r="D499" s="78">
        <f t="shared" si="22"/>
        <v>3.03751807</v>
      </c>
      <c r="E499" s="78">
        <f t="shared" si="23"/>
        <v>3.03751807</v>
      </c>
      <c r="F499" s="76">
        <f>VLOOKUP(L499,Mapping!D:H,5,0)</f>
        <v>0</v>
      </c>
      <c r="G499" s="1" t="s">
        <v>648</v>
      </c>
      <c r="H499" s="1" t="s">
        <v>133</v>
      </c>
      <c r="I499" s="1" t="s">
        <v>137</v>
      </c>
      <c r="J499" s="6">
        <v>410000</v>
      </c>
      <c r="K499" s="1" t="s">
        <v>723</v>
      </c>
      <c r="L499" s="6">
        <v>412130</v>
      </c>
      <c r="M499" s="2">
        <v>0</v>
      </c>
      <c r="N499" s="1" t="s">
        <v>725</v>
      </c>
      <c r="O499" s="1" t="s">
        <v>651</v>
      </c>
      <c r="P499" s="2">
        <v>0</v>
      </c>
      <c r="Q499" s="2">
        <v>0</v>
      </c>
      <c r="R499" s="2">
        <v>0</v>
      </c>
      <c r="S499" s="2">
        <v>30375180.699999999</v>
      </c>
      <c r="T499" s="2">
        <v>0</v>
      </c>
      <c r="U499" s="2">
        <v>30375180.699999999</v>
      </c>
      <c r="V499" s="2">
        <v>0</v>
      </c>
      <c r="W499" s="2">
        <v>0</v>
      </c>
      <c r="X499" s="2">
        <v>0</v>
      </c>
      <c r="Y499" s="2">
        <v>30375180.699999999</v>
      </c>
      <c r="Z499" s="2">
        <v>0</v>
      </c>
      <c r="AA499" s="2">
        <v>30375180.699999999</v>
      </c>
    </row>
    <row r="500" spans="1:27" ht="15" customHeight="1" x14ac:dyDescent="0.25">
      <c r="A500" s="75" t="str">
        <f t="shared" si="21"/>
        <v>LDINPF5.3</v>
      </c>
      <c r="B500" s="75">
        <f>VLOOKUP(L500,Mapping!D:F,3,0)</f>
        <v>5.3</v>
      </c>
      <c r="C500" s="75" t="str">
        <f>VLOOKUP(L500,Mapping!D:G,4,0)</f>
        <v>Ignore</v>
      </c>
      <c r="D500" s="78">
        <f t="shared" si="22"/>
        <v>3.4320000000000002E-3</v>
      </c>
      <c r="E500" s="78">
        <f t="shared" si="23"/>
        <v>3.4320000000000002E-3</v>
      </c>
      <c r="F500" s="76">
        <f>VLOOKUP(L500,Mapping!D:H,5,0)</f>
        <v>0</v>
      </c>
      <c r="G500" s="1" t="s">
        <v>648</v>
      </c>
      <c r="H500" s="1" t="s">
        <v>133</v>
      </c>
      <c r="I500" s="1" t="s">
        <v>137</v>
      </c>
      <c r="J500" s="6">
        <v>410000</v>
      </c>
      <c r="K500" s="1" t="s">
        <v>723</v>
      </c>
      <c r="L500" s="6">
        <v>412180</v>
      </c>
      <c r="M500" s="2">
        <v>0</v>
      </c>
      <c r="N500" s="1" t="s">
        <v>900</v>
      </c>
      <c r="O500" s="1" t="s">
        <v>651</v>
      </c>
      <c r="P500" s="2">
        <v>0</v>
      </c>
      <c r="Q500" s="2">
        <v>0</v>
      </c>
      <c r="R500" s="2">
        <v>0</v>
      </c>
      <c r="S500" s="2">
        <v>34320</v>
      </c>
      <c r="T500" s="2">
        <v>0</v>
      </c>
      <c r="U500" s="2">
        <v>34320</v>
      </c>
      <c r="V500" s="2">
        <v>0</v>
      </c>
      <c r="W500" s="2">
        <v>0</v>
      </c>
      <c r="X500" s="2">
        <v>0</v>
      </c>
      <c r="Y500" s="2">
        <v>34320</v>
      </c>
      <c r="Z500" s="2">
        <v>0</v>
      </c>
      <c r="AA500" s="2">
        <v>34320</v>
      </c>
    </row>
    <row r="501" spans="1:27" ht="15" customHeight="1" x14ac:dyDescent="0.25">
      <c r="A501" s="75" t="str">
        <f t="shared" si="21"/>
        <v>LDINPF5.3</v>
      </c>
      <c r="B501" s="75">
        <f>VLOOKUP(L501,Mapping!D:F,3,0)</f>
        <v>5.3</v>
      </c>
      <c r="C501" s="75" t="str">
        <f>VLOOKUP(L501,Mapping!D:G,4,0)</f>
        <v>Ignore</v>
      </c>
      <c r="D501" s="78">
        <f t="shared" si="22"/>
        <v>0.11601025</v>
      </c>
      <c r="E501" s="78">
        <f t="shared" si="23"/>
        <v>0.11601025</v>
      </c>
      <c r="F501" s="76">
        <f>VLOOKUP(L501,Mapping!D:H,5,0)</f>
        <v>0</v>
      </c>
      <c r="G501" s="1" t="s">
        <v>648</v>
      </c>
      <c r="H501" s="1" t="s">
        <v>133</v>
      </c>
      <c r="I501" s="1" t="s">
        <v>137</v>
      </c>
      <c r="J501" s="6">
        <v>410000</v>
      </c>
      <c r="K501" s="1" t="s">
        <v>723</v>
      </c>
      <c r="L501" s="6">
        <v>412190</v>
      </c>
      <c r="M501" s="2">
        <v>0</v>
      </c>
      <c r="N501" s="1" t="s">
        <v>850</v>
      </c>
      <c r="O501" s="1" t="s">
        <v>651</v>
      </c>
      <c r="P501" s="2">
        <v>0</v>
      </c>
      <c r="Q501" s="2">
        <v>0</v>
      </c>
      <c r="R501" s="2">
        <v>0</v>
      </c>
      <c r="S501" s="2">
        <v>1160102.5</v>
      </c>
      <c r="T501" s="2">
        <v>0</v>
      </c>
      <c r="U501" s="2">
        <v>1160102.5</v>
      </c>
      <c r="V501" s="2">
        <v>0</v>
      </c>
      <c r="W501" s="2">
        <v>0</v>
      </c>
      <c r="X501" s="2">
        <v>0</v>
      </c>
      <c r="Y501" s="2">
        <v>1160102.5</v>
      </c>
      <c r="Z501" s="2">
        <v>0</v>
      </c>
      <c r="AA501" s="2">
        <v>1160102.5</v>
      </c>
    </row>
    <row r="502" spans="1:27" ht="15" customHeight="1" x14ac:dyDescent="0.25">
      <c r="A502" s="75" t="str">
        <f t="shared" si="21"/>
        <v>LDINPFIgnore</v>
      </c>
      <c r="B502" s="75" t="str">
        <f>VLOOKUP(L502,Mapping!D:F,3,0)</f>
        <v>Ignore</v>
      </c>
      <c r="C502" s="75" t="str">
        <f>VLOOKUP(L502,Mapping!D:G,4,0)</f>
        <v>Ignore</v>
      </c>
      <c r="D502" s="78">
        <f t="shared" si="22"/>
        <v>-2.9949949999999999E-3</v>
      </c>
      <c r="E502" s="78">
        <f t="shared" si="23"/>
        <v>-1.0839950000000001E-3</v>
      </c>
      <c r="F502" s="76">
        <f>VLOOKUP(L502,Mapping!D:H,5,0)</f>
        <v>0</v>
      </c>
      <c r="G502" s="1" t="s">
        <v>648</v>
      </c>
      <c r="H502" s="1" t="s">
        <v>133</v>
      </c>
      <c r="I502" s="1" t="s">
        <v>137</v>
      </c>
      <c r="J502" s="6">
        <v>430000</v>
      </c>
      <c r="K502" s="1" t="s">
        <v>729</v>
      </c>
      <c r="L502" s="6">
        <v>432110</v>
      </c>
      <c r="M502" s="2">
        <v>0</v>
      </c>
      <c r="N502" s="1" t="s">
        <v>886</v>
      </c>
      <c r="O502" s="1" t="s">
        <v>651</v>
      </c>
      <c r="P502" s="2">
        <v>0</v>
      </c>
      <c r="Q502" s="2">
        <v>19110</v>
      </c>
      <c r="R502" s="2">
        <v>-29949.95</v>
      </c>
      <c r="S502" s="2">
        <v>0</v>
      </c>
      <c r="T502" s="2">
        <v>-10839.95</v>
      </c>
      <c r="U502" s="2">
        <v>0</v>
      </c>
      <c r="V502" s="2">
        <v>0</v>
      </c>
      <c r="W502" s="2">
        <v>19110</v>
      </c>
      <c r="X502" s="2">
        <v>-29949.95</v>
      </c>
      <c r="Y502" s="2">
        <v>0</v>
      </c>
      <c r="Z502" s="2">
        <v>-10839.95</v>
      </c>
      <c r="AA502" s="2">
        <v>0</v>
      </c>
    </row>
    <row r="503" spans="1:27" ht="15" customHeight="1" x14ac:dyDescent="0.25">
      <c r="A503" s="75" t="str">
        <f t="shared" si="21"/>
        <v>LDINPFIgnore</v>
      </c>
      <c r="B503" s="75" t="str">
        <f>VLOOKUP(L503,Mapping!D:F,3,0)</f>
        <v>Ignore</v>
      </c>
      <c r="C503" s="75" t="str">
        <f>VLOOKUP(L503,Mapping!D:G,4,0)</f>
        <v>Ignore</v>
      </c>
      <c r="D503" s="78">
        <f t="shared" si="22"/>
        <v>-8.4389551489999999</v>
      </c>
      <c r="E503" s="78">
        <f t="shared" si="23"/>
        <v>-0.30535684500000004</v>
      </c>
      <c r="F503" s="76">
        <f>VLOOKUP(L503,Mapping!D:H,5,0)</f>
        <v>0</v>
      </c>
      <c r="G503" s="1" t="s">
        <v>648</v>
      </c>
      <c r="H503" s="1" t="s">
        <v>133</v>
      </c>
      <c r="I503" s="1" t="s">
        <v>137</v>
      </c>
      <c r="J503" s="6">
        <v>430000</v>
      </c>
      <c r="K503" s="1" t="s">
        <v>729</v>
      </c>
      <c r="L503" s="6">
        <v>432120</v>
      </c>
      <c r="M503" s="2">
        <v>0</v>
      </c>
      <c r="N503" s="1" t="s">
        <v>730</v>
      </c>
      <c r="O503" s="1" t="s">
        <v>651</v>
      </c>
      <c r="P503" s="2">
        <v>0</v>
      </c>
      <c r="Q503" s="2">
        <v>81335983.040000007</v>
      </c>
      <c r="R503" s="2">
        <v>-84389551.489999995</v>
      </c>
      <c r="S503" s="2">
        <v>0</v>
      </c>
      <c r="T503" s="2">
        <v>-3053568.45</v>
      </c>
      <c r="U503" s="2">
        <v>0</v>
      </c>
      <c r="V503" s="2">
        <v>0</v>
      </c>
      <c r="W503" s="2">
        <v>81335983.040000007</v>
      </c>
      <c r="X503" s="2">
        <v>-84389551.489999995</v>
      </c>
      <c r="Y503" s="2">
        <v>0</v>
      </c>
      <c r="Z503" s="2">
        <v>-3053568.45</v>
      </c>
      <c r="AA503" s="2">
        <v>0</v>
      </c>
    </row>
    <row r="504" spans="1:27" ht="15" customHeight="1" x14ac:dyDescent="0.25">
      <c r="A504" s="75" t="str">
        <f t="shared" si="21"/>
        <v>LDINPFIgnore</v>
      </c>
      <c r="B504" s="75" t="str">
        <f>VLOOKUP(L504,Mapping!D:F,3,0)</f>
        <v>Ignore</v>
      </c>
      <c r="C504" s="75" t="str">
        <f>VLOOKUP(L504,Mapping!D:G,4,0)</f>
        <v>Ignore</v>
      </c>
      <c r="D504" s="78">
        <f t="shared" si="22"/>
        <v>1.0019686800000001</v>
      </c>
      <c r="E504" s="78">
        <f t="shared" si="23"/>
        <v>-0.122125188</v>
      </c>
      <c r="F504" s="76">
        <f>VLOOKUP(L504,Mapping!D:H,5,0)</f>
        <v>0</v>
      </c>
      <c r="G504" s="1" t="s">
        <v>648</v>
      </c>
      <c r="H504" s="1" t="s">
        <v>133</v>
      </c>
      <c r="I504" s="1" t="s">
        <v>137</v>
      </c>
      <c r="J504" s="6">
        <v>430000</v>
      </c>
      <c r="K504" s="1" t="s">
        <v>729</v>
      </c>
      <c r="L504" s="6">
        <v>432130</v>
      </c>
      <c r="M504" s="2">
        <v>0</v>
      </c>
      <c r="N504" s="1" t="s">
        <v>731</v>
      </c>
      <c r="O504" s="1" t="s">
        <v>651</v>
      </c>
      <c r="P504" s="2">
        <v>-11240938.68</v>
      </c>
      <c r="Q504" s="2">
        <v>0</v>
      </c>
      <c r="R504" s="2">
        <v>0</v>
      </c>
      <c r="S504" s="2">
        <v>10019686.800000001</v>
      </c>
      <c r="T504" s="2">
        <v>-1221251.8799999999</v>
      </c>
      <c r="U504" s="2">
        <v>0</v>
      </c>
      <c r="V504" s="2">
        <v>-11240938.68</v>
      </c>
      <c r="W504" s="2">
        <v>0</v>
      </c>
      <c r="X504" s="2">
        <v>0</v>
      </c>
      <c r="Y504" s="2">
        <v>10019686.800000001</v>
      </c>
      <c r="Z504" s="2">
        <v>-1221251.8799999999</v>
      </c>
      <c r="AA504" s="2">
        <v>0</v>
      </c>
    </row>
    <row r="505" spans="1:27" ht="15" customHeight="1" x14ac:dyDescent="0.25">
      <c r="A505" s="75" t="str">
        <f t="shared" si="21"/>
        <v>LDINPFIgnore</v>
      </c>
      <c r="B505" s="75" t="str">
        <f>VLOOKUP(L505,Mapping!D:F,3,0)</f>
        <v>Ignore</v>
      </c>
      <c r="C505" s="75" t="str">
        <f>VLOOKUP(L505,Mapping!D:G,4,0)</f>
        <v>Ignore</v>
      </c>
      <c r="D505" s="78">
        <f t="shared" si="22"/>
        <v>5.9029999999999999E-2</v>
      </c>
      <c r="E505" s="78">
        <f t="shared" si="23"/>
        <v>5.9029999999999999E-2</v>
      </c>
      <c r="F505" s="76">
        <f>VLOOKUP(L505,Mapping!D:H,5,0)</f>
        <v>0</v>
      </c>
      <c r="G505" s="1" t="s">
        <v>648</v>
      </c>
      <c r="H505" s="1" t="s">
        <v>133</v>
      </c>
      <c r="I505" s="1" t="s">
        <v>137</v>
      </c>
      <c r="J505" s="6">
        <v>430000</v>
      </c>
      <c r="K505" s="1" t="s">
        <v>729</v>
      </c>
      <c r="L505" s="6">
        <v>432135</v>
      </c>
      <c r="M505" s="2">
        <v>0</v>
      </c>
      <c r="N505" s="1" t="s">
        <v>732</v>
      </c>
      <c r="O505" s="1" t="s">
        <v>651</v>
      </c>
      <c r="P505" s="2">
        <v>0</v>
      </c>
      <c r="Q505" s="2">
        <v>0</v>
      </c>
      <c r="R505" s="2">
        <v>0</v>
      </c>
      <c r="S505" s="2">
        <v>590300</v>
      </c>
      <c r="T505" s="2">
        <v>0</v>
      </c>
      <c r="U505" s="2">
        <v>590300</v>
      </c>
      <c r="V505" s="2">
        <v>0</v>
      </c>
      <c r="W505" s="2">
        <v>0</v>
      </c>
      <c r="X505" s="2">
        <v>0</v>
      </c>
      <c r="Y505" s="2">
        <v>590300</v>
      </c>
      <c r="Z505" s="2">
        <v>0</v>
      </c>
      <c r="AA505" s="2">
        <v>590300</v>
      </c>
    </row>
    <row r="506" spans="1:27" ht="15" customHeight="1" x14ac:dyDescent="0.25">
      <c r="A506" s="75" t="str">
        <f t="shared" si="21"/>
        <v>LDINPFIgnore</v>
      </c>
      <c r="B506" s="75" t="str">
        <f>VLOOKUP(L506,Mapping!D:F,3,0)</f>
        <v>Ignore</v>
      </c>
      <c r="C506" s="75" t="str">
        <f>VLOOKUP(L506,Mapping!D:G,4,0)</f>
        <v>Ignore</v>
      </c>
      <c r="D506" s="78">
        <f t="shared" si="22"/>
        <v>-3.8437499999999999E-3</v>
      </c>
      <c r="E506" s="78">
        <f t="shared" si="23"/>
        <v>8.7187500000000008E-3</v>
      </c>
      <c r="F506" s="76">
        <f>VLOOKUP(L506,Mapping!D:H,5,0)</f>
        <v>0</v>
      </c>
      <c r="G506" s="1" t="s">
        <v>648</v>
      </c>
      <c r="H506" s="1" t="s">
        <v>133</v>
      </c>
      <c r="I506" s="1" t="s">
        <v>137</v>
      </c>
      <c r="J506" s="6">
        <v>430000</v>
      </c>
      <c r="K506" s="1" t="s">
        <v>729</v>
      </c>
      <c r="L506" s="6">
        <v>432180</v>
      </c>
      <c r="M506" s="2">
        <v>0</v>
      </c>
      <c r="N506" s="1" t="s">
        <v>854</v>
      </c>
      <c r="O506" s="1" t="s">
        <v>651</v>
      </c>
      <c r="P506" s="2">
        <v>0</v>
      </c>
      <c r="Q506" s="2">
        <v>125625</v>
      </c>
      <c r="R506" s="2">
        <v>-38437.5</v>
      </c>
      <c r="S506" s="2">
        <v>0</v>
      </c>
      <c r="T506" s="2">
        <v>0</v>
      </c>
      <c r="U506" s="2">
        <v>87187.5</v>
      </c>
      <c r="V506" s="2">
        <v>0</v>
      </c>
      <c r="W506" s="2">
        <v>125625</v>
      </c>
      <c r="X506" s="2">
        <v>-38437.5</v>
      </c>
      <c r="Y506" s="2">
        <v>0</v>
      </c>
      <c r="Z506" s="2">
        <v>0</v>
      </c>
      <c r="AA506" s="2">
        <v>87187.5</v>
      </c>
    </row>
    <row r="507" spans="1:27" ht="15" customHeight="1" x14ac:dyDescent="0.25">
      <c r="A507" s="75" t="str">
        <f t="shared" si="21"/>
        <v>LDINPFIgnore</v>
      </c>
      <c r="B507" s="75" t="str">
        <f>VLOOKUP(L507,Mapping!D:F,3,0)</f>
        <v>Ignore</v>
      </c>
      <c r="C507" s="75" t="str">
        <f>VLOOKUP(L507,Mapping!D:G,4,0)</f>
        <v>Ignore</v>
      </c>
      <c r="D507" s="78">
        <f t="shared" si="22"/>
        <v>-4.9457550000000003E-2</v>
      </c>
      <c r="E507" s="78">
        <f t="shared" si="23"/>
        <v>-9.81105E-3</v>
      </c>
      <c r="F507" s="76">
        <f>VLOOKUP(L507,Mapping!D:H,5,0)</f>
        <v>0</v>
      </c>
      <c r="G507" s="1" t="s">
        <v>648</v>
      </c>
      <c r="H507" s="1" t="s">
        <v>133</v>
      </c>
      <c r="I507" s="1" t="s">
        <v>137</v>
      </c>
      <c r="J507" s="6">
        <v>430000</v>
      </c>
      <c r="K507" s="1" t="s">
        <v>729</v>
      </c>
      <c r="L507" s="6">
        <v>432190</v>
      </c>
      <c r="M507" s="2">
        <v>0</v>
      </c>
      <c r="N507" s="1" t="s">
        <v>855</v>
      </c>
      <c r="O507" s="1" t="s">
        <v>651</v>
      </c>
      <c r="P507" s="2">
        <v>0</v>
      </c>
      <c r="Q507" s="2">
        <v>396465</v>
      </c>
      <c r="R507" s="2">
        <v>-494575.5</v>
      </c>
      <c r="S507" s="2">
        <v>0</v>
      </c>
      <c r="T507" s="2">
        <v>-98110.5</v>
      </c>
      <c r="U507" s="2">
        <v>0</v>
      </c>
      <c r="V507" s="2">
        <v>0</v>
      </c>
      <c r="W507" s="2">
        <v>396465</v>
      </c>
      <c r="X507" s="2">
        <v>-494575.5</v>
      </c>
      <c r="Y507" s="2">
        <v>0</v>
      </c>
      <c r="Z507" s="2">
        <v>-98110.5</v>
      </c>
      <c r="AA507" s="2">
        <v>0</v>
      </c>
    </row>
    <row r="508" spans="1:27" ht="15" customHeight="1" x14ac:dyDescent="0.25">
      <c r="A508" s="75" t="str">
        <f t="shared" si="21"/>
        <v>LDINPF5.2</v>
      </c>
      <c r="B508" s="75">
        <f>VLOOKUP(L508,Mapping!D:F,3,0)</f>
        <v>5.2</v>
      </c>
      <c r="C508" s="75" t="str">
        <f>VLOOKUP(L508,Mapping!D:G,4,0)</f>
        <v>Ignore</v>
      </c>
      <c r="D508" s="78">
        <f t="shared" si="22"/>
        <v>0.27344189500000005</v>
      </c>
      <c r="E508" s="78">
        <f t="shared" si="23"/>
        <v>0.27344189500000005</v>
      </c>
      <c r="F508" s="76">
        <f>VLOOKUP(L508,Mapping!D:H,5,0)</f>
        <v>0</v>
      </c>
      <c r="G508" s="1" t="s">
        <v>648</v>
      </c>
      <c r="H508" s="1" t="s">
        <v>133</v>
      </c>
      <c r="I508" s="1" t="s">
        <v>137</v>
      </c>
      <c r="J508" s="6">
        <v>450000</v>
      </c>
      <c r="K508" s="1" t="s">
        <v>733</v>
      </c>
      <c r="L508" s="6">
        <v>452110</v>
      </c>
      <c r="M508" s="2">
        <v>0</v>
      </c>
      <c r="N508" s="1" t="s">
        <v>734</v>
      </c>
      <c r="O508" s="1" t="s">
        <v>651</v>
      </c>
      <c r="P508" s="2">
        <v>0</v>
      </c>
      <c r="Q508" s="2">
        <v>0</v>
      </c>
      <c r="R508" s="2">
        <v>0</v>
      </c>
      <c r="S508" s="2">
        <v>2734418.95</v>
      </c>
      <c r="T508" s="2">
        <v>0</v>
      </c>
      <c r="U508" s="2">
        <v>2734418.95</v>
      </c>
      <c r="V508" s="2">
        <v>0</v>
      </c>
      <c r="W508" s="2">
        <v>0</v>
      </c>
      <c r="X508" s="2">
        <v>0</v>
      </c>
      <c r="Y508" s="2">
        <v>2734418.95</v>
      </c>
      <c r="Z508" s="2">
        <v>0</v>
      </c>
      <c r="AA508" s="2">
        <v>2734418.95</v>
      </c>
    </row>
    <row r="509" spans="1:27" ht="15" customHeight="1" x14ac:dyDescent="0.25">
      <c r="A509" s="75" t="str">
        <f t="shared" si="21"/>
        <v>LDINPF5.2</v>
      </c>
      <c r="B509" s="75">
        <f>VLOOKUP(L509,Mapping!D:F,3,0)</f>
        <v>5.2</v>
      </c>
      <c r="C509" s="75" t="str">
        <f>VLOOKUP(L509,Mapping!D:G,4,0)</f>
        <v>Ignore</v>
      </c>
      <c r="D509" s="78">
        <f t="shared" si="22"/>
        <v>4.9191699999999996E-3</v>
      </c>
      <c r="E509" s="78">
        <f t="shared" si="23"/>
        <v>4.9191699999999996E-3</v>
      </c>
      <c r="F509" s="76">
        <f>VLOOKUP(L509,Mapping!D:H,5,0)</f>
        <v>0</v>
      </c>
      <c r="G509" s="1" t="s">
        <v>648</v>
      </c>
      <c r="H509" s="1" t="s">
        <v>133</v>
      </c>
      <c r="I509" s="1" t="s">
        <v>137</v>
      </c>
      <c r="J509" s="6">
        <v>450000</v>
      </c>
      <c r="K509" s="1" t="s">
        <v>733</v>
      </c>
      <c r="L509" s="6">
        <v>452111</v>
      </c>
      <c r="M509" s="2">
        <v>0</v>
      </c>
      <c r="N509" s="1" t="s">
        <v>735</v>
      </c>
      <c r="O509" s="1" t="s">
        <v>651</v>
      </c>
      <c r="P509" s="2">
        <v>0</v>
      </c>
      <c r="Q509" s="2">
        <v>0</v>
      </c>
      <c r="R509" s="2">
        <v>0</v>
      </c>
      <c r="S509" s="2">
        <v>49191.7</v>
      </c>
      <c r="T509" s="2">
        <v>0</v>
      </c>
      <c r="U509" s="2">
        <v>49191.7</v>
      </c>
      <c r="V509" s="2">
        <v>0</v>
      </c>
      <c r="W509" s="2">
        <v>0</v>
      </c>
      <c r="X509" s="2">
        <v>0</v>
      </c>
      <c r="Y509" s="2">
        <v>49191.7</v>
      </c>
      <c r="Z509" s="2">
        <v>0</v>
      </c>
      <c r="AA509" s="2">
        <v>49191.7</v>
      </c>
    </row>
    <row r="510" spans="1:27" ht="15" customHeight="1" x14ac:dyDescent="0.25">
      <c r="A510" s="75" t="str">
        <f t="shared" si="21"/>
        <v>LDINPF5.2</v>
      </c>
      <c r="B510" s="75">
        <f>VLOOKUP(L510,Mapping!D:F,3,0)</f>
        <v>5.2</v>
      </c>
      <c r="C510" s="75" t="str">
        <f>VLOOKUP(L510,Mapping!D:G,4,0)</f>
        <v>Ignore</v>
      </c>
      <c r="D510" s="78">
        <f t="shared" si="22"/>
        <v>45.266235344999998</v>
      </c>
      <c r="E510" s="78">
        <f t="shared" si="23"/>
        <v>45.266235344999998</v>
      </c>
      <c r="F510" s="76">
        <f>VLOOKUP(L510,Mapping!D:H,5,0)</f>
        <v>0</v>
      </c>
      <c r="G510" s="1" t="s">
        <v>648</v>
      </c>
      <c r="H510" s="1" t="s">
        <v>133</v>
      </c>
      <c r="I510" s="1" t="s">
        <v>137</v>
      </c>
      <c r="J510" s="6">
        <v>450000</v>
      </c>
      <c r="K510" s="1" t="s">
        <v>733</v>
      </c>
      <c r="L510" s="6">
        <v>452120</v>
      </c>
      <c r="M510" s="2">
        <v>0</v>
      </c>
      <c r="N510" s="1" t="s">
        <v>736</v>
      </c>
      <c r="O510" s="1" t="s">
        <v>651</v>
      </c>
      <c r="P510" s="2">
        <v>0</v>
      </c>
      <c r="Q510" s="2">
        <v>0</v>
      </c>
      <c r="R510" s="2">
        <v>0</v>
      </c>
      <c r="S510" s="2">
        <v>452662353.44999999</v>
      </c>
      <c r="T510" s="2">
        <v>0</v>
      </c>
      <c r="U510" s="2">
        <v>452662353.44999999</v>
      </c>
      <c r="V510" s="2">
        <v>0</v>
      </c>
      <c r="W510" s="2">
        <v>0</v>
      </c>
      <c r="X510" s="2">
        <v>0</v>
      </c>
      <c r="Y510" s="2">
        <v>452662353.44999999</v>
      </c>
      <c r="Z510" s="2">
        <v>0</v>
      </c>
      <c r="AA510" s="2">
        <v>452662353.44999999</v>
      </c>
    </row>
    <row r="511" spans="1:27" ht="15" customHeight="1" x14ac:dyDescent="0.25">
      <c r="A511" s="75" t="str">
        <f t="shared" si="21"/>
        <v>LDINPF5.2</v>
      </c>
      <c r="B511" s="75">
        <f>VLOOKUP(L511,Mapping!D:F,3,0)</f>
        <v>5.2</v>
      </c>
      <c r="C511" s="75" t="str">
        <f>VLOOKUP(L511,Mapping!D:G,4,0)</f>
        <v>Ignore</v>
      </c>
      <c r="D511" s="78">
        <f t="shared" si="22"/>
        <v>8.6924721389999995</v>
      </c>
      <c r="E511" s="78">
        <f t="shared" si="23"/>
        <v>8.6924721389999995</v>
      </c>
      <c r="F511" s="76">
        <f>VLOOKUP(L511,Mapping!D:H,5,0)</f>
        <v>0</v>
      </c>
      <c r="G511" s="1" t="s">
        <v>648</v>
      </c>
      <c r="H511" s="1" t="s">
        <v>133</v>
      </c>
      <c r="I511" s="1" t="s">
        <v>137</v>
      </c>
      <c r="J511" s="6">
        <v>450000</v>
      </c>
      <c r="K511" s="1" t="s">
        <v>733</v>
      </c>
      <c r="L511" s="6">
        <v>452130</v>
      </c>
      <c r="M511" s="2">
        <v>0</v>
      </c>
      <c r="N511" s="1" t="s">
        <v>737</v>
      </c>
      <c r="O511" s="1" t="s">
        <v>651</v>
      </c>
      <c r="P511" s="2">
        <v>0</v>
      </c>
      <c r="Q511" s="2">
        <v>0</v>
      </c>
      <c r="R511" s="2">
        <v>0</v>
      </c>
      <c r="S511" s="2">
        <v>86924721.390000001</v>
      </c>
      <c r="T511" s="2">
        <v>0</v>
      </c>
      <c r="U511" s="2">
        <v>86924721.390000001</v>
      </c>
      <c r="V511" s="2">
        <v>0</v>
      </c>
      <c r="W511" s="2">
        <v>0</v>
      </c>
      <c r="X511" s="2">
        <v>0</v>
      </c>
      <c r="Y511" s="2">
        <v>86924721.390000001</v>
      </c>
      <c r="Z511" s="2">
        <v>0</v>
      </c>
      <c r="AA511" s="2">
        <v>86924721.390000001</v>
      </c>
    </row>
    <row r="512" spans="1:27" ht="15" customHeight="1" x14ac:dyDescent="0.25">
      <c r="A512" s="75" t="str">
        <f t="shared" si="21"/>
        <v>LDINPF5.2</v>
      </c>
      <c r="B512" s="75">
        <f>VLOOKUP(L512,Mapping!D:F,3,0)</f>
        <v>5.2</v>
      </c>
      <c r="C512" s="75" t="str">
        <f>VLOOKUP(L512,Mapping!D:G,4,0)</f>
        <v>Ignore</v>
      </c>
      <c r="D512" s="78">
        <f t="shared" si="22"/>
        <v>0.165833334</v>
      </c>
      <c r="E512" s="78">
        <f t="shared" si="23"/>
        <v>0.165833334</v>
      </c>
      <c r="F512" s="76">
        <f>VLOOKUP(L512,Mapping!D:H,5,0)</f>
        <v>0</v>
      </c>
      <c r="G512" s="1" t="s">
        <v>648</v>
      </c>
      <c r="H512" s="1" t="s">
        <v>133</v>
      </c>
      <c r="I512" s="1" t="s">
        <v>137</v>
      </c>
      <c r="J512" s="6">
        <v>450000</v>
      </c>
      <c r="K512" s="1" t="s">
        <v>733</v>
      </c>
      <c r="L512" s="6">
        <v>452135</v>
      </c>
      <c r="M512" s="2">
        <v>0</v>
      </c>
      <c r="N512" s="1" t="s">
        <v>738</v>
      </c>
      <c r="O512" s="1" t="s">
        <v>651</v>
      </c>
      <c r="P512" s="2">
        <v>0</v>
      </c>
      <c r="Q512" s="2">
        <v>0</v>
      </c>
      <c r="R512" s="2">
        <v>0</v>
      </c>
      <c r="S512" s="2">
        <v>1658333.34</v>
      </c>
      <c r="T512" s="2">
        <v>0</v>
      </c>
      <c r="U512" s="2">
        <v>1658333.34</v>
      </c>
      <c r="V512" s="2">
        <v>0</v>
      </c>
      <c r="W512" s="2">
        <v>0</v>
      </c>
      <c r="X512" s="2">
        <v>0</v>
      </c>
      <c r="Y512" s="2">
        <v>1658333.34</v>
      </c>
      <c r="Z512" s="2">
        <v>0</v>
      </c>
      <c r="AA512" s="2">
        <v>1658333.34</v>
      </c>
    </row>
    <row r="513" spans="1:27" ht="15" customHeight="1" x14ac:dyDescent="0.25">
      <c r="A513" s="75" t="str">
        <f t="shared" si="21"/>
        <v>LDINPF5.2</v>
      </c>
      <c r="B513" s="75">
        <f>VLOOKUP(L513,Mapping!D:F,3,0)</f>
        <v>5.2</v>
      </c>
      <c r="C513" s="75" t="str">
        <f>VLOOKUP(L513,Mapping!D:G,4,0)</f>
        <v>Ignore</v>
      </c>
      <c r="D513" s="78">
        <f t="shared" si="22"/>
        <v>2.7097845500000002</v>
      </c>
      <c r="E513" s="78">
        <f t="shared" si="23"/>
        <v>2.7097845500000002</v>
      </c>
      <c r="F513" s="76">
        <f>VLOOKUP(L513,Mapping!D:H,5,0)</f>
        <v>0</v>
      </c>
      <c r="G513" s="1" t="s">
        <v>648</v>
      </c>
      <c r="H513" s="1" t="s">
        <v>133</v>
      </c>
      <c r="I513" s="1" t="s">
        <v>137</v>
      </c>
      <c r="J513" s="6">
        <v>450000</v>
      </c>
      <c r="K513" s="1" t="s">
        <v>733</v>
      </c>
      <c r="L513" s="6">
        <v>452180</v>
      </c>
      <c r="M513" s="2">
        <v>0</v>
      </c>
      <c r="N513" s="1" t="s">
        <v>856</v>
      </c>
      <c r="O513" s="1" t="s">
        <v>651</v>
      </c>
      <c r="P513" s="2">
        <v>0</v>
      </c>
      <c r="Q513" s="2">
        <v>0</v>
      </c>
      <c r="R513" s="2">
        <v>0</v>
      </c>
      <c r="S513" s="2">
        <v>27097845.5</v>
      </c>
      <c r="T513" s="2">
        <v>0</v>
      </c>
      <c r="U513" s="2">
        <v>27097845.5</v>
      </c>
      <c r="V513" s="2">
        <v>0</v>
      </c>
      <c r="W513" s="2">
        <v>0</v>
      </c>
      <c r="X513" s="2">
        <v>0</v>
      </c>
      <c r="Y513" s="2">
        <v>27097845.5</v>
      </c>
      <c r="Z513" s="2">
        <v>0</v>
      </c>
      <c r="AA513" s="2">
        <v>27097845.5</v>
      </c>
    </row>
    <row r="514" spans="1:27" ht="15" customHeight="1" x14ac:dyDescent="0.25">
      <c r="A514" s="75" t="str">
        <f t="shared" si="21"/>
        <v>LDINPF5.2</v>
      </c>
      <c r="B514" s="75">
        <f>VLOOKUP(L514,Mapping!D:F,3,0)</f>
        <v>5.2</v>
      </c>
      <c r="C514" s="75" t="str">
        <f>VLOOKUP(L514,Mapping!D:G,4,0)</f>
        <v>Ignore</v>
      </c>
      <c r="D514" s="78">
        <f t="shared" si="22"/>
        <v>4.3045679000000003</v>
      </c>
      <c r="E514" s="78">
        <f t="shared" si="23"/>
        <v>4.3045679000000003</v>
      </c>
      <c r="F514" s="76">
        <f>VLOOKUP(L514,Mapping!D:H,5,0)</f>
        <v>0</v>
      </c>
      <c r="G514" s="1" t="s">
        <v>648</v>
      </c>
      <c r="H514" s="1" t="s">
        <v>133</v>
      </c>
      <c r="I514" s="1" t="s">
        <v>137</v>
      </c>
      <c r="J514" s="6">
        <v>450000</v>
      </c>
      <c r="K514" s="1" t="s">
        <v>733</v>
      </c>
      <c r="L514" s="6">
        <v>452181</v>
      </c>
      <c r="M514" s="2">
        <v>0</v>
      </c>
      <c r="N514" s="1" t="s">
        <v>857</v>
      </c>
      <c r="O514" s="1" t="s">
        <v>651</v>
      </c>
      <c r="P514" s="2">
        <v>0</v>
      </c>
      <c r="Q514" s="2">
        <v>0</v>
      </c>
      <c r="R514" s="2">
        <v>0</v>
      </c>
      <c r="S514" s="2">
        <v>43045679</v>
      </c>
      <c r="T514" s="2">
        <v>0</v>
      </c>
      <c r="U514" s="2">
        <v>43045679</v>
      </c>
      <c r="V514" s="2">
        <v>0</v>
      </c>
      <c r="W514" s="2">
        <v>0</v>
      </c>
      <c r="X514" s="2">
        <v>0</v>
      </c>
      <c r="Y514" s="2">
        <v>43045679</v>
      </c>
      <c r="Z514" s="2">
        <v>0</v>
      </c>
      <c r="AA514" s="2">
        <v>43045679</v>
      </c>
    </row>
    <row r="515" spans="1:27" ht="15" customHeight="1" x14ac:dyDescent="0.25">
      <c r="A515" s="75" t="str">
        <f t="shared" si="21"/>
        <v>LDINPF5.2</v>
      </c>
      <c r="B515" s="75">
        <f>VLOOKUP(L515,Mapping!D:F,3,0)</f>
        <v>5.2</v>
      </c>
      <c r="C515" s="75" t="str">
        <f>VLOOKUP(L515,Mapping!D:G,4,0)</f>
        <v>Ignore</v>
      </c>
      <c r="D515" s="78">
        <f t="shared" si="22"/>
        <v>1.3451806E-2</v>
      </c>
      <c r="E515" s="78">
        <f t="shared" si="23"/>
        <v>1.3451806E-2</v>
      </c>
      <c r="F515" s="76">
        <f>VLOOKUP(L515,Mapping!D:H,5,0)</f>
        <v>0</v>
      </c>
      <c r="G515" s="1" t="s">
        <v>648</v>
      </c>
      <c r="H515" s="1" t="s">
        <v>133</v>
      </c>
      <c r="I515" s="1" t="s">
        <v>137</v>
      </c>
      <c r="J515" s="6">
        <v>450000</v>
      </c>
      <c r="K515" s="1" t="s">
        <v>733</v>
      </c>
      <c r="L515" s="6">
        <v>452230</v>
      </c>
      <c r="M515" s="2">
        <v>0</v>
      </c>
      <c r="N515" s="1" t="s">
        <v>740</v>
      </c>
      <c r="O515" s="1" t="s">
        <v>651</v>
      </c>
      <c r="P515" s="2">
        <v>0</v>
      </c>
      <c r="Q515" s="2">
        <v>0</v>
      </c>
      <c r="R515" s="2">
        <v>0</v>
      </c>
      <c r="S515" s="2">
        <v>134518.06</v>
      </c>
      <c r="T515" s="2">
        <v>0</v>
      </c>
      <c r="U515" s="2">
        <v>134518.06</v>
      </c>
      <c r="V515" s="2">
        <v>0</v>
      </c>
      <c r="W515" s="2">
        <v>0</v>
      </c>
      <c r="X515" s="2">
        <v>0</v>
      </c>
      <c r="Y515" s="2">
        <v>134518.06</v>
      </c>
      <c r="Z515" s="2">
        <v>0</v>
      </c>
      <c r="AA515" s="2">
        <v>134518.06</v>
      </c>
    </row>
    <row r="516" spans="1:27" ht="15" customHeight="1" x14ac:dyDescent="0.25">
      <c r="A516" s="75" t="str">
        <f t="shared" ref="A516:A579" si="24">H516&amp;B516</f>
        <v>LDINPF5.2</v>
      </c>
      <c r="B516" s="75">
        <f>VLOOKUP(L516,Mapping!D:F,3,0)</f>
        <v>5.2</v>
      </c>
      <c r="C516" s="75" t="str">
        <f>VLOOKUP(L516,Mapping!D:G,4,0)</f>
        <v>Ignore</v>
      </c>
      <c r="D516" s="78">
        <f t="shared" ref="D516:D579" si="25">(X516+Y516)/10000000</f>
        <v>0.73129598899999992</v>
      </c>
      <c r="E516" s="78">
        <f t="shared" ref="E516:E579" si="26">(Z516+AA516)/10000000</f>
        <v>0.73129598899999992</v>
      </c>
      <c r="F516" s="76">
        <f>VLOOKUP(L516,Mapping!D:H,5,0)</f>
        <v>0</v>
      </c>
      <c r="G516" s="1" t="s">
        <v>648</v>
      </c>
      <c r="H516" s="1" t="s">
        <v>133</v>
      </c>
      <c r="I516" s="1" t="s">
        <v>137</v>
      </c>
      <c r="J516" s="6">
        <v>450000</v>
      </c>
      <c r="K516" s="1" t="s">
        <v>733</v>
      </c>
      <c r="L516" s="6">
        <v>452247</v>
      </c>
      <c r="M516" s="2">
        <v>0</v>
      </c>
      <c r="N516" s="1" t="s">
        <v>741</v>
      </c>
      <c r="O516" s="1" t="s">
        <v>651</v>
      </c>
      <c r="P516" s="2">
        <v>0</v>
      </c>
      <c r="Q516" s="2">
        <v>0</v>
      </c>
      <c r="R516" s="2">
        <v>0</v>
      </c>
      <c r="S516" s="2">
        <v>7312959.8899999997</v>
      </c>
      <c r="T516" s="2">
        <v>0</v>
      </c>
      <c r="U516" s="2">
        <v>7312959.8899999997</v>
      </c>
      <c r="V516" s="2">
        <v>0</v>
      </c>
      <c r="W516" s="2">
        <v>0</v>
      </c>
      <c r="X516" s="2">
        <v>0</v>
      </c>
      <c r="Y516" s="2">
        <v>7312959.8899999997</v>
      </c>
      <c r="Z516" s="2">
        <v>0</v>
      </c>
      <c r="AA516" s="2">
        <v>7312959.8899999997</v>
      </c>
    </row>
    <row r="517" spans="1:27" ht="15" customHeight="1" x14ac:dyDescent="0.25">
      <c r="A517" s="75" t="str">
        <f t="shared" si="24"/>
        <v>LDINPF5.5</v>
      </c>
      <c r="B517" s="75">
        <f>VLOOKUP(L517,Mapping!D:F,3,0)</f>
        <v>5.5</v>
      </c>
      <c r="C517" s="75" t="str">
        <f>VLOOKUP(L517,Mapping!D:G,4,0)</f>
        <v>Ignore</v>
      </c>
      <c r="D517" s="78">
        <f t="shared" si="25"/>
        <v>6.0202399999999994E-4</v>
      </c>
      <c r="E517" s="78">
        <f t="shared" si="26"/>
        <v>6.0202399999999994E-4</v>
      </c>
      <c r="F517" s="76">
        <f>VLOOKUP(L517,Mapping!D:H,5,0)</f>
        <v>0</v>
      </c>
      <c r="G517" s="1" t="s">
        <v>648</v>
      </c>
      <c r="H517" s="1" t="s">
        <v>133</v>
      </c>
      <c r="I517" s="1" t="s">
        <v>137</v>
      </c>
      <c r="J517" s="6">
        <v>460000</v>
      </c>
      <c r="K517" s="1" t="s">
        <v>742</v>
      </c>
      <c r="L517" s="6">
        <v>452233</v>
      </c>
      <c r="M517" s="2">
        <v>0</v>
      </c>
      <c r="N517" s="1" t="s">
        <v>743</v>
      </c>
      <c r="O517" s="1" t="s">
        <v>651</v>
      </c>
      <c r="P517" s="2">
        <v>0</v>
      </c>
      <c r="Q517" s="2">
        <v>0</v>
      </c>
      <c r="R517" s="2">
        <v>0</v>
      </c>
      <c r="S517" s="2">
        <v>6020.24</v>
      </c>
      <c r="T517" s="2">
        <v>0</v>
      </c>
      <c r="U517" s="2">
        <v>6020.24</v>
      </c>
      <c r="V517" s="2">
        <v>0</v>
      </c>
      <c r="W517" s="2">
        <v>0</v>
      </c>
      <c r="X517" s="2">
        <v>0</v>
      </c>
      <c r="Y517" s="2">
        <v>6020.24</v>
      </c>
      <c r="Z517" s="2">
        <v>0</v>
      </c>
      <c r="AA517" s="2">
        <v>6020.24</v>
      </c>
    </row>
    <row r="518" spans="1:27" ht="15" customHeight="1" x14ac:dyDescent="0.25">
      <c r="A518" s="75" t="str">
        <f t="shared" si="24"/>
        <v>LDINPF5.5</v>
      </c>
      <c r="B518" s="75">
        <f>VLOOKUP(L518,Mapping!D:F,3,0)</f>
        <v>5.5</v>
      </c>
      <c r="C518" s="75" t="str">
        <f>VLOOKUP(L518,Mapping!D:G,4,0)</f>
        <v>Ignore</v>
      </c>
      <c r="D518" s="78">
        <f t="shared" si="25"/>
        <v>9.0493999999999991E-4</v>
      </c>
      <c r="E518" s="78">
        <f t="shared" si="26"/>
        <v>9.0493999999999991E-4</v>
      </c>
      <c r="F518" s="76">
        <f>VLOOKUP(L518,Mapping!D:H,5,0)</f>
        <v>0</v>
      </c>
      <c r="G518" s="1" t="s">
        <v>648</v>
      </c>
      <c r="H518" s="1" t="s">
        <v>133</v>
      </c>
      <c r="I518" s="1" t="s">
        <v>137</v>
      </c>
      <c r="J518" s="6">
        <v>460000</v>
      </c>
      <c r="K518" s="1" t="s">
        <v>742</v>
      </c>
      <c r="L518" s="6">
        <v>455103</v>
      </c>
      <c r="M518" s="2">
        <v>0</v>
      </c>
      <c r="N518" s="1" t="s">
        <v>744</v>
      </c>
      <c r="O518" s="1" t="s">
        <v>651</v>
      </c>
      <c r="P518" s="2">
        <v>0</v>
      </c>
      <c r="Q518" s="2">
        <v>0</v>
      </c>
      <c r="R518" s="2">
        <v>0</v>
      </c>
      <c r="S518" s="2">
        <v>9049.4</v>
      </c>
      <c r="T518" s="2">
        <v>0</v>
      </c>
      <c r="U518" s="2">
        <v>9049.4</v>
      </c>
      <c r="V518" s="2">
        <v>0</v>
      </c>
      <c r="W518" s="2">
        <v>0</v>
      </c>
      <c r="X518" s="2">
        <v>0</v>
      </c>
      <c r="Y518" s="2">
        <v>9049.4</v>
      </c>
      <c r="Z518" s="2">
        <v>0</v>
      </c>
      <c r="AA518" s="2">
        <v>9049.4</v>
      </c>
    </row>
    <row r="519" spans="1:27" ht="15" customHeight="1" x14ac:dyDescent="0.25">
      <c r="A519" s="75" t="str">
        <f t="shared" si="24"/>
        <v>LDINPF5.5</v>
      </c>
      <c r="B519" s="75">
        <f>VLOOKUP(L519,Mapping!D:F,3,0)</f>
        <v>5.5</v>
      </c>
      <c r="C519" s="75" t="str">
        <f>VLOOKUP(L519,Mapping!D:G,4,0)</f>
        <v>Ignore</v>
      </c>
      <c r="D519" s="78">
        <f t="shared" si="25"/>
        <v>-6.8335000000000002E-5</v>
      </c>
      <c r="E519" s="78">
        <f t="shared" si="26"/>
        <v>-6.8335000000000002E-5</v>
      </c>
      <c r="F519" s="76">
        <f>VLOOKUP(L519,Mapping!D:H,5,0)</f>
        <v>0</v>
      </c>
      <c r="G519" s="1" t="s">
        <v>648</v>
      </c>
      <c r="H519" s="1" t="s">
        <v>133</v>
      </c>
      <c r="I519" s="1" t="s">
        <v>137</v>
      </c>
      <c r="J519" s="6">
        <v>460000</v>
      </c>
      <c r="K519" s="1" t="s">
        <v>742</v>
      </c>
      <c r="L519" s="6">
        <v>460000</v>
      </c>
      <c r="M519" s="2">
        <v>0</v>
      </c>
      <c r="N519" s="1" t="s">
        <v>792</v>
      </c>
      <c r="O519" s="1" t="s">
        <v>651</v>
      </c>
      <c r="P519" s="2">
        <v>0</v>
      </c>
      <c r="Q519" s="2">
        <v>0</v>
      </c>
      <c r="R519" s="2">
        <v>-683.35</v>
      </c>
      <c r="S519" s="2">
        <v>0</v>
      </c>
      <c r="T519" s="2">
        <v>-683.35</v>
      </c>
      <c r="U519" s="2">
        <v>0</v>
      </c>
      <c r="V519" s="2">
        <v>0</v>
      </c>
      <c r="W519" s="2">
        <v>0</v>
      </c>
      <c r="X519" s="2">
        <v>-683.35</v>
      </c>
      <c r="Y519" s="2">
        <v>0</v>
      </c>
      <c r="Z519" s="2">
        <v>-683.35</v>
      </c>
      <c r="AA519" s="2">
        <v>0</v>
      </c>
    </row>
    <row r="520" spans="1:27" ht="15" customHeight="1" x14ac:dyDescent="0.25">
      <c r="A520" s="75" t="str">
        <f t="shared" si="24"/>
        <v>LDINPF5.5</v>
      </c>
      <c r="B520" s="75">
        <f>VLOOKUP(L520,Mapping!D:F,3,0)</f>
        <v>5.5</v>
      </c>
      <c r="C520" s="75" t="str">
        <f>VLOOKUP(L520,Mapping!D:G,4,0)</f>
        <v>Ignore</v>
      </c>
      <c r="D520" s="78">
        <f t="shared" si="25"/>
        <v>-5.7542399999999999E-3</v>
      </c>
      <c r="E520" s="78">
        <f t="shared" si="26"/>
        <v>-5.7542399999999999E-3</v>
      </c>
      <c r="F520" s="76">
        <f>VLOOKUP(L520,Mapping!D:H,5,0)</f>
        <v>0</v>
      </c>
      <c r="G520" s="1" t="s">
        <v>648</v>
      </c>
      <c r="H520" s="1" t="s">
        <v>133</v>
      </c>
      <c r="I520" s="1" t="s">
        <v>137</v>
      </c>
      <c r="J520" s="6">
        <v>460000</v>
      </c>
      <c r="K520" s="1" t="s">
        <v>742</v>
      </c>
      <c r="L520" s="6">
        <v>460100</v>
      </c>
      <c r="M520" s="2">
        <v>0</v>
      </c>
      <c r="N520" s="1" t="s">
        <v>815</v>
      </c>
      <c r="O520" s="1" t="s">
        <v>651</v>
      </c>
      <c r="P520" s="2">
        <v>0</v>
      </c>
      <c r="Q520" s="2">
        <v>0</v>
      </c>
      <c r="R520" s="2">
        <v>-57542.400000000001</v>
      </c>
      <c r="S520" s="2">
        <v>0</v>
      </c>
      <c r="T520" s="2">
        <v>-57542.400000000001</v>
      </c>
      <c r="U520" s="2">
        <v>0</v>
      </c>
      <c r="V520" s="2">
        <v>0</v>
      </c>
      <c r="W520" s="2">
        <v>0</v>
      </c>
      <c r="X520" s="2">
        <v>-57542.400000000001</v>
      </c>
      <c r="Y520" s="2">
        <v>0</v>
      </c>
      <c r="Z520" s="2">
        <v>-57542.400000000001</v>
      </c>
      <c r="AA520" s="2">
        <v>0</v>
      </c>
    </row>
    <row r="521" spans="1:27" ht="15" customHeight="1" x14ac:dyDescent="0.25">
      <c r="A521" s="75" t="str">
        <f t="shared" si="24"/>
        <v>LDINPF5.5</v>
      </c>
      <c r="B521" s="75">
        <f>VLOOKUP(L521,Mapping!D:F,3,0)</f>
        <v>5.5</v>
      </c>
      <c r="C521" s="75" t="str">
        <f>VLOOKUP(L521,Mapping!D:G,4,0)</f>
        <v>Ignore</v>
      </c>
      <c r="D521" s="78">
        <f t="shared" si="25"/>
        <v>7.5813869999999993E-3</v>
      </c>
      <c r="E521" s="78">
        <f t="shared" si="26"/>
        <v>7.5813869999999993E-3</v>
      </c>
      <c r="F521" s="76">
        <f>VLOOKUP(L521,Mapping!D:H,5,0)</f>
        <v>0</v>
      </c>
      <c r="G521" s="1" t="s">
        <v>648</v>
      </c>
      <c r="H521" s="1" t="s">
        <v>133</v>
      </c>
      <c r="I521" s="1" t="s">
        <v>137</v>
      </c>
      <c r="J521" s="6">
        <v>460000</v>
      </c>
      <c r="K521" s="1" t="s">
        <v>742</v>
      </c>
      <c r="L521" s="6">
        <v>460101</v>
      </c>
      <c r="M521" s="2">
        <v>0</v>
      </c>
      <c r="N521" s="1" t="s">
        <v>818</v>
      </c>
      <c r="O521" s="1" t="s">
        <v>651</v>
      </c>
      <c r="P521" s="2">
        <v>0</v>
      </c>
      <c r="Q521" s="2">
        <v>0</v>
      </c>
      <c r="R521" s="2">
        <v>0</v>
      </c>
      <c r="S521" s="2">
        <v>75813.87</v>
      </c>
      <c r="T521" s="2">
        <v>0</v>
      </c>
      <c r="U521" s="2">
        <v>75813.87</v>
      </c>
      <c r="V521" s="2">
        <v>0</v>
      </c>
      <c r="W521" s="2">
        <v>0</v>
      </c>
      <c r="X521" s="2">
        <v>0</v>
      </c>
      <c r="Y521" s="2">
        <v>75813.87</v>
      </c>
      <c r="Z521" s="2">
        <v>0</v>
      </c>
      <c r="AA521" s="2">
        <v>75813.87</v>
      </c>
    </row>
    <row r="522" spans="1:27" ht="15" customHeight="1" x14ac:dyDescent="0.25">
      <c r="A522" s="75" t="str">
        <f t="shared" si="24"/>
        <v>LDINPF5.5</v>
      </c>
      <c r="B522" s="75">
        <f>VLOOKUP(L522,Mapping!D:F,3,0)</f>
        <v>5.5</v>
      </c>
      <c r="C522" s="75" t="str">
        <f>VLOOKUP(L522,Mapping!D:G,4,0)</f>
        <v>Ignore</v>
      </c>
      <c r="D522" s="78">
        <f t="shared" si="25"/>
        <v>2.72E-7</v>
      </c>
      <c r="E522" s="78">
        <f t="shared" si="26"/>
        <v>2.72E-7</v>
      </c>
      <c r="F522" s="76">
        <f>VLOOKUP(L522,Mapping!D:H,5,0)</f>
        <v>0</v>
      </c>
      <c r="G522" s="1" t="s">
        <v>648</v>
      </c>
      <c r="H522" s="1" t="s">
        <v>133</v>
      </c>
      <c r="I522" s="1" t="s">
        <v>137</v>
      </c>
      <c r="J522" s="6">
        <v>460000</v>
      </c>
      <c r="K522" s="1" t="s">
        <v>742</v>
      </c>
      <c r="L522" s="6">
        <v>460112</v>
      </c>
      <c r="M522" s="2">
        <v>0</v>
      </c>
      <c r="N522" s="1" t="s">
        <v>1033</v>
      </c>
      <c r="O522" s="1" t="s">
        <v>651</v>
      </c>
      <c r="P522" s="2">
        <v>0</v>
      </c>
      <c r="Q522" s="2">
        <v>0</v>
      </c>
      <c r="R522" s="2">
        <v>0</v>
      </c>
      <c r="S522" s="2">
        <v>2.72</v>
      </c>
      <c r="T522" s="2">
        <v>0</v>
      </c>
      <c r="U522" s="2">
        <v>2.72</v>
      </c>
      <c r="V522" s="2">
        <v>0</v>
      </c>
      <c r="W522" s="2">
        <v>0</v>
      </c>
      <c r="X522" s="2">
        <v>0</v>
      </c>
      <c r="Y522" s="2">
        <v>2.72</v>
      </c>
      <c r="Z522" s="2">
        <v>0</v>
      </c>
      <c r="AA522" s="2">
        <v>2.72</v>
      </c>
    </row>
    <row r="523" spans="1:27" ht="15" customHeight="1" x14ac:dyDescent="0.25">
      <c r="A523" s="75" t="str">
        <f t="shared" si="24"/>
        <v>LDINPF5.5</v>
      </c>
      <c r="B523" s="75">
        <f>VLOOKUP(L523,Mapping!D:F,3,0)</f>
        <v>5.5</v>
      </c>
      <c r="C523" s="75" t="str">
        <f>VLOOKUP(L523,Mapping!D:G,4,0)</f>
        <v>Ignore</v>
      </c>
      <c r="D523" s="78">
        <f t="shared" si="25"/>
        <v>4.2199999999999999E-7</v>
      </c>
      <c r="E523" s="78">
        <f t="shared" si="26"/>
        <v>4.2199999999999999E-7</v>
      </c>
      <c r="F523" s="76">
        <f>VLOOKUP(L523,Mapping!D:H,5,0)</f>
        <v>0</v>
      </c>
      <c r="G523" s="1" t="s">
        <v>648</v>
      </c>
      <c r="H523" s="1" t="s">
        <v>133</v>
      </c>
      <c r="I523" s="1" t="s">
        <v>137</v>
      </c>
      <c r="J523" s="6">
        <v>460000</v>
      </c>
      <c r="K523" s="1" t="s">
        <v>742</v>
      </c>
      <c r="L523" s="6">
        <v>460114</v>
      </c>
      <c r="M523" s="2">
        <v>0</v>
      </c>
      <c r="N523" s="1" t="s">
        <v>914</v>
      </c>
      <c r="O523" s="1" t="s">
        <v>651</v>
      </c>
      <c r="P523" s="2">
        <v>0</v>
      </c>
      <c r="Q523" s="2">
        <v>0</v>
      </c>
      <c r="R523" s="2">
        <v>0</v>
      </c>
      <c r="S523" s="2">
        <v>4.22</v>
      </c>
      <c r="T523" s="2">
        <v>0</v>
      </c>
      <c r="U523" s="2">
        <v>4.22</v>
      </c>
      <c r="V523" s="2">
        <v>0</v>
      </c>
      <c r="W523" s="2">
        <v>0</v>
      </c>
      <c r="X523" s="2">
        <v>0</v>
      </c>
      <c r="Y523" s="2">
        <v>4.22</v>
      </c>
      <c r="Z523" s="2">
        <v>0</v>
      </c>
      <c r="AA523" s="2">
        <v>4.22</v>
      </c>
    </row>
    <row r="524" spans="1:27" ht="15" customHeight="1" x14ac:dyDescent="0.25">
      <c r="A524" s="75" t="str">
        <f t="shared" si="24"/>
        <v>LDINPF5.5</v>
      </c>
      <c r="B524" s="75">
        <f>VLOOKUP(L524,Mapping!D:F,3,0)</f>
        <v>5.5</v>
      </c>
      <c r="C524" s="75" t="str">
        <f>VLOOKUP(L524,Mapping!D:G,4,0)</f>
        <v>Ignore</v>
      </c>
      <c r="D524" s="78">
        <f t="shared" si="25"/>
        <v>2.3000000000000002E-7</v>
      </c>
      <c r="E524" s="78">
        <f t="shared" si="26"/>
        <v>2.3000000000000002E-7</v>
      </c>
      <c r="F524" s="76">
        <f>VLOOKUP(L524,Mapping!D:H,5,0)</f>
        <v>0</v>
      </c>
      <c r="G524" s="1" t="s">
        <v>648</v>
      </c>
      <c r="H524" s="1" t="s">
        <v>133</v>
      </c>
      <c r="I524" s="1" t="s">
        <v>137</v>
      </c>
      <c r="J524" s="6">
        <v>460000</v>
      </c>
      <c r="K524" s="1" t="s">
        <v>742</v>
      </c>
      <c r="L524" s="6">
        <v>460128</v>
      </c>
      <c r="M524" s="2">
        <v>0</v>
      </c>
      <c r="N524" s="1" t="s">
        <v>1034</v>
      </c>
      <c r="O524" s="1" t="s">
        <v>651</v>
      </c>
      <c r="P524" s="2">
        <v>0</v>
      </c>
      <c r="Q524" s="2">
        <v>0</v>
      </c>
      <c r="R524" s="2">
        <v>0</v>
      </c>
      <c r="S524" s="2">
        <v>2.3000000000000003</v>
      </c>
      <c r="T524" s="2">
        <v>0</v>
      </c>
      <c r="U524" s="2">
        <v>2.3000000000000003</v>
      </c>
      <c r="V524" s="2">
        <v>0</v>
      </c>
      <c r="W524" s="2">
        <v>0</v>
      </c>
      <c r="X524" s="2">
        <v>0</v>
      </c>
      <c r="Y524" s="2">
        <v>2.3000000000000003</v>
      </c>
      <c r="Z524" s="2">
        <v>0</v>
      </c>
      <c r="AA524" s="2">
        <v>2.3000000000000003</v>
      </c>
    </row>
    <row r="525" spans="1:27" ht="15" customHeight="1" x14ac:dyDescent="0.25">
      <c r="A525" s="75" t="str">
        <f t="shared" si="24"/>
        <v>LDINPF5.5</v>
      </c>
      <c r="B525" s="75">
        <f>VLOOKUP(L525,Mapping!D:F,3,0)</f>
        <v>5.5</v>
      </c>
      <c r="C525" s="75" t="str">
        <f>VLOOKUP(L525,Mapping!D:G,4,0)</f>
        <v>Ignore</v>
      </c>
      <c r="D525" s="78">
        <f t="shared" si="25"/>
        <v>-1.8274580000000001E-3</v>
      </c>
      <c r="E525" s="78">
        <f t="shared" si="26"/>
        <v>-1.8274580000000001E-3</v>
      </c>
      <c r="F525" s="76">
        <f>VLOOKUP(L525,Mapping!D:H,5,0)</f>
        <v>0</v>
      </c>
      <c r="G525" s="1" t="s">
        <v>648</v>
      </c>
      <c r="H525" s="1" t="s">
        <v>133</v>
      </c>
      <c r="I525" s="1" t="s">
        <v>137</v>
      </c>
      <c r="J525" s="6">
        <v>460000</v>
      </c>
      <c r="K525" s="1" t="s">
        <v>742</v>
      </c>
      <c r="L525" s="6">
        <v>460143</v>
      </c>
      <c r="M525" s="2">
        <v>0</v>
      </c>
      <c r="N525" s="1" t="s">
        <v>816</v>
      </c>
      <c r="O525" s="1" t="s">
        <v>651</v>
      </c>
      <c r="P525" s="2">
        <v>0</v>
      </c>
      <c r="Q525" s="2">
        <v>0</v>
      </c>
      <c r="R525" s="2">
        <v>-18274.580000000002</v>
      </c>
      <c r="S525" s="2">
        <v>0</v>
      </c>
      <c r="T525" s="2">
        <v>-18274.580000000002</v>
      </c>
      <c r="U525" s="2">
        <v>0</v>
      </c>
      <c r="V525" s="2">
        <v>0</v>
      </c>
      <c r="W525" s="2">
        <v>0</v>
      </c>
      <c r="X525" s="2">
        <v>-18274.580000000002</v>
      </c>
      <c r="Y525" s="2">
        <v>0</v>
      </c>
      <c r="Z525" s="2">
        <v>-18274.580000000002</v>
      </c>
      <c r="AA525" s="2">
        <v>0</v>
      </c>
    </row>
    <row r="526" spans="1:27" ht="15" customHeight="1" x14ac:dyDescent="0.25">
      <c r="A526" s="75" t="str">
        <f t="shared" si="24"/>
        <v>LDINPF5.5</v>
      </c>
      <c r="B526" s="75">
        <f>VLOOKUP(L526,Mapping!D:F,3,0)</f>
        <v>5.5</v>
      </c>
      <c r="C526" s="75" t="str">
        <f>VLOOKUP(L526,Mapping!D:G,4,0)</f>
        <v>Ignore</v>
      </c>
      <c r="D526" s="78">
        <f t="shared" si="25"/>
        <v>2.0000000000000001E-9</v>
      </c>
      <c r="E526" s="78">
        <f t="shared" si="26"/>
        <v>2.0000000000000001E-9</v>
      </c>
      <c r="F526" s="76">
        <f>VLOOKUP(L526,Mapping!D:H,5,0)</f>
        <v>0</v>
      </c>
      <c r="G526" s="1" t="s">
        <v>648</v>
      </c>
      <c r="H526" s="1" t="s">
        <v>133</v>
      </c>
      <c r="I526" s="1" t="s">
        <v>137</v>
      </c>
      <c r="J526" s="6">
        <v>460000</v>
      </c>
      <c r="K526" s="1" t="s">
        <v>742</v>
      </c>
      <c r="L526" s="6">
        <v>460146</v>
      </c>
      <c r="M526" s="2">
        <v>0</v>
      </c>
      <c r="N526" s="1" t="s">
        <v>1035</v>
      </c>
      <c r="O526" s="1" t="s">
        <v>651</v>
      </c>
      <c r="P526" s="2">
        <v>0</v>
      </c>
      <c r="Q526" s="2">
        <v>0</v>
      </c>
      <c r="R526" s="2">
        <v>0</v>
      </c>
      <c r="S526" s="2">
        <v>0.02</v>
      </c>
      <c r="T526" s="2">
        <v>0</v>
      </c>
      <c r="U526" s="2">
        <v>0.02</v>
      </c>
      <c r="V526" s="2">
        <v>0</v>
      </c>
      <c r="W526" s="2">
        <v>0</v>
      </c>
      <c r="X526" s="2">
        <v>0</v>
      </c>
      <c r="Y526" s="2">
        <v>0.02</v>
      </c>
      <c r="Z526" s="2">
        <v>0</v>
      </c>
      <c r="AA526" s="2">
        <v>0.02</v>
      </c>
    </row>
    <row r="527" spans="1:27" ht="15" customHeight="1" x14ac:dyDescent="0.25">
      <c r="A527" s="75" t="str">
        <f t="shared" si="24"/>
        <v>LDINPF5.5</v>
      </c>
      <c r="B527" s="75">
        <f>VLOOKUP(L527,Mapping!D:F,3,0)</f>
        <v>5.5</v>
      </c>
      <c r="C527" s="75" t="str">
        <f>VLOOKUP(L527,Mapping!D:G,4,0)</f>
        <v>Ignore</v>
      </c>
      <c r="D527" s="78">
        <f t="shared" si="25"/>
        <v>4.1799999999999996E-7</v>
      </c>
      <c r="E527" s="78">
        <f t="shared" si="26"/>
        <v>4.1799999999999996E-7</v>
      </c>
      <c r="F527" s="76">
        <f>VLOOKUP(L527,Mapping!D:H,5,0)</f>
        <v>0</v>
      </c>
      <c r="G527" s="1" t="s">
        <v>648</v>
      </c>
      <c r="H527" s="1" t="s">
        <v>133</v>
      </c>
      <c r="I527" s="1" t="s">
        <v>137</v>
      </c>
      <c r="J527" s="6">
        <v>460000</v>
      </c>
      <c r="K527" s="1" t="s">
        <v>742</v>
      </c>
      <c r="L527" s="6">
        <v>460164</v>
      </c>
      <c r="M527" s="2">
        <v>0</v>
      </c>
      <c r="N527" s="1" t="s">
        <v>1036</v>
      </c>
      <c r="O527" s="1" t="s">
        <v>651</v>
      </c>
      <c r="P527" s="2">
        <v>0</v>
      </c>
      <c r="Q527" s="2">
        <v>0</v>
      </c>
      <c r="R527" s="2">
        <v>0</v>
      </c>
      <c r="S527" s="2">
        <v>4.18</v>
      </c>
      <c r="T527" s="2">
        <v>0</v>
      </c>
      <c r="U527" s="2">
        <v>4.18</v>
      </c>
      <c r="V527" s="2">
        <v>0</v>
      </c>
      <c r="W527" s="2">
        <v>0</v>
      </c>
      <c r="X527" s="2">
        <v>0</v>
      </c>
      <c r="Y527" s="2">
        <v>4.18</v>
      </c>
      <c r="Z527" s="2">
        <v>0</v>
      </c>
      <c r="AA527" s="2">
        <v>4.18</v>
      </c>
    </row>
    <row r="528" spans="1:27" ht="15" customHeight="1" x14ac:dyDescent="0.25">
      <c r="A528" s="75" t="str">
        <f t="shared" si="24"/>
        <v>LDINPF5.5</v>
      </c>
      <c r="B528" s="75">
        <f>VLOOKUP(L528,Mapping!D:F,3,0)</f>
        <v>5.5</v>
      </c>
      <c r="C528" s="75" t="str">
        <f>VLOOKUP(L528,Mapping!D:G,4,0)</f>
        <v>Ignore</v>
      </c>
      <c r="D528" s="78">
        <f t="shared" si="25"/>
        <v>-1.0330000000000001E-6</v>
      </c>
      <c r="E528" s="78">
        <f t="shared" si="26"/>
        <v>-1.0330000000000001E-6</v>
      </c>
      <c r="F528" s="76">
        <f>VLOOKUP(L528,Mapping!D:H,5,0)</f>
        <v>0</v>
      </c>
      <c r="G528" s="1" t="s">
        <v>648</v>
      </c>
      <c r="H528" s="1" t="s">
        <v>133</v>
      </c>
      <c r="I528" s="1" t="s">
        <v>137</v>
      </c>
      <c r="J528" s="6">
        <v>460000</v>
      </c>
      <c r="K528" s="1" t="s">
        <v>742</v>
      </c>
      <c r="L528" s="6">
        <v>460166</v>
      </c>
      <c r="M528" s="2">
        <v>0</v>
      </c>
      <c r="N528" s="1" t="s">
        <v>1037</v>
      </c>
      <c r="O528" s="1" t="s">
        <v>651</v>
      </c>
      <c r="P528" s="2">
        <v>0</v>
      </c>
      <c r="Q528" s="2">
        <v>0</v>
      </c>
      <c r="R528" s="2">
        <v>-10.33</v>
      </c>
      <c r="S528" s="2">
        <v>0</v>
      </c>
      <c r="T528" s="2">
        <v>-10.33</v>
      </c>
      <c r="U528" s="2">
        <v>0</v>
      </c>
      <c r="V528" s="2">
        <v>0</v>
      </c>
      <c r="W528" s="2">
        <v>0</v>
      </c>
      <c r="X528" s="2">
        <v>-10.33</v>
      </c>
      <c r="Y528" s="2">
        <v>0</v>
      </c>
      <c r="Z528" s="2">
        <v>-10.33</v>
      </c>
      <c r="AA528" s="2">
        <v>0</v>
      </c>
    </row>
    <row r="529" spans="1:27" ht="15" customHeight="1" x14ac:dyDescent="0.25">
      <c r="A529" s="75" t="str">
        <f t="shared" si="24"/>
        <v>LDINPF5.3</v>
      </c>
      <c r="B529" s="75">
        <f>VLOOKUP(L529,Mapping!D:F,3,0)</f>
        <v>5.3</v>
      </c>
      <c r="C529" s="75" t="str">
        <f>VLOOKUP(L529,Mapping!D:G,4,0)</f>
        <v>Ignore</v>
      </c>
      <c r="D529" s="78">
        <f t="shared" si="25"/>
        <v>-1.9959000000000001E-3</v>
      </c>
      <c r="E529" s="78">
        <f t="shared" si="26"/>
        <v>-1.9959000000000001E-3</v>
      </c>
      <c r="F529" s="76">
        <f>VLOOKUP(L529,Mapping!D:H,5,0)</f>
        <v>0</v>
      </c>
      <c r="G529" s="1" t="s">
        <v>648</v>
      </c>
      <c r="H529" s="1" t="s">
        <v>133</v>
      </c>
      <c r="I529" s="1" t="s">
        <v>137</v>
      </c>
      <c r="J529" s="6">
        <v>510000</v>
      </c>
      <c r="K529" s="1" t="s">
        <v>745</v>
      </c>
      <c r="L529" s="6">
        <v>512110</v>
      </c>
      <c r="M529" s="2">
        <v>0</v>
      </c>
      <c r="N529" s="1" t="s">
        <v>827</v>
      </c>
      <c r="O529" s="1" t="s">
        <v>651</v>
      </c>
      <c r="P529" s="2">
        <v>0</v>
      </c>
      <c r="Q529" s="2">
        <v>0</v>
      </c>
      <c r="R529" s="2">
        <v>-19959</v>
      </c>
      <c r="S529" s="2">
        <v>0</v>
      </c>
      <c r="T529" s="2">
        <v>-19959</v>
      </c>
      <c r="U529" s="2">
        <v>0</v>
      </c>
      <c r="V529" s="2">
        <v>0</v>
      </c>
      <c r="W529" s="2">
        <v>0</v>
      </c>
      <c r="X529" s="2">
        <v>-19959</v>
      </c>
      <c r="Y529" s="2">
        <v>0</v>
      </c>
      <c r="Z529" s="2">
        <v>-19959</v>
      </c>
      <c r="AA529" s="2">
        <v>0</v>
      </c>
    </row>
    <row r="530" spans="1:27" ht="15" customHeight="1" x14ac:dyDescent="0.25">
      <c r="A530" s="75" t="str">
        <f t="shared" si="24"/>
        <v>LDINPF5.3</v>
      </c>
      <c r="B530" s="75">
        <f>VLOOKUP(L530,Mapping!D:F,3,0)</f>
        <v>5.3</v>
      </c>
      <c r="C530" s="75" t="str">
        <f>VLOOKUP(L530,Mapping!D:G,4,0)</f>
        <v>Ignore</v>
      </c>
      <c r="D530" s="78">
        <f t="shared" si="25"/>
        <v>-3.188337507</v>
      </c>
      <c r="E530" s="78">
        <f t="shared" si="26"/>
        <v>-3.188337507</v>
      </c>
      <c r="F530" s="76">
        <f>VLOOKUP(L530,Mapping!D:H,5,0)</f>
        <v>0</v>
      </c>
      <c r="G530" s="1" t="s">
        <v>648</v>
      </c>
      <c r="H530" s="1" t="s">
        <v>133</v>
      </c>
      <c r="I530" s="1" t="s">
        <v>137</v>
      </c>
      <c r="J530" s="6">
        <v>510000</v>
      </c>
      <c r="K530" s="1" t="s">
        <v>745</v>
      </c>
      <c r="L530" s="6">
        <v>512120</v>
      </c>
      <c r="M530" s="2">
        <v>0</v>
      </c>
      <c r="N530" s="1" t="s">
        <v>746</v>
      </c>
      <c r="O530" s="1" t="s">
        <v>651</v>
      </c>
      <c r="P530" s="2">
        <v>0</v>
      </c>
      <c r="Q530" s="2">
        <v>0</v>
      </c>
      <c r="R530" s="2">
        <v>-31883375.07</v>
      </c>
      <c r="S530" s="2">
        <v>0</v>
      </c>
      <c r="T530" s="2">
        <v>-31883375.07</v>
      </c>
      <c r="U530" s="2">
        <v>0</v>
      </c>
      <c r="V530" s="2">
        <v>0</v>
      </c>
      <c r="W530" s="2">
        <v>0</v>
      </c>
      <c r="X530" s="2">
        <v>-31883375.07</v>
      </c>
      <c r="Y530" s="2">
        <v>0</v>
      </c>
      <c r="Z530" s="2">
        <v>-31883375.07</v>
      </c>
      <c r="AA530" s="2">
        <v>0</v>
      </c>
    </row>
    <row r="531" spans="1:27" ht="15" customHeight="1" x14ac:dyDescent="0.25">
      <c r="A531" s="75" t="str">
        <f t="shared" si="24"/>
        <v>LDINPF5.3</v>
      </c>
      <c r="B531" s="75">
        <f>VLOOKUP(L531,Mapping!D:F,3,0)</f>
        <v>5.3</v>
      </c>
      <c r="C531" s="75" t="str">
        <f>VLOOKUP(L531,Mapping!D:G,4,0)</f>
        <v>Ignore</v>
      </c>
      <c r="D531" s="78">
        <f t="shared" si="25"/>
        <v>-3.7603010869999998</v>
      </c>
      <c r="E531" s="78">
        <f t="shared" si="26"/>
        <v>-3.7603010869999998</v>
      </c>
      <c r="F531" s="76">
        <f>VLOOKUP(L531,Mapping!D:H,5,0)</f>
        <v>0</v>
      </c>
      <c r="G531" s="1" t="s">
        <v>648</v>
      </c>
      <c r="H531" s="1" t="s">
        <v>133</v>
      </c>
      <c r="I531" s="1" t="s">
        <v>137</v>
      </c>
      <c r="J531" s="6">
        <v>510000</v>
      </c>
      <c r="K531" s="1" t="s">
        <v>745</v>
      </c>
      <c r="L531" s="6">
        <v>512130</v>
      </c>
      <c r="M531" s="2">
        <v>0</v>
      </c>
      <c r="N531" s="1" t="s">
        <v>747</v>
      </c>
      <c r="O531" s="1" t="s">
        <v>651</v>
      </c>
      <c r="P531" s="2">
        <v>0</v>
      </c>
      <c r="Q531" s="2">
        <v>0</v>
      </c>
      <c r="R531" s="2">
        <v>-37603010.869999997</v>
      </c>
      <c r="S531" s="2">
        <v>0</v>
      </c>
      <c r="T531" s="2">
        <v>-37603010.869999997</v>
      </c>
      <c r="U531" s="2">
        <v>0</v>
      </c>
      <c r="V531" s="2">
        <v>0</v>
      </c>
      <c r="W531" s="2">
        <v>0</v>
      </c>
      <c r="X531" s="2">
        <v>-37603010.869999997</v>
      </c>
      <c r="Y531" s="2">
        <v>0</v>
      </c>
      <c r="Z531" s="2">
        <v>-37603010.869999997</v>
      </c>
      <c r="AA531" s="2">
        <v>0</v>
      </c>
    </row>
    <row r="532" spans="1:27" ht="15" customHeight="1" x14ac:dyDescent="0.25">
      <c r="A532" s="75" t="str">
        <f t="shared" si="24"/>
        <v>LDINPF5.3</v>
      </c>
      <c r="B532" s="75">
        <f>VLOOKUP(L532,Mapping!D:F,3,0)</f>
        <v>5.3</v>
      </c>
      <c r="C532" s="75" t="str">
        <f>VLOOKUP(L532,Mapping!D:G,4,0)</f>
        <v>Ignore</v>
      </c>
      <c r="D532" s="78">
        <f t="shared" si="25"/>
        <v>-3.7959999999999999E-3</v>
      </c>
      <c r="E532" s="78">
        <f t="shared" si="26"/>
        <v>-3.7959999999999999E-3</v>
      </c>
      <c r="F532" s="76">
        <f>VLOOKUP(L532,Mapping!D:H,5,0)</f>
        <v>0</v>
      </c>
      <c r="G532" s="1" t="s">
        <v>648</v>
      </c>
      <c r="H532" s="1" t="s">
        <v>133</v>
      </c>
      <c r="I532" s="1" t="s">
        <v>137</v>
      </c>
      <c r="J532" s="6">
        <v>510000</v>
      </c>
      <c r="K532" s="1" t="s">
        <v>745</v>
      </c>
      <c r="L532" s="6">
        <v>512180</v>
      </c>
      <c r="M532" s="2">
        <v>0</v>
      </c>
      <c r="N532" s="1" t="s">
        <v>901</v>
      </c>
      <c r="O532" s="1" t="s">
        <v>651</v>
      </c>
      <c r="P532" s="2">
        <v>0</v>
      </c>
      <c r="Q532" s="2">
        <v>0</v>
      </c>
      <c r="R532" s="2">
        <v>-37960</v>
      </c>
      <c r="S532" s="2">
        <v>0</v>
      </c>
      <c r="T532" s="2">
        <v>-37960</v>
      </c>
      <c r="U532" s="2">
        <v>0</v>
      </c>
      <c r="V532" s="2">
        <v>0</v>
      </c>
      <c r="W532" s="2">
        <v>0</v>
      </c>
      <c r="X532" s="2">
        <v>-37960</v>
      </c>
      <c r="Y532" s="2">
        <v>0</v>
      </c>
      <c r="Z532" s="2">
        <v>-37960</v>
      </c>
      <c r="AA532" s="2">
        <v>0</v>
      </c>
    </row>
    <row r="533" spans="1:27" ht="15" customHeight="1" x14ac:dyDescent="0.25">
      <c r="A533" s="75" t="str">
        <f t="shared" si="24"/>
        <v>LDINPF5.3</v>
      </c>
      <c r="B533" s="75">
        <f>VLOOKUP(L533,Mapping!D:F,3,0)</f>
        <v>5.3</v>
      </c>
      <c r="C533" s="75" t="str">
        <f>VLOOKUP(L533,Mapping!D:G,4,0)</f>
        <v>Ignore</v>
      </c>
      <c r="D533" s="78">
        <f t="shared" si="25"/>
        <v>-1.1702499999999999E-2</v>
      </c>
      <c r="E533" s="78">
        <f t="shared" si="26"/>
        <v>-1.1702499999999999E-2</v>
      </c>
      <c r="F533" s="76">
        <f>VLOOKUP(L533,Mapping!D:H,5,0)</f>
        <v>0</v>
      </c>
      <c r="G533" s="1" t="s">
        <v>648</v>
      </c>
      <c r="H533" s="1" t="s">
        <v>133</v>
      </c>
      <c r="I533" s="1" t="s">
        <v>137</v>
      </c>
      <c r="J533" s="6">
        <v>510000</v>
      </c>
      <c r="K533" s="1" t="s">
        <v>745</v>
      </c>
      <c r="L533" s="6">
        <v>512190</v>
      </c>
      <c r="M533" s="2">
        <v>0</v>
      </c>
      <c r="N533" s="1" t="s">
        <v>859</v>
      </c>
      <c r="O533" s="1" t="s">
        <v>651</v>
      </c>
      <c r="P533" s="2">
        <v>0</v>
      </c>
      <c r="Q533" s="2">
        <v>0</v>
      </c>
      <c r="R533" s="2">
        <v>-117025</v>
      </c>
      <c r="S533" s="2">
        <v>0</v>
      </c>
      <c r="T533" s="2">
        <v>-117025</v>
      </c>
      <c r="U533" s="2">
        <v>0</v>
      </c>
      <c r="V533" s="2">
        <v>0</v>
      </c>
      <c r="W533" s="2">
        <v>0</v>
      </c>
      <c r="X533" s="2">
        <v>-117025</v>
      </c>
      <c r="Y533" s="2">
        <v>0</v>
      </c>
      <c r="Z533" s="2">
        <v>-117025</v>
      </c>
      <c r="AA533" s="2">
        <v>0</v>
      </c>
    </row>
    <row r="534" spans="1:27" ht="15" customHeight="1" x14ac:dyDescent="0.25">
      <c r="A534" s="75" t="str">
        <f t="shared" si="24"/>
        <v>LDINPF6.3</v>
      </c>
      <c r="B534" s="75">
        <f>VLOOKUP(L534,Mapping!D:F,3,0)</f>
        <v>6.3</v>
      </c>
      <c r="C534" s="75" t="str">
        <f>VLOOKUP(L534,Mapping!D:G,4,0)</f>
        <v>Mirror</v>
      </c>
      <c r="D534" s="78">
        <f t="shared" si="25"/>
        <v>-2.4715742000000002E-2</v>
      </c>
      <c r="E534" s="78">
        <f t="shared" si="26"/>
        <v>-2.4715742000000002E-2</v>
      </c>
      <c r="F534" s="76">
        <f>VLOOKUP(L534,Mapping!D:H,5,0)</f>
        <v>0</v>
      </c>
      <c r="G534" s="1" t="s">
        <v>648</v>
      </c>
      <c r="H534" s="1" t="s">
        <v>133</v>
      </c>
      <c r="I534" s="1" t="s">
        <v>137</v>
      </c>
      <c r="J534" s="6">
        <v>550000</v>
      </c>
      <c r="K534" s="1" t="s">
        <v>752</v>
      </c>
      <c r="L534" s="6">
        <v>553007</v>
      </c>
      <c r="M534" s="2">
        <v>0</v>
      </c>
      <c r="N534" s="1" t="s">
        <v>753</v>
      </c>
      <c r="O534" s="1" t="s">
        <v>651</v>
      </c>
      <c r="P534" s="2">
        <v>0</v>
      </c>
      <c r="Q534" s="2">
        <v>0</v>
      </c>
      <c r="R534" s="2">
        <v>-247157.42</v>
      </c>
      <c r="S534" s="2">
        <v>0</v>
      </c>
      <c r="T534" s="2">
        <v>-247157.42</v>
      </c>
      <c r="U534" s="2">
        <v>0</v>
      </c>
      <c r="V534" s="2">
        <v>0</v>
      </c>
      <c r="W534" s="2">
        <v>0</v>
      </c>
      <c r="X534" s="2">
        <v>-247157.42</v>
      </c>
      <c r="Y534" s="2">
        <v>0</v>
      </c>
      <c r="Z534" s="2">
        <v>-247157.42</v>
      </c>
      <c r="AA534" s="2">
        <v>0</v>
      </c>
    </row>
    <row r="535" spans="1:27" ht="15" customHeight="1" x14ac:dyDescent="0.25">
      <c r="A535" s="75" t="str">
        <f t="shared" si="24"/>
        <v>LDINPF6.3</v>
      </c>
      <c r="B535" s="75">
        <f>VLOOKUP(L535,Mapping!D:F,3,0)</f>
        <v>6.3</v>
      </c>
      <c r="C535" s="75" t="str">
        <f>VLOOKUP(L535,Mapping!D:G,4,0)</f>
        <v>Mirror</v>
      </c>
      <c r="D535" s="78">
        <f t="shared" si="25"/>
        <v>-2.3600000000000001E-3</v>
      </c>
      <c r="E535" s="78">
        <f t="shared" si="26"/>
        <v>-2.3600000000000001E-3</v>
      </c>
      <c r="F535" s="76">
        <f>VLOOKUP(L535,Mapping!D:H,5,0)</f>
        <v>0</v>
      </c>
      <c r="G535" s="1" t="s">
        <v>648</v>
      </c>
      <c r="H535" s="1" t="s">
        <v>133</v>
      </c>
      <c r="I535" s="1" t="s">
        <v>137</v>
      </c>
      <c r="J535" s="6">
        <v>550000</v>
      </c>
      <c r="K535" s="1" t="s">
        <v>752</v>
      </c>
      <c r="L535" s="6">
        <v>553020</v>
      </c>
      <c r="M535" s="2">
        <v>0</v>
      </c>
      <c r="N535" s="1" t="s">
        <v>1652</v>
      </c>
      <c r="O535" s="1" t="s">
        <v>651</v>
      </c>
      <c r="P535" s="2">
        <v>0</v>
      </c>
      <c r="Q535" s="2">
        <v>0</v>
      </c>
      <c r="R535" s="2">
        <v>-23600</v>
      </c>
      <c r="S535" s="2">
        <v>0</v>
      </c>
      <c r="T535" s="2">
        <v>-23600</v>
      </c>
      <c r="U535" s="2">
        <v>0</v>
      </c>
      <c r="V535" s="2">
        <v>0</v>
      </c>
      <c r="W535" s="2">
        <v>0</v>
      </c>
      <c r="X535" s="2">
        <v>-23600</v>
      </c>
      <c r="Y535" s="2">
        <v>0</v>
      </c>
      <c r="Z535" s="2">
        <v>-23600</v>
      </c>
      <c r="AA535" s="2">
        <v>0</v>
      </c>
    </row>
    <row r="536" spans="1:27" ht="15" customHeight="1" x14ac:dyDescent="0.25">
      <c r="A536" s="75" t="str">
        <f t="shared" si="24"/>
        <v>LDINPF6.3</v>
      </c>
      <c r="B536" s="75">
        <f>VLOOKUP(L536,Mapping!D:F,3,0)</f>
        <v>6.3</v>
      </c>
      <c r="C536" s="75" t="str">
        <f>VLOOKUP(L536,Mapping!D:G,4,0)</f>
        <v>Mirror</v>
      </c>
      <c r="D536" s="78">
        <f t="shared" si="25"/>
        <v>-9.6437165000000005E-2</v>
      </c>
      <c r="E536" s="78">
        <f t="shared" si="26"/>
        <v>-9.6437165000000005E-2</v>
      </c>
      <c r="F536" s="76">
        <f>VLOOKUP(L536,Mapping!D:H,5,0)</f>
        <v>0</v>
      </c>
      <c r="G536" s="1" t="s">
        <v>648</v>
      </c>
      <c r="H536" s="1" t="s">
        <v>133</v>
      </c>
      <c r="I536" s="1" t="s">
        <v>137</v>
      </c>
      <c r="J536" s="6">
        <v>550000</v>
      </c>
      <c r="K536" s="1" t="s">
        <v>752</v>
      </c>
      <c r="L536" s="6">
        <v>553107</v>
      </c>
      <c r="M536" s="2">
        <v>0</v>
      </c>
      <c r="N536" s="1" t="s">
        <v>755</v>
      </c>
      <c r="O536" s="1" t="s">
        <v>651</v>
      </c>
      <c r="P536" s="2">
        <v>0</v>
      </c>
      <c r="Q536" s="2">
        <v>0</v>
      </c>
      <c r="R536" s="2">
        <v>-964371.65</v>
      </c>
      <c r="S536" s="2">
        <v>0</v>
      </c>
      <c r="T536" s="2">
        <v>-964371.65</v>
      </c>
      <c r="U536" s="2">
        <v>0</v>
      </c>
      <c r="V536" s="2">
        <v>0</v>
      </c>
      <c r="W536" s="2">
        <v>0</v>
      </c>
      <c r="X536" s="2">
        <v>-964371.65</v>
      </c>
      <c r="Y536" s="2">
        <v>0</v>
      </c>
      <c r="Z536" s="2">
        <v>-964371.65</v>
      </c>
      <c r="AA536" s="2">
        <v>0</v>
      </c>
    </row>
    <row r="537" spans="1:27" ht="15" customHeight="1" x14ac:dyDescent="0.25">
      <c r="A537" s="75" t="str">
        <f t="shared" si="24"/>
        <v>LDINPF6.3</v>
      </c>
      <c r="B537" s="75">
        <f>VLOOKUP(L537,Mapping!D:F,3,0)</f>
        <v>6.3</v>
      </c>
      <c r="C537" s="75" t="str">
        <f>VLOOKUP(L537,Mapping!D:G,4,0)</f>
        <v>Mirror</v>
      </c>
      <c r="D537" s="78">
        <f t="shared" si="25"/>
        <v>0.43964709200000002</v>
      </c>
      <c r="E537" s="78">
        <f t="shared" si="26"/>
        <v>0.43964709200000002</v>
      </c>
      <c r="F537" s="76">
        <f>VLOOKUP(L537,Mapping!D:H,5,0)</f>
        <v>0</v>
      </c>
      <c r="G537" s="1" t="s">
        <v>648</v>
      </c>
      <c r="H537" s="1" t="s">
        <v>133</v>
      </c>
      <c r="I537" s="1" t="s">
        <v>137</v>
      </c>
      <c r="J537" s="6">
        <v>550000</v>
      </c>
      <c r="K537" s="1" t="s">
        <v>752</v>
      </c>
      <c r="L537" s="6">
        <v>553111</v>
      </c>
      <c r="M537" s="2">
        <v>0</v>
      </c>
      <c r="N537" s="1" t="s">
        <v>756</v>
      </c>
      <c r="O537" s="1" t="s">
        <v>651</v>
      </c>
      <c r="P537" s="2">
        <v>0</v>
      </c>
      <c r="Q537" s="2">
        <v>0</v>
      </c>
      <c r="R537" s="2">
        <v>0</v>
      </c>
      <c r="S537" s="2">
        <v>4396470.92</v>
      </c>
      <c r="T537" s="2">
        <v>0</v>
      </c>
      <c r="U537" s="2">
        <v>4396470.92</v>
      </c>
      <c r="V537" s="2">
        <v>0</v>
      </c>
      <c r="W537" s="2">
        <v>0</v>
      </c>
      <c r="X537" s="2">
        <v>0</v>
      </c>
      <c r="Y537" s="2">
        <v>4396470.92</v>
      </c>
      <c r="Z537" s="2">
        <v>0</v>
      </c>
      <c r="AA537" s="2">
        <v>4396470.92</v>
      </c>
    </row>
    <row r="538" spans="1:27" ht="15" customHeight="1" x14ac:dyDescent="0.25">
      <c r="A538" s="75" t="str">
        <f t="shared" si="24"/>
        <v>LDINPF6.2</v>
      </c>
      <c r="B538" s="75">
        <f>VLOOKUP(L538,Mapping!D:F,3,0)</f>
        <v>6.2</v>
      </c>
      <c r="C538" s="75" t="str">
        <f>VLOOKUP(L538,Mapping!D:G,4,0)</f>
        <v>Mirror</v>
      </c>
      <c r="D538" s="78">
        <f t="shared" si="25"/>
        <v>-1.2531917E-2</v>
      </c>
      <c r="E538" s="78">
        <f t="shared" si="26"/>
        <v>-1.2531917E-2</v>
      </c>
      <c r="F538" s="76">
        <f>VLOOKUP(L538,Mapping!D:H,5,0)</f>
        <v>0</v>
      </c>
      <c r="G538" s="1" t="s">
        <v>648</v>
      </c>
      <c r="H538" s="1" t="s">
        <v>133</v>
      </c>
      <c r="I538" s="1" t="s">
        <v>137</v>
      </c>
      <c r="J538" s="6">
        <v>550000</v>
      </c>
      <c r="K538" s="1" t="s">
        <v>752</v>
      </c>
      <c r="L538" s="6">
        <v>553131</v>
      </c>
      <c r="M538" s="2">
        <v>0</v>
      </c>
      <c r="N538" s="1" t="s">
        <v>757</v>
      </c>
      <c r="O538" s="1" t="s">
        <v>651</v>
      </c>
      <c r="P538" s="2">
        <v>0</v>
      </c>
      <c r="Q538" s="2">
        <v>0</v>
      </c>
      <c r="R538" s="2">
        <v>-125319.17</v>
      </c>
      <c r="S538" s="2">
        <v>0</v>
      </c>
      <c r="T538" s="2">
        <v>-125319.17</v>
      </c>
      <c r="U538" s="2">
        <v>0</v>
      </c>
      <c r="V538" s="2">
        <v>0</v>
      </c>
      <c r="W538" s="2">
        <v>0</v>
      </c>
      <c r="X538" s="2">
        <v>-125319.17</v>
      </c>
      <c r="Y538" s="2">
        <v>0</v>
      </c>
      <c r="Z538" s="2">
        <v>-125319.17</v>
      </c>
      <c r="AA538" s="2">
        <v>0</v>
      </c>
    </row>
    <row r="539" spans="1:27" ht="15" customHeight="1" x14ac:dyDescent="0.25">
      <c r="A539" s="75" t="str">
        <f t="shared" si="24"/>
        <v>LDINPF6.3</v>
      </c>
      <c r="B539" s="75">
        <f>VLOOKUP(L539,Mapping!D:F,3,0)</f>
        <v>6.3</v>
      </c>
      <c r="C539" s="75" t="str">
        <f>VLOOKUP(L539,Mapping!D:G,4,0)</f>
        <v>Mirror</v>
      </c>
      <c r="D539" s="78">
        <f t="shared" si="25"/>
        <v>-8.7543840000000005E-3</v>
      </c>
      <c r="E539" s="78">
        <f t="shared" si="26"/>
        <v>-8.7543840000000005E-3</v>
      </c>
      <c r="F539" s="76">
        <f>VLOOKUP(L539,Mapping!D:H,5,0)</f>
        <v>0</v>
      </c>
      <c r="G539" s="1" t="s">
        <v>648</v>
      </c>
      <c r="H539" s="1" t="s">
        <v>133</v>
      </c>
      <c r="I539" s="1" t="s">
        <v>137</v>
      </c>
      <c r="J539" s="6">
        <v>550000</v>
      </c>
      <c r="K539" s="1" t="s">
        <v>752</v>
      </c>
      <c r="L539" s="6">
        <v>553141</v>
      </c>
      <c r="M539" s="2">
        <v>0</v>
      </c>
      <c r="N539" s="1" t="s">
        <v>758</v>
      </c>
      <c r="O539" s="1" t="s">
        <v>651</v>
      </c>
      <c r="P539" s="2">
        <v>0</v>
      </c>
      <c r="Q539" s="2">
        <v>0</v>
      </c>
      <c r="R539" s="2">
        <v>-87543.84</v>
      </c>
      <c r="S539" s="2">
        <v>0</v>
      </c>
      <c r="T539" s="2">
        <v>-87543.84</v>
      </c>
      <c r="U539" s="2">
        <v>0</v>
      </c>
      <c r="V539" s="2">
        <v>0</v>
      </c>
      <c r="W539" s="2">
        <v>0</v>
      </c>
      <c r="X539" s="2">
        <v>-87543.84</v>
      </c>
      <c r="Y539" s="2">
        <v>0</v>
      </c>
      <c r="Z539" s="2">
        <v>-87543.84</v>
      </c>
      <c r="AA539" s="2">
        <v>0</v>
      </c>
    </row>
    <row r="540" spans="1:27" ht="15" customHeight="1" x14ac:dyDescent="0.25">
      <c r="A540" s="75" t="str">
        <f t="shared" si="24"/>
        <v>LDINPF6.3</v>
      </c>
      <c r="B540" s="75">
        <f>VLOOKUP(L540,Mapping!D:F,3,0)</f>
        <v>6.3</v>
      </c>
      <c r="C540" s="75" t="str">
        <f>VLOOKUP(L540,Mapping!D:G,4,0)</f>
        <v>Accrual</v>
      </c>
      <c r="D540" s="78">
        <f t="shared" si="25"/>
        <v>-0.110554547</v>
      </c>
      <c r="E540" s="78">
        <f t="shared" si="26"/>
        <v>-0.110554547</v>
      </c>
      <c r="F540" s="76">
        <f>VLOOKUP(L540,Mapping!D:H,5,0)</f>
        <v>0</v>
      </c>
      <c r="G540" s="1" t="s">
        <v>648</v>
      </c>
      <c r="H540" s="1" t="s">
        <v>133</v>
      </c>
      <c r="I540" s="1" t="s">
        <v>137</v>
      </c>
      <c r="J540" s="6">
        <v>550000</v>
      </c>
      <c r="K540" s="1" t="s">
        <v>752</v>
      </c>
      <c r="L540" s="6">
        <v>553171</v>
      </c>
      <c r="M540" s="2">
        <v>0</v>
      </c>
      <c r="N540" s="1" t="s">
        <v>759</v>
      </c>
      <c r="O540" s="1" t="s">
        <v>651</v>
      </c>
      <c r="P540" s="2">
        <v>0</v>
      </c>
      <c r="Q540" s="2">
        <v>0</v>
      </c>
      <c r="R540" s="2">
        <v>-1105545.47</v>
      </c>
      <c r="S540" s="2">
        <v>0</v>
      </c>
      <c r="T540" s="2">
        <v>-1105545.47</v>
      </c>
      <c r="U540" s="2">
        <v>0</v>
      </c>
      <c r="V540" s="2">
        <v>0</v>
      </c>
      <c r="W540" s="2">
        <v>0</v>
      </c>
      <c r="X540" s="2">
        <v>-1105545.47</v>
      </c>
      <c r="Y540" s="2">
        <v>0</v>
      </c>
      <c r="Z540" s="2">
        <v>-1105545.47</v>
      </c>
      <c r="AA540" s="2">
        <v>0</v>
      </c>
    </row>
    <row r="541" spans="1:27" ht="15" customHeight="1" x14ac:dyDescent="0.25">
      <c r="A541" s="75" t="str">
        <f t="shared" si="24"/>
        <v>LDINPF6.3</v>
      </c>
      <c r="B541" s="75">
        <f>VLOOKUP(L541,Mapping!D:F,3,0)</f>
        <v>6.3</v>
      </c>
      <c r="C541" s="75" t="str">
        <f>VLOOKUP(L541,Mapping!D:G,4,0)</f>
        <v>Accrual</v>
      </c>
      <c r="D541" s="78">
        <f t="shared" si="25"/>
        <v>-1.0935699999999999E-4</v>
      </c>
      <c r="E541" s="78">
        <f t="shared" si="26"/>
        <v>-1.0935699999999999E-4</v>
      </c>
      <c r="F541" s="76">
        <f>VLOOKUP(L541,Mapping!D:H,5,0)</f>
        <v>0</v>
      </c>
      <c r="G541" s="1" t="s">
        <v>648</v>
      </c>
      <c r="H541" s="1" t="s">
        <v>133</v>
      </c>
      <c r="I541" s="1" t="s">
        <v>137</v>
      </c>
      <c r="J541" s="6">
        <v>550000</v>
      </c>
      <c r="K541" s="1" t="s">
        <v>752</v>
      </c>
      <c r="L541" s="6">
        <v>553176</v>
      </c>
      <c r="M541" s="2">
        <v>0</v>
      </c>
      <c r="N541" s="1" t="s">
        <v>760</v>
      </c>
      <c r="O541" s="1" t="s">
        <v>651</v>
      </c>
      <c r="P541" s="2">
        <v>0</v>
      </c>
      <c r="Q541" s="2">
        <v>0</v>
      </c>
      <c r="R541" s="2">
        <v>-1093.57</v>
      </c>
      <c r="S541" s="2">
        <v>0</v>
      </c>
      <c r="T541" s="2">
        <v>-1093.57</v>
      </c>
      <c r="U541" s="2">
        <v>0</v>
      </c>
      <c r="V541" s="2">
        <v>0</v>
      </c>
      <c r="W541" s="2">
        <v>0</v>
      </c>
      <c r="X541" s="2">
        <v>-1093.57</v>
      </c>
      <c r="Y541" s="2">
        <v>0</v>
      </c>
      <c r="Z541" s="2">
        <v>-1093.57</v>
      </c>
      <c r="AA541" s="2">
        <v>0</v>
      </c>
    </row>
    <row r="542" spans="1:27" ht="15" customHeight="1" x14ac:dyDescent="0.25">
      <c r="A542" s="75" t="str">
        <f t="shared" si="24"/>
        <v>LDINPF6.3</v>
      </c>
      <c r="B542" s="75">
        <f>VLOOKUP(L542,Mapping!D:F,3,0)</f>
        <v>6.3</v>
      </c>
      <c r="C542" s="75" t="str">
        <f>VLOOKUP(L542,Mapping!D:G,4,0)</f>
        <v>Mirror</v>
      </c>
      <c r="D542" s="78">
        <f t="shared" si="25"/>
        <v>-0.275146275</v>
      </c>
      <c r="E542" s="78">
        <f t="shared" si="26"/>
        <v>-0.275146275</v>
      </c>
      <c r="F542" s="76">
        <f>VLOOKUP(L542,Mapping!D:H,5,0)</f>
        <v>0</v>
      </c>
      <c r="G542" s="1" t="s">
        <v>648</v>
      </c>
      <c r="H542" s="1" t="s">
        <v>133</v>
      </c>
      <c r="I542" s="1" t="s">
        <v>137</v>
      </c>
      <c r="J542" s="6">
        <v>550000</v>
      </c>
      <c r="K542" s="1" t="s">
        <v>752</v>
      </c>
      <c r="L542" s="6">
        <v>553180</v>
      </c>
      <c r="M542" s="2">
        <v>0</v>
      </c>
      <c r="N542" s="1" t="s">
        <v>761</v>
      </c>
      <c r="O542" s="1" t="s">
        <v>651</v>
      </c>
      <c r="P542" s="2">
        <v>0</v>
      </c>
      <c r="Q542" s="2">
        <v>0</v>
      </c>
      <c r="R542" s="2">
        <v>-2751462.75</v>
      </c>
      <c r="S542" s="2">
        <v>0</v>
      </c>
      <c r="T542" s="2">
        <v>-2751462.75</v>
      </c>
      <c r="U542" s="2">
        <v>0</v>
      </c>
      <c r="V542" s="2">
        <v>0</v>
      </c>
      <c r="W542" s="2">
        <v>0</v>
      </c>
      <c r="X542" s="2">
        <v>-2751462.75</v>
      </c>
      <c r="Y542" s="2">
        <v>0</v>
      </c>
      <c r="Z542" s="2">
        <v>-2751462.75</v>
      </c>
      <c r="AA542" s="2">
        <v>0</v>
      </c>
    </row>
    <row r="543" spans="1:27" ht="15" customHeight="1" x14ac:dyDescent="0.25">
      <c r="A543" s="75" t="str">
        <f t="shared" si="24"/>
        <v>LDINPF6.3</v>
      </c>
      <c r="B543" s="75">
        <f>VLOOKUP(L543,Mapping!D:F,3,0)</f>
        <v>6.3</v>
      </c>
      <c r="C543" s="75" t="str">
        <f>VLOOKUP(L543,Mapping!D:G,4,0)</f>
        <v>Accrual</v>
      </c>
      <c r="D543" s="78">
        <f t="shared" si="25"/>
        <v>-0.77388180200000001</v>
      </c>
      <c r="E543" s="78">
        <f t="shared" si="26"/>
        <v>-0.77388180200000001</v>
      </c>
      <c r="F543" s="76">
        <f>VLOOKUP(L543,Mapping!D:H,5,0)</f>
        <v>0</v>
      </c>
      <c r="G543" s="1" t="s">
        <v>648</v>
      </c>
      <c r="H543" s="1" t="s">
        <v>133</v>
      </c>
      <c r="I543" s="1" t="s">
        <v>137</v>
      </c>
      <c r="J543" s="6">
        <v>550000</v>
      </c>
      <c r="K543" s="1" t="s">
        <v>752</v>
      </c>
      <c r="L543" s="6">
        <v>553190</v>
      </c>
      <c r="M543" s="2">
        <v>0</v>
      </c>
      <c r="N543" s="1" t="s">
        <v>762</v>
      </c>
      <c r="O543" s="1" t="s">
        <v>651</v>
      </c>
      <c r="P543" s="2">
        <v>0</v>
      </c>
      <c r="Q543" s="2">
        <v>0</v>
      </c>
      <c r="R543" s="2">
        <v>-7738818.0199999996</v>
      </c>
      <c r="S543" s="2">
        <v>0</v>
      </c>
      <c r="T543" s="2">
        <v>-7738818.0199999996</v>
      </c>
      <c r="U543" s="2">
        <v>0</v>
      </c>
      <c r="V543" s="2">
        <v>0</v>
      </c>
      <c r="W543" s="2">
        <v>0</v>
      </c>
      <c r="X543" s="2">
        <v>-7738818.0199999996</v>
      </c>
      <c r="Y543" s="2">
        <v>0</v>
      </c>
      <c r="Z543" s="2">
        <v>-7738818.0199999996</v>
      </c>
      <c r="AA543" s="2">
        <v>0</v>
      </c>
    </row>
    <row r="544" spans="1:27" ht="15" customHeight="1" x14ac:dyDescent="0.25">
      <c r="A544" s="75" t="str">
        <f t="shared" si="24"/>
        <v>LDINPF6.3</v>
      </c>
      <c r="B544" s="75">
        <f>VLOOKUP(L544,Mapping!D:F,3,0)</f>
        <v>6.3</v>
      </c>
      <c r="C544" s="75" t="str">
        <f>VLOOKUP(L544,Mapping!D:G,4,0)</f>
        <v>Accrual</v>
      </c>
      <c r="D544" s="78">
        <f t="shared" si="25"/>
        <v>-1.539113052</v>
      </c>
      <c r="E544" s="78">
        <f t="shared" si="26"/>
        <v>-1.539113052</v>
      </c>
      <c r="F544" s="76">
        <f>VLOOKUP(L544,Mapping!D:H,5,0)</f>
        <v>0</v>
      </c>
      <c r="G544" s="1" t="s">
        <v>648</v>
      </c>
      <c r="H544" s="1" t="s">
        <v>133</v>
      </c>
      <c r="I544" s="1" t="s">
        <v>137</v>
      </c>
      <c r="J544" s="6">
        <v>550000</v>
      </c>
      <c r="K544" s="1" t="s">
        <v>752</v>
      </c>
      <c r="L544" s="6">
        <v>553202</v>
      </c>
      <c r="M544" s="2">
        <v>0</v>
      </c>
      <c r="N544" s="1" t="s">
        <v>764</v>
      </c>
      <c r="O544" s="1" t="s">
        <v>651</v>
      </c>
      <c r="P544" s="2">
        <v>0</v>
      </c>
      <c r="Q544" s="2">
        <v>0</v>
      </c>
      <c r="R544" s="2">
        <v>-15391130.52</v>
      </c>
      <c r="S544" s="2">
        <v>0</v>
      </c>
      <c r="T544" s="2">
        <v>-15391130.52</v>
      </c>
      <c r="U544" s="2">
        <v>0</v>
      </c>
      <c r="V544" s="2">
        <v>0</v>
      </c>
      <c r="W544" s="2">
        <v>0</v>
      </c>
      <c r="X544" s="2">
        <v>-15391130.52</v>
      </c>
      <c r="Y544" s="2">
        <v>0</v>
      </c>
      <c r="Z544" s="2">
        <v>-15391130.52</v>
      </c>
      <c r="AA544" s="2">
        <v>0</v>
      </c>
    </row>
    <row r="545" spans="1:27" ht="15" customHeight="1" x14ac:dyDescent="0.25">
      <c r="A545" s="75" t="str">
        <f t="shared" si="24"/>
        <v>LDINPF6.3</v>
      </c>
      <c r="B545" s="75">
        <f>VLOOKUP(L545,Mapping!D:F,3,0)</f>
        <v>6.3</v>
      </c>
      <c r="C545" s="75" t="str">
        <f>VLOOKUP(L545,Mapping!D:G,4,0)</f>
        <v>Mirror</v>
      </c>
      <c r="D545" s="78">
        <f t="shared" si="25"/>
        <v>0.94878845299999992</v>
      </c>
      <c r="E545" s="78">
        <f t="shared" si="26"/>
        <v>0.94878845299999992</v>
      </c>
      <c r="F545" s="76">
        <f>VLOOKUP(L545,Mapping!D:H,5,0)</f>
        <v>0</v>
      </c>
      <c r="G545" s="1" t="s">
        <v>648</v>
      </c>
      <c r="H545" s="1" t="s">
        <v>133</v>
      </c>
      <c r="I545" s="1" t="s">
        <v>137</v>
      </c>
      <c r="J545" s="6">
        <v>550000</v>
      </c>
      <c r="K545" s="1" t="s">
        <v>752</v>
      </c>
      <c r="L545" s="6">
        <v>553208</v>
      </c>
      <c r="M545" s="2">
        <v>0</v>
      </c>
      <c r="N545" s="1" t="s">
        <v>765</v>
      </c>
      <c r="O545" s="1" t="s">
        <v>651</v>
      </c>
      <c r="P545" s="2">
        <v>0</v>
      </c>
      <c r="Q545" s="2">
        <v>0</v>
      </c>
      <c r="R545" s="2">
        <v>0</v>
      </c>
      <c r="S545" s="2">
        <v>9487884.5299999993</v>
      </c>
      <c r="T545" s="2">
        <v>0</v>
      </c>
      <c r="U545" s="2">
        <v>9487884.5299999993</v>
      </c>
      <c r="V545" s="2">
        <v>0</v>
      </c>
      <c r="W545" s="2">
        <v>0</v>
      </c>
      <c r="X545" s="2">
        <v>0</v>
      </c>
      <c r="Y545" s="2">
        <v>9487884.5299999993</v>
      </c>
      <c r="Z545" s="2">
        <v>0</v>
      </c>
      <c r="AA545" s="2">
        <v>9487884.5299999993</v>
      </c>
    </row>
    <row r="546" spans="1:27" ht="15" customHeight="1" x14ac:dyDescent="0.25">
      <c r="A546" s="75" t="str">
        <f t="shared" si="24"/>
        <v>LDINPF6.3</v>
      </c>
      <c r="B546" s="75">
        <f>VLOOKUP(L546,Mapping!D:F,3,0)</f>
        <v>6.3</v>
      </c>
      <c r="C546" s="75" t="str">
        <f>VLOOKUP(L546,Mapping!D:G,4,0)</f>
        <v>Mirror</v>
      </c>
      <c r="D546" s="78">
        <f t="shared" si="25"/>
        <v>-1.475E-3</v>
      </c>
      <c r="E546" s="78">
        <f t="shared" si="26"/>
        <v>-1.475E-3</v>
      </c>
      <c r="F546" s="76">
        <f>VLOOKUP(L546,Mapping!D:H,5,0)</f>
        <v>0</v>
      </c>
      <c r="G546" s="1" t="s">
        <v>648</v>
      </c>
      <c r="H546" s="1" t="s">
        <v>133</v>
      </c>
      <c r="I546" s="1" t="s">
        <v>137</v>
      </c>
      <c r="J546" s="6">
        <v>550000</v>
      </c>
      <c r="K546" s="1" t="s">
        <v>752</v>
      </c>
      <c r="L546" s="6">
        <v>553213</v>
      </c>
      <c r="M546" s="2">
        <v>0</v>
      </c>
      <c r="N546" s="1" t="s">
        <v>766</v>
      </c>
      <c r="O546" s="1" t="s">
        <v>651</v>
      </c>
      <c r="P546" s="2">
        <v>0</v>
      </c>
      <c r="Q546" s="2">
        <v>0</v>
      </c>
      <c r="R546" s="2">
        <v>-14750</v>
      </c>
      <c r="S546" s="2">
        <v>0</v>
      </c>
      <c r="T546" s="2">
        <v>-14750</v>
      </c>
      <c r="U546" s="2">
        <v>0</v>
      </c>
      <c r="V546" s="2">
        <v>0</v>
      </c>
      <c r="W546" s="2">
        <v>0</v>
      </c>
      <c r="X546" s="2">
        <v>-14750</v>
      </c>
      <c r="Y546" s="2">
        <v>0</v>
      </c>
      <c r="Z546" s="2">
        <v>-14750</v>
      </c>
      <c r="AA546" s="2">
        <v>0</v>
      </c>
    </row>
    <row r="547" spans="1:27" ht="15" customHeight="1" x14ac:dyDescent="0.25">
      <c r="A547" s="75" t="str">
        <f t="shared" si="24"/>
        <v>LDINPF6.3</v>
      </c>
      <c r="B547" s="75">
        <f>VLOOKUP(L547,Mapping!D:F,3,0)</f>
        <v>6.3</v>
      </c>
      <c r="C547" s="75" t="str">
        <f>VLOOKUP(L547,Mapping!D:G,4,0)</f>
        <v>Mirror</v>
      </c>
      <c r="D547" s="78">
        <f t="shared" si="25"/>
        <v>-1.390107E-3</v>
      </c>
      <c r="E547" s="78">
        <f t="shared" si="26"/>
        <v>-1.390107E-3</v>
      </c>
      <c r="F547" s="76">
        <f>VLOOKUP(L547,Mapping!D:H,5,0)</f>
        <v>0</v>
      </c>
      <c r="G547" s="1" t="s">
        <v>648</v>
      </c>
      <c r="H547" s="1" t="s">
        <v>133</v>
      </c>
      <c r="I547" s="1" t="s">
        <v>137</v>
      </c>
      <c r="J547" s="6">
        <v>550000</v>
      </c>
      <c r="K547" s="1" t="s">
        <v>752</v>
      </c>
      <c r="L547" s="6">
        <v>553219</v>
      </c>
      <c r="M547" s="2">
        <v>0</v>
      </c>
      <c r="N547" s="1" t="s">
        <v>951</v>
      </c>
      <c r="O547" s="1" t="s">
        <v>651</v>
      </c>
      <c r="P547" s="2">
        <v>0</v>
      </c>
      <c r="Q547" s="2">
        <v>0</v>
      </c>
      <c r="R547" s="2">
        <v>-13901.07</v>
      </c>
      <c r="S547" s="2">
        <v>0</v>
      </c>
      <c r="T547" s="2">
        <v>-13901.07</v>
      </c>
      <c r="U547" s="2">
        <v>0</v>
      </c>
      <c r="V547" s="2">
        <v>0</v>
      </c>
      <c r="W547" s="2">
        <v>0</v>
      </c>
      <c r="X547" s="2">
        <v>-13901.07</v>
      </c>
      <c r="Y547" s="2">
        <v>0</v>
      </c>
      <c r="Z547" s="2">
        <v>-13901.07</v>
      </c>
      <c r="AA547" s="2">
        <v>0</v>
      </c>
    </row>
    <row r="548" spans="1:27" ht="15" customHeight="1" x14ac:dyDescent="0.25">
      <c r="A548" s="75" t="str">
        <f t="shared" si="24"/>
        <v>LDINPF6.3</v>
      </c>
      <c r="B548" s="75">
        <f>VLOOKUP(L548,Mapping!D:F,3,0)</f>
        <v>6.3</v>
      </c>
      <c r="C548" s="75" t="str">
        <f>VLOOKUP(L548,Mapping!D:G,4,0)</f>
        <v>Accrual</v>
      </c>
      <c r="D548" s="78">
        <f t="shared" si="25"/>
        <v>-0.110554547</v>
      </c>
      <c r="E548" s="78">
        <f t="shared" si="26"/>
        <v>-0.110554547</v>
      </c>
      <c r="F548" s="76">
        <f>VLOOKUP(L548,Mapping!D:H,5,0)</f>
        <v>0</v>
      </c>
      <c r="G548" s="1" t="s">
        <v>648</v>
      </c>
      <c r="H548" s="1" t="s">
        <v>133</v>
      </c>
      <c r="I548" s="1" t="s">
        <v>137</v>
      </c>
      <c r="J548" s="6">
        <v>550000</v>
      </c>
      <c r="K548" s="1" t="s">
        <v>752</v>
      </c>
      <c r="L548" s="6">
        <v>554526</v>
      </c>
      <c r="M548" s="2">
        <v>0</v>
      </c>
      <c r="N548" s="1" t="s">
        <v>767</v>
      </c>
      <c r="O548" s="1" t="s">
        <v>651</v>
      </c>
      <c r="P548" s="2">
        <v>0</v>
      </c>
      <c r="Q548" s="2">
        <v>0</v>
      </c>
      <c r="R548" s="2">
        <v>-1105545.47</v>
      </c>
      <c r="S548" s="2">
        <v>0</v>
      </c>
      <c r="T548" s="2">
        <v>-1105545.47</v>
      </c>
      <c r="U548" s="2">
        <v>0</v>
      </c>
      <c r="V548" s="2">
        <v>0</v>
      </c>
      <c r="W548" s="2">
        <v>0</v>
      </c>
      <c r="X548" s="2">
        <v>-1105545.47</v>
      </c>
      <c r="Y548" s="2">
        <v>0</v>
      </c>
      <c r="Z548" s="2">
        <v>-1105545.47</v>
      </c>
      <c r="AA548" s="2">
        <v>0</v>
      </c>
    </row>
    <row r="549" spans="1:27" ht="15" customHeight="1" x14ac:dyDescent="0.25">
      <c r="A549" s="75" t="str">
        <f t="shared" si="24"/>
        <v>LDINPF6.3</v>
      </c>
      <c r="B549" s="75">
        <f>VLOOKUP(L549,Mapping!D:F,3,0)</f>
        <v>6.3</v>
      </c>
      <c r="C549" s="75" t="str">
        <f>VLOOKUP(L549,Mapping!D:G,4,0)</f>
        <v>Mirror</v>
      </c>
      <c r="D549" s="78">
        <f t="shared" si="25"/>
        <v>-1.2276089999999999E-3</v>
      </c>
      <c r="E549" s="78">
        <f t="shared" si="26"/>
        <v>-1.2276089999999999E-3</v>
      </c>
      <c r="F549" s="76">
        <f>VLOOKUP(L549,Mapping!D:H,5,0)</f>
        <v>0</v>
      </c>
      <c r="G549" s="1" t="s">
        <v>648</v>
      </c>
      <c r="H549" s="1" t="s">
        <v>133</v>
      </c>
      <c r="I549" s="1" t="s">
        <v>137</v>
      </c>
      <c r="J549" s="6">
        <v>550000</v>
      </c>
      <c r="K549" s="1" t="s">
        <v>752</v>
      </c>
      <c r="L549" s="6">
        <v>554527</v>
      </c>
      <c r="M549" s="2">
        <v>0</v>
      </c>
      <c r="N549" s="1" t="s">
        <v>768</v>
      </c>
      <c r="O549" s="1" t="s">
        <v>651</v>
      </c>
      <c r="P549" s="2">
        <v>0</v>
      </c>
      <c r="Q549" s="2">
        <v>0</v>
      </c>
      <c r="R549" s="2">
        <v>-12276.09</v>
      </c>
      <c r="S549" s="2">
        <v>0</v>
      </c>
      <c r="T549" s="2">
        <v>-12276.09</v>
      </c>
      <c r="U549" s="2">
        <v>0</v>
      </c>
      <c r="V549" s="2">
        <v>0</v>
      </c>
      <c r="W549" s="2">
        <v>0</v>
      </c>
      <c r="X549" s="2">
        <v>-12276.09</v>
      </c>
      <c r="Y549" s="2">
        <v>0</v>
      </c>
      <c r="Z549" s="2">
        <v>-12276.09</v>
      </c>
      <c r="AA549" s="2">
        <v>0</v>
      </c>
    </row>
    <row r="550" spans="1:27" ht="15" customHeight="1" x14ac:dyDescent="0.25">
      <c r="A550" s="75" t="str">
        <f t="shared" si="24"/>
        <v>LDINPF6.3</v>
      </c>
      <c r="B550" s="75">
        <f>VLOOKUP(L550,Mapping!D:F,3,0)</f>
        <v>6.3</v>
      </c>
      <c r="C550" s="75" t="str">
        <f>VLOOKUP(L550,Mapping!D:G,4,0)</f>
        <v>Mirror</v>
      </c>
      <c r="D550" s="78">
        <f t="shared" si="25"/>
        <v>-3.8773000000000002E-3</v>
      </c>
      <c r="E550" s="78">
        <f t="shared" si="26"/>
        <v>-3.8773000000000002E-3</v>
      </c>
      <c r="F550" s="76">
        <f>VLOOKUP(L550,Mapping!D:H,5,0)</f>
        <v>0</v>
      </c>
      <c r="G550" s="1" t="s">
        <v>648</v>
      </c>
      <c r="H550" s="1" t="s">
        <v>133</v>
      </c>
      <c r="I550" s="1" t="s">
        <v>137</v>
      </c>
      <c r="J550" s="6">
        <v>550000</v>
      </c>
      <c r="K550" s="1" t="s">
        <v>752</v>
      </c>
      <c r="L550" s="6">
        <v>555104</v>
      </c>
      <c r="M550" s="2">
        <v>0</v>
      </c>
      <c r="N550" s="1" t="s">
        <v>769</v>
      </c>
      <c r="O550" s="1" t="s">
        <v>651</v>
      </c>
      <c r="P550" s="2">
        <v>0</v>
      </c>
      <c r="Q550" s="2">
        <v>0</v>
      </c>
      <c r="R550" s="2">
        <v>-38773</v>
      </c>
      <c r="S550" s="2">
        <v>0</v>
      </c>
      <c r="T550" s="2">
        <v>-38773</v>
      </c>
      <c r="U550" s="2">
        <v>0</v>
      </c>
      <c r="V550" s="2">
        <v>0</v>
      </c>
      <c r="W550" s="2">
        <v>0</v>
      </c>
      <c r="X550" s="2">
        <v>-38773</v>
      </c>
      <c r="Y550" s="2">
        <v>0</v>
      </c>
      <c r="Z550" s="2">
        <v>-38773</v>
      </c>
      <c r="AA550" s="2">
        <v>0</v>
      </c>
    </row>
    <row r="551" spans="1:27" ht="15" customHeight="1" x14ac:dyDescent="0.25">
      <c r="A551" s="75" t="str">
        <f t="shared" si="24"/>
        <v>LDINPF6.3</v>
      </c>
      <c r="B551" s="75">
        <f>VLOOKUP(L551,Mapping!D:F,3,0)</f>
        <v>6.3</v>
      </c>
      <c r="C551" s="75" t="str">
        <f>VLOOKUP(L551,Mapping!D:G,4,0)</f>
        <v>Mirror</v>
      </c>
      <c r="D551" s="78">
        <f t="shared" si="25"/>
        <v>-0.94878845299999992</v>
      </c>
      <c r="E551" s="78">
        <f t="shared" si="26"/>
        <v>-0.94878845299999992</v>
      </c>
      <c r="F551" s="76">
        <f>VLOOKUP(L551,Mapping!D:H,5,0)</f>
        <v>0</v>
      </c>
      <c r="G551" s="1" t="s">
        <v>648</v>
      </c>
      <c r="H551" s="1" t="s">
        <v>133</v>
      </c>
      <c r="I551" s="1" t="s">
        <v>137</v>
      </c>
      <c r="J551" s="6">
        <v>550000</v>
      </c>
      <c r="K551" s="1" t="s">
        <v>752</v>
      </c>
      <c r="L551" s="6">
        <v>555157</v>
      </c>
      <c r="M551" s="2">
        <v>0</v>
      </c>
      <c r="N551" s="1" t="s">
        <v>770</v>
      </c>
      <c r="O551" s="1" t="s">
        <v>651</v>
      </c>
      <c r="P551" s="2">
        <v>0</v>
      </c>
      <c r="Q551" s="2">
        <v>0</v>
      </c>
      <c r="R551" s="2">
        <v>-9487884.5299999993</v>
      </c>
      <c r="S551" s="2">
        <v>0</v>
      </c>
      <c r="T551" s="2">
        <v>-9487884.5299999993</v>
      </c>
      <c r="U551" s="2">
        <v>0</v>
      </c>
      <c r="V551" s="2">
        <v>0</v>
      </c>
      <c r="W551" s="2">
        <v>0</v>
      </c>
      <c r="X551" s="2">
        <v>-9487884.5299999993</v>
      </c>
      <c r="Y551" s="2">
        <v>0</v>
      </c>
      <c r="Z551" s="2">
        <v>-9487884.5299999993</v>
      </c>
      <c r="AA551" s="2">
        <v>0</v>
      </c>
    </row>
    <row r="552" spans="1:27" ht="15" customHeight="1" x14ac:dyDescent="0.25">
      <c r="A552" s="75" t="str">
        <f t="shared" si="24"/>
        <v>LDINPF6.3</v>
      </c>
      <c r="B552" s="75">
        <f>VLOOKUP(L552,Mapping!D:F,3,0)</f>
        <v>6.3</v>
      </c>
      <c r="C552" s="75" t="str">
        <f>VLOOKUP(L552,Mapping!D:G,4,0)</f>
        <v>Mirror</v>
      </c>
      <c r="D552" s="78">
        <f t="shared" si="25"/>
        <v>-1.0637377999999999E-2</v>
      </c>
      <c r="E552" s="78">
        <f t="shared" si="26"/>
        <v>-1.0637377999999999E-2</v>
      </c>
      <c r="F552" s="76">
        <f>VLOOKUP(L552,Mapping!D:H,5,0)</f>
        <v>0</v>
      </c>
      <c r="G552" s="1" t="s">
        <v>648</v>
      </c>
      <c r="H552" s="1" t="s">
        <v>133</v>
      </c>
      <c r="I552" s="1" t="s">
        <v>137</v>
      </c>
      <c r="J552" s="6">
        <v>550000</v>
      </c>
      <c r="K552" s="1" t="s">
        <v>752</v>
      </c>
      <c r="L552" s="6">
        <v>555204</v>
      </c>
      <c r="M552" s="2">
        <v>0</v>
      </c>
      <c r="N552" s="1" t="s">
        <v>771</v>
      </c>
      <c r="O552" s="1" t="s">
        <v>651</v>
      </c>
      <c r="P552" s="2">
        <v>0</v>
      </c>
      <c r="Q552" s="2">
        <v>0</v>
      </c>
      <c r="R552" s="2">
        <v>-106373.78</v>
      </c>
      <c r="S552" s="2">
        <v>0</v>
      </c>
      <c r="T552" s="2">
        <v>-106373.78</v>
      </c>
      <c r="U552" s="2">
        <v>0</v>
      </c>
      <c r="V552" s="2">
        <v>0</v>
      </c>
      <c r="W552" s="2">
        <v>0</v>
      </c>
      <c r="X552" s="2">
        <v>-106373.78</v>
      </c>
      <c r="Y552" s="2">
        <v>0</v>
      </c>
      <c r="Z552" s="2">
        <v>-106373.78</v>
      </c>
      <c r="AA552" s="2">
        <v>0</v>
      </c>
    </row>
    <row r="553" spans="1:27" ht="15" customHeight="1" x14ac:dyDescent="0.25">
      <c r="A553" s="75" t="str">
        <f t="shared" si="24"/>
        <v>LDINPF6.1</v>
      </c>
      <c r="B553" s="75">
        <f>VLOOKUP(L553,Mapping!D:F,3,0)</f>
        <v>6.1</v>
      </c>
      <c r="C553" s="75" t="str">
        <f>VLOOKUP(L553,Mapping!D:G,4,0)</f>
        <v>Accrual</v>
      </c>
      <c r="D553" s="78">
        <f t="shared" si="25"/>
        <v>-0.15593220399999999</v>
      </c>
      <c r="E553" s="78">
        <f t="shared" si="26"/>
        <v>-0.15593220399999999</v>
      </c>
      <c r="F553" s="76">
        <f>VLOOKUP(L553,Mapping!D:H,5,0)</f>
        <v>0</v>
      </c>
      <c r="G553" s="1" t="s">
        <v>648</v>
      </c>
      <c r="H553" s="1" t="s">
        <v>133</v>
      </c>
      <c r="I553" s="1" t="s">
        <v>137</v>
      </c>
      <c r="J553" s="6">
        <v>550000</v>
      </c>
      <c r="K553" s="1" t="s">
        <v>752</v>
      </c>
      <c r="L553" s="6">
        <v>555274</v>
      </c>
      <c r="M553" s="2">
        <v>0</v>
      </c>
      <c r="N553" s="1" t="s">
        <v>799</v>
      </c>
      <c r="O553" s="1" t="s">
        <v>651</v>
      </c>
      <c r="P553" s="2">
        <v>0</v>
      </c>
      <c r="Q553" s="2">
        <v>0</v>
      </c>
      <c r="R553" s="2">
        <v>-1559322.04</v>
      </c>
      <c r="S553" s="2">
        <v>0</v>
      </c>
      <c r="T553" s="2">
        <v>-1559322.04</v>
      </c>
      <c r="U553" s="2">
        <v>0</v>
      </c>
      <c r="V553" s="2">
        <v>0</v>
      </c>
      <c r="W553" s="2">
        <v>0</v>
      </c>
      <c r="X553" s="2">
        <v>-1559322.04</v>
      </c>
      <c r="Y553" s="2">
        <v>0</v>
      </c>
      <c r="Z553" s="2">
        <v>-1559322.04</v>
      </c>
      <c r="AA553" s="2">
        <v>0</v>
      </c>
    </row>
    <row r="554" spans="1:27" ht="15" customHeight="1" x14ac:dyDescent="0.25">
      <c r="A554" s="75" t="str">
        <f t="shared" si="24"/>
        <v>LDINPF6.1</v>
      </c>
      <c r="B554" s="75">
        <f>VLOOKUP(L554,Mapping!D:F,3,0)</f>
        <v>6.1</v>
      </c>
      <c r="C554" s="75" t="str">
        <f>VLOOKUP(L554,Mapping!D:G,4,0)</f>
        <v>Accrual</v>
      </c>
      <c r="D554" s="78">
        <f t="shared" si="25"/>
        <v>-1.4033898999999999E-2</v>
      </c>
      <c r="E554" s="78">
        <f t="shared" si="26"/>
        <v>-1.4033898999999999E-2</v>
      </c>
      <c r="F554" s="76">
        <f>VLOOKUP(L554,Mapping!D:H,5,0)</f>
        <v>0</v>
      </c>
      <c r="G554" s="1" t="s">
        <v>648</v>
      </c>
      <c r="H554" s="1" t="s">
        <v>133</v>
      </c>
      <c r="I554" s="1" t="s">
        <v>137</v>
      </c>
      <c r="J554" s="6">
        <v>550000</v>
      </c>
      <c r="K554" s="1" t="s">
        <v>752</v>
      </c>
      <c r="L554" s="6">
        <v>555276</v>
      </c>
      <c r="M554" s="2">
        <v>0</v>
      </c>
      <c r="N554" s="1" t="s">
        <v>952</v>
      </c>
      <c r="O554" s="1" t="s">
        <v>651</v>
      </c>
      <c r="P554" s="2">
        <v>0</v>
      </c>
      <c r="Q554" s="2">
        <v>0</v>
      </c>
      <c r="R554" s="2">
        <v>-140338.99</v>
      </c>
      <c r="S554" s="2">
        <v>0</v>
      </c>
      <c r="T554" s="2">
        <v>-140338.99</v>
      </c>
      <c r="U554" s="2">
        <v>0</v>
      </c>
      <c r="V554" s="2">
        <v>0</v>
      </c>
      <c r="W554" s="2">
        <v>0</v>
      </c>
      <c r="X554" s="2">
        <v>-140338.99</v>
      </c>
      <c r="Y554" s="2">
        <v>0</v>
      </c>
      <c r="Z554" s="2">
        <v>-140338.99</v>
      </c>
      <c r="AA554" s="2">
        <v>0</v>
      </c>
    </row>
    <row r="555" spans="1:27" ht="15" customHeight="1" x14ac:dyDescent="0.25">
      <c r="A555" s="75" t="str">
        <f t="shared" si="24"/>
        <v>LDINPF6.1</v>
      </c>
      <c r="B555" s="75">
        <f>VLOOKUP(L555,Mapping!D:F,3,0)</f>
        <v>6.1</v>
      </c>
      <c r="C555" s="75" t="str">
        <f>VLOOKUP(L555,Mapping!D:G,4,0)</f>
        <v>Accrual</v>
      </c>
      <c r="D555" s="78">
        <f t="shared" si="25"/>
        <v>-1.4033898999999999E-2</v>
      </c>
      <c r="E555" s="78">
        <f t="shared" si="26"/>
        <v>-1.4033898999999999E-2</v>
      </c>
      <c r="F555" s="76">
        <f>VLOOKUP(L555,Mapping!D:H,5,0)</f>
        <v>0</v>
      </c>
      <c r="G555" s="1" t="s">
        <v>648</v>
      </c>
      <c r="H555" s="1" t="s">
        <v>133</v>
      </c>
      <c r="I555" s="1" t="s">
        <v>137</v>
      </c>
      <c r="J555" s="6">
        <v>550000</v>
      </c>
      <c r="K555" s="1" t="s">
        <v>752</v>
      </c>
      <c r="L555" s="6">
        <v>555277</v>
      </c>
      <c r="M555" s="2">
        <v>0</v>
      </c>
      <c r="N555" s="1" t="s">
        <v>953</v>
      </c>
      <c r="O555" s="1" t="s">
        <v>651</v>
      </c>
      <c r="P555" s="2">
        <v>0</v>
      </c>
      <c r="Q555" s="2">
        <v>0</v>
      </c>
      <c r="R555" s="2">
        <v>-140338.99</v>
      </c>
      <c r="S555" s="2">
        <v>0</v>
      </c>
      <c r="T555" s="2">
        <v>-140338.99</v>
      </c>
      <c r="U555" s="2">
        <v>0</v>
      </c>
      <c r="V555" s="2">
        <v>0</v>
      </c>
      <c r="W555" s="2">
        <v>0</v>
      </c>
      <c r="X555" s="2">
        <v>-140338.99</v>
      </c>
      <c r="Y555" s="2">
        <v>0</v>
      </c>
      <c r="Z555" s="2">
        <v>-140338.99</v>
      </c>
      <c r="AA555" s="2">
        <v>0</v>
      </c>
    </row>
    <row r="556" spans="1:27" ht="15" customHeight="1" x14ac:dyDescent="0.25">
      <c r="A556" s="75" t="str">
        <f t="shared" si="24"/>
        <v>LDINPF6.3</v>
      </c>
      <c r="B556" s="75">
        <f>VLOOKUP(L556,Mapping!D:F,3,0)</f>
        <v>6.3</v>
      </c>
      <c r="C556" s="75" t="str">
        <f>VLOOKUP(L556,Mapping!D:G,4,0)</f>
        <v>Accrual</v>
      </c>
      <c r="D556" s="78">
        <f t="shared" si="25"/>
        <v>0.184000002</v>
      </c>
      <c r="E556" s="78">
        <f t="shared" si="26"/>
        <v>0.184000002</v>
      </c>
      <c r="F556" s="76">
        <f>VLOOKUP(L556,Mapping!D:H,5,0)</f>
        <v>0</v>
      </c>
      <c r="G556" s="1" t="s">
        <v>648</v>
      </c>
      <c r="H556" s="1" t="s">
        <v>133</v>
      </c>
      <c r="I556" s="1" t="s">
        <v>137</v>
      </c>
      <c r="J556" s="6">
        <v>550000</v>
      </c>
      <c r="K556" s="1" t="s">
        <v>752</v>
      </c>
      <c r="L556" s="6">
        <v>555280</v>
      </c>
      <c r="M556" s="2">
        <v>0</v>
      </c>
      <c r="N556" s="1" t="s">
        <v>954</v>
      </c>
      <c r="O556" s="1" t="s">
        <v>651</v>
      </c>
      <c r="P556" s="2">
        <v>0</v>
      </c>
      <c r="Q556" s="2">
        <v>0</v>
      </c>
      <c r="R556" s="2">
        <v>0</v>
      </c>
      <c r="S556" s="2">
        <v>1840000.02</v>
      </c>
      <c r="T556" s="2">
        <v>0</v>
      </c>
      <c r="U556" s="2">
        <v>1840000.02</v>
      </c>
      <c r="V556" s="2">
        <v>0</v>
      </c>
      <c r="W556" s="2">
        <v>0</v>
      </c>
      <c r="X556" s="2">
        <v>0</v>
      </c>
      <c r="Y556" s="2">
        <v>1840000.02</v>
      </c>
      <c r="Z556" s="2">
        <v>0</v>
      </c>
      <c r="AA556" s="2">
        <v>1840000.02</v>
      </c>
    </row>
    <row r="557" spans="1:27" ht="15" customHeight="1" x14ac:dyDescent="0.25">
      <c r="A557" s="75" t="str">
        <f t="shared" si="24"/>
        <v>LDINPF6.1</v>
      </c>
      <c r="B557" s="75">
        <f>VLOOKUP(L557,Mapping!D:F,3,0)</f>
        <v>6.1</v>
      </c>
      <c r="C557" s="75" t="str">
        <f>VLOOKUP(L557,Mapping!D:G,4,0)</f>
        <v>Accrual</v>
      </c>
      <c r="D557" s="78">
        <f t="shared" si="25"/>
        <v>-0.159198544</v>
      </c>
      <c r="E557" s="78">
        <f t="shared" si="26"/>
        <v>-0.159198544</v>
      </c>
      <c r="F557" s="76">
        <f>VLOOKUP(L557,Mapping!D:H,5,0)</f>
        <v>0</v>
      </c>
      <c r="G557" s="1" t="s">
        <v>648</v>
      </c>
      <c r="H557" s="1" t="s">
        <v>133</v>
      </c>
      <c r="I557" s="1" t="s">
        <v>137</v>
      </c>
      <c r="J557" s="6">
        <v>550000</v>
      </c>
      <c r="K557" s="1" t="s">
        <v>752</v>
      </c>
      <c r="L557" s="6">
        <v>555597</v>
      </c>
      <c r="M557" s="2">
        <v>0</v>
      </c>
      <c r="N557" s="1" t="s">
        <v>772</v>
      </c>
      <c r="O557" s="1" t="s">
        <v>651</v>
      </c>
      <c r="P557" s="2">
        <v>0</v>
      </c>
      <c r="Q557" s="2">
        <v>0</v>
      </c>
      <c r="R557" s="2">
        <v>-1591985.44</v>
      </c>
      <c r="S557" s="2">
        <v>0</v>
      </c>
      <c r="T557" s="2">
        <v>-1591985.44</v>
      </c>
      <c r="U557" s="2">
        <v>0</v>
      </c>
      <c r="V557" s="2">
        <v>0</v>
      </c>
      <c r="W557" s="2">
        <v>0</v>
      </c>
      <c r="X557" s="2">
        <v>-1591985.44</v>
      </c>
      <c r="Y557" s="2">
        <v>0</v>
      </c>
      <c r="Z557" s="2">
        <v>-1591985.44</v>
      </c>
      <c r="AA557" s="2">
        <v>0</v>
      </c>
    </row>
    <row r="558" spans="1:27" ht="15" customHeight="1" x14ac:dyDescent="0.25">
      <c r="A558" s="75" t="str">
        <f t="shared" si="24"/>
        <v>LDINPF6.1</v>
      </c>
      <c r="B558" s="75">
        <f>VLOOKUP(L558,Mapping!D:F,3,0)</f>
        <v>6.1</v>
      </c>
      <c r="C558" s="75" t="str">
        <f>VLOOKUP(L558,Mapping!D:G,4,0)</f>
        <v>Accrual</v>
      </c>
      <c r="D558" s="78">
        <f t="shared" si="25"/>
        <v>-0.159198544</v>
      </c>
      <c r="E558" s="78">
        <f t="shared" si="26"/>
        <v>-0.159198544</v>
      </c>
      <c r="F558" s="76">
        <f>VLOOKUP(L558,Mapping!D:H,5,0)</f>
        <v>0</v>
      </c>
      <c r="G558" s="1" t="s">
        <v>648</v>
      </c>
      <c r="H558" s="1" t="s">
        <v>133</v>
      </c>
      <c r="I558" s="1" t="s">
        <v>137</v>
      </c>
      <c r="J558" s="6">
        <v>550000</v>
      </c>
      <c r="K558" s="1" t="s">
        <v>752</v>
      </c>
      <c r="L558" s="6">
        <v>555598</v>
      </c>
      <c r="M558" s="2">
        <v>0</v>
      </c>
      <c r="N558" s="1" t="s">
        <v>773</v>
      </c>
      <c r="O558" s="1" t="s">
        <v>651</v>
      </c>
      <c r="P558" s="2">
        <v>0</v>
      </c>
      <c r="Q558" s="2">
        <v>0</v>
      </c>
      <c r="R558" s="2">
        <v>-1591985.44</v>
      </c>
      <c r="S558" s="2">
        <v>0</v>
      </c>
      <c r="T558" s="2">
        <v>-1591985.44</v>
      </c>
      <c r="U558" s="2">
        <v>0</v>
      </c>
      <c r="V558" s="2">
        <v>0</v>
      </c>
      <c r="W558" s="2">
        <v>0</v>
      </c>
      <c r="X558" s="2">
        <v>-1591985.44</v>
      </c>
      <c r="Y558" s="2">
        <v>0</v>
      </c>
      <c r="Z558" s="2">
        <v>-1591985.44</v>
      </c>
      <c r="AA558" s="2">
        <v>0</v>
      </c>
    </row>
    <row r="559" spans="1:27" ht="15" customHeight="1" x14ac:dyDescent="0.25">
      <c r="A559" s="75" t="str">
        <f t="shared" si="24"/>
        <v>LDINPF6.1</v>
      </c>
      <c r="B559" s="75">
        <f>VLOOKUP(L559,Mapping!D:F,3,0)</f>
        <v>6.1</v>
      </c>
      <c r="C559" s="75" t="str">
        <f>VLOOKUP(L559,Mapping!D:G,4,0)</f>
        <v>Accrual</v>
      </c>
      <c r="D559" s="78">
        <f t="shared" si="25"/>
        <v>5.7743000000000006E-5</v>
      </c>
      <c r="E559" s="78">
        <f t="shared" si="26"/>
        <v>5.7743000000000006E-5</v>
      </c>
      <c r="F559" s="76">
        <f>VLOOKUP(L559,Mapping!D:H,5,0)</f>
        <v>0</v>
      </c>
      <c r="G559" s="1" t="s">
        <v>648</v>
      </c>
      <c r="H559" s="1" t="s">
        <v>133</v>
      </c>
      <c r="I559" s="1" t="s">
        <v>137</v>
      </c>
      <c r="J559" s="6">
        <v>550000</v>
      </c>
      <c r="K559" s="1" t="s">
        <v>752</v>
      </c>
      <c r="L559" s="6">
        <v>555599</v>
      </c>
      <c r="M559" s="2">
        <v>0</v>
      </c>
      <c r="N559" s="1" t="s">
        <v>774</v>
      </c>
      <c r="O559" s="1" t="s">
        <v>651</v>
      </c>
      <c r="P559" s="2">
        <v>0</v>
      </c>
      <c r="Q559" s="2">
        <v>0</v>
      </c>
      <c r="R559" s="2">
        <v>0</v>
      </c>
      <c r="S559" s="2">
        <v>577.43000000000006</v>
      </c>
      <c r="T559" s="2">
        <v>0</v>
      </c>
      <c r="U559" s="2">
        <v>577.43000000000006</v>
      </c>
      <c r="V559" s="2">
        <v>0</v>
      </c>
      <c r="W559" s="2">
        <v>0</v>
      </c>
      <c r="X559" s="2">
        <v>0</v>
      </c>
      <c r="Y559" s="2">
        <v>577.43000000000006</v>
      </c>
      <c r="Z559" s="2">
        <v>0</v>
      </c>
      <c r="AA559" s="2">
        <v>577.43000000000006</v>
      </c>
    </row>
    <row r="560" spans="1:27" ht="15" customHeight="1" x14ac:dyDescent="0.25">
      <c r="A560" s="75" t="str">
        <f t="shared" si="24"/>
        <v>LDINPF6.1</v>
      </c>
      <c r="B560" s="75">
        <f>VLOOKUP(L560,Mapping!D:F,3,0)</f>
        <v>6.1</v>
      </c>
      <c r="C560" s="75" t="str">
        <f>VLOOKUP(L560,Mapping!D:G,4,0)</f>
        <v>Accrual</v>
      </c>
      <c r="D560" s="78">
        <f t="shared" si="25"/>
        <v>5.7743000000000006E-5</v>
      </c>
      <c r="E560" s="78">
        <f t="shared" si="26"/>
        <v>5.7743000000000006E-5</v>
      </c>
      <c r="F560" s="76">
        <f>VLOOKUP(L560,Mapping!D:H,5,0)</f>
        <v>0</v>
      </c>
      <c r="G560" s="1" t="s">
        <v>648</v>
      </c>
      <c r="H560" s="1" t="s">
        <v>133</v>
      </c>
      <c r="I560" s="1" t="s">
        <v>137</v>
      </c>
      <c r="J560" s="6">
        <v>550000</v>
      </c>
      <c r="K560" s="1" t="s">
        <v>752</v>
      </c>
      <c r="L560" s="6">
        <v>555600</v>
      </c>
      <c r="M560" s="2">
        <v>0</v>
      </c>
      <c r="N560" s="1" t="s">
        <v>775</v>
      </c>
      <c r="O560" s="1" t="s">
        <v>651</v>
      </c>
      <c r="P560" s="2">
        <v>0</v>
      </c>
      <c r="Q560" s="2">
        <v>0</v>
      </c>
      <c r="R560" s="2">
        <v>0</v>
      </c>
      <c r="S560" s="2">
        <v>577.43000000000006</v>
      </c>
      <c r="T560" s="2">
        <v>0</v>
      </c>
      <c r="U560" s="2">
        <v>577.43000000000006</v>
      </c>
      <c r="V560" s="2">
        <v>0</v>
      </c>
      <c r="W560" s="2">
        <v>0</v>
      </c>
      <c r="X560" s="2">
        <v>0</v>
      </c>
      <c r="Y560" s="2">
        <v>577.43000000000006</v>
      </c>
      <c r="Z560" s="2">
        <v>0</v>
      </c>
      <c r="AA560" s="2">
        <v>577.43000000000006</v>
      </c>
    </row>
    <row r="561" spans="1:27" ht="15" customHeight="1" x14ac:dyDescent="0.25">
      <c r="A561" s="75" t="str">
        <f t="shared" si="24"/>
        <v>LDINPF6.3</v>
      </c>
      <c r="B561" s="75">
        <f>VLOOKUP(L561,Mapping!D:F,3,0)</f>
        <v>6.3</v>
      </c>
      <c r="C561" s="75" t="str">
        <f>VLOOKUP(L561,Mapping!D:G,4,0)</f>
        <v>Mirror</v>
      </c>
      <c r="D561" s="78">
        <f t="shared" si="25"/>
        <v>-1.0942149999999999E-3</v>
      </c>
      <c r="E561" s="78">
        <f t="shared" si="26"/>
        <v>-1.0942149999999999E-3</v>
      </c>
      <c r="F561" s="76">
        <f>VLOOKUP(L561,Mapping!D:H,5,0)</f>
        <v>0</v>
      </c>
      <c r="G561" s="1" t="s">
        <v>648</v>
      </c>
      <c r="H561" s="1" t="s">
        <v>133</v>
      </c>
      <c r="I561" s="1" t="s">
        <v>137</v>
      </c>
      <c r="J561" s="6">
        <v>550000</v>
      </c>
      <c r="K561" s="1" t="s">
        <v>752</v>
      </c>
      <c r="L561" s="6">
        <v>556421</v>
      </c>
      <c r="M561" s="2">
        <v>0</v>
      </c>
      <c r="N561" s="1" t="s">
        <v>776</v>
      </c>
      <c r="O561" s="1" t="s">
        <v>651</v>
      </c>
      <c r="P561" s="2">
        <v>0</v>
      </c>
      <c r="Q561" s="2">
        <v>0</v>
      </c>
      <c r="R561" s="2">
        <v>-10942.15</v>
      </c>
      <c r="S561" s="2">
        <v>0</v>
      </c>
      <c r="T561" s="2">
        <v>-10942.15</v>
      </c>
      <c r="U561" s="2">
        <v>0</v>
      </c>
      <c r="V561" s="2">
        <v>0</v>
      </c>
      <c r="W561" s="2">
        <v>0</v>
      </c>
      <c r="X561" s="2">
        <v>-10942.15</v>
      </c>
      <c r="Y561" s="2">
        <v>0</v>
      </c>
      <c r="Z561" s="2">
        <v>-10942.15</v>
      </c>
      <c r="AA561" s="2">
        <v>0</v>
      </c>
    </row>
    <row r="562" spans="1:27" ht="15" customHeight="1" x14ac:dyDescent="0.25">
      <c r="A562" s="75" t="str">
        <f t="shared" si="24"/>
        <v>LDINPF6.1</v>
      </c>
      <c r="B562" s="75">
        <f>VLOOKUP(L562,Mapping!D:F,3,0)</f>
        <v>6.1</v>
      </c>
      <c r="C562" s="75" t="str">
        <f>VLOOKUP(L562,Mapping!D:G,4,0)</f>
        <v>Accrual</v>
      </c>
      <c r="D562" s="78">
        <f t="shared" si="25"/>
        <v>-1.7688616440000002</v>
      </c>
      <c r="E562" s="78">
        <f t="shared" si="26"/>
        <v>-1.7688616440000002</v>
      </c>
      <c r="F562" s="76">
        <f>VLOOKUP(L562,Mapping!D:H,5,0)</f>
        <v>0</v>
      </c>
      <c r="G562" s="1" t="s">
        <v>648</v>
      </c>
      <c r="H562" s="1" t="s">
        <v>133</v>
      </c>
      <c r="I562" s="1" t="s">
        <v>137</v>
      </c>
      <c r="J562" s="6">
        <v>555100</v>
      </c>
      <c r="K562" s="1" t="s">
        <v>777</v>
      </c>
      <c r="L562" s="6">
        <v>555100</v>
      </c>
      <c r="M562" s="2">
        <v>0</v>
      </c>
      <c r="N562" s="1" t="s">
        <v>778</v>
      </c>
      <c r="O562" s="1" t="s">
        <v>651</v>
      </c>
      <c r="P562" s="2">
        <v>0</v>
      </c>
      <c r="Q562" s="2">
        <v>0</v>
      </c>
      <c r="R562" s="2">
        <v>-17688616.440000001</v>
      </c>
      <c r="S562" s="2">
        <v>0</v>
      </c>
      <c r="T562" s="2">
        <v>-17688616.440000001</v>
      </c>
      <c r="U562" s="2">
        <v>0</v>
      </c>
      <c r="V562" s="2">
        <v>0</v>
      </c>
      <c r="W562" s="2">
        <v>0</v>
      </c>
      <c r="X562" s="2">
        <v>-17688616.440000001</v>
      </c>
      <c r="Y562" s="2">
        <v>0</v>
      </c>
      <c r="Z562" s="2">
        <v>-17688616.440000001</v>
      </c>
      <c r="AA562" s="2">
        <v>0</v>
      </c>
    </row>
    <row r="563" spans="1:27" ht="15" customHeight="1" x14ac:dyDescent="0.25">
      <c r="A563" s="75" t="str">
        <f t="shared" si="24"/>
        <v>LDINPF6.1</v>
      </c>
      <c r="B563" s="75">
        <f>VLOOKUP(L563,Mapping!D:F,3,0)</f>
        <v>6.1</v>
      </c>
      <c r="C563" s="75" t="str">
        <f>VLOOKUP(L563,Mapping!D:G,4,0)</f>
        <v>Accrual</v>
      </c>
      <c r="D563" s="78">
        <f t="shared" si="25"/>
        <v>6.41477E-4</v>
      </c>
      <c r="E563" s="78">
        <f t="shared" si="26"/>
        <v>6.41477E-4</v>
      </c>
      <c r="F563" s="76">
        <f>VLOOKUP(L563,Mapping!D:H,5,0)</f>
        <v>0</v>
      </c>
      <c r="G563" s="1" t="s">
        <v>648</v>
      </c>
      <c r="H563" s="1" t="s">
        <v>133</v>
      </c>
      <c r="I563" s="1" t="s">
        <v>137</v>
      </c>
      <c r="J563" s="6">
        <v>555100</v>
      </c>
      <c r="K563" s="1" t="s">
        <v>777</v>
      </c>
      <c r="L563" s="6">
        <v>555329</v>
      </c>
      <c r="M563" s="2">
        <v>0</v>
      </c>
      <c r="N563" s="1" t="s">
        <v>779</v>
      </c>
      <c r="O563" s="1" t="s">
        <v>651</v>
      </c>
      <c r="P563" s="2">
        <v>0</v>
      </c>
      <c r="Q563" s="2">
        <v>0</v>
      </c>
      <c r="R563" s="2">
        <v>0</v>
      </c>
      <c r="S563" s="2">
        <v>6414.77</v>
      </c>
      <c r="T563" s="2">
        <v>0</v>
      </c>
      <c r="U563" s="2">
        <v>6414.77</v>
      </c>
      <c r="V563" s="2">
        <v>0</v>
      </c>
      <c r="W563" s="2">
        <v>0</v>
      </c>
      <c r="X563" s="2">
        <v>0</v>
      </c>
      <c r="Y563" s="2">
        <v>6414.77</v>
      </c>
      <c r="Z563" s="2">
        <v>0</v>
      </c>
      <c r="AA563" s="2">
        <v>6414.77</v>
      </c>
    </row>
    <row r="564" spans="1:27" ht="15" customHeight="1" x14ac:dyDescent="0.25">
      <c r="A564" s="75" t="str">
        <f t="shared" si="24"/>
        <v>LDINPF6.1</v>
      </c>
      <c r="B564" s="75">
        <f>VLOOKUP(L564,Mapping!D:F,3,0)</f>
        <v>6.1</v>
      </c>
      <c r="C564" s="75" t="str">
        <f>VLOOKUP(L564,Mapping!D:G,4,0)</f>
        <v>Accrual</v>
      </c>
      <c r="D564" s="78">
        <f t="shared" si="25"/>
        <v>-0.25423728800000001</v>
      </c>
      <c r="E564" s="78">
        <f t="shared" si="26"/>
        <v>-0.25423728800000001</v>
      </c>
      <c r="F564" s="76">
        <f>VLOOKUP(L564,Mapping!D:H,5,0)</f>
        <v>0</v>
      </c>
      <c r="G564" s="1" t="s">
        <v>648</v>
      </c>
      <c r="H564" s="1" t="s">
        <v>133</v>
      </c>
      <c r="I564" s="1" t="s">
        <v>137</v>
      </c>
      <c r="J564" s="6">
        <v>555100</v>
      </c>
      <c r="K564" s="1" t="s">
        <v>777</v>
      </c>
      <c r="L564" s="6">
        <v>557773</v>
      </c>
      <c r="M564" s="2">
        <v>0</v>
      </c>
      <c r="N564" s="1" t="s">
        <v>1028</v>
      </c>
      <c r="O564" s="1" t="s">
        <v>651</v>
      </c>
      <c r="P564" s="2">
        <v>0</v>
      </c>
      <c r="Q564" s="2">
        <v>0</v>
      </c>
      <c r="R564" s="2">
        <v>-2542372.88</v>
      </c>
      <c r="S564" s="2">
        <v>0</v>
      </c>
      <c r="T564" s="2">
        <v>-2542372.88</v>
      </c>
      <c r="U564" s="2">
        <v>0</v>
      </c>
      <c r="V564" s="2">
        <v>0</v>
      </c>
      <c r="W564" s="2">
        <v>0</v>
      </c>
      <c r="X564" s="2">
        <v>-2542372.88</v>
      </c>
      <c r="Y564" s="2">
        <v>0</v>
      </c>
      <c r="Z564" s="2">
        <v>-2542372.88</v>
      </c>
      <c r="AA564" s="2">
        <v>0</v>
      </c>
    </row>
    <row r="565" spans="1:27" ht="15" customHeight="1" x14ac:dyDescent="0.25">
      <c r="A565" s="75" t="str">
        <f t="shared" si="24"/>
        <v>LDINPF6.1</v>
      </c>
      <c r="B565" s="75">
        <f>VLOOKUP(L565,Mapping!D:F,3,0)</f>
        <v>6.1</v>
      </c>
      <c r="C565" s="75" t="str">
        <f>VLOOKUP(L565,Mapping!D:G,4,0)</f>
        <v>Accrual</v>
      </c>
      <c r="D565" s="78">
        <f t="shared" si="25"/>
        <v>-2.2881355999999999E-2</v>
      </c>
      <c r="E565" s="78">
        <f t="shared" si="26"/>
        <v>-2.2881355999999999E-2</v>
      </c>
      <c r="F565" s="76">
        <f>VLOOKUP(L565,Mapping!D:H,5,0)</f>
        <v>0</v>
      </c>
      <c r="G565" s="1" t="s">
        <v>648</v>
      </c>
      <c r="H565" s="1" t="s">
        <v>133</v>
      </c>
      <c r="I565" s="1" t="s">
        <v>137</v>
      </c>
      <c r="J565" s="6">
        <v>555100</v>
      </c>
      <c r="K565" s="1" t="s">
        <v>777</v>
      </c>
      <c r="L565" s="6">
        <v>557774</v>
      </c>
      <c r="M565" s="2">
        <v>0</v>
      </c>
      <c r="N565" s="1" t="s">
        <v>1029</v>
      </c>
      <c r="O565" s="1" t="s">
        <v>651</v>
      </c>
      <c r="P565" s="2">
        <v>0</v>
      </c>
      <c r="Q565" s="2">
        <v>0</v>
      </c>
      <c r="R565" s="2">
        <v>-228813.56</v>
      </c>
      <c r="S565" s="2">
        <v>0</v>
      </c>
      <c r="T565" s="2">
        <v>-228813.56</v>
      </c>
      <c r="U565" s="2">
        <v>0</v>
      </c>
      <c r="V565" s="2">
        <v>0</v>
      </c>
      <c r="W565" s="2">
        <v>0</v>
      </c>
      <c r="X565" s="2">
        <v>-228813.56</v>
      </c>
      <c r="Y565" s="2">
        <v>0</v>
      </c>
      <c r="Z565" s="2">
        <v>-228813.56</v>
      </c>
      <c r="AA565" s="2">
        <v>0</v>
      </c>
    </row>
    <row r="566" spans="1:27" ht="15" customHeight="1" x14ac:dyDescent="0.25">
      <c r="A566" s="75" t="str">
        <f t="shared" si="24"/>
        <v>LDINPF6.1</v>
      </c>
      <c r="B566" s="75">
        <f>VLOOKUP(L566,Mapping!D:F,3,0)</f>
        <v>6.1</v>
      </c>
      <c r="C566" s="75" t="str">
        <f>VLOOKUP(L566,Mapping!D:G,4,0)</f>
        <v>Accrual</v>
      </c>
      <c r="D566" s="78">
        <f t="shared" si="25"/>
        <v>-2.2881355999999999E-2</v>
      </c>
      <c r="E566" s="78">
        <f t="shared" si="26"/>
        <v>-2.2881355999999999E-2</v>
      </c>
      <c r="F566" s="76">
        <f>VLOOKUP(L566,Mapping!D:H,5,0)</f>
        <v>0</v>
      </c>
      <c r="G566" s="1" t="s">
        <v>648</v>
      </c>
      <c r="H566" s="1" t="s">
        <v>133</v>
      </c>
      <c r="I566" s="1" t="s">
        <v>137</v>
      </c>
      <c r="J566" s="6">
        <v>555100</v>
      </c>
      <c r="K566" s="1" t="s">
        <v>777</v>
      </c>
      <c r="L566" s="6">
        <v>557775</v>
      </c>
      <c r="M566" s="2">
        <v>0</v>
      </c>
      <c r="N566" s="1" t="s">
        <v>1030</v>
      </c>
      <c r="O566" s="1" t="s">
        <v>651</v>
      </c>
      <c r="P566" s="2">
        <v>0</v>
      </c>
      <c r="Q566" s="2">
        <v>0</v>
      </c>
      <c r="R566" s="2">
        <v>-228813.56</v>
      </c>
      <c r="S566" s="2">
        <v>0</v>
      </c>
      <c r="T566" s="2">
        <v>-228813.56</v>
      </c>
      <c r="U566" s="2">
        <v>0</v>
      </c>
      <c r="V566" s="2">
        <v>0</v>
      </c>
      <c r="W566" s="2">
        <v>0</v>
      </c>
      <c r="X566" s="2">
        <v>-228813.56</v>
      </c>
      <c r="Y566" s="2">
        <v>0</v>
      </c>
      <c r="Z566" s="2">
        <v>-228813.56</v>
      </c>
      <c r="AA566" s="2">
        <v>0</v>
      </c>
    </row>
    <row r="567" spans="1:27" ht="15" customHeight="1" x14ac:dyDescent="0.25">
      <c r="A567" s="75" t="str">
        <f t="shared" si="24"/>
        <v>LDINPF6.3</v>
      </c>
      <c r="B567" s="75">
        <f>VLOOKUP(L567,Mapping!D:F,3,0)</f>
        <v>6.3</v>
      </c>
      <c r="C567" s="75" t="str">
        <f>VLOOKUP(L567,Mapping!D:G,4,0)</f>
        <v>Accrual</v>
      </c>
      <c r="D567" s="78">
        <f t="shared" si="25"/>
        <v>0.3</v>
      </c>
      <c r="E567" s="78">
        <f t="shared" si="26"/>
        <v>0.3</v>
      </c>
      <c r="F567" s="76">
        <f>VLOOKUP(L567,Mapping!D:H,5,0)</f>
        <v>0</v>
      </c>
      <c r="G567" s="1" t="s">
        <v>648</v>
      </c>
      <c r="H567" s="1" t="s">
        <v>133</v>
      </c>
      <c r="I567" s="1" t="s">
        <v>137</v>
      </c>
      <c r="J567" s="6">
        <v>555100</v>
      </c>
      <c r="K567" s="1" t="s">
        <v>777</v>
      </c>
      <c r="L567" s="6">
        <v>557776</v>
      </c>
      <c r="M567" s="2">
        <v>0</v>
      </c>
      <c r="N567" s="1" t="s">
        <v>1031</v>
      </c>
      <c r="O567" s="1" t="s">
        <v>651</v>
      </c>
      <c r="P567" s="2">
        <v>0</v>
      </c>
      <c r="Q567" s="2">
        <v>0</v>
      </c>
      <c r="R567" s="2">
        <v>0</v>
      </c>
      <c r="S567" s="2">
        <v>3000000</v>
      </c>
      <c r="T567" s="2">
        <v>0</v>
      </c>
      <c r="U567" s="2">
        <v>3000000</v>
      </c>
      <c r="V567" s="2">
        <v>0</v>
      </c>
      <c r="W567" s="2">
        <v>0</v>
      </c>
      <c r="X567" s="2">
        <v>0</v>
      </c>
      <c r="Y567" s="2">
        <v>3000000</v>
      </c>
      <c r="Z567" s="2">
        <v>0</v>
      </c>
      <c r="AA567" s="2">
        <v>3000000</v>
      </c>
    </row>
    <row r="568" spans="1:27" ht="15" customHeight="1" x14ac:dyDescent="0.25">
      <c r="A568" s="75" t="str">
        <f t="shared" si="24"/>
        <v>LDINPFIgnore</v>
      </c>
      <c r="B568" s="75" t="str">
        <f>VLOOKUP(L568,Mapping!D:F,3,0)</f>
        <v>Ignore</v>
      </c>
      <c r="C568" s="75" t="str">
        <f>VLOOKUP(L568,Mapping!D:G,4,0)</f>
        <v>Ignore</v>
      </c>
      <c r="D568" s="78">
        <f t="shared" si="25"/>
        <v>-8.0891793000000003E-2</v>
      </c>
      <c r="E568" s="78">
        <f t="shared" si="26"/>
        <v>-8.0891793000000003E-2</v>
      </c>
      <c r="F568" s="76">
        <f>VLOOKUP(L568,Mapping!D:H,5,0)</f>
        <v>0</v>
      </c>
      <c r="G568" s="1" t="s">
        <v>648</v>
      </c>
      <c r="H568" s="1" t="s">
        <v>133</v>
      </c>
      <c r="I568" s="1" t="s">
        <v>137</v>
      </c>
      <c r="J568" s="6">
        <v>555300</v>
      </c>
      <c r="K568" s="1" t="s">
        <v>783</v>
      </c>
      <c r="L568" s="6">
        <v>553303</v>
      </c>
      <c r="M568" s="2">
        <v>0</v>
      </c>
      <c r="N568" s="1" t="s">
        <v>862</v>
      </c>
      <c r="O568" s="1" t="s">
        <v>651</v>
      </c>
      <c r="P568" s="2">
        <v>0</v>
      </c>
      <c r="Q568" s="2">
        <v>0</v>
      </c>
      <c r="R568" s="2">
        <v>-808917.93</v>
      </c>
      <c r="S568" s="2">
        <v>0</v>
      </c>
      <c r="T568" s="2">
        <v>-808917.93</v>
      </c>
      <c r="U568" s="2">
        <v>0</v>
      </c>
      <c r="V568" s="2">
        <v>0</v>
      </c>
      <c r="W568" s="2">
        <v>0</v>
      </c>
      <c r="X568" s="2">
        <v>-808917.93</v>
      </c>
      <c r="Y568" s="2">
        <v>0</v>
      </c>
      <c r="Z568" s="2">
        <v>-808917.93</v>
      </c>
      <c r="AA568" s="2">
        <v>0</v>
      </c>
    </row>
    <row r="569" spans="1:27" ht="15" customHeight="1" x14ac:dyDescent="0.25">
      <c r="A569" s="75" t="str">
        <f t="shared" si="24"/>
        <v>LDINPFIgnore</v>
      </c>
      <c r="B569" s="75" t="str">
        <f>VLOOKUP(L569,Mapping!D:F,3,0)</f>
        <v>Ignore</v>
      </c>
      <c r="C569" s="75" t="str">
        <f>VLOOKUP(L569,Mapping!D:G,4,0)</f>
        <v>Ignore</v>
      </c>
      <c r="D569" s="78">
        <f t="shared" si="25"/>
        <v>-3.0228109000000003E-2</v>
      </c>
      <c r="E569" s="78">
        <f t="shared" si="26"/>
        <v>-3.0228109000000003E-2</v>
      </c>
      <c r="F569" s="76">
        <f>VLOOKUP(L569,Mapping!D:H,5,0)</f>
        <v>0</v>
      </c>
      <c r="G569" s="1" t="s">
        <v>648</v>
      </c>
      <c r="H569" s="1" t="s">
        <v>133</v>
      </c>
      <c r="I569" s="1" t="s">
        <v>137</v>
      </c>
      <c r="J569" s="6">
        <v>555300</v>
      </c>
      <c r="K569" s="1" t="s">
        <v>783</v>
      </c>
      <c r="L569" s="6">
        <v>553306</v>
      </c>
      <c r="M569" s="2">
        <v>0</v>
      </c>
      <c r="N569" s="1" t="s">
        <v>864</v>
      </c>
      <c r="O569" s="1" t="s">
        <v>651</v>
      </c>
      <c r="P569" s="2">
        <v>0</v>
      </c>
      <c r="Q569" s="2">
        <v>0</v>
      </c>
      <c r="R569" s="2">
        <v>-302281.09000000003</v>
      </c>
      <c r="S569" s="2">
        <v>0</v>
      </c>
      <c r="T569" s="2">
        <v>-302281.09000000003</v>
      </c>
      <c r="U569" s="2">
        <v>0</v>
      </c>
      <c r="V569" s="2">
        <v>0</v>
      </c>
      <c r="W569" s="2">
        <v>0</v>
      </c>
      <c r="X569" s="2">
        <v>-302281.09000000003</v>
      </c>
      <c r="Y569" s="2">
        <v>0</v>
      </c>
      <c r="Z569" s="2">
        <v>-302281.09000000003</v>
      </c>
      <c r="AA569" s="2">
        <v>0</v>
      </c>
    </row>
    <row r="570" spans="1:27" ht="15" customHeight="1" x14ac:dyDescent="0.25">
      <c r="A570" s="75" t="str">
        <f t="shared" si="24"/>
        <v>LDINPFIgnore</v>
      </c>
      <c r="B570" s="75" t="str">
        <f>VLOOKUP(L570,Mapping!D:F,3,0)</f>
        <v>Ignore</v>
      </c>
      <c r="C570" s="75" t="str">
        <f>VLOOKUP(L570,Mapping!D:G,4,0)</f>
        <v>Ignore</v>
      </c>
      <c r="D570" s="78">
        <f t="shared" si="25"/>
        <v>-6.2456800000000004E-4</v>
      </c>
      <c r="E570" s="78">
        <f t="shared" si="26"/>
        <v>-6.2456800000000004E-4</v>
      </c>
      <c r="F570" s="76">
        <f>VLOOKUP(L570,Mapping!D:H,5,0)</f>
        <v>0</v>
      </c>
      <c r="G570" s="1" t="s">
        <v>648</v>
      </c>
      <c r="H570" s="1" t="s">
        <v>133</v>
      </c>
      <c r="I570" s="1" t="s">
        <v>137</v>
      </c>
      <c r="J570" s="6">
        <v>555300</v>
      </c>
      <c r="K570" s="1" t="s">
        <v>783</v>
      </c>
      <c r="L570" s="6">
        <v>554368</v>
      </c>
      <c r="M570" s="2">
        <v>0</v>
      </c>
      <c r="N570" s="1" t="s">
        <v>867</v>
      </c>
      <c r="O570" s="1" t="s">
        <v>651</v>
      </c>
      <c r="P570" s="2">
        <v>0</v>
      </c>
      <c r="Q570" s="2">
        <v>0</v>
      </c>
      <c r="R570" s="2">
        <v>-6245.68</v>
      </c>
      <c r="S570" s="2">
        <v>0</v>
      </c>
      <c r="T570" s="2">
        <v>-6245.68</v>
      </c>
      <c r="U570" s="2">
        <v>0</v>
      </c>
      <c r="V570" s="2">
        <v>0</v>
      </c>
      <c r="W570" s="2">
        <v>0</v>
      </c>
      <c r="X570" s="2">
        <v>-6245.68</v>
      </c>
      <c r="Y570" s="2">
        <v>0</v>
      </c>
      <c r="Z570" s="2">
        <v>-6245.68</v>
      </c>
      <c r="AA570" s="2">
        <v>0</v>
      </c>
    </row>
    <row r="571" spans="1:27" ht="15" customHeight="1" x14ac:dyDescent="0.25">
      <c r="A571" s="75" t="str">
        <f t="shared" si="24"/>
        <v>LDMIPFIgnore</v>
      </c>
      <c r="B571" s="75" t="str">
        <f>VLOOKUP(L571,Mapping!D:F,3,0)</f>
        <v>Ignore</v>
      </c>
      <c r="C571" s="75" t="str">
        <f>VLOOKUP(L571,Mapping!D:G,4,0)</f>
        <v>Ignore</v>
      </c>
      <c r="D571" s="78">
        <f t="shared" si="25"/>
        <v>1.060837531</v>
      </c>
      <c r="E571" s="78">
        <f t="shared" si="26"/>
        <v>-9.7847563080000004</v>
      </c>
      <c r="F571" s="76" t="str">
        <f>VLOOKUP(L571,Mapping!D:H,5,0)</f>
        <v>AUM</v>
      </c>
      <c r="G571" s="1" t="s">
        <v>648</v>
      </c>
      <c r="H571" s="1" t="s">
        <v>179</v>
      </c>
      <c r="I571" s="1" t="s">
        <v>182</v>
      </c>
      <c r="J571" s="6">
        <v>101000</v>
      </c>
      <c r="K571" s="1" t="s">
        <v>806</v>
      </c>
      <c r="L571" s="6">
        <v>101100</v>
      </c>
      <c r="M571" s="2">
        <v>0</v>
      </c>
      <c r="N571" s="1" t="s">
        <v>807</v>
      </c>
      <c r="O571" s="1" t="s">
        <v>651</v>
      </c>
      <c r="P571" s="2">
        <v>-108455938.39</v>
      </c>
      <c r="Q571" s="2">
        <v>0</v>
      </c>
      <c r="R571" s="2">
        <v>0</v>
      </c>
      <c r="S571" s="2">
        <v>10608375.310000001</v>
      </c>
      <c r="T571" s="2">
        <v>-97847563.079999998</v>
      </c>
      <c r="U571" s="2">
        <v>0</v>
      </c>
      <c r="V571" s="2">
        <v>-108455938.39</v>
      </c>
      <c r="W571" s="2">
        <v>0</v>
      </c>
      <c r="X571" s="2">
        <v>0</v>
      </c>
      <c r="Y571" s="2">
        <v>10608375.310000001</v>
      </c>
      <c r="Z571" s="2">
        <v>-97847563.079999998</v>
      </c>
      <c r="AA571" s="2">
        <v>0</v>
      </c>
    </row>
    <row r="572" spans="1:27" ht="15" customHeight="1" x14ac:dyDescent="0.25">
      <c r="A572" s="75" t="str">
        <f t="shared" si="24"/>
        <v>LDMIPFIgnore</v>
      </c>
      <c r="B572" s="75" t="str">
        <f>VLOOKUP(L572,Mapping!D:F,3,0)</f>
        <v>Ignore</v>
      </c>
      <c r="C572" s="75" t="str">
        <f>VLOOKUP(L572,Mapping!D:G,4,0)</f>
        <v>Ignore</v>
      </c>
      <c r="D572" s="78">
        <f t="shared" si="25"/>
        <v>-2.4529993609999998</v>
      </c>
      <c r="E572" s="78">
        <f t="shared" si="26"/>
        <v>-33.235699361000002</v>
      </c>
      <c r="F572" s="76" t="str">
        <f>VLOOKUP(L572,Mapping!D:H,5,0)</f>
        <v>AUM</v>
      </c>
      <c r="G572" s="1" t="s">
        <v>648</v>
      </c>
      <c r="H572" s="1" t="s">
        <v>179</v>
      </c>
      <c r="I572" s="1" t="s">
        <v>182</v>
      </c>
      <c r="J572" s="6">
        <v>102000</v>
      </c>
      <c r="K572" s="1" t="s">
        <v>649</v>
      </c>
      <c r="L572" s="6">
        <v>102110</v>
      </c>
      <c r="M572" s="2">
        <v>0</v>
      </c>
      <c r="N572" s="1" t="s">
        <v>874</v>
      </c>
      <c r="O572" s="1" t="s">
        <v>651</v>
      </c>
      <c r="P572" s="2">
        <v>-307827000</v>
      </c>
      <c r="Q572" s="2">
        <v>0</v>
      </c>
      <c r="R572" s="2">
        <v>-24529993.609999999</v>
      </c>
      <c r="S572" s="2">
        <v>0</v>
      </c>
      <c r="T572" s="2">
        <v>-332356993.61000001</v>
      </c>
      <c r="U572" s="2">
        <v>0</v>
      </c>
      <c r="V572" s="2">
        <v>-307827000</v>
      </c>
      <c r="W572" s="2">
        <v>0</v>
      </c>
      <c r="X572" s="2">
        <v>-24529993.609999999</v>
      </c>
      <c r="Y572" s="2">
        <v>0</v>
      </c>
      <c r="Z572" s="2">
        <v>-332356993.61000001</v>
      </c>
      <c r="AA572" s="2">
        <v>0</v>
      </c>
    </row>
    <row r="573" spans="1:27" ht="15" customHeight="1" x14ac:dyDescent="0.25">
      <c r="A573" s="75" t="str">
        <f t="shared" si="24"/>
        <v>LDMIPFIgnore</v>
      </c>
      <c r="B573" s="75" t="str">
        <f>VLOOKUP(L573,Mapping!D:F,3,0)</f>
        <v>Ignore</v>
      </c>
      <c r="C573" s="75" t="str">
        <f>VLOOKUP(L573,Mapping!D:G,4,0)</f>
        <v>Ignore</v>
      </c>
      <c r="D573" s="78">
        <f t="shared" si="25"/>
        <v>0</v>
      </c>
      <c r="E573" s="78">
        <f t="shared" si="26"/>
        <v>-6.1208782999999996E-2</v>
      </c>
      <c r="F573" s="76" t="str">
        <f>VLOOKUP(L573,Mapping!D:H,5,0)</f>
        <v>AUM</v>
      </c>
      <c r="G573" s="1" t="s">
        <v>648</v>
      </c>
      <c r="H573" s="1" t="s">
        <v>179</v>
      </c>
      <c r="I573" s="1" t="s">
        <v>182</v>
      </c>
      <c r="J573" s="6">
        <v>102000</v>
      </c>
      <c r="K573" s="1" t="s">
        <v>649</v>
      </c>
      <c r="L573" s="6">
        <v>102120</v>
      </c>
      <c r="M573" s="2">
        <v>0</v>
      </c>
      <c r="N573" s="1" t="s">
        <v>650</v>
      </c>
      <c r="O573" s="1" t="s">
        <v>651</v>
      </c>
      <c r="P573" s="2">
        <v>-612087.82999999996</v>
      </c>
      <c r="Q573" s="2">
        <v>0</v>
      </c>
      <c r="R573" s="2">
        <v>0</v>
      </c>
      <c r="S573" s="2">
        <v>0</v>
      </c>
      <c r="T573" s="2">
        <v>-612087.82999999996</v>
      </c>
      <c r="U573" s="2">
        <v>0</v>
      </c>
      <c r="V573" s="2">
        <v>-612087.82999999996</v>
      </c>
      <c r="W573" s="2">
        <v>0</v>
      </c>
      <c r="X573" s="2">
        <v>0</v>
      </c>
      <c r="Y573" s="2">
        <v>0</v>
      </c>
      <c r="Z573" s="2">
        <v>-612087.82999999996</v>
      </c>
      <c r="AA573" s="2">
        <v>0</v>
      </c>
    </row>
    <row r="574" spans="1:27" ht="15" customHeight="1" x14ac:dyDescent="0.25">
      <c r="A574" s="75" t="str">
        <f t="shared" si="24"/>
        <v>LDMIPFIgnore</v>
      </c>
      <c r="B574" s="75" t="str">
        <f>VLOOKUP(L574,Mapping!D:F,3,0)</f>
        <v>Ignore</v>
      </c>
      <c r="C574" s="75" t="str">
        <f>VLOOKUP(L574,Mapping!D:G,4,0)</f>
        <v>Ignore</v>
      </c>
      <c r="D574" s="78">
        <f t="shared" si="25"/>
        <v>-1.8340454999999999E-2</v>
      </c>
      <c r="E574" s="78">
        <f t="shared" si="26"/>
        <v>-30.038069575000002</v>
      </c>
      <c r="F574" s="76" t="str">
        <f>VLOOKUP(L574,Mapping!D:H,5,0)</f>
        <v>AUM</v>
      </c>
      <c r="G574" s="1" t="s">
        <v>648</v>
      </c>
      <c r="H574" s="1" t="s">
        <v>179</v>
      </c>
      <c r="I574" s="1" t="s">
        <v>182</v>
      </c>
      <c r="J574" s="6">
        <v>102000</v>
      </c>
      <c r="K574" s="1" t="s">
        <v>649</v>
      </c>
      <c r="L574" s="6">
        <v>102130</v>
      </c>
      <c r="M574" s="2">
        <v>0</v>
      </c>
      <c r="N574" s="1" t="s">
        <v>652</v>
      </c>
      <c r="O574" s="1" t="s">
        <v>651</v>
      </c>
      <c r="P574" s="2">
        <v>-300197291.19999999</v>
      </c>
      <c r="Q574" s="2">
        <v>0</v>
      </c>
      <c r="R574" s="2">
        <v>-183404.55</v>
      </c>
      <c r="S574" s="2">
        <v>0</v>
      </c>
      <c r="T574" s="2">
        <v>-300380695.75</v>
      </c>
      <c r="U574" s="2">
        <v>0</v>
      </c>
      <c r="V574" s="2">
        <v>-300197291.19999999</v>
      </c>
      <c r="W574" s="2">
        <v>0</v>
      </c>
      <c r="X574" s="2">
        <v>-183404.55</v>
      </c>
      <c r="Y574" s="2">
        <v>0</v>
      </c>
      <c r="Z574" s="2">
        <v>-300380695.75</v>
      </c>
      <c r="AA574" s="2">
        <v>0</v>
      </c>
    </row>
    <row r="575" spans="1:27" ht="15" customHeight="1" x14ac:dyDescent="0.25">
      <c r="A575" s="75" t="str">
        <f t="shared" si="24"/>
        <v>LDMIPFIgnore</v>
      </c>
      <c r="B575" s="75" t="str">
        <f>VLOOKUP(L575,Mapping!D:F,3,0)</f>
        <v>Ignore</v>
      </c>
      <c r="C575" s="75" t="str">
        <f>VLOOKUP(L575,Mapping!D:G,4,0)</f>
        <v>Ignore</v>
      </c>
      <c r="D575" s="78">
        <f t="shared" si="25"/>
        <v>0</v>
      </c>
      <c r="E575" s="78">
        <f t="shared" si="26"/>
        <v>-6E-9</v>
      </c>
      <c r="F575" s="76" t="str">
        <f>VLOOKUP(L575,Mapping!D:H,5,0)</f>
        <v>AUM</v>
      </c>
      <c r="G575" s="1" t="s">
        <v>648</v>
      </c>
      <c r="H575" s="1" t="s">
        <v>179</v>
      </c>
      <c r="I575" s="1" t="s">
        <v>182</v>
      </c>
      <c r="J575" s="6">
        <v>105000</v>
      </c>
      <c r="K575" s="1" t="s">
        <v>654</v>
      </c>
      <c r="L575" s="6">
        <v>105100</v>
      </c>
      <c r="M575" s="2">
        <v>0</v>
      </c>
      <c r="N575" s="1" t="s">
        <v>655</v>
      </c>
      <c r="O575" s="1" t="s">
        <v>651</v>
      </c>
      <c r="P575" s="2">
        <v>-0.06</v>
      </c>
      <c r="Q575" s="2">
        <v>0</v>
      </c>
      <c r="R575" s="2">
        <v>0</v>
      </c>
      <c r="S575" s="2">
        <v>0</v>
      </c>
      <c r="T575" s="2">
        <v>-0.06</v>
      </c>
      <c r="U575" s="2">
        <v>0</v>
      </c>
      <c r="V575" s="2">
        <v>-0.06</v>
      </c>
      <c r="W575" s="2">
        <v>0</v>
      </c>
      <c r="X575" s="2">
        <v>0</v>
      </c>
      <c r="Y575" s="2">
        <v>0</v>
      </c>
      <c r="Z575" s="2">
        <v>-0.06</v>
      </c>
      <c r="AA575" s="2">
        <v>0</v>
      </c>
    </row>
    <row r="576" spans="1:27" ht="15" customHeight="1" x14ac:dyDescent="0.25">
      <c r="A576" s="75" t="str">
        <f t="shared" si="24"/>
        <v>LDMIPFIgnore</v>
      </c>
      <c r="B576" s="75" t="str">
        <f>VLOOKUP(L576,Mapping!D:F,3,0)</f>
        <v>Ignore</v>
      </c>
      <c r="C576" s="75" t="str">
        <f>VLOOKUP(L576,Mapping!D:G,4,0)</f>
        <v>Ignore</v>
      </c>
      <c r="D576" s="78">
        <f t="shared" si="25"/>
        <v>-8.4611340000000004E-3</v>
      </c>
      <c r="E576" s="78">
        <f t="shared" si="26"/>
        <v>-1.3784839000000002E-2</v>
      </c>
      <c r="F576" s="76" t="str">
        <f>VLOOKUP(L576,Mapping!D:H,5,0)</f>
        <v>AUM</v>
      </c>
      <c r="G576" s="1" t="s">
        <v>648</v>
      </c>
      <c r="H576" s="1" t="s">
        <v>179</v>
      </c>
      <c r="I576" s="1" t="s">
        <v>182</v>
      </c>
      <c r="J576" s="6">
        <v>110000</v>
      </c>
      <c r="K576" s="1" t="s">
        <v>656</v>
      </c>
      <c r="L576" s="6">
        <v>110116</v>
      </c>
      <c r="M576" s="2">
        <v>0</v>
      </c>
      <c r="N576" s="1" t="s">
        <v>659</v>
      </c>
      <c r="O576" s="1" t="s">
        <v>651</v>
      </c>
      <c r="P576" s="2">
        <v>-53237.05</v>
      </c>
      <c r="Q576" s="2">
        <v>0</v>
      </c>
      <c r="R576" s="2">
        <v>-84611.34</v>
      </c>
      <c r="S576" s="2">
        <v>0</v>
      </c>
      <c r="T576" s="2">
        <v>-137848.39000000001</v>
      </c>
      <c r="U576" s="2">
        <v>0</v>
      </c>
      <c r="V576" s="2">
        <v>-53237.05</v>
      </c>
      <c r="W576" s="2">
        <v>0</v>
      </c>
      <c r="X576" s="2">
        <v>-84611.34</v>
      </c>
      <c r="Y576" s="2">
        <v>0</v>
      </c>
      <c r="Z576" s="2">
        <v>-137848.39000000001</v>
      </c>
      <c r="AA576" s="2">
        <v>0</v>
      </c>
    </row>
    <row r="577" spans="1:27" ht="15" customHeight="1" x14ac:dyDescent="0.25">
      <c r="A577" s="75" t="str">
        <f t="shared" si="24"/>
        <v>LDMIPFIgnore</v>
      </c>
      <c r="B577" s="75" t="str">
        <f>VLOOKUP(L577,Mapping!D:F,3,0)</f>
        <v>Ignore</v>
      </c>
      <c r="C577" s="75" t="str">
        <f>VLOOKUP(L577,Mapping!D:G,4,0)</f>
        <v>Ignore</v>
      </c>
      <c r="D577" s="78">
        <f t="shared" si="25"/>
        <v>8.3376760999999994E-2</v>
      </c>
      <c r="E577" s="78">
        <f t="shared" si="26"/>
        <v>-2.2039999999999999E-4</v>
      </c>
      <c r="F577" s="76" t="str">
        <f>VLOOKUP(L577,Mapping!D:H,5,0)</f>
        <v>AUM</v>
      </c>
      <c r="G577" s="1" t="s">
        <v>648</v>
      </c>
      <c r="H577" s="1" t="s">
        <v>179</v>
      </c>
      <c r="I577" s="1" t="s">
        <v>182</v>
      </c>
      <c r="J577" s="6">
        <v>110000</v>
      </c>
      <c r="K577" s="1" t="s">
        <v>656</v>
      </c>
      <c r="L577" s="6">
        <v>110123</v>
      </c>
      <c r="M577" s="2">
        <v>0</v>
      </c>
      <c r="N577" s="1" t="s">
        <v>1017</v>
      </c>
      <c r="O577" s="1" t="s">
        <v>651</v>
      </c>
      <c r="P577" s="2">
        <v>-835971.61</v>
      </c>
      <c r="Q577" s="2">
        <v>0</v>
      </c>
      <c r="R577" s="2">
        <v>0</v>
      </c>
      <c r="S577" s="2">
        <v>833767.61</v>
      </c>
      <c r="T577" s="2">
        <v>-2204</v>
      </c>
      <c r="U577" s="2">
        <v>0</v>
      </c>
      <c r="V577" s="2">
        <v>-835971.61</v>
      </c>
      <c r="W577" s="2">
        <v>0</v>
      </c>
      <c r="X577" s="2">
        <v>0</v>
      </c>
      <c r="Y577" s="2">
        <v>833767.61</v>
      </c>
      <c r="Z577" s="2">
        <v>-2204</v>
      </c>
      <c r="AA577" s="2">
        <v>0</v>
      </c>
    </row>
    <row r="578" spans="1:27" ht="15" customHeight="1" x14ac:dyDescent="0.25">
      <c r="A578" s="75" t="str">
        <f t="shared" si="24"/>
        <v>LDMIPFIgnore</v>
      </c>
      <c r="B578" s="75" t="str">
        <f>VLOOKUP(L578,Mapping!D:F,3,0)</f>
        <v>Ignore</v>
      </c>
      <c r="C578" s="75" t="str">
        <f>VLOOKUP(L578,Mapping!D:G,4,0)</f>
        <v>Ignore</v>
      </c>
      <c r="D578" s="78">
        <f t="shared" si="25"/>
        <v>-1.046565E-3</v>
      </c>
      <c r="E578" s="78">
        <f t="shared" si="26"/>
        <v>-1.046565E-3</v>
      </c>
      <c r="F578" s="76" t="str">
        <f>VLOOKUP(L578,Mapping!D:H,5,0)</f>
        <v>AUM</v>
      </c>
      <c r="G578" s="1" t="s">
        <v>648</v>
      </c>
      <c r="H578" s="1" t="s">
        <v>179</v>
      </c>
      <c r="I578" s="1" t="s">
        <v>182</v>
      </c>
      <c r="J578" s="6">
        <v>110000</v>
      </c>
      <c r="K578" s="1" t="s">
        <v>656</v>
      </c>
      <c r="L578" s="6">
        <v>110125</v>
      </c>
      <c r="M578" s="2">
        <v>0</v>
      </c>
      <c r="N578" s="1" t="s">
        <v>1713</v>
      </c>
      <c r="O578" s="1" t="s">
        <v>651</v>
      </c>
      <c r="P578" s="2">
        <v>0</v>
      </c>
      <c r="Q578" s="2">
        <v>0</v>
      </c>
      <c r="R578" s="2">
        <v>-10465.65</v>
      </c>
      <c r="S578" s="2">
        <v>0</v>
      </c>
      <c r="T578" s="2">
        <v>-10465.65</v>
      </c>
      <c r="U578" s="2">
        <v>0</v>
      </c>
      <c r="V578" s="2">
        <v>0</v>
      </c>
      <c r="W578" s="2">
        <v>0</v>
      </c>
      <c r="X578" s="2">
        <v>-10465.65</v>
      </c>
      <c r="Y578" s="2">
        <v>0</v>
      </c>
      <c r="Z578" s="2">
        <v>-10465.65</v>
      </c>
      <c r="AA578" s="2">
        <v>0</v>
      </c>
    </row>
    <row r="579" spans="1:27" ht="15" customHeight="1" x14ac:dyDescent="0.25">
      <c r="A579" s="75" t="str">
        <f t="shared" si="24"/>
        <v>LDMIPFIgnore</v>
      </c>
      <c r="B579" s="75" t="str">
        <f>VLOOKUP(L579,Mapping!D:F,3,0)</f>
        <v>Ignore</v>
      </c>
      <c r="C579" s="75" t="str">
        <f>VLOOKUP(L579,Mapping!D:G,4,0)</f>
        <v>Ignore</v>
      </c>
      <c r="D579" s="78">
        <f t="shared" si="25"/>
        <v>-4.6659999999999999E-6</v>
      </c>
      <c r="E579" s="78">
        <f t="shared" si="26"/>
        <v>-4.6659999999999999E-6</v>
      </c>
      <c r="F579" s="76" t="str">
        <f>VLOOKUP(L579,Mapping!D:H,5,0)</f>
        <v>AUM</v>
      </c>
      <c r="G579" s="1" t="s">
        <v>648</v>
      </c>
      <c r="H579" s="1" t="s">
        <v>179</v>
      </c>
      <c r="I579" s="1" t="s">
        <v>182</v>
      </c>
      <c r="J579" s="6">
        <v>110000</v>
      </c>
      <c r="K579" s="1" t="s">
        <v>656</v>
      </c>
      <c r="L579" s="6">
        <v>110126</v>
      </c>
      <c r="M579" s="2">
        <v>0</v>
      </c>
      <c r="N579" s="1" t="s">
        <v>1714</v>
      </c>
      <c r="O579" s="1" t="s">
        <v>651</v>
      </c>
      <c r="P579" s="2">
        <v>0</v>
      </c>
      <c r="Q579" s="2">
        <v>0</v>
      </c>
      <c r="R579" s="2">
        <v>-46.66</v>
      </c>
      <c r="S579" s="2">
        <v>0</v>
      </c>
      <c r="T579" s="2">
        <v>-46.66</v>
      </c>
      <c r="U579" s="2">
        <v>0</v>
      </c>
      <c r="V579" s="2">
        <v>0</v>
      </c>
      <c r="W579" s="2">
        <v>0</v>
      </c>
      <c r="X579" s="2">
        <v>-46.66</v>
      </c>
      <c r="Y579" s="2">
        <v>0</v>
      </c>
      <c r="Z579" s="2">
        <v>-46.66</v>
      </c>
      <c r="AA579" s="2">
        <v>0</v>
      </c>
    </row>
    <row r="580" spans="1:27" ht="15" customHeight="1" x14ac:dyDescent="0.25">
      <c r="A580" s="75" t="str">
        <f t="shared" ref="A580:A643" si="27">H580&amp;B580</f>
        <v>LDMIPFIgnore</v>
      </c>
      <c r="B580" s="75" t="str">
        <f>VLOOKUP(L580,Mapping!D:F,3,0)</f>
        <v>Ignore</v>
      </c>
      <c r="C580" s="75" t="str">
        <f>VLOOKUP(L580,Mapping!D:G,4,0)</f>
        <v>Ignore</v>
      </c>
      <c r="D580" s="78">
        <f t="shared" ref="D580:D643" si="28">(X580+Y580)/10000000</f>
        <v>0.392463699</v>
      </c>
      <c r="E580" s="78">
        <f t="shared" ref="E580:E643" si="29">(Z580+AA580)/10000000</f>
        <v>-1.5175301220000001</v>
      </c>
      <c r="F580" s="76" t="str">
        <f>VLOOKUP(L580,Mapping!D:H,5,0)</f>
        <v>AUM</v>
      </c>
      <c r="G580" s="1" t="s">
        <v>648</v>
      </c>
      <c r="H580" s="1" t="s">
        <v>179</v>
      </c>
      <c r="I580" s="1" t="s">
        <v>182</v>
      </c>
      <c r="J580" s="6">
        <v>110000</v>
      </c>
      <c r="K580" s="1" t="s">
        <v>656</v>
      </c>
      <c r="L580" s="6">
        <v>110247</v>
      </c>
      <c r="M580" s="2">
        <v>0</v>
      </c>
      <c r="N580" s="1" t="s">
        <v>660</v>
      </c>
      <c r="O580" s="1" t="s">
        <v>651</v>
      </c>
      <c r="P580" s="2">
        <v>-19099938.210000001</v>
      </c>
      <c r="Q580" s="2">
        <v>0</v>
      </c>
      <c r="R580" s="2">
        <v>0</v>
      </c>
      <c r="S580" s="2">
        <v>3924636.99</v>
      </c>
      <c r="T580" s="2">
        <v>-15175301.220000001</v>
      </c>
      <c r="U580" s="2">
        <v>0</v>
      </c>
      <c r="V580" s="2">
        <v>-19099938.210000001</v>
      </c>
      <c r="W580" s="2">
        <v>0</v>
      </c>
      <c r="X580" s="2">
        <v>0</v>
      </c>
      <c r="Y580" s="2">
        <v>3924636.99</v>
      </c>
      <c r="Z580" s="2">
        <v>-15175301.220000001</v>
      </c>
      <c r="AA580" s="2">
        <v>0</v>
      </c>
    </row>
    <row r="581" spans="1:27" ht="15" customHeight="1" x14ac:dyDescent="0.25">
      <c r="A581" s="75" t="str">
        <f t="shared" si="27"/>
        <v>LDMIPFIgnore</v>
      </c>
      <c r="B581" s="75" t="str">
        <f>VLOOKUP(L581,Mapping!D:F,3,0)</f>
        <v>Ignore</v>
      </c>
      <c r="C581" s="75" t="str">
        <f>VLOOKUP(L581,Mapping!D:G,4,0)</f>
        <v>Ignore</v>
      </c>
      <c r="D581" s="78">
        <f t="shared" si="28"/>
        <v>-3.4692E-3</v>
      </c>
      <c r="E581" s="78">
        <f t="shared" si="29"/>
        <v>-3.4692E-3</v>
      </c>
      <c r="F581" s="76" t="str">
        <f>VLOOKUP(L581,Mapping!D:H,5,0)</f>
        <v>AUM</v>
      </c>
      <c r="G581" s="1" t="s">
        <v>648</v>
      </c>
      <c r="H581" s="1" t="s">
        <v>179</v>
      </c>
      <c r="I581" s="1" t="s">
        <v>182</v>
      </c>
      <c r="J581" s="6">
        <v>132000</v>
      </c>
      <c r="K581" s="1" t="s">
        <v>661</v>
      </c>
      <c r="L581" s="6">
        <v>132100</v>
      </c>
      <c r="M581" s="2">
        <v>0</v>
      </c>
      <c r="N581" s="1" t="s">
        <v>809</v>
      </c>
      <c r="O581" s="1" t="s">
        <v>651</v>
      </c>
      <c r="P581" s="2">
        <v>0</v>
      </c>
      <c r="Q581" s="2">
        <v>0</v>
      </c>
      <c r="R581" s="2">
        <v>-34692</v>
      </c>
      <c r="S581" s="2">
        <v>0</v>
      </c>
      <c r="T581" s="2">
        <v>-34692</v>
      </c>
      <c r="U581" s="2">
        <v>0</v>
      </c>
      <c r="V581" s="2">
        <v>0</v>
      </c>
      <c r="W581" s="2">
        <v>0</v>
      </c>
      <c r="X581" s="2">
        <v>-34692</v>
      </c>
      <c r="Y581" s="2">
        <v>0</v>
      </c>
      <c r="Z581" s="2">
        <v>-34692</v>
      </c>
      <c r="AA581" s="2">
        <v>0</v>
      </c>
    </row>
    <row r="582" spans="1:27" ht="15" customHeight="1" x14ac:dyDescent="0.25">
      <c r="A582" s="75" t="str">
        <f t="shared" si="27"/>
        <v>LDMIPFIgnore</v>
      </c>
      <c r="B582" s="75" t="str">
        <f>VLOOKUP(L582,Mapping!D:F,3,0)</f>
        <v>Ignore</v>
      </c>
      <c r="C582" s="75" t="str">
        <f>VLOOKUP(L582,Mapping!D:G,4,0)</f>
        <v>Ignore</v>
      </c>
      <c r="D582" s="78">
        <f t="shared" si="28"/>
        <v>-4.1186000000000002E-5</v>
      </c>
      <c r="E582" s="78">
        <f t="shared" si="29"/>
        <v>-4.1186000000000002E-5</v>
      </c>
      <c r="F582" s="76" t="str">
        <f>VLOOKUP(L582,Mapping!D:H,5,0)</f>
        <v>AUM</v>
      </c>
      <c r="G582" s="1" t="s">
        <v>648</v>
      </c>
      <c r="H582" s="1" t="s">
        <v>179</v>
      </c>
      <c r="I582" s="1" t="s">
        <v>182</v>
      </c>
      <c r="J582" s="6">
        <v>132000</v>
      </c>
      <c r="K582" s="1" t="s">
        <v>661</v>
      </c>
      <c r="L582" s="6">
        <v>132113</v>
      </c>
      <c r="M582" s="2">
        <v>0</v>
      </c>
      <c r="N582" s="1" t="s">
        <v>1040</v>
      </c>
      <c r="O582" s="1" t="s">
        <v>651</v>
      </c>
      <c r="P582" s="2">
        <v>0</v>
      </c>
      <c r="Q582" s="2">
        <v>0</v>
      </c>
      <c r="R582" s="2">
        <v>-411.86</v>
      </c>
      <c r="S582" s="2">
        <v>0</v>
      </c>
      <c r="T582" s="2">
        <v>-411.86</v>
      </c>
      <c r="U582" s="2">
        <v>0</v>
      </c>
      <c r="V582" s="2">
        <v>0</v>
      </c>
      <c r="W582" s="2">
        <v>0</v>
      </c>
      <c r="X582" s="2">
        <v>-411.86</v>
      </c>
      <c r="Y582" s="2">
        <v>0</v>
      </c>
      <c r="Z582" s="2">
        <v>-411.86</v>
      </c>
      <c r="AA582" s="2">
        <v>0</v>
      </c>
    </row>
    <row r="583" spans="1:27" ht="15" customHeight="1" x14ac:dyDescent="0.25">
      <c r="A583" s="75" t="str">
        <f t="shared" si="27"/>
        <v>LDMIPFIgnore</v>
      </c>
      <c r="B583" s="75" t="str">
        <f>VLOOKUP(L583,Mapping!D:F,3,0)</f>
        <v>Ignore</v>
      </c>
      <c r="C583" s="75" t="str">
        <f>VLOOKUP(L583,Mapping!D:G,4,0)</f>
        <v>Ignore</v>
      </c>
      <c r="D583" s="78">
        <f t="shared" si="28"/>
        <v>5.6255589999999996E-3</v>
      </c>
      <c r="E583" s="78">
        <f t="shared" si="29"/>
        <v>4.5153800000000003E-3</v>
      </c>
      <c r="F583" s="76" t="str">
        <f>VLOOKUP(L583,Mapping!D:H,5,0)</f>
        <v>AUM</v>
      </c>
      <c r="G583" s="1" t="s">
        <v>648</v>
      </c>
      <c r="H583" s="1" t="s">
        <v>179</v>
      </c>
      <c r="I583" s="1" t="s">
        <v>182</v>
      </c>
      <c r="J583" s="6">
        <v>132000</v>
      </c>
      <c r="K583" s="1" t="s">
        <v>661</v>
      </c>
      <c r="L583" s="6">
        <v>132121</v>
      </c>
      <c r="M583" s="2">
        <v>0</v>
      </c>
      <c r="N583" s="1" t="s">
        <v>662</v>
      </c>
      <c r="O583" s="1" t="s">
        <v>651</v>
      </c>
      <c r="P583" s="2">
        <v>-11101.79</v>
      </c>
      <c r="Q583" s="2">
        <v>0</v>
      </c>
      <c r="R583" s="2">
        <v>0</v>
      </c>
      <c r="S583" s="2">
        <v>56255.59</v>
      </c>
      <c r="T583" s="2">
        <v>0</v>
      </c>
      <c r="U583" s="2">
        <v>45153.8</v>
      </c>
      <c r="V583" s="2">
        <v>-11101.79</v>
      </c>
      <c r="W583" s="2">
        <v>0</v>
      </c>
      <c r="X583" s="2">
        <v>0</v>
      </c>
      <c r="Y583" s="2">
        <v>56255.59</v>
      </c>
      <c r="Z583" s="2">
        <v>0</v>
      </c>
      <c r="AA583" s="2">
        <v>45153.8</v>
      </c>
    </row>
    <row r="584" spans="1:27" ht="15" customHeight="1" x14ac:dyDescent="0.25">
      <c r="A584" s="75" t="str">
        <f t="shared" si="27"/>
        <v>LDMIPFIgnore</v>
      </c>
      <c r="B584" s="75" t="str">
        <f>VLOOKUP(L584,Mapping!D:F,3,0)</f>
        <v>Ignore</v>
      </c>
      <c r="C584" s="75" t="str">
        <f>VLOOKUP(L584,Mapping!D:G,4,0)</f>
        <v>Ignore</v>
      </c>
      <c r="D584" s="78">
        <f t="shared" si="28"/>
        <v>2.2000000000000001E-3</v>
      </c>
      <c r="E584" s="78">
        <f t="shared" si="29"/>
        <v>2.199941E-3</v>
      </c>
      <c r="F584" s="76" t="str">
        <f>VLOOKUP(L584,Mapping!D:H,5,0)</f>
        <v>AUM</v>
      </c>
      <c r="G584" s="1" t="s">
        <v>648</v>
      </c>
      <c r="H584" s="1" t="s">
        <v>179</v>
      </c>
      <c r="I584" s="1" t="s">
        <v>182</v>
      </c>
      <c r="J584" s="6">
        <v>132000</v>
      </c>
      <c r="K584" s="1" t="s">
        <v>661</v>
      </c>
      <c r="L584" s="6">
        <v>132124</v>
      </c>
      <c r="M584" s="2">
        <v>0</v>
      </c>
      <c r="N584" s="1" t="s">
        <v>663</v>
      </c>
      <c r="O584" s="1" t="s">
        <v>651</v>
      </c>
      <c r="P584" s="2">
        <v>-0.59</v>
      </c>
      <c r="Q584" s="2">
        <v>0</v>
      </c>
      <c r="R584" s="2">
        <v>0</v>
      </c>
      <c r="S584" s="2">
        <v>22000</v>
      </c>
      <c r="T584" s="2">
        <v>0</v>
      </c>
      <c r="U584" s="2">
        <v>21999.41</v>
      </c>
      <c r="V584" s="2">
        <v>-0.59</v>
      </c>
      <c r="W584" s="2">
        <v>0</v>
      </c>
      <c r="X584" s="2">
        <v>0</v>
      </c>
      <c r="Y584" s="2">
        <v>22000</v>
      </c>
      <c r="Z584" s="2">
        <v>0</v>
      </c>
      <c r="AA584" s="2">
        <v>21999.41</v>
      </c>
    </row>
    <row r="585" spans="1:27" ht="15" customHeight="1" x14ac:dyDescent="0.25">
      <c r="A585" s="75" t="str">
        <f t="shared" si="27"/>
        <v>LDMIPFIgnore</v>
      </c>
      <c r="B585" s="75" t="str">
        <f>VLOOKUP(L585,Mapping!D:F,3,0)</f>
        <v>Ignore</v>
      </c>
      <c r="C585" s="75" t="str">
        <f>VLOOKUP(L585,Mapping!D:G,4,0)</f>
        <v>Ignore</v>
      </c>
      <c r="D585" s="78">
        <f t="shared" si="28"/>
        <v>1E-4</v>
      </c>
      <c r="E585" s="78">
        <f t="shared" si="29"/>
        <v>0</v>
      </c>
      <c r="F585" s="76" t="str">
        <f>VLOOKUP(L585,Mapping!D:H,5,0)</f>
        <v>AUM</v>
      </c>
      <c r="G585" s="1" t="s">
        <v>648</v>
      </c>
      <c r="H585" s="1" t="s">
        <v>179</v>
      </c>
      <c r="I585" s="1" t="s">
        <v>182</v>
      </c>
      <c r="J585" s="6">
        <v>140000</v>
      </c>
      <c r="K585" s="1" t="s">
        <v>665</v>
      </c>
      <c r="L585" s="6">
        <v>140366</v>
      </c>
      <c r="M585" s="2">
        <v>0</v>
      </c>
      <c r="N585" s="1" t="s">
        <v>1462</v>
      </c>
      <c r="O585" s="1" t="s">
        <v>651</v>
      </c>
      <c r="P585" s="2">
        <v>-1000</v>
      </c>
      <c r="Q585" s="2">
        <v>0</v>
      </c>
      <c r="R585" s="2">
        <v>0</v>
      </c>
      <c r="S585" s="2">
        <v>1000</v>
      </c>
      <c r="T585" s="2">
        <v>0</v>
      </c>
      <c r="U585" s="2">
        <v>0</v>
      </c>
      <c r="V585" s="2">
        <v>-1000</v>
      </c>
      <c r="W585" s="2">
        <v>0</v>
      </c>
      <c r="X585" s="2">
        <v>0</v>
      </c>
      <c r="Y585" s="2">
        <v>1000</v>
      </c>
      <c r="Z585" s="2">
        <v>0</v>
      </c>
      <c r="AA585" s="2">
        <v>0</v>
      </c>
    </row>
    <row r="586" spans="1:27" ht="15" customHeight="1" x14ac:dyDescent="0.25">
      <c r="A586" s="75" t="str">
        <f t="shared" si="27"/>
        <v>LDMIPFIgnore</v>
      </c>
      <c r="B586" s="75" t="str">
        <f>VLOOKUP(L586,Mapping!D:F,3,0)</f>
        <v>Ignore</v>
      </c>
      <c r="C586" s="75" t="str">
        <f>VLOOKUP(L586,Mapping!D:G,4,0)</f>
        <v>Ignore</v>
      </c>
      <c r="D586" s="78">
        <f t="shared" si="28"/>
        <v>5.304441E-3</v>
      </c>
      <c r="E586" s="78">
        <f t="shared" si="29"/>
        <v>0</v>
      </c>
      <c r="F586" s="76" t="str">
        <f>VLOOKUP(L586,Mapping!D:H,5,0)</f>
        <v>AUM</v>
      </c>
      <c r="G586" s="1" t="s">
        <v>648</v>
      </c>
      <c r="H586" s="1" t="s">
        <v>179</v>
      </c>
      <c r="I586" s="1" t="s">
        <v>182</v>
      </c>
      <c r="J586" s="6">
        <v>140000</v>
      </c>
      <c r="K586" s="1" t="s">
        <v>665</v>
      </c>
      <c r="L586" s="6">
        <v>140375</v>
      </c>
      <c r="M586" s="2">
        <v>0</v>
      </c>
      <c r="N586" s="1" t="s">
        <v>1456</v>
      </c>
      <c r="O586" s="1" t="s">
        <v>651</v>
      </c>
      <c r="P586" s="2">
        <v>-53044.41</v>
      </c>
      <c r="Q586" s="2">
        <v>0</v>
      </c>
      <c r="R586" s="2">
        <v>0</v>
      </c>
      <c r="S586" s="2">
        <v>53044.41</v>
      </c>
      <c r="T586" s="2">
        <v>0</v>
      </c>
      <c r="U586" s="2">
        <v>0</v>
      </c>
      <c r="V586" s="2">
        <v>-53044.41</v>
      </c>
      <c r="W586" s="2">
        <v>0</v>
      </c>
      <c r="X586" s="2">
        <v>0</v>
      </c>
      <c r="Y586" s="2">
        <v>53044.41</v>
      </c>
      <c r="Z586" s="2">
        <v>0</v>
      </c>
      <c r="AA586" s="2">
        <v>0</v>
      </c>
    </row>
    <row r="587" spans="1:27" ht="15" customHeight="1" x14ac:dyDescent="0.25">
      <c r="A587" s="75" t="str">
        <f t="shared" si="27"/>
        <v>LDMIPFIgnore</v>
      </c>
      <c r="B587" s="75" t="str">
        <f>VLOOKUP(L587,Mapping!D:F,3,0)</f>
        <v>Ignore</v>
      </c>
      <c r="C587" s="75" t="str">
        <f>VLOOKUP(L587,Mapping!D:G,4,0)</f>
        <v>Ignore</v>
      </c>
      <c r="D587" s="78">
        <f t="shared" si="28"/>
        <v>6.38151E-4</v>
      </c>
      <c r="E587" s="78">
        <f t="shared" si="29"/>
        <v>-2.3855500000000002E-4</v>
      </c>
      <c r="F587" s="76" t="str">
        <f>VLOOKUP(L587,Mapping!D:H,5,0)</f>
        <v>AUM</v>
      </c>
      <c r="G587" s="1" t="s">
        <v>648</v>
      </c>
      <c r="H587" s="1" t="s">
        <v>179</v>
      </c>
      <c r="I587" s="1" t="s">
        <v>182</v>
      </c>
      <c r="J587" s="6">
        <v>140000</v>
      </c>
      <c r="K587" s="1" t="s">
        <v>665</v>
      </c>
      <c r="L587" s="6">
        <v>140500</v>
      </c>
      <c r="M587" s="2">
        <v>0</v>
      </c>
      <c r="N587" s="1" t="s">
        <v>670</v>
      </c>
      <c r="O587" s="1" t="s">
        <v>651</v>
      </c>
      <c r="P587" s="2">
        <v>-8767.06</v>
      </c>
      <c r="Q587" s="2">
        <v>0</v>
      </c>
      <c r="R587" s="2">
        <v>0</v>
      </c>
      <c r="S587" s="2">
        <v>6381.51</v>
      </c>
      <c r="T587" s="2">
        <v>-2385.5500000000002</v>
      </c>
      <c r="U587" s="2">
        <v>0</v>
      </c>
      <c r="V587" s="2">
        <v>-8767.06</v>
      </c>
      <c r="W587" s="2">
        <v>0</v>
      </c>
      <c r="X587" s="2">
        <v>0</v>
      </c>
      <c r="Y587" s="2">
        <v>6381.51</v>
      </c>
      <c r="Z587" s="2">
        <v>-2385.5500000000002</v>
      </c>
      <c r="AA587" s="2">
        <v>0</v>
      </c>
    </row>
    <row r="588" spans="1:27" ht="15" customHeight="1" x14ac:dyDescent="0.25">
      <c r="A588" s="75" t="str">
        <f t="shared" si="27"/>
        <v>LDMIPFIgnore</v>
      </c>
      <c r="B588" s="75" t="str">
        <f>VLOOKUP(L588,Mapping!D:F,3,0)</f>
        <v>Ignore</v>
      </c>
      <c r="C588" s="75" t="str">
        <f>VLOOKUP(L588,Mapping!D:G,4,0)</f>
        <v>Ignore</v>
      </c>
      <c r="D588" s="78">
        <f t="shared" si="28"/>
        <v>0.01</v>
      </c>
      <c r="E588" s="78">
        <f t="shared" si="29"/>
        <v>0</v>
      </c>
      <c r="F588" s="76" t="str">
        <f>VLOOKUP(L588,Mapping!D:H,5,0)</f>
        <v>AUM</v>
      </c>
      <c r="G588" s="1" t="s">
        <v>648</v>
      </c>
      <c r="H588" s="1" t="s">
        <v>179</v>
      </c>
      <c r="I588" s="1" t="s">
        <v>182</v>
      </c>
      <c r="J588" s="6">
        <v>140000</v>
      </c>
      <c r="K588" s="1" t="s">
        <v>665</v>
      </c>
      <c r="L588" s="6">
        <v>140527</v>
      </c>
      <c r="M588" s="2">
        <v>0</v>
      </c>
      <c r="N588" s="1" t="s">
        <v>1469</v>
      </c>
      <c r="O588" s="1" t="s">
        <v>651</v>
      </c>
      <c r="P588" s="2">
        <v>-100000</v>
      </c>
      <c r="Q588" s="2">
        <v>0</v>
      </c>
      <c r="R588" s="2">
        <v>0</v>
      </c>
      <c r="S588" s="2">
        <v>100000</v>
      </c>
      <c r="T588" s="2">
        <v>0</v>
      </c>
      <c r="U588" s="2">
        <v>0</v>
      </c>
      <c r="V588" s="2">
        <v>-100000</v>
      </c>
      <c r="W588" s="2">
        <v>0</v>
      </c>
      <c r="X588" s="2">
        <v>0</v>
      </c>
      <c r="Y588" s="2">
        <v>100000</v>
      </c>
      <c r="Z588" s="2">
        <v>0</v>
      </c>
      <c r="AA588" s="2">
        <v>0</v>
      </c>
    </row>
    <row r="589" spans="1:27" ht="15" customHeight="1" x14ac:dyDescent="0.25">
      <c r="A589" s="75" t="str">
        <f t="shared" si="27"/>
        <v>LDMIPFIgnore</v>
      </c>
      <c r="B589" s="75" t="str">
        <f>VLOOKUP(L589,Mapping!D:F,3,0)</f>
        <v>Ignore</v>
      </c>
      <c r="C589" s="75" t="str">
        <f>VLOOKUP(L589,Mapping!D:G,4,0)</f>
        <v>Ignore</v>
      </c>
      <c r="D589" s="78">
        <f t="shared" si="28"/>
        <v>-7.2337640000000002E-3</v>
      </c>
      <c r="E589" s="78">
        <f t="shared" si="29"/>
        <v>-7.8153896E-2</v>
      </c>
      <c r="F589" s="76" t="str">
        <f>VLOOKUP(L589,Mapping!D:H,5,0)</f>
        <v>AUM</v>
      </c>
      <c r="G589" s="1" t="s">
        <v>648</v>
      </c>
      <c r="H589" s="1" t="s">
        <v>179</v>
      </c>
      <c r="I589" s="1" t="s">
        <v>182</v>
      </c>
      <c r="J589" s="6">
        <v>140000</v>
      </c>
      <c r="K589" s="1" t="s">
        <v>665</v>
      </c>
      <c r="L589" s="6">
        <v>140551</v>
      </c>
      <c r="M589" s="2">
        <v>0</v>
      </c>
      <c r="N589" s="1" t="s">
        <v>1018</v>
      </c>
      <c r="O589" s="1" t="s">
        <v>651</v>
      </c>
      <c r="P589" s="2">
        <v>-709201.32</v>
      </c>
      <c r="Q589" s="2">
        <v>0</v>
      </c>
      <c r="R589" s="2">
        <v>-72337.64</v>
      </c>
      <c r="S589" s="2">
        <v>0</v>
      </c>
      <c r="T589" s="2">
        <v>-781538.96</v>
      </c>
      <c r="U589" s="2">
        <v>0</v>
      </c>
      <c r="V589" s="2">
        <v>-709201.32</v>
      </c>
      <c r="W589" s="2">
        <v>0</v>
      </c>
      <c r="X589" s="2">
        <v>-72337.64</v>
      </c>
      <c r="Y589" s="2">
        <v>0</v>
      </c>
      <c r="Z589" s="2">
        <v>-781538.96</v>
      </c>
      <c r="AA589" s="2">
        <v>0</v>
      </c>
    </row>
    <row r="590" spans="1:27" ht="15" customHeight="1" x14ac:dyDescent="0.25">
      <c r="A590" s="75" t="str">
        <f t="shared" si="27"/>
        <v>LDMIPFIgnore</v>
      </c>
      <c r="B590" s="75" t="str">
        <f>VLOOKUP(L590,Mapping!D:F,3,0)</f>
        <v>Ignore</v>
      </c>
      <c r="C590" s="75" t="str">
        <f>VLOOKUP(L590,Mapping!D:G,4,0)</f>
        <v>Ignore</v>
      </c>
      <c r="D590" s="78">
        <f t="shared" si="28"/>
        <v>-2.5486570000000002E-3</v>
      </c>
      <c r="E590" s="78">
        <f t="shared" si="29"/>
        <v>-2.6461470000000002E-3</v>
      </c>
      <c r="F590" s="76" t="str">
        <f>VLOOKUP(L590,Mapping!D:H,5,0)</f>
        <v>AUM</v>
      </c>
      <c r="G590" s="1" t="s">
        <v>648</v>
      </c>
      <c r="H590" s="1" t="s">
        <v>179</v>
      </c>
      <c r="I590" s="1" t="s">
        <v>182</v>
      </c>
      <c r="J590" s="6">
        <v>152000</v>
      </c>
      <c r="K590" s="1" t="s">
        <v>671</v>
      </c>
      <c r="L590" s="6">
        <v>152120</v>
      </c>
      <c r="M590" s="2">
        <v>0</v>
      </c>
      <c r="N590" s="1" t="s">
        <v>672</v>
      </c>
      <c r="O590" s="1" t="s">
        <v>651</v>
      </c>
      <c r="P590" s="2">
        <v>-974.9</v>
      </c>
      <c r="Q590" s="2">
        <v>0</v>
      </c>
      <c r="R590" s="2">
        <v>-25486.57</v>
      </c>
      <c r="S590" s="2">
        <v>0</v>
      </c>
      <c r="T590" s="2">
        <v>-26461.47</v>
      </c>
      <c r="U590" s="2">
        <v>0</v>
      </c>
      <c r="V590" s="2">
        <v>-974.9</v>
      </c>
      <c r="W590" s="2">
        <v>0</v>
      </c>
      <c r="X590" s="2">
        <v>-25486.57</v>
      </c>
      <c r="Y590" s="2">
        <v>0</v>
      </c>
      <c r="Z590" s="2">
        <v>-26461.47</v>
      </c>
      <c r="AA590" s="2">
        <v>0</v>
      </c>
    </row>
    <row r="591" spans="1:27" ht="15" customHeight="1" x14ac:dyDescent="0.25">
      <c r="A591" s="75" t="str">
        <f t="shared" si="27"/>
        <v>LDMIPFIgnore</v>
      </c>
      <c r="B591" s="75" t="str">
        <f>VLOOKUP(L591,Mapping!D:F,3,0)</f>
        <v>Ignore</v>
      </c>
      <c r="C591" s="75" t="str">
        <f>VLOOKUP(L591,Mapping!D:G,4,0)</f>
        <v>Ignore</v>
      </c>
      <c r="D591" s="78">
        <f t="shared" si="28"/>
        <v>-4.2834028000000003E-2</v>
      </c>
      <c r="E591" s="78">
        <f t="shared" si="29"/>
        <v>-0.39863597299999998</v>
      </c>
      <c r="F591" s="76" t="str">
        <f>VLOOKUP(L591,Mapping!D:H,5,0)</f>
        <v>AUM</v>
      </c>
      <c r="G591" s="1" t="s">
        <v>648</v>
      </c>
      <c r="H591" s="1" t="s">
        <v>179</v>
      </c>
      <c r="I591" s="1" t="s">
        <v>182</v>
      </c>
      <c r="J591" s="6">
        <v>152000</v>
      </c>
      <c r="K591" s="1" t="s">
        <v>671</v>
      </c>
      <c r="L591" s="6">
        <v>152130</v>
      </c>
      <c r="M591" s="2">
        <v>0</v>
      </c>
      <c r="N591" s="1" t="s">
        <v>673</v>
      </c>
      <c r="O591" s="1" t="s">
        <v>651</v>
      </c>
      <c r="P591" s="2">
        <v>-3558019.45</v>
      </c>
      <c r="Q591" s="2">
        <v>0</v>
      </c>
      <c r="R591" s="2">
        <v>-428340.28</v>
      </c>
      <c r="S591" s="2">
        <v>0</v>
      </c>
      <c r="T591" s="2">
        <v>-3986359.73</v>
      </c>
      <c r="U591" s="2">
        <v>0</v>
      </c>
      <c r="V591" s="2">
        <v>-3558019.45</v>
      </c>
      <c r="W591" s="2">
        <v>0</v>
      </c>
      <c r="X591" s="2">
        <v>-428340.28</v>
      </c>
      <c r="Y591" s="2">
        <v>0</v>
      </c>
      <c r="Z591" s="2">
        <v>-3986359.73</v>
      </c>
      <c r="AA591" s="2">
        <v>0</v>
      </c>
    </row>
    <row r="592" spans="1:27" ht="15" customHeight="1" x14ac:dyDescent="0.25">
      <c r="A592" s="75" t="str">
        <f t="shared" si="27"/>
        <v>LDMIPFIgnore</v>
      </c>
      <c r="B592" s="75" t="str">
        <f>VLOOKUP(L592,Mapping!D:F,3,0)</f>
        <v>Ignore</v>
      </c>
      <c r="C592" s="75" t="str">
        <f>VLOOKUP(L592,Mapping!D:G,4,0)</f>
        <v>Ignore</v>
      </c>
      <c r="D592" s="78">
        <f t="shared" si="28"/>
        <v>0</v>
      </c>
      <c r="E592" s="78">
        <f t="shared" si="29"/>
        <v>8.9999999999999995E-9</v>
      </c>
      <c r="F592" s="76" t="str">
        <f>VLOOKUP(L592,Mapping!D:H,5,0)</f>
        <v>AUM</v>
      </c>
      <c r="G592" s="1" t="s">
        <v>648</v>
      </c>
      <c r="H592" s="1" t="s">
        <v>179</v>
      </c>
      <c r="I592" s="1" t="s">
        <v>182</v>
      </c>
      <c r="J592" s="6">
        <v>152000</v>
      </c>
      <c r="K592" s="1" t="s">
        <v>671</v>
      </c>
      <c r="L592" s="6">
        <v>152232</v>
      </c>
      <c r="M592" s="2">
        <v>0</v>
      </c>
      <c r="N592" s="1" t="s">
        <v>675</v>
      </c>
      <c r="O592" s="1" t="s">
        <v>651</v>
      </c>
      <c r="P592" s="2">
        <v>0</v>
      </c>
      <c r="Q592" s="2">
        <v>0.09</v>
      </c>
      <c r="R592" s="2">
        <v>0</v>
      </c>
      <c r="S592" s="2">
        <v>0</v>
      </c>
      <c r="T592" s="2">
        <v>0</v>
      </c>
      <c r="U592" s="2">
        <v>0.09</v>
      </c>
      <c r="V592" s="2">
        <v>0</v>
      </c>
      <c r="W592" s="2">
        <v>0.09</v>
      </c>
      <c r="X592" s="2">
        <v>0</v>
      </c>
      <c r="Y592" s="2">
        <v>0</v>
      </c>
      <c r="Z592" s="2">
        <v>0</v>
      </c>
      <c r="AA592" s="2">
        <v>0.09</v>
      </c>
    </row>
    <row r="593" spans="1:27" ht="15" customHeight="1" x14ac:dyDescent="0.25">
      <c r="A593" s="75" t="str">
        <f t="shared" si="27"/>
        <v>LDMIPFIgnore</v>
      </c>
      <c r="B593" s="75" t="str">
        <f>VLOOKUP(L593,Mapping!D:F,3,0)</f>
        <v>Ignore</v>
      </c>
      <c r="C593" s="75" t="str">
        <f>VLOOKUP(L593,Mapping!D:G,4,0)</f>
        <v>Ignore</v>
      </c>
      <c r="D593" s="78">
        <f t="shared" si="28"/>
        <v>3.6704E-5</v>
      </c>
      <c r="E593" s="78">
        <f t="shared" si="29"/>
        <v>-1.38412E-4</v>
      </c>
      <c r="F593" s="76" t="str">
        <f>VLOOKUP(L593,Mapping!D:H,5,0)</f>
        <v>AUM</v>
      </c>
      <c r="G593" s="1" t="s">
        <v>648</v>
      </c>
      <c r="H593" s="1" t="s">
        <v>179</v>
      </c>
      <c r="I593" s="1" t="s">
        <v>182</v>
      </c>
      <c r="J593" s="6">
        <v>152000</v>
      </c>
      <c r="K593" s="1" t="s">
        <v>671</v>
      </c>
      <c r="L593" s="6">
        <v>152248</v>
      </c>
      <c r="M593" s="2">
        <v>0</v>
      </c>
      <c r="N593" s="1" t="s">
        <v>676</v>
      </c>
      <c r="O593" s="1" t="s">
        <v>651</v>
      </c>
      <c r="P593" s="2">
        <v>-1751.16</v>
      </c>
      <c r="Q593" s="2">
        <v>0</v>
      </c>
      <c r="R593" s="2">
        <v>0</v>
      </c>
      <c r="S593" s="2">
        <v>367.04</v>
      </c>
      <c r="T593" s="2">
        <v>-1384.12</v>
      </c>
      <c r="U593" s="2">
        <v>0</v>
      </c>
      <c r="V593" s="2">
        <v>-1751.16</v>
      </c>
      <c r="W593" s="2">
        <v>0</v>
      </c>
      <c r="X593" s="2">
        <v>0</v>
      </c>
      <c r="Y593" s="2">
        <v>367.04</v>
      </c>
      <c r="Z593" s="2">
        <v>-1384.12</v>
      </c>
      <c r="AA593" s="2">
        <v>0</v>
      </c>
    </row>
    <row r="594" spans="1:27" ht="15" customHeight="1" x14ac:dyDescent="0.25">
      <c r="A594" s="75" t="str">
        <f t="shared" si="27"/>
        <v>LDMIPFIgnore</v>
      </c>
      <c r="B594" s="75" t="str">
        <f>VLOOKUP(L594,Mapping!D:F,3,0)</f>
        <v>Ignore</v>
      </c>
      <c r="C594" s="75" t="str">
        <f>VLOOKUP(L594,Mapping!D:G,4,0)</f>
        <v>Ignore</v>
      </c>
      <c r="D594" s="78">
        <f t="shared" si="28"/>
        <v>-3.5109794E-2</v>
      </c>
      <c r="E594" s="78">
        <f t="shared" si="29"/>
        <v>-5.7112664E-2</v>
      </c>
      <c r="F594" s="76" t="str">
        <f>VLOOKUP(L594,Mapping!D:H,5,0)</f>
        <v>AUM</v>
      </c>
      <c r="G594" s="1" t="s">
        <v>648</v>
      </c>
      <c r="H594" s="1" t="s">
        <v>179</v>
      </c>
      <c r="I594" s="1" t="s">
        <v>182</v>
      </c>
      <c r="J594" s="6">
        <v>152000</v>
      </c>
      <c r="K594" s="1" t="s">
        <v>671</v>
      </c>
      <c r="L594" s="6">
        <v>153001</v>
      </c>
      <c r="M594" s="2">
        <v>0</v>
      </c>
      <c r="N594" s="1" t="s">
        <v>876</v>
      </c>
      <c r="O594" s="1" t="s">
        <v>651</v>
      </c>
      <c r="P594" s="2">
        <v>-220028.7</v>
      </c>
      <c r="Q594" s="2">
        <v>0</v>
      </c>
      <c r="R594" s="2">
        <v>-351097.94</v>
      </c>
      <c r="S594" s="2">
        <v>0</v>
      </c>
      <c r="T594" s="2">
        <v>-571126.64</v>
      </c>
      <c r="U594" s="2">
        <v>0</v>
      </c>
      <c r="V594" s="2">
        <v>-220028.7</v>
      </c>
      <c r="W594" s="2">
        <v>0</v>
      </c>
      <c r="X594" s="2">
        <v>-351097.94</v>
      </c>
      <c r="Y594" s="2">
        <v>0</v>
      </c>
      <c r="Z594" s="2">
        <v>-571126.64</v>
      </c>
      <c r="AA594" s="2">
        <v>0</v>
      </c>
    </row>
    <row r="595" spans="1:27" ht="15" customHeight="1" x14ac:dyDescent="0.25">
      <c r="A595" s="75" t="str">
        <f t="shared" si="27"/>
        <v>LDMIPFIgnore</v>
      </c>
      <c r="B595" s="75" t="str">
        <f>VLOOKUP(L595,Mapping!D:F,3,0)</f>
        <v>Ignore</v>
      </c>
      <c r="C595" s="75" t="str">
        <f>VLOOKUP(L595,Mapping!D:G,4,0)</f>
        <v>Ignore</v>
      </c>
      <c r="D595" s="78">
        <f t="shared" si="28"/>
        <v>-2.7022857660000001</v>
      </c>
      <c r="E595" s="78">
        <f t="shared" si="29"/>
        <v>-9.3993149470000006</v>
      </c>
      <c r="F595" s="76" t="str">
        <f>VLOOKUP(L595,Mapping!D:H,5,0)</f>
        <v>AUM</v>
      </c>
      <c r="G595" s="1" t="s">
        <v>648</v>
      </c>
      <c r="H595" s="1" t="s">
        <v>179</v>
      </c>
      <c r="I595" s="1" t="s">
        <v>182</v>
      </c>
      <c r="J595" s="6">
        <v>160000</v>
      </c>
      <c r="K595" s="1" t="s">
        <v>677</v>
      </c>
      <c r="L595" s="6">
        <v>161100</v>
      </c>
      <c r="M595" s="2">
        <v>0</v>
      </c>
      <c r="N595" s="1" t="s">
        <v>811</v>
      </c>
      <c r="O595" s="1" t="s">
        <v>651</v>
      </c>
      <c r="P595" s="2">
        <v>-66970291.810000002</v>
      </c>
      <c r="Q595" s="2">
        <v>0</v>
      </c>
      <c r="R595" s="2">
        <v>-27022857.66</v>
      </c>
      <c r="S595" s="2">
        <v>0</v>
      </c>
      <c r="T595" s="2">
        <v>-93993149.469999999</v>
      </c>
      <c r="U595" s="2">
        <v>0</v>
      </c>
      <c r="V595" s="2">
        <v>-66970291.810000002</v>
      </c>
      <c r="W595" s="2">
        <v>0</v>
      </c>
      <c r="X595" s="2">
        <v>-27022857.66</v>
      </c>
      <c r="Y595" s="2">
        <v>0</v>
      </c>
      <c r="Z595" s="2">
        <v>-93993149.469999999</v>
      </c>
      <c r="AA595" s="2">
        <v>0</v>
      </c>
    </row>
    <row r="596" spans="1:27" ht="15" customHeight="1" x14ac:dyDescent="0.25">
      <c r="A596" s="75" t="str">
        <f t="shared" si="27"/>
        <v>LDMIPFIgnore</v>
      </c>
      <c r="B596" s="75" t="str">
        <f>VLOOKUP(L596,Mapping!D:F,3,0)</f>
        <v>Ignore</v>
      </c>
      <c r="C596" s="75" t="str">
        <f>VLOOKUP(L596,Mapping!D:G,4,0)</f>
        <v>Ignore</v>
      </c>
      <c r="D596" s="78">
        <f t="shared" si="28"/>
        <v>-9.8418600000000009E-3</v>
      </c>
      <c r="E596" s="78">
        <f t="shared" si="29"/>
        <v>-9.8418600000000009E-3</v>
      </c>
      <c r="F596" s="76" t="str">
        <f>VLOOKUP(L596,Mapping!D:H,5,0)</f>
        <v>AUM</v>
      </c>
      <c r="G596" s="1" t="s">
        <v>648</v>
      </c>
      <c r="H596" s="1" t="s">
        <v>179</v>
      </c>
      <c r="I596" s="1" t="s">
        <v>182</v>
      </c>
      <c r="J596" s="6">
        <v>160000</v>
      </c>
      <c r="K596" s="1" t="s">
        <v>677</v>
      </c>
      <c r="L596" s="6">
        <v>161120</v>
      </c>
      <c r="M596" s="2">
        <v>0</v>
      </c>
      <c r="N596" s="1" t="s">
        <v>927</v>
      </c>
      <c r="O596" s="1" t="s">
        <v>651</v>
      </c>
      <c r="P596" s="2">
        <v>0</v>
      </c>
      <c r="Q596" s="2">
        <v>0</v>
      </c>
      <c r="R596" s="2">
        <v>-98418.6</v>
      </c>
      <c r="S596" s="2">
        <v>0</v>
      </c>
      <c r="T596" s="2">
        <v>-98418.6</v>
      </c>
      <c r="U596" s="2">
        <v>0</v>
      </c>
      <c r="V596" s="2">
        <v>0</v>
      </c>
      <c r="W596" s="2">
        <v>0</v>
      </c>
      <c r="X596" s="2">
        <v>-98418.6</v>
      </c>
      <c r="Y596" s="2">
        <v>0</v>
      </c>
      <c r="Z596" s="2">
        <v>-98418.6</v>
      </c>
      <c r="AA596" s="2">
        <v>0</v>
      </c>
    </row>
    <row r="597" spans="1:27" ht="15" customHeight="1" x14ac:dyDescent="0.25">
      <c r="A597" s="75" t="str">
        <f t="shared" si="27"/>
        <v>LDMIPFIgnore</v>
      </c>
      <c r="B597" s="75" t="str">
        <f>VLOOKUP(L597,Mapping!D:F,3,0)</f>
        <v>Ignore</v>
      </c>
      <c r="C597" s="75" t="str">
        <f>VLOOKUP(L597,Mapping!D:G,4,0)</f>
        <v>Ignore</v>
      </c>
      <c r="D597" s="78">
        <f t="shared" si="28"/>
        <v>8.4862549999999998E-3</v>
      </c>
      <c r="E597" s="78">
        <f t="shared" si="29"/>
        <v>4.0971250000000001E-3</v>
      </c>
      <c r="F597" s="76" t="str">
        <f>VLOOKUP(L597,Mapping!D:H,5,0)</f>
        <v>AUM</v>
      </c>
      <c r="G597" s="1" t="s">
        <v>648</v>
      </c>
      <c r="H597" s="1" t="s">
        <v>179</v>
      </c>
      <c r="I597" s="1" t="s">
        <v>182</v>
      </c>
      <c r="J597" s="6">
        <v>160000</v>
      </c>
      <c r="K597" s="1" t="s">
        <v>677</v>
      </c>
      <c r="L597" s="6">
        <v>162110</v>
      </c>
      <c r="M597" s="2">
        <v>0</v>
      </c>
      <c r="N597" s="1" t="s">
        <v>877</v>
      </c>
      <c r="O597" s="1" t="s">
        <v>651</v>
      </c>
      <c r="P597" s="2">
        <v>-43891.3</v>
      </c>
      <c r="Q597" s="2">
        <v>0</v>
      </c>
      <c r="R597" s="2">
        <v>0</v>
      </c>
      <c r="S597" s="2">
        <v>84862.55</v>
      </c>
      <c r="T597" s="2">
        <v>0</v>
      </c>
      <c r="U597" s="2">
        <v>40971.25</v>
      </c>
      <c r="V597" s="2">
        <v>-43891.3</v>
      </c>
      <c r="W597" s="2">
        <v>0</v>
      </c>
      <c r="X597" s="2">
        <v>0</v>
      </c>
      <c r="Y597" s="2">
        <v>84862.55</v>
      </c>
      <c r="Z597" s="2">
        <v>0</v>
      </c>
      <c r="AA597" s="2">
        <v>40971.25</v>
      </c>
    </row>
    <row r="598" spans="1:27" ht="15" customHeight="1" x14ac:dyDescent="0.25">
      <c r="A598" s="75" t="str">
        <f t="shared" si="27"/>
        <v>LDMIPFIgnore</v>
      </c>
      <c r="B598" s="75" t="str">
        <f>VLOOKUP(L598,Mapping!D:F,3,0)</f>
        <v>Ignore</v>
      </c>
      <c r="C598" s="75" t="str">
        <f>VLOOKUP(L598,Mapping!D:G,4,0)</f>
        <v>Ignore</v>
      </c>
      <c r="D598" s="78">
        <f t="shared" si="28"/>
        <v>1.9046300000000001E-4</v>
      </c>
      <c r="E598" s="78">
        <f t="shared" si="29"/>
        <v>-3.1361849999999997E-3</v>
      </c>
      <c r="F598" s="76" t="str">
        <f>VLOOKUP(L598,Mapping!D:H,5,0)</f>
        <v>AUM</v>
      </c>
      <c r="G598" s="1" t="s">
        <v>648</v>
      </c>
      <c r="H598" s="1" t="s">
        <v>179</v>
      </c>
      <c r="I598" s="1" t="s">
        <v>182</v>
      </c>
      <c r="J598" s="6">
        <v>160000</v>
      </c>
      <c r="K598" s="1" t="s">
        <v>677</v>
      </c>
      <c r="L598" s="6">
        <v>162120</v>
      </c>
      <c r="M598" s="2">
        <v>0</v>
      </c>
      <c r="N598" s="1" t="s">
        <v>678</v>
      </c>
      <c r="O598" s="1" t="s">
        <v>651</v>
      </c>
      <c r="P598" s="2">
        <v>-33266.480000000003</v>
      </c>
      <c r="Q598" s="2">
        <v>0</v>
      </c>
      <c r="R598" s="2">
        <v>0</v>
      </c>
      <c r="S598" s="2">
        <v>1904.63</v>
      </c>
      <c r="T598" s="2">
        <v>-31361.85</v>
      </c>
      <c r="U598" s="2">
        <v>0</v>
      </c>
      <c r="V598" s="2">
        <v>-33266.480000000003</v>
      </c>
      <c r="W598" s="2">
        <v>0</v>
      </c>
      <c r="X598" s="2">
        <v>0</v>
      </c>
      <c r="Y598" s="2">
        <v>1904.63</v>
      </c>
      <c r="Z598" s="2">
        <v>-31361.85</v>
      </c>
      <c r="AA598" s="2">
        <v>0</v>
      </c>
    </row>
    <row r="599" spans="1:27" ht="15" customHeight="1" x14ac:dyDescent="0.25">
      <c r="A599" s="75" t="str">
        <f t="shared" si="27"/>
        <v>LDMIPFIgnore</v>
      </c>
      <c r="B599" s="75" t="str">
        <f>VLOOKUP(L599,Mapping!D:F,3,0)</f>
        <v>Ignore</v>
      </c>
      <c r="C599" s="75" t="str">
        <f>VLOOKUP(L599,Mapping!D:G,4,0)</f>
        <v>Ignore</v>
      </c>
      <c r="D599" s="78">
        <f t="shared" si="28"/>
        <v>5.5928555000000005E-2</v>
      </c>
      <c r="E599" s="78">
        <f t="shared" si="29"/>
        <v>0.42163077500000001</v>
      </c>
      <c r="F599" s="76" t="str">
        <f>VLOOKUP(L599,Mapping!D:H,5,0)</f>
        <v>AUM</v>
      </c>
      <c r="G599" s="1" t="s">
        <v>648</v>
      </c>
      <c r="H599" s="1" t="s">
        <v>179</v>
      </c>
      <c r="I599" s="1" t="s">
        <v>182</v>
      </c>
      <c r="J599" s="6">
        <v>160000</v>
      </c>
      <c r="K599" s="1" t="s">
        <v>677</v>
      </c>
      <c r="L599" s="6">
        <v>162130</v>
      </c>
      <c r="M599" s="2">
        <v>0</v>
      </c>
      <c r="N599" s="1" t="s">
        <v>679</v>
      </c>
      <c r="O599" s="1" t="s">
        <v>651</v>
      </c>
      <c r="P599" s="2">
        <v>0</v>
      </c>
      <c r="Q599" s="2">
        <v>3657022.2</v>
      </c>
      <c r="R599" s="2">
        <v>0</v>
      </c>
      <c r="S599" s="2">
        <v>559285.55000000005</v>
      </c>
      <c r="T599" s="2">
        <v>0</v>
      </c>
      <c r="U599" s="2">
        <v>4216307.75</v>
      </c>
      <c r="V599" s="2">
        <v>0</v>
      </c>
      <c r="W599" s="2">
        <v>3657022.2</v>
      </c>
      <c r="X599" s="2">
        <v>0</v>
      </c>
      <c r="Y599" s="2">
        <v>559285.55000000005</v>
      </c>
      <c r="Z599" s="2">
        <v>0</v>
      </c>
      <c r="AA599" s="2">
        <v>4216307.75</v>
      </c>
    </row>
    <row r="600" spans="1:27" ht="15" customHeight="1" x14ac:dyDescent="0.25">
      <c r="A600" s="75" t="str">
        <f t="shared" si="27"/>
        <v>LDMIPFIgnore</v>
      </c>
      <c r="B600" s="75" t="str">
        <f>VLOOKUP(L600,Mapping!D:F,3,0)</f>
        <v>Ignore</v>
      </c>
      <c r="C600" s="75" t="str">
        <f>VLOOKUP(L600,Mapping!D:G,4,0)</f>
        <v>Ignore</v>
      </c>
      <c r="D600" s="78">
        <f t="shared" si="28"/>
        <v>-4.5816599999999998E-4</v>
      </c>
      <c r="E600" s="78">
        <f t="shared" si="29"/>
        <v>-1.4582950000000001E-3</v>
      </c>
      <c r="F600" s="76" t="str">
        <f>VLOOKUP(L600,Mapping!D:H,5,0)</f>
        <v>AUM</v>
      </c>
      <c r="G600" s="1" t="s">
        <v>648</v>
      </c>
      <c r="H600" s="1" t="s">
        <v>179</v>
      </c>
      <c r="I600" s="1" t="s">
        <v>182</v>
      </c>
      <c r="J600" s="6">
        <v>212000</v>
      </c>
      <c r="K600" s="1" t="s">
        <v>681</v>
      </c>
      <c r="L600" s="6">
        <v>210123</v>
      </c>
      <c r="M600" s="2">
        <v>0</v>
      </c>
      <c r="N600" s="1" t="s">
        <v>1458</v>
      </c>
      <c r="O600" s="1" t="s">
        <v>651</v>
      </c>
      <c r="P600" s="2">
        <v>-10001.290000000001</v>
      </c>
      <c r="Q600" s="2">
        <v>0</v>
      </c>
      <c r="R600" s="2">
        <v>-4581.66</v>
      </c>
      <c r="S600" s="2">
        <v>0</v>
      </c>
      <c r="T600" s="2">
        <v>-14582.95</v>
      </c>
      <c r="U600" s="2">
        <v>0</v>
      </c>
      <c r="V600" s="2">
        <v>-10001.290000000001</v>
      </c>
      <c r="W600" s="2">
        <v>0</v>
      </c>
      <c r="X600" s="2">
        <v>-4581.66</v>
      </c>
      <c r="Y600" s="2">
        <v>0</v>
      </c>
      <c r="Z600" s="2">
        <v>-14582.95</v>
      </c>
      <c r="AA600" s="2">
        <v>0</v>
      </c>
    </row>
    <row r="601" spans="1:27" ht="15" customHeight="1" x14ac:dyDescent="0.25">
      <c r="A601" s="75" t="str">
        <f t="shared" si="27"/>
        <v>LDMIPFIgnore</v>
      </c>
      <c r="B601" s="75" t="str">
        <f>VLOOKUP(L601,Mapping!D:F,3,0)</f>
        <v>Ignore</v>
      </c>
      <c r="C601" s="75" t="str">
        <f>VLOOKUP(L601,Mapping!D:G,4,0)</f>
        <v>Ignore</v>
      </c>
      <c r="D601" s="78">
        <f t="shared" si="28"/>
        <v>-1.8779483999999999E-2</v>
      </c>
      <c r="E601" s="78">
        <f t="shared" si="29"/>
        <v>3.753737E-3</v>
      </c>
      <c r="F601" s="76" t="str">
        <f>VLOOKUP(L601,Mapping!D:H,5,0)</f>
        <v>AUM</v>
      </c>
      <c r="G601" s="1" t="s">
        <v>648</v>
      </c>
      <c r="H601" s="1" t="s">
        <v>179</v>
      </c>
      <c r="I601" s="1" t="s">
        <v>182</v>
      </c>
      <c r="J601" s="6">
        <v>212000</v>
      </c>
      <c r="K601" s="1" t="s">
        <v>681</v>
      </c>
      <c r="L601" s="6">
        <v>210124</v>
      </c>
      <c r="M601" s="2">
        <v>0</v>
      </c>
      <c r="N601" s="1" t="s">
        <v>1472</v>
      </c>
      <c r="O601" s="1" t="s">
        <v>651</v>
      </c>
      <c r="P601" s="2">
        <v>0</v>
      </c>
      <c r="Q601" s="2">
        <v>225332.21</v>
      </c>
      <c r="R601" s="2">
        <v>-187794.84</v>
      </c>
      <c r="S601" s="2">
        <v>0</v>
      </c>
      <c r="T601" s="2">
        <v>0</v>
      </c>
      <c r="U601" s="2">
        <v>37537.370000000003</v>
      </c>
      <c r="V601" s="2">
        <v>0</v>
      </c>
      <c r="W601" s="2">
        <v>225332.21</v>
      </c>
      <c r="X601" s="2">
        <v>-187794.84</v>
      </c>
      <c r="Y601" s="2">
        <v>0</v>
      </c>
      <c r="Z601" s="2">
        <v>0</v>
      </c>
      <c r="AA601" s="2">
        <v>37537.370000000003</v>
      </c>
    </row>
    <row r="602" spans="1:27" ht="15" customHeight="1" x14ac:dyDescent="0.25">
      <c r="A602" s="75" t="str">
        <f t="shared" si="27"/>
        <v>LDMIPFIgnore</v>
      </c>
      <c r="B602" s="75" t="str">
        <f>VLOOKUP(L602,Mapping!D:F,3,0)</f>
        <v>Ignore</v>
      </c>
      <c r="C602" s="75" t="str">
        <f>VLOOKUP(L602,Mapping!D:G,4,0)</f>
        <v>Ignore</v>
      </c>
      <c r="D602" s="78">
        <f t="shared" si="28"/>
        <v>7.2337640000000002E-3</v>
      </c>
      <c r="E602" s="78">
        <f t="shared" si="29"/>
        <v>7.8153896E-2</v>
      </c>
      <c r="F602" s="76" t="str">
        <f>VLOOKUP(L602,Mapping!D:H,5,0)</f>
        <v>AUM</v>
      </c>
      <c r="G602" s="1" t="s">
        <v>648</v>
      </c>
      <c r="H602" s="1" t="s">
        <v>179</v>
      </c>
      <c r="I602" s="1" t="s">
        <v>182</v>
      </c>
      <c r="J602" s="6">
        <v>212000</v>
      </c>
      <c r="K602" s="1" t="s">
        <v>681</v>
      </c>
      <c r="L602" s="6">
        <v>210168</v>
      </c>
      <c r="M602" s="2">
        <v>0</v>
      </c>
      <c r="N602" s="1" t="s">
        <v>1019</v>
      </c>
      <c r="O602" s="1" t="s">
        <v>651</v>
      </c>
      <c r="P602" s="2">
        <v>0</v>
      </c>
      <c r="Q602" s="2">
        <v>709201.32</v>
      </c>
      <c r="R602" s="2">
        <v>0</v>
      </c>
      <c r="S602" s="2">
        <v>72337.64</v>
      </c>
      <c r="T602" s="2">
        <v>0</v>
      </c>
      <c r="U602" s="2">
        <v>781538.96</v>
      </c>
      <c r="V602" s="2">
        <v>0</v>
      </c>
      <c r="W602" s="2">
        <v>709201.32</v>
      </c>
      <c r="X602" s="2">
        <v>0</v>
      </c>
      <c r="Y602" s="2">
        <v>72337.64</v>
      </c>
      <c r="Z602" s="2">
        <v>0</v>
      </c>
      <c r="AA602" s="2">
        <v>781538.96</v>
      </c>
    </row>
    <row r="603" spans="1:27" ht="15" customHeight="1" x14ac:dyDescent="0.25">
      <c r="A603" s="75" t="str">
        <f t="shared" si="27"/>
        <v>LDMIPFIgnore</v>
      </c>
      <c r="B603" s="75" t="str">
        <f>VLOOKUP(L603,Mapping!D:F,3,0)</f>
        <v>Ignore</v>
      </c>
      <c r="C603" s="75" t="str">
        <f>VLOOKUP(L603,Mapping!D:G,4,0)</f>
        <v>Ignore</v>
      </c>
      <c r="D603" s="78">
        <f t="shared" si="28"/>
        <v>-4.0000000000000002E-4</v>
      </c>
      <c r="E603" s="78">
        <f t="shared" si="29"/>
        <v>0</v>
      </c>
      <c r="F603" s="76" t="str">
        <f>VLOOKUP(L603,Mapping!D:H,5,0)</f>
        <v>AUM</v>
      </c>
      <c r="G603" s="1" t="s">
        <v>648</v>
      </c>
      <c r="H603" s="1" t="s">
        <v>179</v>
      </c>
      <c r="I603" s="1" t="s">
        <v>182</v>
      </c>
      <c r="J603" s="6">
        <v>212000</v>
      </c>
      <c r="K603" s="1" t="s">
        <v>681</v>
      </c>
      <c r="L603" s="6">
        <v>211101</v>
      </c>
      <c r="M603" s="2">
        <v>0</v>
      </c>
      <c r="N603" s="1" t="s">
        <v>1463</v>
      </c>
      <c r="O603" s="1" t="s">
        <v>651</v>
      </c>
      <c r="P603" s="2">
        <v>0</v>
      </c>
      <c r="Q603" s="2">
        <v>4000</v>
      </c>
      <c r="R603" s="2">
        <v>-4000</v>
      </c>
      <c r="S603" s="2">
        <v>0</v>
      </c>
      <c r="T603" s="2">
        <v>0</v>
      </c>
      <c r="U603" s="2">
        <v>0</v>
      </c>
      <c r="V603" s="2">
        <v>0</v>
      </c>
      <c r="W603" s="2">
        <v>4000</v>
      </c>
      <c r="X603" s="2">
        <v>-4000</v>
      </c>
      <c r="Y603" s="2">
        <v>0</v>
      </c>
      <c r="Z603" s="2">
        <v>0</v>
      </c>
      <c r="AA603" s="2">
        <v>0</v>
      </c>
    </row>
    <row r="604" spans="1:27" ht="15" customHeight="1" x14ac:dyDescent="0.25">
      <c r="A604" s="75" t="str">
        <f t="shared" si="27"/>
        <v>LDMIPFIgnore</v>
      </c>
      <c r="B604" s="75" t="str">
        <f>VLOOKUP(L604,Mapping!D:F,3,0)</f>
        <v>Ignore</v>
      </c>
      <c r="C604" s="75" t="str">
        <f>VLOOKUP(L604,Mapping!D:G,4,0)</f>
        <v>Ignore</v>
      </c>
      <c r="D604" s="78">
        <f t="shared" si="28"/>
        <v>-2.4660379999999999E-2</v>
      </c>
      <c r="E604" s="78">
        <f t="shared" si="29"/>
        <v>0</v>
      </c>
      <c r="F604" s="76" t="str">
        <f>VLOOKUP(L604,Mapping!D:H,5,0)</f>
        <v>AUM</v>
      </c>
      <c r="G604" s="1" t="s">
        <v>648</v>
      </c>
      <c r="H604" s="1" t="s">
        <v>179</v>
      </c>
      <c r="I604" s="1" t="s">
        <v>182</v>
      </c>
      <c r="J604" s="6">
        <v>212000</v>
      </c>
      <c r="K604" s="1" t="s">
        <v>681</v>
      </c>
      <c r="L604" s="6">
        <v>211114</v>
      </c>
      <c r="M604" s="2">
        <v>0</v>
      </c>
      <c r="N604" s="1" t="s">
        <v>787</v>
      </c>
      <c r="O604" s="1" t="s">
        <v>651</v>
      </c>
      <c r="P604" s="2">
        <v>0</v>
      </c>
      <c r="Q604" s="2">
        <v>246603.8</v>
      </c>
      <c r="R604" s="2">
        <v>-246603.8</v>
      </c>
      <c r="S604" s="2">
        <v>0</v>
      </c>
      <c r="T604" s="2">
        <v>0</v>
      </c>
      <c r="U604" s="2">
        <v>0</v>
      </c>
      <c r="V604" s="2">
        <v>0</v>
      </c>
      <c r="W604" s="2">
        <v>246603.8</v>
      </c>
      <c r="X604" s="2">
        <v>-246603.8</v>
      </c>
      <c r="Y604" s="2">
        <v>0</v>
      </c>
      <c r="Z604" s="2">
        <v>0</v>
      </c>
      <c r="AA604" s="2">
        <v>0</v>
      </c>
    </row>
    <row r="605" spans="1:27" ht="15" customHeight="1" x14ac:dyDescent="0.25">
      <c r="A605" s="75" t="str">
        <f t="shared" si="27"/>
        <v>LDMIPFIgnore</v>
      </c>
      <c r="B605" s="75" t="str">
        <f>VLOOKUP(L605,Mapping!D:F,3,0)</f>
        <v>Ignore</v>
      </c>
      <c r="C605" s="75" t="str">
        <f>VLOOKUP(L605,Mapping!D:G,4,0)</f>
        <v>Ignore</v>
      </c>
      <c r="D605" s="78">
        <f t="shared" si="28"/>
        <v>-8.1978534999999991E-2</v>
      </c>
      <c r="E605" s="78">
        <f t="shared" si="29"/>
        <v>2.6395586999999998E-2</v>
      </c>
      <c r="F605" s="76" t="str">
        <f>VLOOKUP(L605,Mapping!D:H,5,0)</f>
        <v>AUM</v>
      </c>
      <c r="G605" s="1" t="s">
        <v>648</v>
      </c>
      <c r="H605" s="1" t="s">
        <v>179</v>
      </c>
      <c r="I605" s="1" t="s">
        <v>182</v>
      </c>
      <c r="J605" s="6">
        <v>212000</v>
      </c>
      <c r="K605" s="1" t="s">
        <v>681</v>
      </c>
      <c r="L605" s="6">
        <v>212100</v>
      </c>
      <c r="M605" s="2">
        <v>0</v>
      </c>
      <c r="N605" s="1" t="s">
        <v>683</v>
      </c>
      <c r="O605" s="1" t="s">
        <v>651</v>
      </c>
      <c r="P605" s="2">
        <v>0</v>
      </c>
      <c r="Q605" s="2">
        <v>1083741.22</v>
      </c>
      <c r="R605" s="2">
        <v>-819785.35</v>
      </c>
      <c r="S605" s="2">
        <v>0</v>
      </c>
      <c r="T605" s="2">
        <v>0</v>
      </c>
      <c r="U605" s="2">
        <v>263955.87</v>
      </c>
      <c r="V605" s="2">
        <v>0</v>
      </c>
      <c r="W605" s="2">
        <v>1083741.22</v>
      </c>
      <c r="X605" s="2">
        <v>-819785.35</v>
      </c>
      <c r="Y605" s="2">
        <v>0</v>
      </c>
      <c r="Z605" s="2">
        <v>0</v>
      </c>
      <c r="AA605" s="2">
        <v>263955.87</v>
      </c>
    </row>
    <row r="606" spans="1:27" ht="15" customHeight="1" x14ac:dyDescent="0.25">
      <c r="A606" s="75" t="str">
        <f t="shared" si="27"/>
        <v>LDMIPFIgnore</v>
      </c>
      <c r="B606" s="75" t="str">
        <f>VLOOKUP(L606,Mapping!D:F,3,0)</f>
        <v>Ignore</v>
      </c>
      <c r="C606" s="75" t="str">
        <f>VLOOKUP(L606,Mapping!D:G,4,0)</f>
        <v>Ignore</v>
      </c>
      <c r="D606" s="78">
        <f t="shared" si="28"/>
        <v>-1.5229120000000002E-3</v>
      </c>
      <c r="E606" s="78">
        <f t="shared" si="29"/>
        <v>-7.1999999999999996E-8</v>
      </c>
      <c r="F606" s="76" t="str">
        <f>VLOOKUP(L606,Mapping!D:H,5,0)</f>
        <v>AUM</v>
      </c>
      <c r="G606" s="1" t="s">
        <v>648</v>
      </c>
      <c r="H606" s="1" t="s">
        <v>179</v>
      </c>
      <c r="I606" s="1" t="s">
        <v>182</v>
      </c>
      <c r="J606" s="6">
        <v>212000</v>
      </c>
      <c r="K606" s="1" t="s">
        <v>681</v>
      </c>
      <c r="L606" s="6">
        <v>212101</v>
      </c>
      <c r="M606" s="2">
        <v>0</v>
      </c>
      <c r="N606" s="1" t="s">
        <v>684</v>
      </c>
      <c r="O606" s="1" t="s">
        <v>651</v>
      </c>
      <c r="P606" s="2">
        <v>0</v>
      </c>
      <c r="Q606" s="2">
        <v>15228.4</v>
      </c>
      <c r="R606" s="2">
        <v>-15229.12</v>
      </c>
      <c r="S606" s="2">
        <v>0</v>
      </c>
      <c r="T606" s="2">
        <v>-0.72</v>
      </c>
      <c r="U606" s="2">
        <v>0</v>
      </c>
      <c r="V606" s="2">
        <v>0</v>
      </c>
      <c r="W606" s="2">
        <v>15228.4</v>
      </c>
      <c r="X606" s="2">
        <v>-15229.12</v>
      </c>
      <c r="Y606" s="2">
        <v>0</v>
      </c>
      <c r="Z606" s="2">
        <v>-0.72</v>
      </c>
      <c r="AA606" s="2">
        <v>0</v>
      </c>
    </row>
    <row r="607" spans="1:27" ht="15" customHeight="1" x14ac:dyDescent="0.25">
      <c r="A607" s="75" t="str">
        <f t="shared" si="27"/>
        <v>LDMIPFIgnore</v>
      </c>
      <c r="B607" s="75" t="str">
        <f>VLOOKUP(L607,Mapping!D:F,3,0)</f>
        <v>Ignore</v>
      </c>
      <c r="C607" s="75" t="str">
        <f>VLOOKUP(L607,Mapping!D:G,4,0)</f>
        <v>Ignore</v>
      </c>
      <c r="D607" s="78">
        <f t="shared" si="28"/>
        <v>-8.713099999999999E-5</v>
      </c>
      <c r="E607" s="78">
        <f t="shared" si="29"/>
        <v>0</v>
      </c>
      <c r="F607" s="76" t="str">
        <f>VLOOKUP(L607,Mapping!D:H,5,0)</f>
        <v>AUM</v>
      </c>
      <c r="G607" s="1" t="s">
        <v>648</v>
      </c>
      <c r="H607" s="1" t="s">
        <v>179</v>
      </c>
      <c r="I607" s="1" t="s">
        <v>182</v>
      </c>
      <c r="J607" s="6">
        <v>212000</v>
      </c>
      <c r="K607" s="1" t="s">
        <v>681</v>
      </c>
      <c r="L607" s="6">
        <v>212109</v>
      </c>
      <c r="M607" s="2">
        <v>0</v>
      </c>
      <c r="N607" s="1" t="s">
        <v>1659</v>
      </c>
      <c r="O607" s="1" t="s">
        <v>651</v>
      </c>
      <c r="P607" s="2">
        <v>0</v>
      </c>
      <c r="Q607" s="2">
        <v>871.31</v>
      </c>
      <c r="R607" s="2">
        <v>-871.31</v>
      </c>
      <c r="S607" s="2">
        <v>0</v>
      </c>
      <c r="T607" s="2">
        <v>0</v>
      </c>
      <c r="U607" s="2">
        <v>0</v>
      </c>
      <c r="V607" s="2">
        <v>0</v>
      </c>
      <c r="W607" s="2">
        <v>871.31</v>
      </c>
      <c r="X607" s="2">
        <v>-871.31</v>
      </c>
      <c r="Y607" s="2">
        <v>0</v>
      </c>
      <c r="Z607" s="2">
        <v>0</v>
      </c>
      <c r="AA607" s="2">
        <v>0</v>
      </c>
    </row>
    <row r="608" spans="1:27" ht="15" customHeight="1" x14ac:dyDescent="0.25">
      <c r="A608" s="75" t="str">
        <f t="shared" si="27"/>
        <v>LDMIPFIgnore</v>
      </c>
      <c r="B608" s="75" t="str">
        <f>VLOOKUP(L608,Mapping!D:F,3,0)</f>
        <v>Ignore</v>
      </c>
      <c r="C608" s="75" t="str">
        <f>VLOOKUP(L608,Mapping!D:G,4,0)</f>
        <v>Ignore</v>
      </c>
      <c r="D608" s="78">
        <f t="shared" si="28"/>
        <v>3.0280000000000001E-6</v>
      </c>
      <c r="E608" s="78">
        <f t="shared" si="29"/>
        <v>4.6469999999999997E-6</v>
      </c>
      <c r="F608" s="76" t="str">
        <f>VLOOKUP(L608,Mapping!D:H,5,0)</f>
        <v>AUM</v>
      </c>
      <c r="G608" s="1" t="s">
        <v>648</v>
      </c>
      <c r="H608" s="1" t="s">
        <v>179</v>
      </c>
      <c r="I608" s="1" t="s">
        <v>182</v>
      </c>
      <c r="J608" s="6">
        <v>212000</v>
      </c>
      <c r="K608" s="1" t="s">
        <v>681</v>
      </c>
      <c r="L608" s="6">
        <v>212112</v>
      </c>
      <c r="M608" s="2">
        <v>0</v>
      </c>
      <c r="N608" s="1" t="s">
        <v>685</v>
      </c>
      <c r="O608" s="1" t="s">
        <v>651</v>
      </c>
      <c r="P608" s="2">
        <v>0</v>
      </c>
      <c r="Q608" s="2">
        <v>16.190000000000001</v>
      </c>
      <c r="R608" s="2">
        <v>0</v>
      </c>
      <c r="S608" s="2">
        <v>30.28</v>
      </c>
      <c r="T608" s="2">
        <v>0</v>
      </c>
      <c r="U608" s="2">
        <v>46.47</v>
      </c>
      <c r="V608" s="2">
        <v>0</v>
      </c>
      <c r="W608" s="2">
        <v>16.190000000000001</v>
      </c>
      <c r="X608" s="2">
        <v>0</v>
      </c>
      <c r="Y608" s="2">
        <v>30.28</v>
      </c>
      <c r="Z608" s="2">
        <v>0</v>
      </c>
      <c r="AA608" s="2">
        <v>46.47</v>
      </c>
    </row>
    <row r="609" spans="1:27" ht="15" customHeight="1" x14ac:dyDescent="0.25">
      <c r="A609" s="75" t="str">
        <f t="shared" si="27"/>
        <v>LDMIPFIgnore</v>
      </c>
      <c r="B609" s="75" t="str">
        <f>VLOOKUP(L609,Mapping!D:F,3,0)</f>
        <v>Ignore</v>
      </c>
      <c r="C609" s="75" t="str">
        <f>VLOOKUP(L609,Mapping!D:G,4,0)</f>
        <v>Ignore</v>
      </c>
      <c r="D609" s="78">
        <f t="shared" si="28"/>
        <v>3.0280000000000001E-6</v>
      </c>
      <c r="E609" s="78">
        <f t="shared" si="29"/>
        <v>4.6469999999999997E-6</v>
      </c>
      <c r="F609" s="76" t="str">
        <f>VLOOKUP(L609,Mapping!D:H,5,0)</f>
        <v>AUM</v>
      </c>
      <c r="G609" s="1" t="s">
        <v>648</v>
      </c>
      <c r="H609" s="1" t="s">
        <v>179</v>
      </c>
      <c r="I609" s="1" t="s">
        <v>182</v>
      </c>
      <c r="J609" s="6">
        <v>212000</v>
      </c>
      <c r="K609" s="1" t="s">
        <v>681</v>
      </c>
      <c r="L609" s="6">
        <v>212113</v>
      </c>
      <c r="M609" s="2">
        <v>0</v>
      </c>
      <c r="N609" s="1" t="s">
        <v>686</v>
      </c>
      <c r="O609" s="1" t="s">
        <v>651</v>
      </c>
      <c r="P609" s="2">
        <v>0</v>
      </c>
      <c r="Q609" s="2">
        <v>16.190000000000001</v>
      </c>
      <c r="R609" s="2">
        <v>0</v>
      </c>
      <c r="S609" s="2">
        <v>30.28</v>
      </c>
      <c r="T609" s="2">
        <v>0</v>
      </c>
      <c r="U609" s="2">
        <v>46.47</v>
      </c>
      <c r="V609" s="2">
        <v>0</v>
      </c>
      <c r="W609" s="2">
        <v>16.190000000000001</v>
      </c>
      <c r="X609" s="2">
        <v>0</v>
      </c>
      <c r="Y609" s="2">
        <v>30.28</v>
      </c>
      <c r="Z609" s="2">
        <v>0</v>
      </c>
      <c r="AA609" s="2">
        <v>46.47</v>
      </c>
    </row>
    <row r="610" spans="1:27" ht="15" customHeight="1" x14ac:dyDescent="0.25">
      <c r="A610" s="75" t="str">
        <f t="shared" si="27"/>
        <v>LDMIPFIgnore</v>
      </c>
      <c r="B610" s="75" t="str">
        <f>VLOOKUP(L610,Mapping!D:F,3,0)</f>
        <v>Ignore</v>
      </c>
      <c r="C610" s="75" t="str">
        <f>VLOOKUP(L610,Mapping!D:G,4,0)</f>
        <v>Ignore</v>
      </c>
      <c r="D610" s="78">
        <f t="shared" si="28"/>
        <v>2.6475E-5</v>
      </c>
      <c r="E610" s="78">
        <f t="shared" si="29"/>
        <v>9.0062999999999995E-5</v>
      </c>
      <c r="F610" s="76" t="str">
        <f>VLOOKUP(L610,Mapping!D:H,5,0)</f>
        <v>AUM</v>
      </c>
      <c r="G610" s="1" t="s">
        <v>648</v>
      </c>
      <c r="H610" s="1" t="s">
        <v>179</v>
      </c>
      <c r="I610" s="1" t="s">
        <v>182</v>
      </c>
      <c r="J610" s="6">
        <v>212000</v>
      </c>
      <c r="K610" s="1" t="s">
        <v>681</v>
      </c>
      <c r="L610" s="6">
        <v>212114</v>
      </c>
      <c r="M610" s="2">
        <v>0</v>
      </c>
      <c r="N610" s="1" t="s">
        <v>687</v>
      </c>
      <c r="O610" s="1" t="s">
        <v>651</v>
      </c>
      <c r="P610" s="2">
        <v>0</v>
      </c>
      <c r="Q610" s="2">
        <v>635.88</v>
      </c>
      <c r="R610" s="2">
        <v>0</v>
      </c>
      <c r="S610" s="2">
        <v>264.75</v>
      </c>
      <c r="T610" s="2">
        <v>0</v>
      </c>
      <c r="U610" s="2">
        <v>900.63</v>
      </c>
      <c r="V610" s="2">
        <v>0</v>
      </c>
      <c r="W610" s="2">
        <v>635.88</v>
      </c>
      <c r="X610" s="2">
        <v>0</v>
      </c>
      <c r="Y610" s="2">
        <v>264.75</v>
      </c>
      <c r="Z610" s="2">
        <v>0</v>
      </c>
      <c r="AA610" s="2">
        <v>900.63</v>
      </c>
    </row>
    <row r="611" spans="1:27" ht="15" customHeight="1" x14ac:dyDescent="0.25">
      <c r="A611" s="75" t="str">
        <f t="shared" si="27"/>
        <v>LDMIPFIgnore</v>
      </c>
      <c r="B611" s="75" t="str">
        <f>VLOOKUP(L611,Mapping!D:F,3,0)</f>
        <v>Ignore</v>
      </c>
      <c r="C611" s="75" t="str">
        <f>VLOOKUP(L611,Mapping!D:G,4,0)</f>
        <v>Ignore</v>
      </c>
      <c r="D611" s="78">
        <f t="shared" si="28"/>
        <v>-4.7199999999999998E-4</v>
      </c>
      <c r="E611" s="78">
        <f t="shared" si="29"/>
        <v>0</v>
      </c>
      <c r="F611" s="76" t="str">
        <f>VLOOKUP(L611,Mapping!D:H,5,0)</f>
        <v>AUM</v>
      </c>
      <c r="G611" s="1" t="s">
        <v>648</v>
      </c>
      <c r="H611" s="1" t="s">
        <v>179</v>
      </c>
      <c r="I611" s="1" t="s">
        <v>182</v>
      </c>
      <c r="J611" s="6">
        <v>212000</v>
      </c>
      <c r="K611" s="1" t="s">
        <v>681</v>
      </c>
      <c r="L611" s="6">
        <v>212118</v>
      </c>
      <c r="M611" s="2">
        <v>0</v>
      </c>
      <c r="N611" s="1" t="s">
        <v>1715</v>
      </c>
      <c r="O611" s="1" t="s">
        <v>651</v>
      </c>
      <c r="P611" s="2">
        <v>0</v>
      </c>
      <c r="Q611" s="2">
        <v>4720</v>
      </c>
      <c r="R611" s="2">
        <v>-4720</v>
      </c>
      <c r="S611" s="2">
        <v>0</v>
      </c>
      <c r="T611" s="2">
        <v>0</v>
      </c>
      <c r="U611" s="2">
        <v>0</v>
      </c>
      <c r="V611" s="2">
        <v>0</v>
      </c>
      <c r="W611" s="2">
        <v>4720</v>
      </c>
      <c r="X611" s="2">
        <v>-4720</v>
      </c>
      <c r="Y611" s="2">
        <v>0</v>
      </c>
      <c r="Z611" s="2">
        <v>0</v>
      </c>
      <c r="AA611" s="2">
        <v>0</v>
      </c>
    </row>
    <row r="612" spans="1:27" ht="15" customHeight="1" x14ac:dyDescent="0.25">
      <c r="A612" s="75" t="str">
        <f t="shared" si="27"/>
        <v>LDMIPFIgnore</v>
      </c>
      <c r="B612" s="75" t="str">
        <f>VLOOKUP(L612,Mapping!D:F,3,0)</f>
        <v>Ignore</v>
      </c>
      <c r="C612" s="75" t="str">
        <f>VLOOKUP(L612,Mapping!D:G,4,0)</f>
        <v>Ignore</v>
      </c>
      <c r="D612" s="78">
        <f t="shared" si="28"/>
        <v>-2.0154000000000001E-5</v>
      </c>
      <c r="E612" s="78">
        <f t="shared" si="29"/>
        <v>4.6000000000000002E-8</v>
      </c>
      <c r="F612" s="76" t="str">
        <f>VLOOKUP(L612,Mapping!D:H,5,0)</f>
        <v>AUM</v>
      </c>
      <c r="G612" s="1" t="s">
        <v>648</v>
      </c>
      <c r="H612" s="1" t="s">
        <v>179</v>
      </c>
      <c r="I612" s="1" t="s">
        <v>182</v>
      </c>
      <c r="J612" s="6">
        <v>212000</v>
      </c>
      <c r="K612" s="1" t="s">
        <v>681</v>
      </c>
      <c r="L612" s="6">
        <v>212121</v>
      </c>
      <c r="M612" s="2">
        <v>0</v>
      </c>
      <c r="N612" s="1" t="s">
        <v>688</v>
      </c>
      <c r="O612" s="1" t="s">
        <v>651</v>
      </c>
      <c r="P612" s="2">
        <v>0</v>
      </c>
      <c r="Q612" s="2">
        <v>202</v>
      </c>
      <c r="R612" s="2">
        <v>-201.54</v>
      </c>
      <c r="S612" s="2">
        <v>0</v>
      </c>
      <c r="T612" s="2">
        <v>0</v>
      </c>
      <c r="U612" s="2">
        <v>0.46</v>
      </c>
      <c r="V612" s="2">
        <v>0</v>
      </c>
      <c r="W612" s="2">
        <v>202</v>
      </c>
      <c r="X612" s="2">
        <v>-201.54</v>
      </c>
      <c r="Y612" s="2">
        <v>0</v>
      </c>
      <c r="Z612" s="2">
        <v>0</v>
      </c>
      <c r="AA612" s="2">
        <v>0.46</v>
      </c>
    </row>
    <row r="613" spans="1:27" ht="15" customHeight="1" x14ac:dyDescent="0.25">
      <c r="A613" s="75" t="str">
        <f t="shared" si="27"/>
        <v>LDMIPFIgnore</v>
      </c>
      <c r="B613" s="75" t="str">
        <f>VLOOKUP(L613,Mapping!D:F,3,0)</f>
        <v>Ignore</v>
      </c>
      <c r="C613" s="75" t="str">
        <f>VLOOKUP(L613,Mapping!D:G,4,0)</f>
        <v>Ignore</v>
      </c>
      <c r="D613" s="78">
        <f t="shared" si="28"/>
        <v>-8.9068919999999996E-3</v>
      </c>
      <c r="E613" s="78">
        <f t="shared" si="29"/>
        <v>7.1500000000000004E-7</v>
      </c>
      <c r="F613" s="76" t="str">
        <f>VLOOKUP(L613,Mapping!D:H,5,0)</f>
        <v>AUM</v>
      </c>
      <c r="G613" s="1" t="s">
        <v>648</v>
      </c>
      <c r="H613" s="1" t="s">
        <v>179</v>
      </c>
      <c r="I613" s="1" t="s">
        <v>182</v>
      </c>
      <c r="J613" s="6">
        <v>212000</v>
      </c>
      <c r="K613" s="1" t="s">
        <v>681</v>
      </c>
      <c r="L613" s="6">
        <v>212124</v>
      </c>
      <c r="M613" s="2">
        <v>0</v>
      </c>
      <c r="N613" s="1" t="s">
        <v>689</v>
      </c>
      <c r="O613" s="1" t="s">
        <v>651</v>
      </c>
      <c r="P613" s="2">
        <v>0</v>
      </c>
      <c r="Q613" s="2">
        <v>89076.07</v>
      </c>
      <c r="R613" s="2">
        <v>-89068.92</v>
      </c>
      <c r="S613" s="2">
        <v>0</v>
      </c>
      <c r="T613" s="2">
        <v>0</v>
      </c>
      <c r="U613" s="2">
        <v>7.15</v>
      </c>
      <c r="V613" s="2">
        <v>0</v>
      </c>
      <c r="W613" s="2">
        <v>89076.07</v>
      </c>
      <c r="X613" s="2">
        <v>-89068.92</v>
      </c>
      <c r="Y613" s="2">
        <v>0</v>
      </c>
      <c r="Z613" s="2">
        <v>0</v>
      </c>
      <c r="AA613" s="2">
        <v>7.15</v>
      </c>
    </row>
    <row r="614" spans="1:27" ht="15" customHeight="1" x14ac:dyDescent="0.25">
      <c r="A614" s="75" t="str">
        <f t="shared" si="27"/>
        <v>LDMIPFIgnore</v>
      </c>
      <c r="B614" s="75" t="str">
        <f>VLOOKUP(L614,Mapping!D:F,3,0)</f>
        <v>Ignore</v>
      </c>
      <c r="C614" s="75" t="str">
        <f>VLOOKUP(L614,Mapping!D:G,4,0)</f>
        <v>Ignore</v>
      </c>
      <c r="D614" s="78">
        <f t="shared" si="28"/>
        <v>-3.1819000000000001E-5</v>
      </c>
      <c r="E614" s="78">
        <f t="shared" si="29"/>
        <v>3.8000000000000003E-8</v>
      </c>
      <c r="F614" s="76" t="str">
        <f>VLOOKUP(L614,Mapping!D:H,5,0)</f>
        <v>AUM</v>
      </c>
      <c r="G614" s="1" t="s">
        <v>648</v>
      </c>
      <c r="H614" s="1" t="s">
        <v>179</v>
      </c>
      <c r="I614" s="1" t="s">
        <v>182</v>
      </c>
      <c r="J614" s="6">
        <v>212000</v>
      </c>
      <c r="K614" s="1" t="s">
        <v>681</v>
      </c>
      <c r="L614" s="6">
        <v>212132</v>
      </c>
      <c r="M614" s="2">
        <v>0</v>
      </c>
      <c r="N614" s="1" t="s">
        <v>1459</v>
      </c>
      <c r="O614" s="1" t="s">
        <v>651</v>
      </c>
      <c r="P614" s="2">
        <v>0</v>
      </c>
      <c r="Q614" s="2">
        <v>318.57</v>
      </c>
      <c r="R614" s="2">
        <v>-318.19</v>
      </c>
      <c r="S614" s="2">
        <v>0</v>
      </c>
      <c r="T614" s="2">
        <v>0</v>
      </c>
      <c r="U614" s="2">
        <v>0.38</v>
      </c>
      <c r="V614" s="2">
        <v>0</v>
      </c>
      <c r="W614" s="2">
        <v>318.57</v>
      </c>
      <c r="X614" s="2">
        <v>-318.19</v>
      </c>
      <c r="Y614" s="2">
        <v>0</v>
      </c>
      <c r="Z614" s="2">
        <v>0</v>
      </c>
      <c r="AA614" s="2">
        <v>0.38</v>
      </c>
    </row>
    <row r="615" spans="1:27" ht="15" customHeight="1" x14ac:dyDescent="0.25">
      <c r="A615" s="75" t="str">
        <f t="shared" si="27"/>
        <v>LDMIPFIgnore</v>
      </c>
      <c r="B615" s="75" t="str">
        <f>VLOOKUP(L615,Mapping!D:F,3,0)</f>
        <v>Ignore</v>
      </c>
      <c r="C615" s="75" t="str">
        <f>VLOOKUP(L615,Mapping!D:G,4,0)</f>
        <v>Ignore</v>
      </c>
      <c r="D615" s="78">
        <f t="shared" si="28"/>
        <v>5.5999999999999999E-3</v>
      </c>
      <c r="E615" s="78">
        <f t="shared" si="29"/>
        <v>0</v>
      </c>
      <c r="F615" s="76" t="str">
        <f>VLOOKUP(L615,Mapping!D:H,5,0)</f>
        <v>AUM</v>
      </c>
      <c r="G615" s="1" t="s">
        <v>648</v>
      </c>
      <c r="H615" s="1" t="s">
        <v>179</v>
      </c>
      <c r="I615" s="1" t="s">
        <v>182</v>
      </c>
      <c r="J615" s="6">
        <v>212000</v>
      </c>
      <c r="K615" s="1" t="s">
        <v>681</v>
      </c>
      <c r="L615" s="6">
        <v>212154</v>
      </c>
      <c r="M615" s="2">
        <v>0</v>
      </c>
      <c r="N615" s="1" t="s">
        <v>1464</v>
      </c>
      <c r="O615" s="1" t="s">
        <v>651</v>
      </c>
      <c r="P615" s="2">
        <v>-56000</v>
      </c>
      <c r="Q615" s="2">
        <v>0</v>
      </c>
      <c r="R615" s="2">
        <v>0</v>
      </c>
      <c r="S615" s="2">
        <v>56000</v>
      </c>
      <c r="T615" s="2">
        <v>0</v>
      </c>
      <c r="U615" s="2">
        <v>0</v>
      </c>
      <c r="V615" s="2">
        <v>-56000</v>
      </c>
      <c r="W615" s="2">
        <v>0</v>
      </c>
      <c r="X615" s="2">
        <v>0</v>
      </c>
      <c r="Y615" s="2">
        <v>56000</v>
      </c>
      <c r="Z615" s="2">
        <v>0</v>
      </c>
      <c r="AA615" s="2">
        <v>0</v>
      </c>
    </row>
    <row r="616" spans="1:27" ht="15" customHeight="1" x14ac:dyDescent="0.25">
      <c r="A616" s="75" t="str">
        <f t="shared" si="27"/>
        <v>LDMIPFIgnore</v>
      </c>
      <c r="B616" s="75" t="str">
        <f>VLOOKUP(L616,Mapping!D:F,3,0)</f>
        <v>Ignore</v>
      </c>
      <c r="C616" s="75" t="str">
        <f>VLOOKUP(L616,Mapping!D:G,4,0)</f>
        <v>Ignore</v>
      </c>
      <c r="D616" s="78">
        <f t="shared" si="28"/>
        <v>-5.0000000000000002E-5</v>
      </c>
      <c r="E616" s="78">
        <f t="shared" si="29"/>
        <v>0</v>
      </c>
      <c r="F616" s="76" t="str">
        <f>VLOOKUP(L616,Mapping!D:H,5,0)</f>
        <v>AUM</v>
      </c>
      <c r="G616" s="1" t="s">
        <v>648</v>
      </c>
      <c r="H616" s="1" t="s">
        <v>179</v>
      </c>
      <c r="I616" s="1" t="s">
        <v>182</v>
      </c>
      <c r="J616" s="6">
        <v>212000</v>
      </c>
      <c r="K616" s="1" t="s">
        <v>681</v>
      </c>
      <c r="L616" s="6">
        <v>212183</v>
      </c>
      <c r="M616" s="2">
        <v>0</v>
      </c>
      <c r="N616" s="1" t="s">
        <v>1465</v>
      </c>
      <c r="O616" s="1" t="s">
        <v>651</v>
      </c>
      <c r="P616" s="2">
        <v>0</v>
      </c>
      <c r="Q616" s="2">
        <v>500</v>
      </c>
      <c r="R616" s="2">
        <v>-500</v>
      </c>
      <c r="S616" s="2">
        <v>0</v>
      </c>
      <c r="T616" s="2">
        <v>0</v>
      </c>
      <c r="U616" s="2">
        <v>0</v>
      </c>
      <c r="V616" s="2">
        <v>0</v>
      </c>
      <c r="W616" s="2">
        <v>500</v>
      </c>
      <c r="X616" s="2">
        <v>-500</v>
      </c>
      <c r="Y616" s="2">
        <v>0</v>
      </c>
      <c r="Z616" s="2">
        <v>0</v>
      </c>
      <c r="AA616" s="2">
        <v>0</v>
      </c>
    </row>
    <row r="617" spans="1:27" ht="15" customHeight="1" x14ac:dyDescent="0.25">
      <c r="A617" s="75" t="str">
        <f t="shared" si="27"/>
        <v>LDMIPFIgnore</v>
      </c>
      <c r="B617" s="75" t="str">
        <f>VLOOKUP(L617,Mapping!D:F,3,0)</f>
        <v>Ignore</v>
      </c>
      <c r="C617" s="75" t="str">
        <f>VLOOKUP(L617,Mapping!D:G,4,0)</f>
        <v>Ignore</v>
      </c>
      <c r="D617" s="78">
        <f t="shared" si="28"/>
        <v>-2.5101250000000002E-3</v>
      </c>
      <c r="E617" s="78">
        <f t="shared" si="29"/>
        <v>1.0056100000000001E-3</v>
      </c>
      <c r="F617" s="76" t="str">
        <f>VLOOKUP(L617,Mapping!D:H,5,0)</f>
        <v>AUM</v>
      </c>
      <c r="G617" s="1" t="s">
        <v>648</v>
      </c>
      <c r="H617" s="1" t="s">
        <v>179</v>
      </c>
      <c r="I617" s="1" t="s">
        <v>182</v>
      </c>
      <c r="J617" s="6">
        <v>212000</v>
      </c>
      <c r="K617" s="1" t="s">
        <v>681</v>
      </c>
      <c r="L617" s="6">
        <v>212185</v>
      </c>
      <c r="M617" s="2">
        <v>0</v>
      </c>
      <c r="N617" s="1" t="s">
        <v>1020</v>
      </c>
      <c r="O617" s="1" t="s">
        <v>651</v>
      </c>
      <c r="P617" s="2">
        <v>0</v>
      </c>
      <c r="Q617" s="2">
        <v>35157.35</v>
      </c>
      <c r="R617" s="2">
        <v>-25101.25</v>
      </c>
      <c r="S617" s="2">
        <v>0</v>
      </c>
      <c r="T617" s="2">
        <v>0</v>
      </c>
      <c r="U617" s="2">
        <v>10056.1</v>
      </c>
      <c r="V617" s="2">
        <v>0</v>
      </c>
      <c r="W617" s="2">
        <v>35157.35</v>
      </c>
      <c r="X617" s="2">
        <v>-25101.25</v>
      </c>
      <c r="Y617" s="2">
        <v>0</v>
      </c>
      <c r="Z617" s="2">
        <v>0</v>
      </c>
      <c r="AA617" s="2">
        <v>10056.1</v>
      </c>
    </row>
    <row r="618" spans="1:27" ht="15" customHeight="1" x14ac:dyDescent="0.25">
      <c r="A618" s="75" t="str">
        <f t="shared" si="27"/>
        <v>LDMIPFIgnore</v>
      </c>
      <c r="B618" s="75" t="str">
        <f>VLOOKUP(L618,Mapping!D:F,3,0)</f>
        <v>Ignore</v>
      </c>
      <c r="C618" s="75" t="str">
        <f>VLOOKUP(L618,Mapping!D:G,4,0)</f>
        <v>Ignore</v>
      </c>
      <c r="D618" s="78">
        <f t="shared" si="28"/>
        <v>-5.899868E-3</v>
      </c>
      <c r="E618" s="78">
        <f t="shared" si="29"/>
        <v>-2.7E-8</v>
      </c>
      <c r="F618" s="76" t="str">
        <f>VLOOKUP(L618,Mapping!D:H,5,0)</f>
        <v>AUM</v>
      </c>
      <c r="G618" s="1" t="s">
        <v>648</v>
      </c>
      <c r="H618" s="1" t="s">
        <v>179</v>
      </c>
      <c r="I618" s="1" t="s">
        <v>182</v>
      </c>
      <c r="J618" s="6">
        <v>212000</v>
      </c>
      <c r="K618" s="1" t="s">
        <v>681</v>
      </c>
      <c r="L618" s="6">
        <v>212187</v>
      </c>
      <c r="M618" s="2">
        <v>0</v>
      </c>
      <c r="N618" s="1" t="s">
        <v>1203</v>
      </c>
      <c r="O618" s="1" t="s">
        <v>651</v>
      </c>
      <c r="P618" s="2">
        <v>0</v>
      </c>
      <c r="Q618" s="2">
        <v>58998.41</v>
      </c>
      <c r="R618" s="2">
        <v>-58998.68</v>
      </c>
      <c r="S618" s="2">
        <v>0</v>
      </c>
      <c r="T618" s="2">
        <v>-0.27</v>
      </c>
      <c r="U618" s="2">
        <v>0</v>
      </c>
      <c r="V618" s="2">
        <v>0</v>
      </c>
      <c r="W618" s="2">
        <v>58998.41</v>
      </c>
      <c r="X618" s="2">
        <v>-58998.68</v>
      </c>
      <c r="Y618" s="2">
        <v>0</v>
      </c>
      <c r="Z618" s="2">
        <v>-0.27</v>
      </c>
      <c r="AA618" s="2">
        <v>0</v>
      </c>
    </row>
    <row r="619" spans="1:27" ht="15" customHeight="1" x14ac:dyDescent="0.25">
      <c r="A619" s="75" t="str">
        <f t="shared" si="27"/>
        <v>LDMIPFIgnore</v>
      </c>
      <c r="B619" s="75" t="str">
        <f>VLOOKUP(L619,Mapping!D:F,3,0)</f>
        <v>Ignore</v>
      </c>
      <c r="C619" s="75" t="str">
        <f>VLOOKUP(L619,Mapping!D:G,4,0)</f>
        <v>Ignore</v>
      </c>
      <c r="D619" s="78">
        <f t="shared" si="28"/>
        <v>-5.4934470000000003E-3</v>
      </c>
      <c r="E619" s="78">
        <f t="shared" si="29"/>
        <v>1.601817E-3</v>
      </c>
      <c r="F619" s="76" t="str">
        <f>VLOOKUP(L619,Mapping!D:H,5,0)</f>
        <v>AUM</v>
      </c>
      <c r="G619" s="1" t="s">
        <v>648</v>
      </c>
      <c r="H619" s="1" t="s">
        <v>179</v>
      </c>
      <c r="I619" s="1" t="s">
        <v>182</v>
      </c>
      <c r="J619" s="6">
        <v>212000</v>
      </c>
      <c r="K619" s="1" t="s">
        <v>681</v>
      </c>
      <c r="L619" s="6">
        <v>212194</v>
      </c>
      <c r="M619" s="2">
        <v>0</v>
      </c>
      <c r="N619" s="1" t="s">
        <v>691</v>
      </c>
      <c r="O619" s="1" t="s">
        <v>651</v>
      </c>
      <c r="P619" s="2">
        <v>0</v>
      </c>
      <c r="Q619" s="2">
        <v>70952.639999999999</v>
      </c>
      <c r="R619" s="2">
        <v>-54934.47</v>
      </c>
      <c r="S619" s="2">
        <v>0</v>
      </c>
      <c r="T619" s="2">
        <v>0</v>
      </c>
      <c r="U619" s="2">
        <v>16018.17</v>
      </c>
      <c r="V619" s="2">
        <v>0</v>
      </c>
      <c r="W619" s="2">
        <v>70952.639999999999</v>
      </c>
      <c r="X619" s="2">
        <v>-54934.47</v>
      </c>
      <c r="Y619" s="2">
        <v>0</v>
      </c>
      <c r="Z619" s="2">
        <v>0</v>
      </c>
      <c r="AA619" s="2">
        <v>16018.17</v>
      </c>
    </row>
    <row r="620" spans="1:27" ht="15" customHeight="1" x14ac:dyDescent="0.25">
      <c r="A620" s="75" t="str">
        <f t="shared" si="27"/>
        <v>LDMIPFIgnore</v>
      </c>
      <c r="B620" s="75" t="str">
        <f>VLOOKUP(L620,Mapping!D:F,3,0)</f>
        <v>Ignore</v>
      </c>
      <c r="C620" s="75" t="str">
        <f>VLOOKUP(L620,Mapping!D:G,4,0)</f>
        <v>Ignore</v>
      </c>
      <c r="D620" s="78">
        <f t="shared" si="28"/>
        <v>-2.2100000000000002E-3</v>
      </c>
      <c r="E620" s="78">
        <f t="shared" si="29"/>
        <v>0</v>
      </c>
      <c r="F620" s="76" t="str">
        <f>VLOOKUP(L620,Mapping!D:H,5,0)</f>
        <v>AUM</v>
      </c>
      <c r="G620" s="1" t="s">
        <v>648</v>
      </c>
      <c r="H620" s="1" t="s">
        <v>179</v>
      </c>
      <c r="I620" s="1" t="s">
        <v>182</v>
      </c>
      <c r="J620" s="6">
        <v>212000</v>
      </c>
      <c r="K620" s="1" t="s">
        <v>681</v>
      </c>
      <c r="L620" s="6">
        <v>212197</v>
      </c>
      <c r="M620" s="2">
        <v>0</v>
      </c>
      <c r="N620" s="1" t="s">
        <v>942</v>
      </c>
      <c r="O620" s="1" t="s">
        <v>651</v>
      </c>
      <c r="P620" s="2">
        <v>0</v>
      </c>
      <c r="Q620" s="2">
        <v>22100</v>
      </c>
      <c r="R620" s="2">
        <v>-22100</v>
      </c>
      <c r="S620" s="2">
        <v>0</v>
      </c>
      <c r="T620" s="2">
        <v>0</v>
      </c>
      <c r="U620" s="2">
        <v>0</v>
      </c>
      <c r="V620" s="2">
        <v>0</v>
      </c>
      <c r="W620" s="2">
        <v>22100</v>
      </c>
      <c r="X620" s="2">
        <v>-22100</v>
      </c>
      <c r="Y620" s="2">
        <v>0</v>
      </c>
      <c r="Z620" s="2">
        <v>0</v>
      </c>
      <c r="AA620" s="2">
        <v>0</v>
      </c>
    </row>
    <row r="621" spans="1:27" ht="15" customHeight="1" x14ac:dyDescent="0.25">
      <c r="A621" s="75" t="str">
        <f t="shared" si="27"/>
        <v>LDMIPFIgnore</v>
      </c>
      <c r="B621" s="75" t="str">
        <f>VLOOKUP(L621,Mapping!D:F,3,0)</f>
        <v>Ignore</v>
      </c>
      <c r="C621" s="75" t="str">
        <f>VLOOKUP(L621,Mapping!D:G,4,0)</f>
        <v>Ignore</v>
      </c>
      <c r="D621" s="78">
        <f t="shared" si="28"/>
        <v>7.0703253000000008E-2</v>
      </c>
      <c r="E621" s="78">
        <f t="shared" si="29"/>
        <v>7.0703249999999995E-2</v>
      </c>
      <c r="F621" s="76" t="str">
        <f>VLOOKUP(L621,Mapping!D:H,5,0)</f>
        <v>AUM</v>
      </c>
      <c r="G621" s="1" t="s">
        <v>648</v>
      </c>
      <c r="H621" s="1" t="s">
        <v>179</v>
      </c>
      <c r="I621" s="1" t="s">
        <v>182</v>
      </c>
      <c r="J621" s="6">
        <v>212000</v>
      </c>
      <c r="K621" s="1" t="s">
        <v>681</v>
      </c>
      <c r="L621" s="6">
        <v>212220</v>
      </c>
      <c r="M621" s="2">
        <v>0</v>
      </c>
      <c r="N621" s="1" t="s">
        <v>692</v>
      </c>
      <c r="O621" s="1" t="s">
        <v>651</v>
      </c>
      <c r="P621" s="2">
        <v>-0.03</v>
      </c>
      <c r="Q621" s="2">
        <v>0</v>
      </c>
      <c r="R621" s="2">
        <v>0</v>
      </c>
      <c r="S621" s="2">
        <v>707032.53</v>
      </c>
      <c r="T621" s="2">
        <v>0</v>
      </c>
      <c r="U621" s="2">
        <v>707032.5</v>
      </c>
      <c r="V621" s="2">
        <v>-0.03</v>
      </c>
      <c r="W621" s="2">
        <v>0</v>
      </c>
      <c r="X621" s="2">
        <v>0</v>
      </c>
      <c r="Y621" s="2">
        <v>707032.53</v>
      </c>
      <c r="Z621" s="2">
        <v>0</v>
      </c>
      <c r="AA621" s="2">
        <v>707032.5</v>
      </c>
    </row>
    <row r="622" spans="1:27" ht="15" customHeight="1" x14ac:dyDescent="0.25">
      <c r="A622" s="75" t="str">
        <f t="shared" si="27"/>
        <v>LDMIPFIgnore</v>
      </c>
      <c r="B622" s="75" t="str">
        <f>VLOOKUP(L622,Mapping!D:F,3,0)</f>
        <v>Ignore</v>
      </c>
      <c r="C622" s="75" t="str">
        <f>VLOOKUP(L622,Mapping!D:G,4,0)</f>
        <v>Ignore</v>
      </c>
      <c r="D622" s="78">
        <f t="shared" si="28"/>
        <v>-3.9184303000000004E-2</v>
      </c>
      <c r="E622" s="78">
        <f t="shared" si="29"/>
        <v>-3.9184303000000004E-2</v>
      </c>
      <c r="F622" s="76" t="str">
        <f>VLOOKUP(L622,Mapping!D:H,5,0)</f>
        <v>AUM</v>
      </c>
      <c r="G622" s="1" t="s">
        <v>648</v>
      </c>
      <c r="H622" s="1" t="s">
        <v>179</v>
      </c>
      <c r="I622" s="1" t="s">
        <v>182</v>
      </c>
      <c r="J622" s="6">
        <v>212000</v>
      </c>
      <c r="K622" s="1" t="s">
        <v>681</v>
      </c>
      <c r="L622" s="6">
        <v>212223</v>
      </c>
      <c r="M622" s="2">
        <v>0</v>
      </c>
      <c r="N622" s="1" t="s">
        <v>693</v>
      </c>
      <c r="O622" s="1" t="s">
        <v>651</v>
      </c>
      <c r="P622" s="2">
        <v>0</v>
      </c>
      <c r="Q622" s="2">
        <v>0</v>
      </c>
      <c r="R622" s="2">
        <v>-391843.03</v>
      </c>
      <c r="S622" s="2">
        <v>0</v>
      </c>
      <c r="T622" s="2">
        <v>-391843.03</v>
      </c>
      <c r="U622" s="2">
        <v>0</v>
      </c>
      <c r="V622" s="2">
        <v>0</v>
      </c>
      <c r="W622" s="2">
        <v>0</v>
      </c>
      <c r="X622" s="2">
        <v>-391843.03</v>
      </c>
      <c r="Y622" s="2">
        <v>0</v>
      </c>
      <c r="Z622" s="2">
        <v>-391843.03</v>
      </c>
      <c r="AA622" s="2">
        <v>0</v>
      </c>
    </row>
    <row r="623" spans="1:27" ht="15" customHeight="1" x14ac:dyDescent="0.25">
      <c r="A623" s="75" t="str">
        <f t="shared" si="27"/>
        <v>LDMIPFIgnore</v>
      </c>
      <c r="B623" s="75" t="str">
        <f>VLOOKUP(L623,Mapping!D:F,3,0)</f>
        <v>Ignore</v>
      </c>
      <c r="C623" s="75" t="str">
        <f>VLOOKUP(L623,Mapping!D:G,4,0)</f>
        <v>Ignore</v>
      </c>
      <c r="D623" s="78">
        <f t="shared" si="28"/>
        <v>5.36455E-3</v>
      </c>
      <c r="E623" s="78">
        <f t="shared" si="29"/>
        <v>5.4607750000000002E-3</v>
      </c>
      <c r="F623" s="76" t="str">
        <f>VLOOKUP(L623,Mapping!D:H,5,0)</f>
        <v>AUM</v>
      </c>
      <c r="G623" s="1" t="s">
        <v>648</v>
      </c>
      <c r="H623" s="1" t="s">
        <v>179</v>
      </c>
      <c r="I623" s="1" t="s">
        <v>182</v>
      </c>
      <c r="J623" s="6">
        <v>212000</v>
      </c>
      <c r="K623" s="1" t="s">
        <v>681</v>
      </c>
      <c r="L623" s="6">
        <v>212227</v>
      </c>
      <c r="M623" s="2">
        <v>0</v>
      </c>
      <c r="N623" s="1" t="s">
        <v>836</v>
      </c>
      <c r="O623" s="1" t="s">
        <v>651</v>
      </c>
      <c r="P623" s="2">
        <v>0</v>
      </c>
      <c r="Q623" s="2">
        <v>962.25</v>
      </c>
      <c r="R623" s="2">
        <v>0</v>
      </c>
      <c r="S623" s="2">
        <v>53645.5</v>
      </c>
      <c r="T623" s="2">
        <v>0</v>
      </c>
      <c r="U623" s="2">
        <v>54607.75</v>
      </c>
      <c r="V623" s="2">
        <v>0</v>
      </c>
      <c r="W623" s="2">
        <v>962.25</v>
      </c>
      <c r="X623" s="2">
        <v>0</v>
      </c>
      <c r="Y623" s="2">
        <v>53645.5</v>
      </c>
      <c r="Z623" s="2">
        <v>0</v>
      </c>
      <c r="AA623" s="2">
        <v>54607.75</v>
      </c>
    </row>
    <row r="624" spans="1:27" ht="15" customHeight="1" x14ac:dyDescent="0.25">
      <c r="A624" s="75" t="str">
        <f t="shared" si="27"/>
        <v>LDMIPFIgnore</v>
      </c>
      <c r="B624" s="75" t="str">
        <f>VLOOKUP(L624,Mapping!D:F,3,0)</f>
        <v>Ignore</v>
      </c>
      <c r="C624" s="75" t="str">
        <f>VLOOKUP(L624,Mapping!D:G,4,0)</f>
        <v>Ignore</v>
      </c>
      <c r="D624" s="78">
        <f t="shared" si="28"/>
        <v>-3.6199999999999999E-5</v>
      </c>
      <c r="E624" s="78">
        <f t="shared" si="29"/>
        <v>3.4000000000000001E-6</v>
      </c>
      <c r="F624" s="76" t="str">
        <f>VLOOKUP(L624,Mapping!D:H,5,0)</f>
        <v>AUM</v>
      </c>
      <c r="G624" s="1" t="s">
        <v>648</v>
      </c>
      <c r="H624" s="1" t="s">
        <v>179</v>
      </c>
      <c r="I624" s="1" t="s">
        <v>182</v>
      </c>
      <c r="J624" s="6">
        <v>212000</v>
      </c>
      <c r="K624" s="1" t="s">
        <v>681</v>
      </c>
      <c r="L624" s="6">
        <v>212233</v>
      </c>
      <c r="M624" s="2">
        <v>0</v>
      </c>
      <c r="N624" s="1" t="s">
        <v>694</v>
      </c>
      <c r="O624" s="1" t="s">
        <v>651</v>
      </c>
      <c r="P624" s="2">
        <v>0</v>
      </c>
      <c r="Q624" s="2">
        <v>396</v>
      </c>
      <c r="R624" s="2">
        <v>-362</v>
      </c>
      <c r="S624" s="2">
        <v>0</v>
      </c>
      <c r="T624" s="2">
        <v>0</v>
      </c>
      <c r="U624" s="2">
        <v>34</v>
      </c>
      <c r="V624" s="2">
        <v>0</v>
      </c>
      <c r="W624" s="2">
        <v>396</v>
      </c>
      <c r="X624" s="2">
        <v>-362</v>
      </c>
      <c r="Y624" s="2">
        <v>0</v>
      </c>
      <c r="Z624" s="2">
        <v>0</v>
      </c>
      <c r="AA624" s="2">
        <v>34</v>
      </c>
    </row>
    <row r="625" spans="1:27" ht="15" customHeight="1" x14ac:dyDescent="0.25">
      <c r="A625" s="75" t="str">
        <f t="shared" si="27"/>
        <v>LDMIPFIgnore</v>
      </c>
      <c r="B625" s="75" t="str">
        <f>VLOOKUP(L625,Mapping!D:F,3,0)</f>
        <v>Ignore</v>
      </c>
      <c r="C625" s="75" t="str">
        <f>VLOOKUP(L625,Mapping!D:G,4,0)</f>
        <v>Ignore</v>
      </c>
      <c r="D625" s="78">
        <f t="shared" si="28"/>
        <v>3.6859999999999999E-6</v>
      </c>
      <c r="E625" s="78">
        <f t="shared" si="29"/>
        <v>6.85526E-4</v>
      </c>
      <c r="F625" s="76" t="str">
        <f>VLOOKUP(L625,Mapping!D:H,5,0)</f>
        <v>AUM</v>
      </c>
      <c r="G625" s="1" t="s">
        <v>648</v>
      </c>
      <c r="H625" s="1" t="s">
        <v>179</v>
      </c>
      <c r="I625" s="1" t="s">
        <v>182</v>
      </c>
      <c r="J625" s="6">
        <v>212000</v>
      </c>
      <c r="K625" s="1" t="s">
        <v>681</v>
      </c>
      <c r="L625" s="6">
        <v>212240</v>
      </c>
      <c r="M625" s="2">
        <v>0</v>
      </c>
      <c r="N625" s="1" t="s">
        <v>695</v>
      </c>
      <c r="O625" s="1" t="s">
        <v>651</v>
      </c>
      <c r="P625" s="2">
        <v>0</v>
      </c>
      <c r="Q625" s="2">
        <v>6818.4</v>
      </c>
      <c r="R625" s="2">
        <v>0</v>
      </c>
      <c r="S625" s="2">
        <v>36.86</v>
      </c>
      <c r="T625" s="2">
        <v>0</v>
      </c>
      <c r="U625" s="2">
        <v>6855.26</v>
      </c>
      <c r="V625" s="2">
        <v>0</v>
      </c>
      <c r="W625" s="2">
        <v>6818.4</v>
      </c>
      <c r="X625" s="2">
        <v>0</v>
      </c>
      <c r="Y625" s="2">
        <v>36.86</v>
      </c>
      <c r="Z625" s="2">
        <v>0</v>
      </c>
      <c r="AA625" s="2">
        <v>6855.26</v>
      </c>
    </row>
    <row r="626" spans="1:27" ht="15" customHeight="1" x14ac:dyDescent="0.25">
      <c r="A626" s="75" t="str">
        <f t="shared" si="27"/>
        <v>LDMIPFIgnore</v>
      </c>
      <c r="B626" s="75" t="str">
        <f>VLOOKUP(L626,Mapping!D:F,3,0)</f>
        <v>Ignore</v>
      </c>
      <c r="C626" s="75" t="str">
        <f>VLOOKUP(L626,Mapping!D:G,4,0)</f>
        <v>Ignore</v>
      </c>
      <c r="D626" s="78">
        <f t="shared" si="28"/>
        <v>2.0000000000000002E-5</v>
      </c>
      <c r="E626" s="78">
        <f t="shared" si="29"/>
        <v>8.25E-5</v>
      </c>
      <c r="F626" s="76" t="str">
        <f>VLOOKUP(L626,Mapping!D:H,5,0)</f>
        <v>AUM</v>
      </c>
      <c r="G626" s="1" t="s">
        <v>648</v>
      </c>
      <c r="H626" s="1" t="s">
        <v>179</v>
      </c>
      <c r="I626" s="1" t="s">
        <v>182</v>
      </c>
      <c r="J626" s="6">
        <v>212000</v>
      </c>
      <c r="K626" s="1" t="s">
        <v>681</v>
      </c>
      <c r="L626" s="6">
        <v>212247</v>
      </c>
      <c r="M626" s="2">
        <v>0</v>
      </c>
      <c r="N626" s="1" t="s">
        <v>696</v>
      </c>
      <c r="O626" s="1" t="s">
        <v>651</v>
      </c>
      <c r="P626" s="2">
        <v>0</v>
      </c>
      <c r="Q626" s="2">
        <v>625</v>
      </c>
      <c r="R626" s="2">
        <v>0</v>
      </c>
      <c r="S626" s="2">
        <v>200</v>
      </c>
      <c r="T626" s="2">
        <v>0</v>
      </c>
      <c r="U626" s="2">
        <v>825</v>
      </c>
      <c r="V626" s="2">
        <v>0</v>
      </c>
      <c r="W626" s="2">
        <v>625</v>
      </c>
      <c r="X626" s="2">
        <v>0</v>
      </c>
      <c r="Y626" s="2">
        <v>200</v>
      </c>
      <c r="Z626" s="2">
        <v>0</v>
      </c>
      <c r="AA626" s="2">
        <v>825</v>
      </c>
    </row>
    <row r="627" spans="1:27" ht="15" customHeight="1" x14ac:dyDescent="0.25">
      <c r="A627" s="75" t="str">
        <f t="shared" si="27"/>
        <v>LDMIPFIgnore</v>
      </c>
      <c r="B627" s="75" t="str">
        <f>VLOOKUP(L627,Mapping!D:F,3,0)</f>
        <v>Ignore</v>
      </c>
      <c r="C627" s="75" t="str">
        <f>VLOOKUP(L627,Mapping!D:G,4,0)</f>
        <v>Ignore</v>
      </c>
      <c r="D627" s="78">
        <f t="shared" si="28"/>
        <v>-7.5995000000000007E-5</v>
      </c>
      <c r="E627" s="78">
        <f t="shared" si="29"/>
        <v>1.9880399999999999E-4</v>
      </c>
      <c r="F627" s="76" t="str">
        <f>VLOOKUP(L627,Mapping!D:H,5,0)</f>
        <v>AUM</v>
      </c>
      <c r="G627" s="1" t="s">
        <v>648</v>
      </c>
      <c r="H627" s="1" t="s">
        <v>179</v>
      </c>
      <c r="I627" s="1" t="s">
        <v>182</v>
      </c>
      <c r="J627" s="6">
        <v>212000</v>
      </c>
      <c r="K627" s="1" t="s">
        <v>681</v>
      </c>
      <c r="L627" s="6">
        <v>212252</v>
      </c>
      <c r="M627" s="2">
        <v>0</v>
      </c>
      <c r="N627" s="1" t="s">
        <v>697</v>
      </c>
      <c r="O627" s="1" t="s">
        <v>651</v>
      </c>
      <c r="P627" s="2">
        <v>0</v>
      </c>
      <c r="Q627" s="2">
        <v>2747.99</v>
      </c>
      <c r="R627" s="2">
        <v>-759.95</v>
      </c>
      <c r="S627" s="2">
        <v>0</v>
      </c>
      <c r="T627" s="2">
        <v>0</v>
      </c>
      <c r="U627" s="2">
        <v>1988.04</v>
      </c>
      <c r="V627" s="2">
        <v>0</v>
      </c>
      <c r="W627" s="2">
        <v>2747.99</v>
      </c>
      <c r="X627" s="2">
        <v>-759.95</v>
      </c>
      <c r="Y627" s="2">
        <v>0</v>
      </c>
      <c r="Z627" s="2">
        <v>0</v>
      </c>
      <c r="AA627" s="2">
        <v>1988.04</v>
      </c>
    </row>
    <row r="628" spans="1:27" ht="15" customHeight="1" x14ac:dyDescent="0.25">
      <c r="A628" s="75" t="str">
        <f t="shared" si="27"/>
        <v>LDMIPFIgnore</v>
      </c>
      <c r="B628" s="75" t="str">
        <f>VLOOKUP(L628,Mapping!D:F,3,0)</f>
        <v>Ignore</v>
      </c>
      <c r="C628" s="75" t="str">
        <f>VLOOKUP(L628,Mapping!D:G,4,0)</f>
        <v>Ignore</v>
      </c>
      <c r="D628" s="78">
        <f t="shared" si="28"/>
        <v>6.272518299999999E-2</v>
      </c>
      <c r="E628" s="78">
        <f t="shared" si="29"/>
        <v>6.2725185000000003E-2</v>
      </c>
      <c r="F628" s="76" t="str">
        <f>VLOOKUP(L628,Mapping!D:H,5,0)</f>
        <v>AUM</v>
      </c>
      <c r="G628" s="1" t="s">
        <v>648</v>
      </c>
      <c r="H628" s="1" t="s">
        <v>179</v>
      </c>
      <c r="I628" s="1" t="s">
        <v>182</v>
      </c>
      <c r="J628" s="6">
        <v>212000</v>
      </c>
      <c r="K628" s="1" t="s">
        <v>681</v>
      </c>
      <c r="L628" s="6">
        <v>212255</v>
      </c>
      <c r="M628" s="2">
        <v>0</v>
      </c>
      <c r="N628" s="1" t="s">
        <v>698</v>
      </c>
      <c r="O628" s="1" t="s">
        <v>651</v>
      </c>
      <c r="P628" s="2">
        <v>0</v>
      </c>
      <c r="Q628" s="2">
        <v>0.02</v>
      </c>
      <c r="R628" s="2">
        <v>0</v>
      </c>
      <c r="S628" s="2">
        <v>627251.82999999996</v>
      </c>
      <c r="T628" s="2">
        <v>0</v>
      </c>
      <c r="U628" s="2">
        <v>627251.85</v>
      </c>
      <c r="V628" s="2">
        <v>0</v>
      </c>
      <c r="W628" s="2">
        <v>0.02</v>
      </c>
      <c r="X628" s="2">
        <v>0</v>
      </c>
      <c r="Y628" s="2">
        <v>627251.82999999996</v>
      </c>
      <c r="Z628" s="2">
        <v>0</v>
      </c>
      <c r="AA628" s="2">
        <v>627251.85</v>
      </c>
    </row>
    <row r="629" spans="1:27" ht="15" customHeight="1" x14ac:dyDescent="0.25">
      <c r="A629" s="75" t="str">
        <f t="shared" si="27"/>
        <v>LDMIPFIgnore</v>
      </c>
      <c r="B629" s="75" t="str">
        <f>VLOOKUP(L629,Mapping!D:F,3,0)</f>
        <v>Ignore</v>
      </c>
      <c r="C629" s="75" t="str">
        <f>VLOOKUP(L629,Mapping!D:G,4,0)</f>
        <v>Ignore</v>
      </c>
      <c r="D629" s="78">
        <f t="shared" si="28"/>
        <v>1.4987400000000001E-4</v>
      </c>
      <c r="E629" s="78">
        <f t="shared" si="29"/>
        <v>6.9035939999999999E-3</v>
      </c>
      <c r="F629" s="76" t="str">
        <f>VLOOKUP(L629,Mapping!D:H,5,0)</f>
        <v>AUM</v>
      </c>
      <c r="G629" s="1" t="s">
        <v>648</v>
      </c>
      <c r="H629" s="1" t="s">
        <v>179</v>
      </c>
      <c r="I629" s="1" t="s">
        <v>182</v>
      </c>
      <c r="J629" s="6">
        <v>212000</v>
      </c>
      <c r="K629" s="1" t="s">
        <v>681</v>
      </c>
      <c r="L629" s="6">
        <v>212271</v>
      </c>
      <c r="M629" s="2">
        <v>0</v>
      </c>
      <c r="N629" s="1" t="s">
        <v>700</v>
      </c>
      <c r="O629" s="1" t="s">
        <v>651</v>
      </c>
      <c r="P629" s="2">
        <v>0</v>
      </c>
      <c r="Q629" s="2">
        <v>67537.2</v>
      </c>
      <c r="R629" s="2">
        <v>0</v>
      </c>
      <c r="S629" s="2">
        <v>1498.74</v>
      </c>
      <c r="T629" s="2">
        <v>0</v>
      </c>
      <c r="U629" s="2">
        <v>69035.94</v>
      </c>
      <c r="V629" s="2">
        <v>0</v>
      </c>
      <c r="W629" s="2">
        <v>67537.2</v>
      </c>
      <c r="X629" s="2">
        <v>0</v>
      </c>
      <c r="Y629" s="2">
        <v>1498.74</v>
      </c>
      <c r="Z629" s="2">
        <v>0</v>
      </c>
      <c r="AA629" s="2">
        <v>69035.94</v>
      </c>
    </row>
    <row r="630" spans="1:27" ht="15" customHeight="1" x14ac:dyDescent="0.25">
      <c r="A630" s="75" t="str">
        <f t="shared" si="27"/>
        <v>LDMIPFIgnore</v>
      </c>
      <c r="B630" s="75" t="str">
        <f>VLOOKUP(L630,Mapping!D:F,3,0)</f>
        <v>Ignore</v>
      </c>
      <c r="C630" s="75" t="str">
        <f>VLOOKUP(L630,Mapping!D:G,4,0)</f>
        <v>Ignore</v>
      </c>
      <c r="D630" s="78">
        <f t="shared" si="28"/>
        <v>1.4987400000000001E-4</v>
      </c>
      <c r="E630" s="78">
        <f t="shared" si="29"/>
        <v>6.9035939999999999E-3</v>
      </c>
      <c r="F630" s="76" t="str">
        <f>VLOOKUP(L630,Mapping!D:H,5,0)</f>
        <v>AUM</v>
      </c>
      <c r="G630" s="1" t="s">
        <v>648</v>
      </c>
      <c r="H630" s="1" t="s">
        <v>179</v>
      </c>
      <c r="I630" s="1" t="s">
        <v>182</v>
      </c>
      <c r="J630" s="6">
        <v>212000</v>
      </c>
      <c r="K630" s="1" t="s">
        <v>681</v>
      </c>
      <c r="L630" s="6">
        <v>212272</v>
      </c>
      <c r="M630" s="2">
        <v>0</v>
      </c>
      <c r="N630" s="1" t="s">
        <v>701</v>
      </c>
      <c r="O630" s="1" t="s">
        <v>651</v>
      </c>
      <c r="P630" s="2">
        <v>0</v>
      </c>
      <c r="Q630" s="2">
        <v>67537.2</v>
      </c>
      <c r="R630" s="2">
        <v>0</v>
      </c>
      <c r="S630" s="2">
        <v>1498.74</v>
      </c>
      <c r="T630" s="2">
        <v>0</v>
      </c>
      <c r="U630" s="2">
        <v>69035.94</v>
      </c>
      <c r="V630" s="2">
        <v>0</v>
      </c>
      <c r="W630" s="2">
        <v>67537.2</v>
      </c>
      <c r="X630" s="2">
        <v>0</v>
      </c>
      <c r="Y630" s="2">
        <v>1498.74</v>
      </c>
      <c r="Z630" s="2">
        <v>0</v>
      </c>
      <c r="AA630" s="2">
        <v>69035.94</v>
      </c>
    </row>
    <row r="631" spans="1:27" ht="15" customHeight="1" x14ac:dyDescent="0.25">
      <c r="A631" s="75" t="str">
        <f t="shared" si="27"/>
        <v>LDMIPFIgnore</v>
      </c>
      <c r="B631" s="75" t="str">
        <f>VLOOKUP(L631,Mapping!D:F,3,0)</f>
        <v>Ignore</v>
      </c>
      <c r="C631" s="75" t="str">
        <f>VLOOKUP(L631,Mapping!D:G,4,0)</f>
        <v>Ignore</v>
      </c>
      <c r="D631" s="78">
        <f t="shared" si="28"/>
        <v>-2.5507500000000001E-4</v>
      </c>
      <c r="E631" s="78">
        <f t="shared" si="29"/>
        <v>7.3528999999999993E-5</v>
      </c>
      <c r="F631" s="76" t="str">
        <f>VLOOKUP(L631,Mapping!D:H,5,0)</f>
        <v>AUM</v>
      </c>
      <c r="G631" s="1" t="s">
        <v>648</v>
      </c>
      <c r="H631" s="1" t="s">
        <v>179</v>
      </c>
      <c r="I631" s="1" t="s">
        <v>182</v>
      </c>
      <c r="J631" s="6">
        <v>212000</v>
      </c>
      <c r="K631" s="1" t="s">
        <v>681</v>
      </c>
      <c r="L631" s="6">
        <v>212427</v>
      </c>
      <c r="M631" s="2">
        <v>0</v>
      </c>
      <c r="N631" s="1" t="s">
        <v>768</v>
      </c>
      <c r="O631" s="1" t="s">
        <v>651</v>
      </c>
      <c r="P631" s="2">
        <v>0</v>
      </c>
      <c r="Q631" s="2">
        <v>3286.04</v>
      </c>
      <c r="R631" s="2">
        <v>-2550.75</v>
      </c>
      <c r="S631" s="2">
        <v>0</v>
      </c>
      <c r="T631" s="2">
        <v>0</v>
      </c>
      <c r="U631" s="2">
        <v>735.29</v>
      </c>
      <c r="V631" s="2">
        <v>0</v>
      </c>
      <c r="W631" s="2">
        <v>3286.04</v>
      </c>
      <c r="X631" s="2">
        <v>-2550.75</v>
      </c>
      <c r="Y631" s="2">
        <v>0</v>
      </c>
      <c r="Z631" s="2">
        <v>0</v>
      </c>
      <c r="AA631" s="2">
        <v>735.29</v>
      </c>
    </row>
    <row r="632" spans="1:27" ht="15" customHeight="1" x14ac:dyDescent="0.25">
      <c r="A632" s="75" t="str">
        <f t="shared" si="27"/>
        <v>LDMIPFIgnore</v>
      </c>
      <c r="B632" s="75" t="str">
        <f>VLOOKUP(L632,Mapping!D:F,3,0)</f>
        <v>Ignore</v>
      </c>
      <c r="C632" s="75" t="str">
        <f>VLOOKUP(L632,Mapping!D:G,4,0)</f>
        <v>Ignore</v>
      </c>
      <c r="D632" s="78">
        <f t="shared" si="28"/>
        <v>3.6859999999999999E-6</v>
      </c>
      <c r="E632" s="78">
        <f t="shared" si="29"/>
        <v>6.85526E-4</v>
      </c>
      <c r="F632" s="76" t="str">
        <f>VLOOKUP(L632,Mapping!D:H,5,0)</f>
        <v>AUM</v>
      </c>
      <c r="G632" s="1" t="s">
        <v>648</v>
      </c>
      <c r="H632" s="1" t="s">
        <v>179</v>
      </c>
      <c r="I632" s="1" t="s">
        <v>182</v>
      </c>
      <c r="J632" s="6">
        <v>212000</v>
      </c>
      <c r="K632" s="1" t="s">
        <v>681</v>
      </c>
      <c r="L632" s="6">
        <v>213166</v>
      </c>
      <c r="M632" s="2">
        <v>0</v>
      </c>
      <c r="N632" s="1" t="s">
        <v>702</v>
      </c>
      <c r="O632" s="1" t="s">
        <v>651</v>
      </c>
      <c r="P632" s="2">
        <v>0</v>
      </c>
      <c r="Q632" s="2">
        <v>6818.4</v>
      </c>
      <c r="R632" s="2">
        <v>0</v>
      </c>
      <c r="S632" s="2">
        <v>36.86</v>
      </c>
      <c r="T632" s="2">
        <v>0</v>
      </c>
      <c r="U632" s="2">
        <v>6855.26</v>
      </c>
      <c r="V632" s="2">
        <v>0</v>
      </c>
      <c r="W632" s="2">
        <v>6818.4</v>
      </c>
      <c r="X632" s="2">
        <v>0</v>
      </c>
      <c r="Y632" s="2">
        <v>36.86</v>
      </c>
      <c r="Z632" s="2">
        <v>0</v>
      </c>
      <c r="AA632" s="2">
        <v>6855.26</v>
      </c>
    </row>
    <row r="633" spans="1:27" ht="15" customHeight="1" x14ac:dyDescent="0.25">
      <c r="A633" s="75" t="str">
        <f t="shared" si="27"/>
        <v>LDMIPFIgnore</v>
      </c>
      <c r="B633" s="75" t="str">
        <f>VLOOKUP(L633,Mapping!D:F,3,0)</f>
        <v>Ignore</v>
      </c>
      <c r="C633" s="75" t="str">
        <f>VLOOKUP(L633,Mapping!D:G,4,0)</f>
        <v>Ignore</v>
      </c>
      <c r="D633" s="78">
        <f t="shared" si="28"/>
        <v>-1.8500599999999998E-4</v>
      </c>
      <c r="E633" s="78">
        <f t="shared" si="29"/>
        <v>0</v>
      </c>
      <c r="F633" s="76" t="str">
        <f>VLOOKUP(L633,Mapping!D:H,5,0)</f>
        <v>AUM</v>
      </c>
      <c r="G633" s="1" t="s">
        <v>648</v>
      </c>
      <c r="H633" s="1" t="s">
        <v>179</v>
      </c>
      <c r="I633" s="1" t="s">
        <v>182</v>
      </c>
      <c r="J633" s="6">
        <v>212000</v>
      </c>
      <c r="K633" s="1" t="s">
        <v>681</v>
      </c>
      <c r="L633" s="6">
        <v>214100</v>
      </c>
      <c r="M633" s="2">
        <v>0</v>
      </c>
      <c r="N633" s="1" t="s">
        <v>944</v>
      </c>
      <c r="O633" s="1" t="s">
        <v>651</v>
      </c>
      <c r="P633" s="2">
        <v>0</v>
      </c>
      <c r="Q633" s="2">
        <v>1850.06</v>
      </c>
      <c r="R633" s="2">
        <v>-1850.06</v>
      </c>
      <c r="S633" s="2">
        <v>0</v>
      </c>
      <c r="T633" s="2">
        <v>0</v>
      </c>
      <c r="U633" s="2">
        <v>0</v>
      </c>
      <c r="V633" s="2">
        <v>0</v>
      </c>
      <c r="W633" s="2">
        <v>1850.06</v>
      </c>
      <c r="X633" s="2">
        <v>-1850.06</v>
      </c>
      <c r="Y633" s="2">
        <v>0</v>
      </c>
      <c r="Z633" s="2">
        <v>0</v>
      </c>
      <c r="AA633" s="2">
        <v>0</v>
      </c>
    </row>
    <row r="634" spans="1:27" ht="15" customHeight="1" x14ac:dyDescent="0.25">
      <c r="A634" s="75" t="str">
        <f t="shared" si="27"/>
        <v>LDMIPFIgnore</v>
      </c>
      <c r="B634" s="75" t="str">
        <f>VLOOKUP(L634,Mapping!D:F,3,0)</f>
        <v>Ignore</v>
      </c>
      <c r="C634" s="75" t="str">
        <f>VLOOKUP(L634,Mapping!D:G,4,0)</f>
        <v>Ignore</v>
      </c>
      <c r="D634" s="78">
        <f t="shared" si="28"/>
        <v>2.4134339999999999E-3</v>
      </c>
      <c r="E634" s="78">
        <f t="shared" si="29"/>
        <v>7.670421999999999E-2</v>
      </c>
      <c r="F634" s="76" t="str">
        <f>VLOOKUP(L634,Mapping!D:H,5,0)</f>
        <v>AUM</v>
      </c>
      <c r="G634" s="1" t="s">
        <v>648</v>
      </c>
      <c r="H634" s="1" t="s">
        <v>179</v>
      </c>
      <c r="I634" s="1" t="s">
        <v>182</v>
      </c>
      <c r="J634" s="6">
        <v>213000</v>
      </c>
      <c r="K634" s="1" t="s">
        <v>703</v>
      </c>
      <c r="L634" s="6">
        <v>213500</v>
      </c>
      <c r="M634" s="2">
        <v>0</v>
      </c>
      <c r="N634" s="1" t="s">
        <v>704</v>
      </c>
      <c r="O634" s="1" t="s">
        <v>651</v>
      </c>
      <c r="P634" s="2">
        <v>0</v>
      </c>
      <c r="Q634" s="2">
        <v>742907.86</v>
      </c>
      <c r="R634" s="2">
        <v>0</v>
      </c>
      <c r="S634" s="2">
        <v>24134.34</v>
      </c>
      <c r="T634" s="2">
        <v>0</v>
      </c>
      <c r="U634" s="2">
        <v>767042.2</v>
      </c>
      <c r="V634" s="2">
        <v>0</v>
      </c>
      <c r="W634" s="2">
        <v>742907.86</v>
      </c>
      <c r="X634" s="2">
        <v>0</v>
      </c>
      <c r="Y634" s="2">
        <v>24134.34</v>
      </c>
      <c r="Z634" s="2">
        <v>0</v>
      </c>
      <c r="AA634" s="2">
        <v>767042.2</v>
      </c>
    </row>
    <row r="635" spans="1:27" ht="15" customHeight="1" x14ac:dyDescent="0.25">
      <c r="A635" s="75" t="str">
        <f t="shared" si="27"/>
        <v>LDMIPFIgnore</v>
      </c>
      <c r="B635" s="75" t="str">
        <f>VLOOKUP(L635,Mapping!D:F,3,0)</f>
        <v>Ignore</v>
      </c>
      <c r="C635" s="75" t="str">
        <f>VLOOKUP(L635,Mapping!D:G,4,0)</f>
        <v>Ignore</v>
      </c>
      <c r="D635" s="78">
        <f t="shared" si="28"/>
        <v>8.5188940000000008E-3</v>
      </c>
      <c r="E635" s="78">
        <f t="shared" si="29"/>
        <v>2.4804526E-2</v>
      </c>
      <c r="F635" s="76" t="str">
        <f>VLOOKUP(L635,Mapping!D:H,5,0)</f>
        <v>AUM</v>
      </c>
      <c r="G635" s="1" t="s">
        <v>648</v>
      </c>
      <c r="H635" s="1" t="s">
        <v>179</v>
      </c>
      <c r="I635" s="1" t="s">
        <v>182</v>
      </c>
      <c r="J635" s="6">
        <v>220000</v>
      </c>
      <c r="K635" s="1" t="s">
        <v>705</v>
      </c>
      <c r="L635" s="6">
        <v>210125</v>
      </c>
      <c r="M635" s="2">
        <v>0</v>
      </c>
      <c r="N635" s="1" t="s">
        <v>1651</v>
      </c>
      <c r="O635" s="1" t="s">
        <v>651</v>
      </c>
      <c r="P635" s="2">
        <v>0</v>
      </c>
      <c r="Q635" s="2">
        <v>162856.32000000001</v>
      </c>
      <c r="R635" s="2">
        <v>0</v>
      </c>
      <c r="S635" s="2">
        <v>85188.94</v>
      </c>
      <c r="T635" s="2">
        <v>0</v>
      </c>
      <c r="U635" s="2">
        <v>248045.26</v>
      </c>
      <c r="V635" s="2">
        <v>0</v>
      </c>
      <c r="W635" s="2">
        <v>162856.32000000001</v>
      </c>
      <c r="X635" s="2">
        <v>0</v>
      </c>
      <c r="Y635" s="2">
        <v>85188.94</v>
      </c>
      <c r="Z635" s="2">
        <v>0</v>
      </c>
      <c r="AA635" s="2">
        <v>248045.26</v>
      </c>
    </row>
    <row r="636" spans="1:27" ht="15" customHeight="1" x14ac:dyDescent="0.25">
      <c r="A636" s="75" t="str">
        <f t="shared" si="27"/>
        <v>LDMIPFIgnore</v>
      </c>
      <c r="B636" s="75" t="str">
        <f>VLOOKUP(L636,Mapping!D:F,3,0)</f>
        <v>Ignore</v>
      </c>
      <c r="C636" s="75" t="str">
        <f>VLOOKUP(L636,Mapping!D:G,4,0)</f>
        <v>Ignore</v>
      </c>
      <c r="D636" s="78">
        <f t="shared" si="28"/>
        <v>-3.9608300000000003E-3</v>
      </c>
      <c r="E636" s="78">
        <f t="shared" si="29"/>
        <v>0</v>
      </c>
      <c r="F636" s="76" t="str">
        <f>VLOOKUP(L636,Mapping!D:H,5,0)</f>
        <v>AUM</v>
      </c>
      <c r="G636" s="1" t="s">
        <v>648</v>
      </c>
      <c r="H636" s="1" t="s">
        <v>179</v>
      </c>
      <c r="I636" s="1" t="s">
        <v>182</v>
      </c>
      <c r="J636" s="6">
        <v>220000</v>
      </c>
      <c r="K636" s="1" t="s">
        <v>705</v>
      </c>
      <c r="L636" s="6">
        <v>210180</v>
      </c>
      <c r="M636" s="2">
        <v>0</v>
      </c>
      <c r="N636" s="1" t="s">
        <v>1716</v>
      </c>
      <c r="O636" s="1" t="s">
        <v>651</v>
      </c>
      <c r="P636" s="2">
        <v>0</v>
      </c>
      <c r="Q636" s="2">
        <v>39608.300000000003</v>
      </c>
      <c r="R636" s="2">
        <v>-39608.300000000003</v>
      </c>
      <c r="S636" s="2">
        <v>0</v>
      </c>
      <c r="T636" s="2">
        <v>0</v>
      </c>
      <c r="U636" s="2">
        <v>0</v>
      </c>
      <c r="V636" s="2">
        <v>0</v>
      </c>
      <c r="W636" s="2">
        <v>39608.300000000003</v>
      </c>
      <c r="X636" s="2">
        <v>-39608.300000000003</v>
      </c>
      <c r="Y636" s="2">
        <v>0</v>
      </c>
      <c r="Z636" s="2">
        <v>0</v>
      </c>
      <c r="AA636" s="2">
        <v>0</v>
      </c>
    </row>
    <row r="637" spans="1:27" ht="15" customHeight="1" x14ac:dyDescent="0.25">
      <c r="A637" s="75" t="str">
        <f t="shared" si="27"/>
        <v>LDMIPF1.2</v>
      </c>
      <c r="B637" s="75">
        <f>VLOOKUP(L637,Mapping!D:F,3,0)</f>
        <v>1.2</v>
      </c>
      <c r="C637" s="75" t="str">
        <f>VLOOKUP(L637,Mapping!D:G,4,0)</f>
        <v>Ignore</v>
      </c>
      <c r="D637" s="78">
        <f t="shared" si="28"/>
        <v>-0.33378394500000003</v>
      </c>
      <c r="E637" s="78">
        <f t="shared" si="29"/>
        <v>17.745077678999998</v>
      </c>
      <c r="F637" s="76">
        <f>VLOOKUP(L637,Mapping!D:H,5,0)</f>
        <v>0</v>
      </c>
      <c r="G637" s="1" t="s">
        <v>648</v>
      </c>
      <c r="H637" s="1" t="s">
        <v>179</v>
      </c>
      <c r="I637" s="1" t="s">
        <v>182</v>
      </c>
      <c r="J637" s="6">
        <v>301000</v>
      </c>
      <c r="K637" s="1" t="s">
        <v>710</v>
      </c>
      <c r="L637" s="6">
        <v>310000</v>
      </c>
      <c r="M637" s="2">
        <v>0</v>
      </c>
      <c r="N637" s="1" t="s">
        <v>711</v>
      </c>
      <c r="O637" s="1" t="s">
        <v>651</v>
      </c>
      <c r="P637" s="2">
        <v>0</v>
      </c>
      <c r="Q637" s="2">
        <v>180788616.24000001</v>
      </c>
      <c r="R637" s="2">
        <v>-3337839.45</v>
      </c>
      <c r="S637" s="2">
        <v>0</v>
      </c>
      <c r="T637" s="2">
        <v>0</v>
      </c>
      <c r="U637" s="2">
        <v>177450776.78999999</v>
      </c>
      <c r="V637" s="2">
        <v>0</v>
      </c>
      <c r="W637" s="2">
        <v>180788616.24000001</v>
      </c>
      <c r="X637" s="2">
        <v>-3337839.45</v>
      </c>
      <c r="Y637" s="2">
        <v>0</v>
      </c>
      <c r="Z637" s="2">
        <v>0</v>
      </c>
      <c r="AA637" s="2">
        <v>177450776.78999999</v>
      </c>
    </row>
    <row r="638" spans="1:27" ht="15" customHeight="1" x14ac:dyDescent="0.25">
      <c r="A638" s="75" t="str">
        <f t="shared" si="27"/>
        <v>LDMIPFIgnore</v>
      </c>
      <c r="B638" s="75" t="str">
        <f>VLOOKUP(L638,Mapping!D:F,3,0)</f>
        <v>Ignore</v>
      </c>
      <c r="C638" s="75" t="str">
        <f>VLOOKUP(L638,Mapping!D:G,4,0)</f>
        <v>Ignore</v>
      </c>
      <c r="D638" s="78">
        <f t="shared" si="28"/>
        <v>-1.426096617</v>
      </c>
      <c r="E638" s="78">
        <f t="shared" si="29"/>
        <v>-1.573780524</v>
      </c>
      <c r="F638" s="76">
        <f>VLOOKUP(L638,Mapping!D:H,5,0)</f>
        <v>0</v>
      </c>
      <c r="G638" s="1" t="s">
        <v>648</v>
      </c>
      <c r="H638" s="1" t="s">
        <v>179</v>
      </c>
      <c r="I638" s="1" t="s">
        <v>182</v>
      </c>
      <c r="J638" s="6">
        <v>303000</v>
      </c>
      <c r="K638" s="1" t="s">
        <v>712</v>
      </c>
      <c r="L638" s="6">
        <v>303201</v>
      </c>
      <c r="M638" s="2">
        <v>0</v>
      </c>
      <c r="N638" s="1" t="s">
        <v>713</v>
      </c>
      <c r="O638" s="1" t="s">
        <v>651</v>
      </c>
      <c r="P638" s="2">
        <v>-1476839.07</v>
      </c>
      <c r="Q638" s="2">
        <v>0</v>
      </c>
      <c r="R638" s="2">
        <v>-14260966.17</v>
      </c>
      <c r="S638" s="2">
        <v>0</v>
      </c>
      <c r="T638" s="2">
        <v>-15737805.24</v>
      </c>
      <c r="U638" s="2">
        <v>0</v>
      </c>
      <c r="V638" s="2">
        <v>-1476839.07</v>
      </c>
      <c r="W638" s="2">
        <v>0</v>
      </c>
      <c r="X638" s="2">
        <v>-14260966.17</v>
      </c>
      <c r="Y638" s="2">
        <v>0</v>
      </c>
      <c r="Z638" s="2">
        <v>-15737805.24</v>
      </c>
      <c r="AA638" s="2">
        <v>0</v>
      </c>
    </row>
    <row r="639" spans="1:27" ht="15" customHeight="1" x14ac:dyDescent="0.25">
      <c r="A639" s="75" t="str">
        <f t="shared" si="27"/>
        <v>LDMIPFIgnore</v>
      </c>
      <c r="B639" s="75" t="str">
        <f>VLOOKUP(L639,Mapping!D:F,3,0)</f>
        <v>Ignore</v>
      </c>
      <c r="C639" s="75" t="str">
        <f>VLOOKUP(L639,Mapping!D:G,4,0)</f>
        <v>Ignore</v>
      </c>
      <c r="D639" s="78">
        <f t="shared" si="28"/>
        <v>-1.6931149999999999E-2</v>
      </c>
      <c r="E639" s="78">
        <f t="shared" si="29"/>
        <v>-0.198109233</v>
      </c>
      <c r="F639" s="76">
        <f>VLOOKUP(L639,Mapping!D:H,5,0)</f>
        <v>0</v>
      </c>
      <c r="G639" s="1" t="s">
        <v>648</v>
      </c>
      <c r="H639" s="1" t="s">
        <v>179</v>
      </c>
      <c r="I639" s="1" t="s">
        <v>182</v>
      </c>
      <c r="J639" s="6">
        <v>303000</v>
      </c>
      <c r="K639" s="1" t="s">
        <v>712</v>
      </c>
      <c r="L639" s="6">
        <v>303229</v>
      </c>
      <c r="M639" s="2">
        <v>0</v>
      </c>
      <c r="N639" s="1" t="s">
        <v>840</v>
      </c>
      <c r="O639" s="1" t="s">
        <v>651</v>
      </c>
      <c r="P639" s="2">
        <v>-1811780.83</v>
      </c>
      <c r="Q639" s="2">
        <v>0</v>
      </c>
      <c r="R639" s="2">
        <v>-169311.5</v>
      </c>
      <c r="S639" s="2">
        <v>0</v>
      </c>
      <c r="T639" s="2">
        <v>-1981092.33</v>
      </c>
      <c r="U639" s="2">
        <v>0</v>
      </c>
      <c r="V639" s="2">
        <v>-1811780.83</v>
      </c>
      <c r="W639" s="2">
        <v>0</v>
      </c>
      <c r="X639" s="2">
        <v>-169311.5</v>
      </c>
      <c r="Y639" s="2">
        <v>0</v>
      </c>
      <c r="Z639" s="2">
        <v>-1981092.33</v>
      </c>
      <c r="AA639" s="2">
        <v>0</v>
      </c>
    </row>
    <row r="640" spans="1:27" ht="15" customHeight="1" x14ac:dyDescent="0.25">
      <c r="A640" s="75" t="str">
        <f t="shared" si="27"/>
        <v>LDMIPFIgnore</v>
      </c>
      <c r="B640" s="75" t="str">
        <f>VLOOKUP(L640,Mapping!D:F,3,0)</f>
        <v>Ignore</v>
      </c>
      <c r="C640" s="75" t="str">
        <f>VLOOKUP(L640,Mapping!D:G,4,0)</f>
        <v>Ignore</v>
      </c>
      <c r="D640" s="78">
        <f t="shared" si="28"/>
        <v>-4.1958059999999998E-3</v>
      </c>
      <c r="E640" s="78">
        <f t="shared" si="29"/>
        <v>-9.3883741000000007E-2</v>
      </c>
      <c r="F640" s="76">
        <f>VLOOKUP(L640,Mapping!D:H,5,0)</f>
        <v>0</v>
      </c>
      <c r="G640" s="1" t="s">
        <v>648</v>
      </c>
      <c r="H640" s="1" t="s">
        <v>179</v>
      </c>
      <c r="I640" s="1" t="s">
        <v>182</v>
      </c>
      <c r="J640" s="6">
        <v>303000</v>
      </c>
      <c r="K640" s="1" t="s">
        <v>712</v>
      </c>
      <c r="L640" s="6">
        <v>303230</v>
      </c>
      <c r="M640" s="2">
        <v>0</v>
      </c>
      <c r="N640" s="1" t="s">
        <v>878</v>
      </c>
      <c r="O640" s="1" t="s">
        <v>651</v>
      </c>
      <c r="P640" s="2">
        <v>-896879.35</v>
      </c>
      <c r="Q640" s="2">
        <v>0</v>
      </c>
      <c r="R640" s="2">
        <v>-41958.06</v>
      </c>
      <c r="S640" s="2">
        <v>0</v>
      </c>
      <c r="T640" s="2">
        <v>-938837.41</v>
      </c>
      <c r="U640" s="2">
        <v>0</v>
      </c>
      <c r="V640" s="2">
        <v>-896879.35</v>
      </c>
      <c r="W640" s="2">
        <v>0</v>
      </c>
      <c r="X640" s="2">
        <v>-41958.06</v>
      </c>
      <c r="Y640" s="2">
        <v>0</v>
      </c>
      <c r="Z640" s="2">
        <v>-938837.41</v>
      </c>
      <c r="AA640" s="2">
        <v>0</v>
      </c>
    </row>
    <row r="641" spans="1:27" ht="15" customHeight="1" x14ac:dyDescent="0.25">
      <c r="A641" s="75" t="str">
        <f t="shared" si="27"/>
        <v>LDMIPFIgnore</v>
      </c>
      <c r="B641" s="75" t="str">
        <f>VLOOKUP(L641,Mapping!D:F,3,0)</f>
        <v>Ignore</v>
      </c>
      <c r="C641" s="75" t="str">
        <f>VLOOKUP(L641,Mapping!D:G,4,0)</f>
        <v>Ignore</v>
      </c>
      <c r="D641" s="78">
        <f t="shared" si="28"/>
        <v>1.0178918830000001</v>
      </c>
      <c r="E641" s="78">
        <f t="shared" si="29"/>
        <v>1.7918804420000001</v>
      </c>
      <c r="F641" s="76">
        <f>VLOOKUP(L641,Mapping!D:H,5,0)</f>
        <v>0</v>
      </c>
      <c r="G641" s="1" t="s">
        <v>648</v>
      </c>
      <c r="H641" s="1" t="s">
        <v>179</v>
      </c>
      <c r="I641" s="1" t="s">
        <v>182</v>
      </c>
      <c r="J641" s="6">
        <v>303000</v>
      </c>
      <c r="K641" s="1" t="s">
        <v>712</v>
      </c>
      <c r="L641" s="6">
        <v>303245</v>
      </c>
      <c r="M641" s="2">
        <v>0</v>
      </c>
      <c r="N641" s="1" t="s">
        <v>715</v>
      </c>
      <c r="O641" s="1" t="s">
        <v>651</v>
      </c>
      <c r="P641" s="2">
        <v>0</v>
      </c>
      <c r="Q641" s="2">
        <v>7739885.5899999999</v>
      </c>
      <c r="R641" s="2">
        <v>0</v>
      </c>
      <c r="S641" s="2">
        <v>10178918.83</v>
      </c>
      <c r="T641" s="2">
        <v>0</v>
      </c>
      <c r="U641" s="2">
        <v>17918804.420000002</v>
      </c>
      <c r="V641" s="2">
        <v>0</v>
      </c>
      <c r="W641" s="2">
        <v>7739885.5899999999</v>
      </c>
      <c r="X641" s="2">
        <v>0</v>
      </c>
      <c r="Y641" s="2">
        <v>10178918.83</v>
      </c>
      <c r="Z641" s="2">
        <v>0</v>
      </c>
      <c r="AA641" s="2">
        <v>17918804.420000002</v>
      </c>
    </row>
    <row r="642" spans="1:27" ht="15" customHeight="1" x14ac:dyDescent="0.25">
      <c r="A642" s="75" t="str">
        <f t="shared" si="27"/>
        <v>LDMIPFIgnore</v>
      </c>
      <c r="B642" s="75" t="str">
        <f>VLOOKUP(L642,Mapping!D:F,3,0)</f>
        <v>Ignore</v>
      </c>
      <c r="C642" s="75" t="str">
        <f>VLOOKUP(L642,Mapping!D:G,4,0)</f>
        <v>Ignore</v>
      </c>
      <c r="D642" s="78">
        <f t="shared" si="28"/>
        <v>-7.9706509999999987E-3</v>
      </c>
      <c r="E642" s="78">
        <f t="shared" si="29"/>
        <v>-5.8859080000000005E-3</v>
      </c>
      <c r="F642" s="76">
        <f>VLOOKUP(L642,Mapping!D:H,5,0)</f>
        <v>0</v>
      </c>
      <c r="G642" s="1" t="s">
        <v>648</v>
      </c>
      <c r="H642" s="1" t="s">
        <v>179</v>
      </c>
      <c r="I642" s="1" t="s">
        <v>182</v>
      </c>
      <c r="J642" s="6">
        <v>303000</v>
      </c>
      <c r="K642" s="1" t="s">
        <v>712</v>
      </c>
      <c r="L642" s="6">
        <v>303248</v>
      </c>
      <c r="M642" s="2">
        <v>0</v>
      </c>
      <c r="N642" s="1" t="s">
        <v>841</v>
      </c>
      <c r="O642" s="1" t="s">
        <v>651</v>
      </c>
      <c r="P642" s="2">
        <v>0</v>
      </c>
      <c r="Q642" s="2">
        <v>20847.43</v>
      </c>
      <c r="R642" s="2">
        <v>-79706.509999999995</v>
      </c>
      <c r="S642" s="2">
        <v>0</v>
      </c>
      <c r="T642" s="2">
        <v>-58859.08</v>
      </c>
      <c r="U642" s="2">
        <v>0</v>
      </c>
      <c r="V642" s="2">
        <v>0</v>
      </c>
      <c r="W642" s="2">
        <v>20847.43</v>
      </c>
      <c r="X642" s="2">
        <v>-79706.509999999995</v>
      </c>
      <c r="Y642" s="2">
        <v>0</v>
      </c>
      <c r="Z642" s="2">
        <v>-58859.08</v>
      </c>
      <c r="AA642" s="2">
        <v>0</v>
      </c>
    </row>
    <row r="643" spans="1:27" ht="15" customHeight="1" x14ac:dyDescent="0.25">
      <c r="A643" s="75" t="str">
        <f t="shared" si="27"/>
        <v>LDMIPFIgnore</v>
      </c>
      <c r="B643" s="75" t="str">
        <f>VLOOKUP(L643,Mapping!D:F,3,0)</f>
        <v>Ignore</v>
      </c>
      <c r="C643" s="75" t="str">
        <f>VLOOKUP(L643,Mapping!D:G,4,0)</f>
        <v>Ignore</v>
      </c>
      <c r="D643" s="78">
        <f t="shared" si="28"/>
        <v>-4.3431199999999998E-3</v>
      </c>
      <c r="E643" s="78">
        <f t="shared" si="29"/>
        <v>0.15594417199999999</v>
      </c>
      <c r="F643" s="76">
        <f>VLOOKUP(L643,Mapping!D:H,5,0)</f>
        <v>0</v>
      </c>
      <c r="G643" s="1" t="s">
        <v>648</v>
      </c>
      <c r="H643" s="1" t="s">
        <v>179</v>
      </c>
      <c r="I643" s="1" t="s">
        <v>182</v>
      </c>
      <c r="J643" s="6">
        <v>303000</v>
      </c>
      <c r="K643" s="1" t="s">
        <v>712</v>
      </c>
      <c r="L643" s="6">
        <v>303249</v>
      </c>
      <c r="M643" s="2">
        <v>0</v>
      </c>
      <c r="N643" s="1" t="s">
        <v>879</v>
      </c>
      <c r="O643" s="1" t="s">
        <v>651</v>
      </c>
      <c r="P643" s="2">
        <v>0</v>
      </c>
      <c r="Q643" s="2">
        <v>1602872.92</v>
      </c>
      <c r="R643" s="2">
        <v>-43431.199999999997</v>
      </c>
      <c r="S643" s="2">
        <v>0</v>
      </c>
      <c r="T643" s="2">
        <v>0</v>
      </c>
      <c r="U643" s="2">
        <v>1559441.72</v>
      </c>
      <c r="V643" s="2">
        <v>0</v>
      </c>
      <c r="W643" s="2">
        <v>1602872.92</v>
      </c>
      <c r="X643" s="2">
        <v>-43431.199999999997</v>
      </c>
      <c r="Y643" s="2">
        <v>0</v>
      </c>
      <c r="Z643" s="2">
        <v>0</v>
      </c>
      <c r="AA643" s="2">
        <v>1559441.72</v>
      </c>
    </row>
    <row r="644" spans="1:27" ht="15" customHeight="1" x14ac:dyDescent="0.25">
      <c r="A644" s="75" t="str">
        <f t="shared" ref="A644:A707" si="30">H644&amp;B644</f>
        <v>LDMIPFIgnore</v>
      </c>
      <c r="B644" s="75" t="str">
        <f>VLOOKUP(L644,Mapping!D:F,3,0)</f>
        <v>Ignore</v>
      </c>
      <c r="C644" s="75" t="str">
        <f>VLOOKUP(L644,Mapping!D:G,4,0)</f>
        <v>Ignore</v>
      </c>
      <c r="D644" s="78">
        <f t="shared" ref="D644:D707" si="31">(X644+Y644)/10000000</f>
        <v>-6.1905E-4</v>
      </c>
      <c r="E644" s="78">
        <f t="shared" ref="E644:E707" si="32">(Z644+AA644)/10000000</f>
        <v>1.766253E-3</v>
      </c>
      <c r="F644" s="76">
        <f>VLOOKUP(L644,Mapping!D:H,5,0)</f>
        <v>0</v>
      </c>
      <c r="G644" s="1" t="s">
        <v>648</v>
      </c>
      <c r="H644" s="1" t="s">
        <v>179</v>
      </c>
      <c r="I644" s="1" t="s">
        <v>182</v>
      </c>
      <c r="J644" s="6">
        <v>303000</v>
      </c>
      <c r="K644" s="1" t="s">
        <v>712</v>
      </c>
      <c r="L644" s="6">
        <v>303251</v>
      </c>
      <c r="M644" s="2">
        <v>0</v>
      </c>
      <c r="N644" s="1" t="s">
        <v>880</v>
      </c>
      <c r="O644" s="1" t="s">
        <v>651</v>
      </c>
      <c r="P644" s="2">
        <v>0</v>
      </c>
      <c r="Q644" s="2">
        <v>23853.03</v>
      </c>
      <c r="R644" s="2">
        <v>-6190.5</v>
      </c>
      <c r="S644" s="2">
        <v>0</v>
      </c>
      <c r="T644" s="2">
        <v>0</v>
      </c>
      <c r="U644" s="2">
        <v>17662.53</v>
      </c>
      <c r="V644" s="2">
        <v>0</v>
      </c>
      <c r="W644" s="2">
        <v>23853.03</v>
      </c>
      <c r="X644" s="2">
        <v>-6190.5</v>
      </c>
      <c r="Y644" s="2">
        <v>0</v>
      </c>
      <c r="Z644" s="2">
        <v>0</v>
      </c>
      <c r="AA644" s="2">
        <v>17662.53</v>
      </c>
    </row>
    <row r="645" spans="1:27" ht="15" customHeight="1" x14ac:dyDescent="0.25">
      <c r="A645" s="75" t="str">
        <f t="shared" si="30"/>
        <v>LDMIPFIgnore</v>
      </c>
      <c r="B645" s="75" t="str">
        <f>VLOOKUP(L645,Mapping!D:F,3,0)</f>
        <v>Ignore</v>
      </c>
      <c r="C645" s="75" t="str">
        <f>VLOOKUP(L645,Mapping!D:G,4,0)</f>
        <v>Ignore</v>
      </c>
      <c r="D645" s="78">
        <f t="shared" si="31"/>
        <v>-1.2848914999999999E-2</v>
      </c>
      <c r="E645" s="78">
        <f t="shared" si="32"/>
        <v>-6.2012748999999999E-2</v>
      </c>
      <c r="F645" s="76">
        <f>VLOOKUP(L645,Mapping!D:H,5,0)</f>
        <v>0</v>
      </c>
      <c r="G645" s="1" t="s">
        <v>648</v>
      </c>
      <c r="H645" s="1" t="s">
        <v>179</v>
      </c>
      <c r="I645" s="1" t="s">
        <v>182</v>
      </c>
      <c r="J645" s="6">
        <v>303000</v>
      </c>
      <c r="K645" s="1" t="s">
        <v>712</v>
      </c>
      <c r="L645" s="6">
        <v>303284</v>
      </c>
      <c r="M645" s="2">
        <v>0</v>
      </c>
      <c r="N645" s="1" t="s">
        <v>881</v>
      </c>
      <c r="O645" s="1" t="s">
        <v>651</v>
      </c>
      <c r="P645" s="2">
        <v>-491638.34</v>
      </c>
      <c r="Q645" s="2">
        <v>0</v>
      </c>
      <c r="R645" s="2">
        <v>-128489.15</v>
      </c>
      <c r="S645" s="2">
        <v>0</v>
      </c>
      <c r="T645" s="2">
        <v>-620127.49</v>
      </c>
      <c r="U645" s="2">
        <v>0</v>
      </c>
      <c r="V645" s="2">
        <v>-491638.34</v>
      </c>
      <c r="W645" s="2">
        <v>0</v>
      </c>
      <c r="X645" s="2">
        <v>-128489.15</v>
      </c>
      <c r="Y645" s="2">
        <v>0</v>
      </c>
      <c r="Z645" s="2">
        <v>-620127.49</v>
      </c>
      <c r="AA645" s="2">
        <v>0</v>
      </c>
    </row>
    <row r="646" spans="1:27" ht="15" customHeight="1" x14ac:dyDescent="0.25">
      <c r="A646" s="75" t="str">
        <f t="shared" si="30"/>
        <v>LDMIPFIgnore</v>
      </c>
      <c r="B646" s="75" t="str">
        <f>VLOOKUP(L646,Mapping!D:F,3,0)</f>
        <v>Ignore</v>
      </c>
      <c r="C646" s="75" t="str">
        <f>VLOOKUP(L646,Mapping!D:G,4,0)</f>
        <v>Ignore</v>
      </c>
      <c r="D646" s="78">
        <f t="shared" si="31"/>
        <v>0</v>
      </c>
      <c r="E646" s="78">
        <f t="shared" si="32"/>
        <v>96.293057212999997</v>
      </c>
      <c r="F646" s="76">
        <f>VLOOKUP(L646,Mapping!D:H,5,0)</f>
        <v>0</v>
      </c>
      <c r="G646" s="1" t="s">
        <v>648</v>
      </c>
      <c r="H646" s="1" t="s">
        <v>179</v>
      </c>
      <c r="I646" s="1" t="s">
        <v>182</v>
      </c>
      <c r="J646" s="6">
        <v>303000</v>
      </c>
      <c r="K646" s="1" t="s">
        <v>712</v>
      </c>
      <c r="L646" s="6">
        <v>390000</v>
      </c>
      <c r="M646" s="2">
        <v>0</v>
      </c>
      <c r="N646" s="1" t="s">
        <v>717</v>
      </c>
      <c r="O646" s="1" t="s">
        <v>651</v>
      </c>
      <c r="P646" s="2">
        <v>0</v>
      </c>
      <c r="Q646" s="2">
        <v>962930572.13</v>
      </c>
      <c r="R646" s="2">
        <v>0</v>
      </c>
      <c r="S646" s="2">
        <v>0</v>
      </c>
      <c r="T646" s="2">
        <v>0</v>
      </c>
      <c r="U646" s="2">
        <v>962930572.13</v>
      </c>
      <c r="V646" s="2">
        <v>0</v>
      </c>
      <c r="W646" s="2">
        <v>962930572.13</v>
      </c>
      <c r="X646" s="2">
        <v>0</v>
      </c>
      <c r="Y646" s="2">
        <v>0</v>
      </c>
      <c r="Z646" s="2">
        <v>0</v>
      </c>
      <c r="AA646" s="2">
        <v>962930572.13</v>
      </c>
    </row>
    <row r="647" spans="1:27" ht="15" customHeight="1" x14ac:dyDescent="0.25">
      <c r="A647" s="75" t="str">
        <f t="shared" si="30"/>
        <v>LDMIPFIgnore</v>
      </c>
      <c r="B647" s="75" t="str">
        <f>VLOOKUP(L647,Mapping!D:F,3,0)</f>
        <v>Ignore</v>
      </c>
      <c r="C647" s="75" t="str">
        <f>VLOOKUP(L647,Mapping!D:G,4,0)</f>
        <v>Ignore</v>
      </c>
      <c r="D647" s="78">
        <f t="shared" si="31"/>
        <v>0</v>
      </c>
      <c r="E647" s="78">
        <f t="shared" si="32"/>
        <v>-43.839563008999995</v>
      </c>
      <c r="F647" s="76">
        <f>VLOOKUP(L647,Mapping!D:H,5,0)</f>
        <v>0</v>
      </c>
      <c r="G647" s="1" t="s">
        <v>648</v>
      </c>
      <c r="H647" s="1" t="s">
        <v>179</v>
      </c>
      <c r="I647" s="1" t="s">
        <v>182</v>
      </c>
      <c r="J647" s="6">
        <v>303000</v>
      </c>
      <c r="K647" s="1" t="s">
        <v>712</v>
      </c>
      <c r="L647" s="6">
        <v>390001</v>
      </c>
      <c r="M647" s="2">
        <v>0</v>
      </c>
      <c r="N647" s="1" t="s">
        <v>718</v>
      </c>
      <c r="O647" s="1" t="s">
        <v>651</v>
      </c>
      <c r="P647" s="2">
        <v>-438395630.08999997</v>
      </c>
      <c r="Q647" s="2">
        <v>0</v>
      </c>
      <c r="R647" s="2">
        <v>0</v>
      </c>
      <c r="S647" s="2">
        <v>0</v>
      </c>
      <c r="T647" s="2">
        <v>-438395630.08999997</v>
      </c>
      <c r="U647" s="2">
        <v>0</v>
      </c>
      <c r="V647" s="2">
        <v>-438395630.08999997</v>
      </c>
      <c r="W647" s="2">
        <v>0</v>
      </c>
      <c r="X647" s="2">
        <v>0</v>
      </c>
      <c r="Y647" s="2">
        <v>0</v>
      </c>
      <c r="Z647" s="2">
        <v>-438395630.08999997</v>
      </c>
      <c r="AA647" s="2">
        <v>0</v>
      </c>
    </row>
    <row r="648" spans="1:27" ht="15" customHeight="1" x14ac:dyDescent="0.25">
      <c r="A648" s="75" t="str">
        <f t="shared" si="30"/>
        <v>LDMIPFIgnore</v>
      </c>
      <c r="B648" s="75" t="str">
        <f>VLOOKUP(L648,Mapping!D:F,3,0)</f>
        <v>Ignore</v>
      </c>
      <c r="C648" s="75" t="str">
        <f>VLOOKUP(L648,Mapping!D:G,4,0)</f>
        <v>Ignore</v>
      </c>
      <c r="D648" s="78">
        <f t="shared" si="31"/>
        <v>0</v>
      </c>
      <c r="E648" s="78">
        <f t="shared" si="32"/>
        <v>-1.911644895</v>
      </c>
      <c r="F648" s="76">
        <f>VLOOKUP(L648,Mapping!D:H,5,0)</f>
        <v>0</v>
      </c>
      <c r="G648" s="1" t="s">
        <v>648</v>
      </c>
      <c r="H648" s="1" t="s">
        <v>179</v>
      </c>
      <c r="I648" s="1" t="s">
        <v>182</v>
      </c>
      <c r="J648" s="6">
        <v>303000</v>
      </c>
      <c r="K648" s="1" t="s">
        <v>712</v>
      </c>
      <c r="L648" s="6">
        <v>390405</v>
      </c>
      <c r="M648" s="2">
        <v>0</v>
      </c>
      <c r="N648" s="1" t="s">
        <v>720</v>
      </c>
      <c r="O648" s="1" t="s">
        <v>651</v>
      </c>
      <c r="P648" s="2">
        <v>-19116448.949999999</v>
      </c>
      <c r="Q648" s="2">
        <v>0</v>
      </c>
      <c r="R648" s="2">
        <v>0</v>
      </c>
      <c r="S648" s="2">
        <v>0</v>
      </c>
      <c r="T648" s="2">
        <v>-19116448.949999999</v>
      </c>
      <c r="U648" s="2">
        <v>0</v>
      </c>
      <c r="V648" s="2">
        <v>-19116448.949999999</v>
      </c>
      <c r="W648" s="2">
        <v>0</v>
      </c>
      <c r="X648" s="2">
        <v>0</v>
      </c>
      <c r="Y648" s="2">
        <v>0</v>
      </c>
      <c r="Z648" s="2">
        <v>-19116448.949999999</v>
      </c>
      <c r="AA648" s="2">
        <v>0</v>
      </c>
    </row>
    <row r="649" spans="1:27" ht="15" customHeight="1" x14ac:dyDescent="0.25">
      <c r="A649" s="75" t="str">
        <f t="shared" si="30"/>
        <v>LDMIPFIgnore</v>
      </c>
      <c r="B649" s="75" t="str">
        <f>VLOOKUP(L649,Mapping!D:F,3,0)</f>
        <v>Ignore</v>
      </c>
      <c r="C649" s="75" t="str">
        <f>VLOOKUP(L649,Mapping!D:G,4,0)</f>
        <v>Ignore</v>
      </c>
      <c r="D649" s="78">
        <f t="shared" si="31"/>
        <v>0</v>
      </c>
      <c r="E649" s="78">
        <f t="shared" si="32"/>
        <v>1.3019526E-2</v>
      </c>
      <c r="F649" s="76">
        <f>VLOOKUP(L649,Mapping!D:H,5,0)</f>
        <v>0</v>
      </c>
      <c r="G649" s="1" t="s">
        <v>648</v>
      </c>
      <c r="H649" s="1" t="s">
        <v>179</v>
      </c>
      <c r="I649" s="1" t="s">
        <v>182</v>
      </c>
      <c r="J649" s="6">
        <v>303000</v>
      </c>
      <c r="K649" s="1" t="s">
        <v>712</v>
      </c>
      <c r="L649" s="6">
        <v>390406</v>
      </c>
      <c r="M649" s="2">
        <v>0</v>
      </c>
      <c r="N649" s="1" t="s">
        <v>1027</v>
      </c>
      <c r="O649" s="1" t="s">
        <v>651</v>
      </c>
      <c r="P649" s="2">
        <v>0</v>
      </c>
      <c r="Q649" s="2">
        <v>130195.26</v>
      </c>
      <c r="R649" s="2">
        <v>0</v>
      </c>
      <c r="S649" s="2">
        <v>0</v>
      </c>
      <c r="T649" s="2">
        <v>0</v>
      </c>
      <c r="U649" s="2">
        <v>130195.26</v>
      </c>
      <c r="V649" s="2">
        <v>0</v>
      </c>
      <c r="W649" s="2">
        <v>130195.26</v>
      </c>
      <c r="X649" s="2">
        <v>0</v>
      </c>
      <c r="Y649" s="2">
        <v>0</v>
      </c>
      <c r="Z649" s="2">
        <v>0</v>
      </c>
      <c r="AA649" s="2">
        <v>130195.26</v>
      </c>
    </row>
    <row r="650" spans="1:27" ht="15" customHeight="1" x14ac:dyDescent="0.25">
      <c r="A650" s="75" t="str">
        <f t="shared" si="30"/>
        <v>LDMIPFIgnore</v>
      </c>
      <c r="B650" s="75" t="str">
        <f>VLOOKUP(L650,Mapping!D:F,3,0)</f>
        <v>Ignore</v>
      </c>
      <c r="C650" s="75" t="str">
        <f>VLOOKUP(L650,Mapping!D:G,4,0)</f>
        <v>Ignore</v>
      </c>
      <c r="D650" s="78">
        <f t="shared" si="31"/>
        <v>0</v>
      </c>
      <c r="E650" s="78">
        <f t="shared" si="32"/>
        <v>-1.0705933810000001</v>
      </c>
      <c r="F650" s="76">
        <f>VLOOKUP(L650,Mapping!D:H,5,0)</f>
        <v>0</v>
      </c>
      <c r="G650" s="1" t="s">
        <v>648</v>
      </c>
      <c r="H650" s="1" t="s">
        <v>179</v>
      </c>
      <c r="I650" s="1" t="s">
        <v>182</v>
      </c>
      <c r="J650" s="6">
        <v>303000</v>
      </c>
      <c r="K650" s="1" t="s">
        <v>712</v>
      </c>
      <c r="L650" s="6">
        <v>390429</v>
      </c>
      <c r="M650" s="2">
        <v>0</v>
      </c>
      <c r="N650" s="1" t="s">
        <v>846</v>
      </c>
      <c r="O650" s="1" t="s">
        <v>651</v>
      </c>
      <c r="P650" s="2">
        <v>-10705933.810000001</v>
      </c>
      <c r="Q650" s="2">
        <v>0</v>
      </c>
      <c r="R650" s="2">
        <v>0</v>
      </c>
      <c r="S650" s="2">
        <v>0</v>
      </c>
      <c r="T650" s="2">
        <v>-10705933.810000001</v>
      </c>
      <c r="U650" s="2">
        <v>0</v>
      </c>
      <c r="V650" s="2">
        <v>-10705933.810000001</v>
      </c>
      <c r="W650" s="2">
        <v>0</v>
      </c>
      <c r="X650" s="2">
        <v>0</v>
      </c>
      <c r="Y650" s="2">
        <v>0</v>
      </c>
      <c r="Z650" s="2">
        <v>-10705933.810000001</v>
      </c>
      <c r="AA650" s="2">
        <v>0</v>
      </c>
    </row>
    <row r="651" spans="1:27" ht="15" customHeight="1" x14ac:dyDescent="0.25">
      <c r="A651" s="75" t="str">
        <f t="shared" si="30"/>
        <v>LDMIPFIgnore</v>
      </c>
      <c r="B651" s="75" t="str">
        <f>VLOOKUP(L651,Mapping!D:F,3,0)</f>
        <v>Ignore</v>
      </c>
      <c r="C651" s="75" t="str">
        <f>VLOOKUP(L651,Mapping!D:G,4,0)</f>
        <v>Ignore</v>
      </c>
      <c r="D651" s="78">
        <f t="shared" si="31"/>
        <v>0</v>
      </c>
      <c r="E651" s="78">
        <f t="shared" si="32"/>
        <v>-0.37528777899999999</v>
      </c>
      <c r="F651" s="76">
        <f>VLOOKUP(L651,Mapping!D:H,5,0)</f>
        <v>0</v>
      </c>
      <c r="G651" s="1" t="s">
        <v>648</v>
      </c>
      <c r="H651" s="1" t="s">
        <v>179</v>
      </c>
      <c r="I651" s="1" t="s">
        <v>182</v>
      </c>
      <c r="J651" s="6">
        <v>303000</v>
      </c>
      <c r="K651" s="1" t="s">
        <v>712</v>
      </c>
      <c r="L651" s="6">
        <v>390430</v>
      </c>
      <c r="M651" s="2">
        <v>0</v>
      </c>
      <c r="N651" s="1" t="s">
        <v>882</v>
      </c>
      <c r="O651" s="1" t="s">
        <v>651</v>
      </c>
      <c r="P651" s="2">
        <v>-3752877.79</v>
      </c>
      <c r="Q651" s="2">
        <v>0</v>
      </c>
      <c r="R651" s="2">
        <v>0</v>
      </c>
      <c r="S651" s="2">
        <v>0</v>
      </c>
      <c r="T651" s="2">
        <v>-3752877.79</v>
      </c>
      <c r="U651" s="2">
        <v>0</v>
      </c>
      <c r="V651" s="2">
        <v>-3752877.79</v>
      </c>
      <c r="W651" s="2">
        <v>0</v>
      </c>
      <c r="X651" s="2">
        <v>0</v>
      </c>
      <c r="Y651" s="2">
        <v>0</v>
      </c>
      <c r="Z651" s="2">
        <v>-3752877.79</v>
      </c>
      <c r="AA651" s="2">
        <v>0</v>
      </c>
    </row>
    <row r="652" spans="1:27" ht="15" customHeight="1" x14ac:dyDescent="0.25">
      <c r="A652" s="75" t="str">
        <f t="shared" si="30"/>
        <v>LDMIPFIgnore</v>
      </c>
      <c r="B652" s="75" t="str">
        <f>VLOOKUP(L652,Mapping!D:F,3,0)</f>
        <v>Ignore</v>
      </c>
      <c r="C652" s="75" t="str">
        <f>VLOOKUP(L652,Mapping!D:G,4,0)</f>
        <v>Ignore</v>
      </c>
      <c r="D652" s="78">
        <f t="shared" si="31"/>
        <v>0</v>
      </c>
      <c r="E652" s="78">
        <f t="shared" si="32"/>
        <v>7.4185686790000007</v>
      </c>
      <c r="F652" s="76">
        <f>VLOOKUP(L652,Mapping!D:H,5,0)</f>
        <v>0</v>
      </c>
      <c r="G652" s="1" t="s">
        <v>648</v>
      </c>
      <c r="H652" s="1" t="s">
        <v>179</v>
      </c>
      <c r="I652" s="1" t="s">
        <v>182</v>
      </c>
      <c r="J652" s="6">
        <v>303000</v>
      </c>
      <c r="K652" s="1" t="s">
        <v>712</v>
      </c>
      <c r="L652" s="6">
        <v>390445</v>
      </c>
      <c r="M652" s="2">
        <v>0</v>
      </c>
      <c r="N652" s="1" t="s">
        <v>721</v>
      </c>
      <c r="O652" s="1" t="s">
        <v>651</v>
      </c>
      <c r="P652" s="2">
        <v>0</v>
      </c>
      <c r="Q652" s="2">
        <v>74185686.790000007</v>
      </c>
      <c r="R652" s="2">
        <v>0</v>
      </c>
      <c r="S652" s="2">
        <v>0</v>
      </c>
      <c r="T652" s="2">
        <v>0</v>
      </c>
      <c r="U652" s="2">
        <v>74185686.790000007</v>
      </c>
      <c r="V652" s="2">
        <v>0</v>
      </c>
      <c r="W652" s="2">
        <v>74185686.790000007</v>
      </c>
      <c r="X652" s="2">
        <v>0</v>
      </c>
      <c r="Y652" s="2">
        <v>0</v>
      </c>
      <c r="Z652" s="2">
        <v>0</v>
      </c>
      <c r="AA652" s="2">
        <v>74185686.790000007</v>
      </c>
    </row>
    <row r="653" spans="1:27" ht="15" customHeight="1" x14ac:dyDescent="0.25">
      <c r="A653" s="75" t="str">
        <f t="shared" si="30"/>
        <v>LDMIPFIgnore</v>
      </c>
      <c r="B653" s="75" t="str">
        <f>VLOOKUP(L653,Mapping!D:F,3,0)</f>
        <v>Ignore</v>
      </c>
      <c r="C653" s="75" t="str">
        <f>VLOOKUP(L653,Mapping!D:G,4,0)</f>
        <v>Ignore</v>
      </c>
      <c r="D653" s="78">
        <f t="shared" si="31"/>
        <v>0</v>
      </c>
      <c r="E653" s="78">
        <f t="shared" si="32"/>
        <v>-3.5147362000000001E-2</v>
      </c>
      <c r="F653" s="76">
        <f>VLOOKUP(L653,Mapping!D:H,5,0)</f>
        <v>0</v>
      </c>
      <c r="G653" s="1" t="s">
        <v>648</v>
      </c>
      <c r="H653" s="1" t="s">
        <v>179</v>
      </c>
      <c r="I653" s="1" t="s">
        <v>182</v>
      </c>
      <c r="J653" s="6">
        <v>303000</v>
      </c>
      <c r="K653" s="1" t="s">
        <v>712</v>
      </c>
      <c r="L653" s="6">
        <v>390448</v>
      </c>
      <c r="M653" s="2">
        <v>0</v>
      </c>
      <c r="N653" s="1" t="s">
        <v>847</v>
      </c>
      <c r="O653" s="1" t="s">
        <v>651</v>
      </c>
      <c r="P653" s="2">
        <v>-351473.62</v>
      </c>
      <c r="Q653" s="2">
        <v>0</v>
      </c>
      <c r="R653" s="2">
        <v>0</v>
      </c>
      <c r="S653" s="2">
        <v>0</v>
      </c>
      <c r="T653" s="2">
        <v>-351473.62</v>
      </c>
      <c r="U653" s="2">
        <v>0</v>
      </c>
      <c r="V653" s="2">
        <v>-351473.62</v>
      </c>
      <c r="W653" s="2">
        <v>0</v>
      </c>
      <c r="X653" s="2">
        <v>0</v>
      </c>
      <c r="Y653" s="2">
        <v>0</v>
      </c>
      <c r="Z653" s="2">
        <v>-351473.62</v>
      </c>
      <c r="AA653" s="2">
        <v>0</v>
      </c>
    </row>
    <row r="654" spans="1:27" ht="15" customHeight="1" x14ac:dyDescent="0.25">
      <c r="A654" s="75" t="str">
        <f t="shared" si="30"/>
        <v>LDMIPFIgnore</v>
      </c>
      <c r="B654" s="75" t="str">
        <f>VLOOKUP(L654,Mapping!D:F,3,0)</f>
        <v>Ignore</v>
      </c>
      <c r="C654" s="75" t="str">
        <f>VLOOKUP(L654,Mapping!D:G,4,0)</f>
        <v>Ignore</v>
      </c>
      <c r="D654" s="78">
        <f t="shared" si="31"/>
        <v>0</v>
      </c>
      <c r="E654" s="78">
        <f t="shared" si="32"/>
        <v>-0.15047569299999999</v>
      </c>
      <c r="F654" s="76">
        <f>VLOOKUP(L654,Mapping!D:H,5,0)</f>
        <v>0</v>
      </c>
      <c r="G654" s="1" t="s">
        <v>648</v>
      </c>
      <c r="H654" s="1" t="s">
        <v>179</v>
      </c>
      <c r="I654" s="1" t="s">
        <v>182</v>
      </c>
      <c r="J654" s="6">
        <v>303000</v>
      </c>
      <c r="K654" s="1" t="s">
        <v>712</v>
      </c>
      <c r="L654" s="6">
        <v>390449</v>
      </c>
      <c r="M654" s="2">
        <v>0</v>
      </c>
      <c r="N654" s="1" t="s">
        <v>883</v>
      </c>
      <c r="O654" s="1" t="s">
        <v>651</v>
      </c>
      <c r="P654" s="2">
        <v>-1504756.93</v>
      </c>
      <c r="Q654" s="2">
        <v>0</v>
      </c>
      <c r="R654" s="2">
        <v>0</v>
      </c>
      <c r="S654" s="2">
        <v>0</v>
      </c>
      <c r="T654" s="2">
        <v>-1504756.93</v>
      </c>
      <c r="U654" s="2">
        <v>0</v>
      </c>
      <c r="V654" s="2">
        <v>-1504756.93</v>
      </c>
      <c r="W654" s="2">
        <v>0</v>
      </c>
      <c r="X654" s="2">
        <v>0</v>
      </c>
      <c r="Y654" s="2">
        <v>0</v>
      </c>
      <c r="Z654" s="2">
        <v>-1504756.93</v>
      </c>
      <c r="AA654" s="2">
        <v>0</v>
      </c>
    </row>
    <row r="655" spans="1:27" ht="15" customHeight="1" x14ac:dyDescent="0.25">
      <c r="A655" s="75" t="str">
        <f t="shared" si="30"/>
        <v>LDMIPFIgnore</v>
      </c>
      <c r="B655" s="75" t="str">
        <f>VLOOKUP(L655,Mapping!D:F,3,0)</f>
        <v>Ignore</v>
      </c>
      <c r="C655" s="75" t="str">
        <f>VLOOKUP(L655,Mapping!D:G,4,0)</f>
        <v>Ignore</v>
      </c>
      <c r="D655" s="78">
        <f t="shared" si="31"/>
        <v>0</v>
      </c>
      <c r="E655" s="78">
        <f t="shared" si="32"/>
        <v>-1.0664576E-2</v>
      </c>
      <c r="F655" s="76">
        <f>VLOOKUP(L655,Mapping!D:H,5,0)</f>
        <v>0</v>
      </c>
      <c r="G655" s="1" t="s">
        <v>648</v>
      </c>
      <c r="H655" s="1" t="s">
        <v>179</v>
      </c>
      <c r="I655" s="1" t="s">
        <v>182</v>
      </c>
      <c r="J655" s="6">
        <v>303000</v>
      </c>
      <c r="K655" s="1" t="s">
        <v>712</v>
      </c>
      <c r="L655" s="6">
        <v>390451</v>
      </c>
      <c r="M655" s="2">
        <v>0</v>
      </c>
      <c r="N655" s="1" t="s">
        <v>884</v>
      </c>
      <c r="O655" s="1" t="s">
        <v>651</v>
      </c>
      <c r="P655" s="2">
        <v>-106645.75999999999</v>
      </c>
      <c r="Q655" s="2">
        <v>0</v>
      </c>
      <c r="R655" s="2">
        <v>0</v>
      </c>
      <c r="S655" s="2">
        <v>0</v>
      </c>
      <c r="T655" s="2">
        <v>-106645.75999999999</v>
      </c>
      <c r="U655" s="2">
        <v>0</v>
      </c>
      <c r="V655" s="2">
        <v>-106645.75999999999</v>
      </c>
      <c r="W655" s="2">
        <v>0</v>
      </c>
      <c r="X655" s="2">
        <v>0</v>
      </c>
      <c r="Y655" s="2">
        <v>0</v>
      </c>
      <c r="Z655" s="2">
        <v>-106645.75999999999</v>
      </c>
      <c r="AA655" s="2">
        <v>0</v>
      </c>
    </row>
    <row r="656" spans="1:27" ht="15" customHeight="1" x14ac:dyDescent="0.25">
      <c r="A656" s="75" t="str">
        <f t="shared" si="30"/>
        <v>LDMIPFIgnore</v>
      </c>
      <c r="B656" s="75" t="str">
        <f>VLOOKUP(L656,Mapping!D:F,3,0)</f>
        <v>Ignore</v>
      </c>
      <c r="C656" s="75" t="str">
        <f>VLOOKUP(L656,Mapping!D:G,4,0)</f>
        <v>Ignore</v>
      </c>
      <c r="D656" s="78">
        <f t="shared" si="31"/>
        <v>0</v>
      </c>
      <c r="E656" s="78">
        <f t="shared" si="32"/>
        <v>-1.0671892490000001</v>
      </c>
      <c r="F656" s="76">
        <f>VLOOKUP(L656,Mapping!D:H,5,0)</f>
        <v>0</v>
      </c>
      <c r="G656" s="1" t="s">
        <v>648</v>
      </c>
      <c r="H656" s="1" t="s">
        <v>179</v>
      </c>
      <c r="I656" s="1" t="s">
        <v>182</v>
      </c>
      <c r="J656" s="6">
        <v>303000</v>
      </c>
      <c r="K656" s="1" t="s">
        <v>712</v>
      </c>
      <c r="L656" s="6">
        <v>390565</v>
      </c>
      <c r="M656" s="2">
        <v>0</v>
      </c>
      <c r="N656" s="1" t="s">
        <v>885</v>
      </c>
      <c r="O656" s="1" t="s">
        <v>651</v>
      </c>
      <c r="P656" s="2">
        <v>-10671892.49</v>
      </c>
      <c r="Q656" s="2">
        <v>0</v>
      </c>
      <c r="R656" s="2">
        <v>0</v>
      </c>
      <c r="S656" s="2">
        <v>0</v>
      </c>
      <c r="T656" s="2">
        <v>-10671892.49</v>
      </c>
      <c r="U656" s="2">
        <v>0</v>
      </c>
      <c r="V656" s="2">
        <v>-10671892.49</v>
      </c>
      <c r="W656" s="2">
        <v>0</v>
      </c>
      <c r="X656" s="2">
        <v>0</v>
      </c>
      <c r="Y656" s="2">
        <v>0</v>
      </c>
      <c r="Z656" s="2">
        <v>-10671892.49</v>
      </c>
      <c r="AA656" s="2">
        <v>0</v>
      </c>
    </row>
    <row r="657" spans="1:27" ht="15" customHeight="1" x14ac:dyDescent="0.25">
      <c r="A657" s="75" t="str">
        <f t="shared" si="30"/>
        <v>LDMIPF5.3</v>
      </c>
      <c r="B657" s="75">
        <f>VLOOKUP(L657,Mapping!D:F,3,0)</f>
        <v>5.3</v>
      </c>
      <c r="C657" s="75" t="str">
        <f>VLOOKUP(L657,Mapping!D:G,4,0)</f>
        <v>Ignore</v>
      </c>
      <c r="D657" s="78">
        <f t="shared" si="31"/>
        <v>1.069791527</v>
      </c>
      <c r="E657" s="78">
        <f t="shared" si="32"/>
        <v>1.069791527</v>
      </c>
      <c r="F657" s="76">
        <f>VLOOKUP(L657,Mapping!D:H,5,0)</f>
        <v>0</v>
      </c>
      <c r="G657" s="1" t="s">
        <v>648</v>
      </c>
      <c r="H657" s="1" t="s">
        <v>179</v>
      </c>
      <c r="I657" s="1" t="s">
        <v>182</v>
      </c>
      <c r="J657" s="6">
        <v>410000</v>
      </c>
      <c r="K657" s="1" t="s">
        <v>723</v>
      </c>
      <c r="L657" s="6">
        <v>411100</v>
      </c>
      <c r="M657" s="2">
        <v>0</v>
      </c>
      <c r="N657" s="1" t="s">
        <v>780</v>
      </c>
      <c r="O657" s="1" t="s">
        <v>651</v>
      </c>
      <c r="P657" s="2">
        <v>0</v>
      </c>
      <c r="Q657" s="2">
        <v>0</v>
      </c>
      <c r="R657" s="2">
        <v>0</v>
      </c>
      <c r="S657" s="2">
        <v>10697915.27</v>
      </c>
      <c r="T657" s="2">
        <v>0</v>
      </c>
      <c r="U657" s="2">
        <v>10697915.27</v>
      </c>
      <c r="V657" s="2">
        <v>0</v>
      </c>
      <c r="W657" s="2">
        <v>0</v>
      </c>
      <c r="X657" s="2">
        <v>0</v>
      </c>
      <c r="Y657" s="2">
        <v>10697915.27</v>
      </c>
      <c r="Z657" s="2">
        <v>0</v>
      </c>
      <c r="AA657" s="2">
        <v>10697915.27</v>
      </c>
    </row>
    <row r="658" spans="1:27" ht="15" customHeight="1" x14ac:dyDescent="0.25">
      <c r="A658" s="75" t="str">
        <f t="shared" si="30"/>
        <v>LDMIPFIgnore</v>
      </c>
      <c r="B658" s="75" t="str">
        <f>VLOOKUP(L658,Mapping!D:F,3,0)</f>
        <v>Ignore</v>
      </c>
      <c r="C658" s="75" t="str">
        <f>VLOOKUP(L658,Mapping!D:G,4,0)</f>
        <v>Ignore</v>
      </c>
      <c r="D658" s="78">
        <f t="shared" si="31"/>
        <v>2.7022857660000001</v>
      </c>
      <c r="E658" s="78">
        <f t="shared" si="32"/>
        <v>9.3993149470000006</v>
      </c>
      <c r="F658" s="76">
        <f>VLOOKUP(L658,Mapping!D:H,5,0)</f>
        <v>0</v>
      </c>
      <c r="G658" s="1" t="s">
        <v>648</v>
      </c>
      <c r="H658" s="1" t="s">
        <v>179</v>
      </c>
      <c r="I658" s="1" t="s">
        <v>182</v>
      </c>
      <c r="J658" s="6">
        <v>430000</v>
      </c>
      <c r="K658" s="1" t="s">
        <v>729</v>
      </c>
      <c r="L658" s="6">
        <v>431100</v>
      </c>
      <c r="M658" s="2">
        <v>0</v>
      </c>
      <c r="N658" s="1" t="s">
        <v>813</v>
      </c>
      <c r="O658" s="1" t="s">
        <v>651</v>
      </c>
      <c r="P658" s="2">
        <v>0</v>
      </c>
      <c r="Q658" s="2">
        <v>66970291.810000002</v>
      </c>
      <c r="R658" s="2">
        <v>0</v>
      </c>
      <c r="S658" s="2">
        <v>27022857.66</v>
      </c>
      <c r="T658" s="2">
        <v>0</v>
      </c>
      <c r="U658" s="2">
        <v>93993149.469999999</v>
      </c>
      <c r="V658" s="2">
        <v>0</v>
      </c>
      <c r="W658" s="2">
        <v>66970291.810000002</v>
      </c>
      <c r="X658" s="2">
        <v>0</v>
      </c>
      <c r="Y658" s="2">
        <v>27022857.66</v>
      </c>
      <c r="Z658" s="2">
        <v>0</v>
      </c>
      <c r="AA658" s="2">
        <v>93993149.469999999</v>
      </c>
    </row>
    <row r="659" spans="1:27" ht="15" customHeight="1" x14ac:dyDescent="0.25">
      <c r="A659" s="75" t="str">
        <f t="shared" si="30"/>
        <v>LDMIPFIgnore</v>
      </c>
      <c r="B659" s="75" t="str">
        <f>VLOOKUP(L659,Mapping!D:F,3,0)</f>
        <v>Ignore</v>
      </c>
      <c r="C659" s="75" t="str">
        <f>VLOOKUP(L659,Mapping!D:G,4,0)</f>
        <v>Ignore</v>
      </c>
      <c r="D659" s="78">
        <f t="shared" si="31"/>
        <v>9.8418600000000009E-3</v>
      </c>
      <c r="E659" s="78">
        <f t="shared" si="32"/>
        <v>9.8418600000000009E-3</v>
      </c>
      <c r="F659" s="76">
        <f>VLOOKUP(L659,Mapping!D:H,5,0)</f>
        <v>0</v>
      </c>
      <c r="G659" s="1" t="s">
        <v>648</v>
      </c>
      <c r="H659" s="1" t="s">
        <v>179</v>
      </c>
      <c r="I659" s="1" t="s">
        <v>182</v>
      </c>
      <c r="J659" s="6">
        <v>430000</v>
      </c>
      <c r="K659" s="1" t="s">
        <v>729</v>
      </c>
      <c r="L659" s="6">
        <v>431120</v>
      </c>
      <c r="M659" s="2">
        <v>0</v>
      </c>
      <c r="N659" s="1" t="s">
        <v>928</v>
      </c>
      <c r="O659" s="1" t="s">
        <v>651</v>
      </c>
      <c r="P659" s="2">
        <v>0</v>
      </c>
      <c r="Q659" s="2">
        <v>0</v>
      </c>
      <c r="R659" s="2">
        <v>0</v>
      </c>
      <c r="S659" s="2">
        <v>98418.6</v>
      </c>
      <c r="T659" s="2">
        <v>0</v>
      </c>
      <c r="U659" s="2">
        <v>98418.6</v>
      </c>
      <c r="V659" s="2">
        <v>0</v>
      </c>
      <c r="W659" s="2">
        <v>0</v>
      </c>
      <c r="X659" s="2">
        <v>0</v>
      </c>
      <c r="Y659" s="2">
        <v>98418.6</v>
      </c>
      <c r="Z659" s="2">
        <v>0</v>
      </c>
      <c r="AA659" s="2">
        <v>98418.6</v>
      </c>
    </row>
    <row r="660" spans="1:27" ht="15" customHeight="1" x14ac:dyDescent="0.25">
      <c r="A660" s="75" t="str">
        <f t="shared" si="30"/>
        <v>LDMIPFIgnore</v>
      </c>
      <c r="B660" s="75" t="str">
        <f>VLOOKUP(L660,Mapping!D:F,3,0)</f>
        <v>Ignore</v>
      </c>
      <c r="C660" s="75" t="str">
        <f>VLOOKUP(L660,Mapping!D:G,4,0)</f>
        <v>Ignore</v>
      </c>
      <c r="D660" s="78">
        <f t="shared" si="31"/>
        <v>-8.4862549999999998E-3</v>
      </c>
      <c r="E660" s="78">
        <f t="shared" si="32"/>
        <v>-4.0971250000000001E-3</v>
      </c>
      <c r="F660" s="76">
        <f>VLOOKUP(L660,Mapping!D:H,5,0)</f>
        <v>0</v>
      </c>
      <c r="G660" s="1" t="s">
        <v>648</v>
      </c>
      <c r="H660" s="1" t="s">
        <v>179</v>
      </c>
      <c r="I660" s="1" t="s">
        <v>182</v>
      </c>
      <c r="J660" s="6">
        <v>430000</v>
      </c>
      <c r="K660" s="1" t="s">
        <v>729</v>
      </c>
      <c r="L660" s="6">
        <v>432110</v>
      </c>
      <c r="M660" s="2">
        <v>0</v>
      </c>
      <c r="N660" s="1" t="s">
        <v>886</v>
      </c>
      <c r="O660" s="1" t="s">
        <v>651</v>
      </c>
      <c r="P660" s="2">
        <v>0</v>
      </c>
      <c r="Q660" s="2">
        <v>43891.3</v>
      </c>
      <c r="R660" s="2">
        <v>-84862.55</v>
      </c>
      <c r="S660" s="2">
        <v>0</v>
      </c>
      <c r="T660" s="2">
        <v>-40971.25</v>
      </c>
      <c r="U660" s="2">
        <v>0</v>
      </c>
      <c r="V660" s="2">
        <v>0</v>
      </c>
      <c r="W660" s="2">
        <v>43891.3</v>
      </c>
      <c r="X660" s="2">
        <v>-84862.55</v>
      </c>
      <c r="Y660" s="2">
        <v>0</v>
      </c>
      <c r="Z660" s="2">
        <v>-40971.25</v>
      </c>
      <c r="AA660" s="2">
        <v>0</v>
      </c>
    </row>
    <row r="661" spans="1:27" ht="15" customHeight="1" x14ac:dyDescent="0.25">
      <c r="A661" s="75" t="str">
        <f t="shared" si="30"/>
        <v>LDMIPFIgnore</v>
      </c>
      <c r="B661" s="75" t="str">
        <f>VLOOKUP(L661,Mapping!D:F,3,0)</f>
        <v>Ignore</v>
      </c>
      <c r="C661" s="75" t="str">
        <f>VLOOKUP(L661,Mapping!D:G,4,0)</f>
        <v>Ignore</v>
      </c>
      <c r="D661" s="78">
        <f t="shared" si="31"/>
        <v>-1.9046300000000001E-4</v>
      </c>
      <c r="E661" s="78">
        <f t="shared" si="32"/>
        <v>3.1361849999999997E-3</v>
      </c>
      <c r="F661" s="76">
        <f>VLOOKUP(L661,Mapping!D:H,5,0)</f>
        <v>0</v>
      </c>
      <c r="G661" s="1" t="s">
        <v>648</v>
      </c>
      <c r="H661" s="1" t="s">
        <v>179</v>
      </c>
      <c r="I661" s="1" t="s">
        <v>182</v>
      </c>
      <c r="J661" s="6">
        <v>430000</v>
      </c>
      <c r="K661" s="1" t="s">
        <v>729</v>
      </c>
      <c r="L661" s="6">
        <v>432120</v>
      </c>
      <c r="M661" s="2">
        <v>0</v>
      </c>
      <c r="N661" s="1" t="s">
        <v>730</v>
      </c>
      <c r="O661" s="1" t="s">
        <v>651</v>
      </c>
      <c r="P661" s="2">
        <v>0</v>
      </c>
      <c r="Q661" s="2">
        <v>33266.480000000003</v>
      </c>
      <c r="R661" s="2">
        <v>-1904.63</v>
      </c>
      <c r="S661" s="2">
        <v>0</v>
      </c>
      <c r="T661" s="2">
        <v>0</v>
      </c>
      <c r="U661" s="2">
        <v>31361.85</v>
      </c>
      <c r="V661" s="2">
        <v>0</v>
      </c>
      <c r="W661" s="2">
        <v>33266.480000000003</v>
      </c>
      <c r="X661" s="2">
        <v>-1904.63</v>
      </c>
      <c r="Y661" s="2">
        <v>0</v>
      </c>
      <c r="Z661" s="2">
        <v>0</v>
      </c>
      <c r="AA661" s="2">
        <v>31361.85</v>
      </c>
    </row>
    <row r="662" spans="1:27" ht="15" customHeight="1" x14ac:dyDescent="0.25">
      <c r="A662" s="75" t="str">
        <f t="shared" si="30"/>
        <v>LDMIPFIgnore</v>
      </c>
      <c r="B662" s="75" t="str">
        <f>VLOOKUP(L662,Mapping!D:F,3,0)</f>
        <v>Ignore</v>
      </c>
      <c r="C662" s="75" t="str">
        <f>VLOOKUP(L662,Mapping!D:G,4,0)</f>
        <v>Ignore</v>
      </c>
      <c r="D662" s="78">
        <f t="shared" si="31"/>
        <v>-5.5928555000000005E-2</v>
      </c>
      <c r="E662" s="78">
        <f t="shared" si="32"/>
        <v>-0.42163077500000001</v>
      </c>
      <c r="F662" s="76">
        <f>VLOOKUP(L662,Mapping!D:H,5,0)</f>
        <v>0</v>
      </c>
      <c r="G662" s="1" t="s">
        <v>648</v>
      </c>
      <c r="H662" s="1" t="s">
        <v>179</v>
      </c>
      <c r="I662" s="1" t="s">
        <v>182</v>
      </c>
      <c r="J662" s="6">
        <v>430000</v>
      </c>
      <c r="K662" s="1" t="s">
        <v>729</v>
      </c>
      <c r="L662" s="6">
        <v>432130</v>
      </c>
      <c r="M662" s="2">
        <v>0</v>
      </c>
      <c r="N662" s="1" t="s">
        <v>731</v>
      </c>
      <c r="O662" s="1" t="s">
        <v>651</v>
      </c>
      <c r="P662" s="2">
        <v>-3657022.2</v>
      </c>
      <c r="Q662" s="2">
        <v>0</v>
      </c>
      <c r="R662" s="2">
        <v>-559285.55000000005</v>
      </c>
      <c r="S662" s="2">
        <v>0</v>
      </c>
      <c r="T662" s="2">
        <v>-4216307.75</v>
      </c>
      <c r="U662" s="2">
        <v>0</v>
      </c>
      <c r="V662" s="2">
        <v>-3657022.2</v>
      </c>
      <c r="W662" s="2">
        <v>0</v>
      </c>
      <c r="X662" s="2">
        <v>-559285.55000000005</v>
      </c>
      <c r="Y662" s="2">
        <v>0</v>
      </c>
      <c r="Z662" s="2">
        <v>-4216307.75</v>
      </c>
      <c r="AA662" s="2">
        <v>0</v>
      </c>
    </row>
    <row r="663" spans="1:27" ht="15" customHeight="1" x14ac:dyDescent="0.25">
      <c r="A663" s="75" t="str">
        <f t="shared" si="30"/>
        <v>LDMIPF5.1</v>
      </c>
      <c r="B663" s="75">
        <f>VLOOKUP(L663,Mapping!D:F,3,0)</f>
        <v>5.0999999999999996</v>
      </c>
      <c r="C663" s="75" t="str">
        <f>VLOOKUP(L663,Mapping!D:G,4,0)</f>
        <v>Ignore</v>
      </c>
      <c r="D663" s="78">
        <f t="shared" si="31"/>
        <v>0.1780022</v>
      </c>
      <c r="E663" s="78">
        <f t="shared" si="32"/>
        <v>0.1780022</v>
      </c>
      <c r="F663" s="76">
        <f>VLOOKUP(L663,Mapping!D:H,5,0)</f>
        <v>0</v>
      </c>
      <c r="G663" s="1" t="s">
        <v>648</v>
      </c>
      <c r="H663" s="1" t="s">
        <v>179</v>
      </c>
      <c r="I663" s="1" t="s">
        <v>182</v>
      </c>
      <c r="J663" s="6">
        <v>450000</v>
      </c>
      <c r="K663" s="1" t="s">
        <v>733</v>
      </c>
      <c r="L663" s="6">
        <v>451100</v>
      </c>
      <c r="M663" s="2">
        <v>0</v>
      </c>
      <c r="N663" s="1" t="s">
        <v>781</v>
      </c>
      <c r="O663" s="1" t="s">
        <v>651</v>
      </c>
      <c r="P663" s="2">
        <v>0</v>
      </c>
      <c r="Q663" s="2">
        <v>0</v>
      </c>
      <c r="R663" s="2">
        <v>0</v>
      </c>
      <c r="S663" s="2">
        <v>1780022</v>
      </c>
      <c r="T663" s="2">
        <v>0</v>
      </c>
      <c r="U663" s="2">
        <v>1780022</v>
      </c>
      <c r="V663" s="2">
        <v>0</v>
      </c>
      <c r="W663" s="2">
        <v>0</v>
      </c>
      <c r="X663" s="2">
        <v>0</v>
      </c>
      <c r="Y663" s="2">
        <v>1780022</v>
      </c>
      <c r="Z663" s="2">
        <v>0</v>
      </c>
      <c r="AA663" s="2">
        <v>1780022</v>
      </c>
    </row>
    <row r="664" spans="1:27" ht="15" customHeight="1" x14ac:dyDescent="0.25">
      <c r="A664" s="75" t="str">
        <f t="shared" si="30"/>
        <v>LDMIPF5.2</v>
      </c>
      <c r="B664" s="75">
        <f>VLOOKUP(L664,Mapping!D:F,3,0)</f>
        <v>5.2</v>
      </c>
      <c r="C664" s="75" t="str">
        <f>VLOOKUP(L664,Mapping!D:G,4,0)</f>
        <v>Ignore</v>
      </c>
      <c r="D664" s="78">
        <f t="shared" si="31"/>
        <v>0.51789666099999998</v>
      </c>
      <c r="E664" s="78">
        <f t="shared" si="32"/>
        <v>0.51789666099999998</v>
      </c>
      <c r="F664" s="76">
        <f>VLOOKUP(L664,Mapping!D:H,5,0)</f>
        <v>0</v>
      </c>
      <c r="G664" s="1" t="s">
        <v>648</v>
      </c>
      <c r="H664" s="1" t="s">
        <v>179</v>
      </c>
      <c r="I664" s="1" t="s">
        <v>182</v>
      </c>
      <c r="J664" s="6">
        <v>450000</v>
      </c>
      <c r="K664" s="1" t="s">
        <v>733</v>
      </c>
      <c r="L664" s="6">
        <v>452110</v>
      </c>
      <c r="M664" s="2">
        <v>0</v>
      </c>
      <c r="N664" s="1" t="s">
        <v>734</v>
      </c>
      <c r="O664" s="1" t="s">
        <v>651</v>
      </c>
      <c r="P664" s="2">
        <v>0</v>
      </c>
      <c r="Q664" s="2">
        <v>0</v>
      </c>
      <c r="R664" s="2">
        <v>0</v>
      </c>
      <c r="S664" s="2">
        <v>5178966.6100000003</v>
      </c>
      <c r="T664" s="2">
        <v>0</v>
      </c>
      <c r="U664" s="2">
        <v>5178966.6100000003</v>
      </c>
      <c r="V664" s="2">
        <v>0</v>
      </c>
      <c r="W664" s="2">
        <v>0</v>
      </c>
      <c r="X664" s="2">
        <v>0</v>
      </c>
      <c r="Y664" s="2">
        <v>5178966.6100000003</v>
      </c>
      <c r="Z664" s="2">
        <v>0</v>
      </c>
      <c r="AA664" s="2">
        <v>5178966.6100000003</v>
      </c>
    </row>
    <row r="665" spans="1:27" ht="15" customHeight="1" x14ac:dyDescent="0.25">
      <c r="A665" s="75" t="str">
        <f t="shared" si="30"/>
        <v>LDMIPF5.2</v>
      </c>
      <c r="B665" s="75">
        <f>VLOOKUP(L665,Mapping!D:F,3,0)</f>
        <v>5.2</v>
      </c>
      <c r="C665" s="75" t="str">
        <f>VLOOKUP(L665,Mapping!D:G,4,0)</f>
        <v>Ignore</v>
      </c>
      <c r="D665" s="78">
        <f t="shared" si="31"/>
        <v>1.7272500000000001E-4</v>
      </c>
      <c r="E665" s="78">
        <f t="shared" si="32"/>
        <v>1.7272500000000001E-4</v>
      </c>
      <c r="F665" s="76">
        <f>VLOOKUP(L665,Mapping!D:H,5,0)</f>
        <v>0</v>
      </c>
      <c r="G665" s="1" t="s">
        <v>648</v>
      </c>
      <c r="H665" s="1" t="s">
        <v>179</v>
      </c>
      <c r="I665" s="1" t="s">
        <v>182</v>
      </c>
      <c r="J665" s="6">
        <v>450000</v>
      </c>
      <c r="K665" s="1" t="s">
        <v>733</v>
      </c>
      <c r="L665" s="6">
        <v>452111</v>
      </c>
      <c r="M665" s="2">
        <v>0</v>
      </c>
      <c r="N665" s="1" t="s">
        <v>735</v>
      </c>
      <c r="O665" s="1" t="s">
        <v>651</v>
      </c>
      <c r="P665" s="2">
        <v>0</v>
      </c>
      <c r="Q665" s="2">
        <v>0</v>
      </c>
      <c r="R665" s="2">
        <v>0</v>
      </c>
      <c r="S665" s="2">
        <v>1727.25</v>
      </c>
      <c r="T665" s="2">
        <v>0</v>
      </c>
      <c r="U665" s="2">
        <v>1727.25</v>
      </c>
      <c r="V665" s="2">
        <v>0</v>
      </c>
      <c r="W665" s="2">
        <v>0</v>
      </c>
      <c r="X665" s="2">
        <v>0</v>
      </c>
      <c r="Y665" s="2">
        <v>1727.25</v>
      </c>
      <c r="Z665" s="2">
        <v>0</v>
      </c>
      <c r="AA665" s="2">
        <v>1727.25</v>
      </c>
    </row>
    <row r="666" spans="1:27" ht="15" customHeight="1" x14ac:dyDescent="0.25">
      <c r="A666" s="75" t="str">
        <f t="shared" si="30"/>
        <v>LDMIPF5.2</v>
      </c>
      <c r="B666" s="75">
        <f>VLOOKUP(L666,Mapping!D:F,3,0)</f>
        <v>5.2</v>
      </c>
      <c r="C666" s="75" t="str">
        <f>VLOOKUP(L666,Mapping!D:G,4,0)</f>
        <v>Ignore</v>
      </c>
      <c r="D666" s="78">
        <f t="shared" si="31"/>
        <v>2.5486570000000002E-3</v>
      </c>
      <c r="E666" s="78">
        <f t="shared" si="32"/>
        <v>2.5486570000000002E-3</v>
      </c>
      <c r="F666" s="76">
        <f>VLOOKUP(L666,Mapping!D:H,5,0)</f>
        <v>0</v>
      </c>
      <c r="G666" s="1" t="s">
        <v>648</v>
      </c>
      <c r="H666" s="1" t="s">
        <v>179</v>
      </c>
      <c r="I666" s="1" t="s">
        <v>182</v>
      </c>
      <c r="J666" s="6">
        <v>450000</v>
      </c>
      <c r="K666" s="1" t="s">
        <v>733</v>
      </c>
      <c r="L666" s="6">
        <v>452120</v>
      </c>
      <c r="M666" s="2">
        <v>0</v>
      </c>
      <c r="N666" s="1" t="s">
        <v>736</v>
      </c>
      <c r="O666" s="1" t="s">
        <v>651</v>
      </c>
      <c r="P666" s="2">
        <v>0</v>
      </c>
      <c r="Q666" s="2">
        <v>0</v>
      </c>
      <c r="R666" s="2">
        <v>0</v>
      </c>
      <c r="S666" s="2">
        <v>25486.57</v>
      </c>
      <c r="T666" s="2">
        <v>0</v>
      </c>
      <c r="U666" s="2">
        <v>25486.57</v>
      </c>
      <c r="V666" s="2">
        <v>0</v>
      </c>
      <c r="W666" s="2">
        <v>0</v>
      </c>
      <c r="X666" s="2">
        <v>0</v>
      </c>
      <c r="Y666" s="2">
        <v>25486.57</v>
      </c>
      <c r="Z666" s="2">
        <v>0</v>
      </c>
      <c r="AA666" s="2">
        <v>25486.57</v>
      </c>
    </row>
    <row r="667" spans="1:27" ht="15" customHeight="1" x14ac:dyDescent="0.25">
      <c r="A667" s="75" t="str">
        <f t="shared" si="30"/>
        <v>LDMIPF5.2</v>
      </c>
      <c r="B667" s="75">
        <f>VLOOKUP(L667,Mapping!D:F,3,0)</f>
        <v>5.2</v>
      </c>
      <c r="C667" s="75" t="str">
        <f>VLOOKUP(L667,Mapping!D:G,4,0)</f>
        <v>Ignore</v>
      </c>
      <c r="D667" s="78">
        <f t="shared" si="31"/>
        <v>1.0111597220000001</v>
      </c>
      <c r="E667" s="78">
        <f t="shared" si="32"/>
        <v>1.0111597220000001</v>
      </c>
      <c r="F667" s="76">
        <f>VLOOKUP(L667,Mapping!D:H,5,0)</f>
        <v>0</v>
      </c>
      <c r="G667" s="1" t="s">
        <v>648</v>
      </c>
      <c r="H667" s="1" t="s">
        <v>179</v>
      </c>
      <c r="I667" s="1" t="s">
        <v>182</v>
      </c>
      <c r="J667" s="6">
        <v>450000</v>
      </c>
      <c r="K667" s="1" t="s">
        <v>733</v>
      </c>
      <c r="L667" s="6">
        <v>452130</v>
      </c>
      <c r="M667" s="2">
        <v>0</v>
      </c>
      <c r="N667" s="1" t="s">
        <v>737</v>
      </c>
      <c r="O667" s="1" t="s">
        <v>651</v>
      </c>
      <c r="P667" s="2">
        <v>0</v>
      </c>
      <c r="Q667" s="2">
        <v>0</v>
      </c>
      <c r="R667" s="2">
        <v>0</v>
      </c>
      <c r="S667" s="2">
        <v>10111597.220000001</v>
      </c>
      <c r="T667" s="2">
        <v>0</v>
      </c>
      <c r="U667" s="2">
        <v>10111597.220000001</v>
      </c>
      <c r="V667" s="2">
        <v>0</v>
      </c>
      <c r="W667" s="2">
        <v>0</v>
      </c>
      <c r="X667" s="2">
        <v>0</v>
      </c>
      <c r="Y667" s="2">
        <v>10111597.220000001</v>
      </c>
      <c r="Z667" s="2">
        <v>0</v>
      </c>
      <c r="AA667" s="2">
        <v>10111597.220000001</v>
      </c>
    </row>
    <row r="668" spans="1:27" ht="15" customHeight="1" x14ac:dyDescent="0.25">
      <c r="A668" s="75" t="str">
        <f t="shared" si="30"/>
        <v>LDMIPF5.2</v>
      </c>
      <c r="B668" s="75">
        <f>VLOOKUP(L668,Mapping!D:F,3,0)</f>
        <v>5.2</v>
      </c>
      <c r="C668" s="75" t="str">
        <f>VLOOKUP(L668,Mapping!D:G,4,0)</f>
        <v>Ignore</v>
      </c>
      <c r="D668" s="78">
        <f t="shared" si="31"/>
        <v>9.6183000000000011E-5</v>
      </c>
      <c r="E668" s="78">
        <f t="shared" si="32"/>
        <v>9.6183000000000011E-5</v>
      </c>
      <c r="F668" s="76">
        <f>VLOOKUP(L668,Mapping!D:H,5,0)</f>
        <v>0</v>
      </c>
      <c r="G668" s="1" t="s">
        <v>648</v>
      </c>
      <c r="H668" s="1" t="s">
        <v>179</v>
      </c>
      <c r="I668" s="1" t="s">
        <v>182</v>
      </c>
      <c r="J668" s="6">
        <v>450000</v>
      </c>
      <c r="K668" s="1" t="s">
        <v>733</v>
      </c>
      <c r="L668" s="6">
        <v>452230</v>
      </c>
      <c r="M668" s="2">
        <v>0</v>
      </c>
      <c r="N668" s="1" t="s">
        <v>740</v>
      </c>
      <c r="O668" s="1" t="s">
        <v>651</v>
      </c>
      <c r="P668" s="2">
        <v>0</v>
      </c>
      <c r="Q668" s="2">
        <v>0</v>
      </c>
      <c r="R668" s="2">
        <v>0</v>
      </c>
      <c r="S668" s="2">
        <v>961.83</v>
      </c>
      <c r="T668" s="2">
        <v>0</v>
      </c>
      <c r="U668" s="2">
        <v>961.83</v>
      </c>
      <c r="V668" s="2">
        <v>0</v>
      </c>
      <c r="W668" s="2">
        <v>0</v>
      </c>
      <c r="X668" s="2">
        <v>0</v>
      </c>
      <c r="Y668" s="2">
        <v>961.83</v>
      </c>
      <c r="Z668" s="2">
        <v>0</v>
      </c>
      <c r="AA668" s="2">
        <v>961.83</v>
      </c>
    </row>
    <row r="669" spans="1:27" ht="15" customHeight="1" x14ac:dyDescent="0.25">
      <c r="A669" s="75" t="str">
        <f t="shared" si="30"/>
        <v>LDMIPF5.2</v>
      </c>
      <c r="B669" s="75">
        <f>VLOOKUP(L669,Mapping!D:F,3,0)</f>
        <v>5.2</v>
      </c>
      <c r="C669" s="75" t="str">
        <f>VLOOKUP(L669,Mapping!D:G,4,0)</f>
        <v>Ignore</v>
      </c>
      <c r="D669" s="78">
        <f t="shared" si="31"/>
        <v>2.5664716000000001E-2</v>
      </c>
      <c r="E669" s="78">
        <f t="shared" si="32"/>
        <v>2.5664716000000001E-2</v>
      </c>
      <c r="F669" s="76">
        <f>VLOOKUP(L669,Mapping!D:H,5,0)</f>
        <v>0</v>
      </c>
      <c r="G669" s="1" t="s">
        <v>648</v>
      </c>
      <c r="H669" s="1" t="s">
        <v>179</v>
      </c>
      <c r="I669" s="1" t="s">
        <v>182</v>
      </c>
      <c r="J669" s="6">
        <v>450000</v>
      </c>
      <c r="K669" s="1" t="s">
        <v>733</v>
      </c>
      <c r="L669" s="6">
        <v>452247</v>
      </c>
      <c r="M669" s="2">
        <v>0</v>
      </c>
      <c r="N669" s="1" t="s">
        <v>741</v>
      </c>
      <c r="O669" s="1" t="s">
        <v>651</v>
      </c>
      <c r="P669" s="2">
        <v>0</v>
      </c>
      <c r="Q669" s="2">
        <v>0</v>
      </c>
      <c r="R669" s="2">
        <v>0</v>
      </c>
      <c r="S669" s="2">
        <v>256647.16</v>
      </c>
      <c r="T669" s="2">
        <v>0</v>
      </c>
      <c r="U669" s="2">
        <v>256647.16</v>
      </c>
      <c r="V669" s="2">
        <v>0</v>
      </c>
      <c r="W669" s="2">
        <v>0</v>
      </c>
      <c r="X669" s="2">
        <v>0</v>
      </c>
      <c r="Y669" s="2">
        <v>256647.16</v>
      </c>
      <c r="Z669" s="2">
        <v>0</v>
      </c>
      <c r="AA669" s="2">
        <v>256647.16</v>
      </c>
    </row>
    <row r="670" spans="1:27" ht="15" customHeight="1" x14ac:dyDescent="0.25">
      <c r="A670" s="75" t="str">
        <f t="shared" si="30"/>
        <v>LDMIPF5.5</v>
      </c>
      <c r="B670" s="75">
        <f>VLOOKUP(L670,Mapping!D:F,3,0)</f>
        <v>5.5</v>
      </c>
      <c r="C670" s="75" t="str">
        <f>VLOOKUP(L670,Mapping!D:G,4,0)</f>
        <v>Ignore</v>
      </c>
      <c r="D670" s="78">
        <f t="shared" si="31"/>
        <v>6.6914089999999997E-3</v>
      </c>
      <c r="E670" s="78">
        <f t="shared" si="32"/>
        <v>6.6914089999999997E-3</v>
      </c>
      <c r="F670" s="76">
        <f>VLOOKUP(L670,Mapping!D:H,5,0)</f>
        <v>0</v>
      </c>
      <c r="G670" s="1" t="s">
        <v>648</v>
      </c>
      <c r="H670" s="1" t="s">
        <v>179</v>
      </c>
      <c r="I670" s="1" t="s">
        <v>182</v>
      </c>
      <c r="J670" s="6">
        <v>460000</v>
      </c>
      <c r="K670" s="1" t="s">
        <v>742</v>
      </c>
      <c r="L670" s="6">
        <v>455103</v>
      </c>
      <c r="M670" s="2">
        <v>0</v>
      </c>
      <c r="N670" s="1" t="s">
        <v>744</v>
      </c>
      <c r="O670" s="1" t="s">
        <v>651</v>
      </c>
      <c r="P670" s="2">
        <v>0</v>
      </c>
      <c r="Q670" s="2">
        <v>0</v>
      </c>
      <c r="R670" s="2">
        <v>0</v>
      </c>
      <c r="S670" s="2">
        <v>66914.09</v>
      </c>
      <c r="T670" s="2">
        <v>0</v>
      </c>
      <c r="U670" s="2">
        <v>66914.09</v>
      </c>
      <c r="V670" s="2">
        <v>0</v>
      </c>
      <c r="W670" s="2">
        <v>0</v>
      </c>
      <c r="X670" s="2">
        <v>0</v>
      </c>
      <c r="Y670" s="2">
        <v>66914.09</v>
      </c>
      <c r="Z670" s="2">
        <v>0</v>
      </c>
      <c r="AA670" s="2">
        <v>66914.09</v>
      </c>
    </row>
    <row r="671" spans="1:27" ht="15" customHeight="1" x14ac:dyDescent="0.25">
      <c r="A671" s="75" t="str">
        <f t="shared" si="30"/>
        <v>LDMIPF5.5</v>
      </c>
      <c r="B671" s="75">
        <f>VLOOKUP(L671,Mapping!D:F,3,0)</f>
        <v>5.5</v>
      </c>
      <c r="C671" s="75" t="str">
        <f>VLOOKUP(L671,Mapping!D:G,4,0)</f>
        <v>Ignore</v>
      </c>
      <c r="D671" s="78">
        <f t="shared" si="31"/>
        <v>8.1890000000000007E-6</v>
      </c>
      <c r="E671" s="78">
        <f t="shared" si="32"/>
        <v>8.1890000000000007E-6</v>
      </c>
      <c r="F671" s="76">
        <f>VLOOKUP(L671,Mapping!D:H,5,0)</f>
        <v>0</v>
      </c>
      <c r="G671" s="1" t="s">
        <v>648</v>
      </c>
      <c r="H671" s="1" t="s">
        <v>179</v>
      </c>
      <c r="I671" s="1" t="s">
        <v>182</v>
      </c>
      <c r="J671" s="6">
        <v>460000</v>
      </c>
      <c r="K671" s="1" t="s">
        <v>742</v>
      </c>
      <c r="L671" s="6">
        <v>460000</v>
      </c>
      <c r="M671" s="2">
        <v>0</v>
      </c>
      <c r="N671" s="1" t="s">
        <v>792</v>
      </c>
      <c r="O671" s="1" t="s">
        <v>651</v>
      </c>
      <c r="P671" s="2">
        <v>0</v>
      </c>
      <c r="Q671" s="2">
        <v>0</v>
      </c>
      <c r="R671" s="2">
        <v>0</v>
      </c>
      <c r="S671" s="2">
        <v>81.89</v>
      </c>
      <c r="T671" s="2">
        <v>0</v>
      </c>
      <c r="U671" s="2">
        <v>81.89</v>
      </c>
      <c r="V671" s="2">
        <v>0</v>
      </c>
      <c r="W671" s="2">
        <v>0</v>
      </c>
      <c r="X671" s="2">
        <v>0</v>
      </c>
      <c r="Y671" s="2">
        <v>81.89</v>
      </c>
      <c r="Z671" s="2">
        <v>0</v>
      </c>
      <c r="AA671" s="2">
        <v>81.89</v>
      </c>
    </row>
    <row r="672" spans="1:27" ht="15" customHeight="1" x14ac:dyDescent="0.25">
      <c r="A672" s="75" t="str">
        <f t="shared" si="30"/>
        <v>LDMIPF5.5</v>
      </c>
      <c r="B672" s="75">
        <f>VLOOKUP(L672,Mapping!D:F,3,0)</f>
        <v>5.5</v>
      </c>
      <c r="C672" s="75" t="str">
        <f>VLOOKUP(L672,Mapping!D:G,4,0)</f>
        <v>Ignore</v>
      </c>
      <c r="D672" s="78">
        <f t="shared" si="31"/>
        <v>6.2831699999999998E-4</v>
      </c>
      <c r="E672" s="78">
        <f t="shared" si="32"/>
        <v>6.2831699999999998E-4</v>
      </c>
      <c r="F672" s="76">
        <f>VLOOKUP(L672,Mapping!D:H,5,0)</f>
        <v>0</v>
      </c>
      <c r="G672" s="1" t="s">
        <v>648</v>
      </c>
      <c r="H672" s="1" t="s">
        <v>179</v>
      </c>
      <c r="I672" s="1" t="s">
        <v>182</v>
      </c>
      <c r="J672" s="6">
        <v>460000</v>
      </c>
      <c r="K672" s="1" t="s">
        <v>742</v>
      </c>
      <c r="L672" s="6">
        <v>460100</v>
      </c>
      <c r="M672" s="2">
        <v>0</v>
      </c>
      <c r="N672" s="1" t="s">
        <v>815</v>
      </c>
      <c r="O672" s="1" t="s">
        <v>651</v>
      </c>
      <c r="P672" s="2">
        <v>0</v>
      </c>
      <c r="Q672" s="2">
        <v>0</v>
      </c>
      <c r="R672" s="2">
        <v>0</v>
      </c>
      <c r="S672" s="2">
        <v>6283.17</v>
      </c>
      <c r="T672" s="2">
        <v>0</v>
      </c>
      <c r="U672" s="2">
        <v>6283.17</v>
      </c>
      <c r="V672" s="2">
        <v>0</v>
      </c>
      <c r="W672" s="2">
        <v>0</v>
      </c>
      <c r="X672" s="2">
        <v>0</v>
      </c>
      <c r="Y672" s="2">
        <v>6283.17</v>
      </c>
      <c r="Z672" s="2">
        <v>0</v>
      </c>
      <c r="AA672" s="2">
        <v>6283.17</v>
      </c>
    </row>
    <row r="673" spans="1:27" ht="15" customHeight="1" x14ac:dyDescent="0.25">
      <c r="A673" s="75" t="str">
        <f t="shared" si="30"/>
        <v>LDMIPF5.5</v>
      </c>
      <c r="B673" s="75">
        <f>VLOOKUP(L673,Mapping!D:F,3,0)</f>
        <v>5.5</v>
      </c>
      <c r="C673" s="75" t="str">
        <f>VLOOKUP(L673,Mapping!D:G,4,0)</f>
        <v>Ignore</v>
      </c>
      <c r="D673" s="78">
        <f t="shared" si="31"/>
        <v>-5.9103500000000006E-4</v>
      </c>
      <c r="E673" s="78">
        <f t="shared" si="32"/>
        <v>-5.9103500000000006E-4</v>
      </c>
      <c r="F673" s="76">
        <f>VLOOKUP(L673,Mapping!D:H,5,0)</f>
        <v>0</v>
      </c>
      <c r="G673" s="1" t="s">
        <v>648</v>
      </c>
      <c r="H673" s="1" t="s">
        <v>179</v>
      </c>
      <c r="I673" s="1" t="s">
        <v>182</v>
      </c>
      <c r="J673" s="6">
        <v>460000</v>
      </c>
      <c r="K673" s="1" t="s">
        <v>742</v>
      </c>
      <c r="L673" s="6">
        <v>460101</v>
      </c>
      <c r="M673" s="2">
        <v>0</v>
      </c>
      <c r="N673" s="1" t="s">
        <v>818</v>
      </c>
      <c r="O673" s="1" t="s">
        <v>651</v>
      </c>
      <c r="P673" s="2">
        <v>0</v>
      </c>
      <c r="Q673" s="2">
        <v>0</v>
      </c>
      <c r="R673" s="2">
        <v>-5910.35</v>
      </c>
      <c r="S673" s="2">
        <v>0</v>
      </c>
      <c r="T673" s="2">
        <v>-5910.35</v>
      </c>
      <c r="U673" s="2">
        <v>0</v>
      </c>
      <c r="V673" s="2">
        <v>0</v>
      </c>
      <c r="W673" s="2">
        <v>0</v>
      </c>
      <c r="X673" s="2">
        <v>-5910.35</v>
      </c>
      <c r="Y673" s="2">
        <v>0</v>
      </c>
      <c r="Z673" s="2">
        <v>-5910.35</v>
      </c>
      <c r="AA673" s="2">
        <v>0</v>
      </c>
    </row>
    <row r="674" spans="1:27" ht="15" customHeight="1" x14ac:dyDescent="0.25">
      <c r="A674" s="75" t="str">
        <f t="shared" si="30"/>
        <v>LDMIPF5.5</v>
      </c>
      <c r="B674" s="75">
        <f>VLOOKUP(L674,Mapping!D:F,3,0)</f>
        <v>5.5</v>
      </c>
      <c r="C674" s="75" t="str">
        <f>VLOOKUP(L674,Mapping!D:G,4,0)</f>
        <v>Ignore</v>
      </c>
      <c r="D674" s="78">
        <f t="shared" si="31"/>
        <v>-1.1175000000000001E-5</v>
      </c>
      <c r="E674" s="78">
        <f t="shared" si="32"/>
        <v>-1.1175000000000001E-5</v>
      </c>
      <c r="F674" s="76">
        <f>VLOOKUP(L674,Mapping!D:H,5,0)</f>
        <v>0</v>
      </c>
      <c r="G674" s="1" t="s">
        <v>648</v>
      </c>
      <c r="H674" s="1" t="s">
        <v>179</v>
      </c>
      <c r="I674" s="1" t="s">
        <v>182</v>
      </c>
      <c r="J674" s="6">
        <v>460000</v>
      </c>
      <c r="K674" s="1" t="s">
        <v>742</v>
      </c>
      <c r="L674" s="6">
        <v>460128</v>
      </c>
      <c r="M674" s="2">
        <v>0</v>
      </c>
      <c r="N674" s="1" t="s">
        <v>1034</v>
      </c>
      <c r="O674" s="1" t="s">
        <v>651</v>
      </c>
      <c r="P674" s="2">
        <v>0</v>
      </c>
      <c r="Q674" s="2">
        <v>0</v>
      </c>
      <c r="R674" s="2">
        <v>-111.75</v>
      </c>
      <c r="S674" s="2">
        <v>0</v>
      </c>
      <c r="T674" s="2">
        <v>-111.75</v>
      </c>
      <c r="U674" s="2">
        <v>0</v>
      </c>
      <c r="V674" s="2">
        <v>0</v>
      </c>
      <c r="W674" s="2">
        <v>0</v>
      </c>
      <c r="X674" s="2">
        <v>-111.75</v>
      </c>
      <c r="Y674" s="2">
        <v>0</v>
      </c>
      <c r="Z674" s="2">
        <v>-111.75</v>
      </c>
      <c r="AA674" s="2">
        <v>0</v>
      </c>
    </row>
    <row r="675" spans="1:27" ht="15" customHeight="1" x14ac:dyDescent="0.25">
      <c r="A675" s="75" t="str">
        <f t="shared" si="30"/>
        <v>LDMIPF5.5</v>
      </c>
      <c r="B675" s="75">
        <f>VLOOKUP(L675,Mapping!D:F,3,0)</f>
        <v>5.5</v>
      </c>
      <c r="C675" s="75" t="str">
        <f>VLOOKUP(L675,Mapping!D:G,4,0)</f>
        <v>Ignore</v>
      </c>
      <c r="D675" s="78">
        <f t="shared" si="31"/>
        <v>-2.9712999999999998E-5</v>
      </c>
      <c r="E675" s="78">
        <f t="shared" si="32"/>
        <v>-2.9712999999999998E-5</v>
      </c>
      <c r="F675" s="76">
        <f>VLOOKUP(L675,Mapping!D:H,5,0)</f>
        <v>0</v>
      </c>
      <c r="G675" s="1" t="s">
        <v>648</v>
      </c>
      <c r="H675" s="1" t="s">
        <v>179</v>
      </c>
      <c r="I675" s="1" t="s">
        <v>182</v>
      </c>
      <c r="J675" s="6">
        <v>460000</v>
      </c>
      <c r="K675" s="1" t="s">
        <v>742</v>
      </c>
      <c r="L675" s="6">
        <v>460143</v>
      </c>
      <c r="M675" s="2">
        <v>0</v>
      </c>
      <c r="N675" s="1" t="s">
        <v>816</v>
      </c>
      <c r="O675" s="1" t="s">
        <v>651</v>
      </c>
      <c r="P675" s="2">
        <v>0</v>
      </c>
      <c r="Q675" s="2">
        <v>0</v>
      </c>
      <c r="R675" s="2">
        <v>-297.13</v>
      </c>
      <c r="S675" s="2">
        <v>0</v>
      </c>
      <c r="T675" s="2">
        <v>-297.13</v>
      </c>
      <c r="U675" s="2">
        <v>0</v>
      </c>
      <c r="V675" s="2">
        <v>0</v>
      </c>
      <c r="W675" s="2">
        <v>0</v>
      </c>
      <c r="X675" s="2">
        <v>-297.13</v>
      </c>
      <c r="Y675" s="2">
        <v>0</v>
      </c>
      <c r="Z675" s="2">
        <v>-297.13</v>
      </c>
      <c r="AA675" s="2">
        <v>0</v>
      </c>
    </row>
    <row r="676" spans="1:27" ht="15" customHeight="1" x14ac:dyDescent="0.25">
      <c r="A676" s="75" t="str">
        <f t="shared" si="30"/>
        <v>LDMIPF5.5</v>
      </c>
      <c r="B676" s="75">
        <f>VLOOKUP(L676,Mapping!D:F,3,0)</f>
        <v>5.5</v>
      </c>
      <c r="C676" s="75" t="str">
        <f>VLOOKUP(L676,Mapping!D:G,4,0)</f>
        <v>Ignore</v>
      </c>
      <c r="D676" s="78">
        <f t="shared" si="31"/>
        <v>3.6060000000000003E-6</v>
      </c>
      <c r="E676" s="78">
        <f t="shared" si="32"/>
        <v>3.6060000000000003E-6</v>
      </c>
      <c r="F676" s="76">
        <f>VLOOKUP(L676,Mapping!D:H,5,0)</f>
        <v>0</v>
      </c>
      <c r="G676" s="1" t="s">
        <v>648</v>
      </c>
      <c r="H676" s="1" t="s">
        <v>179</v>
      </c>
      <c r="I676" s="1" t="s">
        <v>182</v>
      </c>
      <c r="J676" s="6">
        <v>460000</v>
      </c>
      <c r="K676" s="1" t="s">
        <v>742</v>
      </c>
      <c r="L676" s="6">
        <v>460146</v>
      </c>
      <c r="M676" s="2">
        <v>0</v>
      </c>
      <c r="N676" s="1" t="s">
        <v>1035</v>
      </c>
      <c r="O676" s="1" t="s">
        <v>651</v>
      </c>
      <c r="P676" s="2">
        <v>0</v>
      </c>
      <c r="Q676" s="2">
        <v>0</v>
      </c>
      <c r="R676" s="2">
        <v>0</v>
      </c>
      <c r="S676" s="2">
        <v>36.06</v>
      </c>
      <c r="T676" s="2">
        <v>0</v>
      </c>
      <c r="U676" s="2">
        <v>36.06</v>
      </c>
      <c r="V676" s="2">
        <v>0</v>
      </c>
      <c r="W676" s="2">
        <v>0</v>
      </c>
      <c r="X676" s="2">
        <v>0</v>
      </c>
      <c r="Y676" s="2">
        <v>36.06</v>
      </c>
      <c r="Z676" s="2">
        <v>0</v>
      </c>
      <c r="AA676" s="2">
        <v>36.06</v>
      </c>
    </row>
    <row r="677" spans="1:27" ht="15" customHeight="1" x14ac:dyDescent="0.25">
      <c r="A677" s="75" t="str">
        <f t="shared" si="30"/>
        <v>LDMIPF5.3</v>
      </c>
      <c r="B677" s="75">
        <f>VLOOKUP(L677,Mapping!D:F,3,0)</f>
        <v>5.3</v>
      </c>
      <c r="C677" s="75" t="str">
        <f>VLOOKUP(L677,Mapping!D:G,4,0)</f>
        <v>Ignore</v>
      </c>
      <c r="D677" s="78">
        <f t="shared" si="31"/>
        <v>-5.6843523999999999E-2</v>
      </c>
      <c r="E677" s="78">
        <f t="shared" si="32"/>
        <v>-5.6843523999999999E-2</v>
      </c>
      <c r="F677" s="76">
        <f>VLOOKUP(L677,Mapping!D:H,5,0)</f>
        <v>0</v>
      </c>
      <c r="G677" s="1" t="s">
        <v>648</v>
      </c>
      <c r="H677" s="1" t="s">
        <v>179</v>
      </c>
      <c r="I677" s="1" t="s">
        <v>182</v>
      </c>
      <c r="J677" s="6">
        <v>510000</v>
      </c>
      <c r="K677" s="1" t="s">
        <v>745</v>
      </c>
      <c r="L677" s="6">
        <v>512130</v>
      </c>
      <c r="M677" s="2">
        <v>0</v>
      </c>
      <c r="N677" s="1" t="s">
        <v>747</v>
      </c>
      <c r="O677" s="1" t="s">
        <v>651</v>
      </c>
      <c r="P677" s="2">
        <v>0</v>
      </c>
      <c r="Q677" s="2">
        <v>0</v>
      </c>
      <c r="R677" s="2">
        <v>-568435.24</v>
      </c>
      <c r="S677" s="2">
        <v>0</v>
      </c>
      <c r="T677" s="2">
        <v>-568435.24</v>
      </c>
      <c r="U677" s="2">
        <v>0</v>
      </c>
      <c r="V677" s="2">
        <v>0</v>
      </c>
      <c r="W677" s="2">
        <v>0</v>
      </c>
      <c r="X677" s="2">
        <v>-568435.24</v>
      </c>
      <c r="Y677" s="2">
        <v>0</v>
      </c>
      <c r="Z677" s="2">
        <v>-568435.24</v>
      </c>
      <c r="AA677" s="2">
        <v>0</v>
      </c>
    </row>
    <row r="678" spans="1:27" ht="15" customHeight="1" x14ac:dyDescent="0.25">
      <c r="A678" s="75" t="str">
        <f t="shared" si="30"/>
        <v>LDMIPF6.3</v>
      </c>
      <c r="B678" s="75">
        <f>VLOOKUP(L678,Mapping!D:F,3,0)</f>
        <v>6.3</v>
      </c>
      <c r="C678" s="75" t="str">
        <f>VLOOKUP(L678,Mapping!D:G,4,0)</f>
        <v>Mirror</v>
      </c>
      <c r="D678" s="78">
        <f t="shared" si="31"/>
        <v>-9.6469199999999996E-4</v>
      </c>
      <c r="E678" s="78">
        <f t="shared" si="32"/>
        <v>-9.6469199999999996E-4</v>
      </c>
      <c r="F678" s="76">
        <f>VLOOKUP(L678,Mapping!D:H,5,0)</f>
        <v>0</v>
      </c>
      <c r="G678" s="1" t="s">
        <v>648</v>
      </c>
      <c r="H678" s="1" t="s">
        <v>179</v>
      </c>
      <c r="I678" s="1" t="s">
        <v>182</v>
      </c>
      <c r="J678" s="6">
        <v>550000</v>
      </c>
      <c r="K678" s="1" t="s">
        <v>752</v>
      </c>
      <c r="L678" s="6">
        <v>553007</v>
      </c>
      <c r="M678" s="2">
        <v>0</v>
      </c>
      <c r="N678" s="1" t="s">
        <v>753</v>
      </c>
      <c r="O678" s="1" t="s">
        <v>651</v>
      </c>
      <c r="P678" s="2">
        <v>0</v>
      </c>
      <c r="Q678" s="2">
        <v>0</v>
      </c>
      <c r="R678" s="2">
        <v>-9646.92</v>
      </c>
      <c r="S678" s="2">
        <v>0</v>
      </c>
      <c r="T678" s="2">
        <v>-9646.92</v>
      </c>
      <c r="U678" s="2">
        <v>0</v>
      </c>
      <c r="V678" s="2">
        <v>0</v>
      </c>
      <c r="W678" s="2">
        <v>0</v>
      </c>
      <c r="X678" s="2">
        <v>-9646.92</v>
      </c>
      <c r="Y678" s="2">
        <v>0</v>
      </c>
      <c r="Z678" s="2">
        <v>-9646.92</v>
      </c>
      <c r="AA678" s="2">
        <v>0</v>
      </c>
    </row>
    <row r="679" spans="1:27" ht="15" customHeight="1" x14ac:dyDescent="0.25">
      <c r="A679" s="75" t="str">
        <f t="shared" si="30"/>
        <v>LDMIPF6.3</v>
      </c>
      <c r="B679" s="75">
        <f>VLOOKUP(L679,Mapping!D:F,3,0)</f>
        <v>6.3</v>
      </c>
      <c r="C679" s="75" t="str">
        <f>VLOOKUP(L679,Mapping!D:G,4,0)</f>
        <v>Mirror</v>
      </c>
      <c r="D679" s="78">
        <f t="shared" si="31"/>
        <v>-2.3600000000000001E-3</v>
      </c>
      <c r="E679" s="78">
        <f t="shared" si="32"/>
        <v>-2.3600000000000001E-3</v>
      </c>
      <c r="F679" s="76">
        <f>VLOOKUP(L679,Mapping!D:H,5,0)</f>
        <v>0</v>
      </c>
      <c r="G679" s="1" t="s">
        <v>648</v>
      </c>
      <c r="H679" s="1" t="s">
        <v>179</v>
      </c>
      <c r="I679" s="1" t="s">
        <v>182</v>
      </c>
      <c r="J679" s="6">
        <v>550000</v>
      </c>
      <c r="K679" s="1" t="s">
        <v>752</v>
      </c>
      <c r="L679" s="6">
        <v>553020</v>
      </c>
      <c r="M679" s="2">
        <v>0</v>
      </c>
      <c r="N679" s="1" t="s">
        <v>1652</v>
      </c>
      <c r="O679" s="1" t="s">
        <v>651</v>
      </c>
      <c r="P679" s="2">
        <v>0</v>
      </c>
      <c r="Q679" s="2">
        <v>0</v>
      </c>
      <c r="R679" s="2">
        <v>-23600</v>
      </c>
      <c r="S679" s="2">
        <v>0</v>
      </c>
      <c r="T679" s="2">
        <v>-23600</v>
      </c>
      <c r="U679" s="2">
        <v>0</v>
      </c>
      <c r="V679" s="2">
        <v>0</v>
      </c>
      <c r="W679" s="2">
        <v>0</v>
      </c>
      <c r="X679" s="2">
        <v>-23600</v>
      </c>
      <c r="Y679" s="2">
        <v>0</v>
      </c>
      <c r="Z679" s="2">
        <v>-23600</v>
      </c>
      <c r="AA679" s="2">
        <v>0</v>
      </c>
    </row>
    <row r="680" spans="1:27" ht="15" customHeight="1" x14ac:dyDescent="0.25">
      <c r="A680" s="75" t="str">
        <f t="shared" si="30"/>
        <v>LDMIPF6.3</v>
      </c>
      <c r="B680" s="75">
        <f>VLOOKUP(L680,Mapping!D:F,3,0)</f>
        <v>6.3</v>
      </c>
      <c r="C680" s="75" t="str">
        <f>VLOOKUP(L680,Mapping!D:G,4,0)</f>
        <v>Mirror</v>
      </c>
      <c r="D680" s="78">
        <f t="shared" si="31"/>
        <v>-9.6916800000000007E-4</v>
      </c>
      <c r="E680" s="78">
        <f t="shared" si="32"/>
        <v>-9.6916800000000007E-4</v>
      </c>
      <c r="F680" s="76">
        <f>VLOOKUP(L680,Mapping!D:H,5,0)</f>
        <v>0</v>
      </c>
      <c r="G680" s="1" t="s">
        <v>648</v>
      </c>
      <c r="H680" s="1" t="s">
        <v>179</v>
      </c>
      <c r="I680" s="1" t="s">
        <v>182</v>
      </c>
      <c r="J680" s="6">
        <v>550000</v>
      </c>
      <c r="K680" s="1" t="s">
        <v>752</v>
      </c>
      <c r="L680" s="6">
        <v>553107</v>
      </c>
      <c r="M680" s="2">
        <v>0</v>
      </c>
      <c r="N680" s="1" t="s">
        <v>755</v>
      </c>
      <c r="O680" s="1" t="s">
        <v>651</v>
      </c>
      <c r="P680" s="2">
        <v>0</v>
      </c>
      <c r="Q680" s="2">
        <v>0</v>
      </c>
      <c r="R680" s="2">
        <v>-9691.68</v>
      </c>
      <c r="S680" s="2">
        <v>0</v>
      </c>
      <c r="T680" s="2">
        <v>-9691.68</v>
      </c>
      <c r="U680" s="2">
        <v>0</v>
      </c>
      <c r="V680" s="2">
        <v>0</v>
      </c>
      <c r="W680" s="2">
        <v>0</v>
      </c>
      <c r="X680" s="2">
        <v>-9691.68</v>
      </c>
      <c r="Y680" s="2">
        <v>0</v>
      </c>
      <c r="Z680" s="2">
        <v>-9691.68</v>
      </c>
      <c r="AA680" s="2">
        <v>0</v>
      </c>
    </row>
    <row r="681" spans="1:27" ht="15" customHeight="1" x14ac:dyDescent="0.25">
      <c r="A681" s="75" t="str">
        <f t="shared" si="30"/>
        <v>LDMIPF6.3</v>
      </c>
      <c r="B681" s="75">
        <f>VLOOKUP(L681,Mapping!D:F,3,0)</f>
        <v>6.3</v>
      </c>
      <c r="C681" s="75" t="str">
        <f>VLOOKUP(L681,Mapping!D:G,4,0)</f>
        <v>Mirror</v>
      </c>
      <c r="D681" s="78">
        <f t="shared" si="31"/>
        <v>3.9184303000000004E-2</v>
      </c>
      <c r="E681" s="78">
        <f t="shared" si="32"/>
        <v>3.9184303000000004E-2</v>
      </c>
      <c r="F681" s="76">
        <f>VLOOKUP(L681,Mapping!D:H,5,0)</f>
        <v>0</v>
      </c>
      <c r="G681" s="1" t="s">
        <v>648</v>
      </c>
      <c r="H681" s="1" t="s">
        <v>179</v>
      </c>
      <c r="I681" s="1" t="s">
        <v>182</v>
      </c>
      <c r="J681" s="6">
        <v>550000</v>
      </c>
      <c r="K681" s="1" t="s">
        <v>752</v>
      </c>
      <c r="L681" s="6">
        <v>553111</v>
      </c>
      <c r="M681" s="2">
        <v>0</v>
      </c>
      <c r="N681" s="1" t="s">
        <v>756</v>
      </c>
      <c r="O681" s="1" t="s">
        <v>651</v>
      </c>
      <c r="P681" s="2">
        <v>0</v>
      </c>
      <c r="Q681" s="2">
        <v>0</v>
      </c>
      <c r="R681" s="2">
        <v>0</v>
      </c>
      <c r="S681" s="2">
        <v>391843.03</v>
      </c>
      <c r="T681" s="2">
        <v>0</v>
      </c>
      <c r="U681" s="2">
        <v>391843.03</v>
      </c>
      <c r="V681" s="2">
        <v>0</v>
      </c>
      <c r="W681" s="2">
        <v>0</v>
      </c>
      <c r="X681" s="2">
        <v>0</v>
      </c>
      <c r="Y681" s="2">
        <v>391843.03</v>
      </c>
      <c r="Z681" s="2">
        <v>0</v>
      </c>
      <c r="AA681" s="2">
        <v>391843.03</v>
      </c>
    </row>
    <row r="682" spans="1:27" ht="15" customHeight="1" x14ac:dyDescent="0.25">
      <c r="A682" s="75" t="str">
        <f t="shared" si="30"/>
        <v>LDMIPF6.2</v>
      </c>
      <c r="B682" s="75">
        <f>VLOOKUP(L682,Mapping!D:F,3,0)</f>
        <v>6.2</v>
      </c>
      <c r="C682" s="75" t="str">
        <f>VLOOKUP(L682,Mapping!D:G,4,0)</f>
        <v>Mirror</v>
      </c>
      <c r="D682" s="78">
        <f t="shared" si="31"/>
        <v>-4.54697E-4</v>
      </c>
      <c r="E682" s="78">
        <f t="shared" si="32"/>
        <v>-4.54697E-4</v>
      </c>
      <c r="F682" s="76">
        <f>VLOOKUP(L682,Mapping!D:H,5,0)</f>
        <v>0</v>
      </c>
      <c r="G682" s="1" t="s">
        <v>648</v>
      </c>
      <c r="H682" s="1" t="s">
        <v>179</v>
      </c>
      <c r="I682" s="1" t="s">
        <v>182</v>
      </c>
      <c r="J682" s="6">
        <v>550000</v>
      </c>
      <c r="K682" s="1" t="s">
        <v>752</v>
      </c>
      <c r="L682" s="6">
        <v>553131</v>
      </c>
      <c r="M682" s="2">
        <v>0</v>
      </c>
      <c r="N682" s="1" t="s">
        <v>757</v>
      </c>
      <c r="O682" s="1" t="s">
        <v>651</v>
      </c>
      <c r="P682" s="2">
        <v>0</v>
      </c>
      <c r="Q682" s="2">
        <v>0</v>
      </c>
      <c r="R682" s="2">
        <v>-4546.97</v>
      </c>
      <c r="S682" s="2">
        <v>0</v>
      </c>
      <c r="T682" s="2">
        <v>-4546.97</v>
      </c>
      <c r="U682" s="2">
        <v>0</v>
      </c>
      <c r="V682" s="2">
        <v>0</v>
      </c>
      <c r="W682" s="2">
        <v>0</v>
      </c>
      <c r="X682" s="2">
        <v>-4546.97</v>
      </c>
      <c r="Y682" s="2">
        <v>0</v>
      </c>
      <c r="Z682" s="2">
        <v>-4546.97</v>
      </c>
      <c r="AA682" s="2">
        <v>0</v>
      </c>
    </row>
    <row r="683" spans="1:27" ht="15" customHeight="1" x14ac:dyDescent="0.25">
      <c r="A683" s="75" t="str">
        <f t="shared" si="30"/>
        <v>LDMIPF6.3</v>
      </c>
      <c r="B683" s="75">
        <f>VLOOKUP(L683,Mapping!D:F,3,0)</f>
        <v>6.3</v>
      </c>
      <c r="C683" s="75" t="str">
        <f>VLOOKUP(L683,Mapping!D:G,4,0)</f>
        <v>Mirror</v>
      </c>
      <c r="D683" s="78">
        <f t="shared" si="31"/>
        <v>-5.5787E-5</v>
      </c>
      <c r="E683" s="78">
        <f t="shared" si="32"/>
        <v>-5.5787E-5</v>
      </c>
      <c r="F683" s="76">
        <f>VLOOKUP(L683,Mapping!D:H,5,0)</f>
        <v>0</v>
      </c>
      <c r="G683" s="1" t="s">
        <v>648</v>
      </c>
      <c r="H683" s="1" t="s">
        <v>179</v>
      </c>
      <c r="I683" s="1" t="s">
        <v>182</v>
      </c>
      <c r="J683" s="6">
        <v>550000</v>
      </c>
      <c r="K683" s="1" t="s">
        <v>752</v>
      </c>
      <c r="L683" s="6">
        <v>553141</v>
      </c>
      <c r="M683" s="2">
        <v>0</v>
      </c>
      <c r="N683" s="1" t="s">
        <v>758</v>
      </c>
      <c r="O683" s="1" t="s">
        <v>651</v>
      </c>
      <c r="P683" s="2">
        <v>0</v>
      </c>
      <c r="Q683" s="2">
        <v>0</v>
      </c>
      <c r="R683" s="2">
        <v>-557.87</v>
      </c>
      <c r="S683" s="2">
        <v>0</v>
      </c>
      <c r="T683" s="2">
        <v>-557.87</v>
      </c>
      <c r="U683" s="2">
        <v>0</v>
      </c>
      <c r="V683" s="2">
        <v>0</v>
      </c>
      <c r="W683" s="2">
        <v>0</v>
      </c>
      <c r="X683" s="2">
        <v>-557.87</v>
      </c>
      <c r="Y683" s="2">
        <v>0</v>
      </c>
      <c r="Z683" s="2">
        <v>-557.87</v>
      </c>
      <c r="AA683" s="2">
        <v>0</v>
      </c>
    </row>
    <row r="684" spans="1:27" ht="15" customHeight="1" x14ac:dyDescent="0.25">
      <c r="A684" s="75" t="str">
        <f t="shared" si="30"/>
        <v>LDMIPF6.3</v>
      </c>
      <c r="B684" s="75">
        <f>VLOOKUP(L684,Mapping!D:F,3,0)</f>
        <v>6.3</v>
      </c>
      <c r="C684" s="75" t="str">
        <f>VLOOKUP(L684,Mapping!D:G,4,0)</f>
        <v>Accrual</v>
      </c>
      <c r="D684" s="78">
        <f t="shared" si="31"/>
        <v>-4.0861550000000002E-3</v>
      </c>
      <c r="E684" s="78">
        <f t="shared" si="32"/>
        <v>-4.0861550000000002E-3</v>
      </c>
      <c r="F684" s="76">
        <f>VLOOKUP(L684,Mapping!D:H,5,0)</f>
        <v>0</v>
      </c>
      <c r="G684" s="1" t="s">
        <v>648</v>
      </c>
      <c r="H684" s="1" t="s">
        <v>179</v>
      </c>
      <c r="I684" s="1" t="s">
        <v>182</v>
      </c>
      <c r="J684" s="6">
        <v>550000</v>
      </c>
      <c r="K684" s="1" t="s">
        <v>752</v>
      </c>
      <c r="L684" s="6">
        <v>553171</v>
      </c>
      <c r="M684" s="2">
        <v>0</v>
      </c>
      <c r="N684" s="1" t="s">
        <v>759</v>
      </c>
      <c r="O684" s="1" t="s">
        <v>651</v>
      </c>
      <c r="P684" s="2">
        <v>0</v>
      </c>
      <c r="Q684" s="2">
        <v>0</v>
      </c>
      <c r="R684" s="2">
        <v>-40861.550000000003</v>
      </c>
      <c r="S684" s="2">
        <v>0</v>
      </c>
      <c r="T684" s="2">
        <v>-40861.550000000003</v>
      </c>
      <c r="U684" s="2">
        <v>0</v>
      </c>
      <c r="V684" s="2">
        <v>0</v>
      </c>
      <c r="W684" s="2">
        <v>0</v>
      </c>
      <c r="X684" s="2">
        <v>-40861.550000000003</v>
      </c>
      <c r="Y684" s="2">
        <v>0</v>
      </c>
      <c r="Z684" s="2">
        <v>-40861.550000000003</v>
      </c>
      <c r="AA684" s="2">
        <v>0</v>
      </c>
    </row>
    <row r="685" spans="1:27" ht="15" customHeight="1" x14ac:dyDescent="0.25">
      <c r="A685" s="75" t="str">
        <f t="shared" si="30"/>
        <v>LDMIPF6.3</v>
      </c>
      <c r="B685" s="75">
        <f>VLOOKUP(L685,Mapping!D:F,3,0)</f>
        <v>6.3</v>
      </c>
      <c r="C685" s="75" t="str">
        <f>VLOOKUP(L685,Mapping!D:G,4,0)</f>
        <v>Accrual</v>
      </c>
      <c r="D685" s="78">
        <f t="shared" si="31"/>
        <v>-7.5300000000000003E-7</v>
      </c>
      <c r="E685" s="78">
        <f t="shared" si="32"/>
        <v>-7.5300000000000003E-7</v>
      </c>
      <c r="F685" s="76">
        <f>VLOOKUP(L685,Mapping!D:H,5,0)</f>
        <v>0</v>
      </c>
      <c r="G685" s="1" t="s">
        <v>648</v>
      </c>
      <c r="H685" s="1" t="s">
        <v>179</v>
      </c>
      <c r="I685" s="1" t="s">
        <v>182</v>
      </c>
      <c r="J685" s="6">
        <v>550000</v>
      </c>
      <c r="K685" s="1" t="s">
        <v>752</v>
      </c>
      <c r="L685" s="6">
        <v>553176</v>
      </c>
      <c r="M685" s="2">
        <v>0</v>
      </c>
      <c r="N685" s="1" t="s">
        <v>760</v>
      </c>
      <c r="O685" s="1" t="s">
        <v>651</v>
      </c>
      <c r="P685" s="2">
        <v>0</v>
      </c>
      <c r="Q685" s="2">
        <v>0</v>
      </c>
      <c r="R685" s="2">
        <v>-7.53</v>
      </c>
      <c r="S685" s="2">
        <v>0</v>
      </c>
      <c r="T685" s="2">
        <v>-7.53</v>
      </c>
      <c r="U685" s="2">
        <v>0</v>
      </c>
      <c r="V685" s="2">
        <v>0</v>
      </c>
      <c r="W685" s="2">
        <v>0</v>
      </c>
      <c r="X685" s="2">
        <v>-7.53</v>
      </c>
      <c r="Y685" s="2">
        <v>0</v>
      </c>
      <c r="Z685" s="2">
        <v>-7.53</v>
      </c>
      <c r="AA685" s="2">
        <v>0</v>
      </c>
    </row>
    <row r="686" spans="1:27" ht="15" customHeight="1" x14ac:dyDescent="0.25">
      <c r="A686" s="75" t="str">
        <f t="shared" si="30"/>
        <v>LDMIPF6.3</v>
      </c>
      <c r="B686" s="75">
        <f>VLOOKUP(L686,Mapping!D:F,3,0)</f>
        <v>6.3</v>
      </c>
      <c r="C686" s="75" t="str">
        <f>VLOOKUP(L686,Mapping!D:G,4,0)</f>
        <v>Mirror</v>
      </c>
      <c r="D686" s="78">
        <f t="shared" si="31"/>
        <v>-2.9363593E-2</v>
      </c>
      <c r="E686" s="78">
        <f t="shared" si="32"/>
        <v>-2.9363593E-2</v>
      </c>
      <c r="F686" s="76">
        <f>VLOOKUP(L686,Mapping!D:H,5,0)</f>
        <v>0</v>
      </c>
      <c r="G686" s="1" t="s">
        <v>648</v>
      </c>
      <c r="H686" s="1" t="s">
        <v>179</v>
      </c>
      <c r="I686" s="1" t="s">
        <v>182</v>
      </c>
      <c r="J686" s="6">
        <v>550000</v>
      </c>
      <c r="K686" s="1" t="s">
        <v>752</v>
      </c>
      <c r="L686" s="6">
        <v>553180</v>
      </c>
      <c r="M686" s="2">
        <v>0</v>
      </c>
      <c r="N686" s="1" t="s">
        <v>761</v>
      </c>
      <c r="O686" s="1" t="s">
        <v>651</v>
      </c>
      <c r="P686" s="2">
        <v>0</v>
      </c>
      <c r="Q686" s="2">
        <v>0</v>
      </c>
      <c r="R686" s="2">
        <v>-293635.93</v>
      </c>
      <c r="S686" s="2">
        <v>0</v>
      </c>
      <c r="T686" s="2">
        <v>-293635.93</v>
      </c>
      <c r="U686" s="2">
        <v>0</v>
      </c>
      <c r="V686" s="2">
        <v>0</v>
      </c>
      <c r="W686" s="2">
        <v>0</v>
      </c>
      <c r="X686" s="2">
        <v>-293635.93</v>
      </c>
      <c r="Y686" s="2">
        <v>0</v>
      </c>
      <c r="Z686" s="2">
        <v>-293635.93</v>
      </c>
      <c r="AA686" s="2">
        <v>0</v>
      </c>
    </row>
    <row r="687" spans="1:27" ht="15" customHeight="1" x14ac:dyDescent="0.25">
      <c r="A687" s="75" t="str">
        <f t="shared" si="30"/>
        <v>LDMIPF6.3</v>
      </c>
      <c r="B687" s="75">
        <f>VLOOKUP(L687,Mapping!D:F,3,0)</f>
        <v>6.3</v>
      </c>
      <c r="C687" s="75" t="str">
        <f>VLOOKUP(L687,Mapping!D:G,4,0)</f>
        <v>Accrual</v>
      </c>
      <c r="D687" s="78">
        <f t="shared" si="31"/>
        <v>-8.1722725999999996E-2</v>
      </c>
      <c r="E687" s="78">
        <f t="shared" si="32"/>
        <v>-8.1722725999999996E-2</v>
      </c>
      <c r="F687" s="76">
        <f>VLOOKUP(L687,Mapping!D:H,5,0)</f>
        <v>0</v>
      </c>
      <c r="G687" s="1" t="s">
        <v>648</v>
      </c>
      <c r="H687" s="1" t="s">
        <v>179</v>
      </c>
      <c r="I687" s="1" t="s">
        <v>182</v>
      </c>
      <c r="J687" s="6">
        <v>550000</v>
      </c>
      <c r="K687" s="1" t="s">
        <v>752</v>
      </c>
      <c r="L687" s="6">
        <v>553190</v>
      </c>
      <c r="M687" s="2">
        <v>0</v>
      </c>
      <c r="N687" s="1" t="s">
        <v>762</v>
      </c>
      <c r="O687" s="1" t="s">
        <v>651</v>
      </c>
      <c r="P687" s="2">
        <v>0</v>
      </c>
      <c r="Q687" s="2">
        <v>0</v>
      </c>
      <c r="R687" s="2">
        <v>-817227.26</v>
      </c>
      <c r="S687" s="2">
        <v>0</v>
      </c>
      <c r="T687" s="2">
        <v>-817227.26</v>
      </c>
      <c r="U687" s="2">
        <v>0</v>
      </c>
      <c r="V687" s="2">
        <v>0</v>
      </c>
      <c r="W687" s="2">
        <v>0</v>
      </c>
      <c r="X687" s="2">
        <v>-817227.26</v>
      </c>
      <c r="Y687" s="2">
        <v>0</v>
      </c>
      <c r="Z687" s="2">
        <v>-817227.26</v>
      </c>
      <c r="AA687" s="2">
        <v>0</v>
      </c>
    </row>
    <row r="688" spans="1:27" ht="15" customHeight="1" x14ac:dyDescent="0.25">
      <c r="A688" s="75" t="str">
        <f t="shared" si="30"/>
        <v>LDMIPF6.3</v>
      </c>
      <c r="B688" s="75">
        <f>VLOOKUP(L688,Mapping!D:F,3,0)</f>
        <v>6.3</v>
      </c>
      <c r="C688" s="75" t="str">
        <f>VLOOKUP(L688,Mapping!D:G,4,0)</f>
        <v>Accrual</v>
      </c>
      <c r="D688" s="78">
        <f t="shared" si="31"/>
        <v>-0.21429067000000002</v>
      </c>
      <c r="E688" s="78">
        <f t="shared" si="32"/>
        <v>-0.21429067000000002</v>
      </c>
      <c r="F688" s="76">
        <f>VLOOKUP(L688,Mapping!D:H,5,0)</f>
        <v>0</v>
      </c>
      <c r="G688" s="1" t="s">
        <v>648</v>
      </c>
      <c r="H688" s="1" t="s">
        <v>179</v>
      </c>
      <c r="I688" s="1" t="s">
        <v>182</v>
      </c>
      <c r="J688" s="6">
        <v>550000</v>
      </c>
      <c r="K688" s="1" t="s">
        <v>752</v>
      </c>
      <c r="L688" s="6">
        <v>553202</v>
      </c>
      <c r="M688" s="2">
        <v>0</v>
      </c>
      <c r="N688" s="1" t="s">
        <v>764</v>
      </c>
      <c r="O688" s="1" t="s">
        <v>651</v>
      </c>
      <c r="P688" s="2">
        <v>0</v>
      </c>
      <c r="Q688" s="2">
        <v>0</v>
      </c>
      <c r="R688" s="2">
        <v>-2142906.7000000002</v>
      </c>
      <c r="S688" s="2">
        <v>0</v>
      </c>
      <c r="T688" s="2">
        <v>-2142906.7000000002</v>
      </c>
      <c r="U688" s="2">
        <v>0</v>
      </c>
      <c r="V688" s="2">
        <v>0</v>
      </c>
      <c r="W688" s="2">
        <v>0</v>
      </c>
      <c r="X688" s="2">
        <v>-2142906.7000000002</v>
      </c>
      <c r="Y688" s="2">
        <v>0</v>
      </c>
      <c r="Z688" s="2">
        <v>-2142906.7000000002</v>
      </c>
      <c r="AA688" s="2">
        <v>0</v>
      </c>
    </row>
    <row r="689" spans="1:27" ht="15" customHeight="1" x14ac:dyDescent="0.25">
      <c r="A689" s="75" t="str">
        <f t="shared" si="30"/>
        <v>LDMIPF6.3</v>
      </c>
      <c r="B689" s="75">
        <f>VLOOKUP(L689,Mapping!D:F,3,0)</f>
        <v>6.3</v>
      </c>
      <c r="C689" s="75" t="str">
        <f>VLOOKUP(L689,Mapping!D:G,4,0)</f>
        <v>Accrual</v>
      </c>
      <c r="D689" s="78">
        <f t="shared" si="31"/>
        <v>1.0194729999999999E-3</v>
      </c>
      <c r="E689" s="78">
        <f t="shared" si="32"/>
        <v>1.0194729999999999E-3</v>
      </c>
      <c r="F689" s="76">
        <f>VLOOKUP(L689,Mapping!D:H,5,0)</f>
        <v>0</v>
      </c>
      <c r="G689" s="1" t="s">
        <v>648</v>
      </c>
      <c r="H689" s="1" t="s">
        <v>179</v>
      </c>
      <c r="I689" s="1" t="s">
        <v>182</v>
      </c>
      <c r="J689" s="6">
        <v>550000</v>
      </c>
      <c r="K689" s="1" t="s">
        <v>752</v>
      </c>
      <c r="L689" s="6">
        <v>553203</v>
      </c>
      <c r="M689" s="2">
        <v>0</v>
      </c>
      <c r="N689" s="1" t="s">
        <v>828</v>
      </c>
      <c r="O689" s="1" t="s">
        <v>651</v>
      </c>
      <c r="P689" s="2">
        <v>0</v>
      </c>
      <c r="Q689" s="2">
        <v>0</v>
      </c>
      <c r="R689" s="2">
        <v>0</v>
      </c>
      <c r="S689" s="2">
        <v>10194.73</v>
      </c>
      <c r="T689" s="2">
        <v>0</v>
      </c>
      <c r="U689" s="2">
        <v>10194.73</v>
      </c>
      <c r="V689" s="2">
        <v>0</v>
      </c>
      <c r="W689" s="2">
        <v>0</v>
      </c>
      <c r="X689" s="2">
        <v>0</v>
      </c>
      <c r="Y689" s="2">
        <v>10194.73</v>
      </c>
      <c r="Z689" s="2">
        <v>0</v>
      </c>
      <c r="AA689" s="2">
        <v>10194.73</v>
      </c>
    </row>
    <row r="690" spans="1:27" ht="15" customHeight="1" x14ac:dyDescent="0.25">
      <c r="A690" s="75" t="str">
        <f t="shared" si="30"/>
        <v>LDMIPF6.3</v>
      </c>
      <c r="B690" s="75">
        <f>VLOOKUP(L690,Mapping!D:F,3,0)</f>
        <v>6.3</v>
      </c>
      <c r="C690" s="75" t="str">
        <f>VLOOKUP(L690,Mapping!D:G,4,0)</f>
        <v>Mirror</v>
      </c>
      <c r="D690" s="78">
        <f t="shared" si="31"/>
        <v>0.12156548600000001</v>
      </c>
      <c r="E690" s="78">
        <f t="shared" si="32"/>
        <v>0.12156548600000001</v>
      </c>
      <c r="F690" s="76">
        <f>VLOOKUP(L690,Mapping!D:H,5,0)</f>
        <v>0</v>
      </c>
      <c r="G690" s="1" t="s">
        <v>648</v>
      </c>
      <c r="H690" s="1" t="s">
        <v>179</v>
      </c>
      <c r="I690" s="1" t="s">
        <v>182</v>
      </c>
      <c r="J690" s="6">
        <v>550000</v>
      </c>
      <c r="K690" s="1" t="s">
        <v>752</v>
      </c>
      <c r="L690" s="6">
        <v>553208</v>
      </c>
      <c r="M690" s="2">
        <v>0</v>
      </c>
      <c r="N690" s="1" t="s">
        <v>765</v>
      </c>
      <c r="O690" s="1" t="s">
        <v>651</v>
      </c>
      <c r="P690" s="2">
        <v>0</v>
      </c>
      <c r="Q690" s="2">
        <v>0</v>
      </c>
      <c r="R690" s="2">
        <v>0</v>
      </c>
      <c r="S690" s="2">
        <v>1215654.8600000001</v>
      </c>
      <c r="T690" s="2">
        <v>0</v>
      </c>
      <c r="U690" s="2">
        <v>1215654.8600000001</v>
      </c>
      <c r="V690" s="2">
        <v>0</v>
      </c>
      <c r="W690" s="2">
        <v>0</v>
      </c>
      <c r="X690" s="2">
        <v>0</v>
      </c>
      <c r="Y690" s="2">
        <v>1215654.8600000001</v>
      </c>
      <c r="Z690" s="2">
        <v>0</v>
      </c>
      <c r="AA690" s="2">
        <v>1215654.8600000001</v>
      </c>
    </row>
    <row r="691" spans="1:27" ht="15" customHeight="1" x14ac:dyDescent="0.25">
      <c r="A691" s="75" t="str">
        <f t="shared" si="30"/>
        <v>LDMIPF6.3</v>
      </c>
      <c r="B691" s="75">
        <f>VLOOKUP(L691,Mapping!D:F,3,0)</f>
        <v>6.3</v>
      </c>
      <c r="C691" s="75" t="str">
        <f>VLOOKUP(L691,Mapping!D:G,4,0)</f>
        <v>Mirror</v>
      </c>
      <c r="D691" s="78">
        <f t="shared" si="31"/>
        <v>-1.1800000000000001E-3</v>
      </c>
      <c r="E691" s="78">
        <f t="shared" si="32"/>
        <v>-1.1800000000000001E-3</v>
      </c>
      <c r="F691" s="76">
        <f>VLOOKUP(L691,Mapping!D:H,5,0)</f>
        <v>0</v>
      </c>
      <c r="G691" s="1" t="s">
        <v>648</v>
      </c>
      <c r="H691" s="1" t="s">
        <v>179</v>
      </c>
      <c r="I691" s="1" t="s">
        <v>182</v>
      </c>
      <c r="J691" s="6">
        <v>550000</v>
      </c>
      <c r="K691" s="1" t="s">
        <v>752</v>
      </c>
      <c r="L691" s="6">
        <v>553213</v>
      </c>
      <c r="M691" s="2">
        <v>0</v>
      </c>
      <c r="N691" s="1" t="s">
        <v>766</v>
      </c>
      <c r="O691" s="1" t="s">
        <v>651</v>
      </c>
      <c r="P691" s="2">
        <v>0</v>
      </c>
      <c r="Q691" s="2">
        <v>0</v>
      </c>
      <c r="R691" s="2">
        <v>-11800</v>
      </c>
      <c r="S691" s="2">
        <v>0</v>
      </c>
      <c r="T691" s="2">
        <v>-11800</v>
      </c>
      <c r="U691" s="2">
        <v>0</v>
      </c>
      <c r="V691" s="2">
        <v>0</v>
      </c>
      <c r="W691" s="2">
        <v>0</v>
      </c>
      <c r="X691" s="2">
        <v>-11800</v>
      </c>
      <c r="Y691" s="2">
        <v>0</v>
      </c>
      <c r="Z691" s="2">
        <v>-11800</v>
      </c>
      <c r="AA691" s="2">
        <v>0</v>
      </c>
    </row>
    <row r="692" spans="1:27" ht="15" customHeight="1" x14ac:dyDescent="0.25">
      <c r="A692" s="75" t="str">
        <f t="shared" si="30"/>
        <v>LDMIPF6.3</v>
      </c>
      <c r="B692" s="75">
        <f>VLOOKUP(L692,Mapping!D:F,3,0)</f>
        <v>6.3</v>
      </c>
      <c r="C692" s="75" t="str">
        <f>VLOOKUP(L692,Mapping!D:G,4,0)</f>
        <v>Mirror</v>
      </c>
      <c r="D692" s="78">
        <f t="shared" si="31"/>
        <v>-5.4258000000000001E-5</v>
      </c>
      <c r="E692" s="78">
        <f t="shared" si="32"/>
        <v>-5.4258000000000001E-5</v>
      </c>
      <c r="F692" s="76">
        <f>VLOOKUP(L692,Mapping!D:H,5,0)</f>
        <v>0</v>
      </c>
      <c r="G692" s="1" t="s">
        <v>648</v>
      </c>
      <c r="H692" s="1" t="s">
        <v>179</v>
      </c>
      <c r="I692" s="1" t="s">
        <v>182</v>
      </c>
      <c r="J692" s="6">
        <v>550000</v>
      </c>
      <c r="K692" s="1" t="s">
        <v>752</v>
      </c>
      <c r="L692" s="6">
        <v>553219</v>
      </c>
      <c r="M692" s="2">
        <v>0</v>
      </c>
      <c r="N692" s="1" t="s">
        <v>951</v>
      </c>
      <c r="O692" s="1" t="s">
        <v>651</v>
      </c>
      <c r="P692" s="2">
        <v>0</v>
      </c>
      <c r="Q692" s="2">
        <v>0</v>
      </c>
      <c r="R692" s="2">
        <v>-542.58000000000004</v>
      </c>
      <c r="S692" s="2">
        <v>0</v>
      </c>
      <c r="T692" s="2">
        <v>-542.58000000000004</v>
      </c>
      <c r="U692" s="2">
        <v>0</v>
      </c>
      <c r="V692" s="2">
        <v>0</v>
      </c>
      <c r="W692" s="2">
        <v>0</v>
      </c>
      <c r="X692" s="2">
        <v>-542.58000000000004</v>
      </c>
      <c r="Y692" s="2">
        <v>0</v>
      </c>
      <c r="Z692" s="2">
        <v>-542.58000000000004</v>
      </c>
      <c r="AA692" s="2">
        <v>0</v>
      </c>
    </row>
    <row r="693" spans="1:27" ht="15" customHeight="1" x14ac:dyDescent="0.25">
      <c r="A693" s="75" t="str">
        <f t="shared" si="30"/>
        <v>LDMIPF6.3</v>
      </c>
      <c r="B693" s="75">
        <f>VLOOKUP(L693,Mapping!D:F,3,0)</f>
        <v>6.3</v>
      </c>
      <c r="C693" s="75" t="str">
        <f>VLOOKUP(L693,Mapping!D:G,4,0)</f>
        <v>Accrual</v>
      </c>
      <c r="D693" s="78">
        <f t="shared" si="31"/>
        <v>-6.1227040000000005E-3</v>
      </c>
      <c r="E693" s="78">
        <f t="shared" si="32"/>
        <v>-6.1227040000000005E-3</v>
      </c>
      <c r="F693" s="76">
        <f>VLOOKUP(L693,Mapping!D:H,5,0)</f>
        <v>0</v>
      </c>
      <c r="G693" s="1" t="s">
        <v>648</v>
      </c>
      <c r="H693" s="1" t="s">
        <v>179</v>
      </c>
      <c r="I693" s="1" t="s">
        <v>182</v>
      </c>
      <c r="J693" s="6">
        <v>550000</v>
      </c>
      <c r="K693" s="1" t="s">
        <v>752</v>
      </c>
      <c r="L693" s="6">
        <v>553900</v>
      </c>
      <c r="M693" s="2">
        <v>0</v>
      </c>
      <c r="N693" s="1" t="s">
        <v>888</v>
      </c>
      <c r="O693" s="1" t="s">
        <v>651</v>
      </c>
      <c r="P693" s="2">
        <v>0</v>
      </c>
      <c r="Q693" s="2">
        <v>0</v>
      </c>
      <c r="R693" s="2">
        <v>-61227.040000000001</v>
      </c>
      <c r="S693" s="2">
        <v>0</v>
      </c>
      <c r="T693" s="2">
        <v>-61227.040000000001</v>
      </c>
      <c r="U693" s="2">
        <v>0</v>
      </c>
      <c r="V693" s="2">
        <v>0</v>
      </c>
      <c r="W693" s="2">
        <v>0</v>
      </c>
      <c r="X693" s="2">
        <v>-61227.040000000001</v>
      </c>
      <c r="Y693" s="2">
        <v>0</v>
      </c>
      <c r="Z693" s="2">
        <v>-61227.040000000001</v>
      </c>
      <c r="AA693" s="2">
        <v>0</v>
      </c>
    </row>
    <row r="694" spans="1:27" ht="15" customHeight="1" x14ac:dyDescent="0.25">
      <c r="A694" s="75" t="str">
        <f t="shared" si="30"/>
        <v>LDMIPF6.3</v>
      </c>
      <c r="B694" s="75">
        <f>VLOOKUP(L694,Mapping!D:F,3,0)</f>
        <v>6.3</v>
      </c>
      <c r="C694" s="75" t="str">
        <f>VLOOKUP(L694,Mapping!D:G,4,0)</f>
        <v>Accrual</v>
      </c>
      <c r="D694" s="78">
        <f t="shared" si="31"/>
        <v>-4.0861550000000002E-3</v>
      </c>
      <c r="E694" s="78">
        <f t="shared" si="32"/>
        <v>-4.0861550000000002E-3</v>
      </c>
      <c r="F694" s="76">
        <f>VLOOKUP(L694,Mapping!D:H,5,0)</f>
        <v>0</v>
      </c>
      <c r="G694" s="1" t="s">
        <v>648</v>
      </c>
      <c r="H694" s="1" t="s">
        <v>179</v>
      </c>
      <c r="I694" s="1" t="s">
        <v>182</v>
      </c>
      <c r="J694" s="6">
        <v>550000</v>
      </c>
      <c r="K694" s="1" t="s">
        <v>752</v>
      </c>
      <c r="L694" s="6">
        <v>554526</v>
      </c>
      <c r="M694" s="2">
        <v>0</v>
      </c>
      <c r="N694" s="1" t="s">
        <v>767</v>
      </c>
      <c r="O694" s="1" t="s">
        <v>651</v>
      </c>
      <c r="P694" s="2">
        <v>0</v>
      </c>
      <c r="Q694" s="2">
        <v>0</v>
      </c>
      <c r="R694" s="2">
        <v>-40861.550000000003</v>
      </c>
      <c r="S694" s="2">
        <v>0</v>
      </c>
      <c r="T694" s="2">
        <v>-40861.550000000003</v>
      </c>
      <c r="U694" s="2">
        <v>0</v>
      </c>
      <c r="V694" s="2">
        <v>0</v>
      </c>
      <c r="W694" s="2">
        <v>0</v>
      </c>
      <c r="X694" s="2">
        <v>-40861.550000000003</v>
      </c>
      <c r="Y694" s="2">
        <v>0</v>
      </c>
      <c r="Z694" s="2">
        <v>-40861.550000000003</v>
      </c>
      <c r="AA694" s="2">
        <v>0</v>
      </c>
    </row>
    <row r="695" spans="1:27" ht="15" customHeight="1" x14ac:dyDescent="0.25">
      <c r="A695" s="75" t="str">
        <f t="shared" si="30"/>
        <v>LDMIPF6.3</v>
      </c>
      <c r="B695" s="75">
        <f>VLOOKUP(L695,Mapping!D:F,3,0)</f>
        <v>6.3</v>
      </c>
      <c r="C695" s="75" t="str">
        <f>VLOOKUP(L695,Mapping!D:G,4,0)</f>
        <v>Mirror</v>
      </c>
      <c r="D695" s="78">
        <f t="shared" si="31"/>
        <v>-1.5462000000000002E-5</v>
      </c>
      <c r="E695" s="78">
        <f t="shared" si="32"/>
        <v>-1.5462000000000002E-5</v>
      </c>
      <c r="F695" s="76">
        <f>VLOOKUP(L695,Mapping!D:H,5,0)</f>
        <v>0</v>
      </c>
      <c r="G695" s="1" t="s">
        <v>648</v>
      </c>
      <c r="H695" s="1" t="s">
        <v>179</v>
      </c>
      <c r="I695" s="1" t="s">
        <v>182</v>
      </c>
      <c r="J695" s="6">
        <v>550000</v>
      </c>
      <c r="K695" s="1" t="s">
        <v>752</v>
      </c>
      <c r="L695" s="6">
        <v>554527</v>
      </c>
      <c r="M695" s="2">
        <v>0</v>
      </c>
      <c r="N695" s="1" t="s">
        <v>768</v>
      </c>
      <c r="O695" s="1" t="s">
        <v>651</v>
      </c>
      <c r="P695" s="2">
        <v>0</v>
      </c>
      <c r="Q695" s="2">
        <v>0</v>
      </c>
      <c r="R695" s="2">
        <v>-154.62</v>
      </c>
      <c r="S695" s="2">
        <v>0</v>
      </c>
      <c r="T695" s="2">
        <v>-154.62</v>
      </c>
      <c r="U695" s="2">
        <v>0</v>
      </c>
      <c r="V695" s="2">
        <v>0</v>
      </c>
      <c r="W695" s="2">
        <v>0</v>
      </c>
      <c r="X695" s="2">
        <v>-154.62</v>
      </c>
      <c r="Y695" s="2">
        <v>0</v>
      </c>
      <c r="Z695" s="2">
        <v>-154.62</v>
      </c>
      <c r="AA695" s="2">
        <v>0</v>
      </c>
    </row>
    <row r="696" spans="1:27" ht="15" customHeight="1" x14ac:dyDescent="0.25">
      <c r="A696" s="75" t="str">
        <f t="shared" si="30"/>
        <v>LDMIPF6.3</v>
      </c>
      <c r="B696" s="75">
        <f>VLOOKUP(L696,Mapping!D:F,3,0)</f>
        <v>6.3</v>
      </c>
      <c r="C696" s="75" t="str">
        <f>VLOOKUP(L696,Mapping!D:G,4,0)</f>
        <v>Mirror</v>
      </c>
      <c r="D696" s="78">
        <f t="shared" si="31"/>
        <v>-2.9202540000000002E-3</v>
      </c>
      <c r="E696" s="78">
        <f t="shared" si="32"/>
        <v>-2.9202540000000002E-3</v>
      </c>
      <c r="F696" s="76">
        <f>VLOOKUP(L696,Mapping!D:H,5,0)</f>
        <v>0</v>
      </c>
      <c r="G696" s="1" t="s">
        <v>648</v>
      </c>
      <c r="H696" s="1" t="s">
        <v>179</v>
      </c>
      <c r="I696" s="1" t="s">
        <v>182</v>
      </c>
      <c r="J696" s="6">
        <v>550000</v>
      </c>
      <c r="K696" s="1" t="s">
        <v>752</v>
      </c>
      <c r="L696" s="6">
        <v>555104</v>
      </c>
      <c r="M696" s="2">
        <v>0</v>
      </c>
      <c r="N696" s="1" t="s">
        <v>769</v>
      </c>
      <c r="O696" s="1" t="s">
        <v>651</v>
      </c>
      <c r="P696" s="2">
        <v>0</v>
      </c>
      <c r="Q696" s="2">
        <v>0</v>
      </c>
      <c r="R696" s="2">
        <v>-29202.54</v>
      </c>
      <c r="S696" s="2">
        <v>0</v>
      </c>
      <c r="T696" s="2">
        <v>-29202.54</v>
      </c>
      <c r="U696" s="2">
        <v>0</v>
      </c>
      <c r="V696" s="2">
        <v>0</v>
      </c>
      <c r="W696" s="2">
        <v>0</v>
      </c>
      <c r="X696" s="2">
        <v>-29202.54</v>
      </c>
      <c r="Y696" s="2">
        <v>0</v>
      </c>
      <c r="Z696" s="2">
        <v>-29202.54</v>
      </c>
      <c r="AA696" s="2">
        <v>0</v>
      </c>
    </row>
    <row r="697" spans="1:27" ht="15" customHeight="1" x14ac:dyDescent="0.25">
      <c r="A697" s="75" t="str">
        <f t="shared" si="30"/>
        <v>LDMIPF6.3</v>
      </c>
      <c r="B697" s="75">
        <f>VLOOKUP(L697,Mapping!D:F,3,0)</f>
        <v>6.3</v>
      </c>
      <c r="C697" s="75" t="str">
        <f>VLOOKUP(L697,Mapping!D:G,4,0)</f>
        <v>Mirror</v>
      </c>
      <c r="D697" s="78">
        <f t="shared" si="31"/>
        <v>-0.12156548600000001</v>
      </c>
      <c r="E697" s="78">
        <f t="shared" si="32"/>
        <v>-0.12156548600000001</v>
      </c>
      <c r="F697" s="76">
        <f>VLOOKUP(L697,Mapping!D:H,5,0)</f>
        <v>0</v>
      </c>
      <c r="G697" s="1" t="s">
        <v>648</v>
      </c>
      <c r="H697" s="1" t="s">
        <v>179</v>
      </c>
      <c r="I697" s="1" t="s">
        <v>182</v>
      </c>
      <c r="J697" s="6">
        <v>550000</v>
      </c>
      <c r="K697" s="1" t="s">
        <v>752</v>
      </c>
      <c r="L697" s="6">
        <v>555157</v>
      </c>
      <c r="M697" s="2">
        <v>0</v>
      </c>
      <c r="N697" s="1" t="s">
        <v>770</v>
      </c>
      <c r="O697" s="1" t="s">
        <v>651</v>
      </c>
      <c r="P697" s="2">
        <v>0</v>
      </c>
      <c r="Q697" s="2">
        <v>0</v>
      </c>
      <c r="R697" s="2">
        <v>-1215654.8600000001</v>
      </c>
      <c r="S697" s="2">
        <v>0</v>
      </c>
      <c r="T697" s="2">
        <v>-1215654.8600000001</v>
      </c>
      <c r="U697" s="2">
        <v>0</v>
      </c>
      <c r="V697" s="2">
        <v>0</v>
      </c>
      <c r="W697" s="2">
        <v>0</v>
      </c>
      <c r="X697" s="2">
        <v>-1215654.8600000001</v>
      </c>
      <c r="Y697" s="2">
        <v>0</v>
      </c>
      <c r="Z697" s="2">
        <v>-1215654.8600000001</v>
      </c>
      <c r="AA697" s="2">
        <v>0</v>
      </c>
    </row>
    <row r="698" spans="1:27" ht="15" customHeight="1" x14ac:dyDescent="0.25">
      <c r="A698" s="75" t="str">
        <f t="shared" si="30"/>
        <v>LDMIPF6.3</v>
      </c>
      <c r="B698" s="75">
        <f>VLOOKUP(L698,Mapping!D:F,3,0)</f>
        <v>6.3</v>
      </c>
      <c r="C698" s="75" t="str">
        <f>VLOOKUP(L698,Mapping!D:G,4,0)</f>
        <v>Mirror</v>
      </c>
      <c r="D698" s="78">
        <f t="shared" si="31"/>
        <v>-5.5683199999999994E-4</v>
      </c>
      <c r="E698" s="78">
        <f t="shared" si="32"/>
        <v>-5.5683199999999994E-4</v>
      </c>
      <c r="F698" s="76">
        <f>VLOOKUP(L698,Mapping!D:H,5,0)</f>
        <v>0</v>
      </c>
      <c r="G698" s="1" t="s">
        <v>648</v>
      </c>
      <c r="H698" s="1" t="s">
        <v>179</v>
      </c>
      <c r="I698" s="1" t="s">
        <v>182</v>
      </c>
      <c r="J698" s="6">
        <v>550000</v>
      </c>
      <c r="K698" s="1" t="s">
        <v>752</v>
      </c>
      <c r="L698" s="6">
        <v>555204</v>
      </c>
      <c r="M698" s="2">
        <v>0</v>
      </c>
      <c r="N698" s="1" t="s">
        <v>771</v>
      </c>
      <c r="O698" s="1" t="s">
        <v>651</v>
      </c>
      <c r="P698" s="2">
        <v>0</v>
      </c>
      <c r="Q698" s="2">
        <v>0</v>
      </c>
      <c r="R698" s="2">
        <v>-5568.32</v>
      </c>
      <c r="S698" s="2">
        <v>0</v>
      </c>
      <c r="T698" s="2">
        <v>-5568.32</v>
      </c>
      <c r="U698" s="2">
        <v>0</v>
      </c>
      <c r="V698" s="2">
        <v>0</v>
      </c>
      <c r="W698" s="2">
        <v>0</v>
      </c>
      <c r="X698" s="2">
        <v>-5568.32</v>
      </c>
      <c r="Y698" s="2">
        <v>0</v>
      </c>
      <c r="Z698" s="2">
        <v>-5568.32</v>
      </c>
      <c r="AA698" s="2">
        <v>0</v>
      </c>
    </row>
    <row r="699" spans="1:27" ht="15" customHeight="1" x14ac:dyDescent="0.25">
      <c r="A699" s="75" t="str">
        <f t="shared" si="30"/>
        <v>LDMIPF6.1</v>
      </c>
      <c r="B699" s="75">
        <f>VLOOKUP(L699,Mapping!D:F,3,0)</f>
        <v>6.1</v>
      </c>
      <c r="C699" s="75" t="str">
        <f>VLOOKUP(L699,Mapping!D:G,4,0)</f>
        <v>Accrual</v>
      </c>
      <c r="D699" s="78">
        <f t="shared" si="31"/>
        <v>-8.4745759999999993E-3</v>
      </c>
      <c r="E699" s="78">
        <f t="shared" si="32"/>
        <v>-8.4745759999999993E-3</v>
      </c>
      <c r="F699" s="76">
        <f>VLOOKUP(L699,Mapping!D:H,5,0)</f>
        <v>0</v>
      </c>
      <c r="G699" s="1" t="s">
        <v>648</v>
      </c>
      <c r="H699" s="1" t="s">
        <v>179</v>
      </c>
      <c r="I699" s="1" t="s">
        <v>182</v>
      </c>
      <c r="J699" s="6">
        <v>550000</v>
      </c>
      <c r="K699" s="1" t="s">
        <v>752</v>
      </c>
      <c r="L699" s="6">
        <v>555274</v>
      </c>
      <c r="M699" s="2">
        <v>0</v>
      </c>
      <c r="N699" s="1" t="s">
        <v>799</v>
      </c>
      <c r="O699" s="1" t="s">
        <v>651</v>
      </c>
      <c r="P699" s="2">
        <v>0</v>
      </c>
      <c r="Q699" s="2">
        <v>0</v>
      </c>
      <c r="R699" s="2">
        <v>-84745.76</v>
      </c>
      <c r="S699" s="2">
        <v>0</v>
      </c>
      <c r="T699" s="2">
        <v>-84745.76</v>
      </c>
      <c r="U699" s="2">
        <v>0</v>
      </c>
      <c r="V699" s="2">
        <v>0</v>
      </c>
      <c r="W699" s="2">
        <v>0</v>
      </c>
      <c r="X699" s="2">
        <v>-84745.76</v>
      </c>
      <c r="Y699" s="2">
        <v>0</v>
      </c>
      <c r="Z699" s="2">
        <v>-84745.76</v>
      </c>
      <c r="AA699" s="2">
        <v>0</v>
      </c>
    </row>
    <row r="700" spans="1:27" ht="15" customHeight="1" x14ac:dyDescent="0.25">
      <c r="A700" s="75" t="str">
        <f t="shared" si="30"/>
        <v>LDMIPF6.1</v>
      </c>
      <c r="B700" s="75">
        <f>VLOOKUP(L700,Mapping!D:F,3,0)</f>
        <v>6.1</v>
      </c>
      <c r="C700" s="75" t="str">
        <f>VLOOKUP(L700,Mapping!D:G,4,0)</f>
        <v>Accrual</v>
      </c>
      <c r="D700" s="78">
        <f t="shared" si="31"/>
        <v>-7.6271200000000003E-4</v>
      </c>
      <c r="E700" s="78">
        <f t="shared" si="32"/>
        <v>-7.6271200000000003E-4</v>
      </c>
      <c r="F700" s="76">
        <f>VLOOKUP(L700,Mapping!D:H,5,0)</f>
        <v>0</v>
      </c>
      <c r="G700" s="1" t="s">
        <v>648</v>
      </c>
      <c r="H700" s="1" t="s">
        <v>179</v>
      </c>
      <c r="I700" s="1" t="s">
        <v>182</v>
      </c>
      <c r="J700" s="6">
        <v>550000</v>
      </c>
      <c r="K700" s="1" t="s">
        <v>752</v>
      </c>
      <c r="L700" s="6">
        <v>555276</v>
      </c>
      <c r="M700" s="2">
        <v>0</v>
      </c>
      <c r="N700" s="1" t="s">
        <v>952</v>
      </c>
      <c r="O700" s="1" t="s">
        <v>651</v>
      </c>
      <c r="P700" s="2">
        <v>0</v>
      </c>
      <c r="Q700" s="2">
        <v>0</v>
      </c>
      <c r="R700" s="2">
        <v>-7627.12</v>
      </c>
      <c r="S700" s="2">
        <v>0</v>
      </c>
      <c r="T700" s="2">
        <v>-7627.12</v>
      </c>
      <c r="U700" s="2">
        <v>0</v>
      </c>
      <c r="V700" s="2">
        <v>0</v>
      </c>
      <c r="W700" s="2">
        <v>0</v>
      </c>
      <c r="X700" s="2">
        <v>-7627.12</v>
      </c>
      <c r="Y700" s="2">
        <v>0</v>
      </c>
      <c r="Z700" s="2">
        <v>-7627.12</v>
      </c>
      <c r="AA700" s="2">
        <v>0</v>
      </c>
    </row>
    <row r="701" spans="1:27" ht="15" customHeight="1" x14ac:dyDescent="0.25">
      <c r="A701" s="75" t="str">
        <f t="shared" si="30"/>
        <v>LDMIPF6.1</v>
      </c>
      <c r="B701" s="75">
        <f>VLOOKUP(L701,Mapping!D:F,3,0)</f>
        <v>6.1</v>
      </c>
      <c r="C701" s="75" t="str">
        <f>VLOOKUP(L701,Mapping!D:G,4,0)</f>
        <v>Accrual</v>
      </c>
      <c r="D701" s="78">
        <f t="shared" si="31"/>
        <v>-7.6271200000000003E-4</v>
      </c>
      <c r="E701" s="78">
        <f t="shared" si="32"/>
        <v>-7.6271200000000003E-4</v>
      </c>
      <c r="F701" s="76">
        <f>VLOOKUP(L701,Mapping!D:H,5,0)</f>
        <v>0</v>
      </c>
      <c r="G701" s="1" t="s">
        <v>648</v>
      </c>
      <c r="H701" s="1" t="s">
        <v>179</v>
      </c>
      <c r="I701" s="1" t="s">
        <v>182</v>
      </c>
      <c r="J701" s="6">
        <v>550000</v>
      </c>
      <c r="K701" s="1" t="s">
        <v>752</v>
      </c>
      <c r="L701" s="6">
        <v>555277</v>
      </c>
      <c r="M701" s="2">
        <v>0</v>
      </c>
      <c r="N701" s="1" t="s">
        <v>953</v>
      </c>
      <c r="O701" s="1" t="s">
        <v>651</v>
      </c>
      <c r="P701" s="2">
        <v>0</v>
      </c>
      <c r="Q701" s="2">
        <v>0</v>
      </c>
      <c r="R701" s="2">
        <v>-7627.12</v>
      </c>
      <c r="S701" s="2">
        <v>0</v>
      </c>
      <c r="T701" s="2">
        <v>-7627.12</v>
      </c>
      <c r="U701" s="2">
        <v>0</v>
      </c>
      <c r="V701" s="2">
        <v>0</v>
      </c>
      <c r="W701" s="2">
        <v>0</v>
      </c>
      <c r="X701" s="2">
        <v>-7627.12</v>
      </c>
      <c r="Y701" s="2">
        <v>0</v>
      </c>
      <c r="Z701" s="2">
        <v>-7627.12</v>
      </c>
      <c r="AA701" s="2">
        <v>0</v>
      </c>
    </row>
    <row r="702" spans="1:27" ht="15" customHeight="1" x14ac:dyDescent="0.25">
      <c r="A702" s="75" t="str">
        <f t="shared" si="30"/>
        <v>LDMIPF6.3</v>
      </c>
      <c r="B702" s="75">
        <f>VLOOKUP(L702,Mapping!D:F,3,0)</f>
        <v>6.3</v>
      </c>
      <c r="C702" s="75" t="str">
        <f>VLOOKUP(L702,Mapping!D:G,4,0)</f>
        <v>Accrual</v>
      </c>
      <c r="D702" s="78">
        <f t="shared" si="31"/>
        <v>0.01</v>
      </c>
      <c r="E702" s="78">
        <f t="shared" si="32"/>
        <v>0.01</v>
      </c>
      <c r="F702" s="76">
        <f>VLOOKUP(L702,Mapping!D:H,5,0)</f>
        <v>0</v>
      </c>
      <c r="G702" s="1" t="s">
        <v>648</v>
      </c>
      <c r="H702" s="1" t="s">
        <v>179</v>
      </c>
      <c r="I702" s="1" t="s">
        <v>182</v>
      </c>
      <c r="J702" s="6">
        <v>550000</v>
      </c>
      <c r="K702" s="1" t="s">
        <v>752</v>
      </c>
      <c r="L702" s="6">
        <v>555280</v>
      </c>
      <c r="M702" s="2">
        <v>0</v>
      </c>
      <c r="N702" s="1" t="s">
        <v>954</v>
      </c>
      <c r="O702" s="1" t="s">
        <v>651</v>
      </c>
      <c r="P702" s="2">
        <v>0</v>
      </c>
      <c r="Q702" s="2">
        <v>0</v>
      </c>
      <c r="R702" s="2">
        <v>0</v>
      </c>
      <c r="S702" s="2">
        <v>100000</v>
      </c>
      <c r="T702" s="2">
        <v>0</v>
      </c>
      <c r="U702" s="2">
        <v>100000</v>
      </c>
      <c r="V702" s="2">
        <v>0</v>
      </c>
      <c r="W702" s="2">
        <v>0</v>
      </c>
      <c r="X702" s="2">
        <v>0</v>
      </c>
      <c r="Y702" s="2">
        <v>100000</v>
      </c>
      <c r="Z702" s="2">
        <v>0</v>
      </c>
      <c r="AA702" s="2">
        <v>100000</v>
      </c>
    </row>
    <row r="703" spans="1:27" ht="15" customHeight="1" x14ac:dyDescent="0.25">
      <c r="A703" s="75" t="str">
        <f t="shared" si="30"/>
        <v>LDMIPF6.1</v>
      </c>
      <c r="B703" s="75">
        <f>VLOOKUP(L703,Mapping!D:F,3,0)</f>
        <v>6.1</v>
      </c>
      <c r="C703" s="75" t="str">
        <f>VLOOKUP(L703,Mapping!D:G,4,0)</f>
        <v>Accrual</v>
      </c>
      <c r="D703" s="78">
        <f t="shared" si="31"/>
        <v>-4.1556203999999999E-2</v>
      </c>
      <c r="E703" s="78">
        <f t="shared" si="32"/>
        <v>-4.1556203999999999E-2</v>
      </c>
      <c r="F703" s="76">
        <f>VLOOKUP(L703,Mapping!D:H,5,0)</f>
        <v>0</v>
      </c>
      <c r="G703" s="1" t="s">
        <v>648</v>
      </c>
      <c r="H703" s="1" t="s">
        <v>179</v>
      </c>
      <c r="I703" s="1" t="s">
        <v>182</v>
      </c>
      <c r="J703" s="6">
        <v>550000</v>
      </c>
      <c r="K703" s="1" t="s">
        <v>752</v>
      </c>
      <c r="L703" s="6">
        <v>555597</v>
      </c>
      <c r="M703" s="2">
        <v>0</v>
      </c>
      <c r="N703" s="1" t="s">
        <v>772</v>
      </c>
      <c r="O703" s="1" t="s">
        <v>651</v>
      </c>
      <c r="P703" s="2">
        <v>0</v>
      </c>
      <c r="Q703" s="2">
        <v>0</v>
      </c>
      <c r="R703" s="2">
        <v>-415562.04</v>
      </c>
      <c r="S703" s="2">
        <v>0</v>
      </c>
      <c r="T703" s="2">
        <v>-415562.04</v>
      </c>
      <c r="U703" s="2">
        <v>0</v>
      </c>
      <c r="V703" s="2">
        <v>0</v>
      </c>
      <c r="W703" s="2">
        <v>0</v>
      </c>
      <c r="X703" s="2">
        <v>-415562.04</v>
      </c>
      <c r="Y703" s="2">
        <v>0</v>
      </c>
      <c r="Z703" s="2">
        <v>-415562.04</v>
      </c>
      <c r="AA703" s="2">
        <v>0</v>
      </c>
    </row>
    <row r="704" spans="1:27" ht="15" customHeight="1" x14ac:dyDescent="0.25">
      <c r="A704" s="75" t="str">
        <f t="shared" si="30"/>
        <v>LDMIPF6.1</v>
      </c>
      <c r="B704" s="75">
        <f>VLOOKUP(L704,Mapping!D:F,3,0)</f>
        <v>6.1</v>
      </c>
      <c r="C704" s="75" t="str">
        <f>VLOOKUP(L704,Mapping!D:G,4,0)</f>
        <v>Accrual</v>
      </c>
      <c r="D704" s="78">
        <f t="shared" si="31"/>
        <v>-4.1556203999999999E-2</v>
      </c>
      <c r="E704" s="78">
        <f t="shared" si="32"/>
        <v>-4.1556203999999999E-2</v>
      </c>
      <c r="F704" s="76">
        <f>VLOOKUP(L704,Mapping!D:H,5,0)</f>
        <v>0</v>
      </c>
      <c r="G704" s="1" t="s">
        <v>648</v>
      </c>
      <c r="H704" s="1" t="s">
        <v>179</v>
      </c>
      <c r="I704" s="1" t="s">
        <v>182</v>
      </c>
      <c r="J704" s="6">
        <v>550000</v>
      </c>
      <c r="K704" s="1" t="s">
        <v>752</v>
      </c>
      <c r="L704" s="6">
        <v>555598</v>
      </c>
      <c r="M704" s="2">
        <v>0</v>
      </c>
      <c r="N704" s="1" t="s">
        <v>773</v>
      </c>
      <c r="O704" s="1" t="s">
        <v>651</v>
      </c>
      <c r="P704" s="2">
        <v>0</v>
      </c>
      <c r="Q704" s="2">
        <v>0</v>
      </c>
      <c r="R704" s="2">
        <v>-415562.04</v>
      </c>
      <c r="S704" s="2">
        <v>0</v>
      </c>
      <c r="T704" s="2">
        <v>-415562.04</v>
      </c>
      <c r="U704" s="2">
        <v>0</v>
      </c>
      <c r="V704" s="2">
        <v>0</v>
      </c>
      <c r="W704" s="2">
        <v>0</v>
      </c>
      <c r="X704" s="2">
        <v>-415562.04</v>
      </c>
      <c r="Y704" s="2">
        <v>0</v>
      </c>
      <c r="Z704" s="2">
        <v>-415562.04</v>
      </c>
      <c r="AA704" s="2">
        <v>0</v>
      </c>
    </row>
    <row r="705" spans="1:27" ht="15" customHeight="1" x14ac:dyDescent="0.25">
      <c r="A705" s="75" t="str">
        <f t="shared" si="30"/>
        <v>LDMIPF6.1</v>
      </c>
      <c r="B705" s="75">
        <f>VLOOKUP(L705,Mapping!D:F,3,0)</f>
        <v>6.1</v>
      </c>
      <c r="C705" s="75" t="str">
        <f>VLOOKUP(L705,Mapping!D:G,4,0)</f>
        <v>Accrual</v>
      </c>
      <c r="D705" s="78">
        <f t="shared" si="31"/>
        <v>4.0146100000000004E-4</v>
      </c>
      <c r="E705" s="78">
        <f t="shared" si="32"/>
        <v>4.0146100000000004E-4</v>
      </c>
      <c r="F705" s="76">
        <f>VLOOKUP(L705,Mapping!D:H,5,0)</f>
        <v>0</v>
      </c>
      <c r="G705" s="1" t="s">
        <v>648</v>
      </c>
      <c r="H705" s="1" t="s">
        <v>179</v>
      </c>
      <c r="I705" s="1" t="s">
        <v>182</v>
      </c>
      <c r="J705" s="6">
        <v>550000</v>
      </c>
      <c r="K705" s="1" t="s">
        <v>752</v>
      </c>
      <c r="L705" s="6">
        <v>555599</v>
      </c>
      <c r="M705" s="2">
        <v>0</v>
      </c>
      <c r="N705" s="1" t="s">
        <v>774</v>
      </c>
      <c r="O705" s="1" t="s">
        <v>651</v>
      </c>
      <c r="P705" s="2">
        <v>0</v>
      </c>
      <c r="Q705" s="2">
        <v>0</v>
      </c>
      <c r="R705" s="2">
        <v>0</v>
      </c>
      <c r="S705" s="2">
        <v>4014.61</v>
      </c>
      <c r="T705" s="2">
        <v>0</v>
      </c>
      <c r="U705" s="2">
        <v>4014.61</v>
      </c>
      <c r="V705" s="2">
        <v>0</v>
      </c>
      <c r="W705" s="2">
        <v>0</v>
      </c>
      <c r="X705" s="2">
        <v>0</v>
      </c>
      <c r="Y705" s="2">
        <v>4014.61</v>
      </c>
      <c r="Z705" s="2">
        <v>0</v>
      </c>
      <c r="AA705" s="2">
        <v>4014.61</v>
      </c>
    </row>
    <row r="706" spans="1:27" ht="15" customHeight="1" x14ac:dyDescent="0.25">
      <c r="A706" s="75" t="str">
        <f t="shared" si="30"/>
        <v>LDMIPF6.1</v>
      </c>
      <c r="B706" s="75">
        <f>VLOOKUP(L706,Mapping!D:F,3,0)</f>
        <v>6.1</v>
      </c>
      <c r="C706" s="75" t="str">
        <f>VLOOKUP(L706,Mapping!D:G,4,0)</f>
        <v>Accrual</v>
      </c>
      <c r="D706" s="78">
        <f t="shared" si="31"/>
        <v>4.0146100000000004E-4</v>
      </c>
      <c r="E706" s="78">
        <f t="shared" si="32"/>
        <v>4.0146100000000004E-4</v>
      </c>
      <c r="F706" s="76">
        <f>VLOOKUP(L706,Mapping!D:H,5,0)</f>
        <v>0</v>
      </c>
      <c r="G706" s="1" t="s">
        <v>648</v>
      </c>
      <c r="H706" s="1" t="s">
        <v>179</v>
      </c>
      <c r="I706" s="1" t="s">
        <v>182</v>
      </c>
      <c r="J706" s="6">
        <v>550000</v>
      </c>
      <c r="K706" s="1" t="s">
        <v>752</v>
      </c>
      <c r="L706" s="6">
        <v>555600</v>
      </c>
      <c r="M706" s="2">
        <v>0</v>
      </c>
      <c r="N706" s="1" t="s">
        <v>775</v>
      </c>
      <c r="O706" s="1" t="s">
        <v>651</v>
      </c>
      <c r="P706" s="2">
        <v>0</v>
      </c>
      <c r="Q706" s="2">
        <v>0</v>
      </c>
      <c r="R706" s="2">
        <v>0</v>
      </c>
      <c r="S706" s="2">
        <v>4014.61</v>
      </c>
      <c r="T706" s="2">
        <v>0</v>
      </c>
      <c r="U706" s="2">
        <v>4014.61</v>
      </c>
      <c r="V706" s="2">
        <v>0</v>
      </c>
      <c r="W706" s="2">
        <v>0</v>
      </c>
      <c r="X706" s="2">
        <v>0</v>
      </c>
      <c r="Y706" s="2">
        <v>4014.61</v>
      </c>
      <c r="Z706" s="2">
        <v>0</v>
      </c>
      <c r="AA706" s="2">
        <v>4014.61</v>
      </c>
    </row>
    <row r="707" spans="1:27" ht="15" customHeight="1" x14ac:dyDescent="0.25">
      <c r="A707" s="75" t="str">
        <f t="shared" si="30"/>
        <v>LDMIPF6.3</v>
      </c>
      <c r="B707" s="75">
        <f>VLOOKUP(L707,Mapping!D:F,3,0)</f>
        <v>6.3</v>
      </c>
      <c r="C707" s="75" t="str">
        <f>VLOOKUP(L707,Mapping!D:G,4,0)</f>
        <v>Mirror</v>
      </c>
      <c r="D707" s="78">
        <f t="shared" si="31"/>
        <v>-2.8956000000000001E-4</v>
      </c>
      <c r="E707" s="78">
        <f t="shared" si="32"/>
        <v>-2.8956000000000001E-4</v>
      </c>
      <c r="F707" s="76">
        <f>VLOOKUP(L707,Mapping!D:H,5,0)</f>
        <v>0</v>
      </c>
      <c r="G707" s="1" t="s">
        <v>648</v>
      </c>
      <c r="H707" s="1" t="s">
        <v>179</v>
      </c>
      <c r="I707" s="1" t="s">
        <v>182</v>
      </c>
      <c r="J707" s="6">
        <v>550000</v>
      </c>
      <c r="K707" s="1" t="s">
        <v>752</v>
      </c>
      <c r="L707" s="6">
        <v>556421</v>
      </c>
      <c r="M707" s="2">
        <v>0</v>
      </c>
      <c r="N707" s="1" t="s">
        <v>776</v>
      </c>
      <c r="O707" s="1" t="s">
        <v>651</v>
      </c>
      <c r="P707" s="2">
        <v>0</v>
      </c>
      <c r="Q707" s="2">
        <v>0</v>
      </c>
      <c r="R707" s="2">
        <v>-2895.6</v>
      </c>
      <c r="S707" s="2">
        <v>0</v>
      </c>
      <c r="T707" s="2">
        <v>-2895.6</v>
      </c>
      <c r="U707" s="2">
        <v>0</v>
      </c>
      <c r="V707" s="2">
        <v>0</v>
      </c>
      <c r="W707" s="2">
        <v>0</v>
      </c>
      <c r="X707" s="2">
        <v>-2895.6</v>
      </c>
      <c r="Y707" s="2">
        <v>0</v>
      </c>
      <c r="Z707" s="2">
        <v>-2895.6</v>
      </c>
      <c r="AA707" s="2">
        <v>0</v>
      </c>
    </row>
    <row r="708" spans="1:27" ht="15" customHeight="1" x14ac:dyDescent="0.25">
      <c r="A708" s="75" t="str">
        <f t="shared" ref="A708:A771" si="33">H708&amp;B708</f>
        <v>LDMIPF6.1</v>
      </c>
      <c r="B708" s="75">
        <f>VLOOKUP(L708,Mapping!D:F,3,0)</f>
        <v>6.1</v>
      </c>
      <c r="C708" s="75" t="str">
        <f>VLOOKUP(L708,Mapping!D:G,4,0)</f>
        <v>Accrual</v>
      </c>
      <c r="D708" s="78">
        <f t="shared" ref="D708:D771" si="34">(X708+Y708)/10000000</f>
        <v>-0.46172138600000001</v>
      </c>
      <c r="E708" s="78">
        <f t="shared" ref="E708:E771" si="35">(Z708+AA708)/10000000</f>
        <v>-0.46172138600000001</v>
      </c>
      <c r="F708" s="76">
        <f>VLOOKUP(L708,Mapping!D:H,5,0)</f>
        <v>0</v>
      </c>
      <c r="G708" s="1" t="s">
        <v>648</v>
      </c>
      <c r="H708" s="1" t="s">
        <v>179</v>
      </c>
      <c r="I708" s="1" t="s">
        <v>182</v>
      </c>
      <c r="J708" s="6">
        <v>555100</v>
      </c>
      <c r="K708" s="1" t="s">
        <v>777</v>
      </c>
      <c r="L708" s="6">
        <v>555100</v>
      </c>
      <c r="M708" s="2">
        <v>0</v>
      </c>
      <c r="N708" s="1" t="s">
        <v>778</v>
      </c>
      <c r="O708" s="1" t="s">
        <v>651</v>
      </c>
      <c r="P708" s="2">
        <v>0</v>
      </c>
      <c r="Q708" s="2">
        <v>0</v>
      </c>
      <c r="R708" s="2">
        <v>-4617213.8600000003</v>
      </c>
      <c r="S708" s="2">
        <v>0</v>
      </c>
      <c r="T708" s="2">
        <v>-4617213.8600000003</v>
      </c>
      <c r="U708" s="2">
        <v>0</v>
      </c>
      <c r="V708" s="2">
        <v>0</v>
      </c>
      <c r="W708" s="2">
        <v>0</v>
      </c>
      <c r="X708" s="2">
        <v>-4617213.8600000003</v>
      </c>
      <c r="Y708" s="2">
        <v>0</v>
      </c>
      <c r="Z708" s="2">
        <v>-4617213.8600000003</v>
      </c>
      <c r="AA708" s="2">
        <v>0</v>
      </c>
    </row>
    <row r="709" spans="1:27" ht="15" customHeight="1" x14ac:dyDescent="0.25">
      <c r="A709" s="75" t="str">
        <f t="shared" si="33"/>
        <v>LDMIPF6.1</v>
      </c>
      <c r="B709" s="75">
        <f>VLOOKUP(L709,Mapping!D:F,3,0)</f>
        <v>6.1</v>
      </c>
      <c r="C709" s="75" t="str">
        <f>VLOOKUP(L709,Mapping!D:G,4,0)</f>
        <v>Accrual</v>
      </c>
      <c r="D709" s="78">
        <f t="shared" si="34"/>
        <v>4.4606960000000001E-3</v>
      </c>
      <c r="E709" s="78">
        <f t="shared" si="35"/>
        <v>4.4606960000000001E-3</v>
      </c>
      <c r="F709" s="76">
        <f>VLOOKUP(L709,Mapping!D:H,5,0)</f>
        <v>0</v>
      </c>
      <c r="G709" s="1" t="s">
        <v>648</v>
      </c>
      <c r="H709" s="1" t="s">
        <v>179</v>
      </c>
      <c r="I709" s="1" t="s">
        <v>182</v>
      </c>
      <c r="J709" s="6">
        <v>555100</v>
      </c>
      <c r="K709" s="1" t="s">
        <v>777</v>
      </c>
      <c r="L709" s="6">
        <v>555329</v>
      </c>
      <c r="M709" s="2">
        <v>0</v>
      </c>
      <c r="N709" s="1" t="s">
        <v>779</v>
      </c>
      <c r="O709" s="1" t="s">
        <v>651</v>
      </c>
      <c r="P709" s="2">
        <v>0</v>
      </c>
      <c r="Q709" s="2">
        <v>0</v>
      </c>
      <c r="R709" s="2">
        <v>0</v>
      </c>
      <c r="S709" s="2">
        <v>44606.96</v>
      </c>
      <c r="T709" s="2">
        <v>0</v>
      </c>
      <c r="U709" s="2">
        <v>44606.96</v>
      </c>
      <c r="V709" s="2">
        <v>0</v>
      </c>
      <c r="W709" s="2">
        <v>0</v>
      </c>
      <c r="X709" s="2">
        <v>0</v>
      </c>
      <c r="Y709" s="2">
        <v>44606.96</v>
      </c>
      <c r="Z709" s="2">
        <v>0</v>
      </c>
      <c r="AA709" s="2">
        <v>44606.96</v>
      </c>
    </row>
    <row r="710" spans="1:27" ht="15" customHeight="1" x14ac:dyDescent="0.25">
      <c r="A710" s="75" t="str">
        <f t="shared" si="33"/>
        <v>LDMIPF6.1</v>
      </c>
      <c r="B710" s="75">
        <f>VLOOKUP(L710,Mapping!D:F,3,0)</f>
        <v>6.1</v>
      </c>
      <c r="C710" s="75" t="str">
        <f>VLOOKUP(L710,Mapping!D:G,4,0)</f>
        <v>Accrual</v>
      </c>
      <c r="D710" s="78">
        <f t="shared" si="34"/>
        <v>-2.5423729000000003E-2</v>
      </c>
      <c r="E710" s="78">
        <f t="shared" si="35"/>
        <v>-2.5423729000000003E-2</v>
      </c>
      <c r="F710" s="76">
        <f>VLOOKUP(L710,Mapping!D:H,5,0)</f>
        <v>0</v>
      </c>
      <c r="G710" s="1" t="s">
        <v>648</v>
      </c>
      <c r="H710" s="1" t="s">
        <v>179</v>
      </c>
      <c r="I710" s="1" t="s">
        <v>182</v>
      </c>
      <c r="J710" s="6">
        <v>555100</v>
      </c>
      <c r="K710" s="1" t="s">
        <v>777</v>
      </c>
      <c r="L710" s="6">
        <v>557773</v>
      </c>
      <c r="M710" s="2">
        <v>0</v>
      </c>
      <c r="N710" s="1" t="s">
        <v>1028</v>
      </c>
      <c r="O710" s="1" t="s">
        <v>651</v>
      </c>
      <c r="P710" s="2">
        <v>0</v>
      </c>
      <c r="Q710" s="2">
        <v>0</v>
      </c>
      <c r="R710" s="2">
        <v>-254237.29</v>
      </c>
      <c r="S710" s="2">
        <v>0</v>
      </c>
      <c r="T710" s="2">
        <v>-254237.29</v>
      </c>
      <c r="U710" s="2">
        <v>0</v>
      </c>
      <c r="V710" s="2">
        <v>0</v>
      </c>
      <c r="W710" s="2">
        <v>0</v>
      </c>
      <c r="X710" s="2">
        <v>-254237.29</v>
      </c>
      <c r="Y710" s="2">
        <v>0</v>
      </c>
      <c r="Z710" s="2">
        <v>-254237.29</v>
      </c>
      <c r="AA710" s="2">
        <v>0</v>
      </c>
    </row>
    <row r="711" spans="1:27" ht="15" customHeight="1" x14ac:dyDescent="0.25">
      <c r="A711" s="75" t="str">
        <f t="shared" si="33"/>
        <v>LDMIPF6.1</v>
      </c>
      <c r="B711" s="75">
        <f>VLOOKUP(L711,Mapping!D:F,3,0)</f>
        <v>6.1</v>
      </c>
      <c r="C711" s="75" t="str">
        <f>VLOOKUP(L711,Mapping!D:G,4,0)</f>
        <v>Accrual</v>
      </c>
      <c r="D711" s="78">
        <f t="shared" si="34"/>
        <v>-2.2881360000000001E-3</v>
      </c>
      <c r="E711" s="78">
        <f t="shared" si="35"/>
        <v>-2.2881360000000001E-3</v>
      </c>
      <c r="F711" s="76">
        <f>VLOOKUP(L711,Mapping!D:H,5,0)</f>
        <v>0</v>
      </c>
      <c r="G711" s="1" t="s">
        <v>648</v>
      </c>
      <c r="H711" s="1" t="s">
        <v>179</v>
      </c>
      <c r="I711" s="1" t="s">
        <v>182</v>
      </c>
      <c r="J711" s="6">
        <v>555100</v>
      </c>
      <c r="K711" s="1" t="s">
        <v>777</v>
      </c>
      <c r="L711" s="6">
        <v>557774</v>
      </c>
      <c r="M711" s="2">
        <v>0</v>
      </c>
      <c r="N711" s="1" t="s">
        <v>1029</v>
      </c>
      <c r="O711" s="1" t="s">
        <v>651</v>
      </c>
      <c r="P711" s="2">
        <v>0</v>
      </c>
      <c r="Q711" s="2">
        <v>0</v>
      </c>
      <c r="R711" s="2">
        <v>-22881.360000000001</v>
      </c>
      <c r="S711" s="2">
        <v>0</v>
      </c>
      <c r="T711" s="2">
        <v>-22881.360000000001</v>
      </c>
      <c r="U711" s="2">
        <v>0</v>
      </c>
      <c r="V711" s="2">
        <v>0</v>
      </c>
      <c r="W711" s="2">
        <v>0</v>
      </c>
      <c r="X711" s="2">
        <v>-22881.360000000001</v>
      </c>
      <c r="Y711" s="2">
        <v>0</v>
      </c>
      <c r="Z711" s="2">
        <v>-22881.360000000001</v>
      </c>
      <c r="AA711" s="2">
        <v>0</v>
      </c>
    </row>
    <row r="712" spans="1:27" ht="15" customHeight="1" x14ac:dyDescent="0.25">
      <c r="A712" s="75" t="str">
        <f t="shared" si="33"/>
        <v>LDMIPF6.1</v>
      </c>
      <c r="B712" s="75">
        <f>VLOOKUP(L712,Mapping!D:F,3,0)</f>
        <v>6.1</v>
      </c>
      <c r="C712" s="75" t="str">
        <f>VLOOKUP(L712,Mapping!D:G,4,0)</f>
        <v>Accrual</v>
      </c>
      <c r="D712" s="78">
        <f t="shared" si="34"/>
        <v>-2.2881360000000001E-3</v>
      </c>
      <c r="E712" s="78">
        <f t="shared" si="35"/>
        <v>-2.2881360000000001E-3</v>
      </c>
      <c r="F712" s="76">
        <f>VLOOKUP(L712,Mapping!D:H,5,0)</f>
        <v>0</v>
      </c>
      <c r="G712" s="1" t="s">
        <v>648</v>
      </c>
      <c r="H712" s="1" t="s">
        <v>179</v>
      </c>
      <c r="I712" s="1" t="s">
        <v>182</v>
      </c>
      <c r="J712" s="6">
        <v>555100</v>
      </c>
      <c r="K712" s="1" t="s">
        <v>777</v>
      </c>
      <c r="L712" s="6">
        <v>557775</v>
      </c>
      <c r="M712" s="2">
        <v>0</v>
      </c>
      <c r="N712" s="1" t="s">
        <v>1030</v>
      </c>
      <c r="O712" s="1" t="s">
        <v>651</v>
      </c>
      <c r="P712" s="2">
        <v>0</v>
      </c>
      <c r="Q712" s="2">
        <v>0</v>
      </c>
      <c r="R712" s="2">
        <v>-22881.360000000001</v>
      </c>
      <c r="S712" s="2">
        <v>0</v>
      </c>
      <c r="T712" s="2">
        <v>-22881.360000000001</v>
      </c>
      <c r="U712" s="2">
        <v>0</v>
      </c>
      <c r="V712" s="2">
        <v>0</v>
      </c>
      <c r="W712" s="2">
        <v>0</v>
      </c>
      <c r="X712" s="2">
        <v>-22881.360000000001</v>
      </c>
      <c r="Y712" s="2">
        <v>0</v>
      </c>
      <c r="Z712" s="2">
        <v>-22881.360000000001</v>
      </c>
      <c r="AA712" s="2">
        <v>0</v>
      </c>
    </row>
    <row r="713" spans="1:27" ht="15" customHeight="1" x14ac:dyDescent="0.25">
      <c r="A713" s="75" t="str">
        <f t="shared" si="33"/>
        <v>LDMIPF6.3</v>
      </c>
      <c r="B713" s="75">
        <f>VLOOKUP(L713,Mapping!D:F,3,0)</f>
        <v>6.3</v>
      </c>
      <c r="C713" s="75" t="str">
        <f>VLOOKUP(L713,Mapping!D:G,4,0)</f>
        <v>Accrual</v>
      </c>
      <c r="D713" s="78">
        <f t="shared" si="34"/>
        <v>3.0000001000000002E-2</v>
      </c>
      <c r="E713" s="78">
        <f t="shared" si="35"/>
        <v>3.0000001000000002E-2</v>
      </c>
      <c r="F713" s="76">
        <f>VLOOKUP(L713,Mapping!D:H,5,0)</f>
        <v>0</v>
      </c>
      <c r="G713" s="1" t="s">
        <v>648</v>
      </c>
      <c r="H713" s="1" t="s">
        <v>179</v>
      </c>
      <c r="I713" s="1" t="s">
        <v>182</v>
      </c>
      <c r="J713" s="6">
        <v>555100</v>
      </c>
      <c r="K713" s="1" t="s">
        <v>777</v>
      </c>
      <c r="L713" s="6">
        <v>557776</v>
      </c>
      <c r="M713" s="2">
        <v>0</v>
      </c>
      <c r="N713" s="1" t="s">
        <v>1031</v>
      </c>
      <c r="O713" s="1" t="s">
        <v>651</v>
      </c>
      <c r="P713" s="2">
        <v>0</v>
      </c>
      <c r="Q713" s="2">
        <v>0</v>
      </c>
      <c r="R713" s="2">
        <v>0</v>
      </c>
      <c r="S713" s="2">
        <v>300000.01</v>
      </c>
      <c r="T713" s="2">
        <v>0</v>
      </c>
      <c r="U713" s="2">
        <v>300000.01</v>
      </c>
      <c r="V713" s="2">
        <v>0</v>
      </c>
      <c r="W713" s="2">
        <v>0</v>
      </c>
      <c r="X713" s="2">
        <v>0</v>
      </c>
      <c r="Y713" s="2">
        <v>300000.01</v>
      </c>
      <c r="Z713" s="2">
        <v>0</v>
      </c>
      <c r="AA713" s="2">
        <v>300000.01</v>
      </c>
    </row>
    <row r="714" spans="1:27" ht="15" customHeight="1" x14ac:dyDescent="0.25">
      <c r="A714" s="75" t="str">
        <f t="shared" si="33"/>
        <v>LDMIPFIgnore</v>
      </c>
      <c r="B714" s="75" t="str">
        <f>VLOOKUP(L714,Mapping!D:F,3,0)</f>
        <v>Ignore</v>
      </c>
      <c r="C714" s="75" t="str">
        <f>VLOOKUP(L714,Mapping!D:G,4,0)</f>
        <v>Ignore</v>
      </c>
      <c r="D714" s="78">
        <f t="shared" si="34"/>
        <v>-5.2509591000000001E-2</v>
      </c>
      <c r="E714" s="78">
        <f t="shared" si="35"/>
        <v>-5.2509591000000001E-2</v>
      </c>
      <c r="F714" s="76">
        <f>VLOOKUP(L714,Mapping!D:H,5,0)</f>
        <v>0</v>
      </c>
      <c r="G714" s="1" t="s">
        <v>648</v>
      </c>
      <c r="H714" s="1" t="s">
        <v>179</v>
      </c>
      <c r="I714" s="1" t="s">
        <v>182</v>
      </c>
      <c r="J714" s="6">
        <v>555300</v>
      </c>
      <c r="K714" s="1" t="s">
        <v>783</v>
      </c>
      <c r="L714" s="6">
        <v>553306</v>
      </c>
      <c r="M714" s="2">
        <v>0</v>
      </c>
      <c r="N714" s="1" t="s">
        <v>864</v>
      </c>
      <c r="O714" s="1" t="s">
        <v>651</v>
      </c>
      <c r="P714" s="2">
        <v>0</v>
      </c>
      <c r="Q714" s="2">
        <v>0</v>
      </c>
      <c r="R714" s="2">
        <v>-525095.91</v>
      </c>
      <c r="S714" s="2">
        <v>0</v>
      </c>
      <c r="T714" s="2">
        <v>-525095.91</v>
      </c>
      <c r="U714" s="2">
        <v>0</v>
      </c>
      <c r="V714" s="2">
        <v>0</v>
      </c>
      <c r="W714" s="2">
        <v>0</v>
      </c>
      <c r="X714" s="2">
        <v>-525095.91</v>
      </c>
      <c r="Y714" s="2">
        <v>0</v>
      </c>
      <c r="Z714" s="2">
        <v>-525095.91</v>
      </c>
      <c r="AA714" s="2">
        <v>0</v>
      </c>
    </row>
    <row r="715" spans="1:27" ht="15" customHeight="1" x14ac:dyDescent="0.25">
      <c r="A715" s="75" t="str">
        <f t="shared" si="33"/>
        <v>LDMIPFIgnore</v>
      </c>
      <c r="B715" s="75" t="str">
        <f>VLOOKUP(L715,Mapping!D:F,3,0)</f>
        <v>Ignore</v>
      </c>
      <c r="C715" s="75" t="str">
        <f>VLOOKUP(L715,Mapping!D:G,4,0)</f>
        <v>Ignore</v>
      </c>
      <c r="D715" s="78">
        <f t="shared" si="34"/>
        <v>-1.8499838000000001E-2</v>
      </c>
      <c r="E715" s="78">
        <f t="shared" si="35"/>
        <v>-1.8499838000000001E-2</v>
      </c>
      <c r="F715" s="76">
        <f>VLOOKUP(L715,Mapping!D:H,5,0)</f>
        <v>0</v>
      </c>
      <c r="G715" s="1" t="s">
        <v>648</v>
      </c>
      <c r="H715" s="1" t="s">
        <v>179</v>
      </c>
      <c r="I715" s="1" t="s">
        <v>182</v>
      </c>
      <c r="J715" s="6">
        <v>555300</v>
      </c>
      <c r="K715" s="1" t="s">
        <v>783</v>
      </c>
      <c r="L715" s="6">
        <v>553308</v>
      </c>
      <c r="M715" s="2">
        <v>0</v>
      </c>
      <c r="N715" s="1" t="s">
        <v>890</v>
      </c>
      <c r="O715" s="1" t="s">
        <v>651</v>
      </c>
      <c r="P715" s="2">
        <v>0</v>
      </c>
      <c r="Q715" s="2">
        <v>0</v>
      </c>
      <c r="R715" s="2">
        <v>-184998.38</v>
      </c>
      <c r="S715" s="2">
        <v>0</v>
      </c>
      <c r="T715" s="2">
        <v>-184998.38</v>
      </c>
      <c r="U715" s="2">
        <v>0</v>
      </c>
      <c r="V715" s="2">
        <v>0</v>
      </c>
      <c r="W715" s="2">
        <v>0</v>
      </c>
      <c r="X715" s="2">
        <v>-184998.38</v>
      </c>
      <c r="Y715" s="2">
        <v>0</v>
      </c>
      <c r="Z715" s="2">
        <v>-184998.38</v>
      </c>
      <c r="AA715" s="2">
        <v>0</v>
      </c>
    </row>
    <row r="716" spans="1:27" ht="15" customHeight="1" x14ac:dyDescent="0.25">
      <c r="A716" s="75" t="str">
        <f t="shared" si="33"/>
        <v>LDMIPFIgnore</v>
      </c>
      <c r="B716" s="75" t="str">
        <f>VLOOKUP(L716,Mapping!D:F,3,0)</f>
        <v>Ignore</v>
      </c>
      <c r="C716" s="75" t="str">
        <f>VLOOKUP(L716,Mapping!D:G,4,0)</f>
        <v>Ignore</v>
      </c>
      <c r="D716" s="78">
        <f t="shared" si="34"/>
        <v>-6.5624200000000002E-4</v>
      </c>
      <c r="E716" s="78">
        <f t="shared" si="35"/>
        <v>-6.5624200000000002E-4</v>
      </c>
      <c r="F716" s="76">
        <f>VLOOKUP(L716,Mapping!D:H,5,0)</f>
        <v>0</v>
      </c>
      <c r="G716" s="1" t="s">
        <v>648</v>
      </c>
      <c r="H716" s="1" t="s">
        <v>179</v>
      </c>
      <c r="I716" s="1" t="s">
        <v>182</v>
      </c>
      <c r="J716" s="6">
        <v>555300</v>
      </c>
      <c r="K716" s="1" t="s">
        <v>783</v>
      </c>
      <c r="L716" s="6">
        <v>554348</v>
      </c>
      <c r="M716" s="2">
        <v>0</v>
      </c>
      <c r="N716" s="1" t="s">
        <v>865</v>
      </c>
      <c r="O716" s="1" t="s">
        <v>651</v>
      </c>
      <c r="P716" s="2">
        <v>0</v>
      </c>
      <c r="Q716" s="2">
        <v>0</v>
      </c>
      <c r="R716" s="2">
        <v>-6562.42</v>
      </c>
      <c r="S716" s="2">
        <v>0</v>
      </c>
      <c r="T716" s="2">
        <v>-6562.42</v>
      </c>
      <c r="U716" s="2">
        <v>0</v>
      </c>
      <c r="V716" s="2">
        <v>0</v>
      </c>
      <c r="W716" s="2">
        <v>0</v>
      </c>
      <c r="X716" s="2">
        <v>-6562.42</v>
      </c>
      <c r="Y716" s="2">
        <v>0</v>
      </c>
      <c r="Z716" s="2">
        <v>-6562.42</v>
      </c>
      <c r="AA716" s="2">
        <v>0</v>
      </c>
    </row>
    <row r="717" spans="1:27" ht="15" customHeight="1" x14ac:dyDescent="0.25">
      <c r="A717" s="75" t="str">
        <f t="shared" si="33"/>
        <v>LDONTFIgnore</v>
      </c>
      <c r="B717" s="75" t="str">
        <f>VLOOKUP(L717,Mapping!D:F,3,0)</f>
        <v>Ignore</v>
      </c>
      <c r="C717" s="75" t="str">
        <f>VLOOKUP(L717,Mapping!D:G,4,0)</f>
        <v>Ignore</v>
      </c>
      <c r="D717" s="78">
        <f t="shared" si="34"/>
        <v>-499.99626786700003</v>
      </c>
      <c r="E717" s="78">
        <f t="shared" si="35"/>
        <v>-499.99626786700003</v>
      </c>
      <c r="F717" s="76" t="str">
        <f>VLOOKUP(L717,Mapping!D:H,5,0)</f>
        <v>AUM</v>
      </c>
      <c r="G717" s="1" t="s">
        <v>648</v>
      </c>
      <c r="H717" s="1" t="s">
        <v>994</v>
      </c>
      <c r="I717" s="1" t="s">
        <v>996</v>
      </c>
      <c r="J717" s="6">
        <v>102000</v>
      </c>
      <c r="K717" s="1" t="s">
        <v>649</v>
      </c>
      <c r="L717" s="6">
        <v>102230</v>
      </c>
      <c r="M717" s="2">
        <v>0</v>
      </c>
      <c r="N717" s="1" t="s">
        <v>945</v>
      </c>
      <c r="O717" s="1" t="s">
        <v>651</v>
      </c>
      <c r="P717" s="2">
        <v>0</v>
      </c>
      <c r="Q717" s="2">
        <v>0</v>
      </c>
      <c r="R717" s="2">
        <v>-4999962678.6700001</v>
      </c>
      <c r="S717" s="2">
        <v>0</v>
      </c>
      <c r="T717" s="2">
        <v>-4999962678.6700001</v>
      </c>
      <c r="U717" s="2">
        <v>0</v>
      </c>
      <c r="V717" s="2">
        <v>0</v>
      </c>
      <c r="W717" s="2">
        <v>0</v>
      </c>
      <c r="X717" s="2">
        <v>-4999962678.6700001</v>
      </c>
      <c r="Y717" s="2">
        <v>0</v>
      </c>
      <c r="Z717" s="2">
        <v>-4999962678.6700001</v>
      </c>
      <c r="AA717" s="2">
        <v>0</v>
      </c>
    </row>
    <row r="718" spans="1:27" ht="15" customHeight="1" x14ac:dyDescent="0.25">
      <c r="A718" s="75" t="str">
        <f t="shared" si="33"/>
        <v>LDONTFIgnore</v>
      </c>
      <c r="B718" s="75" t="str">
        <f>VLOOKUP(L718,Mapping!D:F,3,0)</f>
        <v>Ignore</v>
      </c>
      <c r="C718" s="75" t="str">
        <f>VLOOKUP(L718,Mapping!D:G,4,0)</f>
        <v>Ignore</v>
      </c>
      <c r="D718" s="78">
        <f t="shared" si="34"/>
        <v>1.8565303219999998</v>
      </c>
      <c r="E718" s="78">
        <f t="shared" si="35"/>
        <v>0</v>
      </c>
      <c r="F718" s="76" t="str">
        <f>VLOOKUP(L718,Mapping!D:H,5,0)</f>
        <v>AUM</v>
      </c>
      <c r="G718" s="1" t="s">
        <v>648</v>
      </c>
      <c r="H718" s="1" t="s">
        <v>994</v>
      </c>
      <c r="I718" s="1" t="s">
        <v>996</v>
      </c>
      <c r="J718" s="6">
        <v>110000</v>
      </c>
      <c r="K718" s="1" t="s">
        <v>656</v>
      </c>
      <c r="L718" s="6">
        <v>110116</v>
      </c>
      <c r="M718" s="2">
        <v>0</v>
      </c>
      <c r="N718" s="1" t="s">
        <v>659</v>
      </c>
      <c r="O718" s="1" t="s">
        <v>651</v>
      </c>
      <c r="P718" s="2">
        <v>-18565303.219999999</v>
      </c>
      <c r="Q718" s="2">
        <v>0</v>
      </c>
      <c r="R718" s="2">
        <v>0</v>
      </c>
      <c r="S718" s="2">
        <v>18565303.219999999</v>
      </c>
      <c r="T718" s="2">
        <v>0</v>
      </c>
      <c r="U718" s="2">
        <v>0</v>
      </c>
      <c r="V718" s="2">
        <v>-18565303.219999999</v>
      </c>
      <c r="W718" s="2">
        <v>0</v>
      </c>
      <c r="X718" s="2">
        <v>0</v>
      </c>
      <c r="Y718" s="2">
        <v>18565303.219999999</v>
      </c>
      <c r="Z718" s="2">
        <v>0</v>
      </c>
      <c r="AA718" s="2">
        <v>0</v>
      </c>
    </row>
    <row r="719" spans="1:27" ht="15" customHeight="1" x14ac:dyDescent="0.25">
      <c r="A719" s="75" t="str">
        <f t="shared" si="33"/>
        <v>LDONTFIgnore</v>
      </c>
      <c r="B719" s="75" t="str">
        <f>VLOOKUP(L719,Mapping!D:F,3,0)</f>
        <v>Ignore</v>
      </c>
      <c r="C719" s="75" t="str">
        <f>VLOOKUP(L719,Mapping!D:G,4,0)</f>
        <v>Ignore</v>
      </c>
      <c r="D719" s="78">
        <f t="shared" si="34"/>
        <v>-1.019622869</v>
      </c>
      <c r="E719" s="78">
        <f t="shared" si="35"/>
        <v>-1.019622869</v>
      </c>
      <c r="F719" s="76" t="str">
        <f>VLOOKUP(L719,Mapping!D:H,5,0)</f>
        <v>AUM</v>
      </c>
      <c r="G719" s="1" t="s">
        <v>648</v>
      </c>
      <c r="H719" s="1" t="s">
        <v>994</v>
      </c>
      <c r="I719" s="1" t="s">
        <v>996</v>
      </c>
      <c r="J719" s="6">
        <v>110000</v>
      </c>
      <c r="K719" s="1" t="s">
        <v>656</v>
      </c>
      <c r="L719" s="6">
        <v>110123</v>
      </c>
      <c r="M719" s="2">
        <v>0</v>
      </c>
      <c r="N719" s="1" t="s">
        <v>1017</v>
      </c>
      <c r="O719" s="1" t="s">
        <v>651</v>
      </c>
      <c r="P719" s="2">
        <v>0</v>
      </c>
      <c r="Q719" s="2">
        <v>0</v>
      </c>
      <c r="R719" s="2">
        <v>-10196228.689999999</v>
      </c>
      <c r="S719" s="2">
        <v>0</v>
      </c>
      <c r="T719" s="2">
        <v>-10196228.689999999</v>
      </c>
      <c r="U719" s="2">
        <v>0</v>
      </c>
      <c r="V719" s="2">
        <v>0</v>
      </c>
      <c r="W719" s="2">
        <v>0</v>
      </c>
      <c r="X719" s="2">
        <v>-10196228.689999999</v>
      </c>
      <c r="Y719" s="2">
        <v>0</v>
      </c>
      <c r="Z719" s="2">
        <v>-10196228.689999999</v>
      </c>
      <c r="AA719" s="2">
        <v>0</v>
      </c>
    </row>
    <row r="720" spans="1:27" ht="15" customHeight="1" x14ac:dyDescent="0.25">
      <c r="A720" s="75" t="str">
        <f t="shared" si="33"/>
        <v>LDONTFIgnore</v>
      </c>
      <c r="B720" s="75" t="str">
        <f>VLOOKUP(L720,Mapping!D:F,3,0)</f>
        <v>Ignore</v>
      </c>
      <c r="C720" s="75" t="str">
        <f>VLOOKUP(L720,Mapping!D:G,4,0)</f>
        <v>Ignore</v>
      </c>
      <c r="D720" s="78">
        <f t="shared" si="34"/>
        <v>-0.140394467</v>
      </c>
      <c r="E720" s="78">
        <f t="shared" si="35"/>
        <v>-0.140394467</v>
      </c>
      <c r="F720" s="76" t="str">
        <f>VLOOKUP(L720,Mapping!D:H,5,0)</f>
        <v>AUM</v>
      </c>
      <c r="G720" s="1" t="s">
        <v>648</v>
      </c>
      <c r="H720" s="1" t="s">
        <v>994</v>
      </c>
      <c r="I720" s="1" t="s">
        <v>996</v>
      </c>
      <c r="J720" s="6">
        <v>110000</v>
      </c>
      <c r="K720" s="1" t="s">
        <v>656</v>
      </c>
      <c r="L720" s="6">
        <v>110125</v>
      </c>
      <c r="M720" s="2">
        <v>0</v>
      </c>
      <c r="N720" s="1" t="s">
        <v>1713</v>
      </c>
      <c r="O720" s="1" t="s">
        <v>651</v>
      </c>
      <c r="P720" s="2">
        <v>0</v>
      </c>
      <c r="Q720" s="2">
        <v>0</v>
      </c>
      <c r="R720" s="2">
        <v>-1403944.67</v>
      </c>
      <c r="S720" s="2">
        <v>0</v>
      </c>
      <c r="T720" s="2">
        <v>-1403944.67</v>
      </c>
      <c r="U720" s="2">
        <v>0</v>
      </c>
      <c r="V720" s="2">
        <v>0</v>
      </c>
      <c r="W720" s="2">
        <v>0</v>
      </c>
      <c r="X720" s="2">
        <v>-1403944.67</v>
      </c>
      <c r="Y720" s="2">
        <v>0</v>
      </c>
      <c r="Z720" s="2">
        <v>-1403944.67</v>
      </c>
      <c r="AA720" s="2">
        <v>0</v>
      </c>
    </row>
    <row r="721" spans="1:27" ht="15" customHeight="1" x14ac:dyDescent="0.25">
      <c r="A721" s="75" t="str">
        <f t="shared" si="33"/>
        <v>LDONTFIgnore</v>
      </c>
      <c r="B721" s="75" t="str">
        <f>VLOOKUP(L721,Mapping!D:F,3,0)</f>
        <v>Ignore</v>
      </c>
      <c r="C721" s="75" t="str">
        <f>VLOOKUP(L721,Mapping!D:G,4,0)</f>
        <v>Ignore</v>
      </c>
      <c r="D721" s="78">
        <f t="shared" si="34"/>
        <v>-4.0856791999999996E-2</v>
      </c>
      <c r="E721" s="78">
        <f t="shared" si="35"/>
        <v>-4.0856791999999996E-2</v>
      </c>
      <c r="F721" s="76" t="str">
        <f>VLOOKUP(L721,Mapping!D:H,5,0)</f>
        <v>AUM</v>
      </c>
      <c r="G721" s="1" t="s">
        <v>648</v>
      </c>
      <c r="H721" s="1" t="s">
        <v>994</v>
      </c>
      <c r="I721" s="1" t="s">
        <v>996</v>
      </c>
      <c r="J721" s="6">
        <v>110000</v>
      </c>
      <c r="K721" s="1" t="s">
        <v>656</v>
      </c>
      <c r="L721" s="6">
        <v>110126</v>
      </c>
      <c r="M721" s="2">
        <v>0</v>
      </c>
      <c r="N721" s="1" t="s">
        <v>1714</v>
      </c>
      <c r="O721" s="1" t="s">
        <v>651</v>
      </c>
      <c r="P721" s="2">
        <v>0</v>
      </c>
      <c r="Q721" s="2">
        <v>0</v>
      </c>
      <c r="R721" s="2">
        <v>-408567.92</v>
      </c>
      <c r="S721" s="2">
        <v>0</v>
      </c>
      <c r="T721" s="2">
        <v>-408567.92</v>
      </c>
      <c r="U721" s="2">
        <v>0</v>
      </c>
      <c r="V721" s="2">
        <v>0</v>
      </c>
      <c r="W721" s="2">
        <v>0</v>
      </c>
      <c r="X721" s="2">
        <v>-408567.92</v>
      </c>
      <c r="Y721" s="2">
        <v>0</v>
      </c>
      <c r="Z721" s="2">
        <v>-408567.92</v>
      </c>
      <c r="AA721" s="2">
        <v>0</v>
      </c>
    </row>
    <row r="722" spans="1:27" ht="15" customHeight="1" x14ac:dyDescent="0.25">
      <c r="A722" s="75" t="str">
        <f t="shared" si="33"/>
        <v>LDONTFIgnore</v>
      </c>
      <c r="B722" s="75" t="str">
        <f>VLOOKUP(L722,Mapping!D:F,3,0)</f>
        <v>Ignore</v>
      </c>
      <c r="C722" s="75" t="str">
        <f>VLOOKUP(L722,Mapping!D:G,4,0)</f>
        <v>Ignore</v>
      </c>
      <c r="D722" s="78">
        <f t="shared" si="34"/>
        <v>122.53873133399999</v>
      </c>
      <c r="E722" s="78">
        <f t="shared" si="35"/>
        <v>-31.430219006000002</v>
      </c>
      <c r="F722" s="76" t="str">
        <f>VLOOKUP(L722,Mapping!D:H,5,0)</f>
        <v>AUM</v>
      </c>
      <c r="G722" s="1" t="s">
        <v>648</v>
      </c>
      <c r="H722" s="1" t="s">
        <v>994</v>
      </c>
      <c r="I722" s="1" t="s">
        <v>996</v>
      </c>
      <c r="J722" s="6">
        <v>110000</v>
      </c>
      <c r="K722" s="1" t="s">
        <v>656</v>
      </c>
      <c r="L722" s="6">
        <v>110247</v>
      </c>
      <c r="M722" s="2">
        <v>0</v>
      </c>
      <c r="N722" s="1" t="s">
        <v>660</v>
      </c>
      <c r="O722" s="1" t="s">
        <v>651</v>
      </c>
      <c r="P722" s="2">
        <v>-1539689503.4000001</v>
      </c>
      <c r="Q722" s="2">
        <v>0</v>
      </c>
      <c r="R722" s="2">
        <v>0</v>
      </c>
      <c r="S722" s="2">
        <v>1225387313.3399999</v>
      </c>
      <c r="T722" s="2">
        <v>-314302190.06</v>
      </c>
      <c r="U722" s="2">
        <v>0</v>
      </c>
      <c r="V722" s="2">
        <v>-1539689503.4000001</v>
      </c>
      <c r="W722" s="2">
        <v>0</v>
      </c>
      <c r="X722" s="2">
        <v>0</v>
      </c>
      <c r="Y722" s="2">
        <v>1225387313.3399999</v>
      </c>
      <c r="Z722" s="2">
        <v>-314302190.06</v>
      </c>
      <c r="AA722" s="2">
        <v>0</v>
      </c>
    </row>
    <row r="723" spans="1:27" ht="15" customHeight="1" x14ac:dyDescent="0.25">
      <c r="A723" s="75" t="str">
        <f t="shared" si="33"/>
        <v>LDONTFIgnore</v>
      </c>
      <c r="B723" s="75" t="str">
        <f>VLOOKUP(L723,Mapping!D:F,3,0)</f>
        <v>Ignore</v>
      </c>
      <c r="C723" s="75" t="str">
        <f>VLOOKUP(L723,Mapping!D:G,4,0)</f>
        <v>Ignore</v>
      </c>
      <c r="D723" s="78">
        <f t="shared" si="34"/>
        <v>6.0674000000000002E-5</v>
      </c>
      <c r="E723" s="78">
        <f t="shared" si="35"/>
        <v>6.0630000000000007E-5</v>
      </c>
      <c r="F723" s="76" t="str">
        <f>VLOOKUP(L723,Mapping!D:H,5,0)</f>
        <v>AUM</v>
      </c>
      <c r="G723" s="1" t="s">
        <v>648</v>
      </c>
      <c r="H723" s="1" t="s">
        <v>994</v>
      </c>
      <c r="I723" s="1" t="s">
        <v>996</v>
      </c>
      <c r="J723" s="6">
        <v>132000</v>
      </c>
      <c r="K723" s="1" t="s">
        <v>661</v>
      </c>
      <c r="L723" s="6">
        <v>132121</v>
      </c>
      <c r="M723" s="2">
        <v>0</v>
      </c>
      <c r="N723" s="1" t="s">
        <v>662</v>
      </c>
      <c r="O723" s="1" t="s">
        <v>651</v>
      </c>
      <c r="P723" s="2">
        <v>-0.44</v>
      </c>
      <c r="Q723" s="2">
        <v>0</v>
      </c>
      <c r="R723" s="2">
        <v>0</v>
      </c>
      <c r="S723" s="2">
        <v>606.74</v>
      </c>
      <c r="T723" s="2">
        <v>0</v>
      </c>
      <c r="U723" s="2">
        <v>606.30000000000007</v>
      </c>
      <c r="V723" s="2">
        <v>-0.44</v>
      </c>
      <c r="W723" s="2">
        <v>0</v>
      </c>
      <c r="X723" s="2">
        <v>0</v>
      </c>
      <c r="Y723" s="2">
        <v>606.74</v>
      </c>
      <c r="Z723" s="2">
        <v>0</v>
      </c>
      <c r="AA723" s="2">
        <v>606.30000000000007</v>
      </c>
    </row>
    <row r="724" spans="1:27" ht="15" customHeight="1" x14ac:dyDescent="0.25">
      <c r="A724" s="75" t="str">
        <f t="shared" si="33"/>
        <v>LDONTFIgnore</v>
      </c>
      <c r="B724" s="75" t="str">
        <f>VLOOKUP(L724,Mapping!D:F,3,0)</f>
        <v>Ignore</v>
      </c>
      <c r="C724" s="75" t="str">
        <f>VLOOKUP(L724,Mapping!D:G,4,0)</f>
        <v>Ignore</v>
      </c>
      <c r="D724" s="78">
        <f t="shared" si="34"/>
        <v>2.4785390000000001E-3</v>
      </c>
      <c r="E724" s="78">
        <f t="shared" si="35"/>
        <v>2.4785390000000001E-3</v>
      </c>
      <c r="F724" s="76" t="str">
        <f>VLOOKUP(L724,Mapping!D:H,5,0)</f>
        <v>AUM</v>
      </c>
      <c r="G724" s="1" t="s">
        <v>648</v>
      </c>
      <c r="H724" s="1" t="s">
        <v>994</v>
      </c>
      <c r="I724" s="1" t="s">
        <v>996</v>
      </c>
      <c r="J724" s="6">
        <v>132000</v>
      </c>
      <c r="K724" s="1" t="s">
        <v>661</v>
      </c>
      <c r="L724" s="6">
        <v>132124</v>
      </c>
      <c r="M724" s="2">
        <v>0</v>
      </c>
      <c r="N724" s="1" t="s">
        <v>663</v>
      </c>
      <c r="O724" s="1" t="s">
        <v>651</v>
      </c>
      <c r="P724" s="2">
        <v>0</v>
      </c>
      <c r="Q724" s="2">
        <v>0</v>
      </c>
      <c r="R724" s="2">
        <v>0</v>
      </c>
      <c r="S724" s="2">
        <v>24785.39</v>
      </c>
      <c r="T724" s="2">
        <v>0</v>
      </c>
      <c r="U724" s="2">
        <v>24785.39</v>
      </c>
      <c r="V724" s="2">
        <v>0</v>
      </c>
      <c r="W724" s="2">
        <v>0</v>
      </c>
      <c r="X724" s="2">
        <v>0</v>
      </c>
      <c r="Y724" s="2">
        <v>24785.39</v>
      </c>
      <c r="Z724" s="2">
        <v>0</v>
      </c>
      <c r="AA724" s="2">
        <v>24785.39</v>
      </c>
    </row>
    <row r="725" spans="1:27" ht="15" customHeight="1" x14ac:dyDescent="0.25">
      <c r="A725" s="75" t="str">
        <f t="shared" si="33"/>
        <v>LDONTFIgnore</v>
      </c>
      <c r="B725" s="75" t="str">
        <f>VLOOKUP(L725,Mapping!D:F,3,0)</f>
        <v>Ignore</v>
      </c>
      <c r="C725" s="75" t="str">
        <f>VLOOKUP(L725,Mapping!D:G,4,0)</f>
        <v>Ignore</v>
      </c>
      <c r="D725" s="78">
        <f t="shared" si="34"/>
        <v>3.5669260000000002E-3</v>
      </c>
      <c r="E725" s="78">
        <f t="shared" si="35"/>
        <v>0</v>
      </c>
      <c r="F725" s="76" t="str">
        <f>VLOOKUP(L725,Mapping!D:H,5,0)</f>
        <v>AUM</v>
      </c>
      <c r="G725" s="1" t="s">
        <v>648</v>
      </c>
      <c r="H725" s="1" t="s">
        <v>994</v>
      </c>
      <c r="I725" s="1" t="s">
        <v>996</v>
      </c>
      <c r="J725" s="6">
        <v>140000</v>
      </c>
      <c r="K725" s="1" t="s">
        <v>665</v>
      </c>
      <c r="L725" s="6">
        <v>140375</v>
      </c>
      <c r="M725" s="2">
        <v>0</v>
      </c>
      <c r="N725" s="1" t="s">
        <v>1456</v>
      </c>
      <c r="O725" s="1" t="s">
        <v>651</v>
      </c>
      <c r="P725" s="2">
        <v>-35669.26</v>
      </c>
      <c r="Q725" s="2">
        <v>0</v>
      </c>
      <c r="R725" s="2">
        <v>0</v>
      </c>
      <c r="S725" s="2">
        <v>35669.26</v>
      </c>
      <c r="T725" s="2">
        <v>0</v>
      </c>
      <c r="U725" s="2">
        <v>0</v>
      </c>
      <c r="V725" s="2">
        <v>-35669.26</v>
      </c>
      <c r="W725" s="2">
        <v>0</v>
      </c>
      <c r="X725" s="2">
        <v>0</v>
      </c>
      <c r="Y725" s="2">
        <v>35669.26</v>
      </c>
      <c r="Z725" s="2">
        <v>0</v>
      </c>
      <c r="AA725" s="2">
        <v>0</v>
      </c>
    </row>
    <row r="726" spans="1:27" ht="15" customHeight="1" x14ac:dyDescent="0.25">
      <c r="A726" s="75" t="str">
        <f t="shared" si="33"/>
        <v>LDONTFIgnore</v>
      </c>
      <c r="B726" s="75" t="str">
        <f>VLOOKUP(L726,Mapping!D:F,3,0)</f>
        <v>Ignore</v>
      </c>
      <c r="C726" s="75" t="str">
        <f>VLOOKUP(L726,Mapping!D:G,4,0)</f>
        <v>Ignore</v>
      </c>
      <c r="D726" s="78">
        <f t="shared" si="34"/>
        <v>6.7729549E-2</v>
      </c>
      <c r="E726" s="78">
        <f t="shared" si="35"/>
        <v>-2.9781E-3</v>
      </c>
      <c r="F726" s="76" t="str">
        <f>VLOOKUP(L726,Mapping!D:H,5,0)</f>
        <v>AUM</v>
      </c>
      <c r="G726" s="1" t="s">
        <v>648</v>
      </c>
      <c r="H726" s="1" t="s">
        <v>994</v>
      </c>
      <c r="I726" s="1" t="s">
        <v>996</v>
      </c>
      <c r="J726" s="6">
        <v>140000</v>
      </c>
      <c r="K726" s="1" t="s">
        <v>665</v>
      </c>
      <c r="L726" s="6">
        <v>140500</v>
      </c>
      <c r="M726" s="2">
        <v>0</v>
      </c>
      <c r="N726" s="1" t="s">
        <v>670</v>
      </c>
      <c r="O726" s="1" t="s">
        <v>651</v>
      </c>
      <c r="P726" s="2">
        <v>-707076.49</v>
      </c>
      <c r="Q726" s="2">
        <v>0</v>
      </c>
      <c r="R726" s="2">
        <v>0</v>
      </c>
      <c r="S726" s="2">
        <v>677295.49</v>
      </c>
      <c r="T726" s="2">
        <v>-29781</v>
      </c>
      <c r="U726" s="2">
        <v>0</v>
      </c>
      <c r="V726" s="2">
        <v>-707076.49</v>
      </c>
      <c r="W726" s="2">
        <v>0</v>
      </c>
      <c r="X726" s="2">
        <v>0</v>
      </c>
      <c r="Y726" s="2">
        <v>677295.49</v>
      </c>
      <c r="Z726" s="2">
        <v>-29781</v>
      </c>
      <c r="AA726" s="2">
        <v>0</v>
      </c>
    </row>
    <row r="727" spans="1:27" ht="15" customHeight="1" x14ac:dyDescent="0.25">
      <c r="A727" s="75" t="str">
        <f t="shared" si="33"/>
        <v>LDONTFIgnore</v>
      </c>
      <c r="B727" s="75" t="str">
        <f>VLOOKUP(L727,Mapping!D:F,3,0)</f>
        <v>Ignore</v>
      </c>
      <c r="C727" s="75" t="str">
        <f>VLOOKUP(L727,Mapping!D:G,4,0)</f>
        <v>Ignore</v>
      </c>
      <c r="D727" s="78">
        <f t="shared" si="34"/>
        <v>-6.2949999999999999E-6</v>
      </c>
      <c r="E727" s="78">
        <f t="shared" si="35"/>
        <v>-1.7686E-5</v>
      </c>
      <c r="F727" s="76" t="str">
        <f>VLOOKUP(L727,Mapping!D:H,5,0)</f>
        <v>AUM</v>
      </c>
      <c r="G727" s="1" t="s">
        <v>648</v>
      </c>
      <c r="H727" s="1" t="s">
        <v>994</v>
      </c>
      <c r="I727" s="1" t="s">
        <v>996</v>
      </c>
      <c r="J727" s="6">
        <v>140000</v>
      </c>
      <c r="K727" s="1" t="s">
        <v>665</v>
      </c>
      <c r="L727" s="6">
        <v>140551</v>
      </c>
      <c r="M727" s="2">
        <v>0</v>
      </c>
      <c r="N727" s="1" t="s">
        <v>1018</v>
      </c>
      <c r="O727" s="1" t="s">
        <v>651</v>
      </c>
      <c r="P727" s="2">
        <v>-113.91</v>
      </c>
      <c r="Q727" s="2">
        <v>0</v>
      </c>
      <c r="R727" s="2">
        <v>-62.95</v>
      </c>
      <c r="S727" s="2">
        <v>0</v>
      </c>
      <c r="T727" s="2">
        <v>-176.86</v>
      </c>
      <c r="U727" s="2">
        <v>0</v>
      </c>
      <c r="V727" s="2">
        <v>-113.91</v>
      </c>
      <c r="W727" s="2">
        <v>0</v>
      </c>
      <c r="X727" s="2">
        <v>-62.95</v>
      </c>
      <c r="Y727" s="2">
        <v>0</v>
      </c>
      <c r="Z727" s="2">
        <v>-176.86</v>
      </c>
      <c r="AA727" s="2">
        <v>0</v>
      </c>
    </row>
    <row r="728" spans="1:27" ht="15" customHeight="1" x14ac:dyDescent="0.25">
      <c r="A728" s="75" t="str">
        <f t="shared" si="33"/>
        <v>LDONTFIgnore</v>
      </c>
      <c r="B728" s="75" t="str">
        <f>VLOOKUP(L728,Mapping!D:F,3,0)</f>
        <v>Ignore</v>
      </c>
      <c r="C728" s="75" t="str">
        <f>VLOOKUP(L728,Mapping!D:G,4,0)</f>
        <v>Ignore</v>
      </c>
      <c r="D728" s="78">
        <f t="shared" si="34"/>
        <v>-4.6164039000000004E-2</v>
      </c>
      <c r="E728" s="78">
        <f t="shared" si="35"/>
        <v>-4.6164039000000004E-2</v>
      </c>
      <c r="F728" s="76" t="str">
        <f>VLOOKUP(L728,Mapping!D:H,5,0)</f>
        <v>AUM</v>
      </c>
      <c r="G728" s="1" t="s">
        <v>648</v>
      </c>
      <c r="H728" s="1" t="s">
        <v>994</v>
      </c>
      <c r="I728" s="1" t="s">
        <v>996</v>
      </c>
      <c r="J728" s="6">
        <v>152000</v>
      </c>
      <c r="K728" s="1" t="s">
        <v>671</v>
      </c>
      <c r="L728" s="6">
        <v>152230</v>
      </c>
      <c r="M728" s="2">
        <v>0</v>
      </c>
      <c r="N728" s="1" t="s">
        <v>948</v>
      </c>
      <c r="O728" s="1" t="s">
        <v>651</v>
      </c>
      <c r="P728" s="2">
        <v>0</v>
      </c>
      <c r="Q728" s="2">
        <v>0</v>
      </c>
      <c r="R728" s="2">
        <v>-461640.39</v>
      </c>
      <c r="S728" s="2">
        <v>0</v>
      </c>
      <c r="T728" s="2">
        <v>-461640.39</v>
      </c>
      <c r="U728" s="2">
        <v>0</v>
      </c>
      <c r="V728" s="2">
        <v>0</v>
      </c>
      <c r="W728" s="2">
        <v>0</v>
      </c>
      <c r="X728" s="2">
        <v>-461640.39</v>
      </c>
      <c r="Y728" s="2">
        <v>0</v>
      </c>
      <c r="Z728" s="2">
        <v>-461640.39</v>
      </c>
      <c r="AA728" s="2">
        <v>0</v>
      </c>
    </row>
    <row r="729" spans="1:27" ht="15" customHeight="1" x14ac:dyDescent="0.25">
      <c r="A729" s="75" t="str">
        <f t="shared" si="33"/>
        <v>LDONTFIgnore</v>
      </c>
      <c r="B729" s="75" t="str">
        <f>VLOOKUP(L729,Mapping!D:F,3,0)</f>
        <v>Ignore</v>
      </c>
      <c r="C729" s="75" t="str">
        <f>VLOOKUP(L729,Mapping!D:G,4,0)</f>
        <v>Ignore</v>
      </c>
      <c r="D729" s="78">
        <f t="shared" si="34"/>
        <v>1.1249819999999999E-2</v>
      </c>
      <c r="E729" s="78">
        <f t="shared" si="35"/>
        <v>-2.8666950000000003E-3</v>
      </c>
      <c r="F729" s="76" t="str">
        <f>VLOOKUP(L729,Mapping!D:H,5,0)</f>
        <v>AUM</v>
      </c>
      <c r="G729" s="1" t="s">
        <v>648</v>
      </c>
      <c r="H729" s="1" t="s">
        <v>994</v>
      </c>
      <c r="I729" s="1" t="s">
        <v>996</v>
      </c>
      <c r="J729" s="6">
        <v>152000</v>
      </c>
      <c r="K729" s="1" t="s">
        <v>671</v>
      </c>
      <c r="L729" s="6">
        <v>152248</v>
      </c>
      <c r="M729" s="2">
        <v>0</v>
      </c>
      <c r="N729" s="1" t="s">
        <v>676</v>
      </c>
      <c r="O729" s="1" t="s">
        <v>651</v>
      </c>
      <c r="P729" s="2">
        <v>-141165.15</v>
      </c>
      <c r="Q729" s="2">
        <v>0</v>
      </c>
      <c r="R729" s="2">
        <v>0</v>
      </c>
      <c r="S729" s="2">
        <v>112498.2</v>
      </c>
      <c r="T729" s="2">
        <v>-28666.95</v>
      </c>
      <c r="U729" s="2">
        <v>0</v>
      </c>
      <c r="V729" s="2">
        <v>-141165.15</v>
      </c>
      <c r="W729" s="2">
        <v>0</v>
      </c>
      <c r="X729" s="2">
        <v>0</v>
      </c>
      <c r="Y729" s="2">
        <v>112498.2</v>
      </c>
      <c r="Z729" s="2">
        <v>-28666.95</v>
      </c>
      <c r="AA729" s="2">
        <v>0</v>
      </c>
    </row>
    <row r="730" spans="1:27" ht="15" customHeight="1" x14ac:dyDescent="0.25">
      <c r="A730" s="75" t="str">
        <f t="shared" si="33"/>
        <v>LDONTFIgnore</v>
      </c>
      <c r="B730" s="75" t="str">
        <f>VLOOKUP(L730,Mapping!D:F,3,0)</f>
        <v>Ignore</v>
      </c>
      <c r="C730" s="75" t="str">
        <f>VLOOKUP(L730,Mapping!D:G,4,0)</f>
        <v>Ignore</v>
      </c>
      <c r="D730" s="78">
        <f t="shared" si="34"/>
        <v>5.0805287999999997E-2</v>
      </c>
      <c r="E730" s="78">
        <f t="shared" si="35"/>
        <v>-6.4137994000000004E-2</v>
      </c>
      <c r="F730" s="76" t="str">
        <f>VLOOKUP(L730,Mapping!D:H,5,0)</f>
        <v>AUM</v>
      </c>
      <c r="G730" s="1" t="s">
        <v>648</v>
      </c>
      <c r="H730" s="1" t="s">
        <v>994</v>
      </c>
      <c r="I730" s="1" t="s">
        <v>996</v>
      </c>
      <c r="J730" s="6">
        <v>212000</v>
      </c>
      <c r="K730" s="1" t="s">
        <v>681</v>
      </c>
      <c r="L730" s="6">
        <v>210123</v>
      </c>
      <c r="M730" s="2">
        <v>0</v>
      </c>
      <c r="N730" s="1" t="s">
        <v>1458</v>
      </c>
      <c r="O730" s="1" t="s">
        <v>651</v>
      </c>
      <c r="P730" s="2">
        <v>-1149432.82</v>
      </c>
      <c r="Q730" s="2">
        <v>0</v>
      </c>
      <c r="R730" s="2">
        <v>0</v>
      </c>
      <c r="S730" s="2">
        <v>508052.88</v>
      </c>
      <c r="T730" s="2">
        <v>-641379.94000000006</v>
      </c>
      <c r="U730" s="2">
        <v>0</v>
      </c>
      <c r="V730" s="2">
        <v>-1149432.82</v>
      </c>
      <c r="W730" s="2">
        <v>0</v>
      </c>
      <c r="X730" s="2">
        <v>0</v>
      </c>
      <c r="Y730" s="2">
        <v>508052.88</v>
      </c>
      <c r="Z730" s="2">
        <v>-641379.94000000006</v>
      </c>
      <c r="AA730" s="2">
        <v>0</v>
      </c>
    </row>
    <row r="731" spans="1:27" ht="15" customHeight="1" x14ac:dyDescent="0.25">
      <c r="A731" s="75" t="str">
        <f t="shared" si="33"/>
        <v>LDONTFIgnore</v>
      </c>
      <c r="B731" s="75" t="str">
        <f>VLOOKUP(L731,Mapping!D:F,3,0)</f>
        <v>Ignore</v>
      </c>
      <c r="C731" s="75" t="str">
        <f>VLOOKUP(L731,Mapping!D:G,4,0)</f>
        <v>Ignore</v>
      </c>
      <c r="D731" s="78">
        <f t="shared" si="34"/>
        <v>-1.01184E-4</v>
      </c>
      <c r="E731" s="78">
        <f t="shared" si="35"/>
        <v>-9.6999999999999995E-8</v>
      </c>
      <c r="F731" s="76" t="str">
        <f>VLOOKUP(L731,Mapping!D:H,5,0)</f>
        <v>AUM</v>
      </c>
      <c r="G731" s="1" t="s">
        <v>648</v>
      </c>
      <c r="H731" s="1" t="s">
        <v>994</v>
      </c>
      <c r="I731" s="1" t="s">
        <v>996</v>
      </c>
      <c r="J731" s="6">
        <v>212000</v>
      </c>
      <c r="K731" s="1" t="s">
        <v>681</v>
      </c>
      <c r="L731" s="6">
        <v>210124</v>
      </c>
      <c r="M731" s="2">
        <v>0</v>
      </c>
      <c r="N731" s="1" t="s">
        <v>1472</v>
      </c>
      <c r="O731" s="1" t="s">
        <v>651</v>
      </c>
      <c r="P731" s="2">
        <v>0</v>
      </c>
      <c r="Q731" s="2">
        <v>1010.87</v>
      </c>
      <c r="R731" s="2">
        <v>-1011.84</v>
      </c>
      <c r="S731" s="2">
        <v>0</v>
      </c>
      <c r="T731" s="2">
        <v>-0.97</v>
      </c>
      <c r="U731" s="2">
        <v>0</v>
      </c>
      <c r="V731" s="2">
        <v>0</v>
      </c>
      <c r="W731" s="2">
        <v>1010.87</v>
      </c>
      <c r="X731" s="2">
        <v>-1011.84</v>
      </c>
      <c r="Y731" s="2">
        <v>0</v>
      </c>
      <c r="Z731" s="2">
        <v>-0.97</v>
      </c>
      <c r="AA731" s="2">
        <v>0</v>
      </c>
    </row>
    <row r="732" spans="1:27" ht="15" customHeight="1" x14ac:dyDescent="0.25">
      <c r="A732" s="75" t="str">
        <f t="shared" si="33"/>
        <v>LDONTFIgnore</v>
      </c>
      <c r="B732" s="75" t="str">
        <f>VLOOKUP(L732,Mapping!D:F,3,0)</f>
        <v>Ignore</v>
      </c>
      <c r="C732" s="75" t="str">
        <f>VLOOKUP(L732,Mapping!D:G,4,0)</f>
        <v>Ignore</v>
      </c>
      <c r="D732" s="78">
        <f t="shared" si="34"/>
        <v>6.2949999999999999E-6</v>
      </c>
      <c r="E732" s="78">
        <f t="shared" si="35"/>
        <v>1.7686E-5</v>
      </c>
      <c r="F732" s="76" t="str">
        <f>VLOOKUP(L732,Mapping!D:H,5,0)</f>
        <v>AUM</v>
      </c>
      <c r="G732" s="1" t="s">
        <v>648</v>
      </c>
      <c r="H732" s="1" t="s">
        <v>994</v>
      </c>
      <c r="I732" s="1" t="s">
        <v>996</v>
      </c>
      <c r="J732" s="6">
        <v>212000</v>
      </c>
      <c r="K732" s="1" t="s">
        <v>681</v>
      </c>
      <c r="L732" s="6">
        <v>210168</v>
      </c>
      <c r="M732" s="2">
        <v>0</v>
      </c>
      <c r="N732" s="1" t="s">
        <v>1019</v>
      </c>
      <c r="O732" s="1" t="s">
        <v>651</v>
      </c>
      <c r="P732" s="2">
        <v>0</v>
      </c>
      <c r="Q732" s="2">
        <v>113.91</v>
      </c>
      <c r="R732" s="2">
        <v>0</v>
      </c>
      <c r="S732" s="2">
        <v>62.95</v>
      </c>
      <c r="T732" s="2">
        <v>0</v>
      </c>
      <c r="U732" s="2">
        <v>176.86</v>
      </c>
      <c r="V732" s="2">
        <v>0</v>
      </c>
      <c r="W732" s="2">
        <v>113.91</v>
      </c>
      <c r="X732" s="2">
        <v>0</v>
      </c>
      <c r="Y732" s="2">
        <v>62.95</v>
      </c>
      <c r="Z732" s="2">
        <v>0</v>
      </c>
      <c r="AA732" s="2">
        <v>176.86</v>
      </c>
    </row>
    <row r="733" spans="1:27" ht="15" customHeight="1" x14ac:dyDescent="0.25">
      <c r="A733" s="75" t="str">
        <f t="shared" si="33"/>
        <v>LDONTFIgnore</v>
      </c>
      <c r="B733" s="75" t="str">
        <f>VLOOKUP(L733,Mapping!D:F,3,0)</f>
        <v>Ignore</v>
      </c>
      <c r="C733" s="75" t="str">
        <f>VLOOKUP(L733,Mapping!D:G,4,0)</f>
        <v>Ignore</v>
      </c>
      <c r="D733" s="78">
        <f t="shared" si="34"/>
        <v>-0.90000009999999997</v>
      </c>
      <c r="E733" s="78">
        <f t="shared" si="35"/>
        <v>0</v>
      </c>
      <c r="F733" s="76" t="str">
        <f>VLOOKUP(L733,Mapping!D:H,5,0)</f>
        <v>AUM</v>
      </c>
      <c r="G733" s="1" t="s">
        <v>648</v>
      </c>
      <c r="H733" s="1" t="s">
        <v>994</v>
      </c>
      <c r="I733" s="1" t="s">
        <v>996</v>
      </c>
      <c r="J733" s="6">
        <v>212000</v>
      </c>
      <c r="K733" s="1" t="s">
        <v>681</v>
      </c>
      <c r="L733" s="6">
        <v>211101</v>
      </c>
      <c r="M733" s="2">
        <v>0</v>
      </c>
      <c r="N733" s="1" t="s">
        <v>1463</v>
      </c>
      <c r="O733" s="1" t="s">
        <v>651</v>
      </c>
      <c r="P733" s="2">
        <v>0</v>
      </c>
      <c r="Q733" s="2">
        <v>9000001</v>
      </c>
      <c r="R733" s="2">
        <v>-9000001</v>
      </c>
      <c r="S733" s="2">
        <v>0</v>
      </c>
      <c r="T733" s="2">
        <v>0</v>
      </c>
      <c r="U733" s="2">
        <v>0</v>
      </c>
      <c r="V733" s="2">
        <v>0</v>
      </c>
      <c r="W733" s="2">
        <v>9000001</v>
      </c>
      <c r="X733" s="2">
        <v>-9000001</v>
      </c>
      <c r="Y733" s="2">
        <v>0</v>
      </c>
      <c r="Z733" s="2">
        <v>0</v>
      </c>
      <c r="AA733" s="2">
        <v>0</v>
      </c>
    </row>
    <row r="734" spans="1:27" ht="15" customHeight="1" x14ac:dyDescent="0.25">
      <c r="A734" s="75" t="str">
        <f t="shared" si="33"/>
        <v>LDONTFIgnore</v>
      </c>
      <c r="B734" s="75" t="str">
        <f>VLOOKUP(L734,Mapping!D:F,3,0)</f>
        <v>Ignore</v>
      </c>
      <c r="C734" s="75" t="str">
        <f>VLOOKUP(L734,Mapping!D:G,4,0)</f>
        <v>Ignore</v>
      </c>
      <c r="D734" s="78">
        <f t="shared" si="34"/>
        <v>-1.2347164000000001E-2</v>
      </c>
      <c r="E734" s="78">
        <f t="shared" si="35"/>
        <v>0</v>
      </c>
      <c r="F734" s="76" t="str">
        <f>VLOOKUP(L734,Mapping!D:H,5,0)</f>
        <v>AUM</v>
      </c>
      <c r="G734" s="1" t="s">
        <v>648</v>
      </c>
      <c r="H734" s="1" t="s">
        <v>994</v>
      </c>
      <c r="I734" s="1" t="s">
        <v>996</v>
      </c>
      <c r="J734" s="6">
        <v>212000</v>
      </c>
      <c r="K734" s="1" t="s">
        <v>681</v>
      </c>
      <c r="L734" s="6">
        <v>211114</v>
      </c>
      <c r="M734" s="2">
        <v>0</v>
      </c>
      <c r="N734" s="1" t="s">
        <v>787</v>
      </c>
      <c r="O734" s="1" t="s">
        <v>651</v>
      </c>
      <c r="P734" s="2">
        <v>0</v>
      </c>
      <c r="Q734" s="2">
        <v>123471.64</v>
      </c>
      <c r="R734" s="2">
        <v>-123471.64</v>
      </c>
      <c r="S734" s="2">
        <v>0</v>
      </c>
      <c r="T734" s="2">
        <v>0</v>
      </c>
      <c r="U734" s="2">
        <v>0</v>
      </c>
      <c r="V734" s="2">
        <v>0</v>
      </c>
      <c r="W734" s="2">
        <v>123471.64</v>
      </c>
      <c r="X734" s="2">
        <v>-123471.64</v>
      </c>
      <c r="Y734" s="2">
        <v>0</v>
      </c>
      <c r="Z734" s="2">
        <v>0</v>
      </c>
      <c r="AA734" s="2">
        <v>0</v>
      </c>
    </row>
    <row r="735" spans="1:27" ht="15" customHeight="1" x14ac:dyDescent="0.25">
      <c r="A735" s="75" t="str">
        <f t="shared" si="33"/>
        <v>LDONTFIgnore</v>
      </c>
      <c r="B735" s="75" t="str">
        <f>VLOOKUP(L735,Mapping!D:F,3,0)</f>
        <v>Ignore</v>
      </c>
      <c r="C735" s="75" t="str">
        <f>VLOOKUP(L735,Mapping!D:G,4,0)</f>
        <v>Ignore</v>
      </c>
      <c r="D735" s="78">
        <f t="shared" si="34"/>
        <v>1.0900000000000001E-7</v>
      </c>
      <c r="E735" s="78">
        <f t="shared" si="35"/>
        <v>6.6439999999999994E-5</v>
      </c>
      <c r="F735" s="76" t="str">
        <f>VLOOKUP(L735,Mapping!D:H,5,0)</f>
        <v>AUM</v>
      </c>
      <c r="G735" s="1" t="s">
        <v>648</v>
      </c>
      <c r="H735" s="1" t="s">
        <v>994</v>
      </c>
      <c r="I735" s="1" t="s">
        <v>996</v>
      </c>
      <c r="J735" s="6">
        <v>212000</v>
      </c>
      <c r="K735" s="1" t="s">
        <v>681</v>
      </c>
      <c r="L735" s="6">
        <v>212100</v>
      </c>
      <c r="M735" s="2">
        <v>0</v>
      </c>
      <c r="N735" s="1" t="s">
        <v>683</v>
      </c>
      <c r="O735" s="1" t="s">
        <v>651</v>
      </c>
      <c r="P735" s="2">
        <v>0</v>
      </c>
      <c r="Q735" s="2">
        <v>663.31</v>
      </c>
      <c r="R735" s="2">
        <v>0</v>
      </c>
      <c r="S735" s="2">
        <v>1.0900000000000001</v>
      </c>
      <c r="T735" s="2">
        <v>0</v>
      </c>
      <c r="U735" s="2">
        <v>664.4</v>
      </c>
      <c r="V735" s="2">
        <v>0</v>
      </c>
      <c r="W735" s="2">
        <v>663.31</v>
      </c>
      <c r="X735" s="2">
        <v>0</v>
      </c>
      <c r="Y735" s="2">
        <v>1.0900000000000001</v>
      </c>
      <c r="Z735" s="2">
        <v>0</v>
      </c>
      <c r="AA735" s="2">
        <v>664.4</v>
      </c>
    </row>
    <row r="736" spans="1:27" ht="15" customHeight="1" x14ac:dyDescent="0.25">
      <c r="A736" s="75" t="str">
        <f t="shared" si="33"/>
        <v>LDONTFIgnore</v>
      </c>
      <c r="B736" s="75" t="str">
        <f>VLOOKUP(L736,Mapping!D:F,3,0)</f>
        <v>Ignore</v>
      </c>
      <c r="C736" s="75" t="str">
        <f>VLOOKUP(L736,Mapping!D:G,4,0)</f>
        <v>Ignore</v>
      </c>
      <c r="D736" s="78">
        <f t="shared" si="34"/>
        <v>-1.0965770000000001E-3</v>
      </c>
      <c r="E736" s="78">
        <f t="shared" si="35"/>
        <v>-1.1699999999999999E-7</v>
      </c>
      <c r="F736" s="76" t="str">
        <f>VLOOKUP(L736,Mapping!D:H,5,0)</f>
        <v>AUM</v>
      </c>
      <c r="G736" s="1" t="s">
        <v>648</v>
      </c>
      <c r="H736" s="1" t="s">
        <v>994</v>
      </c>
      <c r="I736" s="1" t="s">
        <v>996</v>
      </c>
      <c r="J736" s="6">
        <v>212000</v>
      </c>
      <c r="K736" s="1" t="s">
        <v>681</v>
      </c>
      <c r="L736" s="6">
        <v>212101</v>
      </c>
      <c r="M736" s="2">
        <v>0</v>
      </c>
      <c r="N736" s="1" t="s">
        <v>684</v>
      </c>
      <c r="O736" s="1" t="s">
        <v>651</v>
      </c>
      <c r="P736" s="2">
        <v>0</v>
      </c>
      <c r="Q736" s="2">
        <v>10964.6</v>
      </c>
      <c r="R736" s="2">
        <v>-10965.77</v>
      </c>
      <c r="S736" s="2">
        <v>0</v>
      </c>
      <c r="T736" s="2">
        <v>-1.17</v>
      </c>
      <c r="U736" s="2">
        <v>0</v>
      </c>
      <c r="V736" s="2">
        <v>0</v>
      </c>
      <c r="W736" s="2">
        <v>10964.6</v>
      </c>
      <c r="X736" s="2">
        <v>-10965.77</v>
      </c>
      <c r="Y736" s="2">
        <v>0</v>
      </c>
      <c r="Z736" s="2">
        <v>-1.17</v>
      </c>
      <c r="AA736" s="2">
        <v>0</v>
      </c>
    </row>
    <row r="737" spans="1:27" ht="15" customHeight="1" x14ac:dyDescent="0.25">
      <c r="A737" s="75" t="str">
        <f t="shared" si="33"/>
        <v>LDONTFIgnore</v>
      </c>
      <c r="B737" s="75" t="str">
        <f>VLOOKUP(L737,Mapping!D:F,3,0)</f>
        <v>Ignore</v>
      </c>
      <c r="C737" s="75" t="str">
        <f>VLOOKUP(L737,Mapping!D:G,4,0)</f>
        <v>Ignore</v>
      </c>
      <c r="D737" s="78">
        <f t="shared" si="34"/>
        <v>-3.2547700000000001E-4</v>
      </c>
      <c r="E737" s="78">
        <f t="shared" si="35"/>
        <v>0</v>
      </c>
      <c r="F737" s="76" t="str">
        <f>VLOOKUP(L737,Mapping!D:H,5,0)</f>
        <v>AUM</v>
      </c>
      <c r="G737" s="1" t="s">
        <v>648</v>
      </c>
      <c r="H737" s="1" t="s">
        <v>994</v>
      </c>
      <c r="I737" s="1" t="s">
        <v>996</v>
      </c>
      <c r="J737" s="6">
        <v>212000</v>
      </c>
      <c r="K737" s="1" t="s">
        <v>681</v>
      </c>
      <c r="L737" s="6">
        <v>212109</v>
      </c>
      <c r="M737" s="2">
        <v>0</v>
      </c>
      <c r="N737" s="1" t="s">
        <v>1659</v>
      </c>
      <c r="O737" s="1" t="s">
        <v>651</v>
      </c>
      <c r="P737" s="2">
        <v>0</v>
      </c>
      <c r="Q737" s="2">
        <v>3254.77</v>
      </c>
      <c r="R737" s="2">
        <v>-3254.77</v>
      </c>
      <c r="S737" s="2">
        <v>0</v>
      </c>
      <c r="T737" s="2">
        <v>0</v>
      </c>
      <c r="U737" s="2">
        <v>0</v>
      </c>
      <c r="V737" s="2">
        <v>0</v>
      </c>
      <c r="W737" s="2">
        <v>3254.77</v>
      </c>
      <c r="X737" s="2">
        <v>-3254.77</v>
      </c>
      <c r="Y737" s="2">
        <v>0</v>
      </c>
      <c r="Z737" s="2">
        <v>0</v>
      </c>
      <c r="AA737" s="2">
        <v>0</v>
      </c>
    </row>
    <row r="738" spans="1:27" ht="15" customHeight="1" x14ac:dyDescent="0.25">
      <c r="A738" s="75" t="str">
        <f t="shared" si="33"/>
        <v>LDONTFIgnore</v>
      </c>
      <c r="B738" s="75" t="str">
        <f>VLOOKUP(L738,Mapping!D:F,3,0)</f>
        <v>Ignore</v>
      </c>
      <c r="C738" s="75" t="str">
        <f>VLOOKUP(L738,Mapping!D:G,4,0)</f>
        <v>Ignore</v>
      </c>
      <c r="D738" s="78">
        <f t="shared" si="34"/>
        <v>0</v>
      </c>
      <c r="E738" s="78">
        <f t="shared" si="35"/>
        <v>-2.0000000000000001E-9</v>
      </c>
      <c r="F738" s="76" t="str">
        <f>VLOOKUP(L738,Mapping!D:H,5,0)</f>
        <v>AUM</v>
      </c>
      <c r="G738" s="1" t="s">
        <v>648</v>
      </c>
      <c r="H738" s="1" t="s">
        <v>994</v>
      </c>
      <c r="I738" s="1" t="s">
        <v>996</v>
      </c>
      <c r="J738" s="6">
        <v>212000</v>
      </c>
      <c r="K738" s="1" t="s">
        <v>681</v>
      </c>
      <c r="L738" s="6">
        <v>212112</v>
      </c>
      <c r="M738" s="2">
        <v>0</v>
      </c>
      <c r="N738" s="1" t="s">
        <v>685</v>
      </c>
      <c r="O738" s="1" t="s">
        <v>651</v>
      </c>
      <c r="P738" s="2">
        <v>-0.02</v>
      </c>
      <c r="Q738" s="2">
        <v>0</v>
      </c>
      <c r="R738" s="2">
        <v>0</v>
      </c>
      <c r="S738" s="2">
        <v>0</v>
      </c>
      <c r="T738" s="2">
        <v>-0.02</v>
      </c>
      <c r="U738" s="2">
        <v>0</v>
      </c>
      <c r="V738" s="2">
        <v>-0.02</v>
      </c>
      <c r="W738" s="2">
        <v>0</v>
      </c>
      <c r="X738" s="2">
        <v>0</v>
      </c>
      <c r="Y738" s="2">
        <v>0</v>
      </c>
      <c r="Z738" s="2">
        <v>-0.02</v>
      </c>
      <c r="AA738" s="2">
        <v>0</v>
      </c>
    </row>
    <row r="739" spans="1:27" ht="15" customHeight="1" x14ac:dyDescent="0.25">
      <c r="A739" s="75" t="str">
        <f t="shared" si="33"/>
        <v>LDONTFIgnore</v>
      </c>
      <c r="B739" s="75" t="str">
        <f>VLOOKUP(L739,Mapping!D:F,3,0)</f>
        <v>Ignore</v>
      </c>
      <c r="C739" s="75" t="str">
        <f>VLOOKUP(L739,Mapping!D:G,4,0)</f>
        <v>Ignore</v>
      </c>
      <c r="D739" s="78">
        <f t="shared" si="34"/>
        <v>0</v>
      </c>
      <c r="E739" s="78">
        <f t="shared" si="35"/>
        <v>-2.0000000000000001E-9</v>
      </c>
      <c r="F739" s="76" t="str">
        <f>VLOOKUP(L739,Mapping!D:H,5,0)</f>
        <v>AUM</v>
      </c>
      <c r="G739" s="1" t="s">
        <v>648</v>
      </c>
      <c r="H739" s="1" t="s">
        <v>994</v>
      </c>
      <c r="I739" s="1" t="s">
        <v>996</v>
      </c>
      <c r="J739" s="6">
        <v>212000</v>
      </c>
      <c r="K739" s="1" t="s">
        <v>681</v>
      </c>
      <c r="L739" s="6">
        <v>212113</v>
      </c>
      <c r="M739" s="2">
        <v>0</v>
      </c>
      <c r="N739" s="1" t="s">
        <v>686</v>
      </c>
      <c r="O739" s="1" t="s">
        <v>651</v>
      </c>
      <c r="P739" s="2">
        <v>-0.02</v>
      </c>
      <c r="Q739" s="2">
        <v>0</v>
      </c>
      <c r="R739" s="2">
        <v>0</v>
      </c>
      <c r="S739" s="2">
        <v>0</v>
      </c>
      <c r="T739" s="2">
        <v>-0.02</v>
      </c>
      <c r="U739" s="2">
        <v>0</v>
      </c>
      <c r="V739" s="2">
        <v>-0.02</v>
      </c>
      <c r="W739" s="2">
        <v>0</v>
      </c>
      <c r="X739" s="2">
        <v>0</v>
      </c>
      <c r="Y739" s="2">
        <v>0</v>
      </c>
      <c r="Z739" s="2">
        <v>-0.02</v>
      </c>
      <c r="AA739" s="2">
        <v>0</v>
      </c>
    </row>
    <row r="740" spans="1:27" ht="15" customHeight="1" x14ac:dyDescent="0.25">
      <c r="A740" s="75" t="str">
        <f t="shared" si="33"/>
        <v>LDONTFIgnore</v>
      </c>
      <c r="B740" s="75" t="str">
        <f>VLOOKUP(L740,Mapping!D:F,3,0)</f>
        <v>Ignore</v>
      </c>
      <c r="C740" s="75" t="str">
        <f>VLOOKUP(L740,Mapping!D:G,4,0)</f>
        <v>Ignore</v>
      </c>
      <c r="D740" s="78">
        <f t="shared" si="34"/>
        <v>0</v>
      </c>
      <c r="E740" s="78">
        <f t="shared" si="35"/>
        <v>5.0000000000000001E-9</v>
      </c>
      <c r="F740" s="76" t="str">
        <f>VLOOKUP(L740,Mapping!D:H,5,0)</f>
        <v>AUM</v>
      </c>
      <c r="G740" s="1" t="s">
        <v>648</v>
      </c>
      <c r="H740" s="1" t="s">
        <v>994</v>
      </c>
      <c r="I740" s="1" t="s">
        <v>996</v>
      </c>
      <c r="J740" s="6">
        <v>212000</v>
      </c>
      <c r="K740" s="1" t="s">
        <v>681</v>
      </c>
      <c r="L740" s="6">
        <v>212114</v>
      </c>
      <c r="M740" s="2">
        <v>0</v>
      </c>
      <c r="N740" s="1" t="s">
        <v>687</v>
      </c>
      <c r="O740" s="1" t="s">
        <v>651</v>
      </c>
      <c r="P740" s="2">
        <v>0</v>
      </c>
      <c r="Q740" s="2">
        <v>0.05</v>
      </c>
      <c r="R740" s="2">
        <v>0</v>
      </c>
      <c r="S740" s="2">
        <v>0</v>
      </c>
      <c r="T740" s="2">
        <v>0</v>
      </c>
      <c r="U740" s="2">
        <v>0.05</v>
      </c>
      <c r="V740" s="2">
        <v>0</v>
      </c>
      <c r="W740" s="2">
        <v>0.05</v>
      </c>
      <c r="X740" s="2">
        <v>0</v>
      </c>
      <c r="Y740" s="2">
        <v>0</v>
      </c>
      <c r="Z740" s="2">
        <v>0</v>
      </c>
      <c r="AA740" s="2">
        <v>0.05</v>
      </c>
    </row>
    <row r="741" spans="1:27" ht="15" customHeight="1" x14ac:dyDescent="0.25">
      <c r="A741" s="75" t="str">
        <f t="shared" si="33"/>
        <v>LDONTFIgnore</v>
      </c>
      <c r="B741" s="75" t="str">
        <f>VLOOKUP(L741,Mapping!D:F,3,0)</f>
        <v>Ignore</v>
      </c>
      <c r="C741" s="75" t="str">
        <f>VLOOKUP(L741,Mapping!D:G,4,0)</f>
        <v>Ignore</v>
      </c>
      <c r="D741" s="78">
        <f t="shared" si="34"/>
        <v>-4.7199999999999998E-4</v>
      </c>
      <c r="E741" s="78">
        <f t="shared" si="35"/>
        <v>0</v>
      </c>
      <c r="F741" s="76" t="str">
        <f>VLOOKUP(L741,Mapping!D:H,5,0)</f>
        <v>AUM</v>
      </c>
      <c r="G741" s="1" t="s">
        <v>648</v>
      </c>
      <c r="H741" s="1" t="s">
        <v>994</v>
      </c>
      <c r="I741" s="1" t="s">
        <v>996</v>
      </c>
      <c r="J741" s="6">
        <v>212000</v>
      </c>
      <c r="K741" s="1" t="s">
        <v>681</v>
      </c>
      <c r="L741" s="6">
        <v>212118</v>
      </c>
      <c r="M741" s="2">
        <v>0</v>
      </c>
      <c r="N741" s="1" t="s">
        <v>1715</v>
      </c>
      <c r="O741" s="1" t="s">
        <v>651</v>
      </c>
      <c r="P741" s="2">
        <v>0</v>
      </c>
      <c r="Q741" s="2">
        <v>4720</v>
      </c>
      <c r="R741" s="2">
        <v>-4720</v>
      </c>
      <c r="S741" s="2">
        <v>0</v>
      </c>
      <c r="T741" s="2">
        <v>0</v>
      </c>
      <c r="U741" s="2">
        <v>0</v>
      </c>
      <c r="V741" s="2">
        <v>0</v>
      </c>
      <c r="W741" s="2">
        <v>4720</v>
      </c>
      <c r="X741" s="2">
        <v>-4720</v>
      </c>
      <c r="Y741" s="2">
        <v>0</v>
      </c>
      <c r="Z741" s="2">
        <v>0</v>
      </c>
      <c r="AA741" s="2">
        <v>0</v>
      </c>
    </row>
    <row r="742" spans="1:27" ht="15" customHeight="1" x14ac:dyDescent="0.25">
      <c r="A742" s="75" t="str">
        <f t="shared" si="33"/>
        <v>LDONTFIgnore</v>
      </c>
      <c r="B742" s="75" t="str">
        <f>VLOOKUP(L742,Mapping!D:F,3,0)</f>
        <v>Ignore</v>
      </c>
      <c r="C742" s="75" t="str">
        <f>VLOOKUP(L742,Mapping!D:G,4,0)</f>
        <v>Ignore</v>
      </c>
      <c r="D742" s="78">
        <f t="shared" si="34"/>
        <v>6.9999999999999992E-8</v>
      </c>
      <c r="E742" s="78">
        <f t="shared" si="35"/>
        <v>1.1899999999999999E-7</v>
      </c>
      <c r="F742" s="76" t="str">
        <f>VLOOKUP(L742,Mapping!D:H,5,0)</f>
        <v>AUM</v>
      </c>
      <c r="G742" s="1" t="s">
        <v>648</v>
      </c>
      <c r="H742" s="1" t="s">
        <v>994</v>
      </c>
      <c r="I742" s="1" t="s">
        <v>996</v>
      </c>
      <c r="J742" s="6">
        <v>212000</v>
      </c>
      <c r="K742" s="1" t="s">
        <v>681</v>
      </c>
      <c r="L742" s="6">
        <v>212121</v>
      </c>
      <c r="M742" s="2">
        <v>0</v>
      </c>
      <c r="N742" s="1" t="s">
        <v>688</v>
      </c>
      <c r="O742" s="1" t="s">
        <v>651</v>
      </c>
      <c r="P742" s="2">
        <v>0</v>
      </c>
      <c r="Q742" s="2">
        <v>0.49</v>
      </c>
      <c r="R742" s="2">
        <v>0</v>
      </c>
      <c r="S742" s="2">
        <v>0.7</v>
      </c>
      <c r="T742" s="2">
        <v>0</v>
      </c>
      <c r="U742" s="2">
        <v>1.19</v>
      </c>
      <c r="V742" s="2">
        <v>0</v>
      </c>
      <c r="W742" s="2">
        <v>0.49</v>
      </c>
      <c r="X742" s="2">
        <v>0</v>
      </c>
      <c r="Y742" s="2">
        <v>0.7</v>
      </c>
      <c r="Z742" s="2">
        <v>0</v>
      </c>
      <c r="AA742" s="2">
        <v>1.19</v>
      </c>
    </row>
    <row r="743" spans="1:27" ht="15" customHeight="1" x14ac:dyDescent="0.25">
      <c r="A743" s="75" t="str">
        <f t="shared" si="33"/>
        <v>LDONTFIgnore</v>
      </c>
      <c r="B743" s="75" t="str">
        <f>VLOOKUP(L743,Mapping!D:F,3,0)</f>
        <v>Ignore</v>
      </c>
      <c r="C743" s="75" t="str">
        <f>VLOOKUP(L743,Mapping!D:G,4,0)</f>
        <v>Ignore</v>
      </c>
      <c r="D743" s="78">
        <f t="shared" si="34"/>
        <v>-7.3277999999999999E-5</v>
      </c>
      <c r="E743" s="78">
        <f t="shared" si="35"/>
        <v>0</v>
      </c>
      <c r="F743" s="76" t="str">
        <f>VLOOKUP(L743,Mapping!D:H,5,0)</f>
        <v>AUM</v>
      </c>
      <c r="G743" s="1" t="s">
        <v>648</v>
      </c>
      <c r="H743" s="1" t="s">
        <v>994</v>
      </c>
      <c r="I743" s="1" t="s">
        <v>996</v>
      </c>
      <c r="J743" s="6">
        <v>212000</v>
      </c>
      <c r="K743" s="1" t="s">
        <v>681</v>
      </c>
      <c r="L743" s="6">
        <v>212132</v>
      </c>
      <c r="M743" s="2">
        <v>0</v>
      </c>
      <c r="N743" s="1" t="s">
        <v>1459</v>
      </c>
      <c r="O743" s="1" t="s">
        <v>651</v>
      </c>
      <c r="P743" s="2">
        <v>0</v>
      </c>
      <c r="Q743" s="2">
        <v>732.78</v>
      </c>
      <c r="R743" s="2">
        <v>-732.78</v>
      </c>
      <c r="S743" s="2">
        <v>0</v>
      </c>
      <c r="T743" s="2">
        <v>0</v>
      </c>
      <c r="U743" s="2">
        <v>0</v>
      </c>
      <c r="V743" s="2">
        <v>0</v>
      </c>
      <c r="W743" s="2">
        <v>732.78</v>
      </c>
      <c r="X743" s="2">
        <v>-732.78</v>
      </c>
      <c r="Y743" s="2">
        <v>0</v>
      </c>
      <c r="Z743" s="2">
        <v>0</v>
      </c>
      <c r="AA743" s="2">
        <v>0</v>
      </c>
    </row>
    <row r="744" spans="1:27" ht="15" customHeight="1" x14ac:dyDescent="0.25">
      <c r="A744" s="75" t="str">
        <f t="shared" si="33"/>
        <v>LDONTFIgnore</v>
      </c>
      <c r="B744" s="75" t="str">
        <f>VLOOKUP(L744,Mapping!D:F,3,0)</f>
        <v>Ignore</v>
      </c>
      <c r="C744" s="75" t="str">
        <f>VLOOKUP(L744,Mapping!D:G,4,0)</f>
        <v>Ignore</v>
      </c>
      <c r="D744" s="78">
        <f t="shared" si="34"/>
        <v>-1.6456E-5</v>
      </c>
      <c r="E744" s="78">
        <f t="shared" si="35"/>
        <v>3.4383999999999995E-5</v>
      </c>
      <c r="F744" s="76" t="str">
        <f>VLOOKUP(L744,Mapping!D:H,5,0)</f>
        <v>AUM</v>
      </c>
      <c r="G744" s="1" t="s">
        <v>648</v>
      </c>
      <c r="H744" s="1" t="s">
        <v>994</v>
      </c>
      <c r="I744" s="1" t="s">
        <v>996</v>
      </c>
      <c r="J744" s="6">
        <v>212000</v>
      </c>
      <c r="K744" s="1" t="s">
        <v>681</v>
      </c>
      <c r="L744" s="6">
        <v>212185</v>
      </c>
      <c r="M744" s="2">
        <v>0</v>
      </c>
      <c r="N744" s="1" t="s">
        <v>1020</v>
      </c>
      <c r="O744" s="1" t="s">
        <v>651</v>
      </c>
      <c r="P744" s="2">
        <v>0</v>
      </c>
      <c r="Q744" s="2">
        <v>508.4</v>
      </c>
      <c r="R744" s="2">
        <v>-164.56</v>
      </c>
      <c r="S744" s="2">
        <v>0</v>
      </c>
      <c r="T744" s="2">
        <v>0</v>
      </c>
      <c r="U744" s="2">
        <v>343.84</v>
      </c>
      <c r="V744" s="2">
        <v>0</v>
      </c>
      <c r="W744" s="2">
        <v>508.4</v>
      </c>
      <c r="X744" s="2">
        <v>-164.56</v>
      </c>
      <c r="Y744" s="2">
        <v>0</v>
      </c>
      <c r="Z744" s="2">
        <v>0</v>
      </c>
      <c r="AA744" s="2">
        <v>343.84</v>
      </c>
    </row>
    <row r="745" spans="1:27" ht="15" customHeight="1" x14ac:dyDescent="0.25">
      <c r="A745" s="75" t="str">
        <f t="shared" si="33"/>
        <v>LDONTFIgnore</v>
      </c>
      <c r="B745" s="75" t="str">
        <f>VLOOKUP(L745,Mapping!D:F,3,0)</f>
        <v>Ignore</v>
      </c>
      <c r="C745" s="75" t="str">
        <f>VLOOKUP(L745,Mapping!D:G,4,0)</f>
        <v>Ignore</v>
      </c>
      <c r="D745" s="78">
        <f t="shared" si="34"/>
        <v>-4.5087290000000004E-3</v>
      </c>
      <c r="E745" s="78">
        <f t="shared" si="35"/>
        <v>0</v>
      </c>
      <c r="F745" s="76" t="str">
        <f>VLOOKUP(L745,Mapping!D:H,5,0)</f>
        <v>AUM</v>
      </c>
      <c r="G745" s="1" t="s">
        <v>648</v>
      </c>
      <c r="H745" s="1" t="s">
        <v>994</v>
      </c>
      <c r="I745" s="1" t="s">
        <v>996</v>
      </c>
      <c r="J745" s="6">
        <v>212000</v>
      </c>
      <c r="K745" s="1" t="s">
        <v>681</v>
      </c>
      <c r="L745" s="6">
        <v>212187</v>
      </c>
      <c r="M745" s="2">
        <v>0</v>
      </c>
      <c r="N745" s="1" t="s">
        <v>1203</v>
      </c>
      <c r="O745" s="1" t="s">
        <v>651</v>
      </c>
      <c r="P745" s="2">
        <v>0</v>
      </c>
      <c r="Q745" s="2">
        <v>45087.29</v>
      </c>
      <c r="R745" s="2">
        <v>-45087.29</v>
      </c>
      <c r="S745" s="2">
        <v>0</v>
      </c>
      <c r="T745" s="2">
        <v>0</v>
      </c>
      <c r="U745" s="2">
        <v>0</v>
      </c>
      <c r="V745" s="2">
        <v>0</v>
      </c>
      <c r="W745" s="2">
        <v>45087.29</v>
      </c>
      <c r="X745" s="2">
        <v>-45087.29</v>
      </c>
      <c r="Y745" s="2">
        <v>0</v>
      </c>
      <c r="Z745" s="2">
        <v>0</v>
      </c>
      <c r="AA745" s="2">
        <v>0</v>
      </c>
    </row>
    <row r="746" spans="1:27" ht="15" customHeight="1" x14ac:dyDescent="0.25">
      <c r="A746" s="75" t="str">
        <f t="shared" si="33"/>
        <v>LDONTFIgnore</v>
      </c>
      <c r="B746" s="75" t="str">
        <f>VLOOKUP(L746,Mapping!D:F,3,0)</f>
        <v>Ignore</v>
      </c>
      <c r="C746" s="75" t="str">
        <f>VLOOKUP(L746,Mapping!D:G,4,0)</f>
        <v>Ignore</v>
      </c>
      <c r="D746" s="78">
        <f t="shared" si="34"/>
        <v>-8.2401999999999996E-3</v>
      </c>
      <c r="E746" s="78">
        <f t="shared" si="35"/>
        <v>1.850263E-3</v>
      </c>
      <c r="F746" s="76" t="str">
        <f>VLOOKUP(L746,Mapping!D:H,5,0)</f>
        <v>AUM</v>
      </c>
      <c r="G746" s="1" t="s">
        <v>648</v>
      </c>
      <c r="H746" s="1" t="s">
        <v>994</v>
      </c>
      <c r="I746" s="1" t="s">
        <v>996</v>
      </c>
      <c r="J746" s="6">
        <v>212000</v>
      </c>
      <c r="K746" s="1" t="s">
        <v>681</v>
      </c>
      <c r="L746" s="6">
        <v>212194</v>
      </c>
      <c r="M746" s="2">
        <v>0</v>
      </c>
      <c r="N746" s="1" t="s">
        <v>691</v>
      </c>
      <c r="O746" s="1" t="s">
        <v>651</v>
      </c>
      <c r="P746" s="2">
        <v>0</v>
      </c>
      <c r="Q746" s="2">
        <v>100904.63</v>
      </c>
      <c r="R746" s="2">
        <v>-82402</v>
      </c>
      <c r="S746" s="2">
        <v>0</v>
      </c>
      <c r="T746" s="2">
        <v>0</v>
      </c>
      <c r="U746" s="2">
        <v>18502.63</v>
      </c>
      <c r="V746" s="2">
        <v>0</v>
      </c>
      <c r="W746" s="2">
        <v>100904.63</v>
      </c>
      <c r="X746" s="2">
        <v>-82402</v>
      </c>
      <c r="Y746" s="2">
        <v>0</v>
      </c>
      <c r="Z746" s="2">
        <v>0</v>
      </c>
      <c r="AA746" s="2">
        <v>18502.63</v>
      </c>
    </row>
    <row r="747" spans="1:27" ht="15" customHeight="1" x14ac:dyDescent="0.25">
      <c r="A747" s="75" t="str">
        <f t="shared" si="33"/>
        <v>LDONTFIgnore</v>
      </c>
      <c r="B747" s="75" t="str">
        <f>VLOOKUP(L747,Mapping!D:F,3,0)</f>
        <v>Ignore</v>
      </c>
      <c r="C747" s="75" t="str">
        <f>VLOOKUP(L747,Mapping!D:G,4,0)</f>
        <v>Ignore</v>
      </c>
      <c r="D747" s="78">
        <f t="shared" si="34"/>
        <v>-1.3259999999999999E-3</v>
      </c>
      <c r="E747" s="78">
        <f t="shared" si="35"/>
        <v>0</v>
      </c>
      <c r="F747" s="76" t="str">
        <f>VLOOKUP(L747,Mapping!D:H,5,0)</f>
        <v>AUM</v>
      </c>
      <c r="G747" s="1" t="s">
        <v>648</v>
      </c>
      <c r="H747" s="1" t="s">
        <v>994</v>
      </c>
      <c r="I747" s="1" t="s">
        <v>996</v>
      </c>
      <c r="J747" s="6">
        <v>212000</v>
      </c>
      <c r="K747" s="1" t="s">
        <v>681</v>
      </c>
      <c r="L747" s="6">
        <v>212197</v>
      </c>
      <c r="M747" s="2">
        <v>0</v>
      </c>
      <c r="N747" s="1" t="s">
        <v>942</v>
      </c>
      <c r="O747" s="1" t="s">
        <v>651</v>
      </c>
      <c r="P747" s="2">
        <v>0</v>
      </c>
      <c r="Q747" s="2">
        <v>13260</v>
      </c>
      <c r="R747" s="2">
        <v>-13260</v>
      </c>
      <c r="S747" s="2">
        <v>0</v>
      </c>
      <c r="T747" s="2">
        <v>0</v>
      </c>
      <c r="U747" s="2">
        <v>0</v>
      </c>
      <c r="V747" s="2">
        <v>0</v>
      </c>
      <c r="W747" s="2">
        <v>13260</v>
      </c>
      <c r="X747" s="2">
        <v>-13260</v>
      </c>
      <c r="Y747" s="2">
        <v>0</v>
      </c>
      <c r="Z747" s="2">
        <v>0</v>
      </c>
      <c r="AA747" s="2">
        <v>0</v>
      </c>
    </row>
    <row r="748" spans="1:27" ht="15" customHeight="1" x14ac:dyDescent="0.25">
      <c r="A748" s="75" t="str">
        <f t="shared" si="33"/>
        <v>LDONTFIgnore</v>
      </c>
      <c r="B748" s="75" t="str">
        <f>VLOOKUP(L748,Mapping!D:F,3,0)</f>
        <v>Ignore</v>
      </c>
      <c r="C748" s="75" t="str">
        <f>VLOOKUP(L748,Mapping!D:G,4,0)</f>
        <v>Ignore</v>
      </c>
      <c r="D748" s="78">
        <f t="shared" si="34"/>
        <v>6.4795209999999992E-2</v>
      </c>
      <c r="E748" s="78">
        <f t="shared" si="35"/>
        <v>6.4795170999999999E-2</v>
      </c>
      <c r="F748" s="76" t="str">
        <f>VLOOKUP(L748,Mapping!D:H,5,0)</f>
        <v>AUM</v>
      </c>
      <c r="G748" s="1" t="s">
        <v>648</v>
      </c>
      <c r="H748" s="1" t="s">
        <v>994</v>
      </c>
      <c r="I748" s="1" t="s">
        <v>996</v>
      </c>
      <c r="J748" s="6">
        <v>212000</v>
      </c>
      <c r="K748" s="1" t="s">
        <v>681</v>
      </c>
      <c r="L748" s="6">
        <v>212220</v>
      </c>
      <c r="M748" s="2">
        <v>0</v>
      </c>
      <c r="N748" s="1" t="s">
        <v>692</v>
      </c>
      <c r="O748" s="1" t="s">
        <v>651</v>
      </c>
      <c r="P748" s="2">
        <v>-0.39</v>
      </c>
      <c r="Q748" s="2">
        <v>0</v>
      </c>
      <c r="R748" s="2">
        <v>0</v>
      </c>
      <c r="S748" s="2">
        <v>647952.1</v>
      </c>
      <c r="T748" s="2">
        <v>0</v>
      </c>
      <c r="U748" s="2">
        <v>647951.71</v>
      </c>
      <c r="V748" s="2">
        <v>-0.39</v>
      </c>
      <c r="W748" s="2">
        <v>0</v>
      </c>
      <c r="X748" s="2">
        <v>0</v>
      </c>
      <c r="Y748" s="2">
        <v>647952.1</v>
      </c>
      <c r="Z748" s="2">
        <v>0</v>
      </c>
      <c r="AA748" s="2">
        <v>647951.71</v>
      </c>
    </row>
    <row r="749" spans="1:27" ht="15" customHeight="1" x14ac:dyDescent="0.25">
      <c r="A749" s="75" t="str">
        <f t="shared" si="33"/>
        <v>LDONTFIgnore</v>
      </c>
      <c r="B749" s="75" t="str">
        <f>VLOOKUP(L749,Mapping!D:F,3,0)</f>
        <v>Ignore</v>
      </c>
      <c r="C749" s="75" t="str">
        <f>VLOOKUP(L749,Mapping!D:G,4,0)</f>
        <v>Ignore</v>
      </c>
      <c r="D749" s="78">
        <f t="shared" si="34"/>
        <v>-3.9935167000000001E-2</v>
      </c>
      <c r="E749" s="78">
        <f t="shared" si="35"/>
        <v>-3.9935167000000001E-2</v>
      </c>
      <c r="F749" s="76" t="str">
        <f>VLOOKUP(L749,Mapping!D:H,5,0)</f>
        <v>AUM</v>
      </c>
      <c r="G749" s="1" t="s">
        <v>648</v>
      </c>
      <c r="H749" s="1" t="s">
        <v>994</v>
      </c>
      <c r="I749" s="1" t="s">
        <v>996</v>
      </c>
      <c r="J749" s="6">
        <v>212000</v>
      </c>
      <c r="K749" s="1" t="s">
        <v>681</v>
      </c>
      <c r="L749" s="6">
        <v>212223</v>
      </c>
      <c r="M749" s="2">
        <v>0</v>
      </c>
      <c r="N749" s="1" t="s">
        <v>693</v>
      </c>
      <c r="O749" s="1" t="s">
        <v>651</v>
      </c>
      <c r="P749" s="2">
        <v>0</v>
      </c>
      <c r="Q749" s="2">
        <v>0</v>
      </c>
      <c r="R749" s="2">
        <v>-399351.67</v>
      </c>
      <c r="S749" s="2">
        <v>0</v>
      </c>
      <c r="T749" s="2">
        <v>-399351.67</v>
      </c>
      <c r="U749" s="2">
        <v>0</v>
      </c>
      <c r="V749" s="2">
        <v>0</v>
      </c>
      <c r="W749" s="2">
        <v>0</v>
      </c>
      <c r="X749" s="2">
        <v>-399351.67</v>
      </c>
      <c r="Y749" s="2">
        <v>0</v>
      </c>
      <c r="Z749" s="2">
        <v>-399351.67</v>
      </c>
      <c r="AA749" s="2">
        <v>0</v>
      </c>
    </row>
    <row r="750" spans="1:27" ht="15" customHeight="1" x14ac:dyDescent="0.25">
      <c r="A750" s="75" t="str">
        <f t="shared" si="33"/>
        <v>LDONTFIgnore</v>
      </c>
      <c r="B750" s="75" t="str">
        <f>VLOOKUP(L750,Mapping!D:F,3,0)</f>
        <v>Ignore</v>
      </c>
      <c r="C750" s="75" t="str">
        <f>VLOOKUP(L750,Mapping!D:G,4,0)</f>
        <v>Ignore</v>
      </c>
      <c r="D750" s="78">
        <f t="shared" si="34"/>
        <v>0</v>
      </c>
      <c r="E750" s="78">
        <f t="shared" si="35"/>
        <v>-1.0000000000000001E-9</v>
      </c>
      <c r="F750" s="76" t="str">
        <f>VLOOKUP(L750,Mapping!D:H,5,0)</f>
        <v>AUM</v>
      </c>
      <c r="G750" s="1" t="s">
        <v>648</v>
      </c>
      <c r="H750" s="1" t="s">
        <v>994</v>
      </c>
      <c r="I750" s="1" t="s">
        <v>996</v>
      </c>
      <c r="J750" s="6">
        <v>212000</v>
      </c>
      <c r="K750" s="1" t="s">
        <v>681</v>
      </c>
      <c r="L750" s="6">
        <v>212232</v>
      </c>
      <c r="M750" s="2">
        <v>0</v>
      </c>
      <c r="N750" s="1" t="s">
        <v>922</v>
      </c>
      <c r="O750" s="1" t="s">
        <v>651</v>
      </c>
      <c r="P750" s="2">
        <v>-0.01</v>
      </c>
      <c r="Q750" s="2">
        <v>0</v>
      </c>
      <c r="R750" s="2">
        <v>0</v>
      </c>
      <c r="S750" s="2">
        <v>0</v>
      </c>
      <c r="T750" s="2">
        <v>-0.01</v>
      </c>
      <c r="U750" s="2">
        <v>0</v>
      </c>
      <c r="V750" s="2">
        <v>-0.01</v>
      </c>
      <c r="W750" s="2">
        <v>0</v>
      </c>
      <c r="X750" s="2">
        <v>0</v>
      </c>
      <c r="Y750" s="2">
        <v>0</v>
      </c>
      <c r="Z750" s="2">
        <v>-0.01</v>
      </c>
      <c r="AA750" s="2">
        <v>0</v>
      </c>
    </row>
    <row r="751" spans="1:27" ht="15" customHeight="1" x14ac:dyDescent="0.25">
      <c r="A751" s="75" t="str">
        <f t="shared" si="33"/>
        <v>LDONTFIgnore</v>
      </c>
      <c r="B751" s="75" t="str">
        <f>VLOOKUP(L751,Mapping!D:F,3,0)</f>
        <v>Ignore</v>
      </c>
      <c r="C751" s="75" t="str">
        <f>VLOOKUP(L751,Mapping!D:G,4,0)</f>
        <v>Ignore</v>
      </c>
      <c r="D751" s="78">
        <f t="shared" si="34"/>
        <v>-5.9599999999999999E-5</v>
      </c>
      <c r="E751" s="78">
        <f t="shared" si="35"/>
        <v>6.1E-6</v>
      </c>
      <c r="F751" s="76" t="str">
        <f>VLOOKUP(L751,Mapping!D:H,5,0)</f>
        <v>AUM</v>
      </c>
      <c r="G751" s="1" t="s">
        <v>648</v>
      </c>
      <c r="H751" s="1" t="s">
        <v>994</v>
      </c>
      <c r="I751" s="1" t="s">
        <v>996</v>
      </c>
      <c r="J751" s="6">
        <v>212000</v>
      </c>
      <c r="K751" s="1" t="s">
        <v>681</v>
      </c>
      <c r="L751" s="6">
        <v>212233</v>
      </c>
      <c r="M751" s="2">
        <v>0</v>
      </c>
      <c r="N751" s="1" t="s">
        <v>694</v>
      </c>
      <c r="O751" s="1" t="s">
        <v>651</v>
      </c>
      <c r="P751" s="2">
        <v>0</v>
      </c>
      <c r="Q751" s="2">
        <v>657</v>
      </c>
      <c r="R751" s="2">
        <v>-596</v>
      </c>
      <c r="S751" s="2">
        <v>0</v>
      </c>
      <c r="T751" s="2">
        <v>0</v>
      </c>
      <c r="U751" s="2">
        <v>61</v>
      </c>
      <c r="V751" s="2">
        <v>0</v>
      </c>
      <c r="W751" s="2">
        <v>657</v>
      </c>
      <c r="X751" s="2">
        <v>-596</v>
      </c>
      <c r="Y751" s="2">
        <v>0</v>
      </c>
      <c r="Z751" s="2">
        <v>0</v>
      </c>
      <c r="AA751" s="2">
        <v>61</v>
      </c>
    </row>
    <row r="752" spans="1:27" ht="15" customHeight="1" x14ac:dyDescent="0.25">
      <c r="A752" s="75" t="str">
        <f t="shared" si="33"/>
        <v>LDONTFIgnore</v>
      </c>
      <c r="B752" s="75" t="str">
        <f>VLOOKUP(L752,Mapping!D:F,3,0)</f>
        <v>Ignore</v>
      </c>
      <c r="C752" s="75" t="str">
        <f>VLOOKUP(L752,Mapping!D:G,4,0)</f>
        <v>Ignore</v>
      </c>
      <c r="D752" s="78">
        <f t="shared" si="34"/>
        <v>3.9494899999999996E-4</v>
      </c>
      <c r="E752" s="78">
        <f t="shared" si="35"/>
        <v>2.9421270000000001E-3</v>
      </c>
      <c r="F752" s="76" t="str">
        <f>VLOOKUP(L752,Mapping!D:H,5,0)</f>
        <v>AUM</v>
      </c>
      <c r="G752" s="1" t="s">
        <v>648</v>
      </c>
      <c r="H752" s="1" t="s">
        <v>994</v>
      </c>
      <c r="I752" s="1" t="s">
        <v>996</v>
      </c>
      <c r="J752" s="6">
        <v>212000</v>
      </c>
      <c r="K752" s="1" t="s">
        <v>681</v>
      </c>
      <c r="L752" s="6">
        <v>212240</v>
      </c>
      <c r="M752" s="2">
        <v>0</v>
      </c>
      <c r="N752" s="1" t="s">
        <v>695</v>
      </c>
      <c r="O752" s="1" t="s">
        <v>651</v>
      </c>
      <c r="P752" s="2">
        <v>0</v>
      </c>
      <c r="Q752" s="2">
        <v>25471.78</v>
      </c>
      <c r="R752" s="2">
        <v>0</v>
      </c>
      <c r="S752" s="2">
        <v>3949.49</v>
      </c>
      <c r="T752" s="2">
        <v>0</v>
      </c>
      <c r="U752" s="2">
        <v>29421.27</v>
      </c>
      <c r="V752" s="2">
        <v>0</v>
      </c>
      <c r="W752" s="2">
        <v>25471.78</v>
      </c>
      <c r="X752" s="2">
        <v>0</v>
      </c>
      <c r="Y752" s="2">
        <v>3949.49</v>
      </c>
      <c r="Z752" s="2">
        <v>0</v>
      </c>
      <c r="AA752" s="2">
        <v>29421.27</v>
      </c>
    </row>
    <row r="753" spans="1:27" ht="15" customHeight="1" x14ac:dyDescent="0.25">
      <c r="A753" s="75" t="str">
        <f t="shared" si="33"/>
        <v>LDONTFIgnore</v>
      </c>
      <c r="B753" s="75" t="str">
        <f>VLOOKUP(L753,Mapping!D:F,3,0)</f>
        <v>Ignore</v>
      </c>
      <c r="C753" s="75" t="str">
        <f>VLOOKUP(L753,Mapping!D:G,4,0)</f>
        <v>Ignore</v>
      </c>
      <c r="D753" s="78">
        <f t="shared" si="34"/>
        <v>0</v>
      </c>
      <c r="E753" s="78">
        <f t="shared" si="35"/>
        <v>1.0000000000000001E-5</v>
      </c>
      <c r="F753" s="76" t="str">
        <f>VLOOKUP(L753,Mapping!D:H,5,0)</f>
        <v>AUM</v>
      </c>
      <c r="G753" s="1" t="s">
        <v>648</v>
      </c>
      <c r="H753" s="1" t="s">
        <v>994</v>
      </c>
      <c r="I753" s="1" t="s">
        <v>996</v>
      </c>
      <c r="J753" s="6">
        <v>212000</v>
      </c>
      <c r="K753" s="1" t="s">
        <v>681</v>
      </c>
      <c r="L753" s="6">
        <v>212247</v>
      </c>
      <c r="M753" s="2">
        <v>0</v>
      </c>
      <c r="N753" s="1" t="s">
        <v>696</v>
      </c>
      <c r="O753" s="1" t="s">
        <v>651</v>
      </c>
      <c r="P753" s="2">
        <v>0</v>
      </c>
      <c r="Q753" s="2">
        <v>100</v>
      </c>
      <c r="R753" s="2">
        <v>0</v>
      </c>
      <c r="S753" s="2">
        <v>0</v>
      </c>
      <c r="T753" s="2">
        <v>0</v>
      </c>
      <c r="U753" s="2">
        <v>100</v>
      </c>
      <c r="V753" s="2">
        <v>0</v>
      </c>
      <c r="W753" s="2">
        <v>100</v>
      </c>
      <c r="X753" s="2">
        <v>0</v>
      </c>
      <c r="Y753" s="2">
        <v>0</v>
      </c>
      <c r="Z753" s="2">
        <v>0</v>
      </c>
      <c r="AA753" s="2">
        <v>100</v>
      </c>
    </row>
    <row r="754" spans="1:27" ht="15" customHeight="1" x14ac:dyDescent="0.25">
      <c r="A754" s="75" t="str">
        <f t="shared" si="33"/>
        <v>LDONTFIgnore</v>
      </c>
      <c r="B754" s="75" t="str">
        <f>VLOOKUP(L754,Mapping!D:F,3,0)</f>
        <v>Ignore</v>
      </c>
      <c r="C754" s="75" t="str">
        <f>VLOOKUP(L754,Mapping!D:G,4,0)</f>
        <v>Ignore</v>
      </c>
      <c r="D754" s="78">
        <f t="shared" si="34"/>
        <v>1.9672840000000001E-3</v>
      </c>
      <c r="E754" s="78">
        <f t="shared" si="35"/>
        <v>5.433589E-3</v>
      </c>
      <c r="F754" s="76" t="str">
        <f>VLOOKUP(L754,Mapping!D:H,5,0)</f>
        <v>AUM</v>
      </c>
      <c r="G754" s="1" t="s">
        <v>648</v>
      </c>
      <c r="H754" s="1" t="s">
        <v>994</v>
      </c>
      <c r="I754" s="1" t="s">
        <v>996</v>
      </c>
      <c r="J754" s="6">
        <v>212000</v>
      </c>
      <c r="K754" s="1" t="s">
        <v>681</v>
      </c>
      <c r="L754" s="6">
        <v>212252</v>
      </c>
      <c r="M754" s="2">
        <v>0</v>
      </c>
      <c r="N754" s="1" t="s">
        <v>697</v>
      </c>
      <c r="O754" s="1" t="s">
        <v>651</v>
      </c>
      <c r="P754" s="2">
        <v>0</v>
      </c>
      <c r="Q754" s="2">
        <v>34663.050000000003</v>
      </c>
      <c r="R754" s="2">
        <v>0</v>
      </c>
      <c r="S754" s="2">
        <v>19672.84</v>
      </c>
      <c r="T754" s="2">
        <v>0</v>
      </c>
      <c r="U754" s="2">
        <v>54335.89</v>
      </c>
      <c r="V754" s="2">
        <v>0</v>
      </c>
      <c r="W754" s="2">
        <v>34663.050000000003</v>
      </c>
      <c r="X754" s="2">
        <v>0</v>
      </c>
      <c r="Y754" s="2">
        <v>19672.84</v>
      </c>
      <c r="Z754" s="2">
        <v>0</v>
      </c>
      <c r="AA754" s="2">
        <v>54335.89</v>
      </c>
    </row>
    <row r="755" spans="1:27" ht="15" customHeight="1" x14ac:dyDescent="0.25">
      <c r="A755" s="75" t="str">
        <f t="shared" si="33"/>
        <v>LDONTFIgnore</v>
      </c>
      <c r="B755" s="75" t="str">
        <f>VLOOKUP(L755,Mapping!D:F,3,0)</f>
        <v>Ignore</v>
      </c>
      <c r="C755" s="75" t="str">
        <f>VLOOKUP(L755,Mapping!D:G,4,0)</f>
        <v>Ignore</v>
      </c>
      <c r="D755" s="78">
        <f t="shared" si="34"/>
        <v>1.3457589000000001E-2</v>
      </c>
      <c r="E755" s="78">
        <f t="shared" si="35"/>
        <v>1.345759E-2</v>
      </c>
      <c r="F755" s="76" t="str">
        <f>VLOOKUP(L755,Mapping!D:H,5,0)</f>
        <v>AUM</v>
      </c>
      <c r="G755" s="1" t="s">
        <v>648</v>
      </c>
      <c r="H755" s="1" t="s">
        <v>994</v>
      </c>
      <c r="I755" s="1" t="s">
        <v>996</v>
      </c>
      <c r="J755" s="6">
        <v>212000</v>
      </c>
      <c r="K755" s="1" t="s">
        <v>681</v>
      </c>
      <c r="L755" s="6">
        <v>212255</v>
      </c>
      <c r="M755" s="2">
        <v>0</v>
      </c>
      <c r="N755" s="1" t="s">
        <v>698</v>
      </c>
      <c r="O755" s="1" t="s">
        <v>651</v>
      </c>
      <c r="P755" s="2">
        <v>0</v>
      </c>
      <c r="Q755" s="2">
        <v>0.01</v>
      </c>
      <c r="R755" s="2">
        <v>0</v>
      </c>
      <c r="S755" s="2">
        <v>134575.89000000001</v>
      </c>
      <c r="T755" s="2">
        <v>0</v>
      </c>
      <c r="U755" s="2">
        <v>134575.9</v>
      </c>
      <c r="V755" s="2">
        <v>0</v>
      </c>
      <c r="W755" s="2">
        <v>0.01</v>
      </c>
      <c r="X755" s="2">
        <v>0</v>
      </c>
      <c r="Y755" s="2">
        <v>134575.89000000001</v>
      </c>
      <c r="Z755" s="2">
        <v>0</v>
      </c>
      <c r="AA755" s="2">
        <v>134575.9</v>
      </c>
    </row>
    <row r="756" spans="1:27" ht="15" customHeight="1" x14ac:dyDescent="0.25">
      <c r="A756" s="75" t="str">
        <f t="shared" si="33"/>
        <v>LDONTFIgnore</v>
      </c>
      <c r="B756" s="75" t="str">
        <f>VLOOKUP(L756,Mapping!D:F,3,0)</f>
        <v>Ignore</v>
      </c>
      <c r="C756" s="75" t="str">
        <f>VLOOKUP(L756,Mapping!D:G,4,0)</f>
        <v>Ignore</v>
      </c>
      <c r="D756" s="78">
        <f t="shared" si="34"/>
        <v>-2.0244519999999999E-3</v>
      </c>
      <c r="E756" s="78">
        <f t="shared" si="35"/>
        <v>2.6439999999999998E-4</v>
      </c>
      <c r="F756" s="76" t="str">
        <f>VLOOKUP(L756,Mapping!D:H,5,0)</f>
        <v>AUM</v>
      </c>
      <c r="G756" s="1" t="s">
        <v>648</v>
      </c>
      <c r="H756" s="1" t="s">
        <v>994</v>
      </c>
      <c r="I756" s="1" t="s">
        <v>996</v>
      </c>
      <c r="J756" s="6">
        <v>212000</v>
      </c>
      <c r="K756" s="1" t="s">
        <v>681</v>
      </c>
      <c r="L756" s="6">
        <v>212271</v>
      </c>
      <c r="M756" s="2">
        <v>0</v>
      </c>
      <c r="N756" s="1" t="s">
        <v>700</v>
      </c>
      <c r="O756" s="1" t="s">
        <v>651</v>
      </c>
      <c r="P756" s="2">
        <v>0</v>
      </c>
      <c r="Q756" s="2">
        <v>22888.52</v>
      </c>
      <c r="R756" s="2">
        <v>-20244.52</v>
      </c>
      <c r="S756" s="2">
        <v>0</v>
      </c>
      <c r="T756" s="2">
        <v>0</v>
      </c>
      <c r="U756" s="2">
        <v>2644</v>
      </c>
      <c r="V756" s="2">
        <v>0</v>
      </c>
      <c r="W756" s="2">
        <v>22888.52</v>
      </c>
      <c r="X756" s="2">
        <v>-20244.52</v>
      </c>
      <c r="Y756" s="2">
        <v>0</v>
      </c>
      <c r="Z756" s="2">
        <v>0</v>
      </c>
      <c r="AA756" s="2">
        <v>2644</v>
      </c>
    </row>
    <row r="757" spans="1:27" ht="15" customHeight="1" x14ac:dyDescent="0.25">
      <c r="A757" s="75" t="str">
        <f t="shared" si="33"/>
        <v>LDONTFIgnore</v>
      </c>
      <c r="B757" s="75" t="str">
        <f>VLOOKUP(L757,Mapping!D:F,3,0)</f>
        <v>Ignore</v>
      </c>
      <c r="C757" s="75" t="str">
        <f>VLOOKUP(L757,Mapping!D:G,4,0)</f>
        <v>Ignore</v>
      </c>
      <c r="D757" s="78">
        <f t="shared" si="34"/>
        <v>-2.0244519999999999E-3</v>
      </c>
      <c r="E757" s="78">
        <f t="shared" si="35"/>
        <v>2.6439999999999998E-4</v>
      </c>
      <c r="F757" s="76" t="str">
        <f>VLOOKUP(L757,Mapping!D:H,5,0)</f>
        <v>AUM</v>
      </c>
      <c r="G757" s="1" t="s">
        <v>648</v>
      </c>
      <c r="H757" s="1" t="s">
        <v>994</v>
      </c>
      <c r="I757" s="1" t="s">
        <v>996</v>
      </c>
      <c r="J757" s="6">
        <v>212000</v>
      </c>
      <c r="K757" s="1" t="s">
        <v>681</v>
      </c>
      <c r="L757" s="6">
        <v>212272</v>
      </c>
      <c r="M757" s="2">
        <v>0</v>
      </c>
      <c r="N757" s="1" t="s">
        <v>701</v>
      </c>
      <c r="O757" s="1" t="s">
        <v>651</v>
      </c>
      <c r="P757" s="2">
        <v>0</v>
      </c>
      <c r="Q757" s="2">
        <v>22888.52</v>
      </c>
      <c r="R757" s="2">
        <v>-20244.52</v>
      </c>
      <c r="S757" s="2">
        <v>0</v>
      </c>
      <c r="T757" s="2">
        <v>0</v>
      </c>
      <c r="U757" s="2">
        <v>2644</v>
      </c>
      <c r="V757" s="2">
        <v>0</v>
      </c>
      <c r="W757" s="2">
        <v>22888.52</v>
      </c>
      <c r="X757" s="2">
        <v>-20244.52</v>
      </c>
      <c r="Y757" s="2">
        <v>0</v>
      </c>
      <c r="Z757" s="2">
        <v>0</v>
      </c>
      <c r="AA757" s="2">
        <v>2644</v>
      </c>
    </row>
    <row r="758" spans="1:27" ht="15" customHeight="1" x14ac:dyDescent="0.25">
      <c r="A758" s="75" t="str">
        <f t="shared" si="33"/>
        <v>LDONTFIgnore</v>
      </c>
      <c r="B758" s="75" t="str">
        <f>VLOOKUP(L758,Mapping!D:F,3,0)</f>
        <v>Ignore</v>
      </c>
      <c r="C758" s="75" t="str">
        <f>VLOOKUP(L758,Mapping!D:G,4,0)</f>
        <v>Ignore</v>
      </c>
      <c r="D758" s="78">
        <f t="shared" si="34"/>
        <v>-1.5682899999999999E-4</v>
      </c>
      <c r="E758" s="78">
        <f t="shared" si="35"/>
        <v>2.553E-6</v>
      </c>
      <c r="F758" s="76" t="str">
        <f>VLOOKUP(L758,Mapping!D:H,5,0)</f>
        <v>AUM</v>
      </c>
      <c r="G758" s="1" t="s">
        <v>648</v>
      </c>
      <c r="H758" s="1" t="s">
        <v>994</v>
      </c>
      <c r="I758" s="1" t="s">
        <v>996</v>
      </c>
      <c r="J758" s="6">
        <v>212000</v>
      </c>
      <c r="K758" s="1" t="s">
        <v>681</v>
      </c>
      <c r="L758" s="6">
        <v>212427</v>
      </c>
      <c r="M758" s="2">
        <v>0</v>
      </c>
      <c r="N758" s="1" t="s">
        <v>768</v>
      </c>
      <c r="O758" s="1" t="s">
        <v>651</v>
      </c>
      <c r="P758" s="2">
        <v>0</v>
      </c>
      <c r="Q758" s="2">
        <v>1593.82</v>
      </c>
      <c r="R758" s="2">
        <v>-1568.29</v>
      </c>
      <c r="S758" s="2">
        <v>0</v>
      </c>
      <c r="T758" s="2">
        <v>0</v>
      </c>
      <c r="U758" s="2">
        <v>25.53</v>
      </c>
      <c r="V758" s="2">
        <v>0</v>
      </c>
      <c r="W758" s="2">
        <v>1593.82</v>
      </c>
      <c r="X758" s="2">
        <v>-1568.29</v>
      </c>
      <c r="Y758" s="2">
        <v>0</v>
      </c>
      <c r="Z758" s="2">
        <v>0</v>
      </c>
      <c r="AA758" s="2">
        <v>25.53</v>
      </c>
    </row>
    <row r="759" spans="1:27" ht="15" customHeight="1" x14ac:dyDescent="0.25">
      <c r="A759" s="75" t="str">
        <f t="shared" si="33"/>
        <v>LDONTFIgnore</v>
      </c>
      <c r="B759" s="75" t="str">
        <f>VLOOKUP(L759,Mapping!D:F,3,0)</f>
        <v>Ignore</v>
      </c>
      <c r="C759" s="75" t="str">
        <f>VLOOKUP(L759,Mapping!D:G,4,0)</f>
        <v>Ignore</v>
      </c>
      <c r="D759" s="78">
        <f t="shared" si="34"/>
        <v>3.9494899999999996E-4</v>
      </c>
      <c r="E759" s="78">
        <f t="shared" si="35"/>
        <v>2.9421270000000001E-3</v>
      </c>
      <c r="F759" s="76" t="str">
        <f>VLOOKUP(L759,Mapping!D:H,5,0)</f>
        <v>AUM</v>
      </c>
      <c r="G759" s="1" t="s">
        <v>648</v>
      </c>
      <c r="H759" s="1" t="s">
        <v>994</v>
      </c>
      <c r="I759" s="1" t="s">
        <v>996</v>
      </c>
      <c r="J759" s="6">
        <v>212000</v>
      </c>
      <c r="K759" s="1" t="s">
        <v>681</v>
      </c>
      <c r="L759" s="6">
        <v>213166</v>
      </c>
      <c r="M759" s="2">
        <v>0</v>
      </c>
      <c r="N759" s="1" t="s">
        <v>702</v>
      </c>
      <c r="O759" s="1" t="s">
        <v>651</v>
      </c>
      <c r="P759" s="2">
        <v>0</v>
      </c>
      <c r="Q759" s="2">
        <v>25471.78</v>
      </c>
      <c r="R759" s="2">
        <v>0</v>
      </c>
      <c r="S759" s="2">
        <v>3949.49</v>
      </c>
      <c r="T759" s="2">
        <v>0</v>
      </c>
      <c r="U759" s="2">
        <v>29421.27</v>
      </c>
      <c r="V759" s="2">
        <v>0</v>
      </c>
      <c r="W759" s="2">
        <v>25471.78</v>
      </c>
      <c r="X759" s="2">
        <v>0</v>
      </c>
      <c r="Y759" s="2">
        <v>3949.49</v>
      </c>
      <c r="Z759" s="2">
        <v>0</v>
      </c>
      <c r="AA759" s="2">
        <v>29421.27</v>
      </c>
    </row>
    <row r="760" spans="1:27" ht="15" customHeight="1" x14ac:dyDescent="0.25">
      <c r="A760" s="75" t="str">
        <f t="shared" si="33"/>
        <v>LDONTFIgnore</v>
      </c>
      <c r="B760" s="75" t="str">
        <f>VLOOKUP(L760,Mapping!D:F,3,0)</f>
        <v>Ignore</v>
      </c>
      <c r="C760" s="75" t="str">
        <f>VLOOKUP(L760,Mapping!D:G,4,0)</f>
        <v>Ignore</v>
      </c>
      <c r="D760" s="78">
        <f t="shared" si="34"/>
        <v>-3.2329999999999998E-6</v>
      </c>
      <c r="E760" s="78">
        <f t="shared" si="35"/>
        <v>0</v>
      </c>
      <c r="F760" s="76" t="str">
        <f>VLOOKUP(L760,Mapping!D:H,5,0)</f>
        <v>AUM</v>
      </c>
      <c r="G760" s="1" t="s">
        <v>648</v>
      </c>
      <c r="H760" s="1" t="s">
        <v>994</v>
      </c>
      <c r="I760" s="1" t="s">
        <v>996</v>
      </c>
      <c r="J760" s="6">
        <v>212000</v>
      </c>
      <c r="K760" s="1" t="s">
        <v>681</v>
      </c>
      <c r="L760" s="6">
        <v>214100</v>
      </c>
      <c r="M760" s="2">
        <v>0</v>
      </c>
      <c r="N760" s="1" t="s">
        <v>944</v>
      </c>
      <c r="O760" s="1" t="s">
        <v>651</v>
      </c>
      <c r="P760" s="2">
        <v>0</v>
      </c>
      <c r="Q760" s="2">
        <v>32.33</v>
      </c>
      <c r="R760" s="2">
        <v>-32.33</v>
      </c>
      <c r="S760" s="2">
        <v>0</v>
      </c>
      <c r="T760" s="2">
        <v>0</v>
      </c>
      <c r="U760" s="2">
        <v>0</v>
      </c>
      <c r="V760" s="2">
        <v>0</v>
      </c>
      <c r="W760" s="2">
        <v>32.33</v>
      </c>
      <c r="X760" s="2">
        <v>-32.33</v>
      </c>
      <c r="Y760" s="2">
        <v>0</v>
      </c>
      <c r="Z760" s="2">
        <v>0</v>
      </c>
      <c r="AA760" s="2">
        <v>0</v>
      </c>
    </row>
    <row r="761" spans="1:27" ht="15" customHeight="1" x14ac:dyDescent="0.25">
      <c r="A761" s="75" t="str">
        <f t="shared" si="33"/>
        <v>LDONTFIgnore</v>
      </c>
      <c r="B761" s="75" t="str">
        <f>VLOOKUP(L761,Mapping!D:F,3,0)</f>
        <v>Ignore</v>
      </c>
      <c r="C761" s="75" t="str">
        <f>VLOOKUP(L761,Mapping!D:G,4,0)</f>
        <v>Ignore</v>
      </c>
      <c r="D761" s="78">
        <f t="shared" si="34"/>
        <v>-2.2239676E-2</v>
      </c>
      <c r="E761" s="78">
        <f t="shared" si="35"/>
        <v>2.937734E-3</v>
      </c>
      <c r="F761" s="76" t="str">
        <f>VLOOKUP(L761,Mapping!D:H,5,0)</f>
        <v>AUM</v>
      </c>
      <c r="G761" s="1" t="s">
        <v>648</v>
      </c>
      <c r="H761" s="1" t="s">
        <v>994</v>
      </c>
      <c r="I761" s="1" t="s">
        <v>996</v>
      </c>
      <c r="J761" s="6">
        <v>213000</v>
      </c>
      <c r="K761" s="1" t="s">
        <v>703</v>
      </c>
      <c r="L761" s="6">
        <v>213500</v>
      </c>
      <c r="M761" s="2">
        <v>0</v>
      </c>
      <c r="N761" s="1" t="s">
        <v>704</v>
      </c>
      <c r="O761" s="1" t="s">
        <v>651</v>
      </c>
      <c r="P761" s="2">
        <v>0</v>
      </c>
      <c r="Q761" s="2">
        <v>251774.1</v>
      </c>
      <c r="R761" s="2">
        <v>-222396.76</v>
      </c>
      <c r="S761" s="2">
        <v>0</v>
      </c>
      <c r="T761" s="2">
        <v>0</v>
      </c>
      <c r="U761" s="2">
        <v>29377.34</v>
      </c>
      <c r="V761" s="2">
        <v>0</v>
      </c>
      <c r="W761" s="2">
        <v>251774.1</v>
      </c>
      <c r="X761" s="2">
        <v>-222396.76</v>
      </c>
      <c r="Y761" s="2">
        <v>0</v>
      </c>
      <c r="Z761" s="2">
        <v>0</v>
      </c>
      <c r="AA761" s="2">
        <v>29377.34</v>
      </c>
    </row>
    <row r="762" spans="1:27" ht="15" customHeight="1" x14ac:dyDescent="0.25">
      <c r="A762" s="75" t="str">
        <f t="shared" si="33"/>
        <v>LDONTFIgnore</v>
      </c>
      <c r="B762" s="75" t="str">
        <f>VLOOKUP(L762,Mapping!D:F,3,0)</f>
        <v>Ignore</v>
      </c>
      <c r="C762" s="75" t="str">
        <f>VLOOKUP(L762,Mapping!D:G,4,0)</f>
        <v>Ignore</v>
      </c>
      <c r="D762" s="78">
        <f t="shared" si="34"/>
        <v>3.5061000000000002E-5</v>
      </c>
      <c r="E762" s="78">
        <f t="shared" si="35"/>
        <v>6.3381000000000009E-5</v>
      </c>
      <c r="F762" s="76" t="str">
        <f>VLOOKUP(L762,Mapping!D:H,5,0)</f>
        <v>AUM</v>
      </c>
      <c r="G762" s="1" t="s">
        <v>648</v>
      </c>
      <c r="H762" s="1" t="s">
        <v>994</v>
      </c>
      <c r="I762" s="1" t="s">
        <v>996</v>
      </c>
      <c r="J762" s="6">
        <v>220000</v>
      </c>
      <c r="K762" s="1" t="s">
        <v>705</v>
      </c>
      <c r="L762" s="6">
        <v>210125</v>
      </c>
      <c r="M762" s="2">
        <v>0</v>
      </c>
      <c r="N762" s="1" t="s">
        <v>1651</v>
      </c>
      <c r="O762" s="1" t="s">
        <v>651</v>
      </c>
      <c r="P762" s="2">
        <v>0</v>
      </c>
      <c r="Q762" s="2">
        <v>283.2</v>
      </c>
      <c r="R762" s="2">
        <v>0</v>
      </c>
      <c r="S762" s="2">
        <v>350.61</v>
      </c>
      <c r="T762" s="2">
        <v>0</v>
      </c>
      <c r="U762" s="2">
        <v>633.81000000000006</v>
      </c>
      <c r="V762" s="2">
        <v>0</v>
      </c>
      <c r="W762" s="2">
        <v>283.2</v>
      </c>
      <c r="X762" s="2">
        <v>0</v>
      </c>
      <c r="Y762" s="2">
        <v>350.61</v>
      </c>
      <c r="Z762" s="2">
        <v>0</v>
      </c>
      <c r="AA762" s="2">
        <v>633.81000000000006</v>
      </c>
    </row>
    <row r="763" spans="1:27" ht="15" customHeight="1" x14ac:dyDescent="0.25">
      <c r="A763" s="75" t="str">
        <f t="shared" si="33"/>
        <v>LDONTFIgnore</v>
      </c>
      <c r="B763" s="75" t="str">
        <f>VLOOKUP(L763,Mapping!D:F,3,0)</f>
        <v>Ignore</v>
      </c>
      <c r="C763" s="75" t="str">
        <f>VLOOKUP(L763,Mapping!D:G,4,0)</f>
        <v>Ignore</v>
      </c>
      <c r="D763" s="78">
        <f t="shared" si="34"/>
        <v>-4.6569000000000001E-5</v>
      </c>
      <c r="E763" s="78">
        <f t="shared" si="35"/>
        <v>0</v>
      </c>
      <c r="F763" s="76" t="str">
        <f>VLOOKUP(L763,Mapping!D:H,5,0)</f>
        <v>AUM</v>
      </c>
      <c r="G763" s="1" t="s">
        <v>648</v>
      </c>
      <c r="H763" s="1" t="s">
        <v>994</v>
      </c>
      <c r="I763" s="1" t="s">
        <v>996</v>
      </c>
      <c r="J763" s="6">
        <v>220000</v>
      </c>
      <c r="K763" s="1" t="s">
        <v>705</v>
      </c>
      <c r="L763" s="6">
        <v>210180</v>
      </c>
      <c r="M763" s="2">
        <v>0</v>
      </c>
      <c r="N763" s="1" t="s">
        <v>1716</v>
      </c>
      <c r="O763" s="1" t="s">
        <v>651</v>
      </c>
      <c r="P763" s="2">
        <v>0</v>
      </c>
      <c r="Q763" s="2">
        <v>465.69</v>
      </c>
      <c r="R763" s="2">
        <v>-465.69</v>
      </c>
      <c r="S763" s="2">
        <v>0</v>
      </c>
      <c r="T763" s="2">
        <v>0</v>
      </c>
      <c r="U763" s="2">
        <v>0</v>
      </c>
      <c r="V763" s="2">
        <v>0</v>
      </c>
      <c r="W763" s="2">
        <v>465.69</v>
      </c>
      <c r="X763" s="2">
        <v>-465.69</v>
      </c>
      <c r="Y763" s="2">
        <v>0</v>
      </c>
      <c r="Z763" s="2">
        <v>0</v>
      </c>
      <c r="AA763" s="2">
        <v>0</v>
      </c>
    </row>
    <row r="764" spans="1:27" ht="15" customHeight="1" x14ac:dyDescent="0.25">
      <c r="A764" s="75" t="str">
        <f t="shared" si="33"/>
        <v>LDONTF1.2</v>
      </c>
      <c r="B764" s="75">
        <f>VLOOKUP(L764,Mapping!D:F,3,0)</f>
        <v>1.2</v>
      </c>
      <c r="C764" s="75" t="str">
        <f>VLOOKUP(L764,Mapping!D:G,4,0)</f>
        <v>Ignore</v>
      </c>
      <c r="D764" s="78">
        <f t="shared" si="34"/>
        <v>346.75048020000003</v>
      </c>
      <c r="E764" s="78">
        <f t="shared" si="35"/>
        <v>492.20980070000002</v>
      </c>
      <c r="F764" s="76">
        <f>VLOOKUP(L764,Mapping!D:H,5,0)</f>
        <v>0</v>
      </c>
      <c r="G764" s="1" t="s">
        <v>648</v>
      </c>
      <c r="H764" s="1" t="s">
        <v>994</v>
      </c>
      <c r="I764" s="1" t="s">
        <v>996</v>
      </c>
      <c r="J764" s="6">
        <v>301000</v>
      </c>
      <c r="K764" s="1" t="s">
        <v>710</v>
      </c>
      <c r="L764" s="6">
        <v>310000</v>
      </c>
      <c r="M764" s="2">
        <v>0</v>
      </c>
      <c r="N764" s="1" t="s">
        <v>711</v>
      </c>
      <c r="O764" s="1" t="s">
        <v>651</v>
      </c>
      <c r="P764" s="2">
        <v>0</v>
      </c>
      <c r="Q764" s="2">
        <v>1454593205</v>
      </c>
      <c r="R764" s="2">
        <v>0</v>
      </c>
      <c r="S764" s="2">
        <v>3467504802</v>
      </c>
      <c r="T764" s="2">
        <v>0</v>
      </c>
      <c r="U764" s="2">
        <v>4922098007</v>
      </c>
      <c r="V764" s="2">
        <v>0</v>
      </c>
      <c r="W764" s="2">
        <v>1454593205</v>
      </c>
      <c r="X764" s="2">
        <v>0</v>
      </c>
      <c r="Y764" s="2">
        <v>3467504802</v>
      </c>
      <c r="Z764" s="2">
        <v>0</v>
      </c>
      <c r="AA764" s="2">
        <v>4922098007</v>
      </c>
    </row>
    <row r="765" spans="1:27" ht="15" customHeight="1" x14ac:dyDescent="0.25">
      <c r="A765" s="75" t="str">
        <f t="shared" si="33"/>
        <v>LDONTFIgnore</v>
      </c>
      <c r="B765" s="75" t="str">
        <f>VLOOKUP(L765,Mapping!D:F,3,0)</f>
        <v>Ignore</v>
      </c>
      <c r="C765" s="75" t="str">
        <f>VLOOKUP(L765,Mapping!D:G,4,0)</f>
        <v>Ignore</v>
      </c>
      <c r="D765" s="78">
        <f t="shared" si="34"/>
        <v>13.103197562</v>
      </c>
      <c r="E765" s="78">
        <f t="shared" si="35"/>
        <v>13.102694834999999</v>
      </c>
      <c r="F765" s="76">
        <f>VLOOKUP(L765,Mapping!D:H,5,0)</f>
        <v>0</v>
      </c>
      <c r="G765" s="1" t="s">
        <v>648</v>
      </c>
      <c r="H765" s="1" t="s">
        <v>994</v>
      </c>
      <c r="I765" s="1" t="s">
        <v>996</v>
      </c>
      <c r="J765" s="6">
        <v>303000</v>
      </c>
      <c r="K765" s="1" t="s">
        <v>712</v>
      </c>
      <c r="L765" s="6">
        <v>303201</v>
      </c>
      <c r="M765" s="2">
        <v>0</v>
      </c>
      <c r="N765" s="1" t="s">
        <v>713</v>
      </c>
      <c r="O765" s="1" t="s">
        <v>651</v>
      </c>
      <c r="P765" s="2">
        <v>-5027.2700000000004</v>
      </c>
      <c r="Q765" s="2">
        <v>0</v>
      </c>
      <c r="R765" s="2">
        <v>0</v>
      </c>
      <c r="S765" s="2">
        <v>131031975.62</v>
      </c>
      <c r="T765" s="2">
        <v>0</v>
      </c>
      <c r="U765" s="2">
        <v>131026948.34999999</v>
      </c>
      <c r="V765" s="2">
        <v>-5027.2700000000004</v>
      </c>
      <c r="W765" s="2">
        <v>0</v>
      </c>
      <c r="X765" s="2">
        <v>0</v>
      </c>
      <c r="Y765" s="2">
        <v>131031975.62</v>
      </c>
      <c r="Z765" s="2">
        <v>0</v>
      </c>
      <c r="AA765" s="2">
        <v>131026948.34999999</v>
      </c>
    </row>
    <row r="766" spans="1:27" ht="15" customHeight="1" x14ac:dyDescent="0.25">
      <c r="A766" s="75" t="str">
        <f t="shared" si="33"/>
        <v>LDONTFIgnore</v>
      </c>
      <c r="B766" s="75" t="str">
        <f>VLOOKUP(L766,Mapping!D:F,3,0)</f>
        <v>Ignore</v>
      </c>
      <c r="C766" s="75" t="str">
        <f>VLOOKUP(L766,Mapping!D:G,4,0)</f>
        <v>Ignore</v>
      </c>
      <c r="D766" s="78">
        <f t="shared" si="34"/>
        <v>-6.6742509999999991E-3</v>
      </c>
      <c r="E766" s="78">
        <f t="shared" si="35"/>
        <v>-7.0620830000000002E-3</v>
      </c>
      <c r="F766" s="76">
        <f>VLOOKUP(L766,Mapping!D:H,5,0)</f>
        <v>0</v>
      </c>
      <c r="G766" s="1" t="s">
        <v>648</v>
      </c>
      <c r="H766" s="1" t="s">
        <v>994</v>
      </c>
      <c r="I766" s="1" t="s">
        <v>996</v>
      </c>
      <c r="J766" s="6">
        <v>303000</v>
      </c>
      <c r="K766" s="1" t="s">
        <v>712</v>
      </c>
      <c r="L766" s="6">
        <v>303202</v>
      </c>
      <c r="M766" s="2">
        <v>0</v>
      </c>
      <c r="N766" s="1" t="s">
        <v>714</v>
      </c>
      <c r="O766" s="1" t="s">
        <v>651</v>
      </c>
      <c r="P766" s="2">
        <v>-3878.32</v>
      </c>
      <c r="Q766" s="2">
        <v>0</v>
      </c>
      <c r="R766" s="2">
        <v>-66742.509999999995</v>
      </c>
      <c r="S766" s="2">
        <v>0</v>
      </c>
      <c r="T766" s="2">
        <v>-70620.83</v>
      </c>
      <c r="U766" s="2">
        <v>0</v>
      </c>
      <c r="V766" s="2">
        <v>-3878.32</v>
      </c>
      <c r="W766" s="2">
        <v>0</v>
      </c>
      <c r="X766" s="2">
        <v>-66742.509999999995</v>
      </c>
      <c r="Y766" s="2">
        <v>0</v>
      </c>
      <c r="Z766" s="2">
        <v>-70620.83</v>
      </c>
      <c r="AA766" s="2">
        <v>0</v>
      </c>
    </row>
    <row r="767" spans="1:27" ht="15" customHeight="1" x14ac:dyDescent="0.25">
      <c r="A767" s="75" t="str">
        <f t="shared" si="33"/>
        <v>LDONTFIgnore</v>
      </c>
      <c r="B767" s="75" t="str">
        <f>VLOOKUP(L767,Mapping!D:F,3,0)</f>
        <v>Ignore</v>
      </c>
      <c r="C767" s="75" t="str">
        <f>VLOOKUP(L767,Mapping!D:G,4,0)</f>
        <v>Ignore</v>
      </c>
      <c r="D767" s="78">
        <f t="shared" si="34"/>
        <v>-8.9100000000000002E-7</v>
      </c>
      <c r="E767" s="78">
        <f t="shared" si="35"/>
        <v>-3.1844000000000002E-5</v>
      </c>
      <c r="F767" s="76">
        <f>VLOOKUP(L767,Mapping!D:H,5,0)</f>
        <v>0</v>
      </c>
      <c r="G767" s="1" t="s">
        <v>648</v>
      </c>
      <c r="H767" s="1" t="s">
        <v>994</v>
      </c>
      <c r="I767" s="1" t="s">
        <v>996</v>
      </c>
      <c r="J767" s="6">
        <v>303000</v>
      </c>
      <c r="K767" s="1" t="s">
        <v>712</v>
      </c>
      <c r="L767" s="6">
        <v>303213</v>
      </c>
      <c r="M767" s="2">
        <v>0</v>
      </c>
      <c r="N767" s="1" t="s">
        <v>838</v>
      </c>
      <c r="O767" s="1" t="s">
        <v>651</v>
      </c>
      <c r="P767" s="2">
        <v>-309.53000000000003</v>
      </c>
      <c r="Q767" s="2">
        <v>0</v>
      </c>
      <c r="R767" s="2">
        <v>-8.91</v>
      </c>
      <c r="S767" s="2">
        <v>0</v>
      </c>
      <c r="T767" s="2">
        <v>-318.44</v>
      </c>
      <c r="U767" s="2">
        <v>0</v>
      </c>
      <c r="V767" s="2">
        <v>-309.53000000000003</v>
      </c>
      <c r="W767" s="2">
        <v>0</v>
      </c>
      <c r="X767" s="2">
        <v>-8.91</v>
      </c>
      <c r="Y767" s="2">
        <v>0</v>
      </c>
      <c r="Z767" s="2">
        <v>-318.44</v>
      </c>
      <c r="AA767" s="2">
        <v>0</v>
      </c>
    </row>
    <row r="768" spans="1:27" ht="15" customHeight="1" x14ac:dyDescent="0.25">
      <c r="A768" s="75" t="str">
        <f t="shared" si="33"/>
        <v>LDONTFIgnore</v>
      </c>
      <c r="B768" s="75" t="str">
        <f>VLOOKUP(L768,Mapping!D:F,3,0)</f>
        <v>Ignore</v>
      </c>
      <c r="C768" s="75" t="str">
        <f>VLOOKUP(L768,Mapping!D:G,4,0)</f>
        <v>Ignore</v>
      </c>
      <c r="D768" s="78">
        <f t="shared" si="34"/>
        <v>13.01165011</v>
      </c>
      <c r="E768" s="78">
        <f t="shared" si="35"/>
        <v>13.011542883000001</v>
      </c>
      <c r="F768" s="76">
        <f>VLOOKUP(L768,Mapping!D:H,5,0)</f>
        <v>0</v>
      </c>
      <c r="G768" s="1" t="s">
        <v>648</v>
      </c>
      <c r="H768" s="1" t="s">
        <v>994</v>
      </c>
      <c r="I768" s="1" t="s">
        <v>996</v>
      </c>
      <c r="J768" s="6">
        <v>303000</v>
      </c>
      <c r="K768" s="1" t="s">
        <v>712</v>
      </c>
      <c r="L768" s="6">
        <v>303245</v>
      </c>
      <c r="M768" s="2">
        <v>0</v>
      </c>
      <c r="N768" s="1" t="s">
        <v>715</v>
      </c>
      <c r="O768" s="1" t="s">
        <v>651</v>
      </c>
      <c r="P768" s="2">
        <v>-1072.27</v>
      </c>
      <c r="Q768" s="2">
        <v>0</v>
      </c>
      <c r="R768" s="2">
        <v>0</v>
      </c>
      <c r="S768" s="2">
        <v>130116501.09999999</v>
      </c>
      <c r="T768" s="2">
        <v>0</v>
      </c>
      <c r="U768" s="2">
        <v>130115428.83</v>
      </c>
      <c r="V768" s="2">
        <v>-1072.27</v>
      </c>
      <c r="W768" s="2">
        <v>0</v>
      </c>
      <c r="X768" s="2">
        <v>0</v>
      </c>
      <c r="Y768" s="2">
        <v>130116501.09999999</v>
      </c>
      <c r="Z768" s="2">
        <v>0</v>
      </c>
      <c r="AA768" s="2">
        <v>130115428.83</v>
      </c>
    </row>
    <row r="769" spans="1:27" ht="15" customHeight="1" x14ac:dyDescent="0.25">
      <c r="A769" s="75" t="str">
        <f t="shared" si="33"/>
        <v>LDONTFIgnore</v>
      </c>
      <c r="B769" s="75" t="str">
        <f>VLOOKUP(L769,Mapping!D:F,3,0)</f>
        <v>Ignore</v>
      </c>
      <c r="C769" s="75" t="str">
        <f>VLOOKUP(L769,Mapping!D:G,4,0)</f>
        <v>Ignore</v>
      </c>
      <c r="D769" s="78">
        <f t="shared" si="34"/>
        <v>-0.27302843799999998</v>
      </c>
      <c r="E769" s="78">
        <f t="shared" si="35"/>
        <v>-0.272106124</v>
      </c>
      <c r="F769" s="76">
        <f>VLOOKUP(L769,Mapping!D:H,5,0)</f>
        <v>0</v>
      </c>
      <c r="G769" s="1" t="s">
        <v>648</v>
      </c>
      <c r="H769" s="1" t="s">
        <v>994</v>
      </c>
      <c r="I769" s="1" t="s">
        <v>996</v>
      </c>
      <c r="J769" s="6">
        <v>303000</v>
      </c>
      <c r="K769" s="1" t="s">
        <v>712</v>
      </c>
      <c r="L769" s="6">
        <v>303246</v>
      </c>
      <c r="M769" s="2">
        <v>0</v>
      </c>
      <c r="N769" s="1" t="s">
        <v>716</v>
      </c>
      <c r="O769" s="1" t="s">
        <v>651</v>
      </c>
      <c r="P769" s="2">
        <v>0</v>
      </c>
      <c r="Q769" s="2">
        <v>9223.14</v>
      </c>
      <c r="R769" s="2">
        <v>-2730284.38</v>
      </c>
      <c r="S769" s="2">
        <v>0</v>
      </c>
      <c r="T769" s="2">
        <v>-2721061.24</v>
      </c>
      <c r="U769" s="2">
        <v>0</v>
      </c>
      <c r="V769" s="2">
        <v>0</v>
      </c>
      <c r="W769" s="2">
        <v>9223.14</v>
      </c>
      <c r="X769" s="2">
        <v>-2730284.38</v>
      </c>
      <c r="Y769" s="2">
        <v>0</v>
      </c>
      <c r="Z769" s="2">
        <v>-2721061.24</v>
      </c>
      <c r="AA769" s="2">
        <v>0</v>
      </c>
    </row>
    <row r="770" spans="1:27" ht="15" customHeight="1" x14ac:dyDescent="0.25">
      <c r="A770" s="75" t="str">
        <f t="shared" si="33"/>
        <v>LDONTFIgnore</v>
      </c>
      <c r="B770" s="75" t="str">
        <f>VLOOKUP(L770,Mapping!D:F,3,0)</f>
        <v>Ignore</v>
      </c>
      <c r="C770" s="75" t="str">
        <f>VLOOKUP(L770,Mapping!D:G,4,0)</f>
        <v>Ignore</v>
      </c>
      <c r="D770" s="78">
        <f t="shared" si="34"/>
        <v>-9.0099999999999993E-7</v>
      </c>
      <c r="E770" s="78">
        <f t="shared" si="35"/>
        <v>-1.6005E-5</v>
      </c>
      <c r="F770" s="76">
        <f>VLOOKUP(L770,Mapping!D:H,5,0)</f>
        <v>0</v>
      </c>
      <c r="G770" s="1" t="s">
        <v>648</v>
      </c>
      <c r="H770" s="1" t="s">
        <v>994</v>
      </c>
      <c r="I770" s="1" t="s">
        <v>996</v>
      </c>
      <c r="J770" s="6">
        <v>303000</v>
      </c>
      <c r="K770" s="1" t="s">
        <v>712</v>
      </c>
      <c r="L770" s="6">
        <v>303266</v>
      </c>
      <c r="M770" s="2">
        <v>0</v>
      </c>
      <c r="N770" s="1" t="s">
        <v>842</v>
      </c>
      <c r="O770" s="1" t="s">
        <v>651</v>
      </c>
      <c r="P770" s="2">
        <v>-151.04</v>
      </c>
      <c r="Q770" s="2">
        <v>0</v>
      </c>
      <c r="R770" s="2">
        <v>-9.01</v>
      </c>
      <c r="S770" s="2">
        <v>0</v>
      </c>
      <c r="T770" s="2">
        <v>-160.05000000000001</v>
      </c>
      <c r="U770" s="2">
        <v>0</v>
      </c>
      <c r="V770" s="2">
        <v>-151.04</v>
      </c>
      <c r="W770" s="2">
        <v>0</v>
      </c>
      <c r="X770" s="2">
        <v>-9.01</v>
      </c>
      <c r="Y770" s="2">
        <v>0</v>
      </c>
      <c r="Z770" s="2">
        <v>-160.05000000000001</v>
      </c>
      <c r="AA770" s="2">
        <v>0</v>
      </c>
    </row>
    <row r="771" spans="1:27" ht="15" customHeight="1" x14ac:dyDescent="0.25">
      <c r="A771" s="75" t="str">
        <f t="shared" si="33"/>
        <v>LDONTFIgnore</v>
      </c>
      <c r="B771" s="75" t="str">
        <f>VLOOKUP(L771,Mapping!D:F,3,0)</f>
        <v>Ignore</v>
      </c>
      <c r="C771" s="75" t="str">
        <f>VLOOKUP(L771,Mapping!D:G,4,0)</f>
        <v>Ignore</v>
      </c>
      <c r="D771" s="78">
        <f t="shared" si="34"/>
        <v>2E-8</v>
      </c>
      <c r="E771" s="78">
        <f t="shared" si="35"/>
        <v>-2.9700000000000003E-7</v>
      </c>
      <c r="F771" s="76">
        <f>VLOOKUP(L771,Mapping!D:H,5,0)</f>
        <v>0</v>
      </c>
      <c r="G771" s="1" t="s">
        <v>648</v>
      </c>
      <c r="H771" s="1" t="s">
        <v>994</v>
      </c>
      <c r="I771" s="1" t="s">
        <v>996</v>
      </c>
      <c r="J771" s="6">
        <v>303000</v>
      </c>
      <c r="K771" s="1" t="s">
        <v>712</v>
      </c>
      <c r="L771" s="6">
        <v>303268</v>
      </c>
      <c r="M771" s="2">
        <v>0</v>
      </c>
      <c r="N771" s="1" t="s">
        <v>843</v>
      </c>
      <c r="O771" s="1" t="s">
        <v>651</v>
      </c>
      <c r="P771" s="2">
        <v>-3.17</v>
      </c>
      <c r="Q771" s="2">
        <v>0</v>
      </c>
      <c r="R771" s="2">
        <v>0</v>
      </c>
      <c r="S771" s="2">
        <v>0.2</v>
      </c>
      <c r="T771" s="2">
        <v>-2.97</v>
      </c>
      <c r="U771" s="2">
        <v>0</v>
      </c>
      <c r="V771" s="2">
        <v>-3.17</v>
      </c>
      <c r="W771" s="2">
        <v>0</v>
      </c>
      <c r="X771" s="2">
        <v>0</v>
      </c>
      <c r="Y771" s="2">
        <v>0.2</v>
      </c>
      <c r="Z771" s="2">
        <v>-2.97</v>
      </c>
      <c r="AA771" s="2">
        <v>0</v>
      </c>
    </row>
    <row r="772" spans="1:27" ht="15" customHeight="1" x14ac:dyDescent="0.25">
      <c r="A772" s="75" t="str">
        <f t="shared" ref="A772:A835" si="36">H772&amp;B772</f>
        <v>LDONTFIgnore</v>
      </c>
      <c r="B772" s="75" t="str">
        <f>VLOOKUP(L772,Mapping!D:F,3,0)</f>
        <v>Ignore</v>
      </c>
      <c r="C772" s="75" t="str">
        <f>VLOOKUP(L772,Mapping!D:G,4,0)</f>
        <v>Ignore</v>
      </c>
      <c r="D772" s="78">
        <f t="shared" ref="D772:D835" si="37">(X772+Y772)/10000000</f>
        <v>0</v>
      </c>
      <c r="E772" s="78">
        <f t="shared" ref="E772:E835" si="38">(Z772+AA772)/10000000</f>
        <v>28.520372705</v>
      </c>
      <c r="F772" s="76">
        <f>VLOOKUP(L772,Mapping!D:H,5,0)</f>
        <v>0</v>
      </c>
      <c r="G772" s="1" t="s">
        <v>648</v>
      </c>
      <c r="H772" s="1" t="s">
        <v>994</v>
      </c>
      <c r="I772" s="1" t="s">
        <v>996</v>
      </c>
      <c r="J772" s="6">
        <v>303000</v>
      </c>
      <c r="K772" s="1" t="s">
        <v>712</v>
      </c>
      <c r="L772" s="6">
        <v>390000</v>
      </c>
      <c r="M772" s="2">
        <v>0</v>
      </c>
      <c r="N772" s="1" t="s">
        <v>717</v>
      </c>
      <c r="O772" s="1" t="s">
        <v>651</v>
      </c>
      <c r="P772" s="2">
        <v>0</v>
      </c>
      <c r="Q772" s="2">
        <v>285203727.05000001</v>
      </c>
      <c r="R772" s="2">
        <v>0</v>
      </c>
      <c r="S772" s="2">
        <v>0</v>
      </c>
      <c r="T772" s="2">
        <v>0</v>
      </c>
      <c r="U772" s="2">
        <v>285203727.05000001</v>
      </c>
      <c r="V772" s="2">
        <v>0</v>
      </c>
      <c r="W772" s="2">
        <v>285203727.05000001</v>
      </c>
      <c r="X772" s="2">
        <v>0</v>
      </c>
      <c r="Y772" s="2">
        <v>0</v>
      </c>
      <c r="Z772" s="2">
        <v>0</v>
      </c>
      <c r="AA772" s="2">
        <v>285203727.05000001</v>
      </c>
    </row>
    <row r="773" spans="1:27" ht="15" customHeight="1" x14ac:dyDescent="0.25">
      <c r="A773" s="75" t="str">
        <f t="shared" si="36"/>
        <v>LDONTFIgnore</v>
      </c>
      <c r="B773" s="75" t="str">
        <f>VLOOKUP(L773,Mapping!D:F,3,0)</f>
        <v>Ignore</v>
      </c>
      <c r="C773" s="75" t="str">
        <f>VLOOKUP(L773,Mapping!D:G,4,0)</f>
        <v>Ignore</v>
      </c>
      <c r="D773" s="78">
        <f t="shared" si="37"/>
        <v>0</v>
      </c>
      <c r="E773" s="78">
        <f t="shared" si="38"/>
        <v>-4.341112474</v>
      </c>
      <c r="F773" s="76">
        <f>VLOOKUP(L773,Mapping!D:H,5,0)</f>
        <v>0</v>
      </c>
      <c r="G773" s="1" t="s">
        <v>648</v>
      </c>
      <c r="H773" s="1" t="s">
        <v>994</v>
      </c>
      <c r="I773" s="1" t="s">
        <v>996</v>
      </c>
      <c r="J773" s="6">
        <v>303000</v>
      </c>
      <c r="K773" s="1" t="s">
        <v>712</v>
      </c>
      <c r="L773" s="6">
        <v>390001</v>
      </c>
      <c r="M773" s="2">
        <v>0</v>
      </c>
      <c r="N773" s="1" t="s">
        <v>718</v>
      </c>
      <c r="O773" s="1" t="s">
        <v>651</v>
      </c>
      <c r="P773" s="2">
        <v>-43411124.740000002</v>
      </c>
      <c r="Q773" s="2">
        <v>0</v>
      </c>
      <c r="R773" s="2">
        <v>0</v>
      </c>
      <c r="S773" s="2">
        <v>0</v>
      </c>
      <c r="T773" s="2">
        <v>-43411124.740000002</v>
      </c>
      <c r="U773" s="2">
        <v>0</v>
      </c>
      <c r="V773" s="2">
        <v>-43411124.740000002</v>
      </c>
      <c r="W773" s="2">
        <v>0</v>
      </c>
      <c r="X773" s="2">
        <v>0</v>
      </c>
      <c r="Y773" s="2">
        <v>0</v>
      </c>
      <c r="Z773" s="2">
        <v>-43411124.740000002</v>
      </c>
      <c r="AA773" s="2">
        <v>0</v>
      </c>
    </row>
    <row r="774" spans="1:27" ht="15" customHeight="1" x14ac:dyDescent="0.25">
      <c r="A774" s="75" t="str">
        <f t="shared" si="36"/>
        <v>LDONTFIgnore</v>
      </c>
      <c r="B774" s="75" t="str">
        <f>VLOOKUP(L774,Mapping!D:F,3,0)</f>
        <v>Ignore</v>
      </c>
      <c r="C774" s="75" t="str">
        <f>VLOOKUP(L774,Mapping!D:G,4,0)</f>
        <v>Ignore</v>
      </c>
      <c r="D774" s="78">
        <f t="shared" si="37"/>
        <v>0</v>
      </c>
      <c r="E774" s="78">
        <f t="shared" si="38"/>
        <v>-4.8719037999999999E-2</v>
      </c>
      <c r="F774" s="76">
        <f>VLOOKUP(L774,Mapping!D:H,5,0)</f>
        <v>0</v>
      </c>
      <c r="G774" s="1" t="s">
        <v>648</v>
      </c>
      <c r="H774" s="1" t="s">
        <v>994</v>
      </c>
      <c r="I774" s="1" t="s">
        <v>996</v>
      </c>
      <c r="J774" s="6">
        <v>303000</v>
      </c>
      <c r="K774" s="1" t="s">
        <v>712</v>
      </c>
      <c r="L774" s="6">
        <v>390002</v>
      </c>
      <c r="M774" s="2">
        <v>0</v>
      </c>
      <c r="N774" s="1" t="s">
        <v>719</v>
      </c>
      <c r="O774" s="1" t="s">
        <v>651</v>
      </c>
      <c r="P774" s="2">
        <v>-487190.38</v>
      </c>
      <c r="Q774" s="2">
        <v>0</v>
      </c>
      <c r="R774" s="2">
        <v>0</v>
      </c>
      <c r="S774" s="2">
        <v>0</v>
      </c>
      <c r="T774" s="2">
        <v>-487190.38</v>
      </c>
      <c r="U774" s="2">
        <v>0</v>
      </c>
      <c r="V774" s="2">
        <v>-487190.38</v>
      </c>
      <c r="W774" s="2">
        <v>0</v>
      </c>
      <c r="X774" s="2">
        <v>0</v>
      </c>
      <c r="Y774" s="2">
        <v>0</v>
      </c>
      <c r="Z774" s="2">
        <v>-487190.38</v>
      </c>
      <c r="AA774" s="2">
        <v>0</v>
      </c>
    </row>
    <row r="775" spans="1:27" ht="15" customHeight="1" x14ac:dyDescent="0.25">
      <c r="A775" s="75" t="str">
        <f t="shared" si="36"/>
        <v>LDONTFIgnore</v>
      </c>
      <c r="B775" s="75" t="str">
        <f>VLOOKUP(L775,Mapping!D:F,3,0)</f>
        <v>Ignore</v>
      </c>
      <c r="C775" s="75" t="str">
        <f>VLOOKUP(L775,Mapping!D:G,4,0)</f>
        <v>Ignore</v>
      </c>
      <c r="D775" s="78">
        <f t="shared" si="37"/>
        <v>0</v>
      </c>
      <c r="E775" s="78">
        <f t="shared" si="38"/>
        <v>-0.25888016800000002</v>
      </c>
      <c r="F775" s="76">
        <f>VLOOKUP(L775,Mapping!D:H,5,0)</f>
        <v>0</v>
      </c>
      <c r="G775" s="1" t="s">
        <v>648</v>
      </c>
      <c r="H775" s="1" t="s">
        <v>994</v>
      </c>
      <c r="I775" s="1" t="s">
        <v>996</v>
      </c>
      <c r="J775" s="6">
        <v>303000</v>
      </c>
      <c r="K775" s="1" t="s">
        <v>712</v>
      </c>
      <c r="L775" s="6">
        <v>390405</v>
      </c>
      <c r="M775" s="2">
        <v>0</v>
      </c>
      <c r="N775" s="1" t="s">
        <v>720</v>
      </c>
      <c r="O775" s="1" t="s">
        <v>651</v>
      </c>
      <c r="P775" s="2">
        <v>-2588801.6800000002</v>
      </c>
      <c r="Q775" s="2">
        <v>0</v>
      </c>
      <c r="R775" s="2">
        <v>0</v>
      </c>
      <c r="S775" s="2">
        <v>0</v>
      </c>
      <c r="T775" s="2">
        <v>-2588801.6800000002</v>
      </c>
      <c r="U775" s="2">
        <v>0</v>
      </c>
      <c r="V775" s="2">
        <v>-2588801.6800000002</v>
      </c>
      <c r="W775" s="2">
        <v>0</v>
      </c>
      <c r="X775" s="2">
        <v>0</v>
      </c>
      <c r="Y775" s="2">
        <v>0</v>
      </c>
      <c r="Z775" s="2">
        <v>-2588801.6800000002</v>
      </c>
      <c r="AA775" s="2">
        <v>0</v>
      </c>
    </row>
    <row r="776" spans="1:27" ht="15" customHeight="1" x14ac:dyDescent="0.25">
      <c r="A776" s="75" t="str">
        <f t="shared" si="36"/>
        <v>LDONTFIgnore</v>
      </c>
      <c r="B776" s="75" t="str">
        <f>VLOOKUP(L776,Mapping!D:F,3,0)</f>
        <v>Ignore</v>
      </c>
      <c r="C776" s="75" t="str">
        <f>VLOOKUP(L776,Mapping!D:G,4,0)</f>
        <v>Ignore</v>
      </c>
      <c r="D776" s="78">
        <f t="shared" si="37"/>
        <v>0</v>
      </c>
      <c r="E776" s="78">
        <f t="shared" si="38"/>
        <v>-5.6127059999999994E-3</v>
      </c>
      <c r="F776" s="76">
        <f>VLOOKUP(L776,Mapping!D:H,5,0)</f>
        <v>0</v>
      </c>
      <c r="G776" s="1" t="s">
        <v>648</v>
      </c>
      <c r="H776" s="1" t="s">
        <v>994</v>
      </c>
      <c r="I776" s="1" t="s">
        <v>996</v>
      </c>
      <c r="J776" s="6">
        <v>303000</v>
      </c>
      <c r="K776" s="1" t="s">
        <v>712</v>
      </c>
      <c r="L776" s="6">
        <v>390413</v>
      </c>
      <c r="M776" s="2">
        <v>0</v>
      </c>
      <c r="N776" s="1" t="s">
        <v>844</v>
      </c>
      <c r="O776" s="1" t="s">
        <v>651</v>
      </c>
      <c r="P776" s="2">
        <v>-56127.06</v>
      </c>
      <c r="Q776" s="2">
        <v>0</v>
      </c>
      <c r="R776" s="2">
        <v>0</v>
      </c>
      <c r="S776" s="2">
        <v>0</v>
      </c>
      <c r="T776" s="2">
        <v>-56127.06</v>
      </c>
      <c r="U776" s="2">
        <v>0</v>
      </c>
      <c r="V776" s="2">
        <v>-56127.06</v>
      </c>
      <c r="W776" s="2">
        <v>0</v>
      </c>
      <c r="X776" s="2">
        <v>0</v>
      </c>
      <c r="Y776" s="2">
        <v>0</v>
      </c>
      <c r="Z776" s="2">
        <v>-56127.06</v>
      </c>
      <c r="AA776" s="2">
        <v>0</v>
      </c>
    </row>
    <row r="777" spans="1:27" ht="15" customHeight="1" x14ac:dyDescent="0.25">
      <c r="A777" s="75" t="str">
        <f t="shared" si="36"/>
        <v>LDONTFIgnore</v>
      </c>
      <c r="B777" s="75" t="str">
        <f>VLOOKUP(L777,Mapping!D:F,3,0)</f>
        <v>Ignore</v>
      </c>
      <c r="C777" s="75" t="str">
        <f>VLOOKUP(L777,Mapping!D:G,4,0)</f>
        <v>Ignore</v>
      </c>
      <c r="D777" s="78">
        <f t="shared" si="37"/>
        <v>0</v>
      </c>
      <c r="E777" s="78">
        <f t="shared" si="38"/>
        <v>-14.387380497000001</v>
      </c>
      <c r="F777" s="76">
        <f>VLOOKUP(L777,Mapping!D:H,5,0)</f>
        <v>0</v>
      </c>
      <c r="G777" s="1" t="s">
        <v>648</v>
      </c>
      <c r="H777" s="1" t="s">
        <v>994</v>
      </c>
      <c r="I777" s="1" t="s">
        <v>996</v>
      </c>
      <c r="J777" s="6">
        <v>303000</v>
      </c>
      <c r="K777" s="1" t="s">
        <v>712</v>
      </c>
      <c r="L777" s="6">
        <v>390445</v>
      </c>
      <c r="M777" s="2">
        <v>0</v>
      </c>
      <c r="N777" s="1" t="s">
        <v>721</v>
      </c>
      <c r="O777" s="1" t="s">
        <v>651</v>
      </c>
      <c r="P777" s="2">
        <v>-143873804.97</v>
      </c>
      <c r="Q777" s="2">
        <v>0</v>
      </c>
      <c r="R777" s="2">
        <v>0</v>
      </c>
      <c r="S777" s="2">
        <v>0</v>
      </c>
      <c r="T777" s="2">
        <v>-143873804.97</v>
      </c>
      <c r="U777" s="2">
        <v>0</v>
      </c>
      <c r="V777" s="2">
        <v>-143873804.97</v>
      </c>
      <c r="W777" s="2">
        <v>0</v>
      </c>
      <c r="X777" s="2">
        <v>0</v>
      </c>
      <c r="Y777" s="2">
        <v>0</v>
      </c>
      <c r="Z777" s="2">
        <v>-143873804.97</v>
      </c>
      <c r="AA777" s="2">
        <v>0</v>
      </c>
    </row>
    <row r="778" spans="1:27" ht="15" customHeight="1" x14ac:dyDescent="0.25">
      <c r="A778" s="75" t="str">
        <f t="shared" si="36"/>
        <v>LDONTFIgnore</v>
      </c>
      <c r="B778" s="75" t="str">
        <f>VLOOKUP(L778,Mapping!D:F,3,0)</f>
        <v>Ignore</v>
      </c>
      <c r="C778" s="75" t="str">
        <f>VLOOKUP(L778,Mapping!D:G,4,0)</f>
        <v>Ignore</v>
      </c>
      <c r="D778" s="78">
        <f t="shared" si="37"/>
        <v>0</v>
      </c>
      <c r="E778" s="78">
        <f t="shared" si="38"/>
        <v>0.13966920399999999</v>
      </c>
      <c r="F778" s="76">
        <f>VLOOKUP(L778,Mapping!D:H,5,0)</f>
        <v>0</v>
      </c>
      <c r="G778" s="1" t="s">
        <v>648</v>
      </c>
      <c r="H778" s="1" t="s">
        <v>994</v>
      </c>
      <c r="I778" s="1" t="s">
        <v>996</v>
      </c>
      <c r="J778" s="6">
        <v>303000</v>
      </c>
      <c r="K778" s="1" t="s">
        <v>712</v>
      </c>
      <c r="L778" s="6">
        <v>390446</v>
      </c>
      <c r="M778" s="2">
        <v>0</v>
      </c>
      <c r="N778" s="1" t="s">
        <v>722</v>
      </c>
      <c r="O778" s="1" t="s">
        <v>651</v>
      </c>
      <c r="P778" s="2">
        <v>0</v>
      </c>
      <c r="Q778" s="2">
        <v>1396692.04</v>
      </c>
      <c r="R778" s="2">
        <v>0</v>
      </c>
      <c r="S778" s="2">
        <v>0</v>
      </c>
      <c r="T778" s="2">
        <v>0</v>
      </c>
      <c r="U778" s="2">
        <v>1396692.04</v>
      </c>
      <c r="V778" s="2">
        <v>0</v>
      </c>
      <c r="W778" s="2">
        <v>1396692.04</v>
      </c>
      <c r="X778" s="2">
        <v>0</v>
      </c>
      <c r="Y778" s="2">
        <v>0</v>
      </c>
      <c r="Z778" s="2">
        <v>0</v>
      </c>
      <c r="AA778" s="2">
        <v>1396692.04</v>
      </c>
    </row>
    <row r="779" spans="1:27" ht="15" customHeight="1" x14ac:dyDescent="0.25">
      <c r="A779" s="75" t="str">
        <f t="shared" si="36"/>
        <v>LDONTFIgnore</v>
      </c>
      <c r="B779" s="75" t="str">
        <f>VLOOKUP(L779,Mapping!D:F,3,0)</f>
        <v>Ignore</v>
      </c>
      <c r="C779" s="75" t="str">
        <f>VLOOKUP(L779,Mapping!D:G,4,0)</f>
        <v>Ignore</v>
      </c>
      <c r="D779" s="78">
        <f t="shared" si="37"/>
        <v>0</v>
      </c>
      <c r="E779" s="78">
        <f t="shared" si="38"/>
        <v>-1.7113982E-2</v>
      </c>
      <c r="F779" s="76">
        <f>VLOOKUP(L779,Mapping!D:H,5,0)</f>
        <v>0</v>
      </c>
      <c r="G779" s="1" t="s">
        <v>648</v>
      </c>
      <c r="H779" s="1" t="s">
        <v>994</v>
      </c>
      <c r="I779" s="1" t="s">
        <v>996</v>
      </c>
      <c r="J779" s="6">
        <v>303000</v>
      </c>
      <c r="K779" s="1" t="s">
        <v>712</v>
      </c>
      <c r="L779" s="6">
        <v>390466</v>
      </c>
      <c r="M779" s="2">
        <v>0</v>
      </c>
      <c r="N779" s="1" t="s">
        <v>848</v>
      </c>
      <c r="O779" s="1" t="s">
        <v>651</v>
      </c>
      <c r="P779" s="2">
        <v>-171139.82</v>
      </c>
      <c r="Q779" s="2">
        <v>0</v>
      </c>
      <c r="R779" s="2">
        <v>0</v>
      </c>
      <c r="S779" s="2">
        <v>0</v>
      </c>
      <c r="T779" s="2">
        <v>-171139.82</v>
      </c>
      <c r="U779" s="2">
        <v>0</v>
      </c>
      <c r="V779" s="2">
        <v>-171139.82</v>
      </c>
      <c r="W779" s="2">
        <v>0</v>
      </c>
      <c r="X779" s="2">
        <v>0</v>
      </c>
      <c r="Y779" s="2">
        <v>0</v>
      </c>
      <c r="Z779" s="2">
        <v>-171139.82</v>
      </c>
      <c r="AA779" s="2">
        <v>0</v>
      </c>
    </row>
    <row r="780" spans="1:27" ht="15" customHeight="1" x14ac:dyDescent="0.25">
      <c r="A780" s="75" t="str">
        <f t="shared" si="36"/>
        <v>LDONTFIgnore</v>
      </c>
      <c r="B780" s="75" t="str">
        <f>VLOOKUP(L780,Mapping!D:F,3,0)</f>
        <v>Ignore</v>
      </c>
      <c r="C780" s="75" t="str">
        <f>VLOOKUP(L780,Mapping!D:G,4,0)</f>
        <v>Ignore</v>
      </c>
      <c r="D780" s="78">
        <f t="shared" si="37"/>
        <v>0</v>
      </c>
      <c r="E780" s="78">
        <f t="shared" si="38"/>
        <v>-6.9353900000000007E-4</v>
      </c>
      <c r="F780" s="76">
        <f>VLOOKUP(L780,Mapping!D:H,5,0)</f>
        <v>0</v>
      </c>
      <c r="G780" s="1" t="s">
        <v>648</v>
      </c>
      <c r="H780" s="1" t="s">
        <v>994</v>
      </c>
      <c r="I780" s="1" t="s">
        <v>996</v>
      </c>
      <c r="J780" s="6">
        <v>303000</v>
      </c>
      <c r="K780" s="1" t="s">
        <v>712</v>
      </c>
      <c r="L780" s="6">
        <v>390468</v>
      </c>
      <c r="M780" s="2">
        <v>0</v>
      </c>
      <c r="N780" s="1" t="s">
        <v>849</v>
      </c>
      <c r="O780" s="1" t="s">
        <v>651</v>
      </c>
      <c r="P780" s="2">
        <v>-6935.39</v>
      </c>
      <c r="Q780" s="2">
        <v>0</v>
      </c>
      <c r="R780" s="2">
        <v>0</v>
      </c>
      <c r="S780" s="2">
        <v>0</v>
      </c>
      <c r="T780" s="2">
        <v>-6935.39</v>
      </c>
      <c r="U780" s="2">
        <v>0</v>
      </c>
      <c r="V780" s="2">
        <v>-6935.39</v>
      </c>
      <c r="W780" s="2">
        <v>0</v>
      </c>
      <c r="X780" s="2">
        <v>0</v>
      </c>
      <c r="Y780" s="2">
        <v>0</v>
      </c>
      <c r="Z780" s="2">
        <v>-6935.39</v>
      </c>
      <c r="AA780" s="2">
        <v>0</v>
      </c>
    </row>
    <row r="781" spans="1:27" ht="15" customHeight="1" x14ac:dyDescent="0.25">
      <c r="A781" s="75" t="str">
        <f t="shared" si="36"/>
        <v>LDONTF5.2</v>
      </c>
      <c r="B781" s="75">
        <f>VLOOKUP(L781,Mapping!D:F,3,0)</f>
        <v>5.2</v>
      </c>
      <c r="C781" s="75" t="str">
        <f>VLOOKUP(L781,Mapping!D:G,4,0)</f>
        <v>Ignore</v>
      </c>
      <c r="D781" s="78">
        <f t="shared" si="37"/>
        <v>9.7711800000000013E-4</v>
      </c>
      <c r="E781" s="78">
        <f t="shared" si="38"/>
        <v>9.7711800000000013E-4</v>
      </c>
      <c r="F781" s="76">
        <f>VLOOKUP(L781,Mapping!D:H,5,0)</f>
        <v>0</v>
      </c>
      <c r="G781" s="1" t="s">
        <v>648</v>
      </c>
      <c r="H781" s="1" t="s">
        <v>994</v>
      </c>
      <c r="I781" s="1" t="s">
        <v>996</v>
      </c>
      <c r="J781" s="6">
        <v>450000</v>
      </c>
      <c r="K781" s="1" t="s">
        <v>733</v>
      </c>
      <c r="L781" s="6">
        <v>452111</v>
      </c>
      <c r="M781" s="2">
        <v>0</v>
      </c>
      <c r="N781" s="1" t="s">
        <v>735</v>
      </c>
      <c r="O781" s="1" t="s">
        <v>651</v>
      </c>
      <c r="P781" s="2">
        <v>0</v>
      </c>
      <c r="Q781" s="2">
        <v>0</v>
      </c>
      <c r="R781" s="2">
        <v>0</v>
      </c>
      <c r="S781" s="2">
        <v>9771.18</v>
      </c>
      <c r="T781" s="2">
        <v>0</v>
      </c>
      <c r="U781" s="2">
        <v>9771.18</v>
      </c>
      <c r="V781" s="2">
        <v>0</v>
      </c>
      <c r="W781" s="2">
        <v>0</v>
      </c>
      <c r="X781" s="2">
        <v>0</v>
      </c>
      <c r="Y781" s="2">
        <v>9771.18</v>
      </c>
      <c r="Z781" s="2">
        <v>0</v>
      </c>
      <c r="AA781" s="2">
        <v>9771.18</v>
      </c>
    </row>
    <row r="782" spans="1:27" ht="15" customHeight="1" x14ac:dyDescent="0.25">
      <c r="A782" s="75" t="str">
        <f t="shared" si="36"/>
        <v>LDONTF5.2</v>
      </c>
      <c r="B782" s="75">
        <f>VLOOKUP(L782,Mapping!D:F,3,0)</f>
        <v>5.2</v>
      </c>
      <c r="C782" s="75" t="str">
        <f>VLOOKUP(L782,Mapping!D:G,4,0)</f>
        <v>Ignore</v>
      </c>
      <c r="D782" s="78">
        <f t="shared" si="37"/>
        <v>9.1084999999999999E-2</v>
      </c>
      <c r="E782" s="78">
        <f t="shared" si="38"/>
        <v>9.1084999999999999E-2</v>
      </c>
      <c r="F782" s="76">
        <f>VLOOKUP(L782,Mapping!D:H,5,0)</f>
        <v>0</v>
      </c>
      <c r="G782" s="1" t="s">
        <v>648</v>
      </c>
      <c r="H782" s="1" t="s">
        <v>994</v>
      </c>
      <c r="I782" s="1" t="s">
        <v>996</v>
      </c>
      <c r="J782" s="6">
        <v>450000</v>
      </c>
      <c r="K782" s="1" t="s">
        <v>733</v>
      </c>
      <c r="L782" s="6">
        <v>452180</v>
      </c>
      <c r="M782" s="2">
        <v>0</v>
      </c>
      <c r="N782" s="1" t="s">
        <v>856</v>
      </c>
      <c r="O782" s="1" t="s">
        <v>651</v>
      </c>
      <c r="P782" s="2">
        <v>0</v>
      </c>
      <c r="Q782" s="2">
        <v>0</v>
      </c>
      <c r="R782" s="2">
        <v>0</v>
      </c>
      <c r="S782" s="2">
        <v>910850</v>
      </c>
      <c r="T782" s="2">
        <v>0</v>
      </c>
      <c r="U782" s="2">
        <v>910850</v>
      </c>
      <c r="V782" s="2">
        <v>0</v>
      </c>
      <c r="W782" s="2">
        <v>0</v>
      </c>
      <c r="X782" s="2">
        <v>0</v>
      </c>
      <c r="Y782" s="2">
        <v>910850</v>
      </c>
      <c r="Z782" s="2">
        <v>0</v>
      </c>
      <c r="AA782" s="2">
        <v>910850</v>
      </c>
    </row>
    <row r="783" spans="1:27" ht="15" customHeight="1" x14ac:dyDescent="0.25">
      <c r="A783" s="75" t="str">
        <f t="shared" si="36"/>
        <v>LDONTF5.2</v>
      </c>
      <c r="B783" s="75">
        <f>VLOOKUP(L783,Mapping!D:F,3,0)</f>
        <v>5.2</v>
      </c>
      <c r="C783" s="75" t="str">
        <f>VLOOKUP(L783,Mapping!D:G,4,0)</f>
        <v>Ignore</v>
      </c>
      <c r="D783" s="78">
        <f t="shared" si="37"/>
        <v>3.1749999999999999E-3</v>
      </c>
      <c r="E783" s="78">
        <f t="shared" si="38"/>
        <v>3.1749999999999999E-3</v>
      </c>
      <c r="F783" s="76">
        <f>VLOOKUP(L783,Mapping!D:H,5,0)</f>
        <v>0</v>
      </c>
      <c r="G783" s="1" t="s">
        <v>648</v>
      </c>
      <c r="H783" s="1" t="s">
        <v>994</v>
      </c>
      <c r="I783" s="1" t="s">
        <v>996</v>
      </c>
      <c r="J783" s="6">
        <v>450000</v>
      </c>
      <c r="K783" s="1" t="s">
        <v>733</v>
      </c>
      <c r="L783" s="6">
        <v>452181</v>
      </c>
      <c r="M783" s="2">
        <v>0</v>
      </c>
      <c r="N783" s="1" t="s">
        <v>857</v>
      </c>
      <c r="O783" s="1" t="s">
        <v>651</v>
      </c>
      <c r="P783" s="2">
        <v>0</v>
      </c>
      <c r="Q783" s="2">
        <v>0</v>
      </c>
      <c r="R783" s="2">
        <v>0</v>
      </c>
      <c r="S783" s="2">
        <v>31750</v>
      </c>
      <c r="T783" s="2">
        <v>0</v>
      </c>
      <c r="U783" s="2">
        <v>31750</v>
      </c>
      <c r="V783" s="2">
        <v>0</v>
      </c>
      <c r="W783" s="2">
        <v>0</v>
      </c>
      <c r="X783" s="2">
        <v>0</v>
      </c>
      <c r="Y783" s="2">
        <v>31750</v>
      </c>
      <c r="Z783" s="2">
        <v>0</v>
      </c>
      <c r="AA783" s="2">
        <v>31750</v>
      </c>
    </row>
    <row r="784" spans="1:27" ht="15" customHeight="1" x14ac:dyDescent="0.25">
      <c r="A784" s="75" t="str">
        <f t="shared" si="36"/>
        <v>LDONTF5.2</v>
      </c>
      <c r="B784" s="75">
        <f>VLOOKUP(L784,Mapping!D:F,3,0)</f>
        <v>5.2</v>
      </c>
      <c r="C784" s="75" t="str">
        <f>VLOOKUP(L784,Mapping!D:G,4,0)</f>
        <v>Ignore</v>
      </c>
      <c r="D784" s="78">
        <f t="shared" si="37"/>
        <v>3.812790321</v>
      </c>
      <c r="E784" s="78">
        <f t="shared" si="38"/>
        <v>3.812790321</v>
      </c>
      <c r="F784" s="76">
        <f>VLOOKUP(L784,Mapping!D:H,5,0)</f>
        <v>0</v>
      </c>
      <c r="G784" s="1" t="s">
        <v>648</v>
      </c>
      <c r="H784" s="1" t="s">
        <v>994</v>
      </c>
      <c r="I784" s="1" t="s">
        <v>996</v>
      </c>
      <c r="J784" s="6">
        <v>450000</v>
      </c>
      <c r="K784" s="1" t="s">
        <v>733</v>
      </c>
      <c r="L784" s="6">
        <v>452230</v>
      </c>
      <c r="M784" s="2">
        <v>0</v>
      </c>
      <c r="N784" s="1" t="s">
        <v>740</v>
      </c>
      <c r="O784" s="1" t="s">
        <v>651</v>
      </c>
      <c r="P784" s="2">
        <v>0</v>
      </c>
      <c r="Q784" s="2">
        <v>0</v>
      </c>
      <c r="R784" s="2">
        <v>0</v>
      </c>
      <c r="S784" s="2">
        <v>38127903.210000001</v>
      </c>
      <c r="T784" s="2">
        <v>0</v>
      </c>
      <c r="U784" s="2">
        <v>38127903.210000001</v>
      </c>
      <c r="V784" s="2">
        <v>0</v>
      </c>
      <c r="W784" s="2">
        <v>0</v>
      </c>
      <c r="X784" s="2">
        <v>0</v>
      </c>
      <c r="Y784" s="2">
        <v>38127903.210000001</v>
      </c>
      <c r="Z784" s="2">
        <v>0</v>
      </c>
      <c r="AA784" s="2">
        <v>38127903.210000001</v>
      </c>
    </row>
    <row r="785" spans="1:27" ht="15" customHeight="1" x14ac:dyDescent="0.25">
      <c r="A785" s="75" t="str">
        <f t="shared" si="36"/>
        <v>LDONTF5.2</v>
      </c>
      <c r="B785" s="75">
        <f>VLOOKUP(L785,Mapping!D:F,3,0)</f>
        <v>5.2</v>
      </c>
      <c r="C785" s="75" t="str">
        <f>VLOOKUP(L785,Mapping!D:G,4,0)</f>
        <v>Ignore</v>
      </c>
      <c r="D785" s="78">
        <f t="shared" si="37"/>
        <v>1.346930089</v>
      </c>
      <c r="E785" s="78">
        <f t="shared" si="38"/>
        <v>1.346930089</v>
      </c>
      <c r="F785" s="76">
        <f>VLOOKUP(L785,Mapping!D:H,5,0)</f>
        <v>0</v>
      </c>
      <c r="G785" s="1" t="s">
        <v>648</v>
      </c>
      <c r="H785" s="1" t="s">
        <v>994</v>
      </c>
      <c r="I785" s="1" t="s">
        <v>996</v>
      </c>
      <c r="J785" s="6">
        <v>450000</v>
      </c>
      <c r="K785" s="1" t="s">
        <v>733</v>
      </c>
      <c r="L785" s="6">
        <v>452247</v>
      </c>
      <c r="M785" s="2">
        <v>0</v>
      </c>
      <c r="N785" s="1" t="s">
        <v>741</v>
      </c>
      <c r="O785" s="1" t="s">
        <v>651</v>
      </c>
      <c r="P785" s="2">
        <v>0</v>
      </c>
      <c r="Q785" s="2">
        <v>0</v>
      </c>
      <c r="R785" s="2">
        <v>0</v>
      </c>
      <c r="S785" s="2">
        <v>13469300.890000001</v>
      </c>
      <c r="T785" s="2">
        <v>0</v>
      </c>
      <c r="U785" s="2">
        <v>13469300.890000001</v>
      </c>
      <c r="V785" s="2">
        <v>0</v>
      </c>
      <c r="W785" s="2">
        <v>0</v>
      </c>
      <c r="X785" s="2">
        <v>0</v>
      </c>
      <c r="Y785" s="2">
        <v>13469300.890000001</v>
      </c>
      <c r="Z785" s="2">
        <v>0</v>
      </c>
      <c r="AA785" s="2">
        <v>13469300.890000001</v>
      </c>
    </row>
    <row r="786" spans="1:27" ht="15" customHeight="1" x14ac:dyDescent="0.25">
      <c r="A786" s="75" t="str">
        <f t="shared" si="36"/>
        <v>LDONTF5.5</v>
      </c>
      <c r="B786" s="75">
        <f>VLOOKUP(L786,Mapping!D:F,3,0)</f>
        <v>5.5</v>
      </c>
      <c r="C786" s="75" t="str">
        <f>VLOOKUP(L786,Mapping!D:G,4,0)</f>
        <v>Ignore</v>
      </c>
      <c r="D786" s="78">
        <f t="shared" si="37"/>
        <v>-1.11E-6</v>
      </c>
      <c r="E786" s="78">
        <f t="shared" si="38"/>
        <v>-1.11E-6</v>
      </c>
      <c r="F786" s="76">
        <f>VLOOKUP(L786,Mapping!D:H,5,0)</f>
        <v>0</v>
      </c>
      <c r="G786" s="1" t="s">
        <v>648</v>
      </c>
      <c r="H786" s="1" t="s">
        <v>994</v>
      </c>
      <c r="I786" s="1" t="s">
        <v>996</v>
      </c>
      <c r="J786" s="6">
        <v>460000</v>
      </c>
      <c r="K786" s="1" t="s">
        <v>742</v>
      </c>
      <c r="L786" s="6">
        <v>452233</v>
      </c>
      <c r="M786" s="2">
        <v>0</v>
      </c>
      <c r="N786" s="1" t="s">
        <v>743</v>
      </c>
      <c r="O786" s="1" t="s">
        <v>651</v>
      </c>
      <c r="P786" s="2">
        <v>0</v>
      </c>
      <c r="Q786" s="2">
        <v>0</v>
      </c>
      <c r="R786" s="2">
        <v>-11.1</v>
      </c>
      <c r="S786" s="2">
        <v>0</v>
      </c>
      <c r="T786" s="2">
        <v>-11.1</v>
      </c>
      <c r="U786" s="2">
        <v>0</v>
      </c>
      <c r="V786" s="2">
        <v>0</v>
      </c>
      <c r="W786" s="2">
        <v>0</v>
      </c>
      <c r="X786" s="2">
        <v>-11.1</v>
      </c>
      <c r="Y786" s="2">
        <v>0</v>
      </c>
      <c r="Z786" s="2">
        <v>-11.1</v>
      </c>
      <c r="AA786" s="2">
        <v>0</v>
      </c>
    </row>
    <row r="787" spans="1:27" ht="15" customHeight="1" x14ac:dyDescent="0.25">
      <c r="A787" s="75" t="str">
        <f t="shared" si="36"/>
        <v>LDONTF5.5</v>
      </c>
      <c r="B787" s="75">
        <f>VLOOKUP(L787,Mapping!D:F,3,0)</f>
        <v>5.5</v>
      </c>
      <c r="C787" s="75" t="str">
        <f>VLOOKUP(L787,Mapping!D:G,4,0)</f>
        <v>Ignore</v>
      </c>
      <c r="D787" s="78">
        <f t="shared" si="37"/>
        <v>-1.0618999999999999E-5</v>
      </c>
      <c r="E787" s="78">
        <f t="shared" si="38"/>
        <v>-1.0618999999999999E-5</v>
      </c>
      <c r="F787" s="76">
        <f>VLOOKUP(L787,Mapping!D:H,5,0)</f>
        <v>0</v>
      </c>
      <c r="G787" s="1" t="s">
        <v>648</v>
      </c>
      <c r="H787" s="1" t="s">
        <v>994</v>
      </c>
      <c r="I787" s="1" t="s">
        <v>996</v>
      </c>
      <c r="J787" s="6">
        <v>460000</v>
      </c>
      <c r="K787" s="1" t="s">
        <v>742</v>
      </c>
      <c r="L787" s="6">
        <v>460000</v>
      </c>
      <c r="M787" s="2">
        <v>0</v>
      </c>
      <c r="N787" s="1" t="s">
        <v>792</v>
      </c>
      <c r="O787" s="1" t="s">
        <v>651</v>
      </c>
      <c r="P787" s="2">
        <v>0</v>
      </c>
      <c r="Q787" s="2">
        <v>0</v>
      </c>
      <c r="R787" s="2">
        <v>-106.19</v>
      </c>
      <c r="S787" s="2">
        <v>0</v>
      </c>
      <c r="T787" s="2">
        <v>-106.19</v>
      </c>
      <c r="U787" s="2">
        <v>0</v>
      </c>
      <c r="V787" s="2">
        <v>0</v>
      </c>
      <c r="W787" s="2">
        <v>0</v>
      </c>
      <c r="X787" s="2">
        <v>-106.19</v>
      </c>
      <c r="Y787" s="2">
        <v>0</v>
      </c>
      <c r="Z787" s="2">
        <v>-106.19</v>
      </c>
      <c r="AA787" s="2">
        <v>0</v>
      </c>
    </row>
    <row r="788" spans="1:27" ht="15" customHeight="1" x14ac:dyDescent="0.25">
      <c r="A788" s="75" t="str">
        <f t="shared" si="36"/>
        <v>LDONTF5.5</v>
      </c>
      <c r="B788" s="75">
        <f>VLOOKUP(L788,Mapping!D:F,3,0)</f>
        <v>5.5</v>
      </c>
      <c r="C788" s="75" t="str">
        <f>VLOOKUP(L788,Mapping!D:G,4,0)</f>
        <v>Ignore</v>
      </c>
      <c r="D788" s="78">
        <f t="shared" si="37"/>
        <v>-1.22886E-4</v>
      </c>
      <c r="E788" s="78">
        <f t="shared" si="38"/>
        <v>-1.22886E-4</v>
      </c>
      <c r="F788" s="76">
        <f>VLOOKUP(L788,Mapping!D:H,5,0)</f>
        <v>0</v>
      </c>
      <c r="G788" s="1" t="s">
        <v>648</v>
      </c>
      <c r="H788" s="1" t="s">
        <v>994</v>
      </c>
      <c r="I788" s="1" t="s">
        <v>996</v>
      </c>
      <c r="J788" s="6">
        <v>460000</v>
      </c>
      <c r="K788" s="1" t="s">
        <v>742</v>
      </c>
      <c r="L788" s="6">
        <v>460100</v>
      </c>
      <c r="M788" s="2">
        <v>0</v>
      </c>
      <c r="N788" s="1" t="s">
        <v>815</v>
      </c>
      <c r="O788" s="1" t="s">
        <v>651</v>
      </c>
      <c r="P788" s="2">
        <v>0</v>
      </c>
      <c r="Q788" s="2">
        <v>0</v>
      </c>
      <c r="R788" s="2">
        <v>-1228.8600000000001</v>
      </c>
      <c r="S788" s="2">
        <v>0</v>
      </c>
      <c r="T788" s="2">
        <v>-1228.8600000000001</v>
      </c>
      <c r="U788" s="2">
        <v>0</v>
      </c>
      <c r="V788" s="2">
        <v>0</v>
      </c>
      <c r="W788" s="2">
        <v>0</v>
      </c>
      <c r="X788" s="2">
        <v>-1228.8600000000001</v>
      </c>
      <c r="Y788" s="2">
        <v>0</v>
      </c>
      <c r="Z788" s="2">
        <v>-1228.8600000000001</v>
      </c>
      <c r="AA788" s="2">
        <v>0</v>
      </c>
    </row>
    <row r="789" spans="1:27" ht="15" customHeight="1" x14ac:dyDescent="0.25">
      <c r="A789" s="75" t="str">
        <f t="shared" si="36"/>
        <v>LDONTF5.5</v>
      </c>
      <c r="B789" s="75">
        <f>VLOOKUP(L789,Mapping!D:F,3,0)</f>
        <v>5.5</v>
      </c>
      <c r="C789" s="75" t="str">
        <f>VLOOKUP(L789,Mapping!D:G,4,0)</f>
        <v>Ignore</v>
      </c>
      <c r="D789" s="78">
        <f t="shared" si="37"/>
        <v>7.2896000000000001E-5</v>
      </c>
      <c r="E789" s="78">
        <f t="shared" si="38"/>
        <v>7.2896000000000001E-5</v>
      </c>
      <c r="F789" s="76">
        <f>VLOOKUP(L789,Mapping!D:H,5,0)</f>
        <v>0</v>
      </c>
      <c r="G789" s="1" t="s">
        <v>648</v>
      </c>
      <c r="H789" s="1" t="s">
        <v>994</v>
      </c>
      <c r="I789" s="1" t="s">
        <v>996</v>
      </c>
      <c r="J789" s="6">
        <v>460000</v>
      </c>
      <c r="K789" s="1" t="s">
        <v>742</v>
      </c>
      <c r="L789" s="6">
        <v>460101</v>
      </c>
      <c r="M789" s="2">
        <v>0</v>
      </c>
      <c r="N789" s="1" t="s">
        <v>818</v>
      </c>
      <c r="O789" s="1" t="s">
        <v>651</v>
      </c>
      <c r="P789" s="2">
        <v>0</v>
      </c>
      <c r="Q789" s="2">
        <v>0</v>
      </c>
      <c r="R789" s="2">
        <v>0</v>
      </c>
      <c r="S789" s="2">
        <v>728.96</v>
      </c>
      <c r="T789" s="2">
        <v>0</v>
      </c>
      <c r="U789" s="2">
        <v>728.96</v>
      </c>
      <c r="V789" s="2">
        <v>0</v>
      </c>
      <c r="W789" s="2">
        <v>0</v>
      </c>
      <c r="X789" s="2">
        <v>0</v>
      </c>
      <c r="Y789" s="2">
        <v>728.96</v>
      </c>
      <c r="Z789" s="2">
        <v>0</v>
      </c>
      <c r="AA789" s="2">
        <v>728.96</v>
      </c>
    </row>
    <row r="790" spans="1:27" ht="15" customHeight="1" x14ac:dyDescent="0.25">
      <c r="A790" s="75" t="str">
        <f t="shared" si="36"/>
        <v>LDONTF5.5</v>
      </c>
      <c r="B790" s="75">
        <f>VLOOKUP(L790,Mapping!D:F,3,0)</f>
        <v>5.5</v>
      </c>
      <c r="C790" s="75" t="str">
        <f>VLOOKUP(L790,Mapping!D:G,4,0)</f>
        <v>Ignore</v>
      </c>
      <c r="D790" s="78">
        <f t="shared" si="37"/>
        <v>-6.8999999999999996E-8</v>
      </c>
      <c r="E790" s="78">
        <f t="shared" si="38"/>
        <v>-6.8999999999999996E-8</v>
      </c>
      <c r="F790" s="76">
        <f>VLOOKUP(L790,Mapping!D:H,5,0)</f>
        <v>0</v>
      </c>
      <c r="G790" s="1" t="s">
        <v>648</v>
      </c>
      <c r="H790" s="1" t="s">
        <v>994</v>
      </c>
      <c r="I790" s="1" t="s">
        <v>996</v>
      </c>
      <c r="J790" s="6">
        <v>460000</v>
      </c>
      <c r="K790" s="1" t="s">
        <v>742</v>
      </c>
      <c r="L790" s="6">
        <v>460102</v>
      </c>
      <c r="M790" s="2">
        <v>0</v>
      </c>
      <c r="N790" s="1" t="s">
        <v>819</v>
      </c>
      <c r="O790" s="1" t="s">
        <v>651</v>
      </c>
      <c r="P790" s="2">
        <v>0</v>
      </c>
      <c r="Q790" s="2">
        <v>0</v>
      </c>
      <c r="R790" s="2">
        <v>-0.69</v>
      </c>
      <c r="S790" s="2">
        <v>0</v>
      </c>
      <c r="T790" s="2">
        <v>-0.69</v>
      </c>
      <c r="U790" s="2">
        <v>0</v>
      </c>
      <c r="V790" s="2">
        <v>0</v>
      </c>
      <c r="W790" s="2">
        <v>0</v>
      </c>
      <c r="X790" s="2">
        <v>-0.69</v>
      </c>
      <c r="Y790" s="2">
        <v>0</v>
      </c>
      <c r="Z790" s="2">
        <v>-0.69</v>
      </c>
      <c r="AA790" s="2">
        <v>0</v>
      </c>
    </row>
    <row r="791" spans="1:27" ht="15" customHeight="1" x14ac:dyDescent="0.25">
      <c r="A791" s="75" t="str">
        <f t="shared" si="36"/>
        <v>LDONTF5.5</v>
      </c>
      <c r="B791" s="75">
        <f>VLOOKUP(L791,Mapping!D:F,3,0)</f>
        <v>5.5</v>
      </c>
      <c r="C791" s="75" t="str">
        <f>VLOOKUP(L791,Mapping!D:G,4,0)</f>
        <v>Ignore</v>
      </c>
      <c r="D791" s="78">
        <f t="shared" si="37"/>
        <v>1.7700000000000001E-7</v>
      </c>
      <c r="E791" s="78">
        <f t="shared" si="38"/>
        <v>1.7700000000000001E-7</v>
      </c>
      <c r="F791" s="76">
        <f>VLOOKUP(L791,Mapping!D:H,5,0)</f>
        <v>0</v>
      </c>
      <c r="G791" s="1" t="s">
        <v>648</v>
      </c>
      <c r="H791" s="1" t="s">
        <v>994</v>
      </c>
      <c r="I791" s="1" t="s">
        <v>996</v>
      </c>
      <c r="J791" s="6">
        <v>460000</v>
      </c>
      <c r="K791" s="1" t="s">
        <v>742</v>
      </c>
      <c r="L791" s="6">
        <v>460112</v>
      </c>
      <c r="M791" s="2">
        <v>0</v>
      </c>
      <c r="N791" s="1" t="s">
        <v>1033</v>
      </c>
      <c r="O791" s="1" t="s">
        <v>651</v>
      </c>
      <c r="P791" s="2">
        <v>0</v>
      </c>
      <c r="Q791" s="2">
        <v>0</v>
      </c>
      <c r="R791" s="2">
        <v>0</v>
      </c>
      <c r="S791" s="2">
        <v>1.77</v>
      </c>
      <c r="T791" s="2">
        <v>0</v>
      </c>
      <c r="U791" s="2">
        <v>1.77</v>
      </c>
      <c r="V791" s="2">
        <v>0</v>
      </c>
      <c r="W791" s="2">
        <v>0</v>
      </c>
      <c r="X791" s="2">
        <v>0</v>
      </c>
      <c r="Y791" s="2">
        <v>1.77</v>
      </c>
      <c r="Z791" s="2">
        <v>0</v>
      </c>
      <c r="AA791" s="2">
        <v>1.77</v>
      </c>
    </row>
    <row r="792" spans="1:27" ht="15" customHeight="1" x14ac:dyDescent="0.25">
      <c r="A792" s="75" t="str">
        <f t="shared" si="36"/>
        <v>LDONTF5.5</v>
      </c>
      <c r="B792" s="75">
        <f>VLOOKUP(L792,Mapping!D:F,3,0)</f>
        <v>5.5</v>
      </c>
      <c r="C792" s="75" t="str">
        <f>VLOOKUP(L792,Mapping!D:G,4,0)</f>
        <v>Ignore</v>
      </c>
      <c r="D792" s="78">
        <f t="shared" si="37"/>
        <v>4.9654999999999998E-5</v>
      </c>
      <c r="E792" s="78">
        <f t="shared" si="38"/>
        <v>4.9654999999999998E-5</v>
      </c>
      <c r="F792" s="76">
        <f>VLOOKUP(L792,Mapping!D:H,5,0)</f>
        <v>0</v>
      </c>
      <c r="G792" s="1" t="s">
        <v>648</v>
      </c>
      <c r="H792" s="1" t="s">
        <v>994</v>
      </c>
      <c r="I792" s="1" t="s">
        <v>996</v>
      </c>
      <c r="J792" s="6">
        <v>460000</v>
      </c>
      <c r="K792" s="1" t="s">
        <v>742</v>
      </c>
      <c r="L792" s="6">
        <v>460143</v>
      </c>
      <c r="M792" s="2">
        <v>0</v>
      </c>
      <c r="N792" s="1" t="s">
        <v>816</v>
      </c>
      <c r="O792" s="1" t="s">
        <v>651</v>
      </c>
      <c r="P792" s="2">
        <v>0</v>
      </c>
      <c r="Q792" s="2">
        <v>0</v>
      </c>
      <c r="R792" s="2">
        <v>0</v>
      </c>
      <c r="S792" s="2">
        <v>496.55</v>
      </c>
      <c r="T792" s="2">
        <v>0</v>
      </c>
      <c r="U792" s="2">
        <v>496.55</v>
      </c>
      <c r="V792" s="2">
        <v>0</v>
      </c>
      <c r="W792" s="2">
        <v>0</v>
      </c>
      <c r="X792" s="2">
        <v>0</v>
      </c>
      <c r="Y792" s="2">
        <v>496.55</v>
      </c>
      <c r="Z792" s="2">
        <v>0</v>
      </c>
      <c r="AA792" s="2">
        <v>496.55</v>
      </c>
    </row>
    <row r="793" spans="1:27" ht="15" customHeight="1" x14ac:dyDescent="0.25">
      <c r="A793" s="75" t="str">
        <f t="shared" si="36"/>
        <v>LDONTF5.5</v>
      </c>
      <c r="B793" s="75">
        <f>VLOOKUP(L793,Mapping!D:F,3,0)</f>
        <v>5.5</v>
      </c>
      <c r="C793" s="75" t="str">
        <f>VLOOKUP(L793,Mapping!D:G,4,0)</f>
        <v>Ignore</v>
      </c>
      <c r="D793" s="78">
        <f t="shared" si="37"/>
        <v>9.9E-8</v>
      </c>
      <c r="E793" s="78">
        <f t="shared" si="38"/>
        <v>9.9E-8</v>
      </c>
      <c r="F793" s="76">
        <f>VLOOKUP(L793,Mapping!D:H,5,0)</f>
        <v>0</v>
      </c>
      <c r="G793" s="1" t="s">
        <v>648</v>
      </c>
      <c r="H793" s="1" t="s">
        <v>994</v>
      </c>
      <c r="I793" s="1" t="s">
        <v>996</v>
      </c>
      <c r="J793" s="6">
        <v>460000</v>
      </c>
      <c r="K793" s="1" t="s">
        <v>742</v>
      </c>
      <c r="L793" s="6">
        <v>460144</v>
      </c>
      <c r="M793" s="2">
        <v>0</v>
      </c>
      <c r="N793" s="1" t="s">
        <v>820</v>
      </c>
      <c r="O793" s="1" t="s">
        <v>651</v>
      </c>
      <c r="P793" s="2">
        <v>0</v>
      </c>
      <c r="Q793" s="2">
        <v>0</v>
      </c>
      <c r="R793" s="2">
        <v>0</v>
      </c>
      <c r="S793" s="2">
        <v>0.99</v>
      </c>
      <c r="T793" s="2">
        <v>0</v>
      </c>
      <c r="U793" s="2">
        <v>0.99</v>
      </c>
      <c r="V793" s="2">
        <v>0</v>
      </c>
      <c r="W793" s="2">
        <v>0</v>
      </c>
      <c r="X793" s="2">
        <v>0</v>
      </c>
      <c r="Y793" s="2">
        <v>0.99</v>
      </c>
      <c r="Z793" s="2">
        <v>0</v>
      </c>
      <c r="AA793" s="2">
        <v>0.99</v>
      </c>
    </row>
    <row r="794" spans="1:27" ht="15" customHeight="1" x14ac:dyDescent="0.25">
      <c r="A794" s="75" t="str">
        <f t="shared" si="36"/>
        <v>LDONTF5.5</v>
      </c>
      <c r="B794" s="75">
        <f>VLOOKUP(L794,Mapping!D:F,3,0)</f>
        <v>5.5</v>
      </c>
      <c r="C794" s="75" t="str">
        <f>VLOOKUP(L794,Mapping!D:G,4,0)</f>
        <v>Ignore</v>
      </c>
      <c r="D794" s="78">
        <f t="shared" si="37"/>
        <v>9.9999999999999995E-8</v>
      </c>
      <c r="E794" s="78">
        <f t="shared" si="38"/>
        <v>9.9999999999999995E-8</v>
      </c>
      <c r="F794" s="76">
        <f>VLOOKUP(L794,Mapping!D:H,5,0)</f>
        <v>0</v>
      </c>
      <c r="G794" s="1" t="s">
        <v>648</v>
      </c>
      <c r="H794" s="1" t="s">
        <v>994</v>
      </c>
      <c r="I794" s="1" t="s">
        <v>996</v>
      </c>
      <c r="J794" s="6">
        <v>460000</v>
      </c>
      <c r="K794" s="1" t="s">
        <v>742</v>
      </c>
      <c r="L794" s="6">
        <v>460164</v>
      </c>
      <c r="M794" s="2">
        <v>0</v>
      </c>
      <c r="N794" s="1" t="s">
        <v>1036</v>
      </c>
      <c r="O794" s="1" t="s">
        <v>651</v>
      </c>
      <c r="P794" s="2">
        <v>0</v>
      </c>
      <c r="Q794" s="2">
        <v>0</v>
      </c>
      <c r="R794" s="2">
        <v>0</v>
      </c>
      <c r="S794" s="2">
        <v>1</v>
      </c>
      <c r="T794" s="2">
        <v>0</v>
      </c>
      <c r="U794" s="2">
        <v>1</v>
      </c>
      <c r="V794" s="2">
        <v>0</v>
      </c>
      <c r="W794" s="2">
        <v>0</v>
      </c>
      <c r="X794" s="2">
        <v>0</v>
      </c>
      <c r="Y794" s="2">
        <v>1</v>
      </c>
      <c r="Z794" s="2">
        <v>0</v>
      </c>
      <c r="AA794" s="2">
        <v>1</v>
      </c>
    </row>
    <row r="795" spans="1:27" ht="15" customHeight="1" x14ac:dyDescent="0.25">
      <c r="A795" s="75" t="str">
        <f t="shared" si="36"/>
        <v>LDONTF5.5</v>
      </c>
      <c r="B795" s="75">
        <f>VLOOKUP(L795,Mapping!D:F,3,0)</f>
        <v>5.5</v>
      </c>
      <c r="C795" s="75" t="str">
        <f>VLOOKUP(L795,Mapping!D:G,4,0)</f>
        <v>Ignore</v>
      </c>
      <c r="D795" s="78">
        <f t="shared" si="37"/>
        <v>2.8000000000000003E-8</v>
      </c>
      <c r="E795" s="78">
        <f t="shared" si="38"/>
        <v>2.8000000000000003E-8</v>
      </c>
      <c r="F795" s="76">
        <f>VLOOKUP(L795,Mapping!D:H,5,0)</f>
        <v>0</v>
      </c>
      <c r="G795" s="1" t="s">
        <v>648</v>
      </c>
      <c r="H795" s="1" t="s">
        <v>994</v>
      </c>
      <c r="I795" s="1" t="s">
        <v>996</v>
      </c>
      <c r="J795" s="6">
        <v>460000</v>
      </c>
      <c r="K795" s="1" t="s">
        <v>742</v>
      </c>
      <c r="L795" s="6">
        <v>460166</v>
      </c>
      <c r="M795" s="2">
        <v>0</v>
      </c>
      <c r="N795" s="1" t="s">
        <v>1037</v>
      </c>
      <c r="O795" s="1" t="s">
        <v>651</v>
      </c>
      <c r="P795" s="2">
        <v>0</v>
      </c>
      <c r="Q795" s="2">
        <v>0</v>
      </c>
      <c r="R795" s="2">
        <v>0</v>
      </c>
      <c r="S795" s="2">
        <v>0.28000000000000003</v>
      </c>
      <c r="T795" s="2">
        <v>0</v>
      </c>
      <c r="U795" s="2">
        <v>0.28000000000000003</v>
      </c>
      <c r="V795" s="2">
        <v>0</v>
      </c>
      <c r="W795" s="2">
        <v>0</v>
      </c>
      <c r="X795" s="2">
        <v>0</v>
      </c>
      <c r="Y795" s="2">
        <v>0.28000000000000003</v>
      </c>
      <c r="Z795" s="2">
        <v>0</v>
      </c>
      <c r="AA795" s="2">
        <v>0.28000000000000003</v>
      </c>
    </row>
    <row r="796" spans="1:27" ht="15" customHeight="1" x14ac:dyDescent="0.25">
      <c r="A796" s="75" t="str">
        <f t="shared" si="36"/>
        <v>LDONTF5.3</v>
      </c>
      <c r="B796" s="75">
        <f>VLOOKUP(L796,Mapping!D:F,3,0)</f>
        <v>5.3</v>
      </c>
      <c r="C796" s="75" t="str">
        <f>VLOOKUP(L796,Mapping!D:G,4,0)</f>
        <v>Ignore</v>
      </c>
      <c r="D796" s="78">
        <f t="shared" si="37"/>
        <v>-3.5399999999999999E-4</v>
      </c>
      <c r="E796" s="78">
        <f t="shared" si="38"/>
        <v>-3.5399999999999999E-4</v>
      </c>
      <c r="F796" s="76">
        <f>VLOOKUP(L796,Mapping!D:H,5,0)</f>
        <v>0</v>
      </c>
      <c r="G796" s="1" t="s">
        <v>648</v>
      </c>
      <c r="H796" s="1" t="s">
        <v>994</v>
      </c>
      <c r="I796" s="1" t="s">
        <v>996</v>
      </c>
      <c r="J796" s="6">
        <v>510000</v>
      </c>
      <c r="K796" s="1" t="s">
        <v>745</v>
      </c>
      <c r="L796" s="6">
        <v>512230</v>
      </c>
      <c r="M796" s="2">
        <v>0</v>
      </c>
      <c r="N796" s="1" t="s">
        <v>748</v>
      </c>
      <c r="O796" s="1" t="s">
        <v>651</v>
      </c>
      <c r="P796" s="2">
        <v>0</v>
      </c>
      <c r="Q796" s="2">
        <v>0</v>
      </c>
      <c r="R796" s="2">
        <v>-3540</v>
      </c>
      <c r="S796" s="2">
        <v>0</v>
      </c>
      <c r="T796" s="2">
        <v>-3540</v>
      </c>
      <c r="U796" s="2">
        <v>0</v>
      </c>
      <c r="V796" s="2">
        <v>0</v>
      </c>
      <c r="W796" s="2">
        <v>0</v>
      </c>
      <c r="X796" s="2">
        <v>-3540</v>
      </c>
      <c r="Y796" s="2">
        <v>0</v>
      </c>
      <c r="Z796" s="2">
        <v>-3540</v>
      </c>
      <c r="AA796" s="2">
        <v>0</v>
      </c>
    </row>
    <row r="797" spans="1:27" ht="15" customHeight="1" x14ac:dyDescent="0.25">
      <c r="A797" s="75" t="str">
        <f t="shared" si="36"/>
        <v>LDONTF6.3</v>
      </c>
      <c r="B797" s="75">
        <f>VLOOKUP(L797,Mapping!D:F,3,0)</f>
        <v>6.3</v>
      </c>
      <c r="C797" s="75" t="str">
        <f>VLOOKUP(L797,Mapping!D:G,4,0)</f>
        <v>Mirror</v>
      </c>
      <c r="D797" s="78">
        <f t="shared" si="37"/>
        <v>-9.4314889999999995E-3</v>
      </c>
      <c r="E797" s="78">
        <f t="shared" si="38"/>
        <v>-9.4314889999999995E-3</v>
      </c>
      <c r="F797" s="76">
        <f>VLOOKUP(L797,Mapping!D:H,5,0)</f>
        <v>0</v>
      </c>
      <c r="G797" s="1" t="s">
        <v>648</v>
      </c>
      <c r="H797" s="1" t="s">
        <v>994</v>
      </c>
      <c r="I797" s="1" t="s">
        <v>996</v>
      </c>
      <c r="J797" s="6">
        <v>550000</v>
      </c>
      <c r="K797" s="1" t="s">
        <v>752</v>
      </c>
      <c r="L797" s="6">
        <v>553007</v>
      </c>
      <c r="M797" s="2">
        <v>0</v>
      </c>
      <c r="N797" s="1" t="s">
        <v>753</v>
      </c>
      <c r="O797" s="1" t="s">
        <v>651</v>
      </c>
      <c r="P797" s="2">
        <v>0</v>
      </c>
      <c r="Q797" s="2">
        <v>0</v>
      </c>
      <c r="R797" s="2">
        <v>-94314.89</v>
      </c>
      <c r="S797" s="2">
        <v>0</v>
      </c>
      <c r="T797" s="2">
        <v>-94314.89</v>
      </c>
      <c r="U797" s="2">
        <v>0</v>
      </c>
      <c r="V797" s="2">
        <v>0</v>
      </c>
      <c r="W797" s="2">
        <v>0</v>
      </c>
      <c r="X797" s="2">
        <v>-94314.89</v>
      </c>
      <c r="Y797" s="2">
        <v>0</v>
      </c>
      <c r="Z797" s="2">
        <v>-94314.89</v>
      </c>
      <c r="AA797" s="2">
        <v>0</v>
      </c>
    </row>
    <row r="798" spans="1:27" ht="15" customHeight="1" x14ac:dyDescent="0.25">
      <c r="A798" s="75" t="str">
        <f t="shared" si="36"/>
        <v>LDONTF6.3</v>
      </c>
      <c r="B798" s="75">
        <f>VLOOKUP(L798,Mapping!D:F,3,0)</f>
        <v>6.3</v>
      </c>
      <c r="C798" s="75" t="str">
        <f>VLOOKUP(L798,Mapping!D:G,4,0)</f>
        <v>Mirror</v>
      </c>
      <c r="D798" s="78">
        <f t="shared" si="37"/>
        <v>-2.3600000000000001E-3</v>
      </c>
      <c r="E798" s="78">
        <f t="shared" si="38"/>
        <v>-2.3600000000000001E-3</v>
      </c>
      <c r="F798" s="76">
        <f>VLOOKUP(L798,Mapping!D:H,5,0)</f>
        <v>0</v>
      </c>
      <c r="G798" s="1" t="s">
        <v>648</v>
      </c>
      <c r="H798" s="1" t="s">
        <v>994</v>
      </c>
      <c r="I798" s="1" t="s">
        <v>996</v>
      </c>
      <c r="J798" s="6">
        <v>550000</v>
      </c>
      <c r="K798" s="1" t="s">
        <v>752</v>
      </c>
      <c r="L798" s="6">
        <v>553020</v>
      </c>
      <c r="M798" s="2">
        <v>0</v>
      </c>
      <c r="N798" s="1" t="s">
        <v>1652</v>
      </c>
      <c r="O798" s="1" t="s">
        <v>651</v>
      </c>
      <c r="P798" s="2">
        <v>0</v>
      </c>
      <c r="Q798" s="2">
        <v>0</v>
      </c>
      <c r="R798" s="2">
        <v>-23600</v>
      </c>
      <c r="S798" s="2">
        <v>0</v>
      </c>
      <c r="T798" s="2">
        <v>-23600</v>
      </c>
      <c r="U798" s="2">
        <v>0</v>
      </c>
      <c r="V798" s="2">
        <v>0</v>
      </c>
      <c r="W798" s="2">
        <v>0</v>
      </c>
      <c r="X798" s="2">
        <v>-23600</v>
      </c>
      <c r="Y798" s="2">
        <v>0</v>
      </c>
      <c r="Z798" s="2">
        <v>-23600</v>
      </c>
      <c r="AA798" s="2">
        <v>0</v>
      </c>
    </row>
    <row r="799" spans="1:27" ht="15" customHeight="1" x14ac:dyDescent="0.25">
      <c r="A799" s="75" t="str">
        <f t="shared" si="36"/>
        <v>LDONTF6.3</v>
      </c>
      <c r="B799" s="75">
        <f>VLOOKUP(L799,Mapping!D:F,3,0)</f>
        <v>6.3</v>
      </c>
      <c r="C799" s="75" t="str">
        <f>VLOOKUP(L799,Mapping!D:G,4,0)</f>
        <v>Mirror</v>
      </c>
      <c r="D799" s="78">
        <f t="shared" si="37"/>
        <v>-2.6548099999999997E-4</v>
      </c>
      <c r="E799" s="78">
        <f t="shared" si="38"/>
        <v>-2.6548099999999997E-4</v>
      </c>
      <c r="F799" s="76">
        <f>VLOOKUP(L799,Mapping!D:H,5,0)</f>
        <v>0</v>
      </c>
      <c r="G799" s="1" t="s">
        <v>648</v>
      </c>
      <c r="H799" s="1" t="s">
        <v>994</v>
      </c>
      <c r="I799" s="1" t="s">
        <v>996</v>
      </c>
      <c r="J799" s="6">
        <v>550000</v>
      </c>
      <c r="K799" s="1" t="s">
        <v>752</v>
      </c>
      <c r="L799" s="6">
        <v>553107</v>
      </c>
      <c r="M799" s="2">
        <v>0</v>
      </c>
      <c r="N799" s="1" t="s">
        <v>755</v>
      </c>
      <c r="O799" s="1" t="s">
        <v>651</v>
      </c>
      <c r="P799" s="2">
        <v>0</v>
      </c>
      <c r="Q799" s="2">
        <v>0</v>
      </c>
      <c r="R799" s="2">
        <v>-2654.81</v>
      </c>
      <c r="S799" s="2">
        <v>0</v>
      </c>
      <c r="T799" s="2">
        <v>-2654.81</v>
      </c>
      <c r="U799" s="2">
        <v>0</v>
      </c>
      <c r="V799" s="2">
        <v>0</v>
      </c>
      <c r="W799" s="2">
        <v>0</v>
      </c>
      <c r="X799" s="2">
        <v>-2654.81</v>
      </c>
      <c r="Y799" s="2">
        <v>0</v>
      </c>
      <c r="Z799" s="2">
        <v>-2654.81</v>
      </c>
      <c r="AA799" s="2">
        <v>0</v>
      </c>
    </row>
    <row r="800" spans="1:27" ht="15" customHeight="1" x14ac:dyDescent="0.25">
      <c r="A800" s="75" t="str">
        <f t="shared" si="36"/>
        <v>LDONTF6.3</v>
      </c>
      <c r="B800" s="75">
        <f>VLOOKUP(L800,Mapping!D:F,3,0)</f>
        <v>6.3</v>
      </c>
      <c r="C800" s="75" t="str">
        <f>VLOOKUP(L800,Mapping!D:G,4,0)</f>
        <v>Mirror</v>
      </c>
      <c r="D800" s="78">
        <f t="shared" si="37"/>
        <v>3.9935167000000001E-2</v>
      </c>
      <c r="E800" s="78">
        <f t="shared" si="38"/>
        <v>3.9935167000000001E-2</v>
      </c>
      <c r="F800" s="76">
        <f>VLOOKUP(L800,Mapping!D:H,5,0)</f>
        <v>0</v>
      </c>
      <c r="G800" s="1" t="s">
        <v>648</v>
      </c>
      <c r="H800" s="1" t="s">
        <v>994</v>
      </c>
      <c r="I800" s="1" t="s">
        <v>996</v>
      </c>
      <c r="J800" s="6">
        <v>550000</v>
      </c>
      <c r="K800" s="1" t="s">
        <v>752</v>
      </c>
      <c r="L800" s="6">
        <v>553111</v>
      </c>
      <c r="M800" s="2">
        <v>0</v>
      </c>
      <c r="N800" s="1" t="s">
        <v>756</v>
      </c>
      <c r="O800" s="1" t="s">
        <v>651</v>
      </c>
      <c r="P800" s="2">
        <v>0</v>
      </c>
      <c r="Q800" s="2">
        <v>0</v>
      </c>
      <c r="R800" s="2">
        <v>0</v>
      </c>
      <c r="S800" s="2">
        <v>399351.67</v>
      </c>
      <c r="T800" s="2">
        <v>0</v>
      </c>
      <c r="U800" s="2">
        <v>399351.67</v>
      </c>
      <c r="V800" s="2">
        <v>0</v>
      </c>
      <c r="W800" s="2">
        <v>0</v>
      </c>
      <c r="X800" s="2">
        <v>0</v>
      </c>
      <c r="Y800" s="2">
        <v>399351.67</v>
      </c>
      <c r="Z800" s="2">
        <v>0</v>
      </c>
      <c r="AA800" s="2">
        <v>399351.67</v>
      </c>
    </row>
    <row r="801" spans="1:27" ht="15" customHeight="1" x14ac:dyDescent="0.25">
      <c r="A801" s="75" t="str">
        <f t="shared" si="36"/>
        <v>LDONTF6.2</v>
      </c>
      <c r="B801" s="75">
        <f>VLOOKUP(L801,Mapping!D:F,3,0)</f>
        <v>6.2</v>
      </c>
      <c r="C801" s="75" t="str">
        <f>VLOOKUP(L801,Mapping!D:G,4,0)</f>
        <v>Mirror</v>
      </c>
      <c r="D801" s="78">
        <f t="shared" si="37"/>
        <v>-1.7678290000000001E-3</v>
      </c>
      <c r="E801" s="78">
        <f t="shared" si="38"/>
        <v>-1.7678290000000001E-3</v>
      </c>
      <c r="F801" s="76">
        <f>VLOOKUP(L801,Mapping!D:H,5,0)</f>
        <v>0</v>
      </c>
      <c r="G801" s="1" t="s">
        <v>648</v>
      </c>
      <c r="H801" s="1" t="s">
        <v>994</v>
      </c>
      <c r="I801" s="1" t="s">
        <v>996</v>
      </c>
      <c r="J801" s="6">
        <v>550000</v>
      </c>
      <c r="K801" s="1" t="s">
        <v>752</v>
      </c>
      <c r="L801" s="6">
        <v>553131</v>
      </c>
      <c r="M801" s="2">
        <v>0</v>
      </c>
      <c r="N801" s="1" t="s">
        <v>757</v>
      </c>
      <c r="O801" s="1" t="s">
        <v>651</v>
      </c>
      <c r="P801" s="2">
        <v>0</v>
      </c>
      <c r="Q801" s="2">
        <v>0</v>
      </c>
      <c r="R801" s="2">
        <v>-17678.29</v>
      </c>
      <c r="S801" s="2">
        <v>0</v>
      </c>
      <c r="T801" s="2">
        <v>-17678.29</v>
      </c>
      <c r="U801" s="2">
        <v>0</v>
      </c>
      <c r="V801" s="2">
        <v>0</v>
      </c>
      <c r="W801" s="2">
        <v>0</v>
      </c>
      <c r="X801" s="2">
        <v>-17678.29</v>
      </c>
      <c r="Y801" s="2">
        <v>0</v>
      </c>
      <c r="Z801" s="2">
        <v>-17678.29</v>
      </c>
      <c r="AA801" s="2">
        <v>0</v>
      </c>
    </row>
    <row r="802" spans="1:27" ht="15" customHeight="1" x14ac:dyDescent="0.25">
      <c r="A802" s="75" t="str">
        <f t="shared" si="36"/>
        <v>LDONTF6.3</v>
      </c>
      <c r="B802" s="75">
        <f>VLOOKUP(L802,Mapping!D:F,3,0)</f>
        <v>6.3</v>
      </c>
      <c r="C802" s="75" t="str">
        <f>VLOOKUP(L802,Mapping!D:G,4,0)</f>
        <v>Mirror</v>
      </c>
      <c r="D802" s="78">
        <f t="shared" si="37"/>
        <v>-8.6110000000000001E-5</v>
      </c>
      <c r="E802" s="78">
        <f t="shared" si="38"/>
        <v>-8.6110000000000001E-5</v>
      </c>
      <c r="F802" s="76">
        <f>VLOOKUP(L802,Mapping!D:H,5,0)</f>
        <v>0</v>
      </c>
      <c r="G802" s="1" t="s">
        <v>648</v>
      </c>
      <c r="H802" s="1" t="s">
        <v>994</v>
      </c>
      <c r="I802" s="1" t="s">
        <v>996</v>
      </c>
      <c r="J802" s="6">
        <v>550000</v>
      </c>
      <c r="K802" s="1" t="s">
        <v>752</v>
      </c>
      <c r="L802" s="6">
        <v>553141</v>
      </c>
      <c r="M802" s="2">
        <v>0</v>
      </c>
      <c r="N802" s="1" t="s">
        <v>758</v>
      </c>
      <c r="O802" s="1" t="s">
        <v>651</v>
      </c>
      <c r="P802" s="2">
        <v>0</v>
      </c>
      <c r="Q802" s="2">
        <v>0</v>
      </c>
      <c r="R802" s="2">
        <v>-861.1</v>
      </c>
      <c r="S802" s="2">
        <v>0</v>
      </c>
      <c r="T802" s="2">
        <v>-861.1</v>
      </c>
      <c r="U802" s="2">
        <v>0</v>
      </c>
      <c r="V802" s="2">
        <v>0</v>
      </c>
      <c r="W802" s="2">
        <v>0</v>
      </c>
      <c r="X802" s="2">
        <v>-861.1</v>
      </c>
      <c r="Y802" s="2">
        <v>0</v>
      </c>
      <c r="Z802" s="2">
        <v>-861.1</v>
      </c>
      <c r="AA802" s="2">
        <v>0</v>
      </c>
    </row>
    <row r="803" spans="1:27" ht="15" customHeight="1" x14ac:dyDescent="0.25">
      <c r="A803" s="75" t="str">
        <f t="shared" si="36"/>
        <v>LDONTF6.3</v>
      </c>
      <c r="B803" s="75">
        <f>VLOOKUP(L803,Mapping!D:F,3,0)</f>
        <v>6.3</v>
      </c>
      <c r="C803" s="75" t="str">
        <f>VLOOKUP(L803,Mapping!D:G,4,0)</f>
        <v>Accrual</v>
      </c>
      <c r="D803" s="78">
        <f t="shared" si="37"/>
        <v>-1.6198801000000002E-2</v>
      </c>
      <c r="E803" s="78">
        <f t="shared" si="38"/>
        <v>-1.6198801000000002E-2</v>
      </c>
      <c r="F803" s="76">
        <f>VLOOKUP(L803,Mapping!D:H,5,0)</f>
        <v>0</v>
      </c>
      <c r="G803" s="1" t="s">
        <v>648</v>
      </c>
      <c r="H803" s="1" t="s">
        <v>994</v>
      </c>
      <c r="I803" s="1" t="s">
        <v>996</v>
      </c>
      <c r="J803" s="6">
        <v>550000</v>
      </c>
      <c r="K803" s="1" t="s">
        <v>752</v>
      </c>
      <c r="L803" s="6">
        <v>553171</v>
      </c>
      <c r="M803" s="2">
        <v>0</v>
      </c>
      <c r="N803" s="1" t="s">
        <v>759</v>
      </c>
      <c r="O803" s="1" t="s">
        <v>651</v>
      </c>
      <c r="P803" s="2">
        <v>0</v>
      </c>
      <c r="Q803" s="2">
        <v>0</v>
      </c>
      <c r="R803" s="2">
        <v>-161988.01</v>
      </c>
      <c r="S803" s="2">
        <v>0</v>
      </c>
      <c r="T803" s="2">
        <v>-161988.01</v>
      </c>
      <c r="U803" s="2">
        <v>0</v>
      </c>
      <c r="V803" s="2">
        <v>0</v>
      </c>
      <c r="W803" s="2">
        <v>0</v>
      </c>
      <c r="X803" s="2">
        <v>-161988.01</v>
      </c>
      <c r="Y803" s="2">
        <v>0</v>
      </c>
      <c r="Z803" s="2">
        <v>-161988.01</v>
      </c>
      <c r="AA803" s="2">
        <v>0</v>
      </c>
    </row>
    <row r="804" spans="1:27" ht="15" customHeight="1" x14ac:dyDescent="0.25">
      <c r="A804" s="75" t="str">
        <f t="shared" si="36"/>
        <v>LDONTF6.3</v>
      </c>
      <c r="B804" s="75">
        <f>VLOOKUP(L804,Mapping!D:F,3,0)</f>
        <v>6.3</v>
      </c>
      <c r="C804" s="75" t="str">
        <f>VLOOKUP(L804,Mapping!D:G,4,0)</f>
        <v>Accrual</v>
      </c>
      <c r="D804" s="78">
        <f t="shared" si="37"/>
        <v>-2.2335240999999999E-2</v>
      </c>
      <c r="E804" s="78">
        <f t="shared" si="38"/>
        <v>-2.2335240999999999E-2</v>
      </c>
      <c r="F804" s="76">
        <f>VLOOKUP(L804,Mapping!D:H,5,0)</f>
        <v>0</v>
      </c>
      <c r="G804" s="1" t="s">
        <v>648</v>
      </c>
      <c r="H804" s="1" t="s">
        <v>994</v>
      </c>
      <c r="I804" s="1" t="s">
        <v>996</v>
      </c>
      <c r="J804" s="6">
        <v>550000</v>
      </c>
      <c r="K804" s="1" t="s">
        <v>752</v>
      </c>
      <c r="L804" s="6">
        <v>553176</v>
      </c>
      <c r="M804" s="2">
        <v>0</v>
      </c>
      <c r="N804" s="1" t="s">
        <v>760</v>
      </c>
      <c r="O804" s="1" t="s">
        <v>651</v>
      </c>
      <c r="P804" s="2">
        <v>0</v>
      </c>
      <c r="Q804" s="2">
        <v>0</v>
      </c>
      <c r="R804" s="2">
        <v>-223352.41</v>
      </c>
      <c r="S804" s="2">
        <v>0</v>
      </c>
      <c r="T804" s="2">
        <v>-223352.41</v>
      </c>
      <c r="U804" s="2">
        <v>0</v>
      </c>
      <c r="V804" s="2">
        <v>0</v>
      </c>
      <c r="W804" s="2">
        <v>0</v>
      </c>
      <c r="X804" s="2">
        <v>-223352.41</v>
      </c>
      <c r="Y804" s="2">
        <v>0</v>
      </c>
      <c r="Z804" s="2">
        <v>-223352.41</v>
      </c>
      <c r="AA804" s="2">
        <v>0</v>
      </c>
    </row>
    <row r="805" spans="1:27" ht="15" customHeight="1" x14ac:dyDescent="0.25">
      <c r="A805" s="75" t="str">
        <f t="shared" si="36"/>
        <v>LDONTF6.3</v>
      </c>
      <c r="B805" s="75">
        <f>VLOOKUP(L805,Mapping!D:F,3,0)</f>
        <v>6.3</v>
      </c>
      <c r="C805" s="75" t="str">
        <f>VLOOKUP(L805,Mapping!D:G,4,0)</f>
        <v>Mirror</v>
      </c>
      <c r="D805" s="78">
        <f t="shared" si="37"/>
        <v>-2.3349985E-2</v>
      </c>
      <c r="E805" s="78">
        <f t="shared" si="38"/>
        <v>-2.3349985E-2</v>
      </c>
      <c r="F805" s="76">
        <f>VLOOKUP(L805,Mapping!D:H,5,0)</f>
        <v>0</v>
      </c>
      <c r="G805" s="1" t="s">
        <v>648</v>
      </c>
      <c r="H805" s="1" t="s">
        <v>994</v>
      </c>
      <c r="I805" s="1" t="s">
        <v>996</v>
      </c>
      <c r="J805" s="6">
        <v>550000</v>
      </c>
      <c r="K805" s="1" t="s">
        <v>752</v>
      </c>
      <c r="L805" s="6">
        <v>553180</v>
      </c>
      <c r="M805" s="2">
        <v>0</v>
      </c>
      <c r="N805" s="1" t="s">
        <v>761</v>
      </c>
      <c r="O805" s="1" t="s">
        <v>651</v>
      </c>
      <c r="P805" s="2">
        <v>0</v>
      </c>
      <c r="Q805" s="2">
        <v>0</v>
      </c>
      <c r="R805" s="2">
        <v>-233499.85</v>
      </c>
      <c r="S805" s="2">
        <v>0</v>
      </c>
      <c r="T805" s="2">
        <v>-233499.85</v>
      </c>
      <c r="U805" s="2">
        <v>0</v>
      </c>
      <c r="V805" s="2">
        <v>0</v>
      </c>
      <c r="W805" s="2">
        <v>0</v>
      </c>
      <c r="X805" s="2">
        <v>-233499.85</v>
      </c>
      <c r="Y805" s="2">
        <v>0</v>
      </c>
      <c r="Z805" s="2">
        <v>-233499.85</v>
      </c>
      <c r="AA805" s="2">
        <v>0</v>
      </c>
    </row>
    <row r="806" spans="1:27" ht="15" customHeight="1" x14ac:dyDescent="0.25">
      <c r="A806" s="75" t="str">
        <f t="shared" si="36"/>
        <v>LDONTF6.3</v>
      </c>
      <c r="B806" s="75">
        <f>VLOOKUP(L806,Mapping!D:F,3,0)</f>
        <v>6.3</v>
      </c>
      <c r="C806" s="75" t="str">
        <f>VLOOKUP(L806,Mapping!D:G,4,0)</f>
        <v>Accrual</v>
      </c>
      <c r="D806" s="78">
        <f t="shared" si="37"/>
        <v>-6.4795209999999992E-2</v>
      </c>
      <c r="E806" s="78">
        <f t="shared" si="38"/>
        <v>-6.4795209999999992E-2</v>
      </c>
      <c r="F806" s="76">
        <f>VLOOKUP(L806,Mapping!D:H,5,0)</f>
        <v>0</v>
      </c>
      <c r="G806" s="1" t="s">
        <v>648</v>
      </c>
      <c r="H806" s="1" t="s">
        <v>994</v>
      </c>
      <c r="I806" s="1" t="s">
        <v>996</v>
      </c>
      <c r="J806" s="6">
        <v>550000</v>
      </c>
      <c r="K806" s="1" t="s">
        <v>752</v>
      </c>
      <c r="L806" s="6">
        <v>553190</v>
      </c>
      <c r="M806" s="2">
        <v>0</v>
      </c>
      <c r="N806" s="1" t="s">
        <v>762</v>
      </c>
      <c r="O806" s="1" t="s">
        <v>651</v>
      </c>
      <c r="P806" s="2">
        <v>0</v>
      </c>
      <c r="Q806" s="2">
        <v>0</v>
      </c>
      <c r="R806" s="2">
        <v>-647952.1</v>
      </c>
      <c r="S806" s="2">
        <v>0</v>
      </c>
      <c r="T806" s="2">
        <v>-647952.1</v>
      </c>
      <c r="U806" s="2">
        <v>0</v>
      </c>
      <c r="V806" s="2">
        <v>0</v>
      </c>
      <c r="W806" s="2">
        <v>0</v>
      </c>
      <c r="X806" s="2">
        <v>-647952.1</v>
      </c>
      <c r="Y806" s="2">
        <v>0</v>
      </c>
      <c r="Z806" s="2">
        <v>-647952.1</v>
      </c>
      <c r="AA806" s="2">
        <v>0</v>
      </c>
    </row>
    <row r="807" spans="1:27" ht="15" customHeight="1" x14ac:dyDescent="0.25">
      <c r="A807" s="75" t="str">
        <f t="shared" si="36"/>
        <v>LDONTF6.3</v>
      </c>
      <c r="B807" s="75">
        <f>VLOOKUP(L807,Mapping!D:F,3,0)</f>
        <v>6.3</v>
      </c>
      <c r="C807" s="75" t="str">
        <f>VLOOKUP(L807,Mapping!D:G,4,0)</f>
        <v>Accrual</v>
      </c>
      <c r="D807" s="78">
        <f t="shared" si="37"/>
        <v>-7.5302833999999999E-2</v>
      </c>
      <c r="E807" s="78">
        <f t="shared" si="38"/>
        <v>-7.5302833999999999E-2</v>
      </c>
      <c r="F807" s="76">
        <f>VLOOKUP(L807,Mapping!D:H,5,0)</f>
        <v>0</v>
      </c>
      <c r="G807" s="1" t="s">
        <v>648</v>
      </c>
      <c r="H807" s="1" t="s">
        <v>994</v>
      </c>
      <c r="I807" s="1" t="s">
        <v>996</v>
      </c>
      <c r="J807" s="6">
        <v>550000</v>
      </c>
      <c r="K807" s="1" t="s">
        <v>752</v>
      </c>
      <c r="L807" s="6">
        <v>553202</v>
      </c>
      <c r="M807" s="2">
        <v>0</v>
      </c>
      <c r="N807" s="1" t="s">
        <v>764</v>
      </c>
      <c r="O807" s="1" t="s">
        <v>651</v>
      </c>
      <c r="P807" s="2">
        <v>0</v>
      </c>
      <c r="Q807" s="2">
        <v>0</v>
      </c>
      <c r="R807" s="2">
        <v>-753028.34</v>
      </c>
      <c r="S807" s="2">
        <v>0</v>
      </c>
      <c r="T807" s="2">
        <v>-753028.34</v>
      </c>
      <c r="U807" s="2">
        <v>0</v>
      </c>
      <c r="V807" s="2">
        <v>0</v>
      </c>
      <c r="W807" s="2">
        <v>0</v>
      </c>
      <c r="X807" s="2">
        <v>-753028.34</v>
      </c>
      <c r="Y807" s="2">
        <v>0</v>
      </c>
      <c r="Z807" s="2">
        <v>-753028.34</v>
      </c>
      <c r="AA807" s="2">
        <v>0</v>
      </c>
    </row>
    <row r="808" spans="1:27" ht="15" customHeight="1" x14ac:dyDescent="0.25">
      <c r="A808" s="75" t="str">
        <f t="shared" si="36"/>
        <v>LDONTF6.3</v>
      </c>
      <c r="B808" s="75">
        <f>VLOOKUP(L808,Mapping!D:F,3,0)</f>
        <v>6.3</v>
      </c>
      <c r="C808" s="75" t="str">
        <f>VLOOKUP(L808,Mapping!D:G,4,0)</f>
        <v>Mirror</v>
      </c>
      <c r="D808" s="78">
        <f t="shared" si="37"/>
        <v>4.1845244000000004E-2</v>
      </c>
      <c r="E808" s="78">
        <f t="shared" si="38"/>
        <v>4.1845244000000004E-2</v>
      </c>
      <c r="F808" s="76">
        <f>VLOOKUP(L808,Mapping!D:H,5,0)</f>
        <v>0</v>
      </c>
      <c r="G808" s="1" t="s">
        <v>648</v>
      </c>
      <c r="H808" s="1" t="s">
        <v>994</v>
      </c>
      <c r="I808" s="1" t="s">
        <v>996</v>
      </c>
      <c r="J808" s="6">
        <v>550000</v>
      </c>
      <c r="K808" s="1" t="s">
        <v>752</v>
      </c>
      <c r="L808" s="6">
        <v>553208</v>
      </c>
      <c r="M808" s="2">
        <v>0</v>
      </c>
      <c r="N808" s="1" t="s">
        <v>765</v>
      </c>
      <c r="O808" s="1" t="s">
        <v>651</v>
      </c>
      <c r="P808" s="2">
        <v>0</v>
      </c>
      <c r="Q808" s="2">
        <v>0</v>
      </c>
      <c r="R808" s="2">
        <v>0</v>
      </c>
      <c r="S808" s="2">
        <v>418452.44</v>
      </c>
      <c r="T808" s="2">
        <v>0</v>
      </c>
      <c r="U808" s="2">
        <v>418452.44</v>
      </c>
      <c r="V808" s="2">
        <v>0</v>
      </c>
      <c r="W808" s="2">
        <v>0</v>
      </c>
      <c r="X808" s="2">
        <v>0</v>
      </c>
      <c r="Y808" s="2">
        <v>418452.44</v>
      </c>
      <c r="Z808" s="2">
        <v>0</v>
      </c>
      <c r="AA808" s="2">
        <v>418452.44</v>
      </c>
    </row>
    <row r="809" spans="1:27" ht="15" customHeight="1" x14ac:dyDescent="0.25">
      <c r="A809" s="75" t="str">
        <f t="shared" si="36"/>
        <v>LDONTF6.3</v>
      </c>
      <c r="B809" s="75">
        <f>VLOOKUP(L809,Mapping!D:F,3,0)</f>
        <v>6.3</v>
      </c>
      <c r="C809" s="75" t="str">
        <f>VLOOKUP(L809,Mapping!D:G,4,0)</f>
        <v>Mirror</v>
      </c>
      <c r="D809" s="78">
        <f t="shared" si="37"/>
        <v>-7.0799999999999997E-4</v>
      </c>
      <c r="E809" s="78">
        <f t="shared" si="38"/>
        <v>-7.0799999999999997E-4</v>
      </c>
      <c r="F809" s="76">
        <f>VLOOKUP(L809,Mapping!D:H,5,0)</f>
        <v>0</v>
      </c>
      <c r="G809" s="1" t="s">
        <v>648</v>
      </c>
      <c r="H809" s="1" t="s">
        <v>994</v>
      </c>
      <c r="I809" s="1" t="s">
        <v>996</v>
      </c>
      <c r="J809" s="6">
        <v>550000</v>
      </c>
      <c r="K809" s="1" t="s">
        <v>752</v>
      </c>
      <c r="L809" s="6">
        <v>553213</v>
      </c>
      <c r="M809" s="2">
        <v>0</v>
      </c>
      <c r="N809" s="1" t="s">
        <v>766</v>
      </c>
      <c r="O809" s="1" t="s">
        <v>651</v>
      </c>
      <c r="P809" s="2">
        <v>0</v>
      </c>
      <c r="Q809" s="2">
        <v>0</v>
      </c>
      <c r="R809" s="2">
        <v>-7080</v>
      </c>
      <c r="S809" s="2">
        <v>0</v>
      </c>
      <c r="T809" s="2">
        <v>-7080</v>
      </c>
      <c r="U809" s="2">
        <v>0</v>
      </c>
      <c r="V809" s="2">
        <v>0</v>
      </c>
      <c r="W809" s="2">
        <v>0</v>
      </c>
      <c r="X809" s="2">
        <v>-7080</v>
      </c>
      <c r="Y809" s="2">
        <v>0</v>
      </c>
      <c r="Z809" s="2">
        <v>-7080</v>
      </c>
      <c r="AA809" s="2">
        <v>0</v>
      </c>
    </row>
    <row r="810" spans="1:27" ht="15" customHeight="1" x14ac:dyDescent="0.25">
      <c r="A810" s="75" t="str">
        <f t="shared" si="36"/>
        <v>LDONTF6.3</v>
      </c>
      <c r="B810" s="75">
        <f>VLOOKUP(L810,Mapping!D:F,3,0)</f>
        <v>6.3</v>
      </c>
      <c r="C810" s="75" t="str">
        <f>VLOOKUP(L810,Mapping!D:G,4,0)</f>
        <v>Mirror</v>
      </c>
      <c r="D810" s="78">
        <f t="shared" si="37"/>
        <v>-5.3046300000000001E-4</v>
      </c>
      <c r="E810" s="78">
        <f t="shared" si="38"/>
        <v>-5.3046300000000001E-4</v>
      </c>
      <c r="F810" s="76">
        <f>VLOOKUP(L810,Mapping!D:H,5,0)</f>
        <v>0</v>
      </c>
      <c r="G810" s="1" t="s">
        <v>648</v>
      </c>
      <c r="H810" s="1" t="s">
        <v>994</v>
      </c>
      <c r="I810" s="1" t="s">
        <v>996</v>
      </c>
      <c r="J810" s="6">
        <v>550000</v>
      </c>
      <c r="K810" s="1" t="s">
        <v>752</v>
      </c>
      <c r="L810" s="6">
        <v>553219</v>
      </c>
      <c r="M810" s="2">
        <v>0</v>
      </c>
      <c r="N810" s="1" t="s">
        <v>951</v>
      </c>
      <c r="O810" s="1" t="s">
        <v>651</v>
      </c>
      <c r="P810" s="2">
        <v>0</v>
      </c>
      <c r="Q810" s="2">
        <v>0</v>
      </c>
      <c r="R810" s="2">
        <v>-5304.63</v>
      </c>
      <c r="S810" s="2">
        <v>0</v>
      </c>
      <c r="T810" s="2">
        <v>-5304.63</v>
      </c>
      <c r="U810" s="2">
        <v>0</v>
      </c>
      <c r="V810" s="2">
        <v>0</v>
      </c>
      <c r="W810" s="2">
        <v>0</v>
      </c>
      <c r="X810" s="2">
        <v>-5304.63</v>
      </c>
      <c r="Y810" s="2">
        <v>0</v>
      </c>
      <c r="Z810" s="2">
        <v>-5304.63</v>
      </c>
      <c r="AA810" s="2">
        <v>0</v>
      </c>
    </row>
    <row r="811" spans="1:27" ht="15" customHeight="1" x14ac:dyDescent="0.25">
      <c r="A811" s="75" t="str">
        <f t="shared" si="36"/>
        <v>LDONTF6.3</v>
      </c>
      <c r="B811" s="75">
        <f>VLOOKUP(L811,Mapping!D:F,3,0)</f>
        <v>6.3</v>
      </c>
      <c r="C811" s="75" t="str">
        <f>VLOOKUP(L811,Mapping!D:G,4,0)</f>
        <v>Accrual</v>
      </c>
      <c r="D811" s="78">
        <f t="shared" si="37"/>
        <v>-1.6198801000000002E-2</v>
      </c>
      <c r="E811" s="78">
        <f t="shared" si="38"/>
        <v>-1.6198801000000002E-2</v>
      </c>
      <c r="F811" s="76">
        <f>VLOOKUP(L811,Mapping!D:H,5,0)</f>
        <v>0</v>
      </c>
      <c r="G811" s="1" t="s">
        <v>648</v>
      </c>
      <c r="H811" s="1" t="s">
        <v>994</v>
      </c>
      <c r="I811" s="1" t="s">
        <v>996</v>
      </c>
      <c r="J811" s="6">
        <v>550000</v>
      </c>
      <c r="K811" s="1" t="s">
        <v>752</v>
      </c>
      <c r="L811" s="6">
        <v>554526</v>
      </c>
      <c r="M811" s="2">
        <v>0</v>
      </c>
      <c r="N811" s="1" t="s">
        <v>767</v>
      </c>
      <c r="O811" s="1" t="s">
        <v>651</v>
      </c>
      <c r="P811" s="2">
        <v>0</v>
      </c>
      <c r="Q811" s="2">
        <v>0</v>
      </c>
      <c r="R811" s="2">
        <v>-161988.01</v>
      </c>
      <c r="S811" s="2">
        <v>0</v>
      </c>
      <c r="T811" s="2">
        <v>-161988.01</v>
      </c>
      <c r="U811" s="2">
        <v>0</v>
      </c>
      <c r="V811" s="2">
        <v>0</v>
      </c>
      <c r="W811" s="2">
        <v>0</v>
      </c>
      <c r="X811" s="2">
        <v>-161988.01</v>
      </c>
      <c r="Y811" s="2">
        <v>0</v>
      </c>
      <c r="Z811" s="2">
        <v>-161988.01</v>
      </c>
      <c r="AA811" s="2">
        <v>0</v>
      </c>
    </row>
    <row r="812" spans="1:27" ht="15" customHeight="1" x14ac:dyDescent="0.25">
      <c r="A812" s="75" t="str">
        <f t="shared" si="36"/>
        <v>LDONTF6.3</v>
      </c>
      <c r="B812" s="75">
        <f>VLOOKUP(L812,Mapping!D:F,3,0)</f>
        <v>6.3</v>
      </c>
      <c r="C812" s="75" t="str">
        <f>VLOOKUP(L812,Mapping!D:G,4,0)</f>
        <v>Mirror</v>
      </c>
      <c r="D812" s="78">
        <f t="shared" si="37"/>
        <v>-1.2273000000000001E-5</v>
      </c>
      <c r="E812" s="78">
        <f t="shared" si="38"/>
        <v>-1.2273000000000001E-5</v>
      </c>
      <c r="F812" s="76">
        <f>VLOOKUP(L812,Mapping!D:H,5,0)</f>
        <v>0</v>
      </c>
      <c r="G812" s="1" t="s">
        <v>648</v>
      </c>
      <c r="H812" s="1" t="s">
        <v>994</v>
      </c>
      <c r="I812" s="1" t="s">
        <v>996</v>
      </c>
      <c r="J812" s="6">
        <v>550000</v>
      </c>
      <c r="K812" s="1" t="s">
        <v>752</v>
      </c>
      <c r="L812" s="6">
        <v>554527</v>
      </c>
      <c r="M812" s="2">
        <v>0</v>
      </c>
      <c r="N812" s="1" t="s">
        <v>768</v>
      </c>
      <c r="O812" s="1" t="s">
        <v>651</v>
      </c>
      <c r="P812" s="2">
        <v>0</v>
      </c>
      <c r="Q812" s="2">
        <v>0</v>
      </c>
      <c r="R812" s="2">
        <v>-122.73</v>
      </c>
      <c r="S812" s="2">
        <v>0</v>
      </c>
      <c r="T812" s="2">
        <v>-122.73</v>
      </c>
      <c r="U812" s="2">
        <v>0</v>
      </c>
      <c r="V812" s="2">
        <v>0</v>
      </c>
      <c r="W812" s="2">
        <v>0</v>
      </c>
      <c r="X812" s="2">
        <v>-122.73</v>
      </c>
      <c r="Y812" s="2">
        <v>0</v>
      </c>
      <c r="Z812" s="2">
        <v>-122.73</v>
      </c>
      <c r="AA812" s="2">
        <v>0</v>
      </c>
    </row>
    <row r="813" spans="1:27" ht="15" customHeight="1" x14ac:dyDescent="0.25">
      <c r="A813" s="75" t="str">
        <f t="shared" si="36"/>
        <v>LDONTF6.3</v>
      </c>
      <c r="B813" s="75">
        <f>VLOOKUP(L813,Mapping!D:F,3,0)</f>
        <v>6.3</v>
      </c>
      <c r="C813" s="75" t="str">
        <f>VLOOKUP(L813,Mapping!D:G,4,0)</f>
        <v>Mirror</v>
      </c>
      <c r="D813" s="78">
        <f t="shared" si="37"/>
        <v>-1.3489120000000001E-3</v>
      </c>
      <c r="E813" s="78">
        <f t="shared" si="38"/>
        <v>-1.3489120000000001E-3</v>
      </c>
      <c r="F813" s="76">
        <f>VLOOKUP(L813,Mapping!D:H,5,0)</f>
        <v>0</v>
      </c>
      <c r="G813" s="1" t="s">
        <v>648</v>
      </c>
      <c r="H813" s="1" t="s">
        <v>994</v>
      </c>
      <c r="I813" s="1" t="s">
        <v>996</v>
      </c>
      <c r="J813" s="6">
        <v>550000</v>
      </c>
      <c r="K813" s="1" t="s">
        <v>752</v>
      </c>
      <c r="L813" s="6">
        <v>555104</v>
      </c>
      <c r="M813" s="2">
        <v>0</v>
      </c>
      <c r="N813" s="1" t="s">
        <v>769</v>
      </c>
      <c r="O813" s="1" t="s">
        <v>651</v>
      </c>
      <c r="P813" s="2">
        <v>0</v>
      </c>
      <c r="Q813" s="2">
        <v>0</v>
      </c>
      <c r="R813" s="2">
        <v>-13489.12</v>
      </c>
      <c r="S813" s="2">
        <v>0</v>
      </c>
      <c r="T813" s="2">
        <v>-13489.12</v>
      </c>
      <c r="U813" s="2">
        <v>0</v>
      </c>
      <c r="V813" s="2">
        <v>0</v>
      </c>
      <c r="W813" s="2">
        <v>0</v>
      </c>
      <c r="X813" s="2">
        <v>-13489.12</v>
      </c>
      <c r="Y813" s="2">
        <v>0</v>
      </c>
      <c r="Z813" s="2">
        <v>-13489.12</v>
      </c>
      <c r="AA813" s="2">
        <v>0</v>
      </c>
    </row>
    <row r="814" spans="1:27" ht="15" customHeight="1" x14ac:dyDescent="0.25">
      <c r="A814" s="75" t="str">
        <f t="shared" si="36"/>
        <v>LDONTF6.3</v>
      </c>
      <c r="B814" s="75">
        <f>VLOOKUP(L814,Mapping!D:F,3,0)</f>
        <v>6.3</v>
      </c>
      <c r="C814" s="75" t="str">
        <f>VLOOKUP(L814,Mapping!D:G,4,0)</f>
        <v>Mirror</v>
      </c>
      <c r="D814" s="78">
        <f t="shared" si="37"/>
        <v>-4.1845244000000004E-2</v>
      </c>
      <c r="E814" s="78">
        <f t="shared" si="38"/>
        <v>-4.1845244000000004E-2</v>
      </c>
      <c r="F814" s="76">
        <f>VLOOKUP(L814,Mapping!D:H,5,0)</f>
        <v>0</v>
      </c>
      <c r="G814" s="1" t="s">
        <v>648</v>
      </c>
      <c r="H814" s="1" t="s">
        <v>994</v>
      </c>
      <c r="I814" s="1" t="s">
        <v>996</v>
      </c>
      <c r="J814" s="6">
        <v>550000</v>
      </c>
      <c r="K814" s="1" t="s">
        <v>752</v>
      </c>
      <c r="L814" s="6">
        <v>555157</v>
      </c>
      <c r="M814" s="2">
        <v>0</v>
      </c>
      <c r="N814" s="1" t="s">
        <v>770</v>
      </c>
      <c r="O814" s="1" t="s">
        <v>651</v>
      </c>
      <c r="P814" s="2">
        <v>0</v>
      </c>
      <c r="Q814" s="2">
        <v>0</v>
      </c>
      <c r="R814" s="2">
        <v>-418452.44</v>
      </c>
      <c r="S814" s="2">
        <v>0</v>
      </c>
      <c r="T814" s="2">
        <v>-418452.44</v>
      </c>
      <c r="U814" s="2">
        <v>0</v>
      </c>
      <c r="V814" s="2">
        <v>0</v>
      </c>
      <c r="W814" s="2">
        <v>0</v>
      </c>
      <c r="X814" s="2">
        <v>-418452.44</v>
      </c>
      <c r="Y814" s="2">
        <v>0</v>
      </c>
      <c r="Z814" s="2">
        <v>-418452.44</v>
      </c>
      <c r="AA814" s="2">
        <v>0</v>
      </c>
    </row>
    <row r="815" spans="1:27" ht="15" customHeight="1" x14ac:dyDescent="0.25">
      <c r="A815" s="75" t="str">
        <f t="shared" si="36"/>
        <v>LDONTF6.3</v>
      </c>
      <c r="B815" s="75">
        <f>VLOOKUP(L815,Mapping!D:F,3,0)</f>
        <v>6.3</v>
      </c>
      <c r="C815" s="75" t="str">
        <f>VLOOKUP(L815,Mapping!D:G,4,0)</f>
        <v>Mirror</v>
      </c>
      <c r="D815" s="78">
        <f t="shared" si="37"/>
        <v>-6.4707000000000002E-5</v>
      </c>
      <c r="E815" s="78">
        <f t="shared" si="38"/>
        <v>-6.4707000000000002E-5</v>
      </c>
      <c r="F815" s="76">
        <f>VLOOKUP(L815,Mapping!D:H,5,0)</f>
        <v>0</v>
      </c>
      <c r="G815" s="1" t="s">
        <v>648</v>
      </c>
      <c r="H815" s="1" t="s">
        <v>994</v>
      </c>
      <c r="I815" s="1" t="s">
        <v>996</v>
      </c>
      <c r="J815" s="6">
        <v>550000</v>
      </c>
      <c r="K815" s="1" t="s">
        <v>752</v>
      </c>
      <c r="L815" s="6">
        <v>555204</v>
      </c>
      <c r="M815" s="2">
        <v>0</v>
      </c>
      <c r="N815" s="1" t="s">
        <v>771</v>
      </c>
      <c r="O815" s="1" t="s">
        <v>651</v>
      </c>
      <c r="P815" s="2">
        <v>0</v>
      </c>
      <c r="Q815" s="2">
        <v>0</v>
      </c>
      <c r="R815" s="2">
        <v>-647.07000000000005</v>
      </c>
      <c r="S815" s="2">
        <v>0</v>
      </c>
      <c r="T815" s="2">
        <v>-647.07000000000005</v>
      </c>
      <c r="U815" s="2">
        <v>0</v>
      </c>
      <c r="V815" s="2">
        <v>0</v>
      </c>
      <c r="W815" s="2">
        <v>0</v>
      </c>
      <c r="X815" s="2">
        <v>-647.07000000000005</v>
      </c>
      <c r="Y815" s="2">
        <v>0</v>
      </c>
      <c r="Z815" s="2">
        <v>-647.07000000000005</v>
      </c>
      <c r="AA815" s="2">
        <v>0</v>
      </c>
    </row>
    <row r="816" spans="1:27" ht="15" customHeight="1" x14ac:dyDescent="0.25">
      <c r="A816" s="75" t="str">
        <f t="shared" si="36"/>
        <v>LDONTF6.1</v>
      </c>
      <c r="B816" s="75">
        <f>VLOOKUP(L816,Mapping!D:F,3,0)</f>
        <v>6.1</v>
      </c>
      <c r="C816" s="75" t="str">
        <f>VLOOKUP(L816,Mapping!D:G,4,0)</f>
        <v>Accrual</v>
      </c>
      <c r="D816" s="78">
        <f t="shared" si="37"/>
        <v>-1.457896E-3</v>
      </c>
      <c r="E816" s="78">
        <f t="shared" si="38"/>
        <v>-1.457896E-3</v>
      </c>
      <c r="F816" s="76">
        <f>VLOOKUP(L816,Mapping!D:H,5,0)</f>
        <v>0</v>
      </c>
      <c r="G816" s="1" t="s">
        <v>648</v>
      </c>
      <c r="H816" s="1" t="s">
        <v>994</v>
      </c>
      <c r="I816" s="1" t="s">
        <v>996</v>
      </c>
      <c r="J816" s="6">
        <v>550000</v>
      </c>
      <c r="K816" s="1" t="s">
        <v>752</v>
      </c>
      <c r="L816" s="6">
        <v>555597</v>
      </c>
      <c r="M816" s="2">
        <v>0</v>
      </c>
      <c r="N816" s="1" t="s">
        <v>772</v>
      </c>
      <c r="O816" s="1" t="s">
        <v>651</v>
      </c>
      <c r="P816" s="2">
        <v>0</v>
      </c>
      <c r="Q816" s="2">
        <v>0</v>
      </c>
      <c r="R816" s="2">
        <v>-14578.96</v>
      </c>
      <c r="S816" s="2">
        <v>0</v>
      </c>
      <c r="T816" s="2">
        <v>-14578.96</v>
      </c>
      <c r="U816" s="2">
        <v>0</v>
      </c>
      <c r="V816" s="2">
        <v>0</v>
      </c>
      <c r="W816" s="2">
        <v>0</v>
      </c>
      <c r="X816" s="2">
        <v>-14578.96</v>
      </c>
      <c r="Y816" s="2">
        <v>0</v>
      </c>
      <c r="Z816" s="2">
        <v>-14578.96</v>
      </c>
      <c r="AA816" s="2">
        <v>0</v>
      </c>
    </row>
    <row r="817" spans="1:27" ht="15" customHeight="1" x14ac:dyDescent="0.25">
      <c r="A817" s="75" t="str">
        <f t="shared" si="36"/>
        <v>LDONTF6.1</v>
      </c>
      <c r="B817" s="75">
        <f>VLOOKUP(L817,Mapping!D:F,3,0)</f>
        <v>6.1</v>
      </c>
      <c r="C817" s="75" t="str">
        <f>VLOOKUP(L817,Mapping!D:G,4,0)</f>
        <v>Accrual</v>
      </c>
      <c r="D817" s="78">
        <f t="shared" si="37"/>
        <v>-1.457896E-3</v>
      </c>
      <c r="E817" s="78">
        <f t="shared" si="38"/>
        <v>-1.457896E-3</v>
      </c>
      <c r="F817" s="76">
        <f>VLOOKUP(L817,Mapping!D:H,5,0)</f>
        <v>0</v>
      </c>
      <c r="G817" s="1" t="s">
        <v>648</v>
      </c>
      <c r="H817" s="1" t="s">
        <v>994</v>
      </c>
      <c r="I817" s="1" t="s">
        <v>996</v>
      </c>
      <c r="J817" s="6">
        <v>550000</v>
      </c>
      <c r="K817" s="1" t="s">
        <v>752</v>
      </c>
      <c r="L817" s="6">
        <v>555598</v>
      </c>
      <c r="M817" s="2">
        <v>0</v>
      </c>
      <c r="N817" s="1" t="s">
        <v>773</v>
      </c>
      <c r="O817" s="1" t="s">
        <v>651</v>
      </c>
      <c r="P817" s="2">
        <v>0</v>
      </c>
      <c r="Q817" s="2">
        <v>0</v>
      </c>
      <c r="R817" s="2">
        <v>-14578.96</v>
      </c>
      <c r="S817" s="2">
        <v>0</v>
      </c>
      <c r="T817" s="2">
        <v>-14578.96</v>
      </c>
      <c r="U817" s="2">
        <v>0</v>
      </c>
      <c r="V817" s="2">
        <v>0</v>
      </c>
      <c r="W817" s="2">
        <v>0</v>
      </c>
      <c r="X817" s="2">
        <v>-14578.96</v>
      </c>
      <c r="Y817" s="2">
        <v>0</v>
      </c>
      <c r="Z817" s="2">
        <v>-14578.96</v>
      </c>
      <c r="AA817" s="2">
        <v>0</v>
      </c>
    </row>
    <row r="818" spans="1:27" ht="15" customHeight="1" x14ac:dyDescent="0.25">
      <c r="A818" s="75" t="str">
        <f t="shared" si="36"/>
        <v>LDONTF6.1</v>
      </c>
      <c r="B818" s="75">
        <f>VLOOKUP(L818,Mapping!D:F,3,0)</f>
        <v>6.1</v>
      </c>
      <c r="C818" s="75" t="str">
        <f>VLOOKUP(L818,Mapping!D:G,4,0)</f>
        <v>Accrual</v>
      </c>
      <c r="D818" s="78">
        <f t="shared" si="37"/>
        <v>2.379E-6</v>
      </c>
      <c r="E818" s="78">
        <f t="shared" si="38"/>
        <v>2.379E-6</v>
      </c>
      <c r="F818" s="76">
        <f>VLOOKUP(L818,Mapping!D:H,5,0)</f>
        <v>0</v>
      </c>
      <c r="G818" s="1" t="s">
        <v>648</v>
      </c>
      <c r="H818" s="1" t="s">
        <v>994</v>
      </c>
      <c r="I818" s="1" t="s">
        <v>996</v>
      </c>
      <c r="J818" s="6">
        <v>550000</v>
      </c>
      <c r="K818" s="1" t="s">
        <v>752</v>
      </c>
      <c r="L818" s="6">
        <v>555599</v>
      </c>
      <c r="M818" s="2">
        <v>0</v>
      </c>
      <c r="N818" s="1" t="s">
        <v>774</v>
      </c>
      <c r="O818" s="1" t="s">
        <v>651</v>
      </c>
      <c r="P818" s="2">
        <v>0</v>
      </c>
      <c r="Q818" s="2">
        <v>0</v>
      </c>
      <c r="R818" s="2">
        <v>0</v>
      </c>
      <c r="S818" s="2">
        <v>23.79</v>
      </c>
      <c r="T818" s="2">
        <v>0</v>
      </c>
      <c r="U818" s="2">
        <v>23.79</v>
      </c>
      <c r="V818" s="2">
        <v>0</v>
      </c>
      <c r="W818" s="2">
        <v>0</v>
      </c>
      <c r="X818" s="2">
        <v>0</v>
      </c>
      <c r="Y818" s="2">
        <v>23.79</v>
      </c>
      <c r="Z818" s="2">
        <v>0</v>
      </c>
      <c r="AA818" s="2">
        <v>23.79</v>
      </c>
    </row>
    <row r="819" spans="1:27" ht="15" customHeight="1" x14ac:dyDescent="0.25">
      <c r="A819" s="75" t="str">
        <f t="shared" si="36"/>
        <v>LDONTF6.1</v>
      </c>
      <c r="B819" s="75">
        <f>VLOOKUP(L819,Mapping!D:F,3,0)</f>
        <v>6.1</v>
      </c>
      <c r="C819" s="75" t="str">
        <f>VLOOKUP(L819,Mapping!D:G,4,0)</f>
        <v>Accrual</v>
      </c>
      <c r="D819" s="78">
        <f t="shared" si="37"/>
        <v>2.379E-6</v>
      </c>
      <c r="E819" s="78">
        <f t="shared" si="38"/>
        <v>2.379E-6</v>
      </c>
      <c r="F819" s="76">
        <f>VLOOKUP(L819,Mapping!D:H,5,0)</f>
        <v>0</v>
      </c>
      <c r="G819" s="1" t="s">
        <v>648</v>
      </c>
      <c r="H819" s="1" t="s">
        <v>994</v>
      </c>
      <c r="I819" s="1" t="s">
        <v>996</v>
      </c>
      <c r="J819" s="6">
        <v>550000</v>
      </c>
      <c r="K819" s="1" t="s">
        <v>752</v>
      </c>
      <c r="L819" s="6">
        <v>555600</v>
      </c>
      <c r="M819" s="2">
        <v>0</v>
      </c>
      <c r="N819" s="1" t="s">
        <v>775</v>
      </c>
      <c r="O819" s="1" t="s">
        <v>651</v>
      </c>
      <c r="P819" s="2">
        <v>0</v>
      </c>
      <c r="Q819" s="2">
        <v>0</v>
      </c>
      <c r="R819" s="2">
        <v>0</v>
      </c>
      <c r="S819" s="2">
        <v>23.79</v>
      </c>
      <c r="T819" s="2">
        <v>0</v>
      </c>
      <c r="U819" s="2">
        <v>23.79</v>
      </c>
      <c r="V819" s="2">
        <v>0</v>
      </c>
      <c r="W819" s="2">
        <v>0</v>
      </c>
      <c r="X819" s="2">
        <v>0</v>
      </c>
      <c r="Y819" s="2">
        <v>23.79</v>
      </c>
      <c r="Z819" s="2">
        <v>0</v>
      </c>
      <c r="AA819" s="2">
        <v>23.79</v>
      </c>
    </row>
    <row r="820" spans="1:27" ht="15" customHeight="1" x14ac:dyDescent="0.25">
      <c r="A820" s="75" t="str">
        <f t="shared" si="36"/>
        <v>LDONTF6.3</v>
      </c>
      <c r="B820" s="75">
        <f>VLOOKUP(L820,Mapping!D:F,3,0)</f>
        <v>6.3</v>
      </c>
      <c r="C820" s="75" t="str">
        <f>VLOOKUP(L820,Mapping!D:G,4,0)</f>
        <v>Mirror</v>
      </c>
      <c r="D820" s="78">
        <f t="shared" si="37"/>
        <v>-9.9180000000000006E-6</v>
      </c>
      <c r="E820" s="78">
        <f t="shared" si="38"/>
        <v>-9.9180000000000006E-6</v>
      </c>
      <c r="F820" s="76">
        <f>VLOOKUP(L820,Mapping!D:H,5,0)</f>
        <v>0</v>
      </c>
      <c r="G820" s="1" t="s">
        <v>648</v>
      </c>
      <c r="H820" s="1" t="s">
        <v>994</v>
      </c>
      <c r="I820" s="1" t="s">
        <v>996</v>
      </c>
      <c r="J820" s="6">
        <v>550000</v>
      </c>
      <c r="K820" s="1" t="s">
        <v>752</v>
      </c>
      <c r="L820" s="6">
        <v>556421</v>
      </c>
      <c r="M820" s="2">
        <v>0</v>
      </c>
      <c r="N820" s="1" t="s">
        <v>776</v>
      </c>
      <c r="O820" s="1" t="s">
        <v>651</v>
      </c>
      <c r="P820" s="2">
        <v>0</v>
      </c>
      <c r="Q820" s="2">
        <v>0</v>
      </c>
      <c r="R820" s="2">
        <v>-99.18</v>
      </c>
      <c r="S820" s="2">
        <v>0</v>
      </c>
      <c r="T820" s="2">
        <v>-99.18</v>
      </c>
      <c r="U820" s="2">
        <v>0</v>
      </c>
      <c r="V820" s="2">
        <v>0</v>
      </c>
      <c r="W820" s="2">
        <v>0</v>
      </c>
      <c r="X820" s="2">
        <v>-99.18</v>
      </c>
      <c r="Y820" s="2">
        <v>0</v>
      </c>
      <c r="Z820" s="2">
        <v>-99.18</v>
      </c>
      <c r="AA820" s="2">
        <v>0</v>
      </c>
    </row>
    <row r="821" spans="1:27" ht="15" customHeight="1" x14ac:dyDescent="0.25">
      <c r="A821" s="75" t="str">
        <f t="shared" si="36"/>
        <v>LDONTF6.1</v>
      </c>
      <c r="B821" s="75">
        <f>VLOOKUP(L821,Mapping!D:F,3,0)</f>
        <v>6.1</v>
      </c>
      <c r="C821" s="75" t="str">
        <f>VLOOKUP(L821,Mapping!D:G,4,0)</f>
        <v>Accrual</v>
      </c>
      <c r="D821" s="78">
        <f t="shared" si="37"/>
        <v>-1.6198801000000002E-2</v>
      </c>
      <c r="E821" s="78">
        <f t="shared" si="38"/>
        <v>-1.6198801000000002E-2</v>
      </c>
      <c r="F821" s="76">
        <f>VLOOKUP(L821,Mapping!D:H,5,0)</f>
        <v>0</v>
      </c>
      <c r="G821" s="1" t="s">
        <v>648</v>
      </c>
      <c r="H821" s="1" t="s">
        <v>994</v>
      </c>
      <c r="I821" s="1" t="s">
        <v>996</v>
      </c>
      <c r="J821" s="6">
        <v>555100</v>
      </c>
      <c r="K821" s="1" t="s">
        <v>777</v>
      </c>
      <c r="L821" s="6">
        <v>555100</v>
      </c>
      <c r="M821" s="2">
        <v>0</v>
      </c>
      <c r="N821" s="1" t="s">
        <v>778</v>
      </c>
      <c r="O821" s="1" t="s">
        <v>651</v>
      </c>
      <c r="P821" s="2">
        <v>0</v>
      </c>
      <c r="Q821" s="2">
        <v>0</v>
      </c>
      <c r="R821" s="2">
        <v>-161988.01</v>
      </c>
      <c r="S821" s="2">
        <v>0</v>
      </c>
      <c r="T821" s="2">
        <v>-161988.01</v>
      </c>
      <c r="U821" s="2">
        <v>0</v>
      </c>
      <c r="V821" s="2">
        <v>0</v>
      </c>
      <c r="W821" s="2">
        <v>0</v>
      </c>
      <c r="X821" s="2">
        <v>-161988.01</v>
      </c>
      <c r="Y821" s="2">
        <v>0</v>
      </c>
      <c r="Z821" s="2">
        <v>-161988.01</v>
      </c>
      <c r="AA821" s="2">
        <v>0</v>
      </c>
    </row>
    <row r="822" spans="1:27" ht="15" customHeight="1" x14ac:dyDescent="0.25">
      <c r="A822" s="75" t="str">
        <f t="shared" si="36"/>
        <v>LDONTF6.1</v>
      </c>
      <c r="B822" s="75">
        <f>VLOOKUP(L822,Mapping!D:F,3,0)</f>
        <v>6.1</v>
      </c>
      <c r="C822" s="75" t="str">
        <f>VLOOKUP(L822,Mapping!D:G,4,0)</f>
        <v>Accrual</v>
      </c>
      <c r="D822" s="78">
        <f t="shared" si="37"/>
        <v>2.6914999999999999E-5</v>
      </c>
      <c r="E822" s="78">
        <f t="shared" si="38"/>
        <v>2.6914999999999999E-5</v>
      </c>
      <c r="F822" s="76">
        <f>VLOOKUP(L822,Mapping!D:H,5,0)</f>
        <v>0</v>
      </c>
      <c r="G822" s="1" t="s">
        <v>648</v>
      </c>
      <c r="H822" s="1" t="s">
        <v>994</v>
      </c>
      <c r="I822" s="1" t="s">
        <v>996</v>
      </c>
      <c r="J822" s="6">
        <v>555100</v>
      </c>
      <c r="K822" s="1" t="s">
        <v>777</v>
      </c>
      <c r="L822" s="6">
        <v>555329</v>
      </c>
      <c r="M822" s="2">
        <v>0</v>
      </c>
      <c r="N822" s="1" t="s">
        <v>779</v>
      </c>
      <c r="O822" s="1" t="s">
        <v>651</v>
      </c>
      <c r="P822" s="2">
        <v>0</v>
      </c>
      <c r="Q822" s="2">
        <v>0</v>
      </c>
      <c r="R822" s="2">
        <v>0</v>
      </c>
      <c r="S822" s="2">
        <v>269.14999999999998</v>
      </c>
      <c r="T822" s="2">
        <v>0</v>
      </c>
      <c r="U822" s="2">
        <v>269.14999999999998</v>
      </c>
      <c r="V822" s="2">
        <v>0</v>
      </c>
      <c r="W822" s="2">
        <v>0</v>
      </c>
      <c r="X822" s="2">
        <v>0</v>
      </c>
      <c r="Y822" s="2">
        <v>269.14999999999998</v>
      </c>
      <c r="Z822" s="2">
        <v>0</v>
      </c>
      <c r="AA822" s="2">
        <v>269.14999999999998</v>
      </c>
    </row>
    <row r="823" spans="1:27" ht="15" customHeight="1" x14ac:dyDescent="0.25">
      <c r="A823" s="75" t="str">
        <f t="shared" si="36"/>
        <v>LDONTF6.1</v>
      </c>
      <c r="B823" s="75">
        <f>VLOOKUP(L823,Mapping!D:F,3,0)</f>
        <v>6.1</v>
      </c>
      <c r="C823" s="75" t="str">
        <f>VLOOKUP(L823,Mapping!D:G,4,0)</f>
        <v>Accrual</v>
      </c>
      <c r="D823" s="78">
        <f t="shared" si="37"/>
        <v>-1.6949153000000002E-2</v>
      </c>
      <c r="E823" s="78">
        <f t="shared" si="38"/>
        <v>-1.6949153000000002E-2</v>
      </c>
      <c r="F823" s="76">
        <f>VLOOKUP(L823,Mapping!D:H,5,0)</f>
        <v>0</v>
      </c>
      <c r="G823" s="1" t="s">
        <v>648</v>
      </c>
      <c r="H823" s="1" t="s">
        <v>994</v>
      </c>
      <c r="I823" s="1" t="s">
        <v>996</v>
      </c>
      <c r="J823" s="6">
        <v>555100</v>
      </c>
      <c r="K823" s="1" t="s">
        <v>777</v>
      </c>
      <c r="L823" s="6">
        <v>557773</v>
      </c>
      <c r="M823" s="2">
        <v>0</v>
      </c>
      <c r="N823" s="1" t="s">
        <v>1028</v>
      </c>
      <c r="O823" s="1" t="s">
        <v>651</v>
      </c>
      <c r="P823" s="2">
        <v>0</v>
      </c>
      <c r="Q823" s="2">
        <v>0</v>
      </c>
      <c r="R823" s="2">
        <v>-169491.53</v>
      </c>
      <c r="S823" s="2">
        <v>0</v>
      </c>
      <c r="T823" s="2">
        <v>-169491.53</v>
      </c>
      <c r="U823" s="2">
        <v>0</v>
      </c>
      <c r="V823" s="2">
        <v>0</v>
      </c>
      <c r="W823" s="2">
        <v>0</v>
      </c>
      <c r="X823" s="2">
        <v>-169491.53</v>
      </c>
      <c r="Y823" s="2">
        <v>0</v>
      </c>
      <c r="Z823" s="2">
        <v>-169491.53</v>
      </c>
      <c r="AA823" s="2">
        <v>0</v>
      </c>
    </row>
    <row r="824" spans="1:27" ht="15" customHeight="1" x14ac:dyDescent="0.25">
      <c r="A824" s="75" t="str">
        <f t="shared" si="36"/>
        <v>LDONTF6.1</v>
      </c>
      <c r="B824" s="75">
        <f>VLOOKUP(L824,Mapping!D:F,3,0)</f>
        <v>6.1</v>
      </c>
      <c r="C824" s="75" t="str">
        <f>VLOOKUP(L824,Mapping!D:G,4,0)</f>
        <v>Accrual</v>
      </c>
      <c r="D824" s="78">
        <f t="shared" si="37"/>
        <v>-1.5254240000000001E-3</v>
      </c>
      <c r="E824" s="78">
        <f t="shared" si="38"/>
        <v>-1.5254240000000001E-3</v>
      </c>
      <c r="F824" s="76">
        <f>VLOOKUP(L824,Mapping!D:H,5,0)</f>
        <v>0</v>
      </c>
      <c r="G824" s="1" t="s">
        <v>648</v>
      </c>
      <c r="H824" s="1" t="s">
        <v>994</v>
      </c>
      <c r="I824" s="1" t="s">
        <v>996</v>
      </c>
      <c r="J824" s="6">
        <v>555100</v>
      </c>
      <c r="K824" s="1" t="s">
        <v>777</v>
      </c>
      <c r="L824" s="6">
        <v>557774</v>
      </c>
      <c r="M824" s="2">
        <v>0</v>
      </c>
      <c r="N824" s="1" t="s">
        <v>1029</v>
      </c>
      <c r="O824" s="1" t="s">
        <v>651</v>
      </c>
      <c r="P824" s="2">
        <v>0</v>
      </c>
      <c r="Q824" s="2">
        <v>0</v>
      </c>
      <c r="R824" s="2">
        <v>-15254.24</v>
      </c>
      <c r="S824" s="2">
        <v>0</v>
      </c>
      <c r="T824" s="2">
        <v>-15254.24</v>
      </c>
      <c r="U824" s="2">
        <v>0</v>
      </c>
      <c r="V824" s="2">
        <v>0</v>
      </c>
      <c r="W824" s="2">
        <v>0</v>
      </c>
      <c r="X824" s="2">
        <v>-15254.24</v>
      </c>
      <c r="Y824" s="2">
        <v>0</v>
      </c>
      <c r="Z824" s="2">
        <v>-15254.24</v>
      </c>
      <c r="AA824" s="2">
        <v>0</v>
      </c>
    </row>
    <row r="825" spans="1:27" ht="15" customHeight="1" x14ac:dyDescent="0.25">
      <c r="A825" s="75" t="str">
        <f t="shared" si="36"/>
        <v>LDONTF6.1</v>
      </c>
      <c r="B825" s="75">
        <f>VLOOKUP(L825,Mapping!D:F,3,0)</f>
        <v>6.1</v>
      </c>
      <c r="C825" s="75" t="str">
        <f>VLOOKUP(L825,Mapping!D:G,4,0)</f>
        <v>Accrual</v>
      </c>
      <c r="D825" s="78">
        <f t="shared" si="37"/>
        <v>-1.5254240000000001E-3</v>
      </c>
      <c r="E825" s="78">
        <f t="shared" si="38"/>
        <v>-1.5254240000000001E-3</v>
      </c>
      <c r="F825" s="76">
        <f>VLOOKUP(L825,Mapping!D:H,5,0)</f>
        <v>0</v>
      </c>
      <c r="G825" s="1" t="s">
        <v>648</v>
      </c>
      <c r="H825" s="1" t="s">
        <v>994</v>
      </c>
      <c r="I825" s="1" t="s">
        <v>996</v>
      </c>
      <c r="J825" s="6">
        <v>555100</v>
      </c>
      <c r="K825" s="1" t="s">
        <v>777</v>
      </c>
      <c r="L825" s="6">
        <v>557775</v>
      </c>
      <c r="M825" s="2">
        <v>0</v>
      </c>
      <c r="N825" s="1" t="s">
        <v>1030</v>
      </c>
      <c r="O825" s="1" t="s">
        <v>651</v>
      </c>
      <c r="P825" s="2">
        <v>0</v>
      </c>
      <c r="Q825" s="2">
        <v>0</v>
      </c>
      <c r="R825" s="2">
        <v>-15254.24</v>
      </c>
      <c r="S825" s="2">
        <v>0</v>
      </c>
      <c r="T825" s="2">
        <v>-15254.24</v>
      </c>
      <c r="U825" s="2">
        <v>0</v>
      </c>
      <c r="V825" s="2">
        <v>0</v>
      </c>
      <c r="W825" s="2">
        <v>0</v>
      </c>
      <c r="X825" s="2">
        <v>-15254.24</v>
      </c>
      <c r="Y825" s="2">
        <v>0</v>
      </c>
      <c r="Z825" s="2">
        <v>-15254.24</v>
      </c>
      <c r="AA825" s="2">
        <v>0</v>
      </c>
    </row>
    <row r="826" spans="1:27" ht="15" customHeight="1" x14ac:dyDescent="0.25">
      <c r="A826" s="75" t="str">
        <f t="shared" si="36"/>
        <v>LDONTF6.3</v>
      </c>
      <c r="B826" s="75">
        <f>VLOOKUP(L826,Mapping!D:F,3,0)</f>
        <v>6.3</v>
      </c>
      <c r="C826" s="75" t="str">
        <f>VLOOKUP(L826,Mapping!D:G,4,0)</f>
        <v>Accrual</v>
      </c>
      <c r="D826" s="78">
        <f t="shared" si="37"/>
        <v>2.0000001E-2</v>
      </c>
      <c r="E826" s="78">
        <f t="shared" si="38"/>
        <v>2.0000001E-2</v>
      </c>
      <c r="F826" s="76">
        <f>VLOOKUP(L826,Mapping!D:H,5,0)</f>
        <v>0</v>
      </c>
      <c r="G826" s="1" t="s">
        <v>648</v>
      </c>
      <c r="H826" s="1" t="s">
        <v>994</v>
      </c>
      <c r="I826" s="1" t="s">
        <v>996</v>
      </c>
      <c r="J826" s="6">
        <v>555100</v>
      </c>
      <c r="K826" s="1" t="s">
        <v>777</v>
      </c>
      <c r="L826" s="6">
        <v>557776</v>
      </c>
      <c r="M826" s="2">
        <v>0</v>
      </c>
      <c r="N826" s="1" t="s">
        <v>1031</v>
      </c>
      <c r="O826" s="1" t="s">
        <v>651</v>
      </c>
      <c r="P826" s="2">
        <v>0</v>
      </c>
      <c r="Q826" s="2">
        <v>0</v>
      </c>
      <c r="R826" s="2">
        <v>0</v>
      </c>
      <c r="S826" s="2">
        <v>200000.01</v>
      </c>
      <c r="T826" s="2">
        <v>0</v>
      </c>
      <c r="U826" s="2">
        <v>200000.01</v>
      </c>
      <c r="V826" s="2">
        <v>0</v>
      </c>
      <c r="W826" s="2">
        <v>0</v>
      </c>
      <c r="X826" s="2">
        <v>0</v>
      </c>
      <c r="Y826" s="2">
        <v>200000.01</v>
      </c>
      <c r="Z826" s="2">
        <v>0</v>
      </c>
      <c r="AA826" s="2">
        <v>200000.01</v>
      </c>
    </row>
    <row r="827" spans="1:27" ht="15" customHeight="1" x14ac:dyDescent="0.25">
      <c r="A827" s="75" t="str">
        <f t="shared" si="36"/>
        <v>LDONTFIgnore</v>
      </c>
      <c r="B827" s="75" t="str">
        <f>VLOOKUP(L827,Mapping!D:F,3,0)</f>
        <v>Ignore</v>
      </c>
      <c r="C827" s="75" t="str">
        <f>VLOOKUP(L827,Mapping!D:G,4,0)</f>
        <v>Ignore</v>
      </c>
      <c r="D827" s="78">
        <f t="shared" si="37"/>
        <v>-1.3169999999999999E-5</v>
      </c>
      <c r="E827" s="78">
        <f t="shared" si="38"/>
        <v>-1.3169999999999999E-5</v>
      </c>
      <c r="F827" s="76">
        <f>VLOOKUP(L827,Mapping!D:H,5,0)</f>
        <v>0</v>
      </c>
      <c r="G827" s="1" t="s">
        <v>648</v>
      </c>
      <c r="H827" s="1" t="s">
        <v>994</v>
      </c>
      <c r="I827" s="1" t="s">
        <v>996</v>
      </c>
      <c r="J827" s="6">
        <v>555300</v>
      </c>
      <c r="K827" s="1" t="s">
        <v>783</v>
      </c>
      <c r="L827" s="6">
        <v>553304</v>
      </c>
      <c r="M827" s="2">
        <v>0</v>
      </c>
      <c r="N827" s="1" t="s">
        <v>863</v>
      </c>
      <c r="O827" s="1" t="s">
        <v>651</v>
      </c>
      <c r="P827" s="2">
        <v>0</v>
      </c>
      <c r="Q827" s="2">
        <v>0</v>
      </c>
      <c r="R827" s="2">
        <v>-131.69999999999999</v>
      </c>
      <c r="S827" s="2">
        <v>0</v>
      </c>
      <c r="T827" s="2">
        <v>-131.69999999999999</v>
      </c>
      <c r="U827" s="2">
        <v>0</v>
      </c>
      <c r="V827" s="2">
        <v>0</v>
      </c>
      <c r="W827" s="2">
        <v>0</v>
      </c>
      <c r="X827" s="2">
        <v>-131.69999999999999</v>
      </c>
      <c r="Y827" s="2">
        <v>0</v>
      </c>
      <c r="Z827" s="2">
        <v>-131.69999999999999</v>
      </c>
      <c r="AA827" s="2">
        <v>0</v>
      </c>
    </row>
    <row r="828" spans="1:27" ht="15" customHeight="1" x14ac:dyDescent="0.25">
      <c r="A828" s="75" t="str">
        <f t="shared" si="36"/>
        <v>LDONTFIgnore</v>
      </c>
      <c r="B828" s="75" t="str">
        <f>VLOOKUP(L828,Mapping!D:F,3,0)</f>
        <v>Ignore</v>
      </c>
      <c r="C828" s="75" t="str">
        <f>VLOOKUP(L828,Mapping!D:G,4,0)</f>
        <v>Ignore</v>
      </c>
      <c r="D828" s="78">
        <f t="shared" si="37"/>
        <v>-2.4414999999999999E-5</v>
      </c>
      <c r="E828" s="78">
        <f t="shared" si="38"/>
        <v>-2.4414999999999999E-5</v>
      </c>
      <c r="F828" s="76">
        <f>VLOOKUP(L828,Mapping!D:H,5,0)</f>
        <v>0</v>
      </c>
      <c r="G828" s="1" t="s">
        <v>648</v>
      </c>
      <c r="H828" s="1" t="s">
        <v>994</v>
      </c>
      <c r="I828" s="1" t="s">
        <v>996</v>
      </c>
      <c r="J828" s="6">
        <v>555300</v>
      </c>
      <c r="K828" s="1" t="s">
        <v>783</v>
      </c>
      <c r="L828" s="6">
        <v>554366</v>
      </c>
      <c r="M828" s="2">
        <v>0</v>
      </c>
      <c r="N828" s="1" t="s">
        <v>866</v>
      </c>
      <c r="O828" s="1" t="s">
        <v>651</v>
      </c>
      <c r="P828" s="2">
        <v>0</v>
      </c>
      <c r="Q828" s="2">
        <v>0</v>
      </c>
      <c r="R828" s="2">
        <v>-244.15</v>
      </c>
      <c r="S828" s="2">
        <v>0</v>
      </c>
      <c r="T828" s="2">
        <v>-244.15</v>
      </c>
      <c r="U828" s="2">
        <v>0</v>
      </c>
      <c r="V828" s="2">
        <v>0</v>
      </c>
      <c r="W828" s="2">
        <v>0</v>
      </c>
      <c r="X828" s="2">
        <v>-244.15</v>
      </c>
      <c r="Y828" s="2">
        <v>0</v>
      </c>
      <c r="Z828" s="2">
        <v>-244.15</v>
      </c>
      <c r="AA828" s="2">
        <v>0</v>
      </c>
    </row>
    <row r="829" spans="1:27" ht="15" customHeight="1" x14ac:dyDescent="0.25">
      <c r="A829" s="75" t="str">
        <f t="shared" si="36"/>
        <v>LDONTFIgnore</v>
      </c>
      <c r="B829" s="75" t="str">
        <f>VLOOKUP(L829,Mapping!D:F,3,0)</f>
        <v>Ignore</v>
      </c>
      <c r="C829" s="75" t="str">
        <f>VLOOKUP(L829,Mapping!D:G,4,0)</f>
        <v>Ignore</v>
      </c>
      <c r="D829" s="78">
        <f t="shared" si="37"/>
        <v>-1.58314E-4</v>
      </c>
      <c r="E829" s="78">
        <f t="shared" si="38"/>
        <v>-1.58314E-4</v>
      </c>
      <c r="F829" s="76">
        <f>VLOOKUP(L829,Mapping!D:H,5,0)</f>
        <v>0</v>
      </c>
      <c r="G829" s="1" t="s">
        <v>648</v>
      </c>
      <c r="H829" s="1" t="s">
        <v>994</v>
      </c>
      <c r="I829" s="1" t="s">
        <v>996</v>
      </c>
      <c r="J829" s="6">
        <v>555300</v>
      </c>
      <c r="K829" s="1" t="s">
        <v>783</v>
      </c>
      <c r="L829" s="6">
        <v>554368</v>
      </c>
      <c r="M829" s="2">
        <v>0</v>
      </c>
      <c r="N829" s="1" t="s">
        <v>867</v>
      </c>
      <c r="O829" s="1" t="s">
        <v>651</v>
      </c>
      <c r="P829" s="2">
        <v>0</v>
      </c>
      <c r="Q829" s="2">
        <v>0</v>
      </c>
      <c r="R829" s="2">
        <v>-1583.14</v>
      </c>
      <c r="S829" s="2">
        <v>0</v>
      </c>
      <c r="T829" s="2">
        <v>-1583.14</v>
      </c>
      <c r="U829" s="2">
        <v>0</v>
      </c>
      <c r="V829" s="2">
        <v>0</v>
      </c>
      <c r="W829" s="2">
        <v>0</v>
      </c>
      <c r="X829" s="2">
        <v>-1583.14</v>
      </c>
      <c r="Y829" s="2">
        <v>0</v>
      </c>
      <c r="Z829" s="2">
        <v>-1583.14</v>
      </c>
      <c r="AA829" s="2">
        <v>0</v>
      </c>
    </row>
    <row r="830" spans="1:27" ht="15" customHeight="1" x14ac:dyDescent="0.25">
      <c r="A830" s="75" t="str">
        <f t="shared" si="36"/>
        <v>LDSAPFIgnore</v>
      </c>
      <c r="B830" s="75" t="str">
        <f>VLOOKUP(L830,Mapping!D:F,3,0)</f>
        <v>Ignore</v>
      </c>
      <c r="C830" s="75" t="str">
        <f>VLOOKUP(L830,Mapping!D:G,4,0)</f>
        <v>Ignore</v>
      </c>
      <c r="D830" s="78">
        <f t="shared" si="37"/>
        <v>25.441814999999998</v>
      </c>
      <c r="E830" s="78">
        <f t="shared" si="38"/>
        <v>-171.790853</v>
      </c>
      <c r="F830" s="76" t="str">
        <f>VLOOKUP(L830,Mapping!D:H,5,0)</f>
        <v>AUM</v>
      </c>
      <c r="G830" s="1" t="s">
        <v>648</v>
      </c>
      <c r="H830" s="1" t="s">
        <v>222</v>
      </c>
      <c r="I830" s="1" t="s">
        <v>225</v>
      </c>
      <c r="J830" s="6">
        <v>102000</v>
      </c>
      <c r="K830" s="1" t="s">
        <v>649</v>
      </c>
      <c r="L830" s="6">
        <v>102110</v>
      </c>
      <c r="M830" s="2">
        <v>0</v>
      </c>
      <c r="N830" s="1" t="s">
        <v>874</v>
      </c>
      <c r="O830" s="1" t="s">
        <v>651</v>
      </c>
      <c r="P830" s="2">
        <v>-1972326680</v>
      </c>
      <c r="Q830" s="2">
        <v>0</v>
      </c>
      <c r="R830" s="2">
        <v>0</v>
      </c>
      <c r="S830" s="2">
        <v>254418150</v>
      </c>
      <c r="T830" s="2">
        <v>-1717908530</v>
      </c>
      <c r="U830" s="2">
        <v>0</v>
      </c>
      <c r="V830" s="2">
        <v>-1972326680</v>
      </c>
      <c r="W830" s="2">
        <v>0</v>
      </c>
      <c r="X830" s="2">
        <v>0</v>
      </c>
      <c r="Y830" s="2">
        <v>254418150</v>
      </c>
      <c r="Z830" s="2">
        <v>-1717908530</v>
      </c>
      <c r="AA830" s="2">
        <v>0</v>
      </c>
    </row>
    <row r="831" spans="1:27" ht="15" customHeight="1" x14ac:dyDescent="0.25">
      <c r="A831" s="75" t="str">
        <f t="shared" si="36"/>
        <v>LDSAPFIgnore</v>
      </c>
      <c r="B831" s="75" t="str">
        <f>VLOOKUP(L831,Mapping!D:F,3,0)</f>
        <v>Ignore</v>
      </c>
      <c r="C831" s="75" t="str">
        <f>VLOOKUP(L831,Mapping!D:G,4,0)</f>
        <v>Ignore</v>
      </c>
      <c r="D831" s="78">
        <f t="shared" si="37"/>
        <v>-255.00206176100002</v>
      </c>
      <c r="E831" s="78">
        <f t="shared" si="38"/>
        <v>-523.32931553599997</v>
      </c>
      <c r="F831" s="76" t="str">
        <f>VLOOKUP(L831,Mapping!D:H,5,0)</f>
        <v>AUM</v>
      </c>
      <c r="G831" s="1" t="s">
        <v>648</v>
      </c>
      <c r="H831" s="1" t="s">
        <v>222</v>
      </c>
      <c r="I831" s="1" t="s">
        <v>225</v>
      </c>
      <c r="J831" s="6">
        <v>102000</v>
      </c>
      <c r="K831" s="1" t="s">
        <v>649</v>
      </c>
      <c r="L831" s="6">
        <v>102120</v>
      </c>
      <c r="M831" s="2">
        <v>0</v>
      </c>
      <c r="N831" s="1" t="s">
        <v>650</v>
      </c>
      <c r="O831" s="1" t="s">
        <v>651</v>
      </c>
      <c r="P831" s="2">
        <v>-2683272537.75</v>
      </c>
      <c r="Q831" s="2">
        <v>0</v>
      </c>
      <c r="R831" s="2">
        <v>-2550020617.6100001</v>
      </c>
      <c r="S831" s="2">
        <v>0</v>
      </c>
      <c r="T831" s="2">
        <v>-5233293155.3599997</v>
      </c>
      <c r="U831" s="2">
        <v>0</v>
      </c>
      <c r="V831" s="2">
        <v>-2683272537.75</v>
      </c>
      <c r="W831" s="2">
        <v>0</v>
      </c>
      <c r="X831" s="2">
        <v>-2550020617.6100001</v>
      </c>
      <c r="Y831" s="2">
        <v>0</v>
      </c>
      <c r="Z831" s="2">
        <v>-5233293155.3599997</v>
      </c>
      <c r="AA831" s="2">
        <v>0</v>
      </c>
    </row>
    <row r="832" spans="1:27" ht="15" customHeight="1" x14ac:dyDescent="0.25">
      <c r="A832" s="75" t="str">
        <f t="shared" si="36"/>
        <v>LDSAPFIgnore</v>
      </c>
      <c r="B832" s="75" t="str">
        <f>VLOOKUP(L832,Mapping!D:F,3,0)</f>
        <v>Ignore</v>
      </c>
      <c r="C832" s="75" t="str">
        <f>VLOOKUP(L832,Mapping!D:G,4,0)</f>
        <v>Ignore</v>
      </c>
      <c r="D832" s="78">
        <f t="shared" si="37"/>
        <v>-284.59300409999997</v>
      </c>
      <c r="E832" s="78">
        <f t="shared" si="38"/>
        <v>-552.35007889999997</v>
      </c>
      <c r="F832" s="76" t="str">
        <f>VLOOKUP(L832,Mapping!D:H,5,0)</f>
        <v>AUM</v>
      </c>
      <c r="G832" s="1" t="s">
        <v>648</v>
      </c>
      <c r="H832" s="1" t="s">
        <v>222</v>
      </c>
      <c r="I832" s="1" t="s">
        <v>225</v>
      </c>
      <c r="J832" s="6">
        <v>102000</v>
      </c>
      <c r="K832" s="1" t="s">
        <v>649</v>
      </c>
      <c r="L832" s="6">
        <v>102180</v>
      </c>
      <c r="M832" s="2">
        <v>0</v>
      </c>
      <c r="N832" s="1" t="s">
        <v>829</v>
      </c>
      <c r="O832" s="1" t="s">
        <v>651</v>
      </c>
      <c r="P832" s="2">
        <v>-2677570748</v>
      </c>
      <c r="Q832" s="2">
        <v>0</v>
      </c>
      <c r="R832" s="2">
        <v>-2845930041</v>
      </c>
      <c r="S832" s="2">
        <v>0</v>
      </c>
      <c r="T832" s="2">
        <v>-5523500789</v>
      </c>
      <c r="U832" s="2">
        <v>0</v>
      </c>
      <c r="V832" s="2">
        <v>-2677570748</v>
      </c>
      <c r="W832" s="2">
        <v>0</v>
      </c>
      <c r="X832" s="2">
        <v>-2845930041</v>
      </c>
      <c r="Y832" s="2">
        <v>0</v>
      </c>
      <c r="Z832" s="2">
        <v>-5523500789</v>
      </c>
      <c r="AA832" s="2">
        <v>0</v>
      </c>
    </row>
    <row r="833" spans="1:27" ht="15" customHeight="1" x14ac:dyDescent="0.25">
      <c r="A833" s="75" t="str">
        <f t="shared" si="36"/>
        <v>LDSAPFIgnore</v>
      </c>
      <c r="B833" s="75" t="str">
        <f>VLOOKUP(L833,Mapping!D:F,3,0)</f>
        <v>Ignore</v>
      </c>
      <c r="C833" s="75" t="str">
        <f>VLOOKUP(L833,Mapping!D:G,4,0)</f>
        <v>Ignore</v>
      </c>
      <c r="D833" s="78">
        <f t="shared" si="37"/>
        <v>-144.70792109999999</v>
      </c>
      <c r="E833" s="78">
        <f t="shared" si="38"/>
        <v>-241.26749609999999</v>
      </c>
      <c r="F833" s="76" t="str">
        <f>VLOOKUP(L833,Mapping!D:H,5,0)</f>
        <v>AUM</v>
      </c>
      <c r="G833" s="1" t="s">
        <v>648</v>
      </c>
      <c r="H833" s="1" t="s">
        <v>222</v>
      </c>
      <c r="I833" s="1" t="s">
        <v>225</v>
      </c>
      <c r="J833" s="6">
        <v>102000</v>
      </c>
      <c r="K833" s="1" t="s">
        <v>649</v>
      </c>
      <c r="L833" s="6">
        <v>102190</v>
      </c>
      <c r="M833" s="2">
        <v>0</v>
      </c>
      <c r="N833" s="1" t="s">
        <v>830</v>
      </c>
      <c r="O833" s="1" t="s">
        <v>651</v>
      </c>
      <c r="P833" s="2">
        <v>-965595750</v>
      </c>
      <c r="Q833" s="2">
        <v>0</v>
      </c>
      <c r="R833" s="2">
        <v>-1447079211</v>
      </c>
      <c r="S833" s="2">
        <v>0</v>
      </c>
      <c r="T833" s="2">
        <v>-2412674961</v>
      </c>
      <c r="U833" s="2">
        <v>0</v>
      </c>
      <c r="V833" s="2">
        <v>-965595750</v>
      </c>
      <c r="W833" s="2">
        <v>0</v>
      </c>
      <c r="X833" s="2">
        <v>-1447079211</v>
      </c>
      <c r="Y833" s="2">
        <v>0</v>
      </c>
      <c r="Z833" s="2">
        <v>-2412674961</v>
      </c>
      <c r="AA833" s="2">
        <v>0</v>
      </c>
    </row>
    <row r="834" spans="1:27" ht="15" customHeight="1" x14ac:dyDescent="0.25">
      <c r="A834" s="75" t="str">
        <f t="shared" si="36"/>
        <v>LDSAPFIgnore</v>
      </c>
      <c r="B834" s="75" t="str">
        <f>VLOOKUP(L834,Mapping!D:F,3,0)</f>
        <v>Ignore</v>
      </c>
      <c r="C834" s="75" t="str">
        <f>VLOOKUP(L834,Mapping!D:G,4,0)</f>
        <v>Ignore</v>
      </c>
      <c r="D834" s="78">
        <f t="shared" si="37"/>
        <v>0</v>
      </c>
      <c r="E834" s="78">
        <f t="shared" si="38"/>
        <v>-4.1999999999999999E-8</v>
      </c>
      <c r="F834" s="76" t="str">
        <f>VLOOKUP(L834,Mapping!D:H,5,0)</f>
        <v>AUM</v>
      </c>
      <c r="G834" s="1" t="s">
        <v>648</v>
      </c>
      <c r="H834" s="1" t="s">
        <v>222</v>
      </c>
      <c r="I834" s="1" t="s">
        <v>225</v>
      </c>
      <c r="J834" s="6">
        <v>105000</v>
      </c>
      <c r="K834" s="1" t="s">
        <v>654</v>
      </c>
      <c r="L834" s="6">
        <v>105100</v>
      </c>
      <c r="M834" s="2">
        <v>0</v>
      </c>
      <c r="N834" s="1" t="s">
        <v>655</v>
      </c>
      <c r="O834" s="1" t="s">
        <v>651</v>
      </c>
      <c r="P834" s="2">
        <v>-0.42</v>
      </c>
      <c r="Q834" s="2">
        <v>0</v>
      </c>
      <c r="R834" s="2">
        <v>0</v>
      </c>
      <c r="S834" s="2">
        <v>0</v>
      </c>
      <c r="T834" s="2">
        <v>-0.42</v>
      </c>
      <c r="U834" s="2">
        <v>0</v>
      </c>
      <c r="V834" s="2">
        <v>-0.42</v>
      </c>
      <c r="W834" s="2">
        <v>0</v>
      </c>
      <c r="X834" s="2">
        <v>0</v>
      </c>
      <c r="Y834" s="2">
        <v>0</v>
      </c>
      <c r="Z834" s="2">
        <v>-0.42</v>
      </c>
      <c r="AA834" s="2">
        <v>0</v>
      </c>
    </row>
    <row r="835" spans="1:27" ht="15" customHeight="1" x14ac:dyDescent="0.25">
      <c r="A835" s="75" t="str">
        <f t="shared" si="36"/>
        <v>LDSAPFIgnore</v>
      </c>
      <c r="B835" s="75" t="str">
        <f>VLOOKUP(L835,Mapping!D:F,3,0)</f>
        <v>Ignore</v>
      </c>
      <c r="C835" s="75" t="str">
        <f>VLOOKUP(L835,Mapping!D:G,4,0)</f>
        <v>Ignore</v>
      </c>
      <c r="D835" s="78">
        <f t="shared" si="37"/>
        <v>0.61540843200000006</v>
      </c>
      <c r="E835" s="78">
        <f t="shared" si="38"/>
        <v>0</v>
      </c>
      <c r="F835" s="76" t="str">
        <f>VLOOKUP(L835,Mapping!D:H,5,0)</f>
        <v>AUM</v>
      </c>
      <c r="G835" s="1" t="s">
        <v>648</v>
      </c>
      <c r="H835" s="1" t="s">
        <v>222</v>
      </c>
      <c r="I835" s="1" t="s">
        <v>225</v>
      </c>
      <c r="J835" s="6">
        <v>110000</v>
      </c>
      <c r="K835" s="1" t="s">
        <v>656</v>
      </c>
      <c r="L835" s="6">
        <v>110116</v>
      </c>
      <c r="M835" s="2">
        <v>0</v>
      </c>
      <c r="N835" s="1" t="s">
        <v>659</v>
      </c>
      <c r="O835" s="1" t="s">
        <v>651</v>
      </c>
      <c r="P835" s="2">
        <v>-6154084.3200000003</v>
      </c>
      <c r="Q835" s="2">
        <v>0</v>
      </c>
      <c r="R835" s="2">
        <v>0</v>
      </c>
      <c r="S835" s="2">
        <v>6154084.3200000003</v>
      </c>
      <c r="T835" s="2">
        <v>0</v>
      </c>
      <c r="U835" s="2">
        <v>0</v>
      </c>
      <c r="V835" s="2">
        <v>-6154084.3200000003</v>
      </c>
      <c r="W835" s="2">
        <v>0</v>
      </c>
      <c r="X835" s="2">
        <v>0</v>
      </c>
      <c r="Y835" s="2">
        <v>6154084.3200000003</v>
      </c>
      <c r="Z835" s="2">
        <v>0</v>
      </c>
      <c r="AA835" s="2">
        <v>0</v>
      </c>
    </row>
    <row r="836" spans="1:27" ht="15" customHeight="1" x14ac:dyDescent="0.25">
      <c r="A836" s="75" t="str">
        <f t="shared" ref="A836:A899" si="39">H836&amp;B836</f>
        <v>LDSAPFIgnore</v>
      </c>
      <c r="B836" s="75" t="str">
        <f>VLOOKUP(L836,Mapping!D:F,3,0)</f>
        <v>Ignore</v>
      </c>
      <c r="C836" s="75" t="str">
        <f>VLOOKUP(L836,Mapping!D:G,4,0)</f>
        <v>Ignore</v>
      </c>
      <c r="D836" s="78">
        <f t="shared" ref="D836:D899" si="40">(X836+Y836)/10000000</f>
        <v>7.1554598999999997E-2</v>
      </c>
      <c r="E836" s="78">
        <f t="shared" ref="E836:E899" si="41">(Z836+AA836)/10000000</f>
        <v>-0.10287129399999999</v>
      </c>
      <c r="F836" s="76" t="str">
        <f>VLOOKUP(L836,Mapping!D:H,5,0)</f>
        <v>AUM</v>
      </c>
      <c r="G836" s="1" t="s">
        <v>648</v>
      </c>
      <c r="H836" s="1" t="s">
        <v>222</v>
      </c>
      <c r="I836" s="1" t="s">
        <v>225</v>
      </c>
      <c r="J836" s="6">
        <v>110000</v>
      </c>
      <c r="K836" s="1" t="s">
        <v>656</v>
      </c>
      <c r="L836" s="6">
        <v>110123</v>
      </c>
      <c r="M836" s="2">
        <v>0</v>
      </c>
      <c r="N836" s="1" t="s">
        <v>1017</v>
      </c>
      <c r="O836" s="1" t="s">
        <v>651</v>
      </c>
      <c r="P836" s="2">
        <v>-1744258.9300000004</v>
      </c>
      <c r="Q836" s="2">
        <v>0</v>
      </c>
      <c r="R836" s="2">
        <v>0</v>
      </c>
      <c r="S836" s="2">
        <v>715545.99</v>
      </c>
      <c r="T836" s="2">
        <v>-1028712.94</v>
      </c>
      <c r="U836" s="2">
        <v>0</v>
      </c>
      <c r="V836" s="2">
        <v>-1744258.9300000004</v>
      </c>
      <c r="W836" s="2">
        <v>0</v>
      </c>
      <c r="X836" s="2">
        <v>0</v>
      </c>
      <c r="Y836" s="2">
        <v>715545.99</v>
      </c>
      <c r="Z836" s="2">
        <v>-1028712.94</v>
      </c>
      <c r="AA836" s="2">
        <v>0</v>
      </c>
    </row>
    <row r="837" spans="1:27" ht="15" customHeight="1" x14ac:dyDescent="0.25">
      <c r="A837" s="75" t="str">
        <f t="shared" si="39"/>
        <v>LDSAPFIgnore</v>
      </c>
      <c r="B837" s="75" t="str">
        <f>VLOOKUP(L837,Mapping!D:F,3,0)</f>
        <v>Ignore</v>
      </c>
      <c r="C837" s="75" t="str">
        <f>VLOOKUP(L837,Mapping!D:G,4,0)</f>
        <v>Ignore</v>
      </c>
      <c r="D837" s="78">
        <f t="shared" si="40"/>
        <v>-9.5798048999999996E-2</v>
      </c>
      <c r="E837" s="78">
        <f t="shared" si="41"/>
        <v>-9.5798048999999996E-2</v>
      </c>
      <c r="F837" s="76" t="str">
        <f>VLOOKUP(L837,Mapping!D:H,5,0)</f>
        <v>AUM</v>
      </c>
      <c r="G837" s="1" t="s">
        <v>648</v>
      </c>
      <c r="H837" s="1" t="s">
        <v>222</v>
      </c>
      <c r="I837" s="1" t="s">
        <v>225</v>
      </c>
      <c r="J837" s="6">
        <v>110000</v>
      </c>
      <c r="K837" s="1" t="s">
        <v>656</v>
      </c>
      <c r="L837" s="6">
        <v>110125</v>
      </c>
      <c r="M837" s="2">
        <v>0</v>
      </c>
      <c r="N837" s="1" t="s">
        <v>1713</v>
      </c>
      <c r="O837" s="1" t="s">
        <v>651</v>
      </c>
      <c r="P837" s="2">
        <v>0</v>
      </c>
      <c r="Q837" s="2">
        <v>0</v>
      </c>
      <c r="R837" s="2">
        <v>-957980.49</v>
      </c>
      <c r="S837" s="2">
        <v>0</v>
      </c>
      <c r="T837" s="2">
        <v>-957980.49</v>
      </c>
      <c r="U837" s="2">
        <v>0</v>
      </c>
      <c r="V837" s="2">
        <v>0</v>
      </c>
      <c r="W837" s="2">
        <v>0</v>
      </c>
      <c r="X837" s="2">
        <v>-957980.49</v>
      </c>
      <c r="Y837" s="2">
        <v>0</v>
      </c>
      <c r="Z837" s="2">
        <v>-957980.49</v>
      </c>
      <c r="AA837" s="2">
        <v>0</v>
      </c>
    </row>
    <row r="838" spans="1:27" ht="15" customHeight="1" x14ac:dyDescent="0.25">
      <c r="A838" s="75" t="str">
        <f t="shared" si="39"/>
        <v>LDSAPFIgnore</v>
      </c>
      <c r="B838" s="75" t="str">
        <f>VLOOKUP(L838,Mapping!D:F,3,0)</f>
        <v>Ignore</v>
      </c>
      <c r="C838" s="75" t="str">
        <f>VLOOKUP(L838,Mapping!D:G,4,0)</f>
        <v>Ignore</v>
      </c>
      <c r="D838" s="78">
        <f t="shared" si="40"/>
        <v>-2.1781419999999997E-3</v>
      </c>
      <c r="E838" s="78">
        <f t="shared" si="41"/>
        <v>-2.1781419999999997E-3</v>
      </c>
      <c r="F838" s="76" t="str">
        <f>VLOOKUP(L838,Mapping!D:H,5,0)</f>
        <v>AUM</v>
      </c>
      <c r="G838" s="1" t="s">
        <v>648</v>
      </c>
      <c r="H838" s="1" t="s">
        <v>222</v>
      </c>
      <c r="I838" s="1" t="s">
        <v>225</v>
      </c>
      <c r="J838" s="6">
        <v>110000</v>
      </c>
      <c r="K838" s="1" t="s">
        <v>656</v>
      </c>
      <c r="L838" s="6">
        <v>110126</v>
      </c>
      <c r="M838" s="2">
        <v>0</v>
      </c>
      <c r="N838" s="1" t="s">
        <v>1714</v>
      </c>
      <c r="O838" s="1" t="s">
        <v>651</v>
      </c>
      <c r="P838" s="2">
        <v>0</v>
      </c>
      <c r="Q838" s="2">
        <v>0</v>
      </c>
      <c r="R838" s="2">
        <v>-21781.42</v>
      </c>
      <c r="S838" s="2">
        <v>0</v>
      </c>
      <c r="T838" s="2">
        <v>-21781.42</v>
      </c>
      <c r="U838" s="2">
        <v>0</v>
      </c>
      <c r="V838" s="2">
        <v>0</v>
      </c>
      <c r="W838" s="2">
        <v>0</v>
      </c>
      <c r="X838" s="2">
        <v>-21781.42</v>
      </c>
      <c r="Y838" s="2">
        <v>0</v>
      </c>
      <c r="Z838" s="2">
        <v>-21781.42</v>
      </c>
      <c r="AA838" s="2">
        <v>0</v>
      </c>
    </row>
    <row r="839" spans="1:27" ht="15" customHeight="1" x14ac:dyDescent="0.25">
      <c r="A839" s="75" t="str">
        <f t="shared" si="39"/>
        <v>LDSAPFIgnore</v>
      </c>
      <c r="B839" s="75" t="str">
        <f>VLOOKUP(L839,Mapping!D:F,3,0)</f>
        <v>Ignore</v>
      </c>
      <c r="C839" s="75" t="str">
        <f>VLOOKUP(L839,Mapping!D:G,4,0)</f>
        <v>Ignore</v>
      </c>
      <c r="D839" s="78">
        <f t="shared" si="40"/>
        <v>-0.43317080000000002</v>
      </c>
      <c r="E839" s="78">
        <f t="shared" si="41"/>
        <v>-15.8843903</v>
      </c>
      <c r="F839" s="76" t="str">
        <f>VLOOKUP(L839,Mapping!D:H,5,0)</f>
        <v>AUM</v>
      </c>
      <c r="G839" s="1" t="s">
        <v>648</v>
      </c>
      <c r="H839" s="1" t="s">
        <v>222</v>
      </c>
      <c r="I839" s="1" t="s">
        <v>225</v>
      </c>
      <c r="J839" s="6">
        <v>110000</v>
      </c>
      <c r="K839" s="1" t="s">
        <v>656</v>
      </c>
      <c r="L839" s="6">
        <v>110247</v>
      </c>
      <c r="M839" s="2">
        <v>0</v>
      </c>
      <c r="N839" s="1" t="s">
        <v>660</v>
      </c>
      <c r="O839" s="1" t="s">
        <v>651</v>
      </c>
      <c r="P839" s="2">
        <v>-154512195</v>
      </c>
      <c r="Q839" s="2">
        <v>0</v>
      </c>
      <c r="R839" s="2">
        <v>-4331708</v>
      </c>
      <c r="S839" s="2">
        <v>0</v>
      </c>
      <c r="T839" s="2">
        <v>-158843903</v>
      </c>
      <c r="U839" s="2">
        <v>0</v>
      </c>
      <c r="V839" s="2">
        <v>-154512195</v>
      </c>
      <c r="W839" s="2">
        <v>0</v>
      </c>
      <c r="X839" s="2">
        <v>-4331708</v>
      </c>
      <c r="Y839" s="2">
        <v>0</v>
      </c>
      <c r="Z839" s="2">
        <v>-158843903</v>
      </c>
      <c r="AA839" s="2">
        <v>0</v>
      </c>
    </row>
    <row r="840" spans="1:27" ht="15" customHeight="1" x14ac:dyDescent="0.25">
      <c r="A840" s="75" t="str">
        <f t="shared" si="39"/>
        <v>LDSAPFIgnore</v>
      </c>
      <c r="B840" s="75" t="str">
        <f>VLOOKUP(L840,Mapping!D:F,3,0)</f>
        <v>Ignore</v>
      </c>
      <c r="C840" s="75" t="str">
        <f>VLOOKUP(L840,Mapping!D:G,4,0)</f>
        <v>Ignore</v>
      </c>
      <c r="D840" s="78">
        <f t="shared" si="40"/>
        <v>-3.8999999999999998E-8</v>
      </c>
      <c r="E840" s="78">
        <f t="shared" si="41"/>
        <v>-3.8999999999999998E-8</v>
      </c>
      <c r="F840" s="76" t="str">
        <f>VLOOKUP(L840,Mapping!D:H,5,0)</f>
        <v>AUM</v>
      </c>
      <c r="G840" s="1" t="s">
        <v>648</v>
      </c>
      <c r="H840" s="1" t="s">
        <v>222</v>
      </c>
      <c r="I840" s="1" t="s">
        <v>225</v>
      </c>
      <c r="J840" s="6">
        <v>132000</v>
      </c>
      <c r="K840" s="1" t="s">
        <v>661</v>
      </c>
      <c r="L840" s="6">
        <v>132113</v>
      </c>
      <c r="M840" s="2">
        <v>0</v>
      </c>
      <c r="N840" s="1" t="s">
        <v>1040</v>
      </c>
      <c r="O840" s="1" t="s">
        <v>651</v>
      </c>
      <c r="P840" s="2">
        <v>0</v>
      </c>
      <c r="Q840" s="2">
        <v>0</v>
      </c>
      <c r="R840" s="2">
        <v>-0.39</v>
      </c>
      <c r="S840" s="2">
        <v>0</v>
      </c>
      <c r="T840" s="2">
        <v>-0.39</v>
      </c>
      <c r="U840" s="2">
        <v>0</v>
      </c>
      <c r="V840" s="2">
        <v>0</v>
      </c>
      <c r="W840" s="2">
        <v>0</v>
      </c>
      <c r="X840" s="2">
        <v>-0.39</v>
      </c>
      <c r="Y840" s="2">
        <v>0</v>
      </c>
      <c r="Z840" s="2">
        <v>-0.39</v>
      </c>
      <c r="AA840" s="2">
        <v>0</v>
      </c>
    </row>
    <row r="841" spans="1:27" ht="15" customHeight="1" x14ac:dyDescent="0.25">
      <c r="A841" s="75" t="str">
        <f t="shared" si="39"/>
        <v>LDSAPFIgnore</v>
      </c>
      <c r="B841" s="75" t="str">
        <f>VLOOKUP(L841,Mapping!D:F,3,0)</f>
        <v>Ignore</v>
      </c>
      <c r="C841" s="75" t="str">
        <f>VLOOKUP(L841,Mapping!D:G,4,0)</f>
        <v>Ignore</v>
      </c>
      <c r="D841" s="78">
        <f t="shared" si="40"/>
        <v>3.4417795030000002</v>
      </c>
      <c r="E841" s="78">
        <f t="shared" si="41"/>
        <v>3.4183159950000004</v>
      </c>
      <c r="F841" s="76" t="str">
        <f>VLOOKUP(L841,Mapping!D:H,5,0)</f>
        <v>AUM</v>
      </c>
      <c r="G841" s="1" t="s">
        <v>648</v>
      </c>
      <c r="H841" s="1" t="s">
        <v>222</v>
      </c>
      <c r="I841" s="1" t="s">
        <v>225</v>
      </c>
      <c r="J841" s="6">
        <v>132000</v>
      </c>
      <c r="K841" s="1" t="s">
        <v>661</v>
      </c>
      <c r="L841" s="6">
        <v>132121</v>
      </c>
      <c r="M841" s="2">
        <v>0</v>
      </c>
      <c r="N841" s="1" t="s">
        <v>662</v>
      </c>
      <c r="O841" s="1" t="s">
        <v>651</v>
      </c>
      <c r="P841" s="2">
        <v>-234635.08</v>
      </c>
      <c r="Q841" s="2">
        <v>0</v>
      </c>
      <c r="R841" s="2">
        <v>0</v>
      </c>
      <c r="S841" s="2">
        <v>34417795.030000001</v>
      </c>
      <c r="T841" s="2">
        <v>0</v>
      </c>
      <c r="U841" s="2">
        <v>34183159.950000003</v>
      </c>
      <c r="V841" s="2">
        <v>-234635.08</v>
      </c>
      <c r="W841" s="2">
        <v>0</v>
      </c>
      <c r="X841" s="2">
        <v>0</v>
      </c>
      <c r="Y841" s="2">
        <v>34417795.030000001</v>
      </c>
      <c r="Z841" s="2">
        <v>0</v>
      </c>
      <c r="AA841" s="2">
        <v>34183159.950000003</v>
      </c>
    </row>
    <row r="842" spans="1:27" ht="15" customHeight="1" x14ac:dyDescent="0.25">
      <c r="A842" s="75" t="str">
        <f t="shared" si="39"/>
        <v>LDSAPFIgnore</v>
      </c>
      <c r="B842" s="75" t="str">
        <f>VLOOKUP(L842,Mapping!D:F,3,0)</f>
        <v>Ignore</v>
      </c>
      <c r="C842" s="75" t="str">
        <f>VLOOKUP(L842,Mapping!D:G,4,0)</f>
        <v>Ignore</v>
      </c>
      <c r="D842" s="78">
        <f t="shared" si="40"/>
        <v>0.15515876200000001</v>
      </c>
      <c r="E842" s="78">
        <f t="shared" si="41"/>
        <v>0.15515876200000001</v>
      </c>
      <c r="F842" s="76" t="str">
        <f>VLOOKUP(L842,Mapping!D:H,5,0)</f>
        <v>AUM</v>
      </c>
      <c r="G842" s="1" t="s">
        <v>648</v>
      </c>
      <c r="H842" s="1" t="s">
        <v>222</v>
      </c>
      <c r="I842" s="1" t="s">
        <v>225</v>
      </c>
      <c r="J842" s="6">
        <v>132000</v>
      </c>
      <c r="K842" s="1" t="s">
        <v>661</v>
      </c>
      <c r="L842" s="6">
        <v>132124</v>
      </c>
      <c r="M842" s="2">
        <v>0</v>
      </c>
      <c r="N842" s="1" t="s">
        <v>663</v>
      </c>
      <c r="O842" s="1" t="s">
        <v>651</v>
      </c>
      <c r="P842" s="2">
        <v>0</v>
      </c>
      <c r="Q842" s="2">
        <v>0</v>
      </c>
      <c r="R842" s="2">
        <v>0</v>
      </c>
      <c r="S842" s="2">
        <v>1551587.62</v>
      </c>
      <c r="T842" s="2">
        <v>0</v>
      </c>
      <c r="U842" s="2">
        <v>1551587.62</v>
      </c>
      <c r="V842" s="2">
        <v>0</v>
      </c>
      <c r="W842" s="2">
        <v>0</v>
      </c>
      <c r="X842" s="2">
        <v>0</v>
      </c>
      <c r="Y842" s="2">
        <v>1551587.62</v>
      </c>
      <c r="Z842" s="2">
        <v>0</v>
      </c>
      <c r="AA842" s="2">
        <v>1551587.62</v>
      </c>
    </row>
    <row r="843" spans="1:27" ht="15" customHeight="1" x14ac:dyDescent="0.25">
      <c r="A843" s="75" t="str">
        <f t="shared" si="39"/>
        <v>LDSAPFIgnore</v>
      </c>
      <c r="B843" s="75" t="str">
        <f>VLOOKUP(L843,Mapping!D:F,3,0)</f>
        <v>Ignore</v>
      </c>
      <c r="C843" s="75" t="str">
        <f>VLOOKUP(L843,Mapping!D:G,4,0)</f>
        <v>Ignore</v>
      </c>
      <c r="D843" s="78">
        <f t="shared" si="40"/>
        <v>5.9998999999999999E-3</v>
      </c>
      <c r="E843" s="78">
        <f t="shared" si="41"/>
        <v>0</v>
      </c>
      <c r="F843" s="76" t="str">
        <f>VLOOKUP(L843,Mapping!D:H,5,0)</f>
        <v>AUM</v>
      </c>
      <c r="G843" s="1" t="s">
        <v>648</v>
      </c>
      <c r="H843" s="1" t="s">
        <v>222</v>
      </c>
      <c r="I843" s="1" t="s">
        <v>225</v>
      </c>
      <c r="J843" s="6">
        <v>140000</v>
      </c>
      <c r="K843" s="1" t="s">
        <v>665</v>
      </c>
      <c r="L843" s="6">
        <v>140166</v>
      </c>
      <c r="M843" s="2">
        <v>0</v>
      </c>
      <c r="N843" s="1" t="s">
        <v>1466</v>
      </c>
      <c r="O843" s="1" t="s">
        <v>651</v>
      </c>
      <c r="P843" s="2">
        <v>-59999</v>
      </c>
      <c r="Q843" s="2">
        <v>0</v>
      </c>
      <c r="R843" s="2">
        <v>0</v>
      </c>
      <c r="S843" s="2">
        <v>59999</v>
      </c>
      <c r="T843" s="2">
        <v>0</v>
      </c>
      <c r="U843" s="2">
        <v>0</v>
      </c>
      <c r="V843" s="2">
        <v>-59999</v>
      </c>
      <c r="W843" s="2">
        <v>0</v>
      </c>
      <c r="X843" s="2">
        <v>0</v>
      </c>
      <c r="Y843" s="2">
        <v>59999</v>
      </c>
      <c r="Z843" s="2">
        <v>0</v>
      </c>
      <c r="AA843" s="2">
        <v>0</v>
      </c>
    </row>
    <row r="844" spans="1:27" ht="15" customHeight="1" x14ac:dyDescent="0.25">
      <c r="A844" s="75" t="str">
        <f t="shared" si="39"/>
        <v>LDSAPFIgnore</v>
      </c>
      <c r="B844" s="75" t="str">
        <f>VLOOKUP(L844,Mapping!D:F,3,0)</f>
        <v>Ignore</v>
      </c>
      <c r="C844" s="75" t="str">
        <f>VLOOKUP(L844,Mapping!D:G,4,0)</f>
        <v>Ignore</v>
      </c>
      <c r="D844" s="78">
        <f t="shared" si="40"/>
        <v>1.3279204000000001E-2</v>
      </c>
      <c r="E844" s="78">
        <f t="shared" si="41"/>
        <v>0</v>
      </c>
      <c r="F844" s="76" t="str">
        <f>VLOOKUP(L844,Mapping!D:H,5,0)</f>
        <v>AUM</v>
      </c>
      <c r="G844" s="1" t="s">
        <v>648</v>
      </c>
      <c r="H844" s="1" t="s">
        <v>222</v>
      </c>
      <c r="I844" s="1" t="s">
        <v>225</v>
      </c>
      <c r="J844" s="6">
        <v>140000</v>
      </c>
      <c r="K844" s="1" t="s">
        <v>665</v>
      </c>
      <c r="L844" s="6">
        <v>140183</v>
      </c>
      <c r="M844" s="2">
        <v>0</v>
      </c>
      <c r="N844" s="1" t="s">
        <v>1467</v>
      </c>
      <c r="O844" s="1" t="s">
        <v>651</v>
      </c>
      <c r="P844" s="2">
        <v>-132792.04</v>
      </c>
      <c r="Q844" s="2">
        <v>0</v>
      </c>
      <c r="R844" s="2">
        <v>0</v>
      </c>
      <c r="S844" s="2">
        <v>132792.04</v>
      </c>
      <c r="T844" s="2">
        <v>0</v>
      </c>
      <c r="U844" s="2">
        <v>0</v>
      </c>
      <c r="V844" s="2">
        <v>-132792.04</v>
      </c>
      <c r="W844" s="2">
        <v>0</v>
      </c>
      <c r="X844" s="2">
        <v>0</v>
      </c>
      <c r="Y844" s="2">
        <v>132792.04</v>
      </c>
      <c r="Z844" s="2">
        <v>0</v>
      </c>
      <c r="AA844" s="2">
        <v>0</v>
      </c>
    </row>
    <row r="845" spans="1:27" ht="15" customHeight="1" x14ac:dyDescent="0.25">
      <c r="A845" s="75" t="str">
        <f t="shared" si="39"/>
        <v>LDSAPFIgnore</v>
      </c>
      <c r="B845" s="75" t="str">
        <f>VLOOKUP(L845,Mapping!D:F,3,0)</f>
        <v>Ignore</v>
      </c>
      <c r="C845" s="75" t="str">
        <f>VLOOKUP(L845,Mapping!D:G,4,0)</f>
        <v>Ignore</v>
      </c>
      <c r="D845" s="78">
        <f t="shared" si="40"/>
        <v>1.2205000000000001E-2</v>
      </c>
      <c r="E845" s="78">
        <f t="shared" si="41"/>
        <v>0</v>
      </c>
      <c r="F845" s="76" t="str">
        <f>VLOOKUP(L845,Mapping!D:H,5,0)</f>
        <v>AUM</v>
      </c>
      <c r="G845" s="1" t="s">
        <v>648</v>
      </c>
      <c r="H845" s="1" t="s">
        <v>222</v>
      </c>
      <c r="I845" s="1" t="s">
        <v>225</v>
      </c>
      <c r="J845" s="6">
        <v>140000</v>
      </c>
      <c r="K845" s="1" t="s">
        <v>665</v>
      </c>
      <c r="L845" s="6">
        <v>140366</v>
      </c>
      <c r="M845" s="2">
        <v>0</v>
      </c>
      <c r="N845" s="1" t="s">
        <v>1462</v>
      </c>
      <c r="O845" s="1" t="s">
        <v>651</v>
      </c>
      <c r="P845" s="2">
        <v>-122050</v>
      </c>
      <c r="Q845" s="2">
        <v>0</v>
      </c>
      <c r="R845" s="2">
        <v>0</v>
      </c>
      <c r="S845" s="2">
        <v>122050</v>
      </c>
      <c r="T845" s="2">
        <v>0</v>
      </c>
      <c r="U845" s="2">
        <v>0</v>
      </c>
      <c r="V845" s="2">
        <v>-122050</v>
      </c>
      <c r="W845" s="2">
        <v>0</v>
      </c>
      <c r="X845" s="2">
        <v>0</v>
      </c>
      <c r="Y845" s="2">
        <v>122050</v>
      </c>
      <c r="Z845" s="2">
        <v>0</v>
      </c>
      <c r="AA845" s="2">
        <v>0</v>
      </c>
    </row>
    <row r="846" spans="1:27" ht="15" customHeight="1" x14ac:dyDescent="0.25">
      <c r="A846" s="75" t="str">
        <f t="shared" si="39"/>
        <v>LDSAPFIgnore</v>
      </c>
      <c r="B846" s="75" t="str">
        <f>VLOOKUP(L846,Mapping!D:F,3,0)</f>
        <v>Ignore</v>
      </c>
      <c r="C846" s="75" t="str">
        <f>VLOOKUP(L846,Mapping!D:G,4,0)</f>
        <v>Ignore</v>
      </c>
      <c r="D846" s="78">
        <f t="shared" si="40"/>
        <v>0.37652839700000001</v>
      </c>
      <c r="E846" s="78">
        <f t="shared" si="41"/>
        <v>0</v>
      </c>
      <c r="F846" s="76" t="str">
        <f>VLOOKUP(L846,Mapping!D:H,5,0)</f>
        <v>AUM</v>
      </c>
      <c r="G846" s="1" t="s">
        <v>648</v>
      </c>
      <c r="H846" s="1" t="s">
        <v>222</v>
      </c>
      <c r="I846" s="1" t="s">
        <v>225</v>
      </c>
      <c r="J846" s="6">
        <v>140000</v>
      </c>
      <c r="K846" s="1" t="s">
        <v>665</v>
      </c>
      <c r="L846" s="6">
        <v>140375</v>
      </c>
      <c r="M846" s="2">
        <v>0</v>
      </c>
      <c r="N846" s="1" t="s">
        <v>1456</v>
      </c>
      <c r="O846" s="1" t="s">
        <v>651</v>
      </c>
      <c r="P846" s="2">
        <v>-3765283.97</v>
      </c>
      <c r="Q846" s="2">
        <v>0</v>
      </c>
      <c r="R846" s="2">
        <v>0</v>
      </c>
      <c r="S846" s="2">
        <v>3765283.97</v>
      </c>
      <c r="T846" s="2">
        <v>0</v>
      </c>
      <c r="U846" s="2">
        <v>0</v>
      </c>
      <c r="V846" s="2">
        <v>-3765283.97</v>
      </c>
      <c r="W846" s="2">
        <v>0</v>
      </c>
      <c r="X846" s="2">
        <v>0</v>
      </c>
      <c r="Y846" s="2">
        <v>3765283.97</v>
      </c>
      <c r="Z846" s="2">
        <v>0</v>
      </c>
      <c r="AA846" s="2">
        <v>0</v>
      </c>
    </row>
    <row r="847" spans="1:27" ht="15" customHeight="1" x14ac:dyDescent="0.25">
      <c r="A847" s="75" t="str">
        <f t="shared" si="39"/>
        <v>LDSAPFIgnore</v>
      </c>
      <c r="B847" s="75" t="str">
        <f>VLOOKUP(L847,Mapping!D:F,3,0)</f>
        <v>Ignore</v>
      </c>
      <c r="C847" s="75" t="str">
        <f>VLOOKUP(L847,Mapping!D:G,4,0)</f>
        <v>Ignore</v>
      </c>
      <c r="D847" s="78">
        <f t="shared" si="40"/>
        <v>1.01E-3</v>
      </c>
      <c r="E847" s="78">
        <f t="shared" si="41"/>
        <v>0</v>
      </c>
      <c r="F847" s="76" t="str">
        <f>VLOOKUP(L847,Mapping!D:H,5,0)</f>
        <v>AUM</v>
      </c>
      <c r="G847" s="1" t="s">
        <v>648</v>
      </c>
      <c r="H847" s="1" t="s">
        <v>222</v>
      </c>
      <c r="I847" s="1" t="s">
        <v>225</v>
      </c>
      <c r="J847" s="6">
        <v>140000</v>
      </c>
      <c r="K847" s="1" t="s">
        <v>665</v>
      </c>
      <c r="L847" s="6">
        <v>140379</v>
      </c>
      <c r="M847" s="2">
        <v>0</v>
      </c>
      <c r="N847" s="1" t="s">
        <v>1475</v>
      </c>
      <c r="O847" s="1" t="s">
        <v>651</v>
      </c>
      <c r="P847" s="2">
        <v>-10100</v>
      </c>
      <c r="Q847" s="2">
        <v>0</v>
      </c>
      <c r="R847" s="2">
        <v>0</v>
      </c>
      <c r="S847" s="2">
        <v>10100</v>
      </c>
      <c r="T847" s="2">
        <v>0</v>
      </c>
      <c r="U847" s="2">
        <v>0</v>
      </c>
      <c r="V847" s="2">
        <v>-10100</v>
      </c>
      <c r="W847" s="2">
        <v>0</v>
      </c>
      <c r="X847" s="2">
        <v>0</v>
      </c>
      <c r="Y847" s="2">
        <v>10100</v>
      </c>
      <c r="Z847" s="2">
        <v>0</v>
      </c>
      <c r="AA847" s="2">
        <v>0</v>
      </c>
    </row>
    <row r="848" spans="1:27" ht="15" customHeight="1" x14ac:dyDescent="0.25">
      <c r="A848" s="75" t="str">
        <f t="shared" si="39"/>
        <v>LDSAPFIgnore</v>
      </c>
      <c r="B848" s="75" t="str">
        <f>VLOOKUP(L848,Mapping!D:F,3,0)</f>
        <v>Ignore</v>
      </c>
      <c r="C848" s="75" t="str">
        <f>VLOOKUP(L848,Mapping!D:G,4,0)</f>
        <v>Ignore</v>
      </c>
      <c r="D848" s="78">
        <f t="shared" si="40"/>
        <v>5.5410540000000001E-3</v>
      </c>
      <c r="E848" s="78">
        <f t="shared" si="41"/>
        <v>-1.5599909999999999E-3</v>
      </c>
      <c r="F848" s="76" t="str">
        <f>VLOOKUP(L848,Mapping!D:H,5,0)</f>
        <v>AUM</v>
      </c>
      <c r="G848" s="1" t="s">
        <v>648</v>
      </c>
      <c r="H848" s="1" t="s">
        <v>222</v>
      </c>
      <c r="I848" s="1" t="s">
        <v>225</v>
      </c>
      <c r="J848" s="6">
        <v>140000</v>
      </c>
      <c r="K848" s="1" t="s">
        <v>665</v>
      </c>
      <c r="L848" s="6">
        <v>140500</v>
      </c>
      <c r="M848" s="2">
        <v>0</v>
      </c>
      <c r="N848" s="1" t="s">
        <v>670</v>
      </c>
      <c r="O848" s="1" t="s">
        <v>651</v>
      </c>
      <c r="P848" s="2">
        <v>-71010.45</v>
      </c>
      <c r="Q848" s="2">
        <v>0</v>
      </c>
      <c r="R848" s="2">
        <v>0</v>
      </c>
      <c r="S848" s="2">
        <v>55410.54</v>
      </c>
      <c r="T848" s="2">
        <v>-15599.91</v>
      </c>
      <c r="U848" s="2">
        <v>0</v>
      </c>
      <c r="V848" s="2">
        <v>-71010.45</v>
      </c>
      <c r="W848" s="2">
        <v>0</v>
      </c>
      <c r="X848" s="2">
        <v>0</v>
      </c>
      <c r="Y848" s="2">
        <v>55410.54</v>
      </c>
      <c r="Z848" s="2">
        <v>-15599.91</v>
      </c>
      <c r="AA848" s="2">
        <v>0</v>
      </c>
    </row>
    <row r="849" spans="1:27" ht="15" customHeight="1" x14ac:dyDescent="0.25">
      <c r="A849" s="75" t="str">
        <f t="shared" si="39"/>
        <v>LDSAPFIgnore</v>
      </c>
      <c r="B849" s="75" t="str">
        <f>VLOOKUP(L849,Mapping!D:F,3,0)</f>
        <v>Ignore</v>
      </c>
      <c r="C849" s="75" t="str">
        <f>VLOOKUP(L849,Mapping!D:G,4,0)</f>
        <v>Ignore</v>
      </c>
      <c r="D849" s="78">
        <f t="shared" si="40"/>
        <v>0.16</v>
      </c>
      <c r="E849" s="78">
        <f t="shared" si="41"/>
        <v>0</v>
      </c>
      <c r="F849" s="76" t="str">
        <f>VLOOKUP(L849,Mapping!D:H,5,0)</f>
        <v>AUM</v>
      </c>
      <c r="G849" s="1" t="s">
        <v>648</v>
      </c>
      <c r="H849" s="1" t="s">
        <v>222</v>
      </c>
      <c r="I849" s="1" t="s">
        <v>225</v>
      </c>
      <c r="J849" s="6">
        <v>140000</v>
      </c>
      <c r="K849" s="1" t="s">
        <v>665</v>
      </c>
      <c r="L849" s="6">
        <v>140520</v>
      </c>
      <c r="M849" s="2">
        <v>0</v>
      </c>
      <c r="N849" s="1" t="s">
        <v>1483</v>
      </c>
      <c r="O849" s="1" t="s">
        <v>651</v>
      </c>
      <c r="P849" s="2">
        <v>-1600000</v>
      </c>
      <c r="Q849" s="2">
        <v>0</v>
      </c>
      <c r="R849" s="2">
        <v>0</v>
      </c>
      <c r="S849" s="2">
        <v>1600000</v>
      </c>
      <c r="T849" s="2">
        <v>0</v>
      </c>
      <c r="U849" s="2">
        <v>0</v>
      </c>
      <c r="V849" s="2">
        <v>-1600000</v>
      </c>
      <c r="W849" s="2">
        <v>0</v>
      </c>
      <c r="X849" s="2">
        <v>0</v>
      </c>
      <c r="Y849" s="2">
        <v>1600000</v>
      </c>
      <c r="Z849" s="2">
        <v>0</v>
      </c>
      <c r="AA849" s="2">
        <v>0</v>
      </c>
    </row>
    <row r="850" spans="1:27" ht="15" customHeight="1" x14ac:dyDescent="0.25">
      <c r="A850" s="75" t="str">
        <f t="shared" si="39"/>
        <v>LDSAPFIgnore</v>
      </c>
      <c r="B850" s="75" t="str">
        <f>VLOOKUP(L850,Mapping!D:F,3,0)</f>
        <v>Ignore</v>
      </c>
      <c r="C850" s="75" t="str">
        <f>VLOOKUP(L850,Mapping!D:G,4,0)</f>
        <v>Ignore</v>
      </c>
      <c r="D850" s="78">
        <f t="shared" si="40"/>
        <v>7.3417570000000008E-3</v>
      </c>
      <c r="E850" s="78">
        <f t="shared" si="41"/>
        <v>0</v>
      </c>
      <c r="F850" s="76" t="str">
        <f>VLOOKUP(L850,Mapping!D:H,5,0)</f>
        <v>AUM</v>
      </c>
      <c r="G850" s="1" t="s">
        <v>648</v>
      </c>
      <c r="H850" s="1" t="s">
        <v>222</v>
      </c>
      <c r="I850" s="1" t="s">
        <v>225</v>
      </c>
      <c r="J850" s="6">
        <v>140000</v>
      </c>
      <c r="K850" s="1" t="s">
        <v>665</v>
      </c>
      <c r="L850" s="6">
        <v>140527</v>
      </c>
      <c r="M850" s="2">
        <v>0</v>
      </c>
      <c r="N850" s="1" t="s">
        <v>1469</v>
      </c>
      <c r="O850" s="1" t="s">
        <v>651</v>
      </c>
      <c r="P850" s="2">
        <v>-73417.570000000007</v>
      </c>
      <c r="Q850" s="2">
        <v>0</v>
      </c>
      <c r="R850" s="2">
        <v>0</v>
      </c>
      <c r="S850" s="2">
        <v>73417.570000000007</v>
      </c>
      <c r="T850" s="2">
        <v>0</v>
      </c>
      <c r="U850" s="2">
        <v>0</v>
      </c>
      <c r="V850" s="2">
        <v>-73417.570000000007</v>
      </c>
      <c r="W850" s="2">
        <v>0</v>
      </c>
      <c r="X850" s="2">
        <v>0</v>
      </c>
      <c r="Y850" s="2">
        <v>73417.570000000007</v>
      </c>
      <c r="Z850" s="2">
        <v>0</v>
      </c>
      <c r="AA850" s="2">
        <v>0</v>
      </c>
    </row>
    <row r="851" spans="1:27" ht="15" customHeight="1" x14ac:dyDescent="0.25">
      <c r="A851" s="75" t="str">
        <f t="shared" si="39"/>
        <v>LDSAPFIgnore</v>
      </c>
      <c r="B851" s="75" t="str">
        <f>VLOOKUP(L851,Mapping!D:F,3,0)</f>
        <v>Ignore</v>
      </c>
      <c r="C851" s="75" t="str">
        <f>VLOOKUP(L851,Mapping!D:G,4,0)</f>
        <v>Ignore</v>
      </c>
      <c r="D851" s="78">
        <f t="shared" si="40"/>
        <v>1E-4</v>
      </c>
      <c r="E851" s="78">
        <f t="shared" si="41"/>
        <v>0</v>
      </c>
      <c r="F851" s="76" t="str">
        <f>VLOOKUP(L851,Mapping!D:H,5,0)</f>
        <v>AUM</v>
      </c>
      <c r="G851" s="1" t="s">
        <v>648</v>
      </c>
      <c r="H851" s="1" t="s">
        <v>222</v>
      </c>
      <c r="I851" s="1" t="s">
        <v>225</v>
      </c>
      <c r="J851" s="6">
        <v>140000</v>
      </c>
      <c r="K851" s="1" t="s">
        <v>665</v>
      </c>
      <c r="L851" s="6">
        <v>140537</v>
      </c>
      <c r="M851" s="2">
        <v>0</v>
      </c>
      <c r="N851" s="1" t="s">
        <v>1470</v>
      </c>
      <c r="O851" s="1" t="s">
        <v>651</v>
      </c>
      <c r="P851" s="2">
        <v>-1000</v>
      </c>
      <c r="Q851" s="2">
        <v>0</v>
      </c>
      <c r="R851" s="2">
        <v>0</v>
      </c>
      <c r="S851" s="2">
        <v>1000</v>
      </c>
      <c r="T851" s="2">
        <v>0</v>
      </c>
      <c r="U851" s="2">
        <v>0</v>
      </c>
      <c r="V851" s="2">
        <v>-1000</v>
      </c>
      <c r="W851" s="2">
        <v>0</v>
      </c>
      <c r="X851" s="2">
        <v>0</v>
      </c>
      <c r="Y851" s="2">
        <v>1000</v>
      </c>
      <c r="Z851" s="2">
        <v>0</v>
      </c>
      <c r="AA851" s="2">
        <v>0</v>
      </c>
    </row>
    <row r="852" spans="1:27" ht="15" customHeight="1" x14ac:dyDescent="0.25">
      <c r="A852" s="75" t="str">
        <f t="shared" si="39"/>
        <v>LDSAPFIgnore</v>
      </c>
      <c r="B852" s="75" t="str">
        <f>VLOOKUP(L852,Mapping!D:F,3,0)</f>
        <v>Ignore</v>
      </c>
      <c r="C852" s="75" t="str">
        <f>VLOOKUP(L852,Mapping!D:G,4,0)</f>
        <v>Ignore</v>
      </c>
      <c r="D852" s="78">
        <f t="shared" si="40"/>
        <v>0.01</v>
      </c>
      <c r="E852" s="78">
        <f t="shared" si="41"/>
        <v>0</v>
      </c>
      <c r="F852" s="76" t="str">
        <f>VLOOKUP(L852,Mapping!D:H,5,0)</f>
        <v>AUM</v>
      </c>
      <c r="G852" s="1" t="s">
        <v>648</v>
      </c>
      <c r="H852" s="1" t="s">
        <v>222</v>
      </c>
      <c r="I852" s="1" t="s">
        <v>225</v>
      </c>
      <c r="J852" s="6">
        <v>140000</v>
      </c>
      <c r="K852" s="1" t="s">
        <v>665</v>
      </c>
      <c r="L852" s="6">
        <v>140540</v>
      </c>
      <c r="M852" s="2">
        <v>0</v>
      </c>
      <c r="N852" s="1" t="s">
        <v>1457</v>
      </c>
      <c r="O852" s="1" t="s">
        <v>651</v>
      </c>
      <c r="P852" s="2">
        <v>-100000</v>
      </c>
      <c r="Q852" s="2">
        <v>0</v>
      </c>
      <c r="R852" s="2">
        <v>0</v>
      </c>
      <c r="S852" s="2">
        <v>100000</v>
      </c>
      <c r="T852" s="2">
        <v>0</v>
      </c>
      <c r="U852" s="2">
        <v>0</v>
      </c>
      <c r="V852" s="2">
        <v>-100000</v>
      </c>
      <c r="W852" s="2">
        <v>0</v>
      </c>
      <c r="X852" s="2">
        <v>0</v>
      </c>
      <c r="Y852" s="2">
        <v>100000</v>
      </c>
      <c r="Z852" s="2">
        <v>0</v>
      </c>
      <c r="AA852" s="2">
        <v>0</v>
      </c>
    </row>
    <row r="853" spans="1:27" ht="15" customHeight="1" x14ac:dyDescent="0.25">
      <c r="A853" s="75" t="str">
        <f t="shared" si="39"/>
        <v>LDSAPFIgnore</v>
      </c>
      <c r="B853" s="75" t="str">
        <f>VLOOKUP(L853,Mapping!D:F,3,0)</f>
        <v>Ignore</v>
      </c>
      <c r="C853" s="75" t="str">
        <f>VLOOKUP(L853,Mapping!D:G,4,0)</f>
        <v>Ignore</v>
      </c>
      <c r="D853" s="78">
        <f t="shared" si="40"/>
        <v>1.387117E-3</v>
      </c>
      <c r="E853" s="78">
        <f t="shared" si="41"/>
        <v>-1.6282087000000001E-2</v>
      </c>
      <c r="F853" s="76" t="str">
        <f>VLOOKUP(L853,Mapping!D:H,5,0)</f>
        <v>AUM</v>
      </c>
      <c r="G853" s="1" t="s">
        <v>648</v>
      </c>
      <c r="H853" s="1" t="s">
        <v>222</v>
      </c>
      <c r="I853" s="1" t="s">
        <v>225</v>
      </c>
      <c r="J853" s="6">
        <v>140000</v>
      </c>
      <c r="K853" s="1" t="s">
        <v>665</v>
      </c>
      <c r="L853" s="6">
        <v>140551</v>
      </c>
      <c r="M853" s="2">
        <v>0</v>
      </c>
      <c r="N853" s="1" t="s">
        <v>1018</v>
      </c>
      <c r="O853" s="1" t="s">
        <v>651</v>
      </c>
      <c r="P853" s="2">
        <v>-176692.04</v>
      </c>
      <c r="Q853" s="2">
        <v>0</v>
      </c>
      <c r="R853" s="2">
        <v>0</v>
      </c>
      <c r="S853" s="2">
        <v>13871.17</v>
      </c>
      <c r="T853" s="2">
        <v>-162820.87</v>
      </c>
      <c r="U853" s="2">
        <v>0</v>
      </c>
      <c r="V853" s="2">
        <v>-176692.04</v>
      </c>
      <c r="W853" s="2">
        <v>0</v>
      </c>
      <c r="X853" s="2">
        <v>0</v>
      </c>
      <c r="Y853" s="2">
        <v>13871.17</v>
      </c>
      <c r="Z853" s="2">
        <v>-162820.87</v>
      </c>
      <c r="AA853" s="2">
        <v>0</v>
      </c>
    </row>
    <row r="854" spans="1:27" ht="15" customHeight="1" x14ac:dyDescent="0.25">
      <c r="A854" s="75" t="str">
        <f t="shared" si="39"/>
        <v>LDSAPFIgnore</v>
      </c>
      <c r="B854" s="75" t="str">
        <f>VLOOKUP(L854,Mapping!D:F,3,0)</f>
        <v>Ignore</v>
      </c>
      <c r="C854" s="75" t="str">
        <f>VLOOKUP(L854,Mapping!D:G,4,0)</f>
        <v>Ignore</v>
      </c>
      <c r="D854" s="78">
        <f t="shared" si="40"/>
        <v>-8.6422539150000013</v>
      </c>
      <c r="E854" s="78">
        <f t="shared" si="41"/>
        <v>-16.606796656</v>
      </c>
      <c r="F854" s="76" t="str">
        <f>VLOOKUP(L854,Mapping!D:H,5,0)</f>
        <v>AUM</v>
      </c>
      <c r="G854" s="1" t="s">
        <v>648</v>
      </c>
      <c r="H854" s="1" t="s">
        <v>222</v>
      </c>
      <c r="I854" s="1" t="s">
        <v>225</v>
      </c>
      <c r="J854" s="6">
        <v>152000</v>
      </c>
      <c r="K854" s="1" t="s">
        <v>671</v>
      </c>
      <c r="L854" s="6">
        <v>152120</v>
      </c>
      <c r="M854" s="2">
        <v>0</v>
      </c>
      <c r="N854" s="1" t="s">
        <v>672</v>
      </c>
      <c r="O854" s="1" t="s">
        <v>651</v>
      </c>
      <c r="P854" s="2">
        <v>-79645427.409999996</v>
      </c>
      <c r="Q854" s="2">
        <v>0</v>
      </c>
      <c r="R854" s="2">
        <v>-86422539.150000006</v>
      </c>
      <c r="S854" s="2">
        <v>0</v>
      </c>
      <c r="T854" s="2">
        <v>-166067966.56</v>
      </c>
      <c r="U854" s="2">
        <v>0</v>
      </c>
      <c r="V854" s="2">
        <v>-79645427.409999996</v>
      </c>
      <c r="W854" s="2">
        <v>0</v>
      </c>
      <c r="X854" s="2">
        <v>-86422539.150000006</v>
      </c>
      <c r="Y854" s="2">
        <v>0</v>
      </c>
      <c r="Z854" s="2">
        <v>-166067966.56</v>
      </c>
      <c r="AA854" s="2">
        <v>0</v>
      </c>
    </row>
    <row r="855" spans="1:27" ht="15" customHeight="1" x14ac:dyDescent="0.25">
      <c r="A855" s="75" t="str">
        <f t="shared" si="39"/>
        <v>LDSAPFIgnore</v>
      </c>
      <c r="B855" s="75" t="str">
        <f>VLOOKUP(L855,Mapping!D:F,3,0)</f>
        <v>Ignore</v>
      </c>
      <c r="C855" s="75" t="str">
        <f>VLOOKUP(L855,Mapping!D:G,4,0)</f>
        <v>Ignore</v>
      </c>
      <c r="D855" s="78">
        <f t="shared" si="40"/>
        <v>-1.86923415</v>
      </c>
      <c r="E855" s="78">
        <f t="shared" si="41"/>
        <v>-5.5748218500000002</v>
      </c>
      <c r="F855" s="76" t="str">
        <f>VLOOKUP(L855,Mapping!D:H,5,0)</f>
        <v>AUM</v>
      </c>
      <c r="G855" s="1" t="s">
        <v>648</v>
      </c>
      <c r="H855" s="1" t="s">
        <v>222</v>
      </c>
      <c r="I855" s="1" t="s">
        <v>225</v>
      </c>
      <c r="J855" s="6">
        <v>152000</v>
      </c>
      <c r="K855" s="1" t="s">
        <v>671</v>
      </c>
      <c r="L855" s="6">
        <v>152180</v>
      </c>
      <c r="M855" s="2">
        <v>0</v>
      </c>
      <c r="N855" s="1" t="s">
        <v>832</v>
      </c>
      <c r="O855" s="1" t="s">
        <v>651</v>
      </c>
      <c r="P855" s="2">
        <v>-37055877</v>
      </c>
      <c r="Q855" s="2">
        <v>0</v>
      </c>
      <c r="R855" s="2">
        <v>-18692341.5</v>
      </c>
      <c r="S855" s="2">
        <v>0</v>
      </c>
      <c r="T855" s="2">
        <v>-55748218.5</v>
      </c>
      <c r="U855" s="2">
        <v>0</v>
      </c>
      <c r="V855" s="2">
        <v>-37055877</v>
      </c>
      <c r="W855" s="2">
        <v>0</v>
      </c>
      <c r="X855" s="2">
        <v>-18692341.5</v>
      </c>
      <c r="Y855" s="2">
        <v>0</v>
      </c>
      <c r="Z855" s="2">
        <v>-55748218.5</v>
      </c>
      <c r="AA855" s="2">
        <v>0</v>
      </c>
    </row>
    <row r="856" spans="1:27" ht="15" customHeight="1" x14ac:dyDescent="0.25">
      <c r="A856" s="75" t="str">
        <f t="shared" si="39"/>
        <v>LDSAPFIgnore</v>
      </c>
      <c r="B856" s="75" t="str">
        <f>VLOOKUP(L856,Mapping!D:F,3,0)</f>
        <v>Ignore</v>
      </c>
      <c r="C856" s="75" t="str">
        <f>VLOOKUP(L856,Mapping!D:G,4,0)</f>
        <v>Ignore</v>
      </c>
      <c r="D856" s="78">
        <f t="shared" si="40"/>
        <v>-2.1952916500000001</v>
      </c>
      <c r="E856" s="78">
        <f t="shared" si="41"/>
        <v>-3.7537338999999998</v>
      </c>
      <c r="F856" s="76" t="str">
        <f>VLOOKUP(L856,Mapping!D:H,5,0)</f>
        <v>AUM</v>
      </c>
      <c r="G856" s="1" t="s">
        <v>648</v>
      </c>
      <c r="H856" s="1" t="s">
        <v>222</v>
      </c>
      <c r="I856" s="1" t="s">
        <v>225</v>
      </c>
      <c r="J856" s="6">
        <v>152000</v>
      </c>
      <c r="K856" s="1" t="s">
        <v>671</v>
      </c>
      <c r="L856" s="6">
        <v>152181</v>
      </c>
      <c r="M856" s="2">
        <v>0</v>
      </c>
      <c r="N856" s="1" t="s">
        <v>833</v>
      </c>
      <c r="O856" s="1" t="s">
        <v>651</v>
      </c>
      <c r="P856" s="2">
        <v>-15584422.5</v>
      </c>
      <c r="Q856" s="2">
        <v>0</v>
      </c>
      <c r="R856" s="2">
        <v>-21952916.5</v>
      </c>
      <c r="S856" s="2">
        <v>0</v>
      </c>
      <c r="T856" s="2">
        <v>-37537339</v>
      </c>
      <c r="U856" s="2">
        <v>0</v>
      </c>
      <c r="V856" s="2">
        <v>-15584422.5</v>
      </c>
      <c r="W856" s="2">
        <v>0</v>
      </c>
      <c r="X856" s="2">
        <v>-21952916.5</v>
      </c>
      <c r="Y856" s="2">
        <v>0</v>
      </c>
      <c r="Z856" s="2">
        <v>-37537339</v>
      </c>
      <c r="AA856" s="2">
        <v>0</v>
      </c>
    </row>
    <row r="857" spans="1:27" ht="15" customHeight="1" x14ac:dyDescent="0.25">
      <c r="A857" s="75" t="str">
        <f t="shared" si="39"/>
        <v>LDSAPFIgnore</v>
      </c>
      <c r="B857" s="75" t="str">
        <f>VLOOKUP(L857,Mapping!D:F,3,0)</f>
        <v>Ignore</v>
      </c>
      <c r="C857" s="75" t="str">
        <f>VLOOKUP(L857,Mapping!D:G,4,0)</f>
        <v>Ignore</v>
      </c>
      <c r="D857" s="78">
        <f t="shared" si="40"/>
        <v>0</v>
      </c>
      <c r="E857" s="78">
        <f t="shared" si="41"/>
        <v>-2E-8</v>
      </c>
      <c r="F857" s="76" t="str">
        <f>VLOOKUP(L857,Mapping!D:H,5,0)</f>
        <v>AUM</v>
      </c>
      <c r="G857" s="1" t="s">
        <v>648</v>
      </c>
      <c r="H857" s="1" t="s">
        <v>222</v>
      </c>
      <c r="I857" s="1" t="s">
        <v>225</v>
      </c>
      <c r="J857" s="6">
        <v>152000</v>
      </c>
      <c r="K857" s="1" t="s">
        <v>671</v>
      </c>
      <c r="L857" s="6">
        <v>152232</v>
      </c>
      <c r="M857" s="2">
        <v>0</v>
      </c>
      <c r="N857" s="1" t="s">
        <v>675</v>
      </c>
      <c r="O857" s="1" t="s">
        <v>651</v>
      </c>
      <c r="P857" s="2">
        <v>-0.2</v>
      </c>
      <c r="Q857" s="2">
        <v>0</v>
      </c>
      <c r="R857" s="2">
        <v>0</v>
      </c>
      <c r="S857" s="2">
        <v>0</v>
      </c>
      <c r="T857" s="2">
        <v>-0.2</v>
      </c>
      <c r="U857" s="2">
        <v>0</v>
      </c>
      <c r="V857" s="2">
        <v>-0.2</v>
      </c>
      <c r="W857" s="2">
        <v>0</v>
      </c>
      <c r="X857" s="2">
        <v>0</v>
      </c>
      <c r="Y857" s="2">
        <v>0</v>
      </c>
      <c r="Z857" s="2">
        <v>-0.2</v>
      </c>
      <c r="AA857" s="2">
        <v>0</v>
      </c>
    </row>
    <row r="858" spans="1:27" ht="15" customHeight="1" x14ac:dyDescent="0.25">
      <c r="A858" s="75" t="str">
        <f t="shared" si="39"/>
        <v>LDSAPFIgnore</v>
      </c>
      <c r="B858" s="75" t="str">
        <f>VLOOKUP(L858,Mapping!D:F,3,0)</f>
        <v>Ignore</v>
      </c>
      <c r="C858" s="75" t="str">
        <f>VLOOKUP(L858,Mapping!D:G,4,0)</f>
        <v>Ignore</v>
      </c>
      <c r="D858" s="78">
        <f t="shared" si="40"/>
        <v>-3.2155E-5</v>
      </c>
      <c r="E858" s="78">
        <f t="shared" si="41"/>
        <v>-1.448787E-3</v>
      </c>
      <c r="F858" s="76" t="str">
        <f>VLOOKUP(L858,Mapping!D:H,5,0)</f>
        <v>AUM</v>
      </c>
      <c r="G858" s="1" t="s">
        <v>648</v>
      </c>
      <c r="H858" s="1" t="s">
        <v>222</v>
      </c>
      <c r="I858" s="1" t="s">
        <v>225</v>
      </c>
      <c r="J858" s="6">
        <v>152000</v>
      </c>
      <c r="K858" s="1" t="s">
        <v>671</v>
      </c>
      <c r="L858" s="6">
        <v>152248</v>
      </c>
      <c r="M858" s="2">
        <v>0</v>
      </c>
      <c r="N858" s="1" t="s">
        <v>676</v>
      </c>
      <c r="O858" s="1" t="s">
        <v>651</v>
      </c>
      <c r="P858" s="2">
        <v>-14166.32</v>
      </c>
      <c r="Q858" s="2">
        <v>0</v>
      </c>
      <c r="R858" s="2">
        <v>-321.55</v>
      </c>
      <c r="S858" s="2">
        <v>0</v>
      </c>
      <c r="T858" s="2">
        <v>-14487.87</v>
      </c>
      <c r="U858" s="2">
        <v>0</v>
      </c>
      <c r="V858" s="2">
        <v>-14166.32</v>
      </c>
      <c r="W858" s="2">
        <v>0</v>
      </c>
      <c r="X858" s="2">
        <v>-321.55</v>
      </c>
      <c r="Y858" s="2">
        <v>0</v>
      </c>
      <c r="Z858" s="2">
        <v>-14487.87</v>
      </c>
      <c r="AA858" s="2">
        <v>0</v>
      </c>
    </row>
    <row r="859" spans="1:27" ht="15" customHeight="1" x14ac:dyDescent="0.25">
      <c r="A859" s="75" t="str">
        <f t="shared" si="39"/>
        <v>LDSAPFIgnore</v>
      </c>
      <c r="B859" s="75" t="str">
        <f>VLOOKUP(L859,Mapping!D:F,3,0)</f>
        <v>Ignore</v>
      </c>
      <c r="C859" s="75" t="str">
        <f>VLOOKUP(L859,Mapping!D:G,4,0)</f>
        <v>Ignore</v>
      </c>
      <c r="D859" s="78">
        <f t="shared" si="40"/>
        <v>-0.34171255</v>
      </c>
      <c r="E859" s="78">
        <f t="shared" si="41"/>
        <v>-2.3419957500000002</v>
      </c>
      <c r="F859" s="76" t="str">
        <f>VLOOKUP(L859,Mapping!D:H,5,0)</f>
        <v>AUM</v>
      </c>
      <c r="G859" s="1" t="s">
        <v>648</v>
      </c>
      <c r="H859" s="1" t="s">
        <v>222</v>
      </c>
      <c r="I859" s="1" t="s">
        <v>225</v>
      </c>
      <c r="J859" s="6">
        <v>152000</v>
      </c>
      <c r="K859" s="1" t="s">
        <v>671</v>
      </c>
      <c r="L859" s="6">
        <v>153001</v>
      </c>
      <c r="M859" s="2">
        <v>0</v>
      </c>
      <c r="N859" s="1" t="s">
        <v>876</v>
      </c>
      <c r="O859" s="1" t="s">
        <v>651</v>
      </c>
      <c r="P859" s="2">
        <v>-20002832</v>
      </c>
      <c r="Q859" s="2">
        <v>0</v>
      </c>
      <c r="R859" s="2">
        <v>-3417125.5</v>
      </c>
      <c r="S859" s="2">
        <v>0</v>
      </c>
      <c r="T859" s="2">
        <v>-23419957.5</v>
      </c>
      <c r="U859" s="2">
        <v>0</v>
      </c>
      <c r="V859" s="2">
        <v>-20002832</v>
      </c>
      <c r="W859" s="2">
        <v>0</v>
      </c>
      <c r="X859" s="2">
        <v>-3417125.5</v>
      </c>
      <c r="Y859" s="2">
        <v>0</v>
      </c>
      <c r="Z859" s="2">
        <v>-23419957.5</v>
      </c>
      <c r="AA859" s="2">
        <v>0</v>
      </c>
    </row>
    <row r="860" spans="1:27" ht="15" customHeight="1" x14ac:dyDescent="0.25">
      <c r="A860" s="75" t="str">
        <f t="shared" si="39"/>
        <v>LDSAPFIgnore</v>
      </c>
      <c r="B860" s="75" t="str">
        <f>VLOOKUP(L860,Mapping!D:F,3,0)</f>
        <v>Ignore</v>
      </c>
      <c r="C860" s="75" t="str">
        <f>VLOOKUP(L860,Mapping!D:G,4,0)</f>
        <v>Ignore</v>
      </c>
      <c r="D860" s="78">
        <f t="shared" si="40"/>
        <v>-8.8524499999999996E-3</v>
      </c>
      <c r="E860" s="78">
        <f t="shared" si="41"/>
        <v>-2.9101249999999999E-2</v>
      </c>
      <c r="F860" s="76" t="str">
        <f>VLOOKUP(L860,Mapping!D:H,5,0)</f>
        <v>AUM</v>
      </c>
      <c r="G860" s="1" t="s">
        <v>648</v>
      </c>
      <c r="H860" s="1" t="s">
        <v>222</v>
      </c>
      <c r="I860" s="1" t="s">
        <v>225</v>
      </c>
      <c r="J860" s="6">
        <v>160000</v>
      </c>
      <c r="K860" s="1" t="s">
        <v>677</v>
      </c>
      <c r="L860" s="6">
        <v>162110</v>
      </c>
      <c r="M860" s="2">
        <v>0</v>
      </c>
      <c r="N860" s="1" t="s">
        <v>877</v>
      </c>
      <c r="O860" s="1" t="s">
        <v>651</v>
      </c>
      <c r="P860" s="2">
        <v>-202488</v>
      </c>
      <c r="Q860" s="2">
        <v>0</v>
      </c>
      <c r="R860" s="2">
        <v>-88524.5</v>
      </c>
      <c r="S860" s="2">
        <v>0</v>
      </c>
      <c r="T860" s="2">
        <v>-291012.5</v>
      </c>
      <c r="U860" s="2">
        <v>0</v>
      </c>
      <c r="V860" s="2">
        <v>-202488</v>
      </c>
      <c r="W860" s="2">
        <v>0</v>
      </c>
      <c r="X860" s="2">
        <v>-88524.5</v>
      </c>
      <c r="Y860" s="2">
        <v>0</v>
      </c>
      <c r="Z860" s="2">
        <v>-291012.5</v>
      </c>
      <c r="AA860" s="2">
        <v>0</v>
      </c>
    </row>
    <row r="861" spans="1:27" ht="15" customHeight="1" x14ac:dyDescent="0.25">
      <c r="A861" s="75" t="str">
        <f t="shared" si="39"/>
        <v>LDSAPFIgnore</v>
      </c>
      <c r="B861" s="75" t="str">
        <f>VLOOKUP(L861,Mapping!D:F,3,0)</f>
        <v>Ignore</v>
      </c>
      <c r="C861" s="75" t="str">
        <f>VLOOKUP(L861,Mapping!D:G,4,0)</f>
        <v>Ignore</v>
      </c>
      <c r="D861" s="78">
        <f t="shared" si="40"/>
        <v>3.5672252609999999</v>
      </c>
      <c r="E861" s="78">
        <f t="shared" si="41"/>
        <v>2.046685036</v>
      </c>
      <c r="F861" s="76" t="str">
        <f>VLOOKUP(L861,Mapping!D:H,5,0)</f>
        <v>AUM</v>
      </c>
      <c r="G861" s="1" t="s">
        <v>648</v>
      </c>
      <c r="H861" s="1" t="s">
        <v>222</v>
      </c>
      <c r="I861" s="1" t="s">
        <v>225</v>
      </c>
      <c r="J861" s="6">
        <v>160000</v>
      </c>
      <c r="K861" s="1" t="s">
        <v>677</v>
      </c>
      <c r="L861" s="6">
        <v>162120</v>
      </c>
      <c r="M861" s="2">
        <v>0</v>
      </c>
      <c r="N861" s="1" t="s">
        <v>678</v>
      </c>
      <c r="O861" s="1" t="s">
        <v>651</v>
      </c>
      <c r="P861" s="2">
        <v>-15205402.25</v>
      </c>
      <c r="Q861" s="2">
        <v>0</v>
      </c>
      <c r="R861" s="2">
        <v>0</v>
      </c>
      <c r="S861" s="2">
        <v>35672252.609999999</v>
      </c>
      <c r="T861" s="2">
        <v>0</v>
      </c>
      <c r="U861" s="2">
        <v>20466850.359999999</v>
      </c>
      <c r="V861" s="2">
        <v>-15205402.25</v>
      </c>
      <c r="W861" s="2">
        <v>0</v>
      </c>
      <c r="X861" s="2">
        <v>0</v>
      </c>
      <c r="Y861" s="2">
        <v>35672252.609999999</v>
      </c>
      <c r="Z861" s="2">
        <v>0</v>
      </c>
      <c r="AA861" s="2">
        <v>20466850.359999999</v>
      </c>
    </row>
    <row r="862" spans="1:27" ht="15" customHeight="1" x14ac:dyDescent="0.25">
      <c r="A862" s="75" t="str">
        <f t="shared" si="39"/>
        <v>LDSAPFIgnore</v>
      </c>
      <c r="B862" s="75" t="str">
        <f>VLOOKUP(L862,Mapping!D:F,3,0)</f>
        <v>Ignore</v>
      </c>
      <c r="C862" s="75" t="str">
        <f>VLOOKUP(L862,Mapping!D:G,4,0)</f>
        <v>Ignore</v>
      </c>
      <c r="D862" s="78">
        <f t="shared" si="40"/>
        <v>0.10646825</v>
      </c>
      <c r="E862" s="78">
        <f t="shared" si="41"/>
        <v>-0.10771925</v>
      </c>
      <c r="F862" s="76" t="str">
        <f>VLOOKUP(L862,Mapping!D:H,5,0)</f>
        <v>AUM</v>
      </c>
      <c r="G862" s="1" t="s">
        <v>648</v>
      </c>
      <c r="H862" s="1" t="s">
        <v>222</v>
      </c>
      <c r="I862" s="1" t="s">
        <v>225</v>
      </c>
      <c r="J862" s="6">
        <v>160000</v>
      </c>
      <c r="K862" s="1" t="s">
        <v>677</v>
      </c>
      <c r="L862" s="6">
        <v>162180</v>
      </c>
      <c r="M862" s="2">
        <v>0</v>
      </c>
      <c r="N862" s="1" t="s">
        <v>834</v>
      </c>
      <c r="O862" s="1" t="s">
        <v>651</v>
      </c>
      <c r="P862" s="2">
        <v>-2141875</v>
      </c>
      <c r="Q862" s="2">
        <v>0</v>
      </c>
      <c r="R862" s="2">
        <v>0</v>
      </c>
      <c r="S862" s="2">
        <v>1064682.5</v>
      </c>
      <c r="T862" s="2">
        <v>-1077192.5</v>
      </c>
      <c r="U862" s="2">
        <v>0</v>
      </c>
      <c r="V862" s="2">
        <v>-2141875</v>
      </c>
      <c r="W862" s="2">
        <v>0</v>
      </c>
      <c r="X862" s="2">
        <v>0</v>
      </c>
      <c r="Y862" s="2">
        <v>1064682.5</v>
      </c>
      <c r="Z862" s="2">
        <v>-1077192.5</v>
      </c>
      <c r="AA862" s="2">
        <v>0</v>
      </c>
    </row>
    <row r="863" spans="1:27" ht="15" customHeight="1" x14ac:dyDescent="0.25">
      <c r="A863" s="75" t="str">
        <f t="shared" si="39"/>
        <v>LDSAPFIgnore</v>
      </c>
      <c r="B863" s="75" t="str">
        <f>VLOOKUP(L863,Mapping!D:F,3,0)</f>
        <v>Ignore</v>
      </c>
      <c r="C863" s="75" t="str">
        <f>VLOOKUP(L863,Mapping!D:G,4,0)</f>
        <v>Ignore</v>
      </c>
      <c r="D863" s="78">
        <f t="shared" si="40"/>
        <v>-9.3237249999999994E-2</v>
      </c>
      <c r="E863" s="78">
        <f t="shared" si="41"/>
        <v>-0.14932000000000001</v>
      </c>
      <c r="F863" s="76" t="str">
        <f>VLOOKUP(L863,Mapping!D:H,5,0)</f>
        <v>AUM</v>
      </c>
      <c r="G863" s="1" t="s">
        <v>648</v>
      </c>
      <c r="H863" s="1" t="s">
        <v>222</v>
      </c>
      <c r="I863" s="1" t="s">
        <v>225</v>
      </c>
      <c r="J863" s="6">
        <v>160000</v>
      </c>
      <c r="K863" s="1" t="s">
        <v>677</v>
      </c>
      <c r="L863" s="6">
        <v>162190</v>
      </c>
      <c r="M863" s="2">
        <v>0</v>
      </c>
      <c r="N863" s="1" t="s">
        <v>835</v>
      </c>
      <c r="O863" s="1" t="s">
        <v>651</v>
      </c>
      <c r="P863" s="2">
        <v>-560827.5</v>
      </c>
      <c r="Q863" s="2">
        <v>0</v>
      </c>
      <c r="R863" s="2">
        <v>-932372.5</v>
      </c>
      <c r="S863" s="2">
        <v>0</v>
      </c>
      <c r="T863" s="2">
        <v>-1493200</v>
      </c>
      <c r="U863" s="2">
        <v>0</v>
      </c>
      <c r="V863" s="2">
        <v>-560827.5</v>
      </c>
      <c r="W863" s="2">
        <v>0</v>
      </c>
      <c r="X863" s="2">
        <v>-932372.5</v>
      </c>
      <c r="Y863" s="2">
        <v>0</v>
      </c>
      <c r="Z863" s="2">
        <v>-1493200</v>
      </c>
      <c r="AA863" s="2">
        <v>0</v>
      </c>
    </row>
    <row r="864" spans="1:27" ht="15" customHeight="1" x14ac:dyDescent="0.25">
      <c r="A864" s="75" t="str">
        <f t="shared" si="39"/>
        <v>LDSAPFIgnore</v>
      </c>
      <c r="B864" s="75" t="str">
        <f>VLOOKUP(L864,Mapping!D:F,3,0)</f>
        <v>Ignore</v>
      </c>
      <c r="C864" s="75" t="str">
        <f>VLOOKUP(L864,Mapping!D:G,4,0)</f>
        <v>Ignore</v>
      </c>
      <c r="D864" s="78">
        <f t="shared" si="40"/>
        <v>3.7117199999999996E-4</v>
      </c>
      <c r="E864" s="78">
        <f t="shared" si="41"/>
        <v>-3.6214860000000001E-3</v>
      </c>
      <c r="F864" s="76" t="str">
        <f>VLOOKUP(L864,Mapping!D:H,5,0)</f>
        <v>AUM</v>
      </c>
      <c r="G864" s="1" t="s">
        <v>648</v>
      </c>
      <c r="H864" s="1" t="s">
        <v>222</v>
      </c>
      <c r="I864" s="1" t="s">
        <v>225</v>
      </c>
      <c r="J864" s="6">
        <v>212000</v>
      </c>
      <c r="K864" s="1" t="s">
        <v>681</v>
      </c>
      <c r="L864" s="6">
        <v>210123</v>
      </c>
      <c r="M864" s="2">
        <v>0</v>
      </c>
      <c r="N864" s="1" t="s">
        <v>1458</v>
      </c>
      <c r="O864" s="1" t="s">
        <v>651</v>
      </c>
      <c r="P864" s="2">
        <v>-39926.58</v>
      </c>
      <c r="Q864" s="2">
        <v>0</v>
      </c>
      <c r="R864" s="2">
        <v>0</v>
      </c>
      <c r="S864" s="2">
        <v>3711.72</v>
      </c>
      <c r="T864" s="2">
        <v>-36214.86</v>
      </c>
      <c r="U864" s="2">
        <v>0</v>
      </c>
      <c r="V864" s="2">
        <v>-39926.58</v>
      </c>
      <c r="W864" s="2">
        <v>0</v>
      </c>
      <c r="X864" s="2">
        <v>0</v>
      </c>
      <c r="Y864" s="2">
        <v>3711.72</v>
      </c>
      <c r="Z864" s="2">
        <v>-36214.86</v>
      </c>
      <c r="AA864" s="2">
        <v>0</v>
      </c>
    </row>
    <row r="865" spans="1:27" ht="15" customHeight="1" x14ac:dyDescent="0.25">
      <c r="A865" s="75" t="str">
        <f t="shared" si="39"/>
        <v>LDSAPFIgnore</v>
      </c>
      <c r="B865" s="75" t="str">
        <f>VLOOKUP(L865,Mapping!D:F,3,0)</f>
        <v>Ignore</v>
      </c>
      <c r="C865" s="75" t="str">
        <f>VLOOKUP(L865,Mapping!D:G,4,0)</f>
        <v>Ignore</v>
      </c>
      <c r="D865" s="78">
        <f t="shared" si="40"/>
        <v>-9.4340450000000003E-3</v>
      </c>
      <c r="E865" s="78">
        <f t="shared" si="41"/>
        <v>-1.114E-6</v>
      </c>
      <c r="F865" s="76" t="str">
        <f>VLOOKUP(L865,Mapping!D:H,5,0)</f>
        <v>AUM</v>
      </c>
      <c r="G865" s="1" t="s">
        <v>648</v>
      </c>
      <c r="H865" s="1" t="s">
        <v>222</v>
      </c>
      <c r="I865" s="1" t="s">
        <v>225</v>
      </c>
      <c r="J865" s="6">
        <v>212000</v>
      </c>
      <c r="K865" s="1" t="s">
        <v>681</v>
      </c>
      <c r="L865" s="6">
        <v>210124</v>
      </c>
      <c r="M865" s="2">
        <v>0</v>
      </c>
      <c r="N865" s="1" t="s">
        <v>1472</v>
      </c>
      <c r="O865" s="1" t="s">
        <v>651</v>
      </c>
      <c r="P865" s="2">
        <v>0</v>
      </c>
      <c r="Q865" s="2">
        <v>94329.31</v>
      </c>
      <c r="R865" s="2">
        <v>-94340.45</v>
      </c>
      <c r="S865" s="2">
        <v>0</v>
      </c>
      <c r="T865" s="2">
        <v>-11.14</v>
      </c>
      <c r="U865" s="2">
        <v>0</v>
      </c>
      <c r="V865" s="2">
        <v>0</v>
      </c>
      <c r="W865" s="2">
        <v>94329.31</v>
      </c>
      <c r="X865" s="2">
        <v>-94340.45</v>
      </c>
      <c r="Y865" s="2">
        <v>0</v>
      </c>
      <c r="Z865" s="2">
        <v>-11.14</v>
      </c>
      <c r="AA865" s="2">
        <v>0</v>
      </c>
    </row>
    <row r="866" spans="1:27" ht="15" customHeight="1" x14ac:dyDescent="0.25">
      <c r="A866" s="75" t="str">
        <f t="shared" si="39"/>
        <v>LDSAPFIgnore</v>
      </c>
      <c r="B866" s="75" t="str">
        <f>VLOOKUP(L866,Mapping!D:F,3,0)</f>
        <v>Ignore</v>
      </c>
      <c r="C866" s="75" t="str">
        <f>VLOOKUP(L866,Mapping!D:G,4,0)</f>
        <v>Ignore</v>
      </c>
      <c r="D866" s="78">
        <f t="shared" si="40"/>
        <v>-1.387117E-3</v>
      </c>
      <c r="E866" s="78">
        <f t="shared" si="41"/>
        <v>1.6282087000000001E-2</v>
      </c>
      <c r="F866" s="76" t="str">
        <f>VLOOKUP(L866,Mapping!D:H,5,0)</f>
        <v>AUM</v>
      </c>
      <c r="G866" s="1" t="s">
        <v>648</v>
      </c>
      <c r="H866" s="1" t="s">
        <v>222</v>
      </c>
      <c r="I866" s="1" t="s">
        <v>225</v>
      </c>
      <c r="J866" s="6">
        <v>212000</v>
      </c>
      <c r="K866" s="1" t="s">
        <v>681</v>
      </c>
      <c r="L866" s="6">
        <v>210168</v>
      </c>
      <c r="M866" s="2">
        <v>0</v>
      </c>
      <c r="N866" s="1" t="s">
        <v>1019</v>
      </c>
      <c r="O866" s="1" t="s">
        <v>651</v>
      </c>
      <c r="P866" s="2">
        <v>0</v>
      </c>
      <c r="Q866" s="2">
        <v>176692.04</v>
      </c>
      <c r="R866" s="2">
        <v>-13871.17</v>
      </c>
      <c r="S866" s="2">
        <v>0</v>
      </c>
      <c r="T866" s="2">
        <v>0</v>
      </c>
      <c r="U866" s="2">
        <v>162820.87</v>
      </c>
      <c r="V866" s="2">
        <v>0</v>
      </c>
      <c r="W866" s="2">
        <v>176692.04</v>
      </c>
      <c r="X866" s="2">
        <v>-13871.17</v>
      </c>
      <c r="Y866" s="2">
        <v>0</v>
      </c>
      <c r="Z866" s="2">
        <v>0</v>
      </c>
      <c r="AA866" s="2">
        <v>162820.87</v>
      </c>
    </row>
    <row r="867" spans="1:27" ht="15" customHeight="1" x14ac:dyDescent="0.25">
      <c r="A867" s="75" t="str">
        <f t="shared" si="39"/>
        <v>LDSAPFIgnore</v>
      </c>
      <c r="B867" s="75" t="str">
        <f>VLOOKUP(L867,Mapping!D:F,3,0)</f>
        <v>Ignore</v>
      </c>
      <c r="C867" s="75" t="str">
        <f>VLOOKUP(L867,Mapping!D:G,4,0)</f>
        <v>Ignore</v>
      </c>
      <c r="D867" s="78">
        <f t="shared" si="40"/>
        <v>-0.33200400000000002</v>
      </c>
      <c r="E867" s="78">
        <f t="shared" si="41"/>
        <v>0</v>
      </c>
      <c r="F867" s="76" t="str">
        <f>VLOOKUP(L867,Mapping!D:H,5,0)</f>
        <v>AUM</v>
      </c>
      <c r="G867" s="1" t="s">
        <v>648</v>
      </c>
      <c r="H867" s="1" t="s">
        <v>222</v>
      </c>
      <c r="I867" s="1" t="s">
        <v>225</v>
      </c>
      <c r="J867" s="6">
        <v>212000</v>
      </c>
      <c r="K867" s="1" t="s">
        <v>681</v>
      </c>
      <c r="L867" s="6">
        <v>211101</v>
      </c>
      <c r="M867" s="2">
        <v>0</v>
      </c>
      <c r="N867" s="1" t="s">
        <v>1463</v>
      </c>
      <c r="O867" s="1" t="s">
        <v>651</v>
      </c>
      <c r="P867" s="2">
        <v>0</v>
      </c>
      <c r="Q867" s="2">
        <v>3320040</v>
      </c>
      <c r="R867" s="2">
        <v>-3320040</v>
      </c>
      <c r="S867" s="2">
        <v>0</v>
      </c>
      <c r="T867" s="2">
        <v>0</v>
      </c>
      <c r="U867" s="2">
        <v>0</v>
      </c>
      <c r="V867" s="2">
        <v>0</v>
      </c>
      <c r="W867" s="2">
        <v>3320040</v>
      </c>
      <c r="X867" s="2">
        <v>-3320040</v>
      </c>
      <c r="Y867" s="2">
        <v>0</v>
      </c>
      <c r="Z867" s="2">
        <v>0</v>
      </c>
      <c r="AA867" s="2">
        <v>0</v>
      </c>
    </row>
    <row r="868" spans="1:27" ht="15" customHeight="1" x14ac:dyDescent="0.25">
      <c r="A868" s="75" t="str">
        <f t="shared" si="39"/>
        <v>LDSAPFIgnore</v>
      </c>
      <c r="B868" s="75" t="str">
        <f>VLOOKUP(L868,Mapping!D:F,3,0)</f>
        <v>Ignore</v>
      </c>
      <c r="C868" s="75" t="str">
        <f>VLOOKUP(L868,Mapping!D:G,4,0)</f>
        <v>Ignore</v>
      </c>
      <c r="D868" s="78">
        <f t="shared" si="40"/>
        <v>-0.14461471399999998</v>
      </c>
      <c r="E868" s="78">
        <f t="shared" si="41"/>
        <v>0</v>
      </c>
      <c r="F868" s="76" t="str">
        <f>VLOOKUP(L868,Mapping!D:H,5,0)</f>
        <v>AUM</v>
      </c>
      <c r="G868" s="1" t="s">
        <v>648</v>
      </c>
      <c r="H868" s="1" t="s">
        <v>222</v>
      </c>
      <c r="I868" s="1" t="s">
        <v>225</v>
      </c>
      <c r="J868" s="6">
        <v>212000</v>
      </c>
      <c r="K868" s="1" t="s">
        <v>681</v>
      </c>
      <c r="L868" s="6">
        <v>211114</v>
      </c>
      <c r="M868" s="2">
        <v>0</v>
      </c>
      <c r="N868" s="1" t="s">
        <v>787</v>
      </c>
      <c r="O868" s="1" t="s">
        <v>651</v>
      </c>
      <c r="P868" s="2">
        <v>0</v>
      </c>
      <c r="Q868" s="2">
        <v>1446147.14</v>
      </c>
      <c r="R868" s="2">
        <v>-1446147.14</v>
      </c>
      <c r="S868" s="2">
        <v>0</v>
      </c>
      <c r="T868" s="2">
        <v>0</v>
      </c>
      <c r="U868" s="2">
        <v>0</v>
      </c>
      <c r="V868" s="2">
        <v>0</v>
      </c>
      <c r="W868" s="2">
        <v>1446147.14</v>
      </c>
      <c r="X868" s="2">
        <v>-1446147.14</v>
      </c>
      <c r="Y868" s="2">
        <v>0</v>
      </c>
      <c r="Z868" s="2">
        <v>0</v>
      </c>
      <c r="AA868" s="2">
        <v>0</v>
      </c>
    </row>
    <row r="869" spans="1:27" ht="15" customHeight="1" x14ac:dyDescent="0.25">
      <c r="A869" s="75" t="str">
        <f t="shared" si="39"/>
        <v>LDSAPFIgnore</v>
      </c>
      <c r="B869" s="75" t="str">
        <f>VLOOKUP(L869,Mapping!D:F,3,0)</f>
        <v>Ignore</v>
      </c>
      <c r="C869" s="75" t="str">
        <f>VLOOKUP(L869,Mapping!D:G,4,0)</f>
        <v>Ignore</v>
      </c>
      <c r="D869" s="78">
        <f t="shared" si="40"/>
        <v>-8.7723099999999991E-4</v>
      </c>
      <c r="E869" s="78">
        <f t="shared" si="41"/>
        <v>-2.2518E-5</v>
      </c>
      <c r="F869" s="76" t="str">
        <f>VLOOKUP(L869,Mapping!D:H,5,0)</f>
        <v>AUM</v>
      </c>
      <c r="G869" s="1" t="s">
        <v>648</v>
      </c>
      <c r="H869" s="1" t="s">
        <v>222</v>
      </c>
      <c r="I869" s="1" t="s">
        <v>225</v>
      </c>
      <c r="J869" s="6">
        <v>212000</v>
      </c>
      <c r="K869" s="1" t="s">
        <v>681</v>
      </c>
      <c r="L869" s="6">
        <v>212100</v>
      </c>
      <c r="M869" s="2">
        <v>0</v>
      </c>
      <c r="N869" s="1" t="s">
        <v>683</v>
      </c>
      <c r="O869" s="1" t="s">
        <v>651</v>
      </c>
      <c r="P869" s="2">
        <v>0</v>
      </c>
      <c r="Q869" s="2">
        <v>8547.130000000001</v>
      </c>
      <c r="R869" s="2">
        <v>-8772.31</v>
      </c>
      <c r="S869" s="2">
        <v>0</v>
      </c>
      <c r="T869" s="2">
        <v>-225.18</v>
      </c>
      <c r="U869" s="2">
        <v>0</v>
      </c>
      <c r="V869" s="2">
        <v>0</v>
      </c>
      <c r="W869" s="2">
        <v>8547.130000000001</v>
      </c>
      <c r="X869" s="2">
        <v>-8772.31</v>
      </c>
      <c r="Y869" s="2">
        <v>0</v>
      </c>
      <c r="Z869" s="2">
        <v>-225.18</v>
      </c>
      <c r="AA869" s="2">
        <v>0</v>
      </c>
    </row>
    <row r="870" spans="1:27" ht="15" customHeight="1" x14ac:dyDescent="0.25">
      <c r="A870" s="75" t="str">
        <f t="shared" si="39"/>
        <v>LDSAPFIgnore</v>
      </c>
      <c r="B870" s="75" t="str">
        <f>VLOOKUP(L870,Mapping!D:F,3,0)</f>
        <v>Ignore</v>
      </c>
      <c r="C870" s="75" t="str">
        <f>VLOOKUP(L870,Mapping!D:G,4,0)</f>
        <v>Ignore</v>
      </c>
      <c r="D870" s="78">
        <f t="shared" si="40"/>
        <v>-5.4387260000000005E-3</v>
      </c>
      <c r="E870" s="78">
        <f t="shared" si="41"/>
        <v>-1.72E-7</v>
      </c>
      <c r="F870" s="76" t="str">
        <f>VLOOKUP(L870,Mapping!D:H,5,0)</f>
        <v>AUM</v>
      </c>
      <c r="G870" s="1" t="s">
        <v>648</v>
      </c>
      <c r="H870" s="1" t="s">
        <v>222</v>
      </c>
      <c r="I870" s="1" t="s">
        <v>225</v>
      </c>
      <c r="J870" s="6">
        <v>212000</v>
      </c>
      <c r="K870" s="1" t="s">
        <v>681</v>
      </c>
      <c r="L870" s="6">
        <v>212101</v>
      </c>
      <c r="M870" s="2">
        <v>0</v>
      </c>
      <c r="N870" s="1" t="s">
        <v>684</v>
      </c>
      <c r="O870" s="1" t="s">
        <v>651</v>
      </c>
      <c r="P870" s="2">
        <v>0</v>
      </c>
      <c r="Q870" s="2">
        <v>54385.54</v>
      </c>
      <c r="R870" s="2">
        <v>-54387.26</v>
      </c>
      <c r="S870" s="2">
        <v>0</v>
      </c>
      <c r="T870" s="2">
        <v>-1.72</v>
      </c>
      <c r="U870" s="2">
        <v>0</v>
      </c>
      <c r="V870" s="2">
        <v>0</v>
      </c>
      <c r="W870" s="2">
        <v>54385.54</v>
      </c>
      <c r="X870" s="2">
        <v>-54387.26</v>
      </c>
      <c r="Y870" s="2">
        <v>0</v>
      </c>
      <c r="Z870" s="2">
        <v>-1.72</v>
      </c>
      <c r="AA870" s="2">
        <v>0</v>
      </c>
    </row>
    <row r="871" spans="1:27" ht="15" customHeight="1" x14ac:dyDescent="0.25">
      <c r="A871" s="75" t="str">
        <f t="shared" si="39"/>
        <v>LDSAPFIgnore</v>
      </c>
      <c r="B871" s="75" t="str">
        <f>VLOOKUP(L871,Mapping!D:F,3,0)</f>
        <v>Ignore</v>
      </c>
      <c r="C871" s="75" t="str">
        <f>VLOOKUP(L871,Mapping!D:G,4,0)</f>
        <v>Ignore</v>
      </c>
      <c r="D871" s="78">
        <f t="shared" si="40"/>
        <v>-1.120443E-3</v>
      </c>
      <c r="E871" s="78">
        <f t="shared" si="41"/>
        <v>0</v>
      </c>
      <c r="F871" s="76" t="str">
        <f>VLOOKUP(L871,Mapping!D:H,5,0)</f>
        <v>AUM</v>
      </c>
      <c r="G871" s="1" t="s">
        <v>648</v>
      </c>
      <c r="H871" s="1" t="s">
        <v>222</v>
      </c>
      <c r="I871" s="1" t="s">
        <v>225</v>
      </c>
      <c r="J871" s="6">
        <v>212000</v>
      </c>
      <c r="K871" s="1" t="s">
        <v>681</v>
      </c>
      <c r="L871" s="6">
        <v>212109</v>
      </c>
      <c r="M871" s="2">
        <v>0</v>
      </c>
      <c r="N871" s="1" t="s">
        <v>1659</v>
      </c>
      <c r="O871" s="1" t="s">
        <v>651</v>
      </c>
      <c r="P871" s="2">
        <v>0</v>
      </c>
      <c r="Q871" s="2">
        <v>11204.43</v>
      </c>
      <c r="R871" s="2">
        <v>-11204.43</v>
      </c>
      <c r="S871" s="2">
        <v>0</v>
      </c>
      <c r="T871" s="2">
        <v>0</v>
      </c>
      <c r="U871" s="2">
        <v>0</v>
      </c>
      <c r="V871" s="2">
        <v>0</v>
      </c>
      <c r="W871" s="2">
        <v>11204.43</v>
      </c>
      <c r="X871" s="2">
        <v>-11204.43</v>
      </c>
      <c r="Y871" s="2">
        <v>0</v>
      </c>
      <c r="Z871" s="2">
        <v>0</v>
      </c>
      <c r="AA871" s="2">
        <v>0</v>
      </c>
    </row>
    <row r="872" spans="1:27" ht="15" customHeight="1" x14ac:dyDescent="0.25">
      <c r="A872" s="75" t="str">
        <f t="shared" si="39"/>
        <v>LDSAPFIgnore</v>
      </c>
      <c r="B872" s="75" t="str">
        <f>VLOOKUP(L872,Mapping!D:F,3,0)</f>
        <v>Ignore</v>
      </c>
      <c r="C872" s="75" t="str">
        <f>VLOOKUP(L872,Mapping!D:G,4,0)</f>
        <v>Ignore</v>
      </c>
      <c r="D872" s="78">
        <f t="shared" si="40"/>
        <v>-6.6616000000000001E-5</v>
      </c>
      <c r="E872" s="78">
        <f t="shared" si="41"/>
        <v>6.9460000000000002E-5</v>
      </c>
      <c r="F872" s="76" t="str">
        <f>VLOOKUP(L872,Mapping!D:H,5,0)</f>
        <v>AUM</v>
      </c>
      <c r="G872" s="1" t="s">
        <v>648</v>
      </c>
      <c r="H872" s="1" t="s">
        <v>222</v>
      </c>
      <c r="I872" s="1" t="s">
        <v>225</v>
      </c>
      <c r="J872" s="6">
        <v>212000</v>
      </c>
      <c r="K872" s="1" t="s">
        <v>681</v>
      </c>
      <c r="L872" s="6">
        <v>212112</v>
      </c>
      <c r="M872" s="2">
        <v>0</v>
      </c>
      <c r="N872" s="1" t="s">
        <v>685</v>
      </c>
      <c r="O872" s="1" t="s">
        <v>651</v>
      </c>
      <c r="P872" s="2">
        <v>0</v>
      </c>
      <c r="Q872" s="2">
        <v>1360.76</v>
      </c>
      <c r="R872" s="2">
        <v>-666.16</v>
      </c>
      <c r="S872" s="2">
        <v>0</v>
      </c>
      <c r="T872" s="2">
        <v>0</v>
      </c>
      <c r="U872" s="2">
        <v>694.6</v>
      </c>
      <c r="V872" s="2">
        <v>0</v>
      </c>
      <c r="W872" s="2">
        <v>1360.76</v>
      </c>
      <c r="X872" s="2">
        <v>-666.16</v>
      </c>
      <c r="Y872" s="2">
        <v>0</v>
      </c>
      <c r="Z872" s="2">
        <v>0</v>
      </c>
      <c r="AA872" s="2">
        <v>694.6</v>
      </c>
    </row>
    <row r="873" spans="1:27" ht="15" customHeight="1" x14ac:dyDescent="0.25">
      <c r="A873" s="75" t="str">
        <f t="shared" si="39"/>
        <v>LDSAPFIgnore</v>
      </c>
      <c r="B873" s="75" t="str">
        <f>VLOOKUP(L873,Mapping!D:F,3,0)</f>
        <v>Ignore</v>
      </c>
      <c r="C873" s="75" t="str">
        <f>VLOOKUP(L873,Mapping!D:G,4,0)</f>
        <v>Ignore</v>
      </c>
      <c r="D873" s="78">
        <f t="shared" si="40"/>
        <v>-6.6616000000000001E-5</v>
      </c>
      <c r="E873" s="78">
        <f t="shared" si="41"/>
        <v>6.9460000000000002E-5</v>
      </c>
      <c r="F873" s="76" t="str">
        <f>VLOOKUP(L873,Mapping!D:H,5,0)</f>
        <v>AUM</v>
      </c>
      <c r="G873" s="1" t="s">
        <v>648</v>
      </c>
      <c r="H873" s="1" t="s">
        <v>222</v>
      </c>
      <c r="I873" s="1" t="s">
        <v>225</v>
      </c>
      <c r="J873" s="6">
        <v>212000</v>
      </c>
      <c r="K873" s="1" t="s">
        <v>681</v>
      </c>
      <c r="L873" s="6">
        <v>212113</v>
      </c>
      <c r="M873" s="2">
        <v>0</v>
      </c>
      <c r="N873" s="1" t="s">
        <v>686</v>
      </c>
      <c r="O873" s="1" t="s">
        <v>651</v>
      </c>
      <c r="P873" s="2">
        <v>0</v>
      </c>
      <c r="Q873" s="2">
        <v>1360.76</v>
      </c>
      <c r="R873" s="2">
        <v>-666.16</v>
      </c>
      <c r="S873" s="2">
        <v>0</v>
      </c>
      <c r="T873" s="2">
        <v>0</v>
      </c>
      <c r="U873" s="2">
        <v>694.6</v>
      </c>
      <c r="V873" s="2">
        <v>0</v>
      </c>
      <c r="W873" s="2">
        <v>1360.76</v>
      </c>
      <c r="X873" s="2">
        <v>-666.16</v>
      </c>
      <c r="Y873" s="2">
        <v>0</v>
      </c>
      <c r="Z873" s="2">
        <v>0</v>
      </c>
      <c r="AA873" s="2">
        <v>694.6</v>
      </c>
    </row>
    <row r="874" spans="1:27" ht="15" customHeight="1" x14ac:dyDescent="0.25">
      <c r="A874" s="75" t="str">
        <f t="shared" si="39"/>
        <v>LDSAPFIgnore</v>
      </c>
      <c r="B874" s="75" t="str">
        <f>VLOOKUP(L874,Mapping!D:F,3,0)</f>
        <v>Ignore</v>
      </c>
      <c r="C874" s="75" t="str">
        <f>VLOOKUP(L874,Mapping!D:G,4,0)</f>
        <v>Ignore</v>
      </c>
      <c r="D874" s="78">
        <f t="shared" si="40"/>
        <v>1.2603199999999999E-4</v>
      </c>
      <c r="E874" s="78">
        <f t="shared" si="41"/>
        <v>3.6356700000000002E-4</v>
      </c>
      <c r="F874" s="76" t="str">
        <f>VLOOKUP(L874,Mapping!D:H,5,0)</f>
        <v>AUM</v>
      </c>
      <c r="G874" s="1" t="s">
        <v>648</v>
      </c>
      <c r="H874" s="1" t="s">
        <v>222</v>
      </c>
      <c r="I874" s="1" t="s">
        <v>225</v>
      </c>
      <c r="J874" s="6">
        <v>212000</v>
      </c>
      <c r="K874" s="1" t="s">
        <v>681</v>
      </c>
      <c r="L874" s="6">
        <v>212114</v>
      </c>
      <c r="M874" s="2">
        <v>0</v>
      </c>
      <c r="N874" s="1" t="s">
        <v>687</v>
      </c>
      <c r="O874" s="1" t="s">
        <v>651</v>
      </c>
      <c r="P874" s="2">
        <v>0</v>
      </c>
      <c r="Q874" s="2">
        <v>2375.35</v>
      </c>
      <c r="R874" s="2">
        <v>0</v>
      </c>
      <c r="S874" s="2">
        <v>1260.32</v>
      </c>
      <c r="T874" s="2">
        <v>0</v>
      </c>
      <c r="U874" s="2">
        <v>3635.67</v>
      </c>
      <c r="V874" s="2">
        <v>0</v>
      </c>
      <c r="W874" s="2">
        <v>2375.35</v>
      </c>
      <c r="X874" s="2">
        <v>0</v>
      </c>
      <c r="Y874" s="2">
        <v>1260.32</v>
      </c>
      <c r="Z874" s="2">
        <v>0</v>
      </c>
      <c r="AA874" s="2">
        <v>3635.67</v>
      </c>
    </row>
    <row r="875" spans="1:27" ht="15" customHeight="1" x14ac:dyDescent="0.25">
      <c r="A875" s="75" t="str">
        <f t="shared" si="39"/>
        <v>LDSAPFIgnore</v>
      </c>
      <c r="B875" s="75" t="str">
        <f>VLOOKUP(L875,Mapping!D:F,3,0)</f>
        <v>Ignore</v>
      </c>
      <c r="C875" s="75" t="str">
        <f>VLOOKUP(L875,Mapping!D:G,4,0)</f>
        <v>Ignore</v>
      </c>
      <c r="D875" s="78">
        <f t="shared" si="40"/>
        <v>-4.7199999999999998E-4</v>
      </c>
      <c r="E875" s="78">
        <f t="shared" si="41"/>
        <v>0</v>
      </c>
      <c r="F875" s="76" t="str">
        <f>VLOOKUP(L875,Mapping!D:H,5,0)</f>
        <v>AUM</v>
      </c>
      <c r="G875" s="1" t="s">
        <v>648</v>
      </c>
      <c r="H875" s="1" t="s">
        <v>222</v>
      </c>
      <c r="I875" s="1" t="s">
        <v>225</v>
      </c>
      <c r="J875" s="6">
        <v>212000</v>
      </c>
      <c r="K875" s="1" t="s">
        <v>681</v>
      </c>
      <c r="L875" s="6">
        <v>212118</v>
      </c>
      <c r="M875" s="2">
        <v>0</v>
      </c>
      <c r="N875" s="1" t="s">
        <v>1715</v>
      </c>
      <c r="O875" s="1" t="s">
        <v>651</v>
      </c>
      <c r="P875" s="2">
        <v>0</v>
      </c>
      <c r="Q875" s="2">
        <v>4720</v>
      </c>
      <c r="R875" s="2">
        <v>-4720</v>
      </c>
      <c r="S875" s="2">
        <v>0</v>
      </c>
      <c r="T875" s="2">
        <v>0</v>
      </c>
      <c r="U875" s="2">
        <v>0</v>
      </c>
      <c r="V875" s="2">
        <v>0</v>
      </c>
      <c r="W875" s="2">
        <v>4720</v>
      </c>
      <c r="X875" s="2">
        <v>-4720</v>
      </c>
      <c r="Y875" s="2">
        <v>0</v>
      </c>
      <c r="Z875" s="2">
        <v>0</v>
      </c>
      <c r="AA875" s="2">
        <v>0</v>
      </c>
    </row>
    <row r="876" spans="1:27" ht="15" customHeight="1" x14ac:dyDescent="0.25">
      <c r="A876" s="75" t="str">
        <f t="shared" si="39"/>
        <v>LDSAPFIgnore</v>
      </c>
      <c r="B876" s="75" t="str">
        <f>VLOOKUP(L876,Mapping!D:F,3,0)</f>
        <v>Ignore</v>
      </c>
      <c r="C876" s="75" t="str">
        <f>VLOOKUP(L876,Mapping!D:G,4,0)</f>
        <v>Ignore</v>
      </c>
      <c r="D876" s="78">
        <f t="shared" si="40"/>
        <v>-0.33938183599999999</v>
      </c>
      <c r="E876" s="78">
        <f t="shared" si="41"/>
        <v>6.4311834999999998E-2</v>
      </c>
      <c r="F876" s="76" t="str">
        <f>VLOOKUP(L876,Mapping!D:H,5,0)</f>
        <v>AUM</v>
      </c>
      <c r="G876" s="1" t="s">
        <v>648</v>
      </c>
      <c r="H876" s="1" t="s">
        <v>222</v>
      </c>
      <c r="I876" s="1" t="s">
        <v>225</v>
      </c>
      <c r="J876" s="6">
        <v>212000</v>
      </c>
      <c r="K876" s="1" t="s">
        <v>681</v>
      </c>
      <c r="L876" s="6">
        <v>212121</v>
      </c>
      <c r="M876" s="2">
        <v>0</v>
      </c>
      <c r="N876" s="1" t="s">
        <v>688</v>
      </c>
      <c r="O876" s="1" t="s">
        <v>651</v>
      </c>
      <c r="P876" s="2">
        <v>0</v>
      </c>
      <c r="Q876" s="2">
        <v>4036936.71</v>
      </c>
      <c r="R876" s="2">
        <v>-3393818.36</v>
      </c>
      <c r="S876" s="2">
        <v>0</v>
      </c>
      <c r="T876" s="2">
        <v>0</v>
      </c>
      <c r="U876" s="2">
        <v>643118.35</v>
      </c>
      <c r="V876" s="2">
        <v>0</v>
      </c>
      <c r="W876" s="2">
        <v>4036936.71</v>
      </c>
      <c r="X876" s="2">
        <v>-3393818.36</v>
      </c>
      <c r="Y876" s="2">
        <v>0</v>
      </c>
      <c r="Z876" s="2">
        <v>0</v>
      </c>
      <c r="AA876" s="2">
        <v>643118.35</v>
      </c>
    </row>
    <row r="877" spans="1:27" ht="15" customHeight="1" x14ac:dyDescent="0.25">
      <c r="A877" s="75" t="str">
        <f t="shared" si="39"/>
        <v>LDSAPFIgnore</v>
      </c>
      <c r="B877" s="75" t="str">
        <f>VLOOKUP(L877,Mapping!D:F,3,0)</f>
        <v>Ignore</v>
      </c>
      <c r="C877" s="75" t="str">
        <f>VLOOKUP(L877,Mapping!D:G,4,0)</f>
        <v>Ignore</v>
      </c>
      <c r="D877" s="78">
        <f t="shared" si="40"/>
        <v>-7.9817081000000012E-2</v>
      </c>
      <c r="E877" s="78">
        <f t="shared" si="41"/>
        <v>7.6799999999999999E-7</v>
      </c>
      <c r="F877" s="76" t="str">
        <f>VLOOKUP(L877,Mapping!D:H,5,0)</f>
        <v>AUM</v>
      </c>
      <c r="G877" s="1" t="s">
        <v>648</v>
      </c>
      <c r="H877" s="1" t="s">
        <v>222</v>
      </c>
      <c r="I877" s="1" t="s">
        <v>225</v>
      </c>
      <c r="J877" s="6">
        <v>212000</v>
      </c>
      <c r="K877" s="1" t="s">
        <v>681</v>
      </c>
      <c r="L877" s="6">
        <v>212124</v>
      </c>
      <c r="M877" s="2">
        <v>0</v>
      </c>
      <c r="N877" s="1" t="s">
        <v>689</v>
      </c>
      <c r="O877" s="1" t="s">
        <v>651</v>
      </c>
      <c r="P877" s="2">
        <v>0</v>
      </c>
      <c r="Q877" s="2">
        <v>798178.49</v>
      </c>
      <c r="R877" s="2">
        <v>-798170.81</v>
      </c>
      <c r="S877" s="2">
        <v>0</v>
      </c>
      <c r="T877" s="2">
        <v>0</v>
      </c>
      <c r="U877" s="2">
        <v>7.68</v>
      </c>
      <c r="V877" s="2">
        <v>0</v>
      </c>
      <c r="W877" s="2">
        <v>798178.49</v>
      </c>
      <c r="X877" s="2">
        <v>-798170.81</v>
      </c>
      <c r="Y877" s="2">
        <v>0</v>
      </c>
      <c r="Z877" s="2">
        <v>0</v>
      </c>
      <c r="AA877" s="2">
        <v>7.68</v>
      </c>
    </row>
    <row r="878" spans="1:27" ht="15" customHeight="1" x14ac:dyDescent="0.25">
      <c r="A878" s="75" t="str">
        <f t="shared" si="39"/>
        <v>LDSAPFIgnore</v>
      </c>
      <c r="B878" s="75" t="str">
        <f>VLOOKUP(L878,Mapping!D:F,3,0)</f>
        <v>Ignore</v>
      </c>
      <c r="C878" s="75" t="str">
        <f>VLOOKUP(L878,Mapping!D:G,4,0)</f>
        <v>Ignore</v>
      </c>
      <c r="D878" s="78">
        <f t="shared" si="40"/>
        <v>-1.066167E-3</v>
      </c>
      <c r="E878" s="78">
        <f t="shared" si="41"/>
        <v>2.7E-8</v>
      </c>
      <c r="F878" s="76" t="str">
        <f>VLOOKUP(L878,Mapping!D:H,5,0)</f>
        <v>AUM</v>
      </c>
      <c r="G878" s="1" t="s">
        <v>648</v>
      </c>
      <c r="H878" s="1" t="s">
        <v>222</v>
      </c>
      <c r="I878" s="1" t="s">
        <v>225</v>
      </c>
      <c r="J878" s="6">
        <v>212000</v>
      </c>
      <c r="K878" s="1" t="s">
        <v>681</v>
      </c>
      <c r="L878" s="6">
        <v>212132</v>
      </c>
      <c r="M878" s="2">
        <v>0</v>
      </c>
      <c r="N878" s="1" t="s">
        <v>1459</v>
      </c>
      <c r="O878" s="1" t="s">
        <v>651</v>
      </c>
      <c r="P878" s="2">
        <v>0</v>
      </c>
      <c r="Q878" s="2">
        <v>10661.94</v>
      </c>
      <c r="R878" s="2">
        <v>-10661.67</v>
      </c>
      <c r="S878" s="2">
        <v>0</v>
      </c>
      <c r="T878" s="2">
        <v>0</v>
      </c>
      <c r="U878" s="2">
        <v>0.27</v>
      </c>
      <c r="V878" s="2">
        <v>0</v>
      </c>
      <c r="W878" s="2">
        <v>10661.94</v>
      </c>
      <c r="X878" s="2">
        <v>-10661.67</v>
      </c>
      <c r="Y878" s="2">
        <v>0</v>
      </c>
      <c r="Z878" s="2">
        <v>0</v>
      </c>
      <c r="AA878" s="2">
        <v>0.27</v>
      </c>
    </row>
    <row r="879" spans="1:27" ht="15" customHeight="1" x14ac:dyDescent="0.25">
      <c r="A879" s="75" t="str">
        <f t="shared" si="39"/>
        <v>LDSAPFIgnore</v>
      </c>
      <c r="B879" s="75" t="str">
        <f>VLOOKUP(L879,Mapping!D:F,3,0)</f>
        <v>Ignore</v>
      </c>
      <c r="C879" s="75" t="str">
        <f>VLOOKUP(L879,Mapping!D:G,4,0)</f>
        <v>Ignore</v>
      </c>
      <c r="D879" s="78">
        <f t="shared" si="40"/>
        <v>0.30585902200000004</v>
      </c>
      <c r="E879" s="78">
        <f t="shared" si="41"/>
        <v>0</v>
      </c>
      <c r="F879" s="76" t="str">
        <f>VLOOKUP(L879,Mapping!D:H,5,0)</f>
        <v>AUM</v>
      </c>
      <c r="G879" s="1" t="s">
        <v>648</v>
      </c>
      <c r="H879" s="1" t="s">
        <v>222</v>
      </c>
      <c r="I879" s="1" t="s">
        <v>225</v>
      </c>
      <c r="J879" s="6">
        <v>212000</v>
      </c>
      <c r="K879" s="1" t="s">
        <v>681</v>
      </c>
      <c r="L879" s="6">
        <v>212154</v>
      </c>
      <c r="M879" s="2">
        <v>0</v>
      </c>
      <c r="N879" s="1" t="s">
        <v>1464</v>
      </c>
      <c r="O879" s="1" t="s">
        <v>651</v>
      </c>
      <c r="P879" s="2">
        <v>-3058590.22</v>
      </c>
      <c r="Q879" s="2">
        <v>0</v>
      </c>
      <c r="R879" s="2">
        <v>0</v>
      </c>
      <c r="S879" s="2">
        <v>3058590.22</v>
      </c>
      <c r="T879" s="2">
        <v>0</v>
      </c>
      <c r="U879" s="2">
        <v>0</v>
      </c>
      <c r="V879" s="2">
        <v>-3058590.22</v>
      </c>
      <c r="W879" s="2">
        <v>0</v>
      </c>
      <c r="X879" s="2">
        <v>0</v>
      </c>
      <c r="Y879" s="2">
        <v>3058590.22</v>
      </c>
      <c r="Z879" s="2">
        <v>0</v>
      </c>
      <c r="AA879" s="2">
        <v>0</v>
      </c>
    </row>
    <row r="880" spans="1:27" ht="15" customHeight="1" x14ac:dyDescent="0.25">
      <c r="A880" s="75" t="str">
        <f t="shared" si="39"/>
        <v>LDSAPFIgnore</v>
      </c>
      <c r="B880" s="75" t="str">
        <f>VLOOKUP(L880,Mapping!D:F,3,0)</f>
        <v>Ignore</v>
      </c>
      <c r="C880" s="75" t="str">
        <f>VLOOKUP(L880,Mapping!D:G,4,0)</f>
        <v>Ignore</v>
      </c>
      <c r="D880" s="78">
        <f t="shared" si="40"/>
        <v>-6.07006E-2</v>
      </c>
      <c r="E880" s="78">
        <f t="shared" si="41"/>
        <v>0</v>
      </c>
      <c r="F880" s="76" t="str">
        <f>VLOOKUP(L880,Mapping!D:H,5,0)</f>
        <v>AUM</v>
      </c>
      <c r="G880" s="1" t="s">
        <v>648</v>
      </c>
      <c r="H880" s="1" t="s">
        <v>222</v>
      </c>
      <c r="I880" s="1" t="s">
        <v>225</v>
      </c>
      <c r="J880" s="6">
        <v>212000</v>
      </c>
      <c r="K880" s="1" t="s">
        <v>681</v>
      </c>
      <c r="L880" s="6">
        <v>212183</v>
      </c>
      <c r="M880" s="2">
        <v>0</v>
      </c>
      <c r="N880" s="1" t="s">
        <v>1465</v>
      </c>
      <c r="O880" s="1" t="s">
        <v>651</v>
      </c>
      <c r="P880" s="2">
        <v>0</v>
      </c>
      <c r="Q880" s="2">
        <v>607006</v>
      </c>
      <c r="R880" s="2">
        <v>-607006</v>
      </c>
      <c r="S880" s="2">
        <v>0</v>
      </c>
      <c r="T880" s="2">
        <v>0</v>
      </c>
      <c r="U880" s="2">
        <v>0</v>
      </c>
      <c r="V880" s="2">
        <v>0</v>
      </c>
      <c r="W880" s="2">
        <v>607006</v>
      </c>
      <c r="X880" s="2">
        <v>-607006</v>
      </c>
      <c r="Y880" s="2">
        <v>0</v>
      </c>
      <c r="Z880" s="2">
        <v>0</v>
      </c>
      <c r="AA880" s="2">
        <v>0</v>
      </c>
    </row>
    <row r="881" spans="1:27" ht="15" customHeight="1" x14ac:dyDescent="0.25">
      <c r="A881" s="75" t="str">
        <f t="shared" si="39"/>
        <v>LDSAPFIgnore</v>
      </c>
      <c r="B881" s="75" t="str">
        <f>VLOOKUP(L881,Mapping!D:F,3,0)</f>
        <v>Ignore</v>
      </c>
      <c r="C881" s="75" t="str">
        <f>VLOOKUP(L881,Mapping!D:G,4,0)</f>
        <v>Ignore</v>
      </c>
      <c r="D881" s="78">
        <f t="shared" si="40"/>
        <v>-5.9657160000000002E-3</v>
      </c>
      <c r="E881" s="78">
        <f t="shared" si="41"/>
        <v>5.8324680000000004E-3</v>
      </c>
      <c r="F881" s="76" t="str">
        <f>VLOOKUP(L881,Mapping!D:H,5,0)</f>
        <v>AUM</v>
      </c>
      <c r="G881" s="1" t="s">
        <v>648</v>
      </c>
      <c r="H881" s="1" t="s">
        <v>222</v>
      </c>
      <c r="I881" s="1" t="s">
        <v>225</v>
      </c>
      <c r="J881" s="6">
        <v>212000</v>
      </c>
      <c r="K881" s="1" t="s">
        <v>681</v>
      </c>
      <c r="L881" s="6">
        <v>212185</v>
      </c>
      <c r="M881" s="2">
        <v>0</v>
      </c>
      <c r="N881" s="1" t="s">
        <v>1020</v>
      </c>
      <c r="O881" s="1" t="s">
        <v>651</v>
      </c>
      <c r="P881" s="2">
        <v>0</v>
      </c>
      <c r="Q881" s="2">
        <v>117981.84</v>
      </c>
      <c r="R881" s="2">
        <v>-59657.16</v>
      </c>
      <c r="S881" s="2">
        <v>0</v>
      </c>
      <c r="T881" s="2">
        <v>0</v>
      </c>
      <c r="U881" s="2">
        <v>58324.68</v>
      </c>
      <c r="V881" s="2">
        <v>0</v>
      </c>
      <c r="W881" s="2">
        <v>117981.84</v>
      </c>
      <c r="X881" s="2">
        <v>-59657.16</v>
      </c>
      <c r="Y881" s="2">
        <v>0</v>
      </c>
      <c r="Z881" s="2">
        <v>0</v>
      </c>
      <c r="AA881" s="2">
        <v>58324.68</v>
      </c>
    </row>
    <row r="882" spans="1:27" ht="15" customHeight="1" x14ac:dyDescent="0.25">
      <c r="A882" s="75" t="str">
        <f t="shared" si="39"/>
        <v>LDSAPFIgnore</v>
      </c>
      <c r="B882" s="75" t="str">
        <f>VLOOKUP(L882,Mapping!D:F,3,0)</f>
        <v>Ignore</v>
      </c>
      <c r="C882" s="75" t="str">
        <f>VLOOKUP(L882,Mapping!D:G,4,0)</f>
        <v>Ignore</v>
      </c>
      <c r="D882" s="78">
        <f t="shared" si="40"/>
        <v>-2.5865870000000003E-2</v>
      </c>
      <c r="E882" s="78">
        <f t="shared" si="41"/>
        <v>2E-8</v>
      </c>
      <c r="F882" s="76" t="str">
        <f>VLOOKUP(L882,Mapping!D:H,5,0)</f>
        <v>AUM</v>
      </c>
      <c r="G882" s="1" t="s">
        <v>648</v>
      </c>
      <c r="H882" s="1" t="s">
        <v>222</v>
      </c>
      <c r="I882" s="1" t="s">
        <v>225</v>
      </c>
      <c r="J882" s="6">
        <v>212000</v>
      </c>
      <c r="K882" s="1" t="s">
        <v>681</v>
      </c>
      <c r="L882" s="6">
        <v>212187</v>
      </c>
      <c r="M882" s="2">
        <v>0</v>
      </c>
      <c r="N882" s="1" t="s">
        <v>1203</v>
      </c>
      <c r="O882" s="1" t="s">
        <v>651</v>
      </c>
      <c r="P882" s="2">
        <v>0</v>
      </c>
      <c r="Q882" s="2">
        <v>258658.9</v>
      </c>
      <c r="R882" s="2">
        <v>-258658.7</v>
      </c>
      <c r="S882" s="2">
        <v>0</v>
      </c>
      <c r="T882" s="2">
        <v>0</v>
      </c>
      <c r="U882" s="2">
        <v>0.2</v>
      </c>
      <c r="V882" s="2">
        <v>0</v>
      </c>
      <c r="W882" s="2">
        <v>258658.9</v>
      </c>
      <c r="X882" s="2">
        <v>-258658.7</v>
      </c>
      <c r="Y882" s="2">
        <v>0</v>
      </c>
      <c r="Z882" s="2">
        <v>0</v>
      </c>
      <c r="AA882" s="2">
        <v>0.2</v>
      </c>
    </row>
    <row r="883" spans="1:27" ht="15" customHeight="1" x14ac:dyDescent="0.25">
      <c r="A883" s="75" t="str">
        <f t="shared" si="39"/>
        <v>LDSAPFIgnore</v>
      </c>
      <c r="B883" s="75" t="str">
        <f>VLOOKUP(L883,Mapping!D:F,3,0)</f>
        <v>Ignore</v>
      </c>
      <c r="C883" s="75" t="str">
        <f>VLOOKUP(L883,Mapping!D:G,4,0)</f>
        <v>Ignore</v>
      </c>
      <c r="D883" s="78">
        <f t="shared" si="40"/>
        <v>-2.1973688000000002E-2</v>
      </c>
      <c r="E883" s="78">
        <f t="shared" si="41"/>
        <v>3.0923650000000001E-3</v>
      </c>
      <c r="F883" s="76" t="str">
        <f>VLOOKUP(L883,Mapping!D:H,5,0)</f>
        <v>AUM</v>
      </c>
      <c r="G883" s="1" t="s">
        <v>648</v>
      </c>
      <c r="H883" s="1" t="s">
        <v>222</v>
      </c>
      <c r="I883" s="1" t="s">
        <v>225</v>
      </c>
      <c r="J883" s="6">
        <v>212000</v>
      </c>
      <c r="K883" s="1" t="s">
        <v>681</v>
      </c>
      <c r="L883" s="6">
        <v>212194</v>
      </c>
      <c r="M883" s="2">
        <v>0</v>
      </c>
      <c r="N883" s="1" t="s">
        <v>691</v>
      </c>
      <c r="O883" s="1" t="s">
        <v>651</v>
      </c>
      <c r="P883" s="2">
        <v>0</v>
      </c>
      <c r="Q883" s="2">
        <v>250660.53</v>
      </c>
      <c r="R883" s="2">
        <v>-219736.88</v>
      </c>
      <c r="S883" s="2">
        <v>0</v>
      </c>
      <c r="T883" s="2">
        <v>0</v>
      </c>
      <c r="U883" s="2">
        <v>30923.65</v>
      </c>
      <c r="V883" s="2">
        <v>0</v>
      </c>
      <c r="W883" s="2">
        <v>250660.53</v>
      </c>
      <c r="X883" s="2">
        <v>-219736.88</v>
      </c>
      <c r="Y883" s="2">
        <v>0</v>
      </c>
      <c r="Z883" s="2">
        <v>0</v>
      </c>
      <c r="AA883" s="2">
        <v>30923.65</v>
      </c>
    </row>
    <row r="884" spans="1:27" ht="15" customHeight="1" x14ac:dyDescent="0.25">
      <c r="A884" s="75" t="str">
        <f t="shared" si="39"/>
        <v>LDSAPFIgnore</v>
      </c>
      <c r="B884" s="75" t="str">
        <f>VLOOKUP(L884,Mapping!D:F,3,0)</f>
        <v>Ignore</v>
      </c>
      <c r="C884" s="75" t="str">
        <f>VLOOKUP(L884,Mapping!D:G,4,0)</f>
        <v>Ignore</v>
      </c>
      <c r="D884" s="78">
        <f t="shared" si="40"/>
        <v>-1.38125E-2</v>
      </c>
      <c r="E884" s="78">
        <f t="shared" si="41"/>
        <v>0</v>
      </c>
      <c r="F884" s="76" t="str">
        <f>VLOOKUP(L884,Mapping!D:H,5,0)</f>
        <v>AUM</v>
      </c>
      <c r="G884" s="1" t="s">
        <v>648</v>
      </c>
      <c r="H884" s="1" t="s">
        <v>222</v>
      </c>
      <c r="I884" s="1" t="s">
        <v>225</v>
      </c>
      <c r="J884" s="6">
        <v>212000</v>
      </c>
      <c r="K884" s="1" t="s">
        <v>681</v>
      </c>
      <c r="L884" s="6">
        <v>212197</v>
      </c>
      <c r="M884" s="2">
        <v>0</v>
      </c>
      <c r="N884" s="1" t="s">
        <v>942</v>
      </c>
      <c r="O884" s="1" t="s">
        <v>651</v>
      </c>
      <c r="P884" s="2">
        <v>0</v>
      </c>
      <c r="Q884" s="2">
        <v>138125</v>
      </c>
      <c r="R884" s="2">
        <v>-138125</v>
      </c>
      <c r="S884" s="2">
        <v>0</v>
      </c>
      <c r="T884" s="2">
        <v>0</v>
      </c>
      <c r="U884" s="2">
        <v>0</v>
      </c>
      <c r="V884" s="2">
        <v>0</v>
      </c>
      <c r="W884" s="2">
        <v>138125</v>
      </c>
      <c r="X884" s="2">
        <v>-138125</v>
      </c>
      <c r="Y884" s="2">
        <v>0</v>
      </c>
      <c r="Z884" s="2">
        <v>0</v>
      </c>
      <c r="AA884" s="2">
        <v>0</v>
      </c>
    </row>
    <row r="885" spans="1:27" ht="15" customHeight="1" x14ac:dyDescent="0.25">
      <c r="A885" s="75" t="str">
        <f t="shared" si="39"/>
        <v>LDSAPFIgnore</v>
      </c>
      <c r="B885" s="75" t="str">
        <f>VLOOKUP(L885,Mapping!D:F,3,0)</f>
        <v>Ignore</v>
      </c>
      <c r="C885" s="75" t="str">
        <f>VLOOKUP(L885,Mapping!D:G,4,0)</f>
        <v>Ignore</v>
      </c>
      <c r="D885" s="78">
        <f t="shared" si="40"/>
        <v>0.44164546500000001</v>
      </c>
      <c r="E885" s="78">
        <f t="shared" si="41"/>
        <v>0.44164536700000001</v>
      </c>
      <c r="F885" s="76" t="str">
        <f>VLOOKUP(L885,Mapping!D:H,5,0)</f>
        <v>AUM</v>
      </c>
      <c r="G885" s="1" t="s">
        <v>648</v>
      </c>
      <c r="H885" s="1" t="s">
        <v>222</v>
      </c>
      <c r="I885" s="1" t="s">
        <v>225</v>
      </c>
      <c r="J885" s="6">
        <v>212000</v>
      </c>
      <c r="K885" s="1" t="s">
        <v>681</v>
      </c>
      <c r="L885" s="6">
        <v>212220</v>
      </c>
      <c r="M885" s="2">
        <v>0</v>
      </c>
      <c r="N885" s="1" t="s">
        <v>692</v>
      </c>
      <c r="O885" s="1" t="s">
        <v>651</v>
      </c>
      <c r="P885" s="2">
        <v>-0.98</v>
      </c>
      <c r="Q885" s="2">
        <v>0</v>
      </c>
      <c r="R885" s="2">
        <v>0</v>
      </c>
      <c r="S885" s="2">
        <v>4416454.6500000004</v>
      </c>
      <c r="T885" s="2">
        <v>0</v>
      </c>
      <c r="U885" s="2">
        <v>4416453.67</v>
      </c>
      <c r="V885" s="2">
        <v>-0.98</v>
      </c>
      <c r="W885" s="2">
        <v>0</v>
      </c>
      <c r="X885" s="2">
        <v>0</v>
      </c>
      <c r="Y885" s="2">
        <v>4416454.6500000004</v>
      </c>
      <c r="Z885" s="2">
        <v>0</v>
      </c>
      <c r="AA885" s="2">
        <v>4416453.67</v>
      </c>
    </row>
    <row r="886" spans="1:27" ht="15" customHeight="1" x14ac:dyDescent="0.25">
      <c r="A886" s="75" t="str">
        <f t="shared" si="39"/>
        <v>LDSAPFIgnore</v>
      </c>
      <c r="B886" s="75" t="str">
        <f>VLOOKUP(L886,Mapping!D:F,3,0)</f>
        <v>Ignore</v>
      </c>
      <c r="C886" s="75" t="str">
        <f>VLOOKUP(L886,Mapping!D:G,4,0)</f>
        <v>Ignore</v>
      </c>
      <c r="D886" s="78">
        <f t="shared" si="40"/>
        <v>-0.29111202899999999</v>
      </c>
      <c r="E886" s="78">
        <f t="shared" si="41"/>
        <v>-0.29111202899999999</v>
      </c>
      <c r="F886" s="76" t="str">
        <f>VLOOKUP(L886,Mapping!D:H,5,0)</f>
        <v>AUM</v>
      </c>
      <c r="G886" s="1" t="s">
        <v>648</v>
      </c>
      <c r="H886" s="1" t="s">
        <v>222</v>
      </c>
      <c r="I886" s="1" t="s">
        <v>225</v>
      </c>
      <c r="J886" s="6">
        <v>212000</v>
      </c>
      <c r="K886" s="1" t="s">
        <v>681</v>
      </c>
      <c r="L886" s="6">
        <v>212223</v>
      </c>
      <c r="M886" s="2">
        <v>0</v>
      </c>
      <c r="N886" s="1" t="s">
        <v>693</v>
      </c>
      <c r="O886" s="1" t="s">
        <v>651</v>
      </c>
      <c r="P886" s="2">
        <v>0</v>
      </c>
      <c r="Q886" s="2">
        <v>0</v>
      </c>
      <c r="R886" s="2">
        <v>-2911120.29</v>
      </c>
      <c r="S886" s="2">
        <v>0</v>
      </c>
      <c r="T886" s="2">
        <v>-2911120.29</v>
      </c>
      <c r="U886" s="2">
        <v>0</v>
      </c>
      <c r="V886" s="2">
        <v>0</v>
      </c>
      <c r="W886" s="2">
        <v>0</v>
      </c>
      <c r="X886" s="2">
        <v>-2911120.29</v>
      </c>
      <c r="Y886" s="2">
        <v>0</v>
      </c>
      <c r="Z886" s="2">
        <v>-2911120.29</v>
      </c>
      <c r="AA886" s="2">
        <v>0</v>
      </c>
    </row>
    <row r="887" spans="1:27" ht="15" customHeight="1" x14ac:dyDescent="0.25">
      <c r="A887" s="75" t="str">
        <f t="shared" si="39"/>
        <v>LDSAPFIgnore</v>
      </c>
      <c r="B887" s="75" t="str">
        <f>VLOOKUP(L887,Mapping!D:F,3,0)</f>
        <v>Ignore</v>
      </c>
      <c r="C887" s="75" t="str">
        <f>VLOOKUP(L887,Mapping!D:G,4,0)</f>
        <v>Ignore</v>
      </c>
      <c r="D887" s="78">
        <f t="shared" si="40"/>
        <v>-1.8108E-3</v>
      </c>
      <c r="E887" s="78">
        <f t="shared" si="41"/>
        <v>9.0143199999999997E-4</v>
      </c>
      <c r="F887" s="76" t="str">
        <f>VLOOKUP(L887,Mapping!D:H,5,0)</f>
        <v>AUM</v>
      </c>
      <c r="G887" s="1" t="s">
        <v>648</v>
      </c>
      <c r="H887" s="1" t="s">
        <v>222</v>
      </c>
      <c r="I887" s="1" t="s">
        <v>225</v>
      </c>
      <c r="J887" s="6">
        <v>212000</v>
      </c>
      <c r="K887" s="1" t="s">
        <v>681</v>
      </c>
      <c r="L887" s="6">
        <v>212233</v>
      </c>
      <c r="M887" s="2">
        <v>0</v>
      </c>
      <c r="N887" s="1" t="s">
        <v>694</v>
      </c>
      <c r="O887" s="1" t="s">
        <v>651</v>
      </c>
      <c r="P887" s="2">
        <v>0</v>
      </c>
      <c r="Q887" s="2">
        <v>27122.32</v>
      </c>
      <c r="R887" s="2">
        <v>-18108</v>
      </c>
      <c r="S887" s="2">
        <v>0</v>
      </c>
      <c r="T887" s="2">
        <v>0</v>
      </c>
      <c r="U887" s="2">
        <v>9014.32</v>
      </c>
      <c r="V887" s="2">
        <v>0</v>
      </c>
      <c r="W887" s="2">
        <v>27122.32</v>
      </c>
      <c r="X887" s="2">
        <v>-18108</v>
      </c>
      <c r="Y887" s="2">
        <v>0</v>
      </c>
      <c r="Z887" s="2">
        <v>0</v>
      </c>
      <c r="AA887" s="2">
        <v>9014.32</v>
      </c>
    </row>
    <row r="888" spans="1:27" ht="15" customHeight="1" x14ac:dyDescent="0.25">
      <c r="A888" s="75" t="str">
        <f t="shared" si="39"/>
        <v>LDSAPFIgnore</v>
      </c>
      <c r="B888" s="75" t="str">
        <f>VLOOKUP(L888,Mapping!D:F,3,0)</f>
        <v>Ignore</v>
      </c>
      <c r="C888" s="75" t="str">
        <f>VLOOKUP(L888,Mapping!D:G,4,0)</f>
        <v>Ignore</v>
      </c>
      <c r="D888" s="78">
        <f t="shared" si="40"/>
        <v>5.3512209999999998E-3</v>
      </c>
      <c r="E888" s="78">
        <f t="shared" si="41"/>
        <v>1.4120066000000001E-2</v>
      </c>
      <c r="F888" s="76" t="str">
        <f>VLOOKUP(L888,Mapping!D:H,5,0)</f>
        <v>AUM</v>
      </c>
      <c r="G888" s="1" t="s">
        <v>648</v>
      </c>
      <c r="H888" s="1" t="s">
        <v>222</v>
      </c>
      <c r="I888" s="1" t="s">
        <v>225</v>
      </c>
      <c r="J888" s="6">
        <v>212000</v>
      </c>
      <c r="K888" s="1" t="s">
        <v>681</v>
      </c>
      <c r="L888" s="6">
        <v>212240</v>
      </c>
      <c r="M888" s="2">
        <v>0</v>
      </c>
      <c r="N888" s="1" t="s">
        <v>695</v>
      </c>
      <c r="O888" s="1" t="s">
        <v>651</v>
      </c>
      <c r="P888" s="2">
        <v>0</v>
      </c>
      <c r="Q888" s="2">
        <v>87688.45</v>
      </c>
      <c r="R888" s="2">
        <v>0</v>
      </c>
      <c r="S888" s="2">
        <v>53512.21</v>
      </c>
      <c r="T888" s="2">
        <v>0</v>
      </c>
      <c r="U888" s="2">
        <v>141200.66</v>
      </c>
      <c r="V888" s="2">
        <v>0</v>
      </c>
      <c r="W888" s="2">
        <v>87688.45</v>
      </c>
      <c r="X888" s="2">
        <v>0</v>
      </c>
      <c r="Y888" s="2">
        <v>53512.21</v>
      </c>
      <c r="Z888" s="2">
        <v>0</v>
      </c>
      <c r="AA888" s="2">
        <v>141200.66</v>
      </c>
    </row>
    <row r="889" spans="1:27" ht="15" customHeight="1" x14ac:dyDescent="0.25">
      <c r="A889" s="75" t="str">
        <f t="shared" si="39"/>
        <v>LDSAPFIgnore</v>
      </c>
      <c r="B889" s="75" t="str">
        <f>VLOOKUP(L889,Mapping!D:F,3,0)</f>
        <v>Ignore</v>
      </c>
      <c r="C889" s="75" t="str">
        <f>VLOOKUP(L889,Mapping!D:G,4,0)</f>
        <v>Ignore</v>
      </c>
      <c r="D889" s="78">
        <f t="shared" si="40"/>
        <v>5.9250000000000004E-4</v>
      </c>
      <c r="E889" s="78">
        <f t="shared" si="41"/>
        <v>1.9199499999999999E-3</v>
      </c>
      <c r="F889" s="76" t="str">
        <f>VLOOKUP(L889,Mapping!D:H,5,0)</f>
        <v>AUM</v>
      </c>
      <c r="G889" s="1" t="s">
        <v>648</v>
      </c>
      <c r="H889" s="1" t="s">
        <v>222</v>
      </c>
      <c r="I889" s="1" t="s">
        <v>225</v>
      </c>
      <c r="J889" s="6">
        <v>212000</v>
      </c>
      <c r="K889" s="1" t="s">
        <v>681</v>
      </c>
      <c r="L889" s="6">
        <v>212247</v>
      </c>
      <c r="M889" s="2">
        <v>0</v>
      </c>
      <c r="N889" s="1" t="s">
        <v>696</v>
      </c>
      <c r="O889" s="1" t="s">
        <v>651</v>
      </c>
      <c r="P889" s="2">
        <v>0</v>
      </c>
      <c r="Q889" s="2">
        <v>13274.5</v>
      </c>
      <c r="R889" s="2">
        <v>0</v>
      </c>
      <c r="S889" s="2">
        <v>5925</v>
      </c>
      <c r="T889" s="2">
        <v>0</v>
      </c>
      <c r="U889" s="2">
        <v>19199.5</v>
      </c>
      <c r="V889" s="2">
        <v>0</v>
      </c>
      <c r="W889" s="2">
        <v>13274.5</v>
      </c>
      <c r="X889" s="2">
        <v>0</v>
      </c>
      <c r="Y889" s="2">
        <v>5925</v>
      </c>
      <c r="Z889" s="2">
        <v>0</v>
      </c>
      <c r="AA889" s="2">
        <v>19199.5</v>
      </c>
    </row>
    <row r="890" spans="1:27" ht="15" customHeight="1" x14ac:dyDescent="0.25">
      <c r="A890" s="75" t="str">
        <f t="shared" si="39"/>
        <v>LDSAPFIgnore</v>
      </c>
      <c r="B890" s="75" t="str">
        <f>VLOOKUP(L890,Mapping!D:F,3,0)</f>
        <v>Ignore</v>
      </c>
      <c r="C890" s="75" t="str">
        <f>VLOOKUP(L890,Mapping!D:G,4,0)</f>
        <v>Ignore</v>
      </c>
      <c r="D890" s="78">
        <f t="shared" si="40"/>
        <v>1.277207E-3</v>
      </c>
      <c r="E890" s="78">
        <f t="shared" si="41"/>
        <v>1.9480279999999999E-3</v>
      </c>
      <c r="F890" s="76" t="str">
        <f>VLOOKUP(L890,Mapping!D:H,5,0)</f>
        <v>AUM</v>
      </c>
      <c r="G890" s="1" t="s">
        <v>648</v>
      </c>
      <c r="H890" s="1" t="s">
        <v>222</v>
      </c>
      <c r="I890" s="1" t="s">
        <v>225</v>
      </c>
      <c r="J890" s="6">
        <v>212000</v>
      </c>
      <c r="K890" s="1" t="s">
        <v>681</v>
      </c>
      <c r="L890" s="6">
        <v>212252</v>
      </c>
      <c r="M890" s="2">
        <v>0</v>
      </c>
      <c r="N890" s="1" t="s">
        <v>697</v>
      </c>
      <c r="O890" s="1" t="s">
        <v>651</v>
      </c>
      <c r="P890" s="2">
        <v>0</v>
      </c>
      <c r="Q890" s="2">
        <v>6708.21</v>
      </c>
      <c r="R890" s="2">
        <v>0</v>
      </c>
      <c r="S890" s="2">
        <v>12772.07</v>
      </c>
      <c r="T890" s="2">
        <v>0</v>
      </c>
      <c r="U890" s="2">
        <v>19480.28</v>
      </c>
      <c r="V890" s="2">
        <v>0</v>
      </c>
      <c r="W890" s="2">
        <v>6708.21</v>
      </c>
      <c r="X890" s="2">
        <v>0</v>
      </c>
      <c r="Y890" s="2">
        <v>12772.07</v>
      </c>
      <c r="Z890" s="2">
        <v>0</v>
      </c>
      <c r="AA890" s="2">
        <v>19480.28</v>
      </c>
    </row>
    <row r="891" spans="1:27" ht="15" customHeight="1" x14ac:dyDescent="0.25">
      <c r="A891" s="75" t="str">
        <f t="shared" si="39"/>
        <v>LDSAPFIgnore</v>
      </c>
      <c r="B891" s="75" t="str">
        <f>VLOOKUP(L891,Mapping!D:F,3,0)</f>
        <v>Ignore</v>
      </c>
      <c r="C891" s="75" t="str">
        <f>VLOOKUP(L891,Mapping!D:G,4,0)</f>
        <v>Ignore</v>
      </c>
      <c r="D891" s="78">
        <f t="shared" si="40"/>
        <v>0.29421655400000002</v>
      </c>
      <c r="E891" s="78">
        <f t="shared" si="41"/>
        <v>0.29421655400000002</v>
      </c>
      <c r="F891" s="76" t="str">
        <f>VLOOKUP(L891,Mapping!D:H,5,0)</f>
        <v>AUM</v>
      </c>
      <c r="G891" s="1" t="s">
        <v>648</v>
      </c>
      <c r="H891" s="1" t="s">
        <v>222</v>
      </c>
      <c r="I891" s="1" t="s">
        <v>225</v>
      </c>
      <c r="J891" s="6">
        <v>212000</v>
      </c>
      <c r="K891" s="1" t="s">
        <v>681</v>
      </c>
      <c r="L891" s="6">
        <v>212255</v>
      </c>
      <c r="M891" s="2">
        <v>0</v>
      </c>
      <c r="N891" s="1" t="s">
        <v>698</v>
      </c>
      <c r="O891" s="1" t="s">
        <v>651</v>
      </c>
      <c r="P891" s="2">
        <v>0</v>
      </c>
      <c r="Q891" s="2">
        <v>0</v>
      </c>
      <c r="R891" s="2">
        <v>0</v>
      </c>
      <c r="S891" s="2">
        <v>2942165.54</v>
      </c>
      <c r="T891" s="2">
        <v>0</v>
      </c>
      <c r="U891" s="2">
        <v>2942165.54</v>
      </c>
      <c r="V891" s="2">
        <v>0</v>
      </c>
      <c r="W891" s="2">
        <v>0</v>
      </c>
      <c r="X891" s="2">
        <v>0</v>
      </c>
      <c r="Y891" s="2">
        <v>2942165.54</v>
      </c>
      <c r="Z891" s="2">
        <v>0</v>
      </c>
      <c r="AA891" s="2">
        <v>2942165.54</v>
      </c>
    </row>
    <row r="892" spans="1:27" ht="15" customHeight="1" x14ac:dyDescent="0.25">
      <c r="A892" s="75" t="str">
        <f t="shared" si="39"/>
        <v>LDSAPFIgnore</v>
      </c>
      <c r="B892" s="75" t="str">
        <f>VLOOKUP(L892,Mapping!D:F,3,0)</f>
        <v>Ignore</v>
      </c>
      <c r="C892" s="75" t="str">
        <f>VLOOKUP(L892,Mapping!D:G,4,0)</f>
        <v>Ignore</v>
      </c>
      <c r="D892" s="78">
        <f t="shared" si="40"/>
        <v>4.455573E-3</v>
      </c>
      <c r="E892" s="78">
        <f t="shared" si="41"/>
        <v>2.117194E-2</v>
      </c>
      <c r="F892" s="76" t="str">
        <f>VLOOKUP(L892,Mapping!D:H,5,0)</f>
        <v>AUM</v>
      </c>
      <c r="G892" s="1" t="s">
        <v>648</v>
      </c>
      <c r="H892" s="1" t="s">
        <v>222</v>
      </c>
      <c r="I892" s="1" t="s">
        <v>225</v>
      </c>
      <c r="J892" s="6">
        <v>212000</v>
      </c>
      <c r="K892" s="1" t="s">
        <v>681</v>
      </c>
      <c r="L892" s="6">
        <v>212271</v>
      </c>
      <c r="M892" s="2">
        <v>0</v>
      </c>
      <c r="N892" s="1" t="s">
        <v>700</v>
      </c>
      <c r="O892" s="1" t="s">
        <v>651</v>
      </c>
      <c r="P892" s="2">
        <v>0</v>
      </c>
      <c r="Q892" s="2">
        <v>167163.67000000001</v>
      </c>
      <c r="R892" s="2">
        <v>0</v>
      </c>
      <c r="S892" s="2">
        <v>44555.73</v>
      </c>
      <c r="T892" s="2">
        <v>0</v>
      </c>
      <c r="U892" s="2">
        <v>211719.4</v>
      </c>
      <c r="V892" s="2">
        <v>0</v>
      </c>
      <c r="W892" s="2">
        <v>167163.67000000001</v>
      </c>
      <c r="X892" s="2">
        <v>0</v>
      </c>
      <c r="Y892" s="2">
        <v>44555.73</v>
      </c>
      <c r="Z892" s="2">
        <v>0</v>
      </c>
      <c r="AA892" s="2">
        <v>211719.4</v>
      </c>
    </row>
    <row r="893" spans="1:27" ht="15" customHeight="1" x14ac:dyDescent="0.25">
      <c r="A893" s="75" t="str">
        <f t="shared" si="39"/>
        <v>LDSAPFIgnore</v>
      </c>
      <c r="B893" s="75" t="str">
        <f>VLOOKUP(L893,Mapping!D:F,3,0)</f>
        <v>Ignore</v>
      </c>
      <c r="C893" s="75" t="str">
        <f>VLOOKUP(L893,Mapping!D:G,4,0)</f>
        <v>Ignore</v>
      </c>
      <c r="D893" s="78">
        <f t="shared" si="40"/>
        <v>4.455573E-3</v>
      </c>
      <c r="E893" s="78">
        <f t="shared" si="41"/>
        <v>2.117194E-2</v>
      </c>
      <c r="F893" s="76" t="str">
        <f>VLOOKUP(L893,Mapping!D:H,5,0)</f>
        <v>AUM</v>
      </c>
      <c r="G893" s="1" t="s">
        <v>648</v>
      </c>
      <c r="H893" s="1" t="s">
        <v>222</v>
      </c>
      <c r="I893" s="1" t="s">
        <v>225</v>
      </c>
      <c r="J893" s="6">
        <v>212000</v>
      </c>
      <c r="K893" s="1" t="s">
        <v>681</v>
      </c>
      <c r="L893" s="6">
        <v>212272</v>
      </c>
      <c r="M893" s="2">
        <v>0</v>
      </c>
      <c r="N893" s="1" t="s">
        <v>701</v>
      </c>
      <c r="O893" s="1" t="s">
        <v>651</v>
      </c>
      <c r="P893" s="2">
        <v>0</v>
      </c>
      <c r="Q893" s="2">
        <v>167163.67000000001</v>
      </c>
      <c r="R893" s="2">
        <v>0</v>
      </c>
      <c r="S893" s="2">
        <v>44555.73</v>
      </c>
      <c r="T893" s="2">
        <v>0</v>
      </c>
      <c r="U893" s="2">
        <v>211719.4</v>
      </c>
      <c r="V893" s="2">
        <v>0</v>
      </c>
      <c r="W893" s="2">
        <v>167163.67000000001</v>
      </c>
      <c r="X893" s="2">
        <v>0</v>
      </c>
      <c r="Y893" s="2">
        <v>44555.73</v>
      </c>
      <c r="Z893" s="2">
        <v>0</v>
      </c>
      <c r="AA893" s="2">
        <v>211719.4</v>
      </c>
    </row>
    <row r="894" spans="1:27" ht="15" customHeight="1" x14ac:dyDescent="0.25">
      <c r="A894" s="75" t="str">
        <f t="shared" si="39"/>
        <v>LDSAPFIgnore</v>
      </c>
      <c r="B894" s="75" t="str">
        <f>VLOOKUP(L894,Mapping!D:F,3,0)</f>
        <v>Ignore</v>
      </c>
      <c r="C894" s="75" t="str">
        <f>VLOOKUP(L894,Mapping!D:G,4,0)</f>
        <v>Ignore</v>
      </c>
      <c r="D894" s="78">
        <f t="shared" si="40"/>
        <v>-4.5660230000000007E-3</v>
      </c>
      <c r="E894" s="78">
        <f t="shared" si="41"/>
        <v>3.9479100000000008E-4</v>
      </c>
      <c r="F894" s="76" t="str">
        <f>VLOOKUP(L894,Mapping!D:H,5,0)</f>
        <v>AUM</v>
      </c>
      <c r="G894" s="1" t="s">
        <v>648</v>
      </c>
      <c r="H894" s="1" t="s">
        <v>222</v>
      </c>
      <c r="I894" s="1" t="s">
        <v>225</v>
      </c>
      <c r="J894" s="6">
        <v>212000</v>
      </c>
      <c r="K894" s="1" t="s">
        <v>681</v>
      </c>
      <c r="L894" s="6">
        <v>212427</v>
      </c>
      <c r="M894" s="2">
        <v>0</v>
      </c>
      <c r="N894" s="1" t="s">
        <v>768</v>
      </c>
      <c r="O894" s="1" t="s">
        <v>651</v>
      </c>
      <c r="P894" s="2">
        <v>0</v>
      </c>
      <c r="Q894" s="2">
        <v>49608.14</v>
      </c>
      <c r="R894" s="2">
        <v>-45660.23</v>
      </c>
      <c r="S894" s="2">
        <v>0</v>
      </c>
      <c r="T894" s="2">
        <v>0</v>
      </c>
      <c r="U894" s="2">
        <v>3947.9100000000008</v>
      </c>
      <c r="V894" s="2">
        <v>0</v>
      </c>
      <c r="W894" s="2">
        <v>49608.14</v>
      </c>
      <c r="X894" s="2">
        <v>-45660.23</v>
      </c>
      <c r="Y894" s="2">
        <v>0</v>
      </c>
      <c r="Z894" s="2">
        <v>0</v>
      </c>
      <c r="AA894" s="2">
        <v>3947.9100000000008</v>
      </c>
    </row>
    <row r="895" spans="1:27" ht="15" customHeight="1" x14ac:dyDescent="0.25">
      <c r="A895" s="75" t="str">
        <f t="shared" si="39"/>
        <v>LDSAPFIgnore</v>
      </c>
      <c r="B895" s="75" t="str">
        <f>VLOOKUP(L895,Mapping!D:F,3,0)</f>
        <v>Ignore</v>
      </c>
      <c r="C895" s="75" t="str">
        <f>VLOOKUP(L895,Mapping!D:G,4,0)</f>
        <v>Ignore</v>
      </c>
      <c r="D895" s="78">
        <f t="shared" si="40"/>
        <v>5.3512209999999998E-3</v>
      </c>
      <c r="E895" s="78">
        <f t="shared" si="41"/>
        <v>1.4120066000000001E-2</v>
      </c>
      <c r="F895" s="76" t="str">
        <f>VLOOKUP(L895,Mapping!D:H,5,0)</f>
        <v>AUM</v>
      </c>
      <c r="G895" s="1" t="s">
        <v>648</v>
      </c>
      <c r="H895" s="1" t="s">
        <v>222</v>
      </c>
      <c r="I895" s="1" t="s">
        <v>225</v>
      </c>
      <c r="J895" s="6">
        <v>212000</v>
      </c>
      <c r="K895" s="1" t="s">
        <v>681</v>
      </c>
      <c r="L895" s="6">
        <v>213166</v>
      </c>
      <c r="M895" s="2">
        <v>0</v>
      </c>
      <c r="N895" s="1" t="s">
        <v>702</v>
      </c>
      <c r="O895" s="1" t="s">
        <v>651</v>
      </c>
      <c r="P895" s="2">
        <v>0</v>
      </c>
      <c r="Q895" s="2">
        <v>87688.45</v>
      </c>
      <c r="R895" s="2">
        <v>0</v>
      </c>
      <c r="S895" s="2">
        <v>53512.21</v>
      </c>
      <c r="T895" s="2">
        <v>0</v>
      </c>
      <c r="U895" s="2">
        <v>141200.66</v>
      </c>
      <c r="V895" s="2">
        <v>0</v>
      </c>
      <c r="W895" s="2">
        <v>87688.45</v>
      </c>
      <c r="X895" s="2">
        <v>0</v>
      </c>
      <c r="Y895" s="2">
        <v>53512.21</v>
      </c>
      <c r="Z895" s="2">
        <v>0</v>
      </c>
      <c r="AA895" s="2">
        <v>141200.66</v>
      </c>
    </row>
    <row r="896" spans="1:27" ht="15" customHeight="1" x14ac:dyDescent="0.25">
      <c r="A896" s="75" t="str">
        <f t="shared" si="39"/>
        <v>LDSAPFIgnore</v>
      </c>
      <c r="B896" s="75" t="str">
        <f>VLOOKUP(L896,Mapping!D:F,3,0)</f>
        <v>Ignore</v>
      </c>
      <c r="C896" s="75" t="str">
        <f>VLOOKUP(L896,Mapping!D:G,4,0)</f>
        <v>Ignore</v>
      </c>
      <c r="D896" s="78">
        <f t="shared" si="40"/>
        <v>-7.3158270000000004E-3</v>
      </c>
      <c r="E896" s="78">
        <f t="shared" si="41"/>
        <v>0</v>
      </c>
      <c r="F896" s="76" t="str">
        <f>VLOOKUP(L896,Mapping!D:H,5,0)</f>
        <v>AUM</v>
      </c>
      <c r="G896" s="1" t="s">
        <v>648</v>
      </c>
      <c r="H896" s="1" t="s">
        <v>222</v>
      </c>
      <c r="I896" s="1" t="s">
        <v>225</v>
      </c>
      <c r="J896" s="6">
        <v>212000</v>
      </c>
      <c r="K896" s="1" t="s">
        <v>681</v>
      </c>
      <c r="L896" s="6">
        <v>214100</v>
      </c>
      <c r="M896" s="2">
        <v>0</v>
      </c>
      <c r="N896" s="1" t="s">
        <v>944</v>
      </c>
      <c r="O896" s="1" t="s">
        <v>651</v>
      </c>
      <c r="P896" s="2">
        <v>0</v>
      </c>
      <c r="Q896" s="2">
        <v>73158.27</v>
      </c>
      <c r="R896" s="2">
        <v>-73158.27</v>
      </c>
      <c r="S896" s="2">
        <v>0</v>
      </c>
      <c r="T896" s="2">
        <v>0</v>
      </c>
      <c r="U896" s="2">
        <v>0</v>
      </c>
      <c r="V896" s="2">
        <v>0</v>
      </c>
      <c r="W896" s="2">
        <v>73158.27</v>
      </c>
      <c r="X896" s="2">
        <v>-73158.27</v>
      </c>
      <c r="Y896" s="2">
        <v>0</v>
      </c>
      <c r="Z896" s="2">
        <v>0</v>
      </c>
      <c r="AA896" s="2">
        <v>0</v>
      </c>
    </row>
    <row r="897" spans="1:27" ht="15" customHeight="1" x14ac:dyDescent="0.25">
      <c r="A897" s="75" t="str">
        <f t="shared" si="39"/>
        <v>LDSAPFIgnore</v>
      </c>
      <c r="B897" s="75" t="str">
        <f>VLOOKUP(L897,Mapping!D:F,3,0)</f>
        <v>Ignore</v>
      </c>
      <c r="C897" s="75" t="str">
        <f>VLOOKUP(L897,Mapping!D:G,4,0)</f>
        <v>Ignore</v>
      </c>
      <c r="D897" s="78">
        <f t="shared" si="40"/>
        <v>5.1362366999999999E-2</v>
      </c>
      <c r="E897" s="78">
        <f t="shared" si="41"/>
        <v>0.23524236800000001</v>
      </c>
      <c r="F897" s="76" t="str">
        <f>VLOOKUP(L897,Mapping!D:H,5,0)</f>
        <v>AUM</v>
      </c>
      <c r="G897" s="1" t="s">
        <v>648</v>
      </c>
      <c r="H897" s="1" t="s">
        <v>222</v>
      </c>
      <c r="I897" s="1" t="s">
        <v>225</v>
      </c>
      <c r="J897" s="6">
        <v>213000</v>
      </c>
      <c r="K897" s="1" t="s">
        <v>703</v>
      </c>
      <c r="L897" s="6">
        <v>213500</v>
      </c>
      <c r="M897" s="2">
        <v>0</v>
      </c>
      <c r="N897" s="1" t="s">
        <v>704</v>
      </c>
      <c r="O897" s="1" t="s">
        <v>651</v>
      </c>
      <c r="P897" s="2">
        <v>0</v>
      </c>
      <c r="Q897" s="2">
        <v>1838800.01</v>
      </c>
      <c r="R897" s="2">
        <v>0</v>
      </c>
      <c r="S897" s="2">
        <v>513623.67</v>
      </c>
      <c r="T897" s="2">
        <v>0</v>
      </c>
      <c r="U897" s="2">
        <v>2352423.6800000002</v>
      </c>
      <c r="V897" s="2">
        <v>0</v>
      </c>
      <c r="W897" s="2">
        <v>1838800.01</v>
      </c>
      <c r="X897" s="2">
        <v>0</v>
      </c>
      <c r="Y897" s="2">
        <v>513623.67</v>
      </c>
      <c r="Z897" s="2">
        <v>0</v>
      </c>
      <c r="AA897" s="2">
        <v>2352423.6800000002</v>
      </c>
    </row>
    <row r="898" spans="1:27" ht="15" customHeight="1" x14ac:dyDescent="0.25">
      <c r="A898" s="75" t="str">
        <f t="shared" si="39"/>
        <v>LDSAPFIgnore</v>
      </c>
      <c r="B898" s="75" t="str">
        <f>VLOOKUP(L898,Mapping!D:F,3,0)</f>
        <v>Ignore</v>
      </c>
      <c r="C898" s="75" t="str">
        <f>VLOOKUP(L898,Mapping!D:G,4,0)</f>
        <v>Ignore</v>
      </c>
      <c r="D898" s="78">
        <f t="shared" si="40"/>
        <v>9.5270660000000007E-3</v>
      </c>
      <c r="E898" s="78">
        <f t="shared" si="41"/>
        <v>7.8879310999999994E-2</v>
      </c>
      <c r="F898" s="76" t="str">
        <f>VLOOKUP(L898,Mapping!D:H,5,0)</f>
        <v>AUM</v>
      </c>
      <c r="G898" s="1" t="s">
        <v>648</v>
      </c>
      <c r="H898" s="1" t="s">
        <v>222</v>
      </c>
      <c r="I898" s="1" t="s">
        <v>225</v>
      </c>
      <c r="J898" s="6">
        <v>220000</v>
      </c>
      <c r="K898" s="1" t="s">
        <v>705</v>
      </c>
      <c r="L898" s="6">
        <v>210125</v>
      </c>
      <c r="M898" s="2">
        <v>0</v>
      </c>
      <c r="N898" s="1" t="s">
        <v>1651</v>
      </c>
      <c r="O898" s="1" t="s">
        <v>651</v>
      </c>
      <c r="P898" s="2">
        <v>0</v>
      </c>
      <c r="Q898" s="2">
        <v>693522.45</v>
      </c>
      <c r="R898" s="2">
        <v>0</v>
      </c>
      <c r="S898" s="2">
        <v>95270.66</v>
      </c>
      <c r="T898" s="2">
        <v>0</v>
      </c>
      <c r="U898" s="2">
        <v>788793.11</v>
      </c>
      <c r="V898" s="2">
        <v>0</v>
      </c>
      <c r="W898" s="2">
        <v>693522.45</v>
      </c>
      <c r="X898" s="2">
        <v>0</v>
      </c>
      <c r="Y898" s="2">
        <v>95270.66</v>
      </c>
      <c r="Z898" s="2">
        <v>0</v>
      </c>
      <c r="AA898" s="2">
        <v>788793.11</v>
      </c>
    </row>
    <row r="899" spans="1:27" ht="15" customHeight="1" x14ac:dyDescent="0.25">
      <c r="A899" s="75" t="str">
        <f t="shared" si="39"/>
        <v>LDSAPFIgnore</v>
      </c>
      <c r="B899" s="75" t="str">
        <f>VLOOKUP(L899,Mapping!D:F,3,0)</f>
        <v>Ignore</v>
      </c>
      <c r="C899" s="75" t="str">
        <f>VLOOKUP(L899,Mapping!D:G,4,0)</f>
        <v>Ignore</v>
      </c>
      <c r="D899" s="78">
        <f t="shared" si="40"/>
        <v>-1.1697824000000001E-2</v>
      </c>
      <c r="E899" s="78">
        <f t="shared" si="41"/>
        <v>0</v>
      </c>
      <c r="F899" s="76" t="str">
        <f>VLOOKUP(L899,Mapping!D:H,5,0)</f>
        <v>AUM</v>
      </c>
      <c r="G899" s="1" t="s">
        <v>648</v>
      </c>
      <c r="H899" s="1" t="s">
        <v>222</v>
      </c>
      <c r="I899" s="1" t="s">
        <v>225</v>
      </c>
      <c r="J899" s="6">
        <v>220000</v>
      </c>
      <c r="K899" s="1" t="s">
        <v>705</v>
      </c>
      <c r="L899" s="6">
        <v>210180</v>
      </c>
      <c r="M899" s="2">
        <v>0</v>
      </c>
      <c r="N899" s="1" t="s">
        <v>1716</v>
      </c>
      <c r="O899" s="1" t="s">
        <v>651</v>
      </c>
      <c r="P899" s="2">
        <v>0</v>
      </c>
      <c r="Q899" s="2">
        <v>116978.24000000001</v>
      </c>
      <c r="R899" s="2">
        <v>-116978.24000000001</v>
      </c>
      <c r="S899" s="2">
        <v>0</v>
      </c>
      <c r="T899" s="2">
        <v>0</v>
      </c>
      <c r="U899" s="2">
        <v>0</v>
      </c>
      <c r="V899" s="2">
        <v>0</v>
      </c>
      <c r="W899" s="2">
        <v>116978.24000000001</v>
      </c>
      <c r="X899" s="2">
        <v>-116978.24000000001</v>
      </c>
      <c r="Y899" s="2">
        <v>0</v>
      </c>
      <c r="Z899" s="2">
        <v>0</v>
      </c>
      <c r="AA899" s="2">
        <v>0</v>
      </c>
    </row>
    <row r="900" spans="1:27" ht="15" customHeight="1" x14ac:dyDescent="0.25">
      <c r="A900" s="75" t="str">
        <f t="shared" ref="A900:A963" si="42">H900&amp;B900</f>
        <v>LDSAPF1.2</v>
      </c>
      <c r="B900" s="75">
        <f>VLOOKUP(L900,Mapping!D:F,3,0)</f>
        <v>1.2</v>
      </c>
      <c r="C900" s="75" t="str">
        <f>VLOOKUP(L900,Mapping!D:G,4,0)</f>
        <v>Ignore</v>
      </c>
      <c r="D900" s="78">
        <f t="shared" ref="D900:D963" si="43">(X900+Y900)/10000000</f>
        <v>189.85641551700002</v>
      </c>
      <c r="E900" s="78">
        <f t="shared" ref="E900:E963" si="44">(Z900+AA900)/10000000</f>
        <v>480.69429037600003</v>
      </c>
      <c r="F900" s="76">
        <f>VLOOKUP(L900,Mapping!D:H,5,0)</f>
        <v>0</v>
      </c>
      <c r="G900" s="1" t="s">
        <v>648</v>
      </c>
      <c r="H900" s="1" t="s">
        <v>222</v>
      </c>
      <c r="I900" s="1" t="s">
        <v>225</v>
      </c>
      <c r="J900" s="6">
        <v>301000</v>
      </c>
      <c r="K900" s="1" t="s">
        <v>710</v>
      </c>
      <c r="L900" s="6">
        <v>310000</v>
      </c>
      <c r="M900" s="2">
        <v>0</v>
      </c>
      <c r="N900" s="1" t="s">
        <v>711</v>
      </c>
      <c r="O900" s="1" t="s">
        <v>651</v>
      </c>
      <c r="P900" s="2">
        <v>0</v>
      </c>
      <c r="Q900" s="2">
        <v>2908378748.5900002</v>
      </c>
      <c r="R900" s="2">
        <v>0</v>
      </c>
      <c r="S900" s="2">
        <v>1898564155.1700001</v>
      </c>
      <c r="T900" s="2">
        <v>0</v>
      </c>
      <c r="U900" s="2">
        <v>4806942903.7600002</v>
      </c>
      <c r="V900" s="2">
        <v>0</v>
      </c>
      <c r="W900" s="2">
        <v>2908378748.5900002</v>
      </c>
      <c r="X900" s="2">
        <v>0</v>
      </c>
      <c r="Y900" s="2">
        <v>1898564155.1700001</v>
      </c>
      <c r="Z900" s="2">
        <v>0</v>
      </c>
      <c r="AA900" s="2">
        <v>4806942903.7600002</v>
      </c>
    </row>
    <row r="901" spans="1:27" ht="15" customHeight="1" x14ac:dyDescent="0.25">
      <c r="A901" s="75" t="str">
        <f t="shared" si="42"/>
        <v>LDSAPFIgnore</v>
      </c>
      <c r="B901" s="75" t="str">
        <f>VLOOKUP(L901,Mapping!D:F,3,0)</f>
        <v>Ignore</v>
      </c>
      <c r="C901" s="75" t="str">
        <f>VLOOKUP(L901,Mapping!D:G,4,0)</f>
        <v>Ignore</v>
      </c>
      <c r="D901" s="78">
        <f t="shared" si="43"/>
        <v>73.891296967000002</v>
      </c>
      <c r="E901" s="78">
        <f t="shared" si="44"/>
        <v>-7.9506095950000004</v>
      </c>
      <c r="F901" s="76">
        <f>VLOOKUP(L901,Mapping!D:H,5,0)</f>
        <v>0</v>
      </c>
      <c r="G901" s="1" t="s">
        <v>648</v>
      </c>
      <c r="H901" s="1" t="s">
        <v>222</v>
      </c>
      <c r="I901" s="1" t="s">
        <v>225</v>
      </c>
      <c r="J901" s="6">
        <v>303000</v>
      </c>
      <c r="K901" s="1" t="s">
        <v>712</v>
      </c>
      <c r="L901" s="6">
        <v>303201</v>
      </c>
      <c r="M901" s="2">
        <v>0</v>
      </c>
      <c r="N901" s="1" t="s">
        <v>713</v>
      </c>
      <c r="O901" s="1" t="s">
        <v>651</v>
      </c>
      <c r="P901" s="2">
        <v>-818419065.62</v>
      </c>
      <c r="Q901" s="2">
        <v>0</v>
      </c>
      <c r="R901" s="2">
        <v>0</v>
      </c>
      <c r="S901" s="2">
        <v>738912969.66999996</v>
      </c>
      <c r="T901" s="2">
        <v>-79506095.950000003</v>
      </c>
      <c r="U901" s="2">
        <v>0</v>
      </c>
      <c r="V901" s="2">
        <v>-818419065.62</v>
      </c>
      <c r="W901" s="2">
        <v>0</v>
      </c>
      <c r="X901" s="2">
        <v>0</v>
      </c>
      <c r="Y901" s="2">
        <v>738912969.66999996</v>
      </c>
      <c r="Z901" s="2">
        <v>-79506095.950000003</v>
      </c>
      <c r="AA901" s="2">
        <v>0</v>
      </c>
    </row>
    <row r="902" spans="1:27" ht="15" customHeight="1" x14ac:dyDescent="0.25">
      <c r="A902" s="75" t="str">
        <f t="shared" si="42"/>
        <v>LDSAPFIgnore</v>
      </c>
      <c r="B902" s="75" t="str">
        <f>VLOOKUP(L902,Mapping!D:F,3,0)</f>
        <v>Ignore</v>
      </c>
      <c r="C902" s="75" t="str">
        <f>VLOOKUP(L902,Mapping!D:G,4,0)</f>
        <v>Ignore</v>
      </c>
      <c r="D902" s="78">
        <f t="shared" si="43"/>
        <v>-4.0873910000000001E-3</v>
      </c>
      <c r="E902" s="78">
        <f t="shared" si="44"/>
        <v>-190.80982328900001</v>
      </c>
      <c r="F902" s="76">
        <f>VLOOKUP(L902,Mapping!D:H,5,0)</f>
        <v>0</v>
      </c>
      <c r="G902" s="1" t="s">
        <v>648</v>
      </c>
      <c r="H902" s="1" t="s">
        <v>222</v>
      </c>
      <c r="I902" s="1" t="s">
        <v>225</v>
      </c>
      <c r="J902" s="6">
        <v>303000</v>
      </c>
      <c r="K902" s="1" t="s">
        <v>712</v>
      </c>
      <c r="L902" s="6">
        <v>303213</v>
      </c>
      <c r="M902" s="2">
        <v>0</v>
      </c>
      <c r="N902" s="1" t="s">
        <v>838</v>
      </c>
      <c r="O902" s="1" t="s">
        <v>651</v>
      </c>
      <c r="P902" s="2">
        <v>-1908057358.98</v>
      </c>
      <c r="Q902" s="2">
        <v>0</v>
      </c>
      <c r="R902" s="2">
        <v>-40873.910000000003</v>
      </c>
      <c r="S902" s="2">
        <v>0</v>
      </c>
      <c r="T902" s="2">
        <v>-1908098232.8900001</v>
      </c>
      <c r="U902" s="2">
        <v>0</v>
      </c>
      <c r="V902" s="2">
        <v>-1908057358.98</v>
      </c>
      <c r="W902" s="2">
        <v>0</v>
      </c>
      <c r="X902" s="2">
        <v>-40873.910000000003</v>
      </c>
      <c r="Y902" s="2">
        <v>0</v>
      </c>
      <c r="Z902" s="2">
        <v>-1908098232.8900001</v>
      </c>
      <c r="AA902" s="2">
        <v>0</v>
      </c>
    </row>
    <row r="903" spans="1:27" ht="15" customHeight="1" x14ac:dyDescent="0.25">
      <c r="A903" s="75" t="str">
        <f t="shared" si="42"/>
        <v>LDSAPFIgnore</v>
      </c>
      <c r="B903" s="75" t="str">
        <f>VLOOKUP(L903,Mapping!D:F,3,0)</f>
        <v>Ignore</v>
      </c>
      <c r="C903" s="75" t="str">
        <f>VLOOKUP(L903,Mapping!D:G,4,0)</f>
        <v>Ignore</v>
      </c>
      <c r="D903" s="78">
        <f t="shared" si="43"/>
        <v>-0.18387056699999998</v>
      </c>
      <c r="E903" s="78">
        <f t="shared" si="44"/>
        <v>-24.360558724000001</v>
      </c>
      <c r="F903" s="76">
        <f>VLOOKUP(L903,Mapping!D:H,5,0)</f>
        <v>0</v>
      </c>
      <c r="G903" s="1" t="s">
        <v>648</v>
      </c>
      <c r="H903" s="1" t="s">
        <v>222</v>
      </c>
      <c r="I903" s="1" t="s">
        <v>225</v>
      </c>
      <c r="J903" s="6">
        <v>303000</v>
      </c>
      <c r="K903" s="1" t="s">
        <v>712</v>
      </c>
      <c r="L903" s="6">
        <v>303215</v>
      </c>
      <c r="M903" s="2">
        <v>0</v>
      </c>
      <c r="N903" s="1" t="s">
        <v>839</v>
      </c>
      <c r="O903" s="1" t="s">
        <v>651</v>
      </c>
      <c r="P903" s="2">
        <v>-241766881.56999999</v>
      </c>
      <c r="Q903" s="2">
        <v>0</v>
      </c>
      <c r="R903" s="2">
        <v>-1838705.67</v>
      </c>
      <c r="S903" s="2">
        <v>0</v>
      </c>
      <c r="T903" s="2">
        <v>-243605587.24000001</v>
      </c>
      <c r="U903" s="2">
        <v>0</v>
      </c>
      <c r="V903" s="2">
        <v>-241766881.56999999</v>
      </c>
      <c r="W903" s="2">
        <v>0</v>
      </c>
      <c r="X903" s="2">
        <v>-1838705.67</v>
      </c>
      <c r="Y903" s="2">
        <v>0</v>
      </c>
      <c r="Z903" s="2">
        <v>-243605587.24000001</v>
      </c>
      <c r="AA903" s="2">
        <v>0</v>
      </c>
    </row>
    <row r="904" spans="1:27" ht="15" customHeight="1" x14ac:dyDescent="0.25">
      <c r="A904" s="75" t="str">
        <f t="shared" si="42"/>
        <v>LDSAPFIgnore</v>
      </c>
      <c r="B904" s="75" t="str">
        <f>VLOOKUP(L904,Mapping!D:F,3,0)</f>
        <v>Ignore</v>
      </c>
      <c r="C904" s="75" t="str">
        <f>VLOOKUP(L904,Mapping!D:G,4,0)</f>
        <v>Ignore</v>
      </c>
      <c r="D904" s="78">
        <f t="shared" si="43"/>
        <v>-1.6720720000000001E-3</v>
      </c>
      <c r="E904" s="78">
        <f t="shared" si="44"/>
        <v>-11.173829245</v>
      </c>
      <c r="F904" s="76">
        <f>VLOOKUP(L904,Mapping!D:H,5,0)</f>
        <v>0</v>
      </c>
      <c r="G904" s="1" t="s">
        <v>648</v>
      </c>
      <c r="H904" s="1" t="s">
        <v>222</v>
      </c>
      <c r="I904" s="1" t="s">
        <v>225</v>
      </c>
      <c r="J904" s="6">
        <v>303000</v>
      </c>
      <c r="K904" s="1" t="s">
        <v>712</v>
      </c>
      <c r="L904" s="6">
        <v>303229</v>
      </c>
      <c r="M904" s="2">
        <v>0</v>
      </c>
      <c r="N904" s="1" t="s">
        <v>840</v>
      </c>
      <c r="O904" s="1" t="s">
        <v>651</v>
      </c>
      <c r="P904" s="2">
        <v>-111721571.73</v>
      </c>
      <c r="Q904" s="2">
        <v>0</v>
      </c>
      <c r="R904" s="2">
        <v>-16720.72</v>
      </c>
      <c r="S904" s="2">
        <v>0</v>
      </c>
      <c r="T904" s="2">
        <v>-111738292.45</v>
      </c>
      <c r="U904" s="2">
        <v>0</v>
      </c>
      <c r="V904" s="2">
        <v>-111721571.73</v>
      </c>
      <c r="W904" s="2">
        <v>0</v>
      </c>
      <c r="X904" s="2">
        <v>-16720.72</v>
      </c>
      <c r="Y904" s="2">
        <v>0</v>
      </c>
      <c r="Z904" s="2">
        <v>-111738292.45</v>
      </c>
      <c r="AA904" s="2">
        <v>0</v>
      </c>
    </row>
    <row r="905" spans="1:27" ht="15" customHeight="1" x14ac:dyDescent="0.25">
      <c r="A905" s="75" t="str">
        <f t="shared" si="42"/>
        <v>LDSAPFIgnore</v>
      </c>
      <c r="B905" s="75" t="str">
        <f>VLOOKUP(L905,Mapping!D:F,3,0)</f>
        <v>Ignore</v>
      </c>
      <c r="C905" s="75" t="str">
        <f>VLOOKUP(L905,Mapping!D:G,4,0)</f>
        <v>Ignore</v>
      </c>
      <c r="D905" s="78">
        <f t="shared" si="43"/>
        <v>375.747286089</v>
      </c>
      <c r="E905" s="78">
        <f t="shared" si="44"/>
        <v>369.66463707399998</v>
      </c>
      <c r="F905" s="76">
        <f>VLOOKUP(L905,Mapping!D:H,5,0)</f>
        <v>0</v>
      </c>
      <c r="G905" s="1" t="s">
        <v>648</v>
      </c>
      <c r="H905" s="1" t="s">
        <v>222</v>
      </c>
      <c r="I905" s="1" t="s">
        <v>225</v>
      </c>
      <c r="J905" s="6">
        <v>303000</v>
      </c>
      <c r="K905" s="1" t="s">
        <v>712</v>
      </c>
      <c r="L905" s="6">
        <v>303245</v>
      </c>
      <c r="M905" s="2">
        <v>0</v>
      </c>
      <c r="N905" s="1" t="s">
        <v>715</v>
      </c>
      <c r="O905" s="1" t="s">
        <v>651</v>
      </c>
      <c r="P905" s="2">
        <v>-60826490.149999999</v>
      </c>
      <c r="Q905" s="2">
        <v>0</v>
      </c>
      <c r="R905" s="2">
        <v>0</v>
      </c>
      <c r="S905" s="2">
        <v>3757472860.8899999</v>
      </c>
      <c r="T905" s="2">
        <v>0</v>
      </c>
      <c r="U905" s="2">
        <v>3696646370.7399998</v>
      </c>
      <c r="V905" s="2">
        <v>-60826490.149999999</v>
      </c>
      <c r="W905" s="2">
        <v>0</v>
      </c>
      <c r="X905" s="2">
        <v>0</v>
      </c>
      <c r="Y905" s="2">
        <v>3757472860.8899999</v>
      </c>
      <c r="Z905" s="2">
        <v>0</v>
      </c>
      <c r="AA905" s="2">
        <v>3696646370.7399998</v>
      </c>
    </row>
    <row r="906" spans="1:27" ht="15" customHeight="1" x14ac:dyDescent="0.25">
      <c r="A906" s="75" t="str">
        <f t="shared" si="42"/>
        <v>LDSAPFIgnore</v>
      </c>
      <c r="B906" s="75" t="str">
        <f>VLOOKUP(L906,Mapping!D:F,3,0)</f>
        <v>Ignore</v>
      </c>
      <c r="C906" s="75" t="str">
        <f>VLOOKUP(L906,Mapping!D:G,4,0)</f>
        <v>Ignore</v>
      </c>
      <c r="D906" s="78">
        <f t="shared" si="43"/>
        <v>2.6495919999999997E-3</v>
      </c>
      <c r="E906" s="78">
        <f t="shared" si="44"/>
        <v>0.26546667899999998</v>
      </c>
      <c r="F906" s="76">
        <f>VLOOKUP(L906,Mapping!D:H,5,0)</f>
        <v>0</v>
      </c>
      <c r="G906" s="1" t="s">
        <v>648</v>
      </c>
      <c r="H906" s="1" t="s">
        <v>222</v>
      </c>
      <c r="I906" s="1" t="s">
        <v>225</v>
      </c>
      <c r="J906" s="6">
        <v>303000</v>
      </c>
      <c r="K906" s="1" t="s">
        <v>712</v>
      </c>
      <c r="L906" s="6">
        <v>303248</v>
      </c>
      <c r="M906" s="2">
        <v>0</v>
      </c>
      <c r="N906" s="1" t="s">
        <v>841</v>
      </c>
      <c r="O906" s="1" t="s">
        <v>651</v>
      </c>
      <c r="P906" s="2">
        <v>0</v>
      </c>
      <c r="Q906" s="2">
        <v>2628170.87</v>
      </c>
      <c r="R906" s="2">
        <v>0</v>
      </c>
      <c r="S906" s="2">
        <v>26495.919999999998</v>
      </c>
      <c r="T906" s="2">
        <v>0</v>
      </c>
      <c r="U906" s="2">
        <v>2654666.79</v>
      </c>
      <c r="V906" s="2">
        <v>0</v>
      </c>
      <c r="W906" s="2">
        <v>2628170.87</v>
      </c>
      <c r="X906" s="2">
        <v>0</v>
      </c>
      <c r="Y906" s="2">
        <v>26495.919999999998</v>
      </c>
      <c r="Z906" s="2">
        <v>0</v>
      </c>
      <c r="AA906" s="2">
        <v>2654666.79</v>
      </c>
    </row>
    <row r="907" spans="1:27" ht="15" customHeight="1" x14ac:dyDescent="0.25">
      <c r="A907" s="75" t="str">
        <f t="shared" si="42"/>
        <v>LDSAPFIgnore</v>
      </c>
      <c r="B907" s="75" t="str">
        <f>VLOOKUP(L907,Mapping!D:F,3,0)</f>
        <v>Ignore</v>
      </c>
      <c r="C907" s="75" t="str">
        <f>VLOOKUP(L907,Mapping!D:G,4,0)</f>
        <v>Ignore</v>
      </c>
      <c r="D907" s="78">
        <f t="shared" si="43"/>
        <v>-6.5397099999999998E-3</v>
      </c>
      <c r="E907" s="78">
        <f t="shared" si="44"/>
        <v>1.3291540000000001E-3</v>
      </c>
      <c r="F907" s="76">
        <f>VLOOKUP(L907,Mapping!D:H,5,0)</f>
        <v>0</v>
      </c>
      <c r="G907" s="1" t="s">
        <v>648</v>
      </c>
      <c r="H907" s="1" t="s">
        <v>222</v>
      </c>
      <c r="I907" s="1" t="s">
        <v>225</v>
      </c>
      <c r="J907" s="6">
        <v>303000</v>
      </c>
      <c r="K907" s="1" t="s">
        <v>712</v>
      </c>
      <c r="L907" s="6">
        <v>303266</v>
      </c>
      <c r="M907" s="2">
        <v>0</v>
      </c>
      <c r="N907" s="1" t="s">
        <v>842</v>
      </c>
      <c r="O907" s="1" t="s">
        <v>651</v>
      </c>
      <c r="P907" s="2">
        <v>0</v>
      </c>
      <c r="Q907" s="2">
        <v>78688.639999999999</v>
      </c>
      <c r="R907" s="2">
        <v>-65397.1</v>
      </c>
      <c r="S907" s="2">
        <v>0</v>
      </c>
      <c r="T907" s="2">
        <v>0</v>
      </c>
      <c r="U907" s="2">
        <v>13291.54</v>
      </c>
      <c r="V907" s="2">
        <v>0</v>
      </c>
      <c r="W907" s="2">
        <v>78688.639999999999</v>
      </c>
      <c r="X907" s="2">
        <v>-65397.1</v>
      </c>
      <c r="Y907" s="2">
        <v>0</v>
      </c>
      <c r="Z907" s="2">
        <v>0</v>
      </c>
      <c r="AA907" s="2">
        <v>13291.54</v>
      </c>
    </row>
    <row r="908" spans="1:27" ht="15" customHeight="1" x14ac:dyDescent="0.25">
      <c r="A908" s="75" t="str">
        <f t="shared" si="42"/>
        <v>LDSAPFIgnore</v>
      </c>
      <c r="B908" s="75" t="str">
        <f>VLOOKUP(L908,Mapping!D:F,3,0)</f>
        <v>Ignore</v>
      </c>
      <c r="C908" s="75" t="str">
        <f>VLOOKUP(L908,Mapping!D:G,4,0)</f>
        <v>Ignore</v>
      </c>
      <c r="D908" s="78">
        <f t="shared" si="43"/>
        <v>-1.38966E-4</v>
      </c>
      <c r="E908" s="78">
        <f t="shared" si="44"/>
        <v>7.3340290000000006E-3</v>
      </c>
      <c r="F908" s="76">
        <f>VLOOKUP(L908,Mapping!D:H,5,0)</f>
        <v>0</v>
      </c>
      <c r="G908" s="1" t="s">
        <v>648</v>
      </c>
      <c r="H908" s="1" t="s">
        <v>222</v>
      </c>
      <c r="I908" s="1" t="s">
        <v>225</v>
      </c>
      <c r="J908" s="6">
        <v>303000</v>
      </c>
      <c r="K908" s="1" t="s">
        <v>712</v>
      </c>
      <c r="L908" s="6">
        <v>303268</v>
      </c>
      <c r="M908" s="2">
        <v>0</v>
      </c>
      <c r="N908" s="1" t="s">
        <v>843</v>
      </c>
      <c r="O908" s="1" t="s">
        <v>651</v>
      </c>
      <c r="P908" s="2">
        <v>0</v>
      </c>
      <c r="Q908" s="2">
        <v>74729.95</v>
      </c>
      <c r="R908" s="2">
        <v>-1389.66</v>
      </c>
      <c r="S908" s="2">
        <v>0</v>
      </c>
      <c r="T908" s="2">
        <v>0</v>
      </c>
      <c r="U908" s="2">
        <v>73340.290000000008</v>
      </c>
      <c r="V908" s="2">
        <v>0</v>
      </c>
      <c r="W908" s="2">
        <v>74729.95</v>
      </c>
      <c r="X908" s="2">
        <v>-1389.66</v>
      </c>
      <c r="Y908" s="2">
        <v>0</v>
      </c>
      <c r="Z908" s="2">
        <v>0</v>
      </c>
      <c r="AA908" s="2">
        <v>73340.290000000008</v>
      </c>
    </row>
    <row r="909" spans="1:27" ht="15" customHeight="1" x14ac:dyDescent="0.25">
      <c r="A909" s="75" t="str">
        <f t="shared" si="42"/>
        <v>LDSAPFIgnore</v>
      </c>
      <c r="B909" s="75" t="str">
        <f>VLOOKUP(L909,Mapping!D:F,3,0)</f>
        <v>Ignore</v>
      </c>
      <c r="C909" s="75" t="str">
        <f>VLOOKUP(L909,Mapping!D:G,4,0)</f>
        <v>Ignore</v>
      </c>
      <c r="D909" s="78">
        <f t="shared" si="43"/>
        <v>0</v>
      </c>
      <c r="E909" s="78">
        <f t="shared" si="44"/>
        <v>2080.1974098290002</v>
      </c>
      <c r="F909" s="76">
        <f>VLOOKUP(L909,Mapping!D:H,5,0)</f>
        <v>0</v>
      </c>
      <c r="G909" s="1" t="s">
        <v>648</v>
      </c>
      <c r="H909" s="1" t="s">
        <v>222</v>
      </c>
      <c r="I909" s="1" t="s">
        <v>225</v>
      </c>
      <c r="J909" s="6">
        <v>303000</v>
      </c>
      <c r="K909" s="1" t="s">
        <v>712</v>
      </c>
      <c r="L909" s="6">
        <v>390000</v>
      </c>
      <c r="M909" s="2">
        <v>0</v>
      </c>
      <c r="N909" s="1" t="s">
        <v>717</v>
      </c>
      <c r="O909" s="1" t="s">
        <v>651</v>
      </c>
      <c r="P909" s="2">
        <v>0</v>
      </c>
      <c r="Q909" s="2">
        <v>20801974098.290001</v>
      </c>
      <c r="R909" s="2">
        <v>0</v>
      </c>
      <c r="S909" s="2">
        <v>0</v>
      </c>
      <c r="T909" s="2">
        <v>0</v>
      </c>
      <c r="U909" s="2">
        <v>20801974098.290001</v>
      </c>
      <c r="V909" s="2">
        <v>0</v>
      </c>
      <c r="W909" s="2">
        <v>20801974098.290001</v>
      </c>
      <c r="X909" s="2">
        <v>0</v>
      </c>
      <c r="Y909" s="2">
        <v>0</v>
      </c>
      <c r="Z909" s="2">
        <v>0</v>
      </c>
      <c r="AA909" s="2">
        <v>20801974098.290001</v>
      </c>
    </row>
    <row r="910" spans="1:27" ht="15" customHeight="1" x14ac:dyDescent="0.25">
      <c r="A910" s="75" t="str">
        <f t="shared" si="42"/>
        <v>LDSAPFIgnore</v>
      </c>
      <c r="B910" s="75" t="str">
        <f>VLOOKUP(L910,Mapping!D:F,3,0)</f>
        <v>Ignore</v>
      </c>
      <c r="C910" s="75" t="str">
        <f>VLOOKUP(L910,Mapping!D:G,4,0)</f>
        <v>Ignore</v>
      </c>
      <c r="D910" s="78">
        <f t="shared" si="43"/>
        <v>0</v>
      </c>
      <c r="E910" s="78">
        <f t="shared" si="44"/>
        <v>-236.75969078699998</v>
      </c>
      <c r="F910" s="76">
        <f>VLOOKUP(L910,Mapping!D:H,5,0)</f>
        <v>0</v>
      </c>
      <c r="G910" s="1" t="s">
        <v>648</v>
      </c>
      <c r="H910" s="1" t="s">
        <v>222</v>
      </c>
      <c r="I910" s="1" t="s">
        <v>225</v>
      </c>
      <c r="J910" s="6">
        <v>303000</v>
      </c>
      <c r="K910" s="1" t="s">
        <v>712</v>
      </c>
      <c r="L910" s="6">
        <v>390001</v>
      </c>
      <c r="M910" s="2">
        <v>0</v>
      </c>
      <c r="N910" s="1" t="s">
        <v>718</v>
      </c>
      <c r="O910" s="1" t="s">
        <v>651</v>
      </c>
      <c r="P910" s="2">
        <v>-2367596907.8699999</v>
      </c>
      <c r="Q910" s="2">
        <v>0</v>
      </c>
      <c r="R910" s="2">
        <v>0</v>
      </c>
      <c r="S910" s="2">
        <v>0</v>
      </c>
      <c r="T910" s="2">
        <v>-2367596907.8699999</v>
      </c>
      <c r="U910" s="2">
        <v>0</v>
      </c>
      <c r="V910" s="2">
        <v>-2367596907.8699999</v>
      </c>
      <c r="W910" s="2">
        <v>0</v>
      </c>
      <c r="X910" s="2">
        <v>0</v>
      </c>
      <c r="Y910" s="2">
        <v>0</v>
      </c>
      <c r="Z910" s="2">
        <v>-2367596907.8699999</v>
      </c>
      <c r="AA910" s="2">
        <v>0</v>
      </c>
    </row>
    <row r="911" spans="1:27" ht="15" customHeight="1" x14ac:dyDescent="0.25">
      <c r="A911" s="75" t="str">
        <f t="shared" si="42"/>
        <v>LDSAPFIgnore</v>
      </c>
      <c r="B911" s="75" t="str">
        <f>VLOOKUP(L911,Mapping!D:F,3,0)</f>
        <v>Ignore</v>
      </c>
      <c r="C911" s="75" t="str">
        <f>VLOOKUP(L911,Mapping!D:G,4,0)</f>
        <v>Ignore</v>
      </c>
      <c r="D911" s="78">
        <f t="shared" si="43"/>
        <v>0</v>
      </c>
      <c r="E911" s="78">
        <f t="shared" si="44"/>
        <v>-14.028854409999999</v>
      </c>
      <c r="F911" s="76">
        <f>VLOOKUP(L911,Mapping!D:H,5,0)</f>
        <v>0</v>
      </c>
      <c r="G911" s="1" t="s">
        <v>648</v>
      </c>
      <c r="H911" s="1" t="s">
        <v>222</v>
      </c>
      <c r="I911" s="1" t="s">
        <v>225</v>
      </c>
      <c r="J911" s="6">
        <v>303000</v>
      </c>
      <c r="K911" s="1" t="s">
        <v>712</v>
      </c>
      <c r="L911" s="6">
        <v>390405</v>
      </c>
      <c r="M911" s="2">
        <v>0</v>
      </c>
      <c r="N911" s="1" t="s">
        <v>720</v>
      </c>
      <c r="O911" s="1" t="s">
        <v>651</v>
      </c>
      <c r="P911" s="2">
        <v>-140288544.09999999</v>
      </c>
      <c r="Q911" s="2">
        <v>0</v>
      </c>
      <c r="R911" s="2">
        <v>0</v>
      </c>
      <c r="S911" s="2">
        <v>0</v>
      </c>
      <c r="T911" s="2">
        <v>-140288544.09999999</v>
      </c>
      <c r="U911" s="2">
        <v>0</v>
      </c>
      <c r="V911" s="2">
        <v>-140288544.09999999</v>
      </c>
      <c r="W911" s="2">
        <v>0</v>
      </c>
      <c r="X911" s="2">
        <v>0</v>
      </c>
      <c r="Y911" s="2">
        <v>0</v>
      </c>
      <c r="Z911" s="2">
        <v>-140288544.09999999</v>
      </c>
      <c r="AA911" s="2">
        <v>0</v>
      </c>
    </row>
    <row r="912" spans="1:27" ht="15" customHeight="1" x14ac:dyDescent="0.25">
      <c r="A912" s="75" t="str">
        <f t="shared" si="42"/>
        <v>LDSAPFIgnore</v>
      </c>
      <c r="B912" s="75" t="str">
        <f>VLOOKUP(L912,Mapping!D:F,3,0)</f>
        <v>Ignore</v>
      </c>
      <c r="C912" s="75" t="str">
        <f>VLOOKUP(L912,Mapping!D:G,4,0)</f>
        <v>Ignore</v>
      </c>
      <c r="D912" s="78">
        <f t="shared" si="43"/>
        <v>0</v>
      </c>
      <c r="E912" s="78">
        <f t="shared" si="44"/>
        <v>4.0197908000000004E-2</v>
      </c>
      <c r="F912" s="76">
        <f>VLOOKUP(L912,Mapping!D:H,5,0)</f>
        <v>0</v>
      </c>
      <c r="G912" s="1" t="s">
        <v>648</v>
      </c>
      <c r="H912" s="1" t="s">
        <v>222</v>
      </c>
      <c r="I912" s="1" t="s">
        <v>225</v>
      </c>
      <c r="J912" s="6">
        <v>303000</v>
      </c>
      <c r="K912" s="1" t="s">
        <v>712</v>
      </c>
      <c r="L912" s="6">
        <v>390406</v>
      </c>
      <c r="M912" s="2">
        <v>0</v>
      </c>
      <c r="N912" s="1" t="s">
        <v>1027</v>
      </c>
      <c r="O912" s="1" t="s">
        <v>651</v>
      </c>
      <c r="P912" s="2">
        <v>0</v>
      </c>
      <c r="Q912" s="2">
        <v>401979.08</v>
      </c>
      <c r="R912" s="2">
        <v>0</v>
      </c>
      <c r="S912" s="2">
        <v>0</v>
      </c>
      <c r="T912" s="2">
        <v>0</v>
      </c>
      <c r="U912" s="2">
        <v>401979.08</v>
      </c>
      <c r="V912" s="2">
        <v>0</v>
      </c>
      <c r="W912" s="2">
        <v>401979.08</v>
      </c>
      <c r="X912" s="2">
        <v>0</v>
      </c>
      <c r="Y912" s="2">
        <v>0</v>
      </c>
      <c r="Z912" s="2">
        <v>0</v>
      </c>
      <c r="AA912" s="2">
        <v>401979.08</v>
      </c>
    </row>
    <row r="913" spans="1:27" ht="15" customHeight="1" x14ac:dyDescent="0.25">
      <c r="A913" s="75" t="str">
        <f t="shared" si="42"/>
        <v>LDSAPFIgnore</v>
      </c>
      <c r="B913" s="75" t="str">
        <f>VLOOKUP(L913,Mapping!D:F,3,0)</f>
        <v>Ignore</v>
      </c>
      <c r="C913" s="75" t="str">
        <f>VLOOKUP(L913,Mapping!D:G,4,0)</f>
        <v>Ignore</v>
      </c>
      <c r="D913" s="78">
        <f t="shared" si="43"/>
        <v>0</v>
      </c>
      <c r="E913" s="78">
        <f t="shared" si="44"/>
        <v>-17.874382140000002</v>
      </c>
      <c r="F913" s="76">
        <f>VLOOKUP(L913,Mapping!D:H,5,0)</f>
        <v>0</v>
      </c>
      <c r="G913" s="1" t="s">
        <v>648</v>
      </c>
      <c r="H913" s="1" t="s">
        <v>222</v>
      </c>
      <c r="I913" s="1" t="s">
        <v>225</v>
      </c>
      <c r="J913" s="6">
        <v>303000</v>
      </c>
      <c r="K913" s="1" t="s">
        <v>712</v>
      </c>
      <c r="L913" s="6">
        <v>390413</v>
      </c>
      <c r="M913" s="2">
        <v>0</v>
      </c>
      <c r="N913" s="1" t="s">
        <v>844</v>
      </c>
      <c r="O913" s="1" t="s">
        <v>651</v>
      </c>
      <c r="P913" s="2">
        <v>-178743821.40000001</v>
      </c>
      <c r="Q913" s="2">
        <v>0</v>
      </c>
      <c r="R913" s="2">
        <v>0</v>
      </c>
      <c r="S913" s="2">
        <v>0</v>
      </c>
      <c r="T913" s="2">
        <v>-178743821.40000001</v>
      </c>
      <c r="U913" s="2">
        <v>0</v>
      </c>
      <c r="V913" s="2">
        <v>-178743821.40000001</v>
      </c>
      <c r="W913" s="2">
        <v>0</v>
      </c>
      <c r="X913" s="2">
        <v>0</v>
      </c>
      <c r="Y913" s="2">
        <v>0</v>
      </c>
      <c r="Z913" s="2">
        <v>-178743821.40000001</v>
      </c>
      <c r="AA913" s="2">
        <v>0</v>
      </c>
    </row>
    <row r="914" spans="1:27" ht="15" customHeight="1" x14ac:dyDescent="0.25">
      <c r="A914" s="75" t="str">
        <f t="shared" si="42"/>
        <v>LDSAPFIgnore</v>
      </c>
      <c r="B914" s="75" t="str">
        <f>VLOOKUP(L914,Mapping!D:F,3,0)</f>
        <v>Ignore</v>
      </c>
      <c r="C914" s="75" t="str">
        <f>VLOOKUP(L914,Mapping!D:G,4,0)</f>
        <v>Ignore</v>
      </c>
      <c r="D914" s="78">
        <f t="shared" si="43"/>
        <v>0</v>
      </c>
      <c r="E914" s="78">
        <f t="shared" si="44"/>
        <v>-2.027954115</v>
      </c>
      <c r="F914" s="76">
        <f>VLOOKUP(L914,Mapping!D:H,5,0)</f>
        <v>0</v>
      </c>
      <c r="G914" s="1" t="s">
        <v>648</v>
      </c>
      <c r="H914" s="1" t="s">
        <v>222</v>
      </c>
      <c r="I914" s="1" t="s">
        <v>225</v>
      </c>
      <c r="J914" s="6">
        <v>303000</v>
      </c>
      <c r="K914" s="1" t="s">
        <v>712</v>
      </c>
      <c r="L914" s="6">
        <v>390415</v>
      </c>
      <c r="M914" s="2">
        <v>0</v>
      </c>
      <c r="N914" s="1" t="s">
        <v>845</v>
      </c>
      <c r="O914" s="1" t="s">
        <v>651</v>
      </c>
      <c r="P914" s="2">
        <v>-20279541.149999999</v>
      </c>
      <c r="Q914" s="2">
        <v>0</v>
      </c>
      <c r="R914" s="2">
        <v>0</v>
      </c>
      <c r="S914" s="2">
        <v>0</v>
      </c>
      <c r="T914" s="2">
        <v>-20279541.149999999</v>
      </c>
      <c r="U914" s="2">
        <v>0</v>
      </c>
      <c r="V914" s="2">
        <v>-20279541.149999999</v>
      </c>
      <c r="W914" s="2">
        <v>0</v>
      </c>
      <c r="X914" s="2">
        <v>0</v>
      </c>
      <c r="Y914" s="2">
        <v>0</v>
      </c>
      <c r="Z914" s="2">
        <v>-20279541.149999999</v>
      </c>
      <c r="AA914" s="2">
        <v>0</v>
      </c>
    </row>
    <row r="915" spans="1:27" ht="15" customHeight="1" x14ac:dyDescent="0.25">
      <c r="A915" s="75" t="str">
        <f t="shared" si="42"/>
        <v>LDSAPFIgnore</v>
      </c>
      <c r="B915" s="75" t="str">
        <f>VLOOKUP(L915,Mapping!D:F,3,0)</f>
        <v>Ignore</v>
      </c>
      <c r="C915" s="75" t="str">
        <f>VLOOKUP(L915,Mapping!D:G,4,0)</f>
        <v>Ignore</v>
      </c>
      <c r="D915" s="78">
        <f t="shared" si="43"/>
        <v>0</v>
      </c>
      <c r="E915" s="78">
        <f t="shared" si="44"/>
        <v>-0.94761553499999995</v>
      </c>
      <c r="F915" s="76">
        <f>VLOOKUP(L915,Mapping!D:H,5,0)</f>
        <v>0</v>
      </c>
      <c r="G915" s="1" t="s">
        <v>648</v>
      </c>
      <c r="H915" s="1" t="s">
        <v>222</v>
      </c>
      <c r="I915" s="1" t="s">
        <v>225</v>
      </c>
      <c r="J915" s="6">
        <v>303000</v>
      </c>
      <c r="K915" s="1" t="s">
        <v>712</v>
      </c>
      <c r="L915" s="6">
        <v>390429</v>
      </c>
      <c r="M915" s="2">
        <v>0</v>
      </c>
      <c r="N915" s="1" t="s">
        <v>846</v>
      </c>
      <c r="O915" s="1" t="s">
        <v>651</v>
      </c>
      <c r="P915" s="2">
        <v>-9476155.3499999996</v>
      </c>
      <c r="Q915" s="2">
        <v>0</v>
      </c>
      <c r="R915" s="2">
        <v>0</v>
      </c>
      <c r="S915" s="2">
        <v>0</v>
      </c>
      <c r="T915" s="2">
        <v>-9476155.3499999996</v>
      </c>
      <c r="U915" s="2">
        <v>0</v>
      </c>
      <c r="V915" s="2">
        <v>-9476155.3499999996</v>
      </c>
      <c r="W915" s="2">
        <v>0</v>
      </c>
      <c r="X915" s="2">
        <v>0</v>
      </c>
      <c r="Y915" s="2">
        <v>0</v>
      </c>
      <c r="Z915" s="2">
        <v>-9476155.3499999996</v>
      </c>
      <c r="AA915" s="2">
        <v>0</v>
      </c>
    </row>
    <row r="916" spans="1:27" ht="15" customHeight="1" x14ac:dyDescent="0.25">
      <c r="A916" s="75" t="str">
        <f t="shared" si="42"/>
        <v>LDSAPFIgnore</v>
      </c>
      <c r="B916" s="75" t="str">
        <f>VLOOKUP(L916,Mapping!D:F,3,0)</f>
        <v>Ignore</v>
      </c>
      <c r="C916" s="75" t="str">
        <f>VLOOKUP(L916,Mapping!D:G,4,0)</f>
        <v>Ignore</v>
      </c>
      <c r="D916" s="78">
        <f t="shared" si="43"/>
        <v>0</v>
      </c>
      <c r="E916" s="78">
        <f t="shared" si="44"/>
        <v>-994.21802256800004</v>
      </c>
      <c r="F916" s="76">
        <f>VLOOKUP(L916,Mapping!D:H,5,0)</f>
        <v>0</v>
      </c>
      <c r="G916" s="1" t="s">
        <v>648</v>
      </c>
      <c r="H916" s="1" t="s">
        <v>222</v>
      </c>
      <c r="I916" s="1" t="s">
        <v>225</v>
      </c>
      <c r="J916" s="6">
        <v>303000</v>
      </c>
      <c r="K916" s="1" t="s">
        <v>712</v>
      </c>
      <c r="L916" s="6">
        <v>390445</v>
      </c>
      <c r="M916" s="2">
        <v>0</v>
      </c>
      <c r="N916" s="1" t="s">
        <v>721</v>
      </c>
      <c r="O916" s="1" t="s">
        <v>651</v>
      </c>
      <c r="P916" s="2">
        <v>-9942180225.6800003</v>
      </c>
      <c r="Q916" s="2">
        <v>0</v>
      </c>
      <c r="R916" s="2">
        <v>0</v>
      </c>
      <c r="S916" s="2">
        <v>0</v>
      </c>
      <c r="T916" s="2">
        <v>-9942180225.6800003</v>
      </c>
      <c r="U916" s="2">
        <v>0</v>
      </c>
      <c r="V916" s="2">
        <v>-9942180225.6800003</v>
      </c>
      <c r="W916" s="2">
        <v>0</v>
      </c>
      <c r="X916" s="2">
        <v>0</v>
      </c>
      <c r="Y916" s="2">
        <v>0</v>
      </c>
      <c r="Z916" s="2">
        <v>-9942180225.6800003</v>
      </c>
      <c r="AA916" s="2">
        <v>0</v>
      </c>
    </row>
    <row r="917" spans="1:27" ht="15" customHeight="1" x14ac:dyDescent="0.25">
      <c r="A917" s="75" t="str">
        <f t="shared" si="42"/>
        <v>LDSAPFIgnore</v>
      </c>
      <c r="B917" s="75" t="str">
        <f>VLOOKUP(L917,Mapping!D:F,3,0)</f>
        <v>Ignore</v>
      </c>
      <c r="C917" s="75" t="str">
        <f>VLOOKUP(L917,Mapping!D:G,4,0)</f>
        <v>Ignore</v>
      </c>
      <c r="D917" s="78">
        <f t="shared" si="43"/>
        <v>0</v>
      </c>
      <c r="E917" s="78">
        <f t="shared" si="44"/>
        <v>87.956761317000002</v>
      </c>
      <c r="F917" s="76">
        <f>VLOOKUP(L917,Mapping!D:H,5,0)</f>
        <v>0</v>
      </c>
      <c r="G917" s="1" t="s">
        <v>648</v>
      </c>
      <c r="H917" s="1" t="s">
        <v>222</v>
      </c>
      <c r="I917" s="1" t="s">
        <v>225</v>
      </c>
      <c r="J917" s="6">
        <v>303000</v>
      </c>
      <c r="K917" s="1" t="s">
        <v>712</v>
      </c>
      <c r="L917" s="6">
        <v>390448</v>
      </c>
      <c r="M917" s="2">
        <v>0</v>
      </c>
      <c r="N917" s="1" t="s">
        <v>847</v>
      </c>
      <c r="O917" s="1" t="s">
        <v>651</v>
      </c>
      <c r="P917" s="2">
        <v>0</v>
      </c>
      <c r="Q917" s="2">
        <v>879567613.16999996</v>
      </c>
      <c r="R917" s="2">
        <v>0</v>
      </c>
      <c r="S917" s="2">
        <v>0</v>
      </c>
      <c r="T917" s="2">
        <v>0</v>
      </c>
      <c r="U917" s="2">
        <v>879567613.16999996</v>
      </c>
      <c r="V917" s="2">
        <v>0</v>
      </c>
      <c r="W917" s="2">
        <v>879567613.16999996</v>
      </c>
      <c r="X917" s="2">
        <v>0</v>
      </c>
      <c r="Y917" s="2">
        <v>0</v>
      </c>
      <c r="Z917" s="2">
        <v>0</v>
      </c>
      <c r="AA917" s="2">
        <v>879567613.16999996</v>
      </c>
    </row>
    <row r="918" spans="1:27" ht="15" customHeight="1" x14ac:dyDescent="0.25">
      <c r="A918" s="75" t="str">
        <f t="shared" si="42"/>
        <v>LDSAPFIgnore</v>
      </c>
      <c r="B918" s="75" t="str">
        <f>VLOOKUP(L918,Mapping!D:F,3,0)</f>
        <v>Ignore</v>
      </c>
      <c r="C918" s="75" t="str">
        <f>VLOOKUP(L918,Mapping!D:G,4,0)</f>
        <v>Ignore</v>
      </c>
      <c r="D918" s="78">
        <f t="shared" si="43"/>
        <v>0</v>
      </c>
      <c r="E918" s="78">
        <f t="shared" si="44"/>
        <v>-17.474278453</v>
      </c>
      <c r="F918" s="76">
        <f>VLOOKUP(L918,Mapping!D:H,5,0)</f>
        <v>0</v>
      </c>
      <c r="G918" s="1" t="s">
        <v>648</v>
      </c>
      <c r="H918" s="1" t="s">
        <v>222</v>
      </c>
      <c r="I918" s="1" t="s">
        <v>225</v>
      </c>
      <c r="J918" s="6">
        <v>303000</v>
      </c>
      <c r="K918" s="1" t="s">
        <v>712</v>
      </c>
      <c r="L918" s="6">
        <v>390466</v>
      </c>
      <c r="M918" s="2">
        <v>0</v>
      </c>
      <c r="N918" s="1" t="s">
        <v>848</v>
      </c>
      <c r="O918" s="1" t="s">
        <v>651</v>
      </c>
      <c r="P918" s="2">
        <v>-174742784.53</v>
      </c>
      <c r="Q918" s="2">
        <v>0</v>
      </c>
      <c r="R918" s="2">
        <v>0</v>
      </c>
      <c r="S918" s="2">
        <v>0</v>
      </c>
      <c r="T918" s="2">
        <v>-174742784.53</v>
      </c>
      <c r="U918" s="2">
        <v>0</v>
      </c>
      <c r="V918" s="2">
        <v>-174742784.53</v>
      </c>
      <c r="W918" s="2">
        <v>0</v>
      </c>
      <c r="X918" s="2">
        <v>0</v>
      </c>
      <c r="Y918" s="2">
        <v>0</v>
      </c>
      <c r="Z918" s="2">
        <v>-174742784.53</v>
      </c>
      <c r="AA918" s="2">
        <v>0</v>
      </c>
    </row>
    <row r="919" spans="1:27" ht="15" customHeight="1" x14ac:dyDescent="0.25">
      <c r="A919" s="75" t="str">
        <f t="shared" si="42"/>
        <v>LDSAPFIgnore</v>
      </c>
      <c r="B919" s="75" t="str">
        <f>VLOOKUP(L919,Mapping!D:F,3,0)</f>
        <v>Ignore</v>
      </c>
      <c r="C919" s="75" t="str">
        <f>VLOOKUP(L919,Mapping!D:G,4,0)</f>
        <v>Ignore</v>
      </c>
      <c r="D919" s="78">
        <f t="shared" si="43"/>
        <v>0</v>
      </c>
      <c r="E919" s="78">
        <f t="shared" si="44"/>
        <v>-1.074845093</v>
      </c>
      <c r="F919" s="76">
        <f>VLOOKUP(L919,Mapping!D:H,5,0)</f>
        <v>0</v>
      </c>
      <c r="G919" s="1" t="s">
        <v>648</v>
      </c>
      <c r="H919" s="1" t="s">
        <v>222</v>
      </c>
      <c r="I919" s="1" t="s">
        <v>225</v>
      </c>
      <c r="J919" s="6">
        <v>303000</v>
      </c>
      <c r="K919" s="1" t="s">
        <v>712</v>
      </c>
      <c r="L919" s="6">
        <v>390468</v>
      </c>
      <c r="M919" s="2">
        <v>0</v>
      </c>
      <c r="N919" s="1" t="s">
        <v>849</v>
      </c>
      <c r="O919" s="1" t="s">
        <v>651</v>
      </c>
      <c r="P919" s="2">
        <v>-10748450.93</v>
      </c>
      <c r="Q919" s="2">
        <v>0</v>
      </c>
      <c r="R919" s="2">
        <v>0</v>
      </c>
      <c r="S919" s="2">
        <v>0</v>
      </c>
      <c r="T919" s="2">
        <v>-10748450.93</v>
      </c>
      <c r="U919" s="2">
        <v>0</v>
      </c>
      <c r="V919" s="2">
        <v>-10748450.93</v>
      </c>
      <c r="W919" s="2">
        <v>0</v>
      </c>
      <c r="X919" s="2">
        <v>0</v>
      </c>
      <c r="Y919" s="2">
        <v>0</v>
      </c>
      <c r="Z919" s="2">
        <v>-10748450.93</v>
      </c>
      <c r="AA919" s="2">
        <v>0</v>
      </c>
    </row>
    <row r="920" spans="1:27" ht="15" customHeight="1" x14ac:dyDescent="0.25">
      <c r="A920" s="75" t="str">
        <f t="shared" si="42"/>
        <v>LDSAPF5.3</v>
      </c>
      <c r="B920" s="75">
        <f>VLOOKUP(L920,Mapping!D:F,3,0)</f>
        <v>5.3</v>
      </c>
      <c r="C920" s="75" t="str">
        <f>VLOOKUP(L920,Mapping!D:G,4,0)</f>
        <v>Ignore</v>
      </c>
      <c r="D920" s="78">
        <f t="shared" si="43"/>
        <v>0.17189960000000001</v>
      </c>
      <c r="E920" s="78">
        <f t="shared" si="44"/>
        <v>0.17189960000000001</v>
      </c>
      <c r="F920" s="76">
        <f>VLOOKUP(L920,Mapping!D:H,5,0)</f>
        <v>0</v>
      </c>
      <c r="G920" s="1" t="s">
        <v>648</v>
      </c>
      <c r="H920" s="1" t="s">
        <v>222</v>
      </c>
      <c r="I920" s="1" t="s">
        <v>225</v>
      </c>
      <c r="J920" s="6">
        <v>410000</v>
      </c>
      <c r="K920" s="1" t="s">
        <v>723</v>
      </c>
      <c r="L920" s="6">
        <v>412120</v>
      </c>
      <c r="M920" s="2">
        <v>0</v>
      </c>
      <c r="N920" s="1" t="s">
        <v>724</v>
      </c>
      <c r="O920" s="1" t="s">
        <v>651</v>
      </c>
      <c r="P920" s="2">
        <v>0</v>
      </c>
      <c r="Q920" s="2">
        <v>0</v>
      </c>
      <c r="R920" s="2">
        <v>0</v>
      </c>
      <c r="S920" s="2">
        <v>1718996</v>
      </c>
      <c r="T920" s="2">
        <v>0</v>
      </c>
      <c r="U920" s="2">
        <v>1718996</v>
      </c>
      <c r="V920" s="2">
        <v>0</v>
      </c>
      <c r="W920" s="2">
        <v>0</v>
      </c>
      <c r="X920" s="2">
        <v>0</v>
      </c>
      <c r="Y920" s="2">
        <v>1718996</v>
      </c>
      <c r="Z920" s="2">
        <v>0</v>
      </c>
      <c r="AA920" s="2">
        <v>1718996</v>
      </c>
    </row>
    <row r="921" spans="1:27" ht="15" customHeight="1" x14ac:dyDescent="0.25">
      <c r="A921" s="75" t="str">
        <f t="shared" si="42"/>
        <v>LDSAPF5.3</v>
      </c>
      <c r="B921" s="75">
        <f>VLOOKUP(L921,Mapping!D:F,3,0)</f>
        <v>5.3</v>
      </c>
      <c r="C921" s="75" t="str">
        <f>VLOOKUP(L921,Mapping!D:G,4,0)</f>
        <v>Ignore</v>
      </c>
      <c r="D921" s="78">
        <f t="shared" si="43"/>
        <v>1.6650749999999999E-2</v>
      </c>
      <c r="E921" s="78">
        <f t="shared" si="44"/>
        <v>1.6650749999999999E-2</v>
      </c>
      <c r="F921" s="76">
        <f>VLOOKUP(L921,Mapping!D:H,5,0)</f>
        <v>0</v>
      </c>
      <c r="G921" s="1" t="s">
        <v>648</v>
      </c>
      <c r="H921" s="1" t="s">
        <v>222</v>
      </c>
      <c r="I921" s="1" t="s">
        <v>225</v>
      </c>
      <c r="J921" s="6">
        <v>410000</v>
      </c>
      <c r="K921" s="1" t="s">
        <v>723</v>
      </c>
      <c r="L921" s="6">
        <v>412180</v>
      </c>
      <c r="M921" s="2">
        <v>0</v>
      </c>
      <c r="N921" s="1" t="s">
        <v>900</v>
      </c>
      <c r="O921" s="1" t="s">
        <v>651</v>
      </c>
      <c r="P921" s="2">
        <v>0</v>
      </c>
      <c r="Q921" s="2">
        <v>0</v>
      </c>
      <c r="R921" s="2">
        <v>0</v>
      </c>
      <c r="S921" s="2">
        <v>166507.5</v>
      </c>
      <c r="T921" s="2">
        <v>0</v>
      </c>
      <c r="U921" s="2">
        <v>166507.5</v>
      </c>
      <c r="V921" s="2">
        <v>0</v>
      </c>
      <c r="W921" s="2">
        <v>0</v>
      </c>
      <c r="X921" s="2">
        <v>0</v>
      </c>
      <c r="Y921" s="2">
        <v>166507.5</v>
      </c>
      <c r="Z921" s="2">
        <v>0</v>
      </c>
      <c r="AA921" s="2">
        <v>166507.5</v>
      </c>
    </row>
    <row r="922" spans="1:27" ht="15" customHeight="1" x14ac:dyDescent="0.25">
      <c r="A922" s="75" t="str">
        <f t="shared" si="42"/>
        <v>LDSAPFIgnore</v>
      </c>
      <c r="B922" s="75" t="str">
        <f>VLOOKUP(L922,Mapping!D:F,3,0)</f>
        <v>Ignore</v>
      </c>
      <c r="C922" s="75" t="str">
        <f>VLOOKUP(L922,Mapping!D:G,4,0)</f>
        <v>Ignore</v>
      </c>
      <c r="D922" s="78">
        <f t="shared" si="43"/>
        <v>8.8524499999999996E-3</v>
      </c>
      <c r="E922" s="78">
        <f t="shared" si="44"/>
        <v>2.9101249999999999E-2</v>
      </c>
      <c r="F922" s="76">
        <f>VLOOKUP(L922,Mapping!D:H,5,0)</f>
        <v>0</v>
      </c>
      <c r="G922" s="1" t="s">
        <v>648</v>
      </c>
      <c r="H922" s="1" t="s">
        <v>222</v>
      </c>
      <c r="I922" s="1" t="s">
        <v>225</v>
      </c>
      <c r="J922" s="6">
        <v>430000</v>
      </c>
      <c r="K922" s="1" t="s">
        <v>729</v>
      </c>
      <c r="L922" s="6">
        <v>432110</v>
      </c>
      <c r="M922" s="2">
        <v>0</v>
      </c>
      <c r="N922" s="1" t="s">
        <v>886</v>
      </c>
      <c r="O922" s="1" t="s">
        <v>651</v>
      </c>
      <c r="P922" s="2">
        <v>0</v>
      </c>
      <c r="Q922" s="2">
        <v>202488</v>
      </c>
      <c r="R922" s="2">
        <v>0</v>
      </c>
      <c r="S922" s="2">
        <v>88524.5</v>
      </c>
      <c r="T922" s="2">
        <v>0</v>
      </c>
      <c r="U922" s="2">
        <v>291012.5</v>
      </c>
      <c r="V922" s="2">
        <v>0</v>
      </c>
      <c r="W922" s="2">
        <v>202488</v>
      </c>
      <c r="X922" s="2">
        <v>0</v>
      </c>
      <c r="Y922" s="2">
        <v>88524.5</v>
      </c>
      <c r="Z922" s="2">
        <v>0</v>
      </c>
      <c r="AA922" s="2">
        <v>291012.5</v>
      </c>
    </row>
    <row r="923" spans="1:27" ht="15" customHeight="1" x14ac:dyDescent="0.25">
      <c r="A923" s="75" t="str">
        <f t="shared" si="42"/>
        <v>LDSAPFIgnore</v>
      </c>
      <c r="B923" s="75" t="str">
        <f>VLOOKUP(L923,Mapping!D:F,3,0)</f>
        <v>Ignore</v>
      </c>
      <c r="C923" s="75" t="str">
        <f>VLOOKUP(L923,Mapping!D:G,4,0)</f>
        <v>Ignore</v>
      </c>
      <c r="D923" s="78">
        <f t="shared" si="43"/>
        <v>-3.5672252609999999</v>
      </c>
      <c r="E923" s="78">
        <f t="shared" si="44"/>
        <v>-2.046685036</v>
      </c>
      <c r="F923" s="76">
        <f>VLOOKUP(L923,Mapping!D:H,5,0)</f>
        <v>0</v>
      </c>
      <c r="G923" s="1" t="s">
        <v>648</v>
      </c>
      <c r="H923" s="1" t="s">
        <v>222</v>
      </c>
      <c r="I923" s="1" t="s">
        <v>225</v>
      </c>
      <c r="J923" s="6">
        <v>430000</v>
      </c>
      <c r="K923" s="1" t="s">
        <v>729</v>
      </c>
      <c r="L923" s="6">
        <v>432120</v>
      </c>
      <c r="M923" s="2">
        <v>0</v>
      </c>
      <c r="N923" s="1" t="s">
        <v>730</v>
      </c>
      <c r="O923" s="1" t="s">
        <v>651</v>
      </c>
      <c r="P923" s="2">
        <v>0</v>
      </c>
      <c r="Q923" s="2">
        <v>15205402.25</v>
      </c>
      <c r="R923" s="2">
        <v>-35672252.609999999</v>
      </c>
      <c r="S923" s="2">
        <v>0</v>
      </c>
      <c r="T923" s="2">
        <v>-20466850.359999999</v>
      </c>
      <c r="U923" s="2">
        <v>0</v>
      </c>
      <c r="V923" s="2">
        <v>0</v>
      </c>
      <c r="W923" s="2">
        <v>15205402.25</v>
      </c>
      <c r="X923" s="2">
        <v>-35672252.609999999</v>
      </c>
      <c r="Y923" s="2">
        <v>0</v>
      </c>
      <c r="Z923" s="2">
        <v>-20466850.359999999</v>
      </c>
      <c r="AA923" s="2">
        <v>0</v>
      </c>
    </row>
    <row r="924" spans="1:27" ht="15" customHeight="1" x14ac:dyDescent="0.25">
      <c r="A924" s="75" t="str">
        <f t="shared" si="42"/>
        <v>LDSAPFIgnore</v>
      </c>
      <c r="B924" s="75" t="str">
        <f>VLOOKUP(L924,Mapping!D:F,3,0)</f>
        <v>Ignore</v>
      </c>
      <c r="C924" s="75" t="str">
        <f>VLOOKUP(L924,Mapping!D:G,4,0)</f>
        <v>Ignore</v>
      </c>
      <c r="D924" s="78">
        <f t="shared" si="43"/>
        <v>-0.10646825</v>
      </c>
      <c r="E924" s="78">
        <f t="shared" si="44"/>
        <v>0.10771925</v>
      </c>
      <c r="F924" s="76">
        <f>VLOOKUP(L924,Mapping!D:H,5,0)</f>
        <v>0</v>
      </c>
      <c r="G924" s="1" t="s">
        <v>648</v>
      </c>
      <c r="H924" s="1" t="s">
        <v>222</v>
      </c>
      <c r="I924" s="1" t="s">
        <v>225</v>
      </c>
      <c r="J924" s="6">
        <v>430000</v>
      </c>
      <c r="K924" s="1" t="s">
        <v>729</v>
      </c>
      <c r="L924" s="6">
        <v>432180</v>
      </c>
      <c r="M924" s="2">
        <v>0</v>
      </c>
      <c r="N924" s="1" t="s">
        <v>854</v>
      </c>
      <c r="O924" s="1" t="s">
        <v>651</v>
      </c>
      <c r="P924" s="2">
        <v>0</v>
      </c>
      <c r="Q924" s="2">
        <v>2141875</v>
      </c>
      <c r="R924" s="2">
        <v>-1064682.5</v>
      </c>
      <c r="S924" s="2">
        <v>0</v>
      </c>
      <c r="T924" s="2">
        <v>0</v>
      </c>
      <c r="U924" s="2">
        <v>1077192.5</v>
      </c>
      <c r="V924" s="2">
        <v>0</v>
      </c>
      <c r="W924" s="2">
        <v>2141875</v>
      </c>
      <c r="X924" s="2">
        <v>-1064682.5</v>
      </c>
      <c r="Y924" s="2">
        <v>0</v>
      </c>
      <c r="Z924" s="2">
        <v>0</v>
      </c>
      <c r="AA924" s="2">
        <v>1077192.5</v>
      </c>
    </row>
    <row r="925" spans="1:27" ht="15" customHeight="1" x14ac:dyDescent="0.25">
      <c r="A925" s="75" t="str">
        <f t="shared" si="42"/>
        <v>LDSAPFIgnore</v>
      </c>
      <c r="B925" s="75" t="str">
        <f>VLOOKUP(L925,Mapping!D:F,3,0)</f>
        <v>Ignore</v>
      </c>
      <c r="C925" s="75" t="str">
        <f>VLOOKUP(L925,Mapping!D:G,4,0)</f>
        <v>Ignore</v>
      </c>
      <c r="D925" s="78">
        <f t="shared" si="43"/>
        <v>9.3237249999999994E-2</v>
      </c>
      <c r="E925" s="78">
        <f t="shared" si="44"/>
        <v>0.14932000000000001</v>
      </c>
      <c r="F925" s="76">
        <f>VLOOKUP(L925,Mapping!D:H,5,0)</f>
        <v>0</v>
      </c>
      <c r="G925" s="1" t="s">
        <v>648</v>
      </c>
      <c r="H925" s="1" t="s">
        <v>222</v>
      </c>
      <c r="I925" s="1" t="s">
        <v>225</v>
      </c>
      <c r="J925" s="6">
        <v>430000</v>
      </c>
      <c r="K925" s="1" t="s">
        <v>729</v>
      </c>
      <c r="L925" s="6">
        <v>432190</v>
      </c>
      <c r="M925" s="2">
        <v>0</v>
      </c>
      <c r="N925" s="1" t="s">
        <v>855</v>
      </c>
      <c r="O925" s="1" t="s">
        <v>651</v>
      </c>
      <c r="P925" s="2">
        <v>0</v>
      </c>
      <c r="Q925" s="2">
        <v>560827.5</v>
      </c>
      <c r="R925" s="2">
        <v>0</v>
      </c>
      <c r="S925" s="2">
        <v>932372.5</v>
      </c>
      <c r="T925" s="2">
        <v>0</v>
      </c>
      <c r="U925" s="2">
        <v>1493200</v>
      </c>
      <c r="V925" s="2">
        <v>0</v>
      </c>
      <c r="W925" s="2">
        <v>560827.5</v>
      </c>
      <c r="X925" s="2">
        <v>0</v>
      </c>
      <c r="Y925" s="2">
        <v>932372.5</v>
      </c>
      <c r="Z925" s="2">
        <v>0</v>
      </c>
      <c r="AA925" s="2">
        <v>1493200</v>
      </c>
    </row>
    <row r="926" spans="1:27" ht="15" customHeight="1" x14ac:dyDescent="0.25">
      <c r="A926" s="75" t="str">
        <f t="shared" si="42"/>
        <v>LDSAPF5.2</v>
      </c>
      <c r="B926" s="75">
        <f>VLOOKUP(L926,Mapping!D:F,3,0)</f>
        <v>5.2</v>
      </c>
      <c r="C926" s="75" t="str">
        <f>VLOOKUP(L926,Mapping!D:G,4,0)</f>
        <v>Ignore</v>
      </c>
      <c r="D926" s="78">
        <f t="shared" si="43"/>
        <v>3.0156000500000002</v>
      </c>
      <c r="E926" s="78">
        <f t="shared" si="44"/>
        <v>3.0156000500000002</v>
      </c>
      <c r="F926" s="76">
        <f>VLOOKUP(L926,Mapping!D:H,5,0)</f>
        <v>0</v>
      </c>
      <c r="G926" s="1" t="s">
        <v>648</v>
      </c>
      <c r="H926" s="1" t="s">
        <v>222</v>
      </c>
      <c r="I926" s="1" t="s">
        <v>225</v>
      </c>
      <c r="J926" s="6">
        <v>450000</v>
      </c>
      <c r="K926" s="1" t="s">
        <v>733</v>
      </c>
      <c r="L926" s="6">
        <v>452110</v>
      </c>
      <c r="M926" s="2">
        <v>0</v>
      </c>
      <c r="N926" s="1" t="s">
        <v>734</v>
      </c>
      <c r="O926" s="1" t="s">
        <v>651</v>
      </c>
      <c r="P926" s="2">
        <v>0</v>
      </c>
      <c r="Q926" s="2">
        <v>0</v>
      </c>
      <c r="R926" s="2">
        <v>0</v>
      </c>
      <c r="S926" s="2">
        <v>30156000.5</v>
      </c>
      <c r="T926" s="2">
        <v>0</v>
      </c>
      <c r="U926" s="2">
        <v>30156000.5</v>
      </c>
      <c r="V926" s="2">
        <v>0</v>
      </c>
      <c r="W926" s="2">
        <v>0</v>
      </c>
      <c r="X926" s="2">
        <v>0</v>
      </c>
      <c r="Y926" s="2">
        <v>30156000.5</v>
      </c>
      <c r="Z926" s="2">
        <v>0</v>
      </c>
      <c r="AA926" s="2">
        <v>30156000.5</v>
      </c>
    </row>
    <row r="927" spans="1:27" ht="15" customHeight="1" x14ac:dyDescent="0.25">
      <c r="A927" s="75" t="str">
        <f t="shared" si="42"/>
        <v>LDSAPF5.2</v>
      </c>
      <c r="B927" s="75">
        <f>VLOOKUP(L927,Mapping!D:F,3,0)</f>
        <v>5.2</v>
      </c>
      <c r="C927" s="75" t="str">
        <f>VLOOKUP(L927,Mapping!D:G,4,0)</f>
        <v>Ignore</v>
      </c>
      <c r="D927" s="78">
        <f t="shared" si="43"/>
        <v>2.9548630000000003E-3</v>
      </c>
      <c r="E927" s="78">
        <f t="shared" si="44"/>
        <v>2.9548630000000003E-3</v>
      </c>
      <c r="F927" s="76">
        <f>VLOOKUP(L927,Mapping!D:H,5,0)</f>
        <v>0</v>
      </c>
      <c r="G927" s="1" t="s">
        <v>648</v>
      </c>
      <c r="H927" s="1" t="s">
        <v>222</v>
      </c>
      <c r="I927" s="1" t="s">
        <v>225</v>
      </c>
      <c r="J927" s="6">
        <v>450000</v>
      </c>
      <c r="K927" s="1" t="s">
        <v>733</v>
      </c>
      <c r="L927" s="6">
        <v>452111</v>
      </c>
      <c r="M927" s="2">
        <v>0</v>
      </c>
      <c r="N927" s="1" t="s">
        <v>735</v>
      </c>
      <c r="O927" s="1" t="s">
        <v>651</v>
      </c>
      <c r="P927" s="2">
        <v>0</v>
      </c>
      <c r="Q927" s="2">
        <v>0</v>
      </c>
      <c r="R927" s="2">
        <v>0</v>
      </c>
      <c r="S927" s="2">
        <v>29548.63</v>
      </c>
      <c r="T927" s="2">
        <v>0</v>
      </c>
      <c r="U927" s="2">
        <v>29548.63</v>
      </c>
      <c r="V927" s="2">
        <v>0</v>
      </c>
      <c r="W927" s="2">
        <v>0</v>
      </c>
      <c r="X927" s="2">
        <v>0</v>
      </c>
      <c r="Y927" s="2">
        <v>29548.63</v>
      </c>
      <c r="Z927" s="2">
        <v>0</v>
      </c>
      <c r="AA927" s="2">
        <v>29548.63</v>
      </c>
    </row>
    <row r="928" spans="1:27" ht="15" customHeight="1" x14ac:dyDescent="0.25">
      <c r="A928" s="75" t="str">
        <f t="shared" si="42"/>
        <v>LDSAPF5.2</v>
      </c>
      <c r="B928" s="75">
        <f>VLOOKUP(L928,Mapping!D:F,3,0)</f>
        <v>5.2</v>
      </c>
      <c r="C928" s="75" t="str">
        <f>VLOOKUP(L928,Mapping!D:G,4,0)</f>
        <v>Ignore</v>
      </c>
      <c r="D928" s="78">
        <f t="shared" si="43"/>
        <v>16.043285149999999</v>
      </c>
      <c r="E928" s="78">
        <f t="shared" si="44"/>
        <v>16.043285149999999</v>
      </c>
      <c r="F928" s="76">
        <f>VLOOKUP(L928,Mapping!D:H,5,0)</f>
        <v>0</v>
      </c>
      <c r="G928" s="1" t="s">
        <v>648</v>
      </c>
      <c r="H928" s="1" t="s">
        <v>222</v>
      </c>
      <c r="I928" s="1" t="s">
        <v>225</v>
      </c>
      <c r="J928" s="6">
        <v>450000</v>
      </c>
      <c r="K928" s="1" t="s">
        <v>733</v>
      </c>
      <c r="L928" s="6">
        <v>452120</v>
      </c>
      <c r="M928" s="2">
        <v>0</v>
      </c>
      <c r="N928" s="1" t="s">
        <v>736</v>
      </c>
      <c r="O928" s="1" t="s">
        <v>651</v>
      </c>
      <c r="P928" s="2">
        <v>0</v>
      </c>
      <c r="Q928" s="2">
        <v>0</v>
      </c>
      <c r="R928" s="2">
        <v>0</v>
      </c>
      <c r="S928" s="2">
        <v>160432851.5</v>
      </c>
      <c r="T928" s="2">
        <v>0</v>
      </c>
      <c r="U928" s="2">
        <v>160432851.5</v>
      </c>
      <c r="V928" s="2">
        <v>0</v>
      </c>
      <c r="W928" s="2">
        <v>0</v>
      </c>
      <c r="X928" s="2">
        <v>0</v>
      </c>
      <c r="Y928" s="2">
        <v>160432851.5</v>
      </c>
      <c r="Z928" s="2">
        <v>0</v>
      </c>
      <c r="AA928" s="2">
        <v>160432851.5</v>
      </c>
    </row>
    <row r="929" spans="1:27" ht="15" customHeight="1" x14ac:dyDescent="0.25">
      <c r="A929" s="75" t="str">
        <f t="shared" si="42"/>
        <v>LDSAPF5.2</v>
      </c>
      <c r="B929" s="75">
        <f>VLOOKUP(L929,Mapping!D:F,3,0)</f>
        <v>5.2</v>
      </c>
      <c r="C929" s="75" t="str">
        <f>VLOOKUP(L929,Mapping!D:G,4,0)</f>
        <v>Ignore</v>
      </c>
      <c r="D929" s="78">
        <f t="shared" si="43"/>
        <v>1.6944445000000002E-2</v>
      </c>
      <c r="E929" s="78">
        <f t="shared" si="44"/>
        <v>1.6944445000000002E-2</v>
      </c>
      <c r="F929" s="76">
        <f>VLOOKUP(L929,Mapping!D:H,5,0)</f>
        <v>0</v>
      </c>
      <c r="G929" s="1" t="s">
        <v>648</v>
      </c>
      <c r="H929" s="1" t="s">
        <v>222</v>
      </c>
      <c r="I929" s="1" t="s">
        <v>225</v>
      </c>
      <c r="J929" s="6">
        <v>450000</v>
      </c>
      <c r="K929" s="1" t="s">
        <v>733</v>
      </c>
      <c r="L929" s="6">
        <v>452130</v>
      </c>
      <c r="M929" s="2">
        <v>0</v>
      </c>
      <c r="N929" s="1" t="s">
        <v>737</v>
      </c>
      <c r="O929" s="1" t="s">
        <v>651</v>
      </c>
      <c r="P929" s="2">
        <v>0</v>
      </c>
      <c r="Q929" s="2">
        <v>0</v>
      </c>
      <c r="R929" s="2">
        <v>0</v>
      </c>
      <c r="S929" s="2">
        <v>169444.45</v>
      </c>
      <c r="T929" s="2">
        <v>0</v>
      </c>
      <c r="U929" s="2">
        <v>169444.45</v>
      </c>
      <c r="V929" s="2">
        <v>0</v>
      </c>
      <c r="W929" s="2">
        <v>0</v>
      </c>
      <c r="X929" s="2">
        <v>0</v>
      </c>
      <c r="Y929" s="2">
        <v>169444.45</v>
      </c>
      <c r="Z929" s="2">
        <v>0</v>
      </c>
      <c r="AA929" s="2">
        <v>169444.45</v>
      </c>
    </row>
    <row r="930" spans="1:27" ht="15" customHeight="1" x14ac:dyDescent="0.25">
      <c r="A930" s="75" t="str">
        <f t="shared" si="42"/>
        <v>LDSAPF5.2</v>
      </c>
      <c r="B930" s="75">
        <f>VLOOKUP(L930,Mapping!D:F,3,0)</f>
        <v>5.2</v>
      </c>
      <c r="C930" s="75" t="str">
        <f>VLOOKUP(L930,Mapping!D:G,4,0)</f>
        <v>Ignore</v>
      </c>
      <c r="D930" s="78">
        <f t="shared" si="43"/>
        <v>8.4221222000000004</v>
      </c>
      <c r="E930" s="78">
        <f t="shared" si="44"/>
        <v>8.4221222000000004</v>
      </c>
      <c r="F930" s="76">
        <f>VLOOKUP(L930,Mapping!D:H,5,0)</f>
        <v>0</v>
      </c>
      <c r="G930" s="1" t="s">
        <v>648</v>
      </c>
      <c r="H930" s="1" t="s">
        <v>222</v>
      </c>
      <c r="I930" s="1" t="s">
        <v>225</v>
      </c>
      <c r="J930" s="6">
        <v>450000</v>
      </c>
      <c r="K930" s="1" t="s">
        <v>733</v>
      </c>
      <c r="L930" s="6">
        <v>452180</v>
      </c>
      <c r="M930" s="2">
        <v>0</v>
      </c>
      <c r="N930" s="1" t="s">
        <v>856</v>
      </c>
      <c r="O930" s="1" t="s">
        <v>651</v>
      </c>
      <c r="P930" s="2">
        <v>0</v>
      </c>
      <c r="Q930" s="2">
        <v>0</v>
      </c>
      <c r="R930" s="2">
        <v>0</v>
      </c>
      <c r="S930" s="2">
        <v>84221222</v>
      </c>
      <c r="T930" s="2">
        <v>0</v>
      </c>
      <c r="U930" s="2">
        <v>84221222</v>
      </c>
      <c r="V930" s="2">
        <v>0</v>
      </c>
      <c r="W930" s="2">
        <v>0</v>
      </c>
      <c r="X930" s="2">
        <v>0</v>
      </c>
      <c r="Y930" s="2">
        <v>84221222</v>
      </c>
      <c r="Z930" s="2">
        <v>0</v>
      </c>
      <c r="AA930" s="2">
        <v>84221222</v>
      </c>
    </row>
    <row r="931" spans="1:27" ht="15" customHeight="1" x14ac:dyDescent="0.25">
      <c r="A931" s="75" t="str">
        <f t="shared" si="42"/>
        <v>LDSAPF5.2</v>
      </c>
      <c r="B931" s="75">
        <f>VLOOKUP(L931,Mapping!D:F,3,0)</f>
        <v>5.2</v>
      </c>
      <c r="C931" s="75" t="str">
        <f>VLOOKUP(L931,Mapping!D:G,4,0)</f>
        <v>Ignore</v>
      </c>
      <c r="D931" s="78">
        <f t="shared" si="43"/>
        <v>3.8910695999999998</v>
      </c>
      <c r="E931" s="78">
        <f t="shared" si="44"/>
        <v>3.8910695999999998</v>
      </c>
      <c r="F931" s="76">
        <f>VLOOKUP(L931,Mapping!D:H,5,0)</f>
        <v>0</v>
      </c>
      <c r="G931" s="1" t="s">
        <v>648</v>
      </c>
      <c r="H931" s="1" t="s">
        <v>222</v>
      </c>
      <c r="I931" s="1" t="s">
        <v>225</v>
      </c>
      <c r="J931" s="6">
        <v>450000</v>
      </c>
      <c r="K931" s="1" t="s">
        <v>733</v>
      </c>
      <c r="L931" s="6">
        <v>452181</v>
      </c>
      <c r="M931" s="2">
        <v>0</v>
      </c>
      <c r="N931" s="1" t="s">
        <v>857</v>
      </c>
      <c r="O931" s="1" t="s">
        <v>651</v>
      </c>
      <c r="P931" s="2">
        <v>0</v>
      </c>
      <c r="Q931" s="2">
        <v>0</v>
      </c>
      <c r="R931" s="2">
        <v>0</v>
      </c>
      <c r="S931" s="2">
        <v>38910696</v>
      </c>
      <c r="T931" s="2">
        <v>0</v>
      </c>
      <c r="U931" s="2">
        <v>38910696</v>
      </c>
      <c r="V931" s="2">
        <v>0</v>
      </c>
      <c r="W931" s="2">
        <v>0</v>
      </c>
      <c r="X931" s="2">
        <v>0</v>
      </c>
      <c r="Y931" s="2">
        <v>38910696</v>
      </c>
      <c r="Z931" s="2">
        <v>0</v>
      </c>
      <c r="AA931" s="2">
        <v>38910696</v>
      </c>
    </row>
    <row r="932" spans="1:27" ht="15" customHeight="1" x14ac:dyDescent="0.25">
      <c r="A932" s="75" t="str">
        <f t="shared" si="42"/>
        <v>LDSAPF5.2</v>
      </c>
      <c r="B932" s="75">
        <f>VLOOKUP(L932,Mapping!D:F,3,0)</f>
        <v>5.2</v>
      </c>
      <c r="C932" s="75" t="str">
        <f>VLOOKUP(L932,Mapping!D:G,4,0)</f>
        <v>Ignore</v>
      </c>
      <c r="D932" s="78">
        <f t="shared" si="43"/>
        <v>0.50908305999999992</v>
      </c>
      <c r="E932" s="78">
        <f t="shared" si="44"/>
        <v>0.50908305999999992</v>
      </c>
      <c r="F932" s="76">
        <f>VLOOKUP(L932,Mapping!D:H,5,0)</f>
        <v>0</v>
      </c>
      <c r="G932" s="1" t="s">
        <v>648</v>
      </c>
      <c r="H932" s="1" t="s">
        <v>222</v>
      </c>
      <c r="I932" s="1" t="s">
        <v>225</v>
      </c>
      <c r="J932" s="6">
        <v>450000</v>
      </c>
      <c r="K932" s="1" t="s">
        <v>733</v>
      </c>
      <c r="L932" s="6">
        <v>452230</v>
      </c>
      <c r="M932" s="2">
        <v>0</v>
      </c>
      <c r="N932" s="1" t="s">
        <v>740</v>
      </c>
      <c r="O932" s="1" t="s">
        <v>651</v>
      </c>
      <c r="P932" s="2">
        <v>0</v>
      </c>
      <c r="Q932" s="2">
        <v>0</v>
      </c>
      <c r="R932" s="2">
        <v>0</v>
      </c>
      <c r="S932" s="2">
        <v>5090830.5999999996</v>
      </c>
      <c r="T932" s="2">
        <v>0</v>
      </c>
      <c r="U932" s="2">
        <v>5090830.5999999996</v>
      </c>
      <c r="V932" s="2">
        <v>0</v>
      </c>
      <c r="W932" s="2">
        <v>0</v>
      </c>
      <c r="X932" s="2">
        <v>0</v>
      </c>
      <c r="Y932" s="2">
        <v>5090830.5999999996</v>
      </c>
      <c r="Z932" s="2">
        <v>0</v>
      </c>
      <c r="AA932" s="2">
        <v>5090830.5999999996</v>
      </c>
    </row>
    <row r="933" spans="1:27" ht="15" customHeight="1" x14ac:dyDescent="0.25">
      <c r="A933" s="75" t="str">
        <f t="shared" si="42"/>
        <v>LDSAPF5.2</v>
      </c>
      <c r="B933" s="75">
        <f>VLOOKUP(L933,Mapping!D:F,3,0)</f>
        <v>5.2</v>
      </c>
      <c r="C933" s="75" t="str">
        <f>VLOOKUP(L933,Mapping!D:G,4,0)</f>
        <v>Ignore</v>
      </c>
      <c r="D933" s="78">
        <f t="shared" si="43"/>
        <v>0.86845281600000002</v>
      </c>
      <c r="E933" s="78">
        <f t="shared" si="44"/>
        <v>0.86845281600000002</v>
      </c>
      <c r="F933" s="76">
        <f>VLOOKUP(L933,Mapping!D:H,5,0)</f>
        <v>0</v>
      </c>
      <c r="G933" s="1" t="s">
        <v>648</v>
      </c>
      <c r="H933" s="1" t="s">
        <v>222</v>
      </c>
      <c r="I933" s="1" t="s">
        <v>225</v>
      </c>
      <c r="J933" s="6">
        <v>450000</v>
      </c>
      <c r="K933" s="1" t="s">
        <v>733</v>
      </c>
      <c r="L933" s="6">
        <v>452247</v>
      </c>
      <c r="M933" s="2">
        <v>0</v>
      </c>
      <c r="N933" s="1" t="s">
        <v>741</v>
      </c>
      <c r="O933" s="1" t="s">
        <v>651</v>
      </c>
      <c r="P933" s="2">
        <v>0</v>
      </c>
      <c r="Q933" s="2">
        <v>0</v>
      </c>
      <c r="R933" s="2">
        <v>0</v>
      </c>
      <c r="S933" s="2">
        <v>8684528.1600000001</v>
      </c>
      <c r="T933" s="2">
        <v>0</v>
      </c>
      <c r="U933" s="2">
        <v>8684528.1600000001</v>
      </c>
      <c r="V933" s="2">
        <v>0</v>
      </c>
      <c r="W933" s="2">
        <v>0</v>
      </c>
      <c r="X933" s="2">
        <v>0</v>
      </c>
      <c r="Y933" s="2">
        <v>8684528.1600000001</v>
      </c>
      <c r="Z933" s="2">
        <v>0</v>
      </c>
      <c r="AA933" s="2">
        <v>8684528.1600000001</v>
      </c>
    </row>
    <row r="934" spans="1:27" ht="15" customHeight="1" x14ac:dyDescent="0.25">
      <c r="A934" s="75" t="str">
        <f t="shared" si="42"/>
        <v>LDSAPF5.5</v>
      </c>
      <c r="B934" s="75">
        <f>VLOOKUP(L934,Mapping!D:F,3,0)</f>
        <v>5.5</v>
      </c>
      <c r="C934" s="75" t="str">
        <f>VLOOKUP(L934,Mapping!D:G,4,0)</f>
        <v>Ignore</v>
      </c>
      <c r="D934" s="78">
        <f t="shared" si="43"/>
        <v>3.9669599999999998E-4</v>
      </c>
      <c r="E934" s="78">
        <f t="shared" si="44"/>
        <v>3.9669599999999998E-4</v>
      </c>
      <c r="F934" s="76">
        <f>VLOOKUP(L934,Mapping!D:H,5,0)</f>
        <v>0</v>
      </c>
      <c r="G934" s="1" t="s">
        <v>648</v>
      </c>
      <c r="H934" s="1" t="s">
        <v>222</v>
      </c>
      <c r="I934" s="1" t="s">
        <v>225</v>
      </c>
      <c r="J934" s="6">
        <v>460000</v>
      </c>
      <c r="K934" s="1" t="s">
        <v>742</v>
      </c>
      <c r="L934" s="6">
        <v>452233</v>
      </c>
      <c r="M934" s="2">
        <v>0</v>
      </c>
      <c r="N934" s="1" t="s">
        <v>743</v>
      </c>
      <c r="O934" s="1" t="s">
        <v>651</v>
      </c>
      <c r="P934" s="2">
        <v>0</v>
      </c>
      <c r="Q934" s="2">
        <v>0</v>
      </c>
      <c r="R934" s="2">
        <v>0</v>
      </c>
      <c r="S934" s="2">
        <v>3966.96</v>
      </c>
      <c r="T934" s="2">
        <v>0</v>
      </c>
      <c r="U934" s="2">
        <v>3966.96</v>
      </c>
      <c r="V934" s="2">
        <v>0</v>
      </c>
      <c r="W934" s="2">
        <v>0</v>
      </c>
      <c r="X934" s="2">
        <v>0</v>
      </c>
      <c r="Y934" s="2">
        <v>3966.96</v>
      </c>
      <c r="Z934" s="2">
        <v>0</v>
      </c>
      <c r="AA934" s="2">
        <v>3966.96</v>
      </c>
    </row>
    <row r="935" spans="1:27" ht="15" customHeight="1" x14ac:dyDescent="0.25">
      <c r="A935" s="75" t="str">
        <f t="shared" si="42"/>
        <v>LDSAPF5.5</v>
      </c>
      <c r="B935" s="75">
        <f>VLOOKUP(L935,Mapping!D:F,3,0)</f>
        <v>5.5</v>
      </c>
      <c r="C935" s="75" t="str">
        <f>VLOOKUP(L935,Mapping!D:G,4,0)</f>
        <v>Ignore</v>
      </c>
      <c r="D935" s="78">
        <f t="shared" si="43"/>
        <v>1.2533771000000001E-2</v>
      </c>
      <c r="E935" s="78">
        <f t="shared" si="44"/>
        <v>1.2533771000000001E-2</v>
      </c>
      <c r="F935" s="76">
        <f>VLOOKUP(L935,Mapping!D:H,5,0)</f>
        <v>0</v>
      </c>
      <c r="G935" s="1" t="s">
        <v>648</v>
      </c>
      <c r="H935" s="1" t="s">
        <v>222</v>
      </c>
      <c r="I935" s="1" t="s">
        <v>225</v>
      </c>
      <c r="J935" s="6">
        <v>460000</v>
      </c>
      <c r="K935" s="1" t="s">
        <v>742</v>
      </c>
      <c r="L935" s="6">
        <v>455103</v>
      </c>
      <c r="M935" s="2">
        <v>0</v>
      </c>
      <c r="N935" s="1" t="s">
        <v>744</v>
      </c>
      <c r="O935" s="1" t="s">
        <v>651</v>
      </c>
      <c r="P935" s="2">
        <v>0</v>
      </c>
      <c r="Q935" s="2">
        <v>0</v>
      </c>
      <c r="R935" s="2">
        <v>0</v>
      </c>
      <c r="S935" s="2">
        <v>125337.71</v>
      </c>
      <c r="T935" s="2">
        <v>0</v>
      </c>
      <c r="U935" s="2">
        <v>125337.71</v>
      </c>
      <c r="V935" s="2">
        <v>0</v>
      </c>
      <c r="W935" s="2">
        <v>0</v>
      </c>
      <c r="X935" s="2">
        <v>0</v>
      </c>
      <c r="Y935" s="2">
        <v>125337.71</v>
      </c>
      <c r="Z935" s="2">
        <v>0</v>
      </c>
      <c r="AA935" s="2">
        <v>125337.71</v>
      </c>
    </row>
    <row r="936" spans="1:27" ht="15" customHeight="1" x14ac:dyDescent="0.25">
      <c r="A936" s="75" t="str">
        <f t="shared" si="42"/>
        <v>LDSAPF5.5</v>
      </c>
      <c r="B936" s="75">
        <f>VLOOKUP(L936,Mapping!D:F,3,0)</f>
        <v>5.5</v>
      </c>
      <c r="C936" s="75" t="str">
        <f>VLOOKUP(L936,Mapping!D:G,4,0)</f>
        <v>Ignore</v>
      </c>
      <c r="D936" s="78">
        <f t="shared" si="43"/>
        <v>-1.69894E-4</v>
      </c>
      <c r="E936" s="78">
        <f t="shared" si="44"/>
        <v>-1.69894E-4</v>
      </c>
      <c r="F936" s="76">
        <f>VLOOKUP(L936,Mapping!D:H,5,0)</f>
        <v>0</v>
      </c>
      <c r="G936" s="1" t="s">
        <v>648</v>
      </c>
      <c r="H936" s="1" t="s">
        <v>222</v>
      </c>
      <c r="I936" s="1" t="s">
        <v>225</v>
      </c>
      <c r="J936" s="6">
        <v>460000</v>
      </c>
      <c r="K936" s="1" t="s">
        <v>742</v>
      </c>
      <c r="L936" s="6">
        <v>460000</v>
      </c>
      <c r="M936" s="2">
        <v>0</v>
      </c>
      <c r="N936" s="1" t="s">
        <v>792</v>
      </c>
      <c r="O936" s="1" t="s">
        <v>651</v>
      </c>
      <c r="P936" s="2">
        <v>0</v>
      </c>
      <c r="Q936" s="2">
        <v>0</v>
      </c>
      <c r="R936" s="2">
        <v>-1698.94</v>
      </c>
      <c r="S936" s="2">
        <v>0</v>
      </c>
      <c r="T936" s="2">
        <v>-1698.94</v>
      </c>
      <c r="U936" s="2">
        <v>0</v>
      </c>
      <c r="V936" s="2">
        <v>0</v>
      </c>
      <c r="W936" s="2">
        <v>0</v>
      </c>
      <c r="X936" s="2">
        <v>-1698.94</v>
      </c>
      <c r="Y936" s="2">
        <v>0</v>
      </c>
      <c r="Z936" s="2">
        <v>-1698.94</v>
      </c>
      <c r="AA936" s="2">
        <v>0</v>
      </c>
    </row>
    <row r="937" spans="1:27" ht="15" customHeight="1" x14ac:dyDescent="0.25">
      <c r="A937" s="75" t="str">
        <f t="shared" si="42"/>
        <v>LDSAPF5.5</v>
      </c>
      <c r="B937" s="75">
        <f>VLOOKUP(L937,Mapping!D:F,3,0)</f>
        <v>5.5</v>
      </c>
      <c r="C937" s="75" t="str">
        <f>VLOOKUP(L937,Mapping!D:G,4,0)</f>
        <v>Ignore</v>
      </c>
      <c r="D937" s="78">
        <f t="shared" si="43"/>
        <v>-7.2597E-3</v>
      </c>
      <c r="E937" s="78">
        <f t="shared" si="44"/>
        <v>-7.2597E-3</v>
      </c>
      <c r="F937" s="76">
        <f>VLOOKUP(L937,Mapping!D:H,5,0)</f>
        <v>0</v>
      </c>
      <c r="G937" s="1" t="s">
        <v>648</v>
      </c>
      <c r="H937" s="1" t="s">
        <v>222</v>
      </c>
      <c r="I937" s="1" t="s">
        <v>225</v>
      </c>
      <c r="J937" s="6">
        <v>460000</v>
      </c>
      <c r="K937" s="1" t="s">
        <v>742</v>
      </c>
      <c r="L937" s="6">
        <v>460100</v>
      </c>
      <c r="M937" s="2">
        <v>0</v>
      </c>
      <c r="N937" s="1" t="s">
        <v>815</v>
      </c>
      <c r="O937" s="1" t="s">
        <v>651</v>
      </c>
      <c r="P937" s="2">
        <v>0</v>
      </c>
      <c r="Q937" s="2">
        <v>0</v>
      </c>
      <c r="R937" s="2">
        <v>-72597</v>
      </c>
      <c r="S937" s="2">
        <v>0</v>
      </c>
      <c r="T937" s="2">
        <v>-72597</v>
      </c>
      <c r="U937" s="2">
        <v>0</v>
      </c>
      <c r="V937" s="2">
        <v>0</v>
      </c>
      <c r="W937" s="2">
        <v>0</v>
      </c>
      <c r="X937" s="2">
        <v>-72597</v>
      </c>
      <c r="Y937" s="2">
        <v>0</v>
      </c>
      <c r="Z937" s="2">
        <v>-72597</v>
      </c>
      <c r="AA937" s="2">
        <v>0</v>
      </c>
    </row>
    <row r="938" spans="1:27" ht="15" customHeight="1" x14ac:dyDescent="0.25">
      <c r="A938" s="75" t="str">
        <f t="shared" si="42"/>
        <v>LDSAPF5.5</v>
      </c>
      <c r="B938" s="75">
        <f>VLOOKUP(L938,Mapping!D:F,3,0)</f>
        <v>5.5</v>
      </c>
      <c r="C938" s="75" t="str">
        <f>VLOOKUP(L938,Mapping!D:G,4,0)</f>
        <v>Ignore</v>
      </c>
      <c r="D938" s="78">
        <f t="shared" si="43"/>
        <v>5.9192960000000001E-3</v>
      </c>
      <c r="E938" s="78">
        <f t="shared" si="44"/>
        <v>5.9192960000000001E-3</v>
      </c>
      <c r="F938" s="76">
        <f>VLOOKUP(L938,Mapping!D:H,5,0)</f>
        <v>0</v>
      </c>
      <c r="G938" s="1" t="s">
        <v>648</v>
      </c>
      <c r="H938" s="1" t="s">
        <v>222</v>
      </c>
      <c r="I938" s="1" t="s">
        <v>225</v>
      </c>
      <c r="J938" s="6">
        <v>460000</v>
      </c>
      <c r="K938" s="1" t="s">
        <v>742</v>
      </c>
      <c r="L938" s="6">
        <v>460101</v>
      </c>
      <c r="M938" s="2">
        <v>0</v>
      </c>
      <c r="N938" s="1" t="s">
        <v>818</v>
      </c>
      <c r="O938" s="1" t="s">
        <v>651</v>
      </c>
      <c r="P938" s="2">
        <v>0</v>
      </c>
      <c r="Q938" s="2">
        <v>0</v>
      </c>
      <c r="R938" s="2">
        <v>0</v>
      </c>
      <c r="S938" s="2">
        <v>59192.959999999999</v>
      </c>
      <c r="T938" s="2">
        <v>0</v>
      </c>
      <c r="U938" s="2">
        <v>59192.959999999999</v>
      </c>
      <c r="V938" s="2">
        <v>0</v>
      </c>
      <c r="W938" s="2">
        <v>0</v>
      </c>
      <c r="X938" s="2">
        <v>0</v>
      </c>
      <c r="Y938" s="2">
        <v>59192.959999999999</v>
      </c>
      <c r="Z938" s="2">
        <v>0</v>
      </c>
      <c r="AA938" s="2">
        <v>59192.959999999999</v>
      </c>
    </row>
    <row r="939" spans="1:27" ht="15" customHeight="1" x14ac:dyDescent="0.25">
      <c r="A939" s="75" t="str">
        <f t="shared" si="42"/>
        <v>LDSAPF5.5</v>
      </c>
      <c r="B939" s="75">
        <f>VLOOKUP(L939,Mapping!D:F,3,0)</f>
        <v>5.5</v>
      </c>
      <c r="C939" s="75" t="str">
        <f>VLOOKUP(L939,Mapping!D:G,4,0)</f>
        <v>Ignore</v>
      </c>
      <c r="D939" s="78">
        <f t="shared" si="43"/>
        <v>1.2234999999999999E-5</v>
      </c>
      <c r="E939" s="78">
        <f t="shared" si="44"/>
        <v>1.2234999999999999E-5</v>
      </c>
      <c r="F939" s="76">
        <f>VLOOKUP(L939,Mapping!D:H,5,0)</f>
        <v>0</v>
      </c>
      <c r="G939" s="1" t="s">
        <v>648</v>
      </c>
      <c r="H939" s="1" t="s">
        <v>222</v>
      </c>
      <c r="I939" s="1" t="s">
        <v>225</v>
      </c>
      <c r="J939" s="6">
        <v>460000</v>
      </c>
      <c r="K939" s="1" t="s">
        <v>742</v>
      </c>
      <c r="L939" s="6">
        <v>460112</v>
      </c>
      <c r="M939" s="2">
        <v>0</v>
      </c>
      <c r="N939" s="1" t="s">
        <v>1033</v>
      </c>
      <c r="O939" s="1" t="s">
        <v>651</v>
      </c>
      <c r="P939" s="2">
        <v>0</v>
      </c>
      <c r="Q939" s="2">
        <v>0</v>
      </c>
      <c r="R939" s="2">
        <v>0</v>
      </c>
      <c r="S939" s="2">
        <v>122.35</v>
      </c>
      <c r="T939" s="2">
        <v>0</v>
      </c>
      <c r="U939" s="2">
        <v>122.35</v>
      </c>
      <c r="V939" s="2">
        <v>0</v>
      </c>
      <c r="W939" s="2">
        <v>0</v>
      </c>
      <c r="X939" s="2">
        <v>0</v>
      </c>
      <c r="Y939" s="2">
        <v>122.35</v>
      </c>
      <c r="Z939" s="2">
        <v>0</v>
      </c>
      <c r="AA939" s="2">
        <v>122.35</v>
      </c>
    </row>
    <row r="940" spans="1:27" ht="15" customHeight="1" x14ac:dyDescent="0.25">
      <c r="A940" s="75" t="str">
        <f t="shared" si="42"/>
        <v>LDSAPF5.5</v>
      </c>
      <c r="B940" s="75">
        <f>VLOOKUP(L940,Mapping!D:F,3,0)</f>
        <v>5.5</v>
      </c>
      <c r="C940" s="75" t="str">
        <f>VLOOKUP(L940,Mapping!D:G,4,0)</f>
        <v>Ignore</v>
      </c>
      <c r="D940" s="78">
        <f t="shared" si="43"/>
        <v>1.344E-6</v>
      </c>
      <c r="E940" s="78">
        <f t="shared" si="44"/>
        <v>1.344E-6</v>
      </c>
      <c r="F940" s="76">
        <f>VLOOKUP(L940,Mapping!D:H,5,0)</f>
        <v>0</v>
      </c>
      <c r="G940" s="1" t="s">
        <v>648</v>
      </c>
      <c r="H940" s="1" t="s">
        <v>222</v>
      </c>
      <c r="I940" s="1" t="s">
        <v>225</v>
      </c>
      <c r="J940" s="6">
        <v>460000</v>
      </c>
      <c r="K940" s="1" t="s">
        <v>742</v>
      </c>
      <c r="L940" s="6">
        <v>460114</v>
      </c>
      <c r="M940" s="2">
        <v>0</v>
      </c>
      <c r="N940" s="1" t="s">
        <v>914</v>
      </c>
      <c r="O940" s="1" t="s">
        <v>651</v>
      </c>
      <c r="P940" s="2">
        <v>0</v>
      </c>
      <c r="Q940" s="2">
        <v>0</v>
      </c>
      <c r="R940" s="2">
        <v>0</v>
      </c>
      <c r="S940" s="2">
        <v>13.44</v>
      </c>
      <c r="T940" s="2">
        <v>0</v>
      </c>
      <c r="U940" s="2">
        <v>13.44</v>
      </c>
      <c r="V940" s="2">
        <v>0</v>
      </c>
      <c r="W940" s="2">
        <v>0</v>
      </c>
      <c r="X940" s="2">
        <v>0</v>
      </c>
      <c r="Y940" s="2">
        <v>13.44</v>
      </c>
      <c r="Z940" s="2">
        <v>0</v>
      </c>
      <c r="AA940" s="2">
        <v>13.44</v>
      </c>
    </row>
    <row r="941" spans="1:27" ht="15" customHeight="1" x14ac:dyDescent="0.25">
      <c r="A941" s="75" t="str">
        <f t="shared" si="42"/>
        <v>LDSAPF5.5</v>
      </c>
      <c r="B941" s="75">
        <f>VLOOKUP(L941,Mapping!D:F,3,0)</f>
        <v>5.5</v>
      </c>
      <c r="C941" s="75" t="str">
        <f>VLOOKUP(L941,Mapping!D:G,4,0)</f>
        <v>Ignore</v>
      </c>
      <c r="D941" s="78">
        <f t="shared" si="43"/>
        <v>3.96E-7</v>
      </c>
      <c r="E941" s="78">
        <f t="shared" si="44"/>
        <v>3.96E-7</v>
      </c>
      <c r="F941" s="76">
        <f>VLOOKUP(L941,Mapping!D:H,5,0)</f>
        <v>0</v>
      </c>
      <c r="G941" s="1" t="s">
        <v>648</v>
      </c>
      <c r="H941" s="1" t="s">
        <v>222</v>
      </c>
      <c r="I941" s="1" t="s">
        <v>225</v>
      </c>
      <c r="J941" s="6">
        <v>460000</v>
      </c>
      <c r="K941" s="1" t="s">
        <v>742</v>
      </c>
      <c r="L941" s="6">
        <v>460128</v>
      </c>
      <c r="M941" s="2">
        <v>0</v>
      </c>
      <c r="N941" s="1" t="s">
        <v>1034</v>
      </c>
      <c r="O941" s="1" t="s">
        <v>651</v>
      </c>
      <c r="P941" s="2">
        <v>0</v>
      </c>
      <c r="Q941" s="2">
        <v>0</v>
      </c>
      <c r="R941" s="2">
        <v>0</v>
      </c>
      <c r="S941" s="2">
        <v>3.96</v>
      </c>
      <c r="T941" s="2">
        <v>0</v>
      </c>
      <c r="U941" s="2">
        <v>3.96</v>
      </c>
      <c r="V941" s="2">
        <v>0</v>
      </c>
      <c r="W941" s="2">
        <v>0</v>
      </c>
      <c r="X941" s="2">
        <v>0</v>
      </c>
      <c r="Y941" s="2">
        <v>3.96</v>
      </c>
      <c r="Z941" s="2">
        <v>0</v>
      </c>
      <c r="AA941" s="2">
        <v>3.96</v>
      </c>
    </row>
    <row r="942" spans="1:27" ht="15" customHeight="1" x14ac:dyDescent="0.25">
      <c r="A942" s="75" t="str">
        <f t="shared" si="42"/>
        <v>LDSAPF5.5</v>
      </c>
      <c r="B942" s="75">
        <f>VLOOKUP(L942,Mapping!D:F,3,0)</f>
        <v>5.5</v>
      </c>
      <c r="C942" s="75" t="str">
        <f>VLOOKUP(L942,Mapping!D:G,4,0)</f>
        <v>Ignore</v>
      </c>
      <c r="D942" s="78">
        <f t="shared" si="43"/>
        <v>1.32215E-3</v>
      </c>
      <c r="E942" s="78">
        <f t="shared" si="44"/>
        <v>1.32215E-3</v>
      </c>
      <c r="F942" s="76">
        <f>VLOOKUP(L942,Mapping!D:H,5,0)</f>
        <v>0</v>
      </c>
      <c r="G942" s="1" t="s">
        <v>648</v>
      </c>
      <c r="H942" s="1" t="s">
        <v>222</v>
      </c>
      <c r="I942" s="1" t="s">
        <v>225</v>
      </c>
      <c r="J942" s="6">
        <v>460000</v>
      </c>
      <c r="K942" s="1" t="s">
        <v>742</v>
      </c>
      <c r="L942" s="6">
        <v>460143</v>
      </c>
      <c r="M942" s="2">
        <v>0</v>
      </c>
      <c r="N942" s="1" t="s">
        <v>816</v>
      </c>
      <c r="O942" s="1" t="s">
        <v>651</v>
      </c>
      <c r="P942" s="2">
        <v>0</v>
      </c>
      <c r="Q942" s="2">
        <v>0</v>
      </c>
      <c r="R942" s="2">
        <v>0</v>
      </c>
      <c r="S942" s="2">
        <v>13221.5</v>
      </c>
      <c r="T942" s="2">
        <v>0</v>
      </c>
      <c r="U942" s="2">
        <v>13221.5</v>
      </c>
      <c r="V942" s="2">
        <v>0</v>
      </c>
      <c r="W942" s="2">
        <v>0</v>
      </c>
      <c r="X942" s="2">
        <v>0</v>
      </c>
      <c r="Y942" s="2">
        <v>13221.5</v>
      </c>
      <c r="Z942" s="2">
        <v>0</v>
      </c>
      <c r="AA942" s="2">
        <v>13221.5</v>
      </c>
    </row>
    <row r="943" spans="1:27" ht="15" customHeight="1" x14ac:dyDescent="0.25">
      <c r="A943" s="75" t="str">
        <f t="shared" si="42"/>
        <v>LDSAPF5.5</v>
      </c>
      <c r="B943" s="75">
        <f>VLOOKUP(L943,Mapping!D:F,3,0)</f>
        <v>5.5</v>
      </c>
      <c r="C943" s="75" t="str">
        <f>VLOOKUP(L943,Mapping!D:G,4,0)</f>
        <v>Ignore</v>
      </c>
      <c r="D943" s="78">
        <f t="shared" si="43"/>
        <v>1.0249999999999999E-6</v>
      </c>
      <c r="E943" s="78">
        <f t="shared" si="44"/>
        <v>1.0249999999999999E-6</v>
      </c>
      <c r="F943" s="76">
        <f>VLOOKUP(L943,Mapping!D:H,5,0)</f>
        <v>0</v>
      </c>
      <c r="G943" s="1" t="s">
        <v>648</v>
      </c>
      <c r="H943" s="1" t="s">
        <v>222</v>
      </c>
      <c r="I943" s="1" t="s">
        <v>225</v>
      </c>
      <c r="J943" s="6">
        <v>460000</v>
      </c>
      <c r="K943" s="1" t="s">
        <v>742</v>
      </c>
      <c r="L943" s="6">
        <v>460146</v>
      </c>
      <c r="M943" s="2">
        <v>0</v>
      </c>
      <c r="N943" s="1" t="s">
        <v>1035</v>
      </c>
      <c r="O943" s="1" t="s">
        <v>651</v>
      </c>
      <c r="P943" s="2">
        <v>0</v>
      </c>
      <c r="Q943" s="2">
        <v>0</v>
      </c>
      <c r="R943" s="2">
        <v>0</v>
      </c>
      <c r="S943" s="2">
        <v>10.25</v>
      </c>
      <c r="T943" s="2">
        <v>0</v>
      </c>
      <c r="U943" s="2">
        <v>10.25</v>
      </c>
      <c r="V943" s="2">
        <v>0</v>
      </c>
      <c r="W943" s="2">
        <v>0</v>
      </c>
      <c r="X943" s="2">
        <v>0</v>
      </c>
      <c r="Y943" s="2">
        <v>10.25</v>
      </c>
      <c r="Z943" s="2">
        <v>0</v>
      </c>
      <c r="AA943" s="2">
        <v>10.25</v>
      </c>
    </row>
    <row r="944" spans="1:27" ht="15" customHeight="1" x14ac:dyDescent="0.25">
      <c r="A944" s="75" t="str">
        <f t="shared" si="42"/>
        <v>LDSAPF5.5</v>
      </c>
      <c r="B944" s="75">
        <f>VLOOKUP(L944,Mapping!D:F,3,0)</f>
        <v>5.5</v>
      </c>
      <c r="C944" s="75" t="str">
        <f>VLOOKUP(L944,Mapping!D:G,4,0)</f>
        <v>Ignore</v>
      </c>
      <c r="D944" s="78">
        <f t="shared" si="43"/>
        <v>3.2540000000000001E-6</v>
      </c>
      <c r="E944" s="78">
        <f t="shared" si="44"/>
        <v>3.2540000000000001E-6</v>
      </c>
      <c r="F944" s="76">
        <f>VLOOKUP(L944,Mapping!D:H,5,0)</f>
        <v>0</v>
      </c>
      <c r="G944" s="1" t="s">
        <v>648</v>
      </c>
      <c r="H944" s="1" t="s">
        <v>222</v>
      </c>
      <c r="I944" s="1" t="s">
        <v>225</v>
      </c>
      <c r="J944" s="6">
        <v>460000</v>
      </c>
      <c r="K944" s="1" t="s">
        <v>742</v>
      </c>
      <c r="L944" s="6">
        <v>460164</v>
      </c>
      <c r="M944" s="2">
        <v>0</v>
      </c>
      <c r="N944" s="1" t="s">
        <v>1036</v>
      </c>
      <c r="O944" s="1" t="s">
        <v>651</v>
      </c>
      <c r="P944" s="2">
        <v>0</v>
      </c>
      <c r="Q944" s="2">
        <v>0</v>
      </c>
      <c r="R944" s="2">
        <v>0</v>
      </c>
      <c r="S944" s="2">
        <v>32.54</v>
      </c>
      <c r="T944" s="2">
        <v>0</v>
      </c>
      <c r="U944" s="2">
        <v>32.54</v>
      </c>
      <c r="V944" s="2">
        <v>0</v>
      </c>
      <c r="W944" s="2">
        <v>0</v>
      </c>
      <c r="X944" s="2">
        <v>0</v>
      </c>
      <c r="Y944" s="2">
        <v>32.54</v>
      </c>
      <c r="Z944" s="2">
        <v>0</v>
      </c>
      <c r="AA944" s="2">
        <v>32.54</v>
      </c>
    </row>
    <row r="945" spans="1:27" ht="15" customHeight="1" x14ac:dyDescent="0.25">
      <c r="A945" s="75" t="str">
        <f t="shared" si="42"/>
        <v>LDSAPF5.3</v>
      </c>
      <c r="B945" s="75">
        <f>VLOOKUP(L945,Mapping!D:F,3,0)</f>
        <v>5.3</v>
      </c>
      <c r="C945" s="75" t="str">
        <f>VLOOKUP(L945,Mapping!D:G,4,0)</f>
        <v>Ignore</v>
      </c>
      <c r="D945" s="78">
        <f t="shared" si="43"/>
        <v>-1.505E-4</v>
      </c>
      <c r="E945" s="78">
        <f t="shared" si="44"/>
        <v>-1.505E-4</v>
      </c>
      <c r="F945" s="76">
        <f>VLOOKUP(L945,Mapping!D:H,5,0)</f>
        <v>0</v>
      </c>
      <c r="G945" s="1" t="s">
        <v>648</v>
      </c>
      <c r="H945" s="1" t="s">
        <v>222</v>
      </c>
      <c r="I945" s="1" t="s">
        <v>225</v>
      </c>
      <c r="J945" s="6">
        <v>510000</v>
      </c>
      <c r="K945" s="1" t="s">
        <v>745</v>
      </c>
      <c r="L945" s="6">
        <v>512110</v>
      </c>
      <c r="M945" s="2">
        <v>0</v>
      </c>
      <c r="N945" s="1" t="s">
        <v>827</v>
      </c>
      <c r="O945" s="1" t="s">
        <v>651</v>
      </c>
      <c r="P945" s="2">
        <v>0</v>
      </c>
      <c r="Q945" s="2">
        <v>0</v>
      </c>
      <c r="R945" s="2">
        <v>-1505</v>
      </c>
      <c r="S945" s="2">
        <v>0</v>
      </c>
      <c r="T945" s="2">
        <v>-1505</v>
      </c>
      <c r="U945" s="2">
        <v>0</v>
      </c>
      <c r="V945" s="2">
        <v>0</v>
      </c>
      <c r="W945" s="2">
        <v>0</v>
      </c>
      <c r="X945" s="2">
        <v>-1505</v>
      </c>
      <c r="Y945" s="2">
        <v>0</v>
      </c>
      <c r="Z945" s="2">
        <v>-1505</v>
      </c>
      <c r="AA945" s="2">
        <v>0</v>
      </c>
    </row>
    <row r="946" spans="1:27" ht="15" customHeight="1" x14ac:dyDescent="0.25">
      <c r="A946" s="75" t="str">
        <f t="shared" si="42"/>
        <v>LDSAPF5.3</v>
      </c>
      <c r="B946" s="75">
        <f>VLOOKUP(L946,Mapping!D:F,3,0)</f>
        <v>5.3</v>
      </c>
      <c r="C946" s="75" t="str">
        <f>VLOOKUP(L946,Mapping!D:G,4,0)</f>
        <v>Ignore</v>
      </c>
      <c r="D946" s="78">
        <f t="shared" si="43"/>
        <v>-0.43755153899999999</v>
      </c>
      <c r="E946" s="78">
        <f t="shared" si="44"/>
        <v>-0.43755153899999999</v>
      </c>
      <c r="F946" s="76">
        <f>VLOOKUP(L946,Mapping!D:H,5,0)</f>
        <v>0</v>
      </c>
      <c r="G946" s="1" t="s">
        <v>648</v>
      </c>
      <c r="H946" s="1" t="s">
        <v>222</v>
      </c>
      <c r="I946" s="1" t="s">
        <v>225</v>
      </c>
      <c r="J946" s="6">
        <v>510000</v>
      </c>
      <c r="K946" s="1" t="s">
        <v>745</v>
      </c>
      <c r="L946" s="6">
        <v>512120</v>
      </c>
      <c r="M946" s="2">
        <v>0</v>
      </c>
      <c r="N946" s="1" t="s">
        <v>746</v>
      </c>
      <c r="O946" s="1" t="s">
        <v>651</v>
      </c>
      <c r="P946" s="2">
        <v>0</v>
      </c>
      <c r="Q946" s="2">
        <v>0</v>
      </c>
      <c r="R946" s="2">
        <v>-4375515.3899999997</v>
      </c>
      <c r="S946" s="2">
        <v>0</v>
      </c>
      <c r="T946" s="2">
        <v>-4375515.3899999997</v>
      </c>
      <c r="U946" s="2">
        <v>0</v>
      </c>
      <c r="V946" s="2">
        <v>0</v>
      </c>
      <c r="W946" s="2">
        <v>0</v>
      </c>
      <c r="X946" s="2">
        <v>-4375515.3899999997</v>
      </c>
      <c r="Y946" s="2">
        <v>0</v>
      </c>
      <c r="Z946" s="2">
        <v>-4375515.3899999997</v>
      </c>
      <c r="AA946" s="2">
        <v>0</v>
      </c>
    </row>
    <row r="947" spans="1:27" ht="15" customHeight="1" x14ac:dyDescent="0.25">
      <c r="A947" s="75" t="str">
        <f t="shared" si="42"/>
        <v>LDSAPF5.3</v>
      </c>
      <c r="B947" s="75">
        <f>VLOOKUP(L947,Mapping!D:F,3,0)</f>
        <v>5.3</v>
      </c>
      <c r="C947" s="75" t="str">
        <f>VLOOKUP(L947,Mapping!D:G,4,0)</f>
        <v>Ignore</v>
      </c>
      <c r="D947" s="78">
        <f t="shared" si="43"/>
        <v>-2.9340000000000001E-2</v>
      </c>
      <c r="E947" s="78">
        <f t="shared" si="44"/>
        <v>-2.9340000000000001E-2</v>
      </c>
      <c r="F947" s="76">
        <f>VLOOKUP(L947,Mapping!D:H,5,0)</f>
        <v>0</v>
      </c>
      <c r="G947" s="1" t="s">
        <v>648</v>
      </c>
      <c r="H947" s="1" t="s">
        <v>222</v>
      </c>
      <c r="I947" s="1" t="s">
        <v>225</v>
      </c>
      <c r="J947" s="6">
        <v>510000</v>
      </c>
      <c r="K947" s="1" t="s">
        <v>745</v>
      </c>
      <c r="L947" s="6">
        <v>512130</v>
      </c>
      <c r="M947" s="2">
        <v>0</v>
      </c>
      <c r="N947" s="1" t="s">
        <v>747</v>
      </c>
      <c r="O947" s="1" t="s">
        <v>651</v>
      </c>
      <c r="P947" s="2">
        <v>0</v>
      </c>
      <c r="Q947" s="2">
        <v>0</v>
      </c>
      <c r="R947" s="2">
        <v>-293400</v>
      </c>
      <c r="S947" s="2">
        <v>0</v>
      </c>
      <c r="T947" s="2">
        <v>-293400</v>
      </c>
      <c r="U947" s="2">
        <v>0</v>
      </c>
      <c r="V947" s="2">
        <v>0</v>
      </c>
      <c r="W947" s="2">
        <v>0</v>
      </c>
      <c r="X947" s="2">
        <v>-293400</v>
      </c>
      <c r="Y947" s="2">
        <v>0</v>
      </c>
      <c r="Z947" s="2">
        <v>-293400</v>
      </c>
      <c r="AA947" s="2">
        <v>0</v>
      </c>
    </row>
    <row r="948" spans="1:27" ht="15" customHeight="1" x14ac:dyDescent="0.25">
      <c r="A948" s="75" t="str">
        <f t="shared" si="42"/>
        <v>LDSAPF5.3</v>
      </c>
      <c r="B948" s="75">
        <f>VLOOKUP(L948,Mapping!D:F,3,0)</f>
        <v>5.3</v>
      </c>
      <c r="C948" s="75" t="str">
        <f>VLOOKUP(L948,Mapping!D:G,4,0)</f>
        <v>Ignore</v>
      </c>
      <c r="D948" s="78">
        <f t="shared" si="43"/>
        <v>-6.7644999999999997E-3</v>
      </c>
      <c r="E948" s="78">
        <f t="shared" si="44"/>
        <v>-6.7644999999999997E-3</v>
      </c>
      <c r="F948" s="76">
        <f>VLOOKUP(L948,Mapping!D:H,5,0)</f>
        <v>0</v>
      </c>
      <c r="G948" s="1" t="s">
        <v>648</v>
      </c>
      <c r="H948" s="1" t="s">
        <v>222</v>
      </c>
      <c r="I948" s="1" t="s">
        <v>225</v>
      </c>
      <c r="J948" s="6">
        <v>510000</v>
      </c>
      <c r="K948" s="1" t="s">
        <v>745</v>
      </c>
      <c r="L948" s="6">
        <v>512180</v>
      </c>
      <c r="M948" s="2">
        <v>0</v>
      </c>
      <c r="N948" s="1" t="s">
        <v>901</v>
      </c>
      <c r="O948" s="1" t="s">
        <v>651</v>
      </c>
      <c r="P948" s="2">
        <v>0</v>
      </c>
      <c r="Q948" s="2">
        <v>0</v>
      </c>
      <c r="R948" s="2">
        <v>-67645</v>
      </c>
      <c r="S948" s="2">
        <v>0</v>
      </c>
      <c r="T948" s="2">
        <v>-67645</v>
      </c>
      <c r="U948" s="2">
        <v>0</v>
      </c>
      <c r="V948" s="2">
        <v>0</v>
      </c>
      <c r="W948" s="2">
        <v>0</v>
      </c>
      <c r="X948" s="2">
        <v>-67645</v>
      </c>
      <c r="Y948" s="2">
        <v>0</v>
      </c>
      <c r="Z948" s="2">
        <v>-67645</v>
      </c>
      <c r="AA948" s="2">
        <v>0</v>
      </c>
    </row>
    <row r="949" spans="1:27" ht="15" customHeight="1" x14ac:dyDescent="0.25">
      <c r="A949" s="75" t="str">
        <f t="shared" si="42"/>
        <v>LDSAPF5.3</v>
      </c>
      <c r="B949" s="75">
        <f>VLOOKUP(L949,Mapping!D:F,3,0)</f>
        <v>5.3</v>
      </c>
      <c r="C949" s="75" t="str">
        <f>VLOOKUP(L949,Mapping!D:G,4,0)</f>
        <v>Ignore</v>
      </c>
      <c r="D949" s="78">
        <f t="shared" si="43"/>
        <v>-6.0274999999999999E-4</v>
      </c>
      <c r="E949" s="78">
        <f t="shared" si="44"/>
        <v>-6.0274999999999999E-4</v>
      </c>
      <c r="F949" s="76">
        <f>VLOOKUP(L949,Mapping!D:H,5,0)</f>
        <v>0</v>
      </c>
      <c r="G949" s="1" t="s">
        <v>648</v>
      </c>
      <c r="H949" s="1" t="s">
        <v>222</v>
      </c>
      <c r="I949" s="1" t="s">
        <v>225</v>
      </c>
      <c r="J949" s="6">
        <v>510000</v>
      </c>
      <c r="K949" s="1" t="s">
        <v>745</v>
      </c>
      <c r="L949" s="6">
        <v>512190</v>
      </c>
      <c r="M949" s="2">
        <v>0</v>
      </c>
      <c r="N949" s="1" t="s">
        <v>859</v>
      </c>
      <c r="O949" s="1" t="s">
        <v>651</v>
      </c>
      <c r="P949" s="2">
        <v>0</v>
      </c>
      <c r="Q949" s="2">
        <v>0</v>
      </c>
      <c r="R949" s="2">
        <v>-6027.5</v>
      </c>
      <c r="S949" s="2">
        <v>0</v>
      </c>
      <c r="T949" s="2">
        <v>-6027.5</v>
      </c>
      <c r="U949" s="2">
        <v>0</v>
      </c>
      <c r="V949" s="2">
        <v>0</v>
      </c>
      <c r="W949" s="2">
        <v>0</v>
      </c>
      <c r="X949" s="2">
        <v>-6027.5</v>
      </c>
      <c r="Y949" s="2">
        <v>0</v>
      </c>
      <c r="Z949" s="2">
        <v>-6027.5</v>
      </c>
      <c r="AA949" s="2">
        <v>0</v>
      </c>
    </row>
    <row r="950" spans="1:27" ht="15" customHeight="1" x14ac:dyDescent="0.25">
      <c r="A950" s="75" t="str">
        <f t="shared" si="42"/>
        <v>LDSAPF6.3</v>
      </c>
      <c r="B950" s="75">
        <f>VLOOKUP(L950,Mapping!D:F,3,0)</f>
        <v>6.3</v>
      </c>
      <c r="C950" s="75" t="str">
        <f>VLOOKUP(L950,Mapping!D:G,4,0)</f>
        <v>Mirror</v>
      </c>
      <c r="D950" s="78">
        <f t="shared" si="43"/>
        <v>-1.1964632000000001E-2</v>
      </c>
      <c r="E950" s="78">
        <f t="shared" si="44"/>
        <v>-1.1964632000000001E-2</v>
      </c>
      <c r="F950" s="76">
        <f>VLOOKUP(L950,Mapping!D:H,5,0)</f>
        <v>0</v>
      </c>
      <c r="G950" s="1" t="s">
        <v>648</v>
      </c>
      <c r="H950" s="1" t="s">
        <v>222</v>
      </c>
      <c r="I950" s="1" t="s">
        <v>225</v>
      </c>
      <c r="J950" s="6">
        <v>550000</v>
      </c>
      <c r="K950" s="1" t="s">
        <v>752</v>
      </c>
      <c r="L950" s="6">
        <v>553007</v>
      </c>
      <c r="M950" s="2">
        <v>0</v>
      </c>
      <c r="N950" s="1" t="s">
        <v>753</v>
      </c>
      <c r="O950" s="1" t="s">
        <v>651</v>
      </c>
      <c r="P950" s="2">
        <v>0</v>
      </c>
      <c r="Q950" s="2">
        <v>0</v>
      </c>
      <c r="R950" s="2">
        <v>-119646.32</v>
      </c>
      <c r="S950" s="2">
        <v>0</v>
      </c>
      <c r="T950" s="2">
        <v>-119646.32</v>
      </c>
      <c r="U950" s="2">
        <v>0</v>
      </c>
      <c r="V950" s="2">
        <v>0</v>
      </c>
      <c r="W950" s="2">
        <v>0</v>
      </c>
      <c r="X950" s="2">
        <v>-119646.32</v>
      </c>
      <c r="Y950" s="2">
        <v>0</v>
      </c>
      <c r="Z950" s="2">
        <v>-119646.32</v>
      </c>
      <c r="AA950" s="2">
        <v>0</v>
      </c>
    </row>
    <row r="951" spans="1:27" ht="15" customHeight="1" x14ac:dyDescent="0.25">
      <c r="A951" s="75" t="str">
        <f t="shared" si="42"/>
        <v>LDSAPF6.3</v>
      </c>
      <c r="B951" s="75">
        <f>VLOOKUP(L951,Mapping!D:F,3,0)</f>
        <v>6.3</v>
      </c>
      <c r="C951" s="75" t="str">
        <f>VLOOKUP(L951,Mapping!D:G,4,0)</f>
        <v>Mirror</v>
      </c>
      <c r="D951" s="78">
        <f t="shared" si="43"/>
        <v>-2.3600000000000001E-3</v>
      </c>
      <c r="E951" s="78">
        <f t="shared" si="44"/>
        <v>-2.3600000000000001E-3</v>
      </c>
      <c r="F951" s="76">
        <f>VLOOKUP(L951,Mapping!D:H,5,0)</f>
        <v>0</v>
      </c>
      <c r="G951" s="1" t="s">
        <v>648</v>
      </c>
      <c r="H951" s="1" t="s">
        <v>222</v>
      </c>
      <c r="I951" s="1" t="s">
        <v>225</v>
      </c>
      <c r="J951" s="6">
        <v>550000</v>
      </c>
      <c r="K951" s="1" t="s">
        <v>752</v>
      </c>
      <c r="L951" s="6">
        <v>553020</v>
      </c>
      <c r="M951" s="2">
        <v>0</v>
      </c>
      <c r="N951" s="1" t="s">
        <v>1652</v>
      </c>
      <c r="O951" s="1" t="s">
        <v>651</v>
      </c>
      <c r="P951" s="2">
        <v>0</v>
      </c>
      <c r="Q951" s="2">
        <v>0</v>
      </c>
      <c r="R951" s="2">
        <v>-23600</v>
      </c>
      <c r="S951" s="2">
        <v>0</v>
      </c>
      <c r="T951" s="2">
        <v>-23600</v>
      </c>
      <c r="U951" s="2">
        <v>0</v>
      </c>
      <c r="V951" s="2">
        <v>0</v>
      </c>
      <c r="W951" s="2">
        <v>0</v>
      </c>
      <c r="X951" s="2">
        <v>-23600</v>
      </c>
      <c r="Y951" s="2">
        <v>0</v>
      </c>
      <c r="Z951" s="2">
        <v>-23600</v>
      </c>
      <c r="AA951" s="2">
        <v>0</v>
      </c>
    </row>
    <row r="952" spans="1:27" ht="15" customHeight="1" x14ac:dyDescent="0.25">
      <c r="A952" s="75" t="str">
        <f t="shared" si="42"/>
        <v>LDSAPF6.3</v>
      </c>
      <c r="B952" s="75">
        <f>VLOOKUP(L952,Mapping!D:F,3,0)</f>
        <v>6.3</v>
      </c>
      <c r="C952" s="75" t="str">
        <f>VLOOKUP(L952,Mapping!D:G,4,0)</f>
        <v>Mirror</v>
      </c>
      <c r="D952" s="78">
        <f t="shared" si="43"/>
        <v>-5.3845459999999998E-2</v>
      </c>
      <c r="E952" s="78">
        <f t="shared" si="44"/>
        <v>-5.3845459999999998E-2</v>
      </c>
      <c r="F952" s="76">
        <f>VLOOKUP(L952,Mapping!D:H,5,0)</f>
        <v>0</v>
      </c>
      <c r="G952" s="1" t="s">
        <v>648</v>
      </c>
      <c r="H952" s="1" t="s">
        <v>222</v>
      </c>
      <c r="I952" s="1" t="s">
        <v>225</v>
      </c>
      <c r="J952" s="6">
        <v>550000</v>
      </c>
      <c r="K952" s="1" t="s">
        <v>752</v>
      </c>
      <c r="L952" s="6">
        <v>553107</v>
      </c>
      <c r="M952" s="2">
        <v>0</v>
      </c>
      <c r="N952" s="1" t="s">
        <v>755</v>
      </c>
      <c r="O952" s="1" t="s">
        <v>651</v>
      </c>
      <c r="P952" s="2">
        <v>0</v>
      </c>
      <c r="Q952" s="2">
        <v>0</v>
      </c>
      <c r="R952" s="2">
        <v>-538454.6</v>
      </c>
      <c r="S952" s="2">
        <v>0</v>
      </c>
      <c r="T952" s="2">
        <v>-538454.6</v>
      </c>
      <c r="U952" s="2">
        <v>0</v>
      </c>
      <c r="V952" s="2">
        <v>0</v>
      </c>
      <c r="W952" s="2">
        <v>0</v>
      </c>
      <c r="X952" s="2">
        <v>-538454.6</v>
      </c>
      <c r="Y952" s="2">
        <v>0</v>
      </c>
      <c r="Z952" s="2">
        <v>-538454.6</v>
      </c>
      <c r="AA952" s="2">
        <v>0</v>
      </c>
    </row>
    <row r="953" spans="1:27" ht="15" customHeight="1" x14ac:dyDescent="0.25">
      <c r="A953" s="75" t="str">
        <f t="shared" si="42"/>
        <v>LDSAPF6.3</v>
      </c>
      <c r="B953" s="75">
        <f>VLOOKUP(L953,Mapping!D:F,3,0)</f>
        <v>6.3</v>
      </c>
      <c r="C953" s="75" t="str">
        <f>VLOOKUP(L953,Mapping!D:G,4,0)</f>
        <v>Mirror</v>
      </c>
      <c r="D953" s="78">
        <f t="shared" si="43"/>
        <v>0.29111202899999999</v>
      </c>
      <c r="E953" s="78">
        <f t="shared" si="44"/>
        <v>0.29111202899999999</v>
      </c>
      <c r="F953" s="76">
        <f>VLOOKUP(L953,Mapping!D:H,5,0)</f>
        <v>0</v>
      </c>
      <c r="G953" s="1" t="s">
        <v>648</v>
      </c>
      <c r="H953" s="1" t="s">
        <v>222</v>
      </c>
      <c r="I953" s="1" t="s">
        <v>225</v>
      </c>
      <c r="J953" s="6">
        <v>550000</v>
      </c>
      <c r="K953" s="1" t="s">
        <v>752</v>
      </c>
      <c r="L953" s="6">
        <v>553111</v>
      </c>
      <c r="M953" s="2">
        <v>0</v>
      </c>
      <c r="N953" s="1" t="s">
        <v>756</v>
      </c>
      <c r="O953" s="1" t="s">
        <v>651</v>
      </c>
      <c r="P953" s="2">
        <v>0</v>
      </c>
      <c r="Q953" s="2">
        <v>0</v>
      </c>
      <c r="R953" s="2">
        <v>0</v>
      </c>
      <c r="S953" s="2">
        <v>2911120.29</v>
      </c>
      <c r="T953" s="2">
        <v>0</v>
      </c>
      <c r="U953" s="2">
        <v>2911120.29</v>
      </c>
      <c r="V953" s="2">
        <v>0</v>
      </c>
      <c r="W953" s="2">
        <v>0</v>
      </c>
      <c r="X953" s="2">
        <v>0</v>
      </c>
      <c r="Y953" s="2">
        <v>2911120.29</v>
      </c>
      <c r="Z953" s="2">
        <v>0</v>
      </c>
      <c r="AA953" s="2">
        <v>2911120.29</v>
      </c>
    </row>
    <row r="954" spans="1:27" ht="15" customHeight="1" x14ac:dyDescent="0.25">
      <c r="A954" s="75" t="str">
        <f t="shared" si="42"/>
        <v>LDSAPF6.2</v>
      </c>
      <c r="B954" s="75">
        <f>VLOOKUP(L954,Mapping!D:F,3,0)</f>
        <v>6.2</v>
      </c>
      <c r="C954" s="75" t="str">
        <f>VLOOKUP(L954,Mapping!D:G,4,0)</f>
        <v>Mirror</v>
      </c>
      <c r="D954" s="78">
        <f t="shared" si="43"/>
        <v>-7.1723119999999993E-3</v>
      </c>
      <c r="E954" s="78">
        <f t="shared" si="44"/>
        <v>-7.1723119999999993E-3</v>
      </c>
      <c r="F954" s="76">
        <f>VLOOKUP(L954,Mapping!D:H,5,0)</f>
        <v>0</v>
      </c>
      <c r="G954" s="1" t="s">
        <v>648</v>
      </c>
      <c r="H954" s="1" t="s">
        <v>222</v>
      </c>
      <c r="I954" s="1" t="s">
        <v>225</v>
      </c>
      <c r="J954" s="6">
        <v>550000</v>
      </c>
      <c r="K954" s="1" t="s">
        <v>752</v>
      </c>
      <c r="L954" s="6">
        <v>553131</v>
      </c>
      <c r="M954" s="2">
        <v>0</v>
      </c>
      <c r="N954" s="1" t="s">
        <v>757</v>
      </c>
      <c r="O954" s="1" t="s">
        <v>651</v>
      </c>
      <c r="P954" s="2">
        <v>0</v>
      </c>
      <c r="Q954" s="2">
        <v>0</v>
      </c>
      <c r="R954" s="2">
        <v>-71723.12</v>
      </c>
      <c r="S954" s="2">
        <v>0</v>
      </c>
      <c r="T954" s="2">
        <v>-71723.12</v>
      </c>
      <c r="U954" s="2">
        <v>0</v>
      </c>
      <c r="V954" s="2">
        <v>0</v>
      </c>
      <c r="W954" s="2">
        <v>0</v>
      </c>
      <c r="X954" s="2">
        <v>-71723.12</v>
      </c>
      <c r="Y954" s="2">
        <v>0</v>
      </c>
      <c r="Z954" s="2">
        <v>-71723.12</v>
      </c>
      <c r="AA954" s="2">
        <v>0</v>
      </c>
    </row>
    <row r="955" spans="1:27" ht="15" customHeight="1" x14ac:dyDescent="0.25">
      <c r="A955" s="75" t="str">
        <f t="shared" si="42"/>
        <v>LDSAPF6.3</v>
      </c>
      <c r="B955" s="75">
        <f>VLOOKUP(L955,Mapping!D:F,3,0)</f>
        <v>6.3</v>
      </c>
      <c r="C955" s="75" t="str">
        <f>VLOOKUP(L955,Mapping!D:G,4,0)</f>
        <v>Mirror</v>
      </c>
      <c r="D955" s="78">
        <f t="shared" si="43"/>
        <v>-2.7708019E-2</v>
      </c>
      <c r="E955" s="78">
        <f t="shared" si="44"/>
        <v>-2.7708019E-2</v>
      </c>
      <c r="F955" s="76">
        <f>VLOOKUP(L955,Mapping!D:H,5,0)</f>
        <v>0</v>
      </c>
      <c r="G955" s="1" t="s">
        <v>648</v>
      </c>
      <c r="H955" s="1" t="s">
        <v>222</v>
      </c>
      <c r="I955" s="1" t="s">
        <v>225</v>
      </c>
      <c r="J955" s="6">
        <v>550000</v>
      </c>
      <c r="K955" s="1" t="s">
        <v>752</v>
      </c>
      <c r="L955" s="6">
        <v>553141</v>
      </c>
      <c r="M955" s="2">
        <v>0</v>
      </c>
      <c r="N955" s="1" t="s">
        <v>758</v>
      </c>
      <c r="O955" s="1" t="s">
        <v>651</v>
      </c>
      <c r="P955" s="2">
        <v>0</v>
      </c>
      <c r="Q955" s="2">
        <v>0</v>
      </c>
      <c r="R955" s="2">
        <v>-277080.19</v>
      </c>
      <c r="S955" s="2">
        <v>0</v>
      </c>
      <c r="T955" s="2">
        <v>-277080.19</v>
      </c>
      <c r="U955" s="2">
        <v>0</v>
      </c>
      <c r="V955" s="2">
        <v>0</v>
      </c>
      <c r="W955" s="2">
        <v>0</v>
      </c>
      <c r="X955" s="2">
        <v>-277080.19</v>
      </c>
      <c r="Y955" s="2">
        <v>0</v>
      </c>
      <c r="Z955" s="2">
        <v>-277080.19</v>
      </c>
      <c r="AA955" s="2">
        <v>0</v>
      </c>
    </row>
    <row r="956" spans="1:27" ht="15" customHeight="1" x14ac:dyDescent="0.25">
      <c r="A956" s="75" t="str">
        <f t="shared" si="42"/>
        <v>LDSAPF6.3</v>
      </c>
      <c r="B956" s="75">
        <f>VLOOKUP(L956,Mapping!D:F,3,0)</f>
        <v>6.3</v>
      </c>
      <c r="C956" s="75" t="str">
        <f>VLOOKUP(L956,Mapping!D:G,4,0)</f>
        <v>Accrual</v>
      </c>
      <c r="D956" s="78">
        <f t="shared" si="43"/>
        <v>-6.7882724000000005E-2</v>
      </c>
      <c r="E956" s="78">
        <f t="shared" si="44"/>
        <v>-6.7882724000000005E-2</v>
      </c>
      <c r="F956" s="76">
        <f>VLOOKUP(L956,Mapping!D:H,5,0)</f>
        <v>0</v>
      </c>
      <c r="G956" s="1" t="s">
        <v>648</v>
      </c>
      <c r="H956" s="1" t="s">
        <v>222</v>
      </c>
      <c r="I956" s="1" t="s">
        <v>225</v>
      </c>
      <c r="J956" s="6">
        <v>550000</v>
      </c>
      <c r="K956" s="1" t="s">
        <v>752</v>
      </c>
      <c r="L956" s="6">
        <v>553171</v>
      </c>
      <c r="M956" s="2">
        <v>0</v>
      </c>
      <c r="N956" s="1" t="s">
        <v>759</v>
      </c>
      <c r="O956" s="1" t="s">
        <v>651</v>
      </c>
      <c r="P956" s="2">
        <v>0</v>
      </c>
      <c r="Q956" s="2">
        <v>0</v>
      </c>
      <c r="R956" s="2">
        <v>-678827.24</v>
      </c>
      <c r="S956" s="2">
        <v>0</v>
      </c>
      <c r="T956" s="2">
        <v>-678827.24</v>
      </c>
      <c r="U956" s="2">
        <v>0</v>
      </c>
      <c r="V956" s="2">
        <v>0</v>
      </c>
      <c r="W956" s="2">
        <v>0</v>
      </c>
      <c r="X956" s="2">
        <v>-678827.24</v>
      </c>
      <c r="Y956" s="2">
        <v>0</v>
      </c>
      <c r="Z956" s="2">
        <v>-678827.24</v>
      </c>
      <c r="AA956" s="2">
        <v>0</v>
      </c>
    </row>
    <row r="957" spans="1:27" ht="15" customHeight="1" x14ac:dyDescent="0.25">
      <c r="A957" s="75" t="str">
        <f t="shared" si="42"/>
        <v>LDSAPF6.3</v>
      </c>
      <c r="B957" s="75">
        <f>VLOOKUP(L957,Mapping!D:F,3,0)</f>
        <v>6.3</v>
      </c>
      <c r="C957" s="75" t="str">
        <f>VLOOKUP(L957,Mapping!D:G,4,0)</f>
        <v>Accrual</v>
      </c>
      <c r="D957" s="78">
        <f t="shared" si="43"/>
        <v>-2.9098800000000001E-3</v>
      </c>
      <c r="E957" s="78">
        <f t="shared" si="44"/>
        <v>-2.9098800000000001E-3</v>
      </c>
      <c r="F957" s="76">
        <f>VLOOKUP(L957,Mapping!D:H,5,0)</f>
        <v>0</v>
      </c>
      <c r="G957" s="1" t="s">
        <v>648</v>
      </c>
      <c r="H957" s="1" t="s">
        <v>222</v>
      </c>
      <c r="I957" s="1" t="s">
        <v>225</v>
      </c>
      <c r="J957" s="6">
        <v>550000</v>
      </c>
      <c r="K957" s="1" t="s">
        <v>752</v>
      </c>
      <c r="L957" s="6">
        <v>553176</v>
      </c>
      <c r="M957" s="2">
        <v>0</v>
      </c>
      <c r="N957" s="1" t="s">
        <v>760</v>
      </c>
      <c r="O957" s="1" t="s">
        <v>651</v>
      </c>
      <c r="P957" s="2">
        <v>0</v>
      </c>
      <c r="Q957" s="2">
        <v>0</v>
      </c>
      <c r="R957" s="2">
        <v>-29098.799999999999</v>
      </c>
      <c r="S957" s="2">
        <v>0</v>
      </c>
      <c r="T957" s="2">
        <v>-29098.799999999999</v>
      </c>
      <c r="U957" s="2">
        <v>0</v>
      </c>
      <c r="V957" s="2">
        <v>0</v>
      </c>
      <c r="W957" s="2">
        <v>0</v>
      </c>
      <c r="X957" s="2">
        <v>-29098.799999999999</v>
      </c>
      <c r="Y957" s="2">
        <v>0</v>
      </c>
      <c r="Z957" s="2">
        <v>-29098.799999999999</v>
      </c>
      <c r="AA957" s="2">
        <v>0</v>
      </c>
    </row>
    <row r="958" spans="1:27" ht="15" customHeight="1" x14ac:dyDescent="0.25">
      <c r="A958" s="75" t="str">
        <f t="shared" si="42"/>
        <v>LDSAPF6.3</v>
      </c>
      <c r="B958" s="75">
        <f>VLOOKUP(L958,Mapping!D:F,3,0)</f>
        <v>6.3</v>
      </c>
      <c r="C958" s="75" t="str">
        <f>VLOOKUP(L958,Mapping!D:G,4,0)</f>
        <v>Mirror</v>
      </c>
      <c r="D958" s="78">
        <f t="shared" si="43"/>
        <v>-0.15782795399999999</v>
      </c>
      <c r="E958" s="78">
        <f t="shared" si="44"/>
        <v>-0.15782795399999999</v>
      </c>
      <c r="F958" s="76">
        <f>VLOOKUP(L958,Mapping!D:H,5,0)</f>
        <v>0</v>
      </c>
      <c r="G958" s="1" t="s">
        <v>648</v>
      </c>
      <c r="H958" s="1" t="s">
        <v>222</v>
      </c>
      <c r="I958" s="1" t="s">
        <v>225</v>
      </c>
      <c r="J958" s="6">
        <v>550000</v>
      </c>
      <c r="K958" s="1" t="s">
        <v>752</v>
      </c>
      <c r="L958" s="6">
        <v>553180</v>
      </c>
      <c r="M958" s="2">
        <v>0</v>
      </c>
      <c r="N958" s="1" t="s">
        <v>761</v>
      </c>
      <c r="O958" s="1" t="s">
        <v>651</v>
      </c>
      <c r="P958" s="2">
        <v>0</v>
      </c>
      <c r="Q958" s="2">
        <v>0</v>
      </c>
      <c r="R958" s="2">
        <v>-1578279.54</v>
      </c>
      <c r="S958" s="2">
        <v>0</v>
      </c>
      <c r="T958" s="2">
        <v>-1578279.54</v>
      </c>
      <c r="U958" s="2">
        <v>0</v>
      </c>
      <c r="V958" s="2">
        <v>0</v>
      </c>
      <c r="W958" s="2">
        <v>0</v>
      </c>
      <c r="X958" s="2">
        <v>-1578279.54</v>
      </c>
      <c r="Y958" s="2">
        <v>0</v>
      </c>
      <c r="Z958" s="2">
        <v>-1578279.54</v>
      </c>
      <c r="AA958" s="2">
        <v>0</v>
      </c>
    </row>
    <row r="959" spans="1:27" ht="15" customHeight="1" x14ac:dyDescent="0.25">
      <c r="A959" s="75" t="str">
        <f t="shared" si="42"/>
        <v>LDSAPF6.3</v>
      </c>
      <c r="B959" s="75">
        <f>VLOOKUP(L959,Mapping!D:F,3,0)</f>
        <v>6.3</v>
      </c>
      <c r="C959" s="75" t="str">
        <f>VLOOKUP(L959,Mapping!D:G,4,0)</f>
        <v>Accrual</v>
      </c>
      <c r="D959" s="78">
        <f t="shared" si="43"/>
        <v>-0.54306174200000001</v>
      </c>
      <c r="E959" s="78">
        <f t="shared" si="44"/>
        <v>-0.54306174200000001</v>
      </c>
      <c r="F959" s="76">
        <f>VLOOKUP(L959,Mapping!D:H,5,0)</f>
        <v>0</v>
      </c>
      <c r="G959" s="1" t="s">
        <v>648</v>
      </c>
      <c r="H959" s="1" t="s">
        <v>222</v>
      </c>
      <c r="I959" s="1" t="s">
        <v>225</v>
      </c>
      <c r="J959" s="6">
        <v>550000</v>
      </c>
      <c r="K959" s="1" t="s">
        <v>752</v>
      </c>
      <c r="L959" s="6">
        <v>553190</v>
      </c>
      <c r="M959" s="2">
        <v>0</v>
      </c>
      <c r="N959" s="1" t="s">
        <v>762</v>
      </c>
      <c r="O959" s="1" t="s">
        <v>651</v>
      </c>
      <c r="P959" s="2">
        <v>0</v>
      </c>
      <c r="Q959" s="2">
        <v>0</v>
      </c>
      <c r="R959" s="2">
        <v>-5430617.4199999999</v>
      </c>
      <c r="S959" s="2">
        <v>0</v>
      </c>
      <c r="T959" s="2">
        <v>-5430617.4199999999</v>
      </c>
      <c r="U959" s="2">
        <v>0</v>
      </c>
      <c r="V959" s="2">
        <v>0</v>
      </c>
      <c r="W959" s="2">
        <v>0</v>
      </c>
      <c r="X959" s="2">
        <v>-5430617.4199999999</v>
      </c>
      <c r="Y959" s="2">
        <v>0</v>
      </c>
      <c r="Z959" s="2">
        <v>-5430617.4199999999</v>
      </c>
      <c r="AA959" s="2">
        <v>0</v>
      </c>
    </row>
    <row r="960" spans="1:27" ht="15" customHeight="1" x14ac:dyDescent="0.25">
      <c r="A960" s="75" t="str">
        <f t="shared" si="42"/>
        <v>LDSAPF6.3</v>
      </c>
      <c r="B960" s="75">
        <f>VLOOKUP(L960,Mapping!D:F,3,0)</f>
        <v>6.3</v>
      </c>
      <c r="C960" s="75" t="str">
        <f>VLOOKUP(L960,Mapping!D:G,4,0)</f>
        <v>Accrual</v>
      </c>
      <c r="D960" s="78">
        <f t="shared" si="43"/>
        <v>-1.414712282</v>
      </c>
      <c r="E960" s="78">
        <f t="shared" si="44"/>
        <v>-1.414712282</v>
      </c>
      <c r="F960" s="76">
        <f>VLOOKUP(L960,Mapping!D:H,5,0)</f>
        <v>0</v>
      </c>
      <c r="G960" s="1" t="s">
        <v>648</v>
      </c>
      <c r="H960" s="1" t="s">
        <v>222</v>
      </c>
      <c r="I960" s="1" t="s">
        <v>225</v>
      </c>
      <c r="J960" s="6">
        <v>550000</v>
      </c>
      <c r="K960" s="1" t="s">
        <v>752</v>
      </c>
      <c r="L960" s="6">
        <v>553202</v>
      </c>
      <c r="M960" s="2">
        <v>0</v>
      </c>
      <c r="N960" s="1" t="s">
        <v>764</v>
      </c>
      <c r="O960" s="1" t="s">
        <v>651</v>
      </c>
      <c r="P960" s="2">
        <v>0</v>
      </c>
      <c r="Q960" s="2">
        <v>0</v>
      </c>
      <c r="R960" s="2">
        <v>-14147122.82</v>
      </c>
      <c r="S960" s="2">
        <v>0</v>
      </c>
      <c r="T960" s="2">
        <v>-14147122.82</v>
      </c>
      <c r="U960" s="2">
        <v>0</v>
      </c>
      <c r="V960" s="2">
        <v>0</v>
      </c>
      <c r="W960" s="2">
        <v>0</v>
      </c>
      <c r="X960" s="2">
        <v>-14147122.82</v>
      </c>
      <c r="Y960" s="2">
        <v>0</v>
      </c>
      <c r="Z960" s="2">
        <v>-14147122.82</v>
      </c>
      <c r="AA960" s="2">
        <v>0</v>
      </c>
    </row>
    <row r="961" spans="1:27" ht="15" customHeight="1" x14ac:dyDescent="0.25">
      <c r="A961" s="75" t="str">
        <f t="shared" si="42"/>
        <v>LDSAPF6.3</v>
      </c>
      <c r="B961" s="75">
        <f>VLOOKUP(L961,Mapping!D:F,3,0)</f>
        <v>6.3</v>
      </c>
      <c r="C961" s="75" t="str">
        <f>VLOOKUP(L961,Mapping!D:G,4,0)</f>
        <v>Accrual</v>
      </c>
      <c r="D961" s="78">
        <f t="shared" si="43"/>
        <v>6.4162790000000004E-3</v>
      </c>
      <c r="E961" s="78">
        <f t="shared" si="44"/>
        <v>6.4162790000000004E-3</v>
      </c>
      <c r="F961" s="76">
        <f>VLOOKUP(L961,Mapping!D:H,5,0)</f>
        <v>0</v>
      </c>
      <c r="G961" s="1" t="s">
        <v>648</v>
      </c>
      <c r="H961" s="1" t="s">
        <v>222</v>
      </c>
      <c r="I961" s="1" t="s">
        <v>225</v>
      </c>
      <c r="J961" s="6">
        <v>550000</v>
      </c>
      <c r="K961" s="1" t="s">
        <v>752</v>
      </c>
      <c r="L961" s="6">
        <v>553203</v>
      </c>
      <c r="M961" s="2">
        <v>0</v>
      </c>
      <c r="N961" s="1" t="s">
        <v>828</v>
      </c>
      <c r="O961" s="1" t="s">
        <v>651</v>
      </c>
      <c r="P961" s="2">
        <v>0</v>
      </c>
      <c r="Q961" s="2">
        <v>0</v>
      </c>
      <c r="R961" s="2">
        <v>0</v>
      </c>
      <c r="S961" s="2">
        <v>64162.79</v>
      </c>
      <c r="T961" s="2">
        <v>0</v>
      </c>
      <c r="U961" s="2">
        <v>64162.79</v>
      </c>
      <c r="V961" s="2">
        <v>0</v>
      </c>
      <c r="W961" s="2">
        <v>0</v>
      </c>
      <c r="X961" s="2">
        <v>0</v>
      </c>
      <c r="Y961" s="2">
        <v>64162.79</v>
      </c>
      <c r="Z961" s="2">
        <v>0</v>
      </c>
      <c r="AA961" s="2">
        <v>64162.79</v>
      </c>
    </row>
    <row r="962" spans="1:27" ht="15" customHeight="1" x14ac:dyDescent="0.25">
      <c r="A962" s="75" t="str">
        <f t="shared" si="42"/>
        <v>LDSAPF6.3</v>
      </c>
      <c r="B962" s="75">
        <f>VLOOKUP(L962,Mapping!D:F,3,0)</f>
        <v>6.3</v>
      </c>
      <c r="C962" s="75" t="str">
        <f>VLOOKUP(L962,Mapping!D:G,4,0)</f>
        <v>Mirror</v>
      </c>
      <c r="D962" s="78">
        <f t="shared" si="43"/>
        <v>0.80049572699999993</v>
      </c>
      <c r="E962" s="78">
        <f t="shared" si="44"/>
        <v>0.80049572699999993</v>
      </c>
      <c r="F962" s="76">
        <f>VLOOKUP(L962,Mapping!D:H,5,0)</f>
        <v>0</v>
      </c>
      <c r="G962" s="1" t="s">
        <v>648</v>
      </c>
      <c r="H962" s="1" t="s">
        <v>222</v>
      </c>
      <c r="I962" s="1" t="s">
        <v>225</v>
      </c>
      <c r="J962" s="6">
        <v>550000</v>
      </c>
      <c r="K962" s="1" t="s">
        <v>752</v>
      </c>
      <c r="L962" s="6">
        <v>553208</v>
      </c>
      <c r="M962" s="2">
        <v>0</v>
      </c>
      <c r="N962" s="1" t="s">
        <v>765</v>
      </c>
      <c r="O962" s="1" t="s">
        <v>651</v>
      </c>
      <c r="P962" s="2">
        <v>0</v>
      </c>
      <c r="Q962" s="2">
        <v>0</v>
      </c>
      <c r="R962" s="2">
        <v>0</v>
      </c>
      <c r="S962" s="2">
        <v>8004957.2699999996</v>
      </c>
      <c r="T962" s="2">
        <v>0</v>
      </c>
      <c r="U962" s="2">
        <v>8004957.2699999996</v>
      </c>
      <c r="V962" s="2">
        <v>0</v>
      </c>
      <c r="W962" s="2">
        <v>0</v>
      </c>
      <c r="X962" s="2">
        <v>0</v>
      </c>
      <c r="Y962" s="2">
        <v>8004957.2699999996</v>
      </c>
      <c r="Z962" s="2">
        <v>0</v>
      </c>
      <c r="AA962" s="2">
        <v>8004957.2699999996</v>
      </c>
    </row>
    <row r="963" spans="1:27" ht="15" customHeight="1" x14ac:dyDescent="0.25">
      <c r="A963" s="75" t="str">
        <f t="shared" si="42"/>
        <v>LDSAPF6.3</v>
      </c>
      <c r="B963" s="75">
        <f>VLOOKUP(L963,Mapping!D:F,3,0)</f>
        <v>6.3</v>
      </c>
      <c r="C963" s="75" t="str">
        <f>VLOOKUP(L963,Mapping!D:G,4,0)</f>
        <v>Mirror</v>
      </c>
      <c r="D963" s="78">
        <f t="shared" si="43"/>
        <v>-7.3749999999999996E-3</v>
      </c>
      <c r="E963" s="78">
        <f t="shared" si="44"/>
        <v>-7.3749999999999996E-3</v>
      </c>
      <c r="F963" s="76">
        <f>VLOOKUP(L963,Mapping!D:H,5,0)</f>
        <v>0</v>
      </c>
      <c r="G963" s="1" t="s">
        <v>648</v>
      </c>
      <c r="H963" s="1" t="s">
        <v>222</v>
      </c>
      <c r="I963" s="1" t="s">
        <v>225</v>
      </c>
      <c r="J963" s="6">
        <v>550000</v>
      </c>
      <c r="K963" s="1" t="s">
        <v>752</v>
      </c>
      <c r="L963" s="6">
        <v>553213</v>
      </c>
      <c r="M963" s="2">
        <v>0</v>
      </c>
      <c r="N963" s="1" t="s">
        <v>766</v>
      </c>
      <c r="O963" s="1" t="s">
        <v>651</v>
      </c>
      <c r="P963" s="2">
        <v>0</v>
      </c>
      <c r="Q963" s="2">
        <v>0</v>
      </c>
      <c r="R963" s="2">
        <v>-73750</v>
      </c>
      <c r="S963" s="2">
        <v>0</v>
      </c>
      <c r="T963" s="2">
        <v>-73750</v>
      </c>
      <c r="U963" s="2">
        <v>0</v>
      </c>
      <c r="V963" s="2">
        <v>0</v>
      </c>
      <c r="W963" s="2">
        <v>0</v>
      </c>
      <c r="X963" s="2">
        <v>-73750</v>
      </c>
      <c r="Y963" s="2">
        <v>0</v>
      </c>
      <c r="Z963" s="2">
        <v>-73750</v>
      </c>
      <c r="AA963" s="2">
        <v>0</v>
      </c>
    </row>
    <row r="964" spans="1:27" ht="15" customHeight="1" x14ac:dyDescent="0.25">
      <c r="A964" s="75" t="str">
        <f t="shared" ref="A964:A1027" si="45">H964&amp;B964</f>
        <v>LDSAPF6.3</v>
      </c>
      <c r="B964" s="75">
        <f>VLOOKUP(L964,Mapping!D:F,3,0)</f>
        <v>6.3</v>
      </c>
      <c r="C964" s="75" t="str">
        <f>VLOOKUP(L964,Mapping!D:G,4,0)</f>
        <v>Mirror</v>
      </c>
      <c r="D964" s="78">
        <f t="shared" ref="D964:D1027" si="46">(X964+Y964)/10000000</f>
        <v>-6.7293599999999996E-4</v>
      </c>
      <c r="E964" s="78">
        <f t="shared" ref="E964:E1027" si="47">(Z964+AA964)/10000000</f>
        <v>-6.7293599999999996E-4</v>
      </c>
      <c r="F964" s="76">
        <f>VLOOKUP(L964,Mapping!D:H,5,0)</f>
        <v>0</v>
      </c>
      <c r="G964" s="1" t="s">
        <v>648</v>
      </c>
      <c r="H964" s="1" t="s">
        <v>222</v>
      </c>
      <c r="I964" s="1" t="s">
        <v>225</v>
      </c>
      <c r="J964" s="6">
        <v>550000</v>
      </c>
      <c r="K964" s="1" t="s">
        <v>752</v>
      </c>
      <c r="L964" s="6">
        <v>553219</v>
      </c>
      <c r="M964" s="2">
        <v>0</v>
      </c>
      <c r="N964" s="1" t="s">
        <v>951</v>
      </c>
      <c r="O964" s="1" t="s">
        <v>651</v>
      </c>
      <c r="P964" s="2">
        <v>0</v>
      </c>
      <c r="Q964" s="2">
        <v>0</v>
      </c>
      <c r="R964" s="2">
        <v>-6729.36</v>
      </c>
      <c r="S964" s="2">
        <v>0</v>
      </c>
      <c r="T964" s="2">
        <v>-6729.36</v>
      </c>
      <c r="U964" s="2">
        <v>0</v>
      </c>
      <c r="V964" s="2">
        <v>0</v>
      </c>
      <c r="W964" s="2">
        <v>0</v>
      </c>
      <c r="X964" s="2">
        <v>-6729.36</v>
      </c>
      <c r="Y964" s="2">
        <v>0</v>
      </c>
      <c r="Z964" s="2">
        <v>-6729.36</v>
      </c>
      <c r="AA964" s="2">
        <v>0</v>
      </c>
    </row>
    <row r="965" spans="1:27" ht="15" customHeight="1" x14ac:dyDescent="0.25">
      <c r="A965" s="75" t="str">
        <f t="shared" si="45"/>
        <v>LDSAPF6.3</v>
      </c>
      <c r="B965" s="75">
        <f>VLOOKUP(L965,Mapping!D:F,3,0)</f>
        <v>6.3</v>
      </c>
      <c r="C965" s="75" t="str">
        <f>VLOOKUP(L965,Mapping!D:G,4,0)</f>
        <v>Accrual</v>
      </c>
      <c r="D965" s="78">
        <f t="shared" si="46"/>
        <v>-6.7882724000000005E-2</v>
      </c>
      <c r="E965" s="78">
        <f t="shared" si="47"/>
        <v>-6.7882724000000005E-2</v>
      </c>
      <c r="F965" s="76">
        <f>VLOOKUP(L965,Mapping!D:H,5,0)</f>
        <v>0</v>
      </c>
      <c r="G965" s="1" t="s">
        <v>648</v>
      </c>
      <c r="H965" s="1" t="s">
        <v>222</v>
      </c>
      <c r="I965" s="1" t="s">
        <v>225</v>
      </c>
      <c r="J965" s="6">
        <v>550000</v>
      </c>
      <c r="K965" s="1" t="s">
        <v>752</v>
      </c>
      <c r="L965" s="6">
        <v>554526</v>
      </c>
      <c r="M965" s="2">
        <v>0</v>
      </c>
      <c r="N965" s="1" t="s">
        <v>767</v>
      </c>
      <c r="O965" s="1" t="s">
        <v>651</v>
      </c>
      <c r="P965" s="2">
        <v>0</v>
      </c>
      <c r="Q965" s="2">
        <v>0</v>
      </c>
      <c r="R965" s="2">
        <v>-678827.24</v>
      </c>
      <c r="S965" s="2">
        <v>0</v>
      </c>
      <c r="T965" s="2">
        <v>-678827.24</v>
      </c>
      <c r="U965" s="2">
        <v>0</v>
      </c>
      <c r="V965" s="2">
        <v>0</v>
      </c>
      <c r="W965" s="2">
        <v>0</v>
      </c>
      <c r="X965" s="2">
        <v>-678827.24</v>
      </c>
      <c r="Y965" s="2">
        <v>0</v>
      </c>
      <c r="Z965" s="2">
        <v>-678827.24</v>
      </c>
      <c r="AA965" s="2">
        <v>0</v>
      </c>
    </row>
    <row r="966" spans="1:27" ht="15" customHeight="1" x14ac:dyDescent="0.25">
      <c r="A966" s="75" t="str">
        <f t="shared" si="45"/>
        <v>LDSAPF6.3</v>
      </c>
      <c r="B966" s="75">
        <f>VLOOKUP(L966,Mapping!D:F,3,0)</f>
        <v>6.3</v>
      </c>
      <c r="C966" s="75" t="str">
        <f>VLOOKUP(L966,Mapping!D:G,4,0)</f>
        <v>Mirror</v>
      </c>
      <c r="D966" s="78">
        <f t="shared" si="46"/>
        <v>-1.7152260000000003E-3</v>
      </c>
      <c r="E966" s="78">
        <f t="shared" si="47"/>
        <v>-1.7152260000000003E-3</v>
      </c>
      <c r="F966" s="76">
        <f>VLOOKUP(L966,Mapping!D:H,5,0)</f>
        <v>0</v>
      </c>
      <c r="G966" s="1" t="s">
        <v>648</v>
      </c>
      <c r="H966" s="1" t="s">
        <v>222</v>
      </c>
      <c r="I966" s="1" t="s">
        <v>225</v>
      </c>
      <c r="J966" s="6">
        <v>550000</v>
      </c>
      <c r="K966" s="1" t="s">
        <v>752</v>
      </c>
      <c r="L966" s="6">
        <v>554527</v>
      </c>
      <c r="M966" s="2">
        <v>0</v>
      </c>
      <c r="N966" s="1" t="s">
        <v>768</v>
      </c>
      <c r="O966" s="1" t="s">
        <v>651</v>
      </c>
      <c r="P966" s="2">
        <v>0</v>
      </c>
      <c r="Q966" s="2">
        <v>0</v>
      </c>
      <c r="R966" s="2">
        <v>-17152.260000000002</v>
      </c>
      <c r="S966" s="2">
        <v>0</v>
      </c>
      <c r="T966" s="2">
        <v>-17152.260000000002</v>
      </c>
      <c r="U966" s="2">
        <v>0</v>
      </c>
      <c r="V966" s="2">
        <v>0</v>
      </c>
      <c r="W966" s="2">
        <v>0</v>
      </c>
      <c r="X966" s="2">
        <v>-17152.260000000002</v>
      </c>
      <c r="Y966" s="2">
        <v>0</v>
      </c>
      <c r="Z966" s="2">
        <v>-17152.260000000002</v>
      </c>
      <c r="AA966" s="2">
        <v>0</v>
      </c>
    </row>
    <row r="967" spans="1:27" ht="15" customHeight="1" x14ac:dyDescent="0.25">
      <c r="A967" s="75" t="str">
        <f t="shared" si="45"/>
        <v>LDSAPF6.3</v>
      </c>
      <c r="B967" s="75">
        <f>VLOOKUP(L967,Mapping!D:F,3,0)</f>
        <v>6.3</v>
      </c>
      <c r="C967" s="75" t="str">
        <f>VLOOKUP(L967,Mapping!D:G,4,0)</f>
        <v>Mirror</v>
      </c>
      <c r="D967" s="78">
        <f t="shared" si="46"/>
        <v>-8.6120290000000002E-3</v>
      </c>
      <c r="E967" s="78">
        <f t="shared" si="47"/>
        <v>-8.6120290000000002E-3</v>
      </c>
      <c r="F967" s="76">
        <f>VLOOKUP(L967,Mapping!D:H,5,0)</f>
        <v>0</v>
      </c>
      <c r="G967" s="1" t="s">
        <v>648</v>
      </c>
      <c r="H967" s="1" t="s">
        <v>222</v>
      </c>
      <c r="I967" s="1" t="s">
        <v>225</v>
      </c>
      <c r="J967" s="6">
        <v>550000</v>
      </c>
      <c r="K967" s="1" t="s">
        <v>752</v>
      </c>
      <c r="L967" s="6">
        <v>555104</v>
      </c>
      <c r="M967" s="2">
        <v>0</v>
      </c>
      <c r="N967" s="1" t="s">
        <v>769</v>
      </c>
      <c r="O967" s="1" t="s">
        <v>651</v>
      </c>
      <c r="P967" s="2">
        <v>0</v>
      </c>
      <c r="Q967" s="2">
        <v>0</v>
      </c>
      <c r="R967" s="2">
        <v>-86120.29</v>
      </c>
      <c r="S967" s="2">
        <v>0</v>
      </c>
      <c r="T967" s="2">
        <v>-86120.29</v>
      </c>
      <c r="U967" s="2">
        <v>0</v>
      </c>
      <c r="V967" s="2">
        <v>0</v>
      </c>
      <c r="W967" s="2">
        <v>0</v>
      </c>
      <c r="X967" s="2">
        <v>-86120.29</v>
      </c>
      <c r="Y967" s="2">
        <v>0</v>
      </c>
      <c r="Z967" s="2">
        <v>-86120.29</v>
      </c>
      <c r="AA967" s="2">
        <v>0</v>
      </c>
    </row>
    <row r="968" spans="1:27" ht="15" customHeight="1" x14ac:dyDescent="0.25">
      <c r="A968" s="75" t="str">
        <f t="shared" si="45"/>
        <v>LDSAPF6.3</v>
      </c>
      <c r="B968" s="75">
        <f>VLOOKUP(L968,Mapping!D:F,3,0)</f>
        <v>6.3</v>
      </c>
      <c r="C968" s="75" t="str">
        <f>VLOOKUP(L968,Mapping!D:G,4,0)</f>
        <v>Mirror</v>
      </c>
      <c r="D968" s="78">
        <f t="shared" si="46"/>
        <v>-0.80049572699999993</v>
      </c>
      <c r="E968" s="78">
        <f t="shared" si="47"/>
        <v>-0.80049572699999993</v>
      </c>
      <c r="F968" s="76">
        <f>VLOOKUP(L968,Mapping!D:H,5,0)</f>
        <v>0</v>
      </c>
      <c r="G968" s="1" t="s">
        <v>648</v>
      </c>
      <c r="H968" s="1" t="s">
        <v>222</v>
      </c>
      <c r="I968" s="1" t="s">
        <v>225</v>
      </c>
      <c r="J968" s="6">
        <v>550000</v>
      </c>
      <c r="K968" s="1" t="s">
        <v>752</v>
      </c>
      <c r="L968" s="6">
        <v>555157</v>
      </c>
      <c r="M968" s="2">
        <v>0</v>
      </c>
      <c r="N968" s="1" t="s">
        <v>770</v>
      </c>
      <c r="O968" s="1" t="s">
        <v>651</v>
      </c>
      <c r="P968" s="2">
        <v>0</v>
      </c>
      <c r="Q968" s="2">
        <v>0</v>
      </c>
      <c r="R968" s="2">
        <v>-8004957.2699999996</v>
      </c>
      <c r="S968" s="2">
        <v>0</v>
      </c>
      <c r="T968" s="2">
        <v>-8004957.2699999996</v>
      </c>
      <c r="U968" s="2">
        <v>0</v>
      </c>
      <c r="V968" s="2">
        <v>0</v>
      </c>
      <c r="W968" s="2">
        <v>0</v>
      </c>
      <c r="X968" s="2">
        <v>-8004957.2699999996</v>
      </c>
      <c r="Y968" s="2">
        <v>0</v>
      </c>
      <c r="Z968" s="2">
        <v>-8004957.2699999996</v>
      </c>
      <c r="AA968" s="2">
        <v>0</v>
      </c>
    </row>
    <row r="969" spans="1:27" ht="15" customHeight="1" x14ac:dyDescent="0.25">
      <c r="A969" s="75" t="str">
        <f t="shared" si="45"/>
        <v>LDSAPF6.3</v>
      </c>
      <c r="B969" s="75">
        <f>VLOOKUP(L969,Mapping!D:F,3,0)</f>
        <v>6.3</v>
      </c>
      <c r="C969" s="75" t="str">
        <f>VLOOKUP(L969,Mapping!D:G,4,0)</f>
        <v>Mirror</v>
      </c>
      <c r="D969" s="78">
        <f t="shared" si="46"/>
        <v>-1.0297371000000001E-2</v>
      </c>
      <c r="E969" s="78">
        <f t="shared" si="47"/>
        <v>-1.0297371000000001E-2</v>
      </c>
      <c r="F969" s="76">
        <f>VLOOKUP(L969,Mapping!D:H,5,0)</f>
        <v>0</v>
      </c>
      <c r="G969" s="1" t="s">
        <v>648</v>
      </c>
      <c r="H969" s="1" t="s">
        <v>222</v>
      </c>
      <c r="I969" s="1" t="s">
        <v>225</v>
      </c>
      <c r="J969" s="6">
        <v>550000</v>
      </c>
      <c r="K969" s="1" t="s">
        <v>752</v>
      </c>
      <c r="L969" s="6">
        <v>555204</v>
      </c>
      <c r="M969" s="2">
        <v>0</v>
      </c>
      <c r="N969" s="1" t="s">
        <v>771</v>
      </c>
      <c r="O969" s="1" t="s">
        <v>651</v>
      </c>
      <c r="P969" s="2">
        <v>0</v>
      </c>
      <c r="Q969" s="2">
        <v>0</v>
      </c>
      <c r="R969" s="2">
        <v>-102973.71</v>
      </c>
      <c r="S969" s="2">
        <v>0</v>
      </c>
      <c r="T969" s="2">
        <v>-102973.71</v>
      </c>
      <c r="U969" s="2">
        <v>0</v>
      </c>
      <c r="V969" s="2">
        <v>0</v>
      </c>
      <c r="W969" s="2">
        <v>0</v>
      </c>
      <c r="X969" s="2">
        <v>-102973.71</v>
      </c>
      <c r="Y969" s="2">
        <v>0</v>
      </c>
      <c r="Z969" s="2">
        <v>-102973.71</v>
      </c>
      <c r="AA969" s="2">
        <v>0</v>
      </c>
    </row>
    <row r="970" spans="1:27" ht="15" customHeight="1" x14ac:dyDescent="0.25">
      <c r="A970" s="75" t="str">
        <f t="shared" si="45"/>
        <v>LDSAPF6.1</v>
      </c>
      <c r="B970" s="75">
        <f>VLOOKUP(L970,Mapping!D:F,3,0)</f>
        <v>6.1</v>
      </c>
      <c r="C970" s="75" t="str">
        <f>VLOOKUP(L970,Mapping!D:G,4,0)</f>
        <v>Accrual</v>
      </c>
      <c r="D970" s="78">
        <f t="shared" si="46"/>
        <v>-8.0508473999999997E-2</v>
      </c>
      <c r="E970" s="78">
        <f t="shared" si="47"/>
        <v>-8.0508473999999997E-2</v>
      </c>
      <c r="F970" s="76">
        <f>VLOOKUP(L970,Mapping!D:H,5,0)</f>
        <v>0</v>
      </c>
      <c r="G970" s="1" t="s">
        <v>648</v>
      </c>
      <c r="H970" s="1" t="s">
        <v>222</v>
      </c>
      <c r="I970" s="1" t="s">
        <v>225</v>
      </c>
      <c r="J970" s="6">
        <v>550000</v>
      </c>
      <c r="K970" s="1" t="s">
        <v>752</v>
      </c>
      <c r="L970" s="6">
        <v>555274</v>
      </c>
      <c r="M970" s="2">
        <v>0</v>
      </c>
      <c r="N970" s="1" t="s">
        <v>799</v>
      </c>
      <c r="O970" s="1" t="s">
        <v>651</v>
      </c>
      <c r="P970" s="2">
        <v>0</v>
      </c>
      <c r="Q970" s="2">
        <v>0</v>
      </c>
      <c r="R970" s="2">
        <v>-805084.74</v>
      </c>
      <c r="S970" s="2">
        <v>0</v>
      </c>
      <c r="T970" s="2">
        <v>-805084.74</v>
      </c>
      <c r="U970" s="2">
        <v>0</v>
      </c>
      <c r="V970" s="2">
        <v>0</v>
      </c>
      <c r="W970" s="2">
        <v>0</v>
      </c>
      <c r="X970" s="2">
        <v>-805084.74</v>
      </c>
      <c r="Y970" s="2">
        <v>0</v>
      </c>
      <c r="Z970" s="2">
        <v>-805084.74</v>
      </c>
      <c r="AA970" s="2">
        <v>0</v>
      </c>
    </row>
    <row r="971" spans="1:27" ht="15" customHeight="1" x14ac:dyDescent="0.25">
      <c r="A971" s="75" t="str">
        <f t="shared" si="45"/>
        <v>LDSAPF6.1</v>
      </c>
      <c r="B971" s="75">
        <f>VLOOKUP(L971,Mapping!D:F,3,0)</f>
        <v>6.1</v>
      </c>
      <c r="C971" s="75" t="str">
        <f>VLOOKUP(L971,Mapping!D:G,4,0)</f>
        <v>Accrual</v>
      </c>
      <c r="D971" s="78">
        <f t="shared" si="46"/>
        <v>-7.2457619999999993E-3</v>
      </c>
      <c r="E971" s="78">
        <f t="shared" si="47"/>
        <v>-7.2457619999999993E-3</v>
      </c>
      <c r="F971" s="76">
        <f>VLOOKUP(L971,Mapping!D:H,5,0)</f>
        <v>0</v>
      </c>
      <c r="G971" s="1" t="s">
        <v>648</v>
      </c>
      <c r="H971" s="1" t="s">
        <v>222</v>
      </c>
      <c r="I971" s="1" t="s">
        <v>225</v>
      </c>
      <c r="J971" s="6">
        <v>550000</v>
      </c>
      <c r="K971" s="1" t="s">
        <v>752</v>
      </c>
      <c r="L971" s="6">
        <v>555276</v>
      </c>
      <c r="M971" s="2">
        <v>0</v>
      </c>
      <c r="N971" s="1" t="s">
        <v>952</v>
      </c>
      <c r="O971" s="1" t="s">
        <v>651</v>
      </c>
      <c r="P971" s="2">
        <v>0</v>
      </c>
      <c r="Q971" s="2">
        <v>0</v>
      </c>
      <c r="R971" s="2">
        <v>-72457.62</v>
      </c>
      <c r="S971" s="2">
        <v>0</v>
      </c>
      <c r="T971" s="2">
        <v>-72457.62</v>
      </c>
      <c r="U971" s="2">
        <v>0</v>
      </c>
      <c r="V971" s="2">
        <v>0</v>
      </c>
      <c r="W971" s="2">
        <v>0</v>
      </c>
      <c r="X971" s="2">
        <v>-72457.62</v>
      </c>
      <c r="Y971" s="2">
        <v>0</v>
      </c>
      <c r="Z971" s="2">
        <v>-72457.62</v>
      </c>
      <c r="AA971" s="2">
        <v>0</v>
      </c>
    </row>
    <row r="972" spans="1:27" ht="15" customHeight="1" x14ac:dyDescent="0.25">
      <c r="A972" s="75" t="str">
        <f t="shared" si="45"/>
        <v>LDSAPF6.1</v>
      </c>
      <c r="B972" s="75">
        <f>VLOOKUP(L972,Mapping!D:F,3,0)</f>
        <v>6.1</v>
      </c>
      <c r="C972" s="75" t="str">
        <f>VLOOKUP(L972,Mapping!D:G,4,0)</f>
        <v>Accrual</v>
      </c>
      <c r="D972" s="78">
        <f t="shared" si="46"/>
        <v>-7.2457619999999993E-3</v>
      </c>
      <c r="E972" s="78">
        <f t="shared" si="47"/>
        <v>-7.2457619999999993E-3</v>
      </c>
      <c r="F972" s="76">
        <f>VLOOKUP(L972,Mapping!D:H,5,0)</f>
        <v>0</v>
      </c>
      <c r="G972" s="1" t="s">
        <v>648</v>
      </c>
      <c r="H972" s="1" t="s">
        <v>222</v>
      </c>
      <c r="I972" s="1" t="s">
        <v>225</v>
      </c>
      <c r="J972" s="6">
        <v>550000</v>
      </c>
      <c r="K972" s="1" t="s">
        <v>752</v>
      </c>
      <c r="L972" s="6">
        <v>555277</v>
      </c>
      <c r="M972" s="2">
        <v>0</v>
      </c>
      <c r="N972" s="1" t="s">
        <v>953</v>
      </c>
      <c r="O972" s="1" t="s">
        <v>651</v>
      </c>
      <c r="P972" s="2">
        <v>0</v>
      </c>
      <c r="Q972" s="2">
        <v>0</v>
      </c>
      <c r="R972" s="2">
        <v>-72457.62</v>
      </c>
      <c r="S972" s="2">
        <v>0</v>
      </c>
      <c r="T972" s="2">
        <v>-72457.62</v>
      </c>
      <c r="U972" s="2">
        <v>0</v>
      </c>
      <c r="V972" s="2">
        <v>0</v>
      </c>
      <c r="W972" s="2">
        <v>0</v>
      </c>
      <c r="X972" s="2">
        <v>-72457.62</v>
      </c>
      <c r="Y972" s="2">
        <v>0</v>
      </c>
      <c r="Z972" s="2">
        <v>-72457.62</v>
      </c>
      <c r="AA972" s="2">
        <v>0</v>
      </c>
    </row>
    <row r="973" spans="1:27" ht="15" customHeight="1" x14ac:dyDescent="0.25">
      <c r="A973" s="75" t="str">
        <f t="shared" si="45"/>
        <v>LDSAPF6.3</v>
      </c>
      <c r="B973" s="75">
        <f>VLOOKUP(L973,Mapping!D:F,3,0)</f>
        <v>6.3</v>
      </c>
      <c r="C973" s="75" t="str">
        <f>VLOOKUP(L973,Mapping!D:G,4,0)</f>
        <v>Accrual</v>
      </c>
      <c r="D973" s="78">
        <f t="shared" si="46"/>
        <v>9.4999998000000002E-2</v>
      </c>
      <c r="E973" s="78">
        <f t="shared" si="47"/>
        <v>9.4999998000000002E-2</v>
      </c>
      <c r="F973" s="76">
        <f>VLOOKUP(L973,Mapping!D:H,5,0)</f>
        <v>0</v>
      </c>
      <c r="G973" s="1" t="s">
        <v>648</v>
      </c>
      <c r="H973" s="1" t="s">
        <v>222</v>
      </c>
      <c r="I973" s="1" t="s">
        <v>225</v>
      </c>
      <c r="J973" s="6">
        <v>550000</v>
      </c>
      <c r="K973" s="1" t="s">
        <v>752</v>
      </c>
      <c r="L973" s="6">
        <v>555280</v>
      </c>
      <c r="M973" s="2">
        <v>0</v>
      </c>
      <c r="N973" s="1" t="s">
        <v>954</v>
      </c>
      <c r="O973" s="1" t="s">
        <v>651</v>
      </c>
      <c r="P973" s="2">
        <v>0</v>
      </c>
      <c r="Q973" s="2">
        <v>0</v>
      </c>
      <c r="R973" s="2">
        <v>0</v>
      </c>
      <c r="S973" s="2">
        <v>949999.98</v>
      </c>
      <c r="T973" s="2">
        <v>0</v>
      </c>
      <c r="U973" s="2">
        <v>949999.98</v>
      </c>
      <c r="V973" s="2">
        <v>0</v>
      </c>
      <c r="W973" s="2">
        <v>0</v>
      </c>
      <c r="X973" s="2">
        <v>0</v>
      </c>
      <c r="Y973" s="2">
        <v>949999.98</v>
      </c>
      <c r="Z973" s="2">
        <v>0</v>
      </c>
      <c r="AA973" s="2">
        <v>949999.98</v>
      </c>
    </row>
    <row r="974" spans="1:27" ht="15" customHeight="1" x14ac:dyDescent="0.25">
      <c r="A974" s="75" t="str">
        <f t="shared" si="45"/>
        <v>LDSAPF6.1</v>
      </c>
      <c r="B974" s="75">
        <f>VLOOKUP(L974,Mapping!D:F,3,0)</f>
        <v>6.1</v>
      </c>
      <c r="C974" s="75" t="str">
        <f>VLOOKUP(L974,Mapping!D:G,4,0)</f>
        <v>Accrual</v>
      </c>
      <c r="D974" s="78">
        <f t="shared" si="46"/>
        <v>-0.10386055200000001</v>
      </c>
      <c r="E974" s="78">
        <f t="shared" si="47"/>
        <v>-0.10386055200000001</v>
      </c>
      <c r="F974" s="76">
        <f>VLOOKUP(L974,Mapping!D:H,5,0)</f>
        <v>0</v>
      </c>
      <c r="G974" s="1" t="s">
        <v>648</v>
      </c>
      <c r="H974" s="1" t="s">
        <v>222</v>
      </c>
      <c r="I974" s="1" t="s">
        <v>225</v>
      </c>
      <c r="J974" s="6">
        <v>550000</v>
      </c>
      <c r="K974" s="1" t="s">
        <v>752</v>
      </c>
      <c r="L974" s="6">
        <v>555597</v>
      </c>
      <c r="M974" s="2">
        <v>0</v>
      </c>
      <c r="N974" s="1" t="s">
        <v>772</v>
      </c>
      <c r="O974" s="1" t="s">
        <v>651</v>
      </c>
      <c r="P974" s="2">
        <v>0</v>
      </c>
      <c r="Q974" s="2">
        <v>0</v>
      </c>
      <c r="R974" s="2">
        <v>-1038605.52</v>
      </c>
      <c r="S974" s="2">
        <v>0</v>
      </c>
      <c r="T974" s="2">
        <v>-1038605.52</v>
      </c>
      <c r="U974" s="2">
        <v>0</v>
      </c>
      <c r="V974" s="2">
        <v>0</v>
      </c>
      <c r="W974" s="2">
        <v>0</v>
      </c>
      <c r="X974" s="2">
        <v>-1038605.52</v>
      </c>
      <c r="Y974" s="2">
        <v>0</v>
      </c>
      <c r="Z974" s="2">
        <v>-1038605.52</v>
      </c>
      <c r="AA974" s="2">
        <v>0</v>
      </c>
    </row>
    <row r="975" spans="1:27" ht="15" customHeight="1" x14ac:dyDescent="0.25">
      <c r="A975" s="75" t="str">
        <f t="shared" si="45"/>
        <v>LDSAPF6.1</v>
      </c>
      <c r="B975" s="75">
        <f>VLOOKUP(L975,Mapping!D:F,3,0)</f>
        <v>6.1</v>
      </c>
      <c r="C975" s="75" t="str">
        <f>VLOOKUP(L975,Mapping!D:G,4,0)</f>
        <v>Accrual</v>
      </c>
      <c r="D975" s="78">
        <f t="shared" si="46"/>
        <v>-0.10386055200000001</v>
      </c>
      <c r="E975" s="78">
        <f t="shared" si="47"/>
        <v>-0.10386055200000001</v>
      </c>
      <c r="F975" s="76">
        <f>VLOOKUP(L975,Mapping!D:H,5,0)</f>
        <v>0</v>
      </c>
      <c r="G975" s="1" t="s">
        <v>648</v>
      </c>
      <c r="H975" s="1" t="s">
        <v>222</v>
      </c>
      <c r="I975" s="1" t="s">
        <v>225</v>
      </c>
      <c r="J975" s="6">
        <v>550000</v>
      </c>
      <c r="K975" s="1" t="s">
        <v>752</v>
      </c>
      <c r="L975" s="6">
        <v>555598</v>
      </c>
      <c r="M975" s="2">
        <v>0</v>
      </c>
      <c r="N975" s="1" t="s">
        <v>773</v>
      </c>
      <c r="O975" s="1" t="s">
        <v>651</v>
      </c>
      <c r="P975" s="2">
        <v>0</v>
      </c>
      <c r="Q975" s="2">
        <v>0</v>
      </c>
      <c r="R975" s="2">
        <v>-1038605.52</v>
      </c>
      <c r="S975" s="2">
        <v>0</v>
      </c>
      <c r="T975" s="2">
        <v>-1038605.52</v>
      </c>
      <c r="U975" s="2">
        <v>0</v>
      </c>
      <c r="V975" s="2">
        <v>0</v>
      </c>
      <c r="W975" s="2">
        <v>0</v>
      </c>
      <c r="X975" s="2">
        <v>-1038605.52</v>
      </c>
      <c r="Y975" s="2">
        <v>0</v>
      </c>
      <c r="Z975" s="2">
        <v>-1038605.52</v>
      </c>
      <c r="AA975" s="2">
        <v>0</v>
      </c>
    </row>
    <row r="976" spans="1:27" ht="15" customHeight="1" x14ac:dyDescent="0.25">
      <c r="A976" s="75" t="str">
        <f t="shared" si="45"/>
        <v>LDSAPF6.1</v>
      </c>
      <c r="B976" s="75">
        <f>VLOOKUP(L976,Mapping!D:F,3,0)</f>
        <v>6.1</v>
      </c>
      <c r="C976" s="75" t="str">
        <f>VLOOKUP(L976,Mapping!D:G,4,0)</f>
        <v>Accrual</v>
      </c>
      <c r="D976" s="78">
        <f t="shared" si="46"/>
        <v>2.6107310000000002E-3</v>
      </c>
      <c r="E976" s="78">
        <f t="shared" si="47"/>
        <v>2.6107310000000002E-3</v>
      </c>
      <c r="F976" s="76">
        <f>VLOOKUP(L976,Mapping!D:H,5,0)</f>
        <v>0</v>
      </c>
      <c r="G976" s="1" t="s">
        <v>648</v>
      </c>
      <c r="H976" s="1" t="s">
        <v>222</v>
      </c>
      <c r="I976" s="1" t="s">
        <v>225</v>
      </c>
      <c r="J976" s="6">
        <v>550000</v>
      </c>
      <c r="K976" s="1" t="s">
        <v>752</v>
      </c>
      <c r="L976" s="6">
        <v>555599</v>
      </c>
      <c r="M976" s="2">
        <v>0</v>
      </c>
      <c r="N976" s="1" t="s">
        <v>774</v>
      </c>
      <c r="O976" s="1" t="s">
        <v>651</v>
      </c>
      <c r="P976" s="2">
        <v>0</v>
      </c>
      <c r="Q976" s="2">
        <v>0</v>
      </c>
      <c r="R976" s="2">
        <v>0</v>
      </c>
      <c r="S976" s="2">
        <v>26107.31</v>
      </c>
      <c r="T976" s="2">
        <v>0</v>
      </c>
      <c r="U976" s="2">
        <v>26107.31</v>
      </c>
      <c r="V976" s="2">
        <v>0</v>
      </c>
      <c r="W976" s="2">
        <v>0</v>
      </c>
      <c r="X976" s="2">
        <v>0</v>
      </c>
      <c r="Y976" s="2">
        <v>26107.31</v>
      </c>
      <c r="Z976" s="2">
        <v>0</v>
      </c>
      <c r="AA976" s="2">
        <v>26107.31</v>
      </c>
    </row>
    <row r="977" spans="1:27" ht="15" customHeight="1" x14ac:dyDescent="0.25">
      <c r="A977" s="75" t="str">
        <f t="shared" si="45"/>
        <v>LDSAPF6.1</v>
      </c>
      <c r="B977" s="75">
        <f>VLOOKUP(L977,Mapping!D:F,3,0)</f>
        <v>6.1</v>
      </c>
      <c r="C977" s="75" t="str">
        <f>VLOOKUP(L977,Mapping!D:G,4,0)</f>
        <v>Accrual</v>
      </c>
      <c r="D977" s="78">
        <f t="shared" si="46"/>
        <v>2.6107310000000002E-3</v>
      </c>
      <c r="E977" s="78">
        <f t="shared" si="47"/>
        <v>2.6107310000000002E-3</v>
      </c>
      <c r="F977" s="76">
        <f>VLOOKUP(L977,Mapping!D:H,5,0)</f>
        <v>0</v>
      </c>
      <c r="G977" s="1" t="s">
        <v>648</v>
      </c>
      <c r="H977" s="1" t="s">
        <v>222</v>
      </c>
      <c r="I977" s="1" t="s">
        <v>225</v>
      </c>
      <c r="J977" s="6">
        <v>550000</v>
      </c>
      <c r="K977" s="1" t="s">
        <v>752</v>
      </c>
      <c r="L977" s="6">
        <v>555600</v>
      </c>
      <c r="M977" s="2">
        <v>0</v>
      </c>
      <c r="N977" s="1" t="s">
        <v>775</v>
      </c>
      <c r="O977" s="1" t="s">
        <v>651</v>
      </c>
      <c r="P977" s="2">
        <v>0</v>
      </c>
      <c r="Q977" s="2">
        <v>0</v>
      </c>
      <c r="R977" s="2">
        <v>0</v>
      </c>
      <c r="S977" s="2">
        <v>26107.31</v>
      </c>
      <c r="T977" s="2">
        <v>0</v>
      </c>
      <c r="U977" s="2">
        <v>26107.31</v>
      </c>
      <c r="V977" s="2">
        <v>0</v>
      </c>
      <c r="W977" s="2">
        <v>0</v>
      </c>
      <c r="X977" s="2">
        <v>0</v>
      </c>
      <c r="Y977" s="2">
        <v>26107.31</v>
      </c>
      <c r="Z977" s="2">
        <v>0</v>
      </c>
      <c r="AA977" s="2">
        <v>26107.31</v>
      </c>
    </row>
    <row r="978" spans="1:27" ht="15" customHeight="1" x14ac:dyDescent="0.25">
      <c r="A978" s="75" t="str">
        <f t="shared" si="45"/>
        <v>LDSAPF6.3</v>
      </c>
      <c r="B978" s="75">
        <f>VLOOKUP(L978,Mapping!D:F,3,0)</f>
        <v>6.3</v>
      </c>
      <c r="C978" s="75" t="str">
        <f>VLOOKUP(L978,Mapping!D:G,4,0)</f>
        <v>Mirror</v>
      </c>
      <c r="D978" s="78">
        <f t="shared" si="46"/>
        <v>-1.56109E-3</v>
      </c>
      <c r="E978" s="78">
        <f t="shared" si="47"/>
        <v>-1.56109E-3</v>
      </c>
      <c r="F978" s="76">
        <f>VLOOKUP(L978,Mapping!D:H,5,0)</f>
        <v>0</v>
      </c>
      <c r="G978" s="1" t="s">
        <v>648</v>
      </c>
      <c r="H978" s="1" t="s">
        <v>222</v>
      </c>
      <c r="I978" s="1" t="s">
        <v>225</v>
      </c>
      <c r="J978" s="6">
        <v>550000</v>
      </c>
      <c r="K978" s="1" t="s">
        <v>752</v>
      </c>
      <c r="L978" s="6">
        <v>556421</v>
      </c>
      <c r="M978" s="2">
        <v>0</v>
      </c>
      <c r="N978" s="1" t="s">
        <v>776</v>
      </c>
      <c r="O978" s="1" t="s">
        <v>651</v>
      </c>
      <c r="P978" s="2">
        <v>0</v>
      </c>
      <c r="Q978" s="2">
        <v>0</v>
      </c>
      <c r="R978" s="2">
        <v>-15610.9</v>
      </c>
      <c r="S978" s="2">
        <v>0</v>
      </c>
      <c r="T978" s="2">
        <v>-15610.9</v>
      </c>
      <c r="U978" s="2">
        <v>0</v>
      </c>
      <c r="V978" s="2">
        <v>0</v>
      </c>
      <c r="W978" s="2">
        <v>0</v>
      </c>
      <c r="X978" s="2">
        <v>-15610.9</v>
      </c>
      <c r="Y978" s="2">
        <v>0</v>
      </c>
      <c r="Z978" s="2">
        <v>-15610.9</v>
      </c>
      <c r="AA978" s="2">
        <v>0</v>
      </c>
    </row>
    <row r="979" spans="1:27" ht="15" customHeight="1" x14ac:dyDescent="0.25">
      <c r="A979" s="75" t="str">
        <f t="shared" si="45"/>
        <v>LDSAPF6.1</v>
      </c>
      <c r="B979" s="75">
        <f>VLOOKUP(L979,Mapping!D:F,3,0)</f>
        <v>6.1</v>
      </c>
      <c r="C979" s="75" t="str">
        <f>VLOOKUP(L979,Mapping!D:G,4,0)</f>
        <v>Accrual</v>
      </c>
      <c r="D979" s="78">
        <f t="shared" si="46"/>
        <v>-1.1539994259999999</v>
      </c>
      <c r="E979" s="78">
        <f t="shared" si="47"/>
        <v>-1.1539994259999999</v>
      </c>
      <c r="F979" s="76">
        <f>VLOOKUP(L979,Mapping!D:H,5,0)</f>
        <v>0</v>
      </c>
      <c r="G979" s="1" t="s">
        <v>648</v>
      </c>
      <c r="H979" s="1" t="s">
        <v>222</v>
      </c>
      <c r="I979" s="1" t="s">
        <v>225</v>
      </c>
      <c r="J979" s="6">
        <v>555100</v>
      </c>
      <c r="K979" s="1" t="s">
        <v>777</v>
      </c>
      <c r="L979" s="6">
        <v>555100</v>
      </c>
      <c r="M979" s="2">
        <v>0</v>
      </c>
      <c r="N979" s="1" t="s">
        <v>778</v>
      </c>
      <c r="O979" s="1" t="s">
        <v>651</v>
      </c>
      <c r="P979" s="2">
        <v>0</v>
      </c>
      <c r="Q979" s="2">
        <v>0</v>
      </c>
      <c r="R979" s="2">
        <v>-11539994.26</v>
      </c>
      <c r="S979" s="2">
        <v>0</v>
      </c>
      <c r="T979" s="2">
        <v>-11539994.26</v>
      </c>
      <c r="U979" s="2">
        <v>0</v>
      </c>
      <c r="V979" s="2">
        <v>0</v>
      </c>
      <c r="W979" s="2">
        <v>0</v>
      </c>
      <c r="X979" s="2">
        <v>-11539994.26</v>
      </c>
      <c r="Y979" s="2">
        <v>0</v>
      </c>
      <c r="Z979" s="2">
        <v>-11539994.26</v>
      </c>
      <c r="AA979" s="2">
        <v>0</v>
      </c>
    </row>
    <row r="980" spans="1:27" ht="15" customHeight="1" x14ac:dyDescent="0.25">
      <c r="A980" s="75" t="str">
        <f t="shared" si="45"/>
        <v>LDSAPF6.1</v>
      </c>
      <c r="B980" s="75">
        <f>VLOOKUP(L980,Mapping!D:F,3,0)</f>
        <v>6.1</v>
      </c>
      <c r="C980" s="75" t="str">
        <f>VLOOKUP(L980,Mapping!D:G,4,0)</f>
        <v>Accrual</v>
      </c>
      <c r="D980" s="78">
        <f t="shared" si="46"/>
        <v>2.9008041000000002E-2</v>
      </c>
      <c r="E980" s="78">
        <f t="shared" si="47"/>
        <v>2.9008041000000002E-2</v>
      </c>
      <c r="F980" s="76">
        <f>VLOOKUP(L980,Mapping!D:H,5,0)</f>
        <v>0</v>
      </c>
      <c r="G980" s="1" t="s">
        <v>648</v>
      </c>
      <c r="H980" s="1" t="s">
        <v>222</v>
      </c>
      <c r="I980" s="1" t="s">
        <v>225</v>
      </c>
      <c r="J980" s="6">
        <v>555100</v>
      </c>
      <c r="K980" s="1" t="s">
        <v>777</v>
      </c>
      <c r="L980" s="6">
        <v>555329</v>
      </c>
      <c r="M980" s="2">
        <v>0</v>
      </c>
      <c r="N980" s="1" t="s">
        <v>779</v>
      </c>
      <c r="O980" s="1" t="s">
        <v>651</v>
      </c>
      <c r="P980" s="2">
        <v>0</v>
      </c>
      <c r="Q980" s="2">
        <v>0</v>
      </c>
      <c r="R980" s="2">
        <v>0</v>
      </c>
      <c r="S980" s="2">
        <v>290080.41000000003</v>
      </c>
      <c r="T980" s="2">
        <v>0</v>
      </c>
      <c r="U980" s="2">
        <v>290080.41000000003</v>
      </c>
      <c r="V980" s="2">
        <v>0</v>
      </c>
      <c r="W980" s="2">
        <v>0</v>
      </c>
      <c r="X980" s="2">
        <v>0</v>
      </c>
      <c r="Y980" s="2">
        <v>290080.41000000003</v>
      </c>
      <c r="Z980" s="2">
        <v>0</v>
      </c>
      <c r="AA980" s="2">
        <v>290080.41000000003</v>
      </c>
    </row>
    <row r="981" spans="1:27" ht="15" customHeight="1" x14ac:dyDescent="0.25">
      <c r="A981" s="75" t="str">
        <f t="shared" si="45"/>
        <v>LDSAPF6.1</v>
      </c>
      <c r="B981" s="75">
        <f>VLOOKUP(L981,Mapping!D:F,3,0)</f>
        <v>6.1</v>
      </c>
      <c r="C981" s="75" t="str">
        <f>VLOOKUP(L981,Mapping!D:G,4,0)</f>
        <v>Accrual</v>
      </c>
      <c r="D981" s="78">
        <f t="shared" si="46"/>
        <v>-0.271186441</v>
      </c>
      <c r="E981" s="78">
        <f t="shared" si="47"/>
        <v>-0.271186441</v>
      </c>
      <c r="F981" s="76">
        <f>VLOOKUP(L981,Mapping!D:H,5,0)</f>
        <v>0</v>
      </c>
      <c r="G981" s="1" t="s">
        <v>648</v>
      </c>
      <c r="H981" s="1" t="s">
        <v>222</v>
      </c>
      <c r="I981" s="1" t="s">
        <v>225</v>
      </c>
      <c r="J981" s="6">
        <v>555100</v>
      </c>
      <c r="K981" s="1" t="s">
        <v>777</v>
      </c>
      <c r="L981" s="6">
        <v>557773</v>
      </c>
      <c r="M981" s="2">
        <v>0</v>
      </c>
      <c r="N981" s="1" t="s">
        <v>1028</v>
      </c>
      <c r="O981" s="1" t="s">
        <v>651</v>
      </c>
      <c r="P981" s="2">
        <v>0</v>
      </c>
      <c r="Q981" s="2">
        <v>0</v>
      </c>
      <c r="R981" s="2">
        <v>-2711864.41</v>
      </c>
      <c r="S981" s="2">
        <v>0</v>
      </c>
      <c r="T981" s="2">
        <v>-2711864.41</v>
      </c>
      <c r="U981" s="2">
        <v>0</v>
      </c>
      <c r="V981" s="2">
        <v>0</v>
      </c>
      <c r="W981" s="2">
        <v>0</v>
      </c>
      <c r="X981" s="2">
        <v>-2711864.41</v>
      </c>
      <c r="Y981" s="2">
        <v>0</v>
      </c>
      <c r="Z981" s="2">
        <v>-2711864.41</v>
      </c>
      <c r="AA981" s="2">
        <v>0</v>
      </c>
    </row>
    <row r="982" spans="1:27" ht="15" customHeight="1" x14ac:dyDescent="0.25">
      <c r="A982" s="75" t="str">
        <f t="shared" si="45"/>
        <v>LDSAPF6.1</v>
      </c>
      <c r="B982" s="75">
        <f>VLOOKUP(L982,Mapping!D:F,3,0)</f>
        <v>6.1</v>
      </c>
      <c r="C982" s="75" t="str">
        <f>VLOOKUP(L982,Mapping!D:G,4,0)</f>
        <v>Accrual</v>
      </c>
      <c r="D982" s="78">
        <f t="shared" si="46"/>
        <v>-2.4406779999999999E-2</v>
      </c>
      <c r="E982" s="78">
        <f t="shared" si="47"/>
        <v>-2.4406779999999999E-2</v>
      </c>
      <c r="F982" s="76">
        <f>VLOOKUP(L982,Mapping!D:H,5,0)</f>
        <v>0</v>
      </c>
      <c r="G982" s="1" t="s">
        <v>648</v>
      </c>
      <c r="H982" s="1" t="s">
        <v>222</v>
      </c>
      <c r="I982" s="1" t="s">
        <v>225</v>
      </c>
      <c r="J982" s="6">
        <v>555100</v>
      </c>
      <c r="K982" s="1" t="s">
        <v>777</v>
      </c>
      <c r="L982" s="6">
        <v>557774</v>
      </c>
      <c r="M982" s="2">
        <v>0</v>
      </c>
      <c r="N982" s="1" t="s">
        <v>1029</v>
      </c>
      <c r="O982" s="1" t="s">
        <v>651</v>
      </c>
      <c r="P982" s="2">
        <v>0</v>
      </c>
      <c r="Q982" s="2">
        <v>0</v>
      </c>
      <c r="R982" s="2">
        <v>-244067.8</v>
      </c>
      <c r="S982" s="2">
        <v>0</v>
      </c>
      <c r="T982" s="2">
        <v>-244067.8</v>
      </c>
      <c r="U982" s="2">
        <v>0</v>
      </c>
      <c r="V982" s="2">
        <v>0</v>
      </c>
      <c r="W982" s="2">
        <v>0</v>
      </c>
      <c r="X982" s="2">
        <v>-244067.8</v>
      </c>
      <c r="Y982" s="2">
        <v>0</v>
      </c>
      <c r="Z982" s="2">
        <v>-244067.8</v>
      </c>
      <c r="AA982" s="2">
        <v>0</v>
      </c>
    </row>
    <row r="983" spans="1:27" ht="15" customHeight="1" x14ac:dyDescent="0.25">
      <c r="A983" s="75" t="str">
        <f t="shared" si="45"/>
        <v>LDSAPF6.1</v>
      </c>
      <c r="B983" s="75">
        <f>VLOOKUP(L983,Mapping!D:F,3,0)</f>
        <v>6.1</v>
      </c>
      <c r="C983" s="75" t="str">
        <f>VLOOKUP(L983,Mapping!D:G,4,0)</f>
        <v>Accrual</v>
      </c>
      <c r="D983" s="78">
        <f t="shared" si="46"/>
        <v>-2.4406779999999999E-2</v>
      </c>
      <c r="E983" s="78">
        <f t="shared" si="47"/>
        <v>-2.4406779999999999E-2</v>
      </c>
      <c r="F983" s="76">
        <f>VLOOKUP(L983,Mapping!D:H,5,0)</f>
        <v>0</v>
      </c>
      <c r="G983" s="1" t="s">
        <v>648</v>
      </c>
      <c r="H983" s="1" t="s">
        <v>222</v>
      </c>
      <c r="I983" s="1" t="s">
        <v>225</v>
      </c>
      <c r="J983" s="6">
        <v>555100</v>
      </c>
      <c r="K983" s="1" t="s">
        <v>777</v>
      </c>
      <c r="L983" s="6">
        <v>557775</v>
      </c>
      <c r="M983" s="2">
        <v>0</v>
      </c>
      <c r="N983" s="1" t="s">
        <v>1030</v>
      </c>
      <c r="O983" s="1" t="s">
        <v>651</v>
      </c>
      <c r="P983" s="2">
        <v>0</v>
      </c>
      <c r="Q983" s="2">
        <v>0</v>
      </c>
      <c r="R983" s="2">
        <v>-244067.8</v>
      </c>
      <c r="S983" s="2">
        <v>0</v>
      </c>
      <c r="T983" s="2">
        <v>-244067.8</v>
      </c>
      <c r="U983" s="2">
        <v>0</v>
      </c>
      <c r="V983" s="2">
        <v>0</v>
      </c>
      <c r="W983" s="2">
        <v>0</v>
      </c>
      <c r="X983" s="2">
        <v>-244067.8</v>
      </c>
      <c r="Y983" s="2">
        <v>0</v>
      </c>
      <c r="Z983" s="2">
        <v>-244067.8</v>
      </c>
      <c r="AA983" s="2">
        <v>0</v>
      </c>
    </row>
    <row r="984" spans="1:27" ht="15" customHeight="1" x14ac:dyDescent="0.25">
      <c r="A984" s="75" t="str">
        <f t="shared" si="45"/>
        <v>LDSAPF6.3</v>
      </c>
      <c r="B984" s="75">
        <f>VLOOKUP(L984,Mapping!D:F,3,0)</f>
        <v>6.3</v>
      </c>
      <c r="C984" s="75" t="str">
        <f>VLOOKUP(L984,Mapping!D:G,4,0)</f>
        <v>Accrual</v>
      </c>
      <c r="D984" s="78">
        <f t="shared" si="46"/>
        <v>0.32000000099999998</v>
      </c>
      <c r="E984" s="78">
        <f t="shared" si="47"/>
        <v>0.32000000099999998</v>
      </c>
      <c r="F984" s="76">
        <f>VLOOKUP(L984,Mapping!D:H,5,0)</f>
        <v>0</v>
      </c>
      <c r="G984" s="1" t="s">
        <v>648</v>
      </c>
      <c r="H984" s="1" t="s">
        <v>222</v>
      </c>
      <c r="I984" s="1" t="s">
        <v>225</v>
      </c>
      <c r="J984" s="6">
        <v>555100</v>
      </c>
      <c r="K984" s="1" t="s">
        <v>777</v>
      </c>
      <c r="L984" s="6">
        <v>557776</v>
      </c>
      <c r="M984" s="2">
        <v>0</v>
      </c>
      <c r="N984" s="1" t="s">
        <v>1031</v>
      </c>
      <c r="O984" s="1" t="s">
        <v>651</v>
      </c>
      <c r="P984" s="2">
        <v>0</v>
      </c>
      <c r="Q984" s="2">
        <v>0</v>
      </c>
      <c r="R984" s="2">
        <v>0</v>
      </c>
      <c r="S984" s="2">
        <v>3200000.01</v>
      </c>
      <c r="T984" s="2">
        <v>0</v>
      </c>
      <c r="U984" s="2">
        <v>3200000.01</v>
      </c>
      <c r="V984" s="2">
        <v>0</v>
      </c>
      <c r="W984" s="2">
        <v>0</v>
      </c>
      <c r="X984" s="2">
        <v>0</v>
      </c>
      <c r="Y984" s="2">
        <v>3200000.01</v>
      </c>
      <c r="Z984" s="2">
        <v>0</v>
      </c>
      <c r="AA984" s="2">
        <v>3200000.01</v>
      </c>
    </row>
    <row r="985" spans="1:27" ht="15" customHeight="1" x14ac:dyDescent="0.25">
      <c r="A985" s="75" t="str">
        <f t="shared" si="45"/>
        <v>LDSAPFIgnore</v>
      </c>
      <c r="B985" s="75" t="str">
        <f>VLOOKUP(L985,Mapping!D:F,3,0)</f>
        <v>Ignore</v>
      </c>
      <c r="C985" s="75" t="str">
        <f>VLOOKUP(L985,Mapping!D:G,4,0)</f>
        <v>Ignore</v>
      </c>
      <c r="D985" s="78">
        <f t="shared" si="46"/>
        <v>-1.7401266000000002E-2</v>
      </c>
      <c r="E985" s="78">
        <f t="shared" si="47"/>
        <v>-1.7401266000000002E-2</v>
      </c>
      <c r="F985" s="76">
        <f>VLOOKUP(L985,Mapping!D:H,5,0)</f>
        <v>0</v>
      </c>
      <c r="G985" s="1" t="s">
        <v>648</v>
      </c>
      <c r="H985" s="1" t="s">
        <v>222</v>
      </c>
      <c r="I985" s="1" t="s">
        <v>225</v>
      </c>
      <c r="J985" s="6">
        <v>555300</v>
      </c>
      <c r="K985" s="1" t="s">
        <v>783</v>
      </c>
      <c r="L985" s="6">
        <v>553303</v>
      </c>
      <c r="M985" s="2">
        <v>0</v>
      </c>
      <c r="N985" s="1" t="s">
        <v>862</v>
      </c>
      <c r="O985" s="1" t="s">
        <v>651</v>
      </c>
      <c r="P985" s="2">
        <v>0</v>
      </c>
      <c r="Q985" s="2">
        <v>0</v>
      </c>
      <c r="R985" s="2">
        <v>-174012.66</v>
      </c>
      <c r="S985" s="2">
        <v>0</v>
      </c>
      <c r="T985" s="2">
        <v>-174012.66</v>
      </c>
      <c r="U985" s="2">
        <v>0</v>
      </c>
      <c r="V985" s="2">
        <v>0</v>
      </c>
      <c r="W985" s="2">
        <v>0</v>
      </c>
      <c r="X985" s="2">
        <v>-174012.66</v>
      </c>
      <c r="Y985" s="2">
        <v>0</v>
      </c>
      <c r="Z985" s="2">
        <v>-174012.66</v>
      </c>
      <c r="AA985" s="2">
        <v>0</v>
      </c>
    </row>
    <row r="986" spans="1:27" ht="15" customHeight="1" x14ac:dyDescent="0.25">
      <c r="A986" s="75" t="str">
        <f t="shared" si="45"/>
        <v>LDSAPFIgnore</v>
      </c>
      <c r="B986" s="75" t="str">
        <f>VLOOKUP(L986,Mapping!D:F,3,0)</f>
        <v>Ignore</v>
      </c>
      <c r="C986" s="75" t="str">
        <f>VLOOKUP(L986,Mapping!D:G,4,0)</f>
        <v>Ignore</v>
      </c>
      <c r="D986" s="78">
        <f t="shared" si="46"/>
        <v>-0.46406462999999998</v>
      </c>
      <c r="E986" s="78">
        <f t="shared" si="47"/>
        <v>-0.46406462999999998</v>
      </c>
      <c r="F986" s="76">
        <f>VLOOKUP(L986,Mapping!D:H,5,0)</f>
        <v>0</v>
      </c>
      <c r="G986" s="1" t="s">
        <v>648</v>
      </c>
      <c r="H986" s="1" t="s">
        <v>222</v>
      </c>
      <c r="I986" s="1" t="s">
        <v>225</v>
      </c>
      <c r="J986" s="6">
        <v>555300</v>
      </c>
      <c r="K986" s="1" t="s">
        <v>783</v>
      </c>
      <c r="L986" s="6">
        <v>553304</v>
      </c>
      <c r="M986" s="2">
        <v>0</v>
      </c>
      <c r="N986" s="1" t="s">
        <v>863</v>
      </c>
      <c r="O986" s="1" t="s">
        <v>651</v>
      </c>
      <c r="P986" s="2">
        <v>0</v>
      </c>
      <c r="Q986" s="2">
        <v>0</v>
      </c>
      <c r="R986" s="2">
        <v>-4640646.3</v>
      </c>
      <c r="S986" s="2">
        <v>0</v>
      </c>
      <c r="T986" s="2">
        <v>-4640646.3</v>
      </c>
      <c r="U986" s="2">
        <v>0</v>
      </c>
      <c r="V986" s="2">
        <v>0</v>
      </c>
      <c r="W986" s="2">
        <v>0</v>
      </c>
      <c r="X986" s="2">
        <v>-4640646.3</v>
      </c>
      <c r="Y986" s="2">
        <v>0</v>
      </c>
      <c r="Z986" s="2">
        <v>-4640646.3</v>
      </c>
      <c r="AA986" s="2">
        <v>0</v>
      </c>
    </row>
    <row r="987" spans="1:27" ht="15" customHeight="1" x14ac:dyDescent="0.25">
      <c r="A987" s="75" t="str">
        <f t="shared" si="45"/>
        <v>LDSAPFIgnore</v>
      </c>
      <c r="B987" s="75" t="str">
        <f>VLOOKUP(L987,Mapping!D:F,3,0)</f>
        <v>Ignore</v>
      </c>
      <c r="C987" s="75" t="str">
        <f>VLOOKUP(L987,Mapping!D:G,4,0)</f>
        <v>Ignore</v>
      </c>
      <c r="D987" s="78">
        <f t="shared" si="46"/>
        <v>-9.9237098999999995E-2</v>
      </c>
      <c r="E987" s="78">
        <f t="shared" si="47"/>
        <v>-9.9237098999999995E-2</v>
      </c>
      <c r="F987" s="76">
        <f>VLOOKUP(L987,Mapping!D:H,5,0)</f>
        <v>0</v>
      </c>
      <c r="G987" s="1" t="s">
        <v>648</v>
      </c>
      <c r="H987" s="1" t="s">
        <v>222</v>
      </c>
      <c r="I987" s="1" t="s">
        <v>225</v>
      </c>
      <c r="J987" s="6">
        <v>555300</v>
      </c>
      <c r="K987" s="1" t="s">
        <v>783</v>
      </c>
      <c r="L987" s="6">
        <v>554366</v>
      </c>
      <c r="M987" s="2">
        <v>0</v>
      </c>
      <c r="N987" s="1" t="s">
        <v>866</v>
      </c>
      <c r="O987" s="1" t="s">
        <v>651</v>
      </c>
      <c r="P987" s="2">
        <v>0</v>
      </c>
      <c r="Q987" s="2">
        <v>0</v>
      </c>
      <c r="R987" s="2">
        <v>-992370.99</v>
      </c>
      <c r="S987" s="2">
        <v>0</v>
      </c>
      <c r="T987" s="2">
        <v>-992370.99</v>
      </c>
      <c r="U987" s="2">
        <v>0</v>
      </c>
      <c r="V987" s="2">
        <v>0</v>
      </c>
      <c r="W987" s="2">
        <v>0</v>
      </c>
      <c r="X987" s="2">
        <v>-992370.99</v>
      </c>
      <c r="Y987" s="2">
        <v>0</v>
      </c>
      <c r="Z987" s="2">
        <v>-992370.99</v>
      </c>
      <c r="AA987" s="2">
        <v>0</v>
      </c>
    </row>
    <row r="988" spans="1:27" ht="15" customHeight="1" x14ac:dyDescent="0.25">
      <c r="A988" s="75" t="str">
        <f t="shared" si="45"/>
        <v>LDSTDFIgnore</v>
      </c>
      <c r="B988" s="75" t="str">
        <f>VLOOKUP(L988,Mapping!D:F,3,0)</f>
        <v>Ignore</v>
      </c>
      <c r="C988" s="75" t="str">
        <f>VLOOKUP(L988,Mapping!D:G,4,0)</f>
        <v>Ignore</v>
      </c>
      <c r="D988" s="78">
        <f t="shared" si="46"/>
        <v>-24.973658744999998</v>
      </c>
      <c r="E988" s="78">
        <f t="shared" si="47"/>
        <v>-24.973658744999998</v>
      </c>
      <c r="F988" s="76" t="str">
        <f>VLOOKUP(L988,Mapping!D:H,5,0)</f>
        <v>AUM</v>
      </c>
      <c r="G988" s="1" t="s">
        <v>648</v>
      </c>
      <c r="H988" s="1" t="s">
        <v>257</v>
      </c>
      <c r="I988" s="1" t="s">
        <v>259</v>
      </c>
      <c r="J988" s="6">
        <v>102000</v>
      </c>
      <c r="K988" s="1" t="s">
        <v>649</v>
      </c>
      <c r="L988" s="6">
        <v>102110</v>
      </c>
      <c r="M988" s="2">
        <v>0</v>
      </c>
      <c r="N988" s="1" t="s">
        <v>874</v>
      </c>
      <c r="O988" s="1" t="s">
        <v>651</v>
      </c>
      <c r="P988" s="2">
        <v>0</v>
      </c>
      <c r="Q988" s="2">
        <v>0</v>
      </c>
      <c r="R988" s="2">
        <v>-249736587.44999999</v>
      </c>
      <c r="S988" s="2">
        <v>0</v>
      </c>
      <c r="T988" s="2">
        <v>-249736587.44999999</v>
      </c>
      <c r="U988" s="2">
        <v>0</v>
      </c>
      <c r="V988" s="2">
        <v>0</v>
      </c>
      <c r="W988" s="2">
        <v>0</v>
      </c>
      <c r="X988" s="2">
        <v>-249736587.44999999</v>
      </c>
      <c r="Y988" s="2">
        <v>0</v>
      </c>
      <c r="Z988" s="2">
        <v>-249736587.44999999</v>
      </c>
      <c r="AA988" s="2">
        <v>0</v>
      </c>
    </row>
    <row r="989" spans="1:27" ht="15" customHeight="1" x14ac:dyDescent="0.25">
      <c r="A989" s="75" t="str">
        <f t="shared" si="45"/>
        <v>LDSTDFIgnore</v>
      </c>
      <c r="B989" s="75" t="str">
        <f>VLOOKUP(L989,Mapping!D:F,3,0)</f>
        <v>Ignore</v>
      </c>
      <c r="C989" s="75" t="str">
        <f>VLOOKUP(L989,Mapping!D:G,4,0)</f>
        <v>Ignore</v>
      </c>
      <c r="D989" s="78">
        <f t="shared" si="46"/>
        <v>-25.022022580000002</v>
      </c>
      <c r="E989" s="78">
        <f t="shared" si="47"/>
        <v>-185.32907306199999</v>
      </c>
      <c r="F989" s="76" t="str">
        <f>VLOOKUP(L989,Mapping!D:H,5,0)</f>
        <v>AUM</v>
      </c>
      <c r="G989" s="1" t="s">
        <v>648</v>
      </c>
      <c r="H989" s="1" t="s">
        <v>257</v>
      </c>
      <c r="I989" s="1" t="s">
        <v>259</v>
      </c>
      <c r="J989" s="6">
        <v>102000</v>
      </c>
      <c r="K989" s="1" t="s">
        <v>649</v>
      </c>
      <c r="L989" s="6">
        <v>102120</v>
      </c>
      <c r="M989" s="2">
        <v>0</v>
      </c>
      <c r="N989" s="1" t="s">
        <v>650</v>
      </c>
      <c r="O989" s="1" t="s">
        <v>651</v>
      </c>
      <c r="P989" s="2">
        <v>-1603070504.8199999</v>
      </c>
      <c r="Q989" s="2">
        <v>0</v>
      </c>
      <c r="R989" s="2">
        <v>-250220225.80000001</v>
      </c>
      <c r="S989" s="2">
        <v>0</v>
      </c>
      <c r="T989" s="2">
        <v>-1853290730.6199999</v>
      </c>
      <c r="U989" s="2">
        <v>0</v>
      </c>
      <c r="V989" s="2">
        <v>-1603070504.8199999</v>
      </c>
      <c r="W989" s="2">
        <v>0</v>
      </c>
      <c r="X989" s="2">
        <v>-250220225.80000001</v>
      </c>
      <c r="Y989" s="2">
        <v>0</v>
      </c>
      <c r="Z989" s="2">
        <v>-1853290730.6199999</v>
      </c>
      <c r="AA989" s="2">
        <v>0</v>
      </c>
    </row>
    <row r="990" spans="1:27" ht="15" customHeight="1" x14ac:dyDescent="0.25">
      <c r="A990" s="75" t="str">
        <f t="shared" si="45"/>
        <v>LDSTDFIgnore</v>
      </c>
      <c r="B990" s="75" t="str">
        <f>VLOOKUP(L990,Mapping!D:F,3,0)</f>
        <v>Ignore</v>
      </c>
      <c r="C990" s="75" t="str">
        <f>VLOOKUP(L990,Mapping!D:G,4,0)</f>
        <v>Ignore</v>
      </c>
      <c r="D990" s="78">
        <f t="shared" si="46"/>
        <v>21.909877181999999</v>
      </c>
      <c r="E990" s="78">
        <f t="shared" si="47"/>
        <v>-104.48160765700001</v>
      </c>
      <c r="F990" s="76" t="str">
        <f>VLOOKUP(L990,Mapping!D:H,5,0)</f>
        <v>AUM</v>
      </c>
      <c r="G990" s="1" t="s">
        <v>648</v>
      </c>
      <c r="H990" s="1" t="s">
        <v>257</v>
      </c>
      <c r="I990" s="1" t="s">
        <v>259</v>
      </c>
      <c r="J990" s="6">
        <v>102000</v>
      </c>
      <c r="K990" s="1" t="s">
        <v>649</v>
      </c>
      <c r="L990" s="6">
        <v>102130</v>
      </c>
      <c r="M990" s="2">
        <v>0</v>
      </c>
      <c r="N990" s="1" t="s">
        <v>652</v>
      </c>
      <c r="O990" s="1" t="s">
        <v>651</v>
      </c>
      <c r="P990" s="2">
        <v>-1263914848.3900001</v>
      </c>
      <c r="Q990" s="2">
        <v>0</v>
      </c>
      <c r="R990" s="2">
        <v>0</v>
      </c>
      <c r="S990" s="2">
        <v>219098771.81999999</v>
      </c>
      <c r="T990" s="2">
        <v>-1044816076.5700001</v>
      </c>
      <c r="U990" s="2">
        <v>0</v>
      </c>
      <c r="V990" s="2">
        <v>-1263914848.3900001</v>
      </c>
      <c r="W990" s="2">
        <v>0</v>
      </c>
      <c r="X990" s="2">
        <v>0</v>
      </c>
      <c r="Y990" s="2">
        <v>219098771.81999999</v>
      </c>
      <c r="Z990" s="2">
        <v>-1044816076.5700001</v>
      </c>
      <c r="AA990" s="2">
        <v>0</v>
      </c>
    </row>
    <row r="991" spans="1:27" ht="15" customHeight="1" x14ac:dyDescent="0.25">
      <c r="A991" s="75" t="str">
        <f t="shared" si="45"/>
        <v>LDSTDFIgnore</v>
      </c>
      <c r="B991" s="75" t="str">
        <f>VLOOKUP(L991,Mapping!D:F,3,0)</f>
        <v>Ignore</v>
      </c>
      <c r="C991" s="75" t="str">
        <f>VLOOKUP(L991,Mapping!D:G,4,0)</f>
        <v>Ignore</v>
      </c>
      <c r="D991" s="78">
        <f t="shared" si="46"/>
        <v>-10.863087999999999</v>
      </c>
      <c r="E991" s="78">
        <f t="shared" si="47"/>
        <v>-10.863087999999999</v>
      </c>
      <c r="F991" s="76" t="str">
        <f>VLOOKUP(L991,Mapping!D:H,5,0)</f>
        <v>AUM</v>
      </c>
      <c r="G991" s="1" t="s">
        <v>648</v>
      </c>
      <c r="H991" s="1" t="s">
        <v>257</v>
      </c>
      <c r="I991" s="1" t="s">
        <v>259</v>
      </c>
      <c r="J991" s="6">
        <v>102000</v>
      </c>
      <c r="K991" s="1" t="s">
        <v>649</v>
      </c>
      <c r="L991" s="6">
        <v>102135</v>
      </c>
      <c r="M991" s="2">
        <v>0</v>
      </c>
      <c r="N991" s="1" t="s">
        <v>653</v>
      </c>
      <c r="O991" s="1" t="s">
        <v>651</v>
      </c>
      <c r="P991" s="2">
        <v>0</v>
      </c>
      <c r="Q991" s="2">
        <v>0</v>
      </c>
      <c r="R991" s="2">
        <v>-108630880</v>
      </c>
      <c r="S991" s="2">
        <v>0</v>
      </c>
      <c r="T991" s="2">
        <v>-108630880</v>
      </c>
      <c r="U991" s="2">
        <v>0</v>
      </c>
      <c r="V991" s="2">
        <v>0</v>
      </c>
      <c r="W991" s="2">
        <v>0</v>
      </c>
      <c r="X991" s="2">
        <v>-108630880</v>
      </c>
      <c r="Y991" s="2">
        <v>0</v>
      </c>
      <c r="Z991" s="2">
        <v>-108630880</v>
      </c>
      <c r="AA991" s="2">
        <v>0</v>
      </c>
    </row>
    <row r="992" spans="1:27" ht="15" customHeight="1" x14ac:dyDescent="0.25">
      <c r="A992" s="75" t="str">
        <f t="shared" si="45"/>
        <v>LDSTDFIgnore</v>
      </c>
      <c r="B992" s="75" t="str">
        <f>VLOOKUP(L992,Mapping!D:F,3,0)</f>
        <v>Ignore</v>
      </c>
      <c r="C992" s="75" t="str">
        <f>VLOOKUP(L992,Mapping!D:G,4,0)</f>
        <v>Ignore</v>
      </c>
      <c r="D992" s="78">
        <f t="shared" si="46"/>
        <v>24.786799999999999</v>
      </c>
      <c r="E992" s="78">
        <f t="shared" si="47"/>
        <v>0</v>
      </c>
      <c r="F992" s="76" t="str">
        <f>VLOOKUP(L992,Mapping!D:H,5,0)</f>
        <v>AUM</v>
      </c>
      <c r="G992" s="1" t="s">
        <v>648</v>
      </c>
      <c r="H992" s="1" t="s">
        <v>257</v>
      </c>
      <c r="I992" s="1" t="s">
        <v>259</v>
      </c>
      <c r="J992" s="6">
        <v>102000</v>
      </c>
      <c r="K992" s="1" t="s">
        <v>649</v>
      </c>
      <c r="L992" s="6">
        <v>102180</v>
      </c>
      <c r="M992" s="2">
        <v>0</v>
      </c>
      <c r="N992" s="1" t="s">
        <v>829</v>
      </c>
      <c r="O992" s="1" t="s">
        <v>651</v>
      </c>
      <c r="P992" s="2">
        <v>-247868000</v>
      </c>
      <c r="Q992" s="2">
        <v>0</v>
      </c>
      <c r="R992" s="2">
        <v>0</v>
      </c>
      <c r="S992" s="2">
        <v>247868000</v>
      </c>
      <c r="T992" s="2">
        <v>0</v>
      </c>
      <c r="U992" s="2">
        <v>0</v>
      </c>
      <c r="V992" s="2">
        <v>-247868000</v>
      </c>
      <c r="W992" s="2">
        <v>0</v>
      </c>
      <c r="X992" s="2">
        <v>0</v>
      </c>
      <c r="Y992" s="2">
        <v>247868000</v>
      </c>
      <c r="Z992" s="2">
        <v>0</v>
      </c>
      <c r="AA992" s="2">
        <v>0</v>
      </c>
    </row>
    <row r="993" spans="1:27" ht="15" customHeight="1" x14ac:dyDescent="0.25">
      <c r="A993" s="75" t="str">
        <f t="shared" si="45"/>
        <v>LDSTDFIgnore</v>
      </c>
      <c r="B993" s="75" t="str">
        <f>VLOOKUP(L993,Mapping!D:F,3,0)</f>
        <v>Ignore</v>
      </c>
      <c r="C993" s="75" t="str">
        <f>VLOOKUP(L993,Mapping!D:G,4,0)</f>
        <v>Ignore</v>
      </c>
      <c r="D993" s="78">
        <f t="shared" si="46"/>
        <v>-28.674418733</v>
      </c>
      <c r="E993" s="78">
        <f t="shared" si="47"/>
        <v>-53.295935</v>
      </c>
      <c r="F993" s="76" t="str">
        <f>VLOOKUP(L993,Mapping!D:H,5,0)</f>
        <v>AUM</v>
      </c>
      <c r="G993" s="1" t="s">
        <v>648</v>
      </c>
      <c r="H993" s="1" t="s">
        <v>257</v>
      </c>
      <c r="I993" s="1" t="s">
        <v>259</v>
      </c>
      <c r="J993" s="6">
        <v>102000</v>
      </c>
      <c r="K993" s="1" t="s">
        <v>649</v>
      </c>
      <c r="L993" s="6">
        <v>102190</v>
      </c>
      <c r="M993" s="2">
        <v>0</v>
      </c>
      <c r="N993" s="1" t="s">
        <v>830</v>
      </c>
      <c r="O993" s="1" t="s">
        <v>651</v>
      </c>
      <c r="P993" s="2">
        <v>-246215162.66999999</v>
      </c>
      <c r="Q993" s="2">
        <v>0</v>
      </c>
      <c r="R993" s="2">
        <v>-286744187.32999998</v>
      </c>
      <c r="S993" s="2">
        <v>0</v>
      </c>
      <c r="T993" s="2">
        <v>-532959350</v>
      </c>
      <c r="U993" s="2">
        <v>0</v>
      </c>
      <c r="V993" s="2">
        <v>-246215162.66999999</v>
      </c>
      <c r="W993" s="2">
        <v>0</v>
      </c>
      <c r="X993" s="2">
        <v>-286744187.32999998</v>
      </c>
      <c r="Y993" s="2">
        <v>0</v>
      </c>
      <c r="Z993" s="2">
        <v>-532959350</v>
      </c>
      <c r="AA993" s="2">
        <v>0</v>
      </c>
    </row>
    <row r="994" spans="1:27" ht="15" customHeight="1" x14ac:dyDescent="0.25">
      <c r="A994" s="75" t="str">
        <f t="shared" si="45"/>
        <v>LDSTDFIgnore</v>
      </c>
      <c r="B994" s="75" t="str">
        <f>VLOOKUP(L994,Mapping!D:F,3,0)</f>
        <v>Ignore</v>
      </c>
      <c r="C994" s="75" t="str">
        <f>VLOOKUP(L994,Mapping!D:G,4,0)</f>
        <v>Ignore</v>
      </c>
      <c r="D994" s="78">
        <f t="shared" si="46"/>
        <v>0.234390615</v>
      </c>
      <c r="E994" s="78">
        <f t="shared" si="47"/>
        <v>-0.20605485500000001</v>
      </c>
      <c r="F994" s="76" t="str">
        <f>VLOOKUP(L994,Mapping!D:H,5,0)</f>
        <v>AUM</v>
      </c>
      <c r="G994" s="1" t="s">
        <v>648</v>
      </c>
      <c r="H994" s="1" t="s">
        <v>257</v>
      </c>
      <c r="I994" s="1" t="s">
        <v>259</v>
      </c>
      <c r="J994" s="6">
        <v>110000</v>
      </c>
      <c r="K994" s="1" t="s">
        <v>656</v>
      </c>
      <c r="L994" s="6">
        <v>110116</v>
      </c>
      <c r="M994" s="2">
        <v>0</v>
      </c>
      <c r="N994" s="1" t="s">
        <v>659</v>
      </c>
      <c r="O994" s="1" t="s">
        <v>651</v>
      </c>
      <c r="P994" s="2">
        <v>-4404454.7</v>
      </c>
      <c r="Q994" s="2">
        <v>0</v>
      </c>
      <c r="R994" s="2">
        <v>0</v>
      </c>
      <c r="S994" s="2">
        <v>2343906.15</v>
      </c>
      <c r="T994" s="2">
        <v>-2060548.55</v>
      </c>
      <c r="U994" s="2">
        <v>0</v>
      </c>
      <c r="V994" s="2">
        <v>-4404454.7</v>
      </c>
      <c r="W994" s="2">
        <v>0</v>
      </c>
      <c r="X994" s="2">
        <v>0</v>
      </c>
      <c r="Y994" s="2">
        <v>2343906.15</v>
      </c>
      <c r="Z994" s="2">
        <v>-2060548.55</v>
      </c>
      <c r="AA994" s="2">
        <v>0</v>
      </c>
    </row>
    <row r="995" spans="1:27" ht="15" customHeight="1" x14ac:dyDescent="0.25">
      <c r="A995" s="75" t="str">
        <f t="shared" si="45"/>
        <v>LDSTDFIgnore</v>
      </c>
      <c r="B995" s="75" t="str">
        <f>VLOOKUP(L995,Mapping!D:F,3,0)</f>
        <v>Ignore</v>
      </c>
      <c r="C995" s="75" t="str">
        <f>VLOOKUP(L995,Mapping!D:G,4,0)</f>
        <v>Ignore</v>
      </c>
      <c r="D995" s="78">
        <f t="shared" si="46"/>
        <v>0.30649737400000004</v>
      </c>
      <c r="E995" s="78">
        <f t="shared" si="47"/>
        <v>-0.15084466100000002</v>
      </c>
      <c r="F995" s="76" t="str">
        <f>VLOOKUP(L995,Mapping!D:H,5,0)</f>
        <v>AUM</v>
      </c>
      <c r="G995" s="1" t="s">
        <v>648</v>
      </c>
      <c r="H995" s="1" t="s">
        <v>257</v>
      </c>
      <c r="I995" s="1" t="s">
        <v>259</v>
      </c>
      <c r="J995" s="6">
        <v>110000</v>
      </c>
      <c r="K995" s="1" t="s">
        <v>656</v>
      </c>
      <c r="L995" s="6">
        <v>110123</v>
      </c>
      <c r="M995" s="2">
        <v>0</v>
      </c>
      <c r="N995" s="1" t="s">
        <v>1017</v>
      </c>
      <c r="O995" s="1" t="s">
        <v>651</v>
      </c>
      <c r="P995" s="2">
        <v>-4573420.3499999996</v>
      </c>
      <c r="Q995" s="2">
        <v>0</v>
      </c>
      <c r="R995" s="2">
        <v>0</v>
      </c>
      <c r="S995" s="2">
        <v>3064973.74</v>
      </c>
      <c r="T995" s="2">
        <v>-1508446.61</v>
      </c>
      <c r="U995" s="2">
        <v>0</v>
      </c>
      <c r="V995" s="2">
        <v>-4573420.3499999996</v>
      </c>
      <c r="W995" s="2">
        <v>0</v>
      </c>
      <c r="X995" s="2">
        <v>0</v>
      </c>
      <c r="Y995" s="2">
        <v>3064973.74</v>
      </c>
      <c r="Z995" s="2">
        <v>-1508446.61</v>
      </c>
      <c r="AA995" s="2">
        <v>0</v>
      </c>
    </row>
    <row r="996" spans="1:27" ht="15" customHeight="1" x14ac:dyDescent="0.25">
      <c r="A996" s="75" t="str">
        <f t="shared" si="45"/>
        <v>LDSTDFIgnore</v>
      </c>
      <c r="B996" s="75" t="str">
        <f>VLOOKUP(L996,Mapping!D:F,3,0)</f>
        <v>Ignore</v>
      </c>
      <c r="C996" s="75" t="str">
        <f>VLOOKUP(L996,Mapping!D:G,4,0)</f>
        <v>Ignore</v>
      </c>
      <c r="D996" s="78">
        <f t="shared" si="46"/>
        <v>-4.1397884999999995E-2</v>
      </c>
      <c r="E996" s="78">
        <f t="shared" si="47"/>
        <v>-4.1397884999999995E-2</v>
      </c>
      <c r="F996" s="76" t="str">
        <f>VLOOKUP(L996,Mapping!D:H,5,0)</f>
        <v>AUM</v>
      </c>
      <c r="G996" s="1" t="s">
        <v>648</v>
      </c>
      <c r="H996" s="1" t="s">
        <v>257</v>
      </c>
      <c r="I996" s="1" t="s">
        <v>259</v>
      </c>
      <c r="J996" s="6">
        <v>110000</v>
      </c>
      <c r="K996" s="1" t="s">
        <v>656</v>
      </c>
      <c r="L996" s="6">
        <v>110125</v>
      </c>
      <c r="M996" s="2">
        <v>0</v>
      </c>
      <c r="N996" s="1" t="s">
        <v>1713</v>
      </c>
      <c r="O996" s="1" t="s">
        <v>651</v>
      </c>
      <c r="P996" s="2">
        <v>0</v>
      </c>
      <c r="Q996" s="2">
        <v>0</v>
      </c>
      <c r="R996" s="2">
        <v>-413978.85</v>
      </c>
      <c r="S996" s="2">
        <v>0</v>
      </c>
      <c r="T996" s="2">
        <v>-413978.85</v>
      </c>
      <c r="U996" s="2">
        <v>0</v>
      </c>
      <c r="V996" s="2">
        <v>0</v>
      </c>
      <c r="W996" s="2">
        <v>0</v>
      </c>
      <c r="X996" s="2">
        <v>-413978.85</v>
      </c>
      <c r="Y996" s="2">
        <v>0</v>
      </c>
      <c r="Z996" s="2">
        <v>-413978.85</v>
      </c>
      <c r="AA996" s="2">
        <v>0</v>
      </c>
    </row>
    <row r="997" spans="1:27" ht="15" customHeight="1" x14ac:dyDescent="0.25">
      <c r="A997" s="75" t="str">
        <f t="shared" si="45"/>
        <v>LDSTDFIgnore</v>
      </c>
      <c r="B997" s="75" t="str">
        <f>VLOOKUP(L997,Mapping!D:F,3,0)</f>
        <v>Ignore</v>
      </c>
      <c r="C997" s="75" t="str">
        <f>VLOOKUP(L997,Mapping!D:G,4,0)</f>
        <v>Ignore</v>
      </c>
      <c r="D997" s="78">
        <f t="shared" si="46"/>
        <v>-3.1939030000000005E-3</v>
      </c>
      <c r="E997" s="78">
        <f t="shared" si="47"/>
        <v>-3.1939030000000005E-3</v>
      </c>
      <c r="F997" s="76" t="str">
        <f>VLOOKUP(L997,Mapping!D:H,5,0)</f>
        <v>AUM</v>
      </c>
      <c r="G997" s="1" t="s">
        <v>648</v>
      </c>
      <c r="H997" s="1" t="s">
        <v>257</v>
      </c>
      <c r="I997" s="1" t="s">
        <v>259</v>
      </c>
      <c r="J997" s="6">
        <v>110000</v>
      </c>
      <c r="K997" s="1" t="s">
        <v>656</v>
      </c>
      <c r="L997" s="6">
        <v>110126</v>
      </c>
      <c r="M997" s="2">
        <v>0</v>
      </c>
      <c r="N997" s="1" t="s">
        <v>1714</v>
      </c>
      <c r="O997" s="1" t="s">
        <v>651</v>
      </c>
      <c r="P997" s="2">
        <v>0</v>
      </c>
      <c r="Q997" s="2">
        <v>0</v>
      </c>
      <c r="R997" s="2">
        <v>-31939.030000000006</v>
      </c>
      <c r="S997" s="2">
        <v>0</v>
      </c>
      <c r="T997" s="2">
        <v>-31939.030000000006</v>
      </c>
      <c r="U997" s="2">
        <v>0</v>
      </c>
      <c r="V997" s="2">
        <v>0</v>
      </c>
      <c r="W997" s="2">
        <v>0</v>
      </c>
      <c r="X997" s="2">
        <v>-31939.030000000006</v>
      </c>
      <c r="Y997" s="2">
        <v>0</v>
      </c>
      <c r="Z997" s="2">
        <v>-31939.030000000006</v>
      </c>
      <c r="AA997" s="2">
        <v>0</v>
      </c>
    </row>
    <row r="998" spans="1:27" ht="15" customHeight="1" x14ac:dyDescent="0.25">
      <c r="A998" s="75" t="str">
        <f t="shared" si="45"/>
        <v>LDSTDFIgnore</v>
      </c>
      <c r="B998" s="75" t="str">
        <f>VLOOKUP(L998,Mapping!D:F,3,0)</f>
        <v>Ignore</v>
      </c>
      <c r="C998" s="75" t="str">
        <f>VLOOKUP(L998,Mapping!D:G,4,0)</f>
        <v>Ignore</v>
      </c>
      <c r="D998" s="78">
        <f t="shared" si="46"/>
        <v>-0.61425686800000001</v>
      </c>
      <c r="E998" s="78">
        <f t="shared" si="47"/>
        <v>-9.7088790379999992</v>
      </c>
      <c r="F998" s="76" t="str">
        <f>VLOOKUP(L998,Mapping!D:H,5,0)</f>
        <v>AUM</v>
      </c>
      <c r="G998" s="1" t="s">
        <v>648</v>
      </c>
      <c r="H998" s="1" t="s">
        <v>257</v>
      </c>
      <c r="I998" s="1" t="s">
        <v>259</v>
      </c>
      <c r="J998" s="6">
        <v>110000</v>
      </c>
      <c r="K998" s="1" t="s">
        <v>656</v>
      </c>
      <c r="L998" s="6">
        <v>110247</v>
      </c>
      <c r="M998" s="2">
        <v>0</v>
      </c>
      <c r="N998" s="1" t="s">
        <v>660</v>
      </c>
      <c r="O998" s="1" t="s">
        <v>651</v>
      </c>
      <c r="P998" s="2">
        <v>-90946221.700000003</v>
      </c>
      <c r="Q998" s="2">
        <v>0</v>
      </c>
      <c r="R998" s="2">
        <v>-6142568.6799999997</v>
      </c>
      <c r="S998" s="2">
        <v>0</v>
      </c>
      <c r="T998" s="2">
        <v>-97088790.379999995</v>
      </c>
      <c r="U998" s="2">
        <v>0</v>
      </c>
      <c r="V998" s="2">
        <v>-90946221.700000003</v>
      </c>
      <c r="W998" s="2">
        <v>0</v>
      </c>
      <c r="X998" s="2">
        <v>-6142568.6799999997</v>
      </c>
      <c r="Y998" s="2">
        <v>0</v>
      </c>
      <c r="Z998" s="2">
        <v>-97088790.379999995</v>
      </c>
      <c r="AA998" s="2">
        <v>0</v>
      </c>
    </row>
    <row r="999" spans="1:27" ht="15" customHeight="1" x14ac:dyDescent="0.25">
      <c r="A999" s="75" t="str">
        <f t="shared" si="45"/>
        <v>LDSTDFIgnore</v>
      </c>
      <c r="B999" s="75" t="str">
        <f>VLOOKUP(L999,Mapping!D:F,3,0)</f>
        <v>Ignore</v>
      </c>
      <c r="C999" s="75" t="str">
        <f>VLOOKUP(L999,Mapping!D:G,4,0)</f>
        <v>Ignore</v>
      </c>
      <c r="D999" s="78">
        <f t="shared" si="46"/>
        <v>0.43977510999999997</v>
      </c>
      <c r="E999" s="78">
        <f t="shared" si="47"/>
        <v>0.42732270999999994</v>
      </c>
      <c r="F999" s="76" t="str">
        <f>VLOOKUP(L999,Mapping!D:H,5,0)</f>
        <v>AUM</v>
      </c>
      <c r="G999" s="1" t="s">
        <v>648</v>
      </c>
      <c r="H999" s="1" t="s">
        <v>257</v>
      </c>
      <c r="I999" s="1" t="s">
        <v>259</v>
      </c>
      <c r="J999" s="6">
        <v>132000</v>
      </c>
      <c r="K999" s="1" t="s">
        <v>661</v>
      </c>
      <c r="L999" s="6">
        <v>132121</v>
      </c>
      <c r="M999" s="2">
        <v>0</v>
      </c>
      <c r="N999" s="1" t="s">
        <v>662</v>
      </c>
      <c r="O999" s="1" t="s">
        <v>651</v>
      </c>
      <c r="P999" s="2">
        <v>-124524</v>
      </c>
      <c r="Q999" s="2">
        <v>0</v>
      </c>
      <c r="R999" s="2">
        <v>0</v>
      </c>
      <c r="S999" s="2">
        <v>4397751.0999999996</v>
      </c>
      <c r="T999" s="2">
        <v>0</v>
      </c>
      <c r="U999" s="2">
        <v>4273227.0999999996</v>
      </c>
      <c r="V999" s="2">
        <v>-124524</v>
      </c>
      <c r="W999" s="2">
        <v>0</v>
      </c>
      <c r="X999" s="2">
        <v>0</v>
      </c>
      <c r="Y999" s="2">
        <v>4397751.0999999996</v>
      </c>
      <c r="Z999" s="2">
        <v>0</v>
      </c>
      <c r="AA999" s="2">
        <v>4273227.0999999996</v>
      </c>
    </row>
    <row r="1000" spans="1:27" ht="15" customHeight="1" x14ac:dyDescent="0.25">
      <c r="A1000" s="75" t="str">
        <f t="shared" si="45"/>
        <v>LDSTDFIgnore</v>
      </c>
      <c r="B1000" s="75" t="str">
        <f>VLOOKUP(L1000,Mapping!D:F,3,0)</f>
        <v>Ignore</v>
      </c>
      <c r="C1000" s="75" t="str">
        <f>VLOOKUP(L1000,Mapping!D:G,4,0)</f>
        <v>Ignore</v>
      </c>
      <c r="D1000" s="78">
        <f t="shared" si="46"/>
        <v>4.4384949E-2</v>
      </c>
      <c r="E1000" s="78">
        <f t="shared" si="47"/>
        <v>4.4384949E-2</v>
      </c>
      <c r="F1000" s="76" t="str">
        <f>VLOOKUP(L1000,Mapping!D:H,5,0)</f>
        <v>AUM</v>
      </c>
      <c r="G1000" s="1" t="s">
        <v>648</v>
      </c>
      <c r="H1000" s="1" t="s">
        <v>257</v>
      </c>
      <c r="I1000" s="1" t="s">
        <v>259</v>
      </c>
      <c r="J1000" s="6">
        <v>132000</v>
      </c>
      <c r="K1000" s="1" t="s">
        <v>661</v>
      </c>
      <c r="L1000" s="6">
        <v>132124</v>
      </c>
      <c r="M1000" s="2">
        <v>0</v>
      </c>
      <c r="N1000" s="1" t="s">
        <v>663</v>
      </c>
      <c r="O1000" s="1" t="s">
        <v>651</v>
      </c>
      <c r="P1000" s="2">
        <v>0</v>
      </c>
      <c r="Q1000" s="2">
        <v>0</v>
      </c>
      <c r="R1000" s="2">
        <v>0</v>
      </c>
      <c r="S1000" s="2">
        <v>443849.49</v>
      </c>
      <c r="T1000" s="2">
        <v>0</v>
      </c>
      <c r="U1000" s="2">
        <v>443849.49</v>
      </c>
      <c r="V1000" s="2">
        <v>0</v>
      </c>
      <c r="W1000" s="2">
        <v>0</v>
      </c>
      <c r="X1000" s="2">
        <v>0</v>
      </c>
      <c r="Y1000" s="2">
        <v>443849.49</v>
      </c>
      <c r="Z1000" s="2">
        <v>0</v>
      </c>
      <c r="AA1000" s="2">
        <v>443849.49</v>
      </c>
    </row>
    <row r="1001" spans="1:27" ht="15" customHeight="1" x14ac:dyDescent="0.25">
      <c r="A1001" s="75" t="str">
        <f t="shared" si="45"/>
        <v>LDSTDFIgnore</v>
      </c>
      <c r="B1001" s="75" t="str">
        <f>VLOOKUP(L1001,Mapping!D:F,3,0)</f>
        <v>Ignore</v>
      </c>
      <c r="C1001" s="75" t="str">
        <f>VLOOKUP(L1001,Mapping!D:G,4,0)</f>
        <v>Ignore</v>
      </c>
      <c r="D1001" s="78">
        <f t="shared" si="46"/>
        <v>36.256661986000005</v>
      </c>
      <c r="E1001" s="78">
        <f t="shared" si="47"/>
        <v>0</v>
      </c>
      <c r="F1001" s="76" t="str">
        <f>VLOOKUP(L1001,Mapping!D:H,5,0)</f>
        <v>AUM</v>
      </c>
      <c r="G1001" s="1" t="s">
        <v>648</v>
      </c>
      <c r="H1001" s="1" t="s">
        <v>257</v>
      </c>
      <c r="I1001" s="1" t="s">
        <v>259</v>
      </c>
      <c r="J1001" s="6">
        <v>132000</v>
      </c>
      <c r="K1001" s="1" t="s">
        <v>661</v>
      </c>
      <c r="L1001" s="6">
        <v>132160</v>
      </c>
      <c r="M1001" s="2">
        <v>0</v>
      </c>
      <c r="N1001" s="1" t="s">
        <v>664</v>
      </c>
      <c r="O1001" s="1" t="s">
        <v>651</v>
      </c>
      <c r="P1001" s="2">
        <v>-362566619.86000001</v>
      </c>
      <c r="Q1001" s="2">
        <v>0</v>
      </c>
      <c r="R1001" s="2">
        <v>0</v>
      </c>
      <c r="S1001" s="2">
        <v>362566619.86000001</v>
      </c>
      <c r="T1001" s="2">
        <v>0</v>
      </c>
      <c r="U1001" s="2">
        <v>0</v>
      </c>
      <c r="V1001" s="2">
        <v>-362566619.86000001</v>
      </c>
      <c r="W1001" s="2">
        <v>0</v>
      </c>
      <c r="X1001" s="2">
        <v>0</v>
      </c>
      <c r="Y1001" s="2">
        <v>362566619.86000001</v>
      </c>
      <c r="Z1001" s="2">
        <v>0</v>
      </c>
      <c r="AA1001" s="2">
        <v>0</v>
      </c>
    </row>
    <row r="1002" spans="1:27" ht="15" customHeight="1" x14ac:dyDescent="0.25">
      <c r="A1002" s="75" t="str">
        <f t="shared" si="45"/>
        <v>LDSTDFIgnore</v>
      </c>
      <c r="B1002" s="75" t="str">
        <f>VLOOKUP(L1002,Mapping!D:F,3,0)</f>
        <v>Ignore</v>
      </c>
      <c r="C1002" s="75" t="str">
        <f>VLOOKUP(L1002,Mapping!D:G,4,0)</f>
        <v>Ignore</v>
      </c>
      <c r="D1002" s="78">
        <f t="shared" si="46"/>
        <v>9.0367089999999997E-2</v>
      </c>
      <c r="E1002" s="78">
        <f t="shared" si="47"/>
        <v>0</v>
      </c>
      <c r="F1002" s="76" t="str">
        <f>VLOOKUP(L1002,Mapping!D:H,5,0)</f>
        <v>AUM</v>
      </c>
      <c r="G1002" s="1" t="s">
        <v>648</v>
      </c>
      <c r="H1002" s="1" t="s">
        <v>257</v>
      </c>
      <c r="I1002" s="1" t="s">
        <v>259</v>
      </c>
      <c r="J1002" s="6">
        <v>140000</v>
      </c>
      <c r="K1002" s="1" t="s">
        <v>665</v>
      </c>
      <c r="L1002" s="6">
        <v>140375</v>
      </c>
      <c r="M1002" s="2">
        <v>0</v>
      </c>
      <c r="N1002" s="1" t="s">
        <v>1456</v>
      </c>
      <c r="O1002" s="1" t="s">
        <v>651</v>
      </c>
      <c r="P1002" s="2">
        <v>-903670.9</v>
      </c>
      <c r="Q1002" s="2">
        <v>0</v>
      </c>
      <c r="R1002" s="2">
        <v>0</v>
      </c>
      <c r="S1002" s="2">
        <v>903670.9</v>
      </c>
      <c r="T1002" s="2">
        <v>0</v>
      </c>
      <c r="U1002" s="2">
        <v>0</v>
      </c>
      <c r="V1002" s="2">
        <v>-903670.9</v>
      </c>
      <c r="W1002" s="2">
        <v>0</v>
      </c>
      <c r="X1002" s="2">
        <v>0</v>
      </c>
      <c r="Y1002" s="2">
        <v>903670.9</v>
      </c>
      <c r="Z1002" s="2">
        <v>0</v>
      </c>
      <c r="AA1002" s="2">
        <v>0</v>
      </c>
    </row>
    <row r="1003" spans="1:27" ht="15" customHeight="1" x14ac:dyDescent="0.25">
      <c r="A1003" s="75" t="str">
        <f t="shared" si="45"/>
        <v>LDSTDFIgnore</v>
      </c>
      <c r="B1003" s="75" t="str">
        <f>VLOOKUP(L1003,Mapping!D:F,3,0)</f>
        <v>Ignore</v>
      </c>
      <c r="C1003" s="75" t="str">
        <f>VLOOKUP(L1003,Mapping!D:G,4,0)</f>
        <v>Ignore</v>
      </c>
      <c r="D1003" s="78">
        <f t="shared" si="46"/>
        <v>3.1831669999999998E-3</v>
      </c>
      <c r="E1003" s="78">
        <f t="shared" si="47"/>
        <v>-9.9655199999999994E-4</v>
      </c>
      <c r="F1003" s="76" t="str">
        <f>VLOOKUP(L1003,Mapping!D:H,5,0)</f>
        <v>AUM</v>
      </c>
      <c r="G1003" s="1" t="s">
        <v>648</v>
      </c>
      <c r="H1003" s="1" t="s">
        <v>257</v>
      </c>
      <c r="I1003" s="1" t="s">
        <v>259</v>
      </c>
      <c r="J1003" s="6">
        <v>140000</v>
      </c>
      <c r="K1003" s="1" t="s">
        <v>665</v>
      </c>
      <c r="L1003" s="6">
        <v>140500</v>
      </c>
      <c r="M1003" s="2">
        <v>0</v>
      </c>
      <c r="N1003" s="1" t="s">
        <v>670</v>
      </c>
      <c r="O1003" s="1" t="s">
        <v>651</v>
      </c>
      <c r="P1003" s="2">
        <v>-41797.19</v>
      </c>
      <c r="Q1003" s="2">
        <v>0</v>
      </c>
      <c r="R1003" s="2">
        <v>0</v>
      </c>
      <c r="S1003" s="2">
        <v>31831.67</v>
      </c>
      <c r="T1003" s="2">
        <v>-9965.52</v>
      </c>
      <c r="U1003" s="2">
        <v>0</v>
      </c>
      <c r="V1003" s="2">
        <v>-41797.19</v>
      </c>
      <c r="W1003" s="2">
        <v>0</v>
      </c>
      <c r="X1003" s="2">
        <v>0</v>
      </c>
      <c r="Y1003" s="2">
        <v>31831.67</v>
      </c>
      <c r="Z1003" s="2">
        <v>-9965.52</v>
      </c>
      <c r="AA1003" s="2">
        <v>0</v>
      </c>
    </row>
    <row r="1004" spans="1:27" ht="15" customHeight="1" x14ac:dyDescent="0.25">
      <c r="A1004" s="75" t="str">
        <f t="shared" si="45"/>
        <v>LDSTDFIgnore</v>
      </c>
      <c r="B1004" s="75" t="str">
        <f>VLOOKUP(L1004,Mapping!D:F,3,0)</f>
        <v>Ignore</v>
      </c>
      <c r="C1004" s="75" t="str">
        <f>VLOOKUP(L1004,Mapping!D:G,4,0)</f>
        <v>Ignore</v>
      </c>
      <c r="D1004" s="78">
        <f t="shared" si="46"/>
        <v>3.0000000000000001E-5</v>
      </c>
      <c r="E1004" s="78">
        <f t="shared" si="47"/>
        <v>0</v>
      </c>
      <c r="F1004" s="76" t="str">
        <f>VLOOKUP(L1004,Mapping!D:H,5,0)</f>
        <v>AUM</v>
      </c>
      <c r="G1004" s="1" t="s">
        <v>648</v>
      </c>
      <c r="H1004" s="1" t="s">
        <v>257</v>
      </c>
      <c r="I1004" s="1" t="s">
        <v>259</v>
      </c>
      <c r="J1004" s="6">
        <v>140000</v>
      </c>
      <c r="K1004" s="1" t="s">
        <v>665</v>
      </c>
      <c r="L1004" s="6">
        <v>140537</v>
      </c>
      <c r="M1004" s="2">
        <v>0</v>
      </c>
      <c r="N1004" s="1" t="s">
        <v>1470</v>
      </c>
      <c r="O1004" s="1" t="s">
        <v>651</v>
      </c>
      <c r="P1004" s="2">
        <v>-300</v>
      </c>
      <c r="Q1004" s="2">
        <v>0</v>
      </c>
      <c r="R1004" s="2">
        <v>0</v>
      </c>
      <c r="S1004" s="2">
        <v>300</v>
      </c>
      <c r="T1004" s="2">
        <v>0</v>
      </c>
      <c r="U1004" s="2">
        <v>0</v>
      </c>
      <c r="V1004" s="2">
        <v>-300</v>
      </c>
      <c r="W1004" s="2">
        <v>0</v>
      </c>
      <c r="X1004" s="2">
        <v>0</v>
      </c>
      <c r="Y1004" s="2">
        <v>300</v>
      </c>
      <c r="Z1004" s="2">
        <v>0</v>
      </c>
      <c r="AA1004" s="2">
        <v>0</v>
      </c>
    </row>
    <row r="1005" spans="1:27" ht="15" customHeight="1" x14ac:dyDescent="0.25">
      <c r="A1005" s="75" t="str">
        <f t="shared" si="45"/>
        <v>LDSTDFIgnore</v>
      </c>
      <c r="B1005" s="75" t="str">
        <f>VLOOKUP(L1005,Mapping!D:F,3,0)</f>
        <v>Ignore</v>
      </c>
      <c r="C1005" s="75" t="str">
        <f>VLOOKUP(L1005,Mapping!D:G,4,0)</f>
        <v>Ignore</v>
      </c>
      <c r="D1005" s="78">
        <f t="shared" si="46"/>
        <v>-2.6255269999999999E-3</v>
      </c>
      <c r="E1005" s="78">
        <f t="shared" si="47"/>
        <v>-5.9208730000000001E-3</v>
      </c>
      <c r="F1005" s="76" t="str">
        <f>VLOOKUP(L1005,Mapping!D:H,5,0)</f>
        <v>AUM</v>
      </c>
      <c r="G1005" s="1" t="s">
        <v>648</v>
      </c>
      <c r="H1005" s="1" t="s">
        <v>257</v>
      </c>
      <c r="I1005" s="1" t="s">
        <v>259</v>
      </c>
      <c r="J1005" s="6">
        <v>140000</v>
      </c>
      <c r="K1005" s="1" t="s">
        <v>665</v>
      </c>
      <c r="L1005" s="6">
        <v>140551</v>
      </c>
      <c r="M1005" s="2">
        <v>0</v>
      </c>
      <c r="N1005" s="1" t="s">
        <v>1018</v>
      </c>
      <c r="O1005" s="1" t="s">
        <v>651</v>
      </c>
      <c r="P1005" s="2">
        <v>-32953.46</v>
      </c>
      <c r="Q1005" s="2">
        <v>0</v>
      </c>
      <c r="R1005" s="2">
        <v>-26255.27</v>
      </c>
      <c r="S1005" s="2">
        <v>0</v>
      </c>
      <c r="T1005" s="2">
        <v>-59208.73</v>
      </c>
      <c r="U1005" s="2">
        <v>0</v>
      </c>
      <c r="V1005" s="2">
        <v>-32953.46</v>
      </c>
      <c r="W1005" s="2">
        <v>0</v>
      </c>
      <c r="X1005" s="2">
        <v>-26255.27</v>
      </c>
      <c r="Y1005" s="2">
        <v>0</v>
      </c>
      <c r="Z1005" s="2">
        <v>-59208.73</v>
      </c>
      <c r="AA1005" s="2">
        <v>0</v>
      </c>
    </row>
    <row r="1006" spans="1:27" ht="15" customHeight="1" x14ac:dyDescent="0.25">
      <c r="A1006" s="75" t="str">
        <f t="shared" si="45"/>
        <v>LDSTDFIgnore</v>
      </c>
      <c r="B1006" s="75" t="str">
        <f>VLOOKUP(L1006,Mapping!D:F,3,0)</f>
        <v>Ignore</v>
      </c>
      <c r="C1006" s="75" t="str">
        <f>VLOOKUP(L1006,Mapping!D:G,4,0)</f>
        <v>Ignore</v>
      </c>
      <c r="D1006" s="78">
        <f t="shared" si="46"/>
        <v>0.72281643699999998</v>
      </c>
      <c r="E1006" s="78">
        <f t="shared" si="47"/>
        <v>-4.7878169869999994</v>
      </c>
      <c r="F1006" s="76" t="str">
        <f>VLOOKUP(L1006,Mapping!D:H,5,0)</f>
        <v>AUM</v>
      </c>
      <c r="G1006" s="1" t="s">
        <v>648</v>
      </c>
      <c r="H1006" s="1" t="s">
        <v>257</v>
      </c>
      <c r="I1006" s="1" t="s">
        <v>259</v>
      </c>
      <c r="J1006" s="6">
        <v>152000</v>
      </c>
      <c r="K1006" s="1" t="s">
        <v>671</v>
      </c>
      <c r="L1006" s="6">
        <v>152120</v>
      </c>
      <c r="M1006" s="2">
        <v>0</v>
      </c>
      <c r="N1006" s="1" t="s">
        <v>672</v>
      </c>
      <c r="O1006" s="1" t="s">
        <v>651</v>
      </c>
      <c r="P1006" s="2">
        <v>-55106334.240000002</v>
      </c>
      <c r="Q1006" s="2">
        <v>0</v>
      </c>
      <c r="R1006" s="2">
        <v>0</v>
      </c>
      <c r="S1006" s="2">
        <v>7228164.3700000001</v>
      </c>
      <c r="T1006" s="2">
        <v>-47878169.869999997</v>
      </c>
      <c r="U1006" s="2">
        <v>0</v>
      </c>
      <c r="V1006" s="2">
        <v>-55106334.240000002</v>
      </c>
      <c r="W1006" s="2">
        <v>0</v>
      </c>
      <c r="X1006" s="2">
        <v>0</v>
      </c>
      <c r="Y1006" s="2">
        <v>7228164.3700000001</v>
      </c>
      <c r="Z1006" s="2">
        <v>-47878169.869999997</v>
      </c>
      <c r="AA1006" s="2">
        <v>0</v>
      </c>
    </row>
    <row r="1007" spans="1:27" ht="15" customHeight="1" x14ac:dyDescent="0.25">
      <c r="A1007" s="75" t="str">
        <f t="shared" si="45"/>
        <v>LDSTDFIgnore</v>
      </c>
      <c r="B1007" s="75" t="str">
        <f>VLOOKUP(L1007,Mapping!D:F,3,0)</f>
        <v>Ignore</v>
      </c>
      <c r="C1007" s="75" t="str">
        <f>VLOOKUP(L1007,Mapping!D:G,4,0)</f>
        <v>Ignore</v>
      </c>
      <c r="D1007" s="78">
        <f t="shared" si="46"/>
        <v>-0.15613331200000002</v>
      </c>
      <c r="E1007" s="78">
        <f t="shared" si="47"/>
        <v>-2.4509894440000002</v>
      </c>
      <c r="F1007" s="76" t="str">
        <f>VLOOKUP(L1007,Mapping!D:H,5,0)</f>
        <v>AUM</v>
      </c>
      <c r="G1007" s="1" t="s">
        <v>648</v>
      </c>
      <c r="H1007" s="1" t="s">
        <v>257</v>
      </c>
      <c r="I1007" s="1" t="s">
        <v>259</v>
      </c>
      <c r="J1007" s="6">
        <v>152000</v>
      </c>
      <c r="K1007" s="1" t="s">
        <v>671</v>
      </c>
      <c r="L1007" s="6">
        <v>152130</v>
      </c>
      <c r="M1007" s="2">
        <v>0</v>
      </c>
      <c r="N1007" s="1" t="s">
        <v>673</v>
      </c>
      <c r="O1007" s="1" t="s">
        <v>651</v>
      </c>
      <c r="P1007" s="2">
        <v>-22948561.32</v>
      </c>
      <c r="Q1007" s="2">
        <v>0</v>
      </c>
      <c r="R1007" s="2">
        <v>-1561333.12</v>
      </c>
      <c r="S1007" s="2">
        <v>0</v>
      </c>
      <c r="T1007" s="2">
        <v>-24509894.440000001</v>
      </c>
      <c r="U1007" s="2">
        <v>0</v>
      </c>
      <c r="V1007" s="2">
        <v>-22948561.32</v>
      </c>
      <c r="W1007" s="2">
        <v>0</v>
      </c>
      <c r="X1007" s="2">
        <v>-1561333.12</v>
      </c>
      <c r="Y1007" s="2">
        <v>0</v>
      </c>
      <c r="Z1007" s="2">
        <v>-24509894.440000001</v>
      </c>
      <c r="AA1007" s="2">
        <v>0</v>
      </c>
    </row>
    <row r="1008" spans="1:27" ht="15" customHeight="1" x14ac:dyDescent="0.25">
      <c r="A1008" s="75" t="str">
        <f t="shared" si="45"/>
        <v>LDSTDFIgnore</v>
      </c>
      <c r="B1008" s="75" t="str">
        <f>VLOOKUP(L1008,Mapping!D:F,3,0)</f>
        <v>Ignore</v>
      </c>
      <c r="C1008" s="75" t="str">
        <f>VLOOKUP(L1008,Mapping!D:G,4,0)</f>
        <v>Ignore</v>
      </c>
      <c r="D1008" s="78">
        <f t="shared" si="46"/>
        <v>-0.23791111099999998</v>
      </c>
      <c r="E1008" s="78">
        <f t="shared" si="47"/>
        <v>-0.23791111099999998</v>
      </c>
      <c r="F1008" s="76" t="str">
        <f>VLOOKUP(L1008,Mapping!D:H,5,0)</f>
        <v>AUM</v>
      </c>
      <c r="G1008" s="1" t="s">
        <v>648</v>
      </c>
      <c r="H1008" s="1" t="s">
        <v>257</v>
      </c>
      <c r="I1008" s="1" t="s">
        <v>259</v>
      </c>
      <c r="J1008" s="6">
        <v>152000</v>
      </c>
      <c r="K1008" s="1" t="s">
        <v>671</v>
      </c>
      <c r="L1008" s="6">
        <v>152135</v>
      </c>
      <c r="M1008" s="2">
        <v>0</v>
      </c>
      <c r="N1008" s="1" t="s">
        <v>674</v>
      </c>
      <c r="O1008" s="1" t="s">
        <v>651</v>
      </c>
      <c r="P1008" s="2">
        <v>0</v>
      </c>
      <c r="Q1008" s="2">
        <v>0</v>
      </c>
      <c r="R1008" s="2">
        <v>-2379111.11</v>
      </c>
      <c r="S1008" s="2">
        <v>0</v>
      </c>
      <c r="T1008" s="2">
        <v>-2379111.11</v>
      </c>
      <c r="U1008" s="2">
        <v>0</v>
      </c>
      <c r="V1008" s="2">
        <v>0</v>
      </c>
      <c r="W1008" s="2">
        <v>0</v>
      </c>
      <c r="X1008" s="2">
        <v>-2379111.11</v>
      </c>
      <c r="Y1008" s="2">
        <v>0</v>
      </c>
      <c r="Z1008" s="2">
        <v>-2379111.11</v>
      </c>
      <c r="AA1008" s="2">
        <v>0</v>
      </c>
    </row>
    <row r="1009" spans="1:27" ht="15" customHeight="1" x14ac:dyDescent="0.25">
      <c r="A1009" s="75" t="str">
        <f t="shared" si="45"/>
        <v>LDSTDFIgnore</v>
      </c>
      <c r="B1009" s="75" t="str">
        <f>VLOOKUP(L1009,Mapping!D:F,3,0)</f>
        <v>Ignore</v>
      </c>
      <c r="C1009" s="75" t="str">
        <f>VLOOKUP(L1009,Mapping!D:G,4,0)</f>
        <v>Ignore</v>
      </c>
      <c r="D1009" s="78">
        <f t="shared" si="46"/>
        <v>0.11245724999999999</v>
      </c>
      <c r="E1009" s="78">
        <f t="shared" si="47"/>
        <v>0</v>
      </c>
      <c r="F1009" s="76" t="str">
        <f>VLOOKUP(L1009,Mapping!D:H,5,0)</f>
        <v>AUM</v>
      </c>
      <c r="G1009" s="1" t="s">
        <v>648</v>
      </c>
      <c r="H1009" s="1" t="s">
        <v>257</v>
      </c>
      <c r="I1009" s="1" t="s">
        <v>259</v>
      </c>
      <c r="J1009" s="6">
        <v>152000</v>
      </c>
      <c r="K1009" s="1" t="s">
        <v>671</v>
      </c>
      <c r="L1009" s="6">
        <v>152180</v>
      </c>
      <c r="M1009" s="2">
        <v>0</v>
      </c>
      <c r="N1009" s="1" t="s">
        <v>832</v>
      </c>
      <c r="O1009" s="1" t="s">
        <v>651</v>
      </c>
      <c r="P1009" s="2">
        <v>-1124572.5</v>
      </c>
      <c r="Q1009" s="2">
        <v>0</v>
      </c>
      <c r="R1009" s="2">
        <v>0</v>
      </c>
      <c r="S1009" s="2">
        <v>1124572.5</v>
      </c>
      <c r="T1009" s="2">
        <v>0</v>
      </c>
      <c r="U1009" s="2">
        <v>0</v>
      </c>
      <c r="V1009" s="2">
        <v>-1124572.5</v>
      </c>
      <c r="W1009" s="2">
        <v>0</v>
      </c>
      <c r="X1009" s="2">
        <v>0</v>
      </c>
      <c r="Y1009" s="2">
        <v>1124572.5</v>
      </c>
      <c r="Z1009" s="2">
        <v>0</v>
      </c>
      <c r="AA1009" s="2">
        <v>0</v>
      </c>
    </row>
    <row r="1010" spans="1:27" ht="15" customHeight="1" x14ac:dyDescent="0.25">
      <c r="A1010" s="75" t="str">
        <f t="shared" si="45"/>
        <v>LDSTDFIgnore</v>
      </c>
      <c r="B1010" s="75" t="str">
        <f>VLOOKUP(L1010,Mapping!D:F,3,0)</f>
        <v>Ignore</v>
      </c>
      <c r="C1010" s="75" t="str">
        <f>VLOOKUP(L1010,Mapping!D:G,4,0)</f>
        <v>Ignore</v>
      </c>
      <c r="D1010" s="78">
        <f t="shared" si="46"/>
        <v>-0.290942967</v>
      </c>
      <c r="E1010" s="78">
        <f t="shared" si="47"/>
        <v>-0.53625645</v>
      </c>
      <c r="F1010" s="76" t="str">
        <f>VLOOKUP(L1010,Mapping!D:H,5,0)</f>
        <v>AUM</v>
      </c>
      <c r="G1010" s="1" t="s">
        <v>648</v>
      </c>
      <c r="H1010" s="1" t="s">
        <v>257</v>
      </c>
      <c r="I1010" s="1" t="s">
        <v>259</v>
      </c>
      <c r="J1010" s="6">
        <v>152000</v>
      </c>
      <c r="K1010" s="1" t="s">
        <v>671</v>
      </c>
      <c r="L1010" s="6">
        <v>152181</v>
      </c>
      <c r="M1010" s="2">
        <v>0</v>
      </c>
      <c r="N1010" s="1" t="s">
        <v>833</v>
      </c>
      <c r="O1010" s="1" t="s">
        <v>651</v>
      </c>
      <c r="P1010" s="2">
        <v>-2453134.83</v>
      </c>
      <c r="Q1010" s="2">
        <v>0</v>
      </c>
      <c r="R1010" s="2">
        <v>-2909429.67</v>
      </c>
      <c r="S1010" s="2">
        <v>0</v>
      </c>
      <c r="T1010" s="2">
        <v>-5362564.5</v>
      </c>
      <c r="U1010" s="2">
        <v>0</v>
      </c>
      <c r="V1010" s="2">
        <v>-2453134.83</v>
      </c>
      <c r="W1010" s="2">
        <v>0</v>
      </c>
      <c r="X1010" s="2">
        <v>-2909429.67</v>
      </c>
      <c r="Y1010" s="2">
        <v>0</v>
      </c>
      <c r="Z1010" s="2">
        <v>-5362564.5</v>
      </c>
      <c r="AA1010" s="2">
        <v>0</v>
      </c>
    </row>
    <row r="1011" spans="1:27" ht="15" customHeight="1" x14ac:dyDescent="0.25">
      <c r="A1011" s="75" t="str">
        <f t="shared" si="45"/>
        <v>LDSTDFIgnore</v>
      </c>
      <c r="B1011" s="75" t="str">
        <f>VLOOKUP(L1011,Mapping!D:F,3,0)</f>
        <v>Ignore</v>
      </c>
      <c r="C1011" s="75" t="str">
        <f>VLOOKUP(L1011,Mapping!D:G,4,0)</f>
        <v>Ignore</v>
      </c>
      <c r="D1011" s="78">
        <f t="shared" si="46"/>
        <v>-5.1696000000000001E-5</v>
      </c>
      <c r="E1011" s="78">
        <f t="shared" si="47"/>
        <v>-8.8552900000000013E-4</v>
      </c>
      <c r="F1011" s="76" t="str">
        <f>VLOOKUP(L1011,Mapping!D:H,5,0)</f>
        <v>AUM</v>
      </c>
      <c r="G1011" s="1" t="s">
        <v>648</v>
      </c>
      <c r="H1011" s="1" t="s">
        <v>257</v>
      </c>
      <c r="I1011" s="1" t="s">
        <v>259</v>
      </c>
      <c r="J1011" s="6">
        <v>152000</v>
      </c>
      <c r="K1011" s="1" t="s">
        <v>671</v>
      </c>
      <c r="L1011" s="6">
        <v>152248</v>
      </c>
      <c r="M1011" s="2">
        <v>0</v>
      </c>
      <c r="N1011" s="1" t="s">
        <v>676</v>
      </c>
      <c r="O1011" s="1" t="s">
        <v>651</v>
      </c>
      <c r="P1011" s="2">
        <v>-8338.33</v>
      </c>
      <c r="Q1011" s="2">
        <v>0</v>
      </c>
      <c r="R1011" s="2">
        <v>-516.96</v>
      </c>
      <c r="S1011" s="2">
        <v>0</v>
      </c>
      <c r="T1011" s="2">
        <v>-8855.2900000000009</v>
      </c>
      <c r="U1011" s="2">
        <v>0</v>
      </c>
      <c r="V1011" s="2">
        <v>-8338.33</v>
      </c>
      <c r="W1011" s="2">
        <v>0</v>
      </c>
      <c r="X1011" s="2">
        <v>-516.96</v>
      </c>
      <c r="Y1011" s="2">
        <v>0</v>
      </c>
      <c r="Z1011" s="2">
        <v>-8855.2900000000009</v>
      </c>
      <c r="AA1011" s="2">
        <v>0</v>
      </c>
    </row>
    <row r="1012" spans="1:27" ht="15" customHeight="1" x14ac:dyDescent="0.25">
      <c r="A1012" s="75" t="str">
        <f t="shared" si="45"/>
        <v>LDSTDFIgnore</v>
      </c>
      <c r="B1012" s="75" t="str">
        <f>VLOOKUP(L1012,Mapping!D:F,3,0)</f>
        <v>Ignore</v>
      </c>
      <c r="C1012" s="75" t="str">
        <f>VLOOKUP(L1012,Mapping!D:G,4,0)</f>
        <v>Ignore</v>
      </c>
      <c r="D1012" s="78">
        <f t="shared" si="46"/>
        <v>-7.0049050000000005E-3</v>
      </c>
      <c r="E1012" s="78">
        <f t="shared" si="47"/>
        <v>-7.0049050000000005E-3</v>
      </c>
      <c r="F1012" s="76" t="str">
        <f>VLOOKUP(L1012,Mapping!D:H,5,0)</f>
        <v>AUM</v>
      </c>
      <c r="G1012" s="1" t="s">
        <v>648</v>
      </c>
      <c r="H1012" s="1" t="s">
        <v>257</v>
      </c>
      <c r="I1012" s="1" t="s">
        <v>259</v>
      </c>
      <c r="J1012" s="6">
        <v>152000</v>
      </c>
      <c r="K1012" s="1" t="s">
        <v>671</v>
      </c>
      <c r="L1012" s="6">
        <v>153001</v>
      </c>
      <c r="M1012" s="2">
        <v>0</v>
      </c>
      <c r="N1012" s="1" t="s">
        <v>876</v>
      </c>
      <c r="O1012" s="1" t="s">
        <v>651</v>
      </c>
      <c r="P1012" s="2">
        <v>0</v>
      </c>
      <c r="Q1012" s="2">
        <v>0</v>
      </c>
      <c r="R1012" s="2">
        <v>-70049.05</v>
      </c>
      <c r="S1012" s="2">
        <v>0</v>
      </c>
      <c r="T1012" s="2">
        <v>-70049.05</v>
      </c>
      <c r="U1012" s="2">
        <v>0</v>
      </c>
      <c r="V1012" s="2">
        <v>0</v>
      </c>
      <c r="W1012" s="2">
        <v>0</v>
      </c>
      <c r="X1012" s="2">
        <v>-70049.05</v>
      </c>
      <c r="Y1012" s="2">
        <v>0</v>
      </c>
      <c r="Z1012" s="2">
        <v>-70049.05</v>
      </c>
      <c r="AA1012" s="2">
        <v>0</v>
      </c>
    </row>
    <row r="1013" spans="1:27" ht="15" customHeight="1" x14ac:dyDescent="0.25">
      <c r="A1013" s="75" t="str">
        <f t="shared" si="45"/>
        <v>LDSTDFIgnore</v>
      </c>
      <c r="B1013" s="75" t="str">
        <f>VLOOKUP(L1013,Mapping!D:F,3,0)</f>
        <v>Ignore</v>
      </c>
      <c r="C1013" s="75" t="str">
        <f>VLOOKUP(L1013,Mapping!D:G,4,0)</f>
        <v>Ignore</v>
      </c>
      <c r="D1013" s="78">
        <f t="shared" si="46"/>
        <v>6.3650000000000002E-5</v>
      </c>
      <c r="E1013" s="78">
        <f t="shared" si="47"/>
        <v>6.3650000000000002E-5</v>
      </c>
      <c r="F1013" s="76" t="str">
        <f>VLOOKUP(L1013,Mapping!D:H,5,0)</f>
        <v>AUM</v>
      </c>
      <c r="G1013" s="1" t="s">
        <v>648</v>
      </c>
      <c r="H1013" s="1" t="s">
        <v>257</v>
      </c>
      <c r="I1013" s="1" t="s">
        <v>259</v>
      </c>
      <c r="J1013" s="6">
        <v>160000</v>
      </c>
      <c r="K1013" s="1" t="s">
        <v>677</v>
      </c>
      <c r="L1013" s="6">
        <v>162110</v>
      </c>
      <c r="M1013" s="2">
        <v>0</v>
      </c>
      <c r="N1013" s="1" t="s">
        <v>877</v>
      </c>
      <c r="O1013" s="1" t="s">
        <v>651</v>
      </c>
      <c r="P1013" s="2">
        <v>0</v>
      </c>
      <c r="Q1013" s="2">
        <v>0</v>
      </c>
      <c r="R1013" s="2">
        <v>0</v>
      </c>
      <c r="S1013" s="2">
        <v>636.5</v>
      </c>
      <c r="T1013" s="2">
        <v>0</v>
      </c>
      <c r="U1013" s="2">
        <v>636.5</v>
      </c>
      <c r="V1013" s="2">
        <v>0</v>
      </c>
      <c r="W1013" s="2">
        <v>0</v>
      </c>
      <c r="X1013" s="2">
        <v>0</v>
      </c>
      <c r="Y1013" s="2">
        <v>636.5</v>
      </c>
      <c r="Z1013" s="2">
        <v>0</v>
      </c>
      <c r="AA1013" s="2">
        <v>636.5</v>
      </c>
    </row>
    <row r="1014" spans="1:27" ht="15" customHeight="1" x14ac:dyDescent="0.25">
      <c r="A1014" s="75" t="str">
        <f t="shared" si="45"/>
        <v>LDSTDFIgnore</v>
      </c>
      <c r="B1014" s="75" t="str">
        <f>VLOOKUP(L1014,Mapping!D:F,3,0)</f>
        <v>Ignore</v>
      </c>
      <c r="C1014" s="75" t="str">
        <f>VLOOKUP(L1014,Mapping!D:G,4,0)</f>
        <v>Ignore</v>
      </c>
      <c r="D1014" s="78">
        <f t="shared" si="46"/>
        <v>1.0495295800000002</v>
      </c>
      <c r="E1014" s="78">
        <f t="shared" si="47"/>
        <v>-1.1832419380000001</v>
      </c>
      <c r="F1014" s="76" t="str">
        <f>VLOOKUP(L1014,Mapping!D:H,5,0)</f>
        <v>AUM</v>
      </c>
      <c r="G1014" s="1" t="s">
        <v>648</v>
      </c>
      <c r="H1014" s="1" t="s">
        <v>257</v>
      </c>
      <c r="I1014" s="1" t="s">
        <v>259</v>
      </c>
      <c r="J1014" s="6">
        <v>160000</v>
      </c>
      <c r="K1014" s="1" t="s">
        <v>677</v>
      </c>
      <c r="L1014" s="6">
        <v>162120</v>
      </c>
      <c r="M1014" s="2">
        <v>0</v>
      </c>
      <c r="N1014" s="1" t="s">
        <v>678</v>
      </c>
      <c r="O1014" s="1" t="s">
        <v>651</v>
      </c>
      <c r="P1014" s="2">
        <v>-22327715.18</v>
      </c>
      <c r="Q1014" s="2">
        <v>0</v>
      </c>
      <c r="R1014" s="2">
        <v>0</v>
      </c>
      <c r="S1014" s="2">
        <v>10495295.800000001</v>
      </c>
      <c r="T1014" s="2">
        <v>-11832419.380000001</v>
      </c>
      <c r="U1014" s="2">
        <v>0</v>
      </c>
      <c r="V1014" s="2">
        <v>-22327715.18</v>
      </c>
      <c r="W1014" s="2">
        <v>0</v>
      </c>
      <c r="X1014" s="2">
        <v>0</v>
      </c>
      <c r="Y1014" s="2">
        <v>10495295.800000001</v>
      </c>
      <c r="Z1014" s="2">
        <v>-11832419.380000001</v>
      </c>
      <c r="AA1014" s="2">
        <v>0</v>
      </c>
    </row>
    <row r="1015" spans="1:27" ht="15" customHeight="1" x14ac:dyDescent="0.25">
      <c r="A1015" s="75" t="str">
        <f t="shared" si="45"/>
        <v>LDSTDFIgnore</v>
      </c>
      <c r="B1015" s="75" t="str">
        <f>VLOOKUP(L1015,Mapping!D:F,3,0)</f>
        <v>Ignore</v>
      </c>
      <c r="C1015" s="75" t="str">
        <f>VLOOKUP(L1015,Mapping!D:G,4,0)</f>
        <v>Ignore</v>
      </c>
      <c r="D1015" s="78">
        <f t="shared" si="46"/>
        <v>-4.8263546000000004E-2</v>
      </c>
      <c r="E1015" s="78">
        <f t="shared" si="47"/>
        <v>0.26346565700000002</v>
      </c>
      <c r="F1015" s="76" t="str">
        <f>VLOOKUP(L1015,Mapping!D:H,5,0)</f>
        <v>AUM</v>
      </c>
      <c r="G1015" s="1" t="s">
        <v>648</v>
      </c>
      <c r="H1015" s="1" t="s">
        <v>257</v>
      </c>
      <c r="I1015" s="1" t="s">
        <v>259</v>
      </c>
      <c r="J1015" s="6">
        <v>160000</v>
      </c>
      <c r="K1015" s="1" t="s">
        <v>677</v>
      </c>
      <c r="L1015" s="6">
        <v>162130</v>
      </c>
      <c r="M1015" s="2">
        <v>0</v>
      </c>
      <c r="N1015" s="1" t="s">
        <v>679</v>
      </c>
      <c r="O1015" s="1" t="s">
        <v>651</v>
      </c>
      <c r="P1015" s="2">
        <v>0</v>
      </c>
      <c r="Q1015" s="2">
        <v>3117292.03</v>
      </c>
      <c r="R1015" s="2">
        <v>-482635.46</v>
      </c>
      <c r="S1015" s="2">
        <v>0</v>
      </c>
      <c r="T1015" s="2">
        <v>0</v>
      </c>
      <c r="U1015" s="2">
        <v>2634656.5700000003</v>
      </c>
      <c r="V1015" s="2">
        <v>0</v>
      </c>
      <c r="W1015" s="2">
        <v>3117292.03</v>
      </c>
      <c r="X1015" s="2">
        <v>-482635.46</v>
      </c>
      <c r="Y1015" s="2">
        <v>0</v>
      </c>
      <c r="Z1015" s="2">
        <v>0</v>
      </c>
      <c r="AA1015" s="2">
        <v>2634656.5700000003</v>
      </c>
    </row>
    <row r="1016" spans="1:27" ht="15" customHeight="1" x14ac:dyDescent="0.25">
      <c r="A1016" s="75" t="str">
        <f t="shared" si="45"/>
        <v>LDSTDFIgnore</v>
      </c>
      <c r="B1016" s="75" t="str">
        <f>VLOOKUP(L1016,Mapping!D:F,3,0)</f>
        <v>Ignore</v>
      </c>
      <c r="C1016" s="75" t="str">
        <f>VLOOKUP(L1016,Mapping!D:G,4,0)</f>
        <v>Ignore</v>
      </c>
      <c r="D1016" s="78">
        <f t="shared" si="46"/>
        <v>-1.3542E-2</v>
      </c>
      <c r="E1016" s="78">
        <f t="shared" si="47"/>
        <v>-1.3542E-2</v>
      </c>
      <c r="F1016" s="76" t="str">
        <f>VLOOKUP(L1016,Mapping!D:H,5,0)</f>
        <v>AUM</v>
      </c>
      <c r="G1016" s="1" t="s">
        <v>648</v>
      </c>
      <c r="H1016" s="1" t="s">
        <v>257</v>
      </c>
      <c r="I1016" s="1" t="s">
        <v>259</v>
      </c>
      <c r="J1016" s="6">
        <v>160000</v>
      </c>
      <c r="K1016" s="1" t="s">
        <v>677</v>
      </c>
      <c r="L1016" s="6">
        <v>162135</v>
      </c>
      <c r="M1016" s="2">
        <v>0</v>
      </c>
      <c r="N1016" s="1" t="s">
        <v>680</v>
      </c>
      <c r="O1016" s="1" t="s">
        <v>651</v>
      </c>
      <c r="P1016" s="2">
        <v>0</v>
      </c>
      <c r="Q1016" s="2">
        <v>0</v>
      </c>
      <c r="R1016" s="2">
        <v>-135420</v>
      </c>
      <c r="S1016" s="2">
        <v>0</v>
      </c>
      <c r="T1016" s="2">
        <v>-135420</v>
      </c>
      <c r="U1016" s="2">
        <v>0</v>
      </c>
      <c r="V1016" s="2">
        <v>0</v>
      </c>
      <c r="W1016" s="2">
        <v>0</v>
      </c>
      <c r="X1016" s="2">
        <v>-135420</v>
      </c>
      <c r="Y1016" s="2">
        <v>0</v>
      </c>
      <c r="Z1016" s="2">
        <v>-135420</v>
      </c>
      <c r="AA1016" s="2">
        <v>0</v>
      </c>
    </row>
    <row r="1017" spans="1:27" ht="15" customHeight="1" x14ac:dyDescent="0.25">
      <c r="A1017" s="75" t="str">
        <f t="shared" si="45"/>
        <v>LDSTDFIgnore</v>
      </c>
      <c r="B1017" s="75" t="str">
        <f>VLOOKUP(L1017,Mapping!D:F,3,0)</f>
        <v>Ignore</v>
      </c>
      <c r="C1017" s="75" t="str">
        <f>VLOOKUP(L1017,Mapping!D:G,4,0)</f>
        <v>Ignore</v>
      </c>
      <c r="D1017" s="78">
        <f t="shared" si="46"/>
        <v>4.5177500000000001E-3</v>
      </c>
      <c r="E1017" s="78">
        <f t="shared" si="47"/>
        <v>0</v>
      </c>
      <c r="F1017" s="76" t="str">
        <f>VLOOKUP(L1017,Mapping!D:H,5,0)</f>
        <v>AUM</v>
      </c>
      <c r="G1017" s="1" t="s">
        <v>648</v>
      </c>
      <c r="H1017" s="1" t="s">
        <v>257</v>
      </c>
      <c r="I1017" s="1" t="s">
        <v>259</v>
      </c>
      <c r="J1017" s="6">
        <v>160000</v>
      </c>
      <c r="K1017" s="1" t="s">
        <v>677</v>
      </c>
      <c r="L1017" s="6">
        <v>162180</v>
      </c>
      <c r="M1017" s="2">
        <v>0</v>
      </c>
      <c r="N1017" s="1" t="s">
        <v>834</v>
      </c>
      <c r="O1017" s="1" t="s">
        <v>651</v>
      </c>
      <c r="P1017" s="2">
        <v>-45177.5</v>
      </c>
      <c r="Q1017" s="2">
        <v>0</v>
      </c>
      <c r="R1017" s="2">
        <v>0</v>
      </c>
      <c r="S1017" s="2">
        <v>45177.5</v>
      </c>
      <c r="T1017" s="2">
        <v>0</v>
      </c>
      <c r="U1017" s="2">
        <v>0</v>
      </c>
      <c r="V1017" s="2">
        <v>-45177.5</v>
      </c>
      <c r="W1017" s="2">
        <v>0</v>
      </c>
      <c r="X1017" s="2">
        <v>0</v>
      </c>
      <c r="Y1017" s="2">
        <v>45177.5</v>
      </c>
      <c r="Z1017" s="2">
        <v>0</v>
      </c>
      <c r="AA1017" s="2">
        <v>0</v>
      </c>
    </row>
    <row r="1018" spans="1:27" ht="15" customHeight="1" x14ac:dyDescent="0.25">
      <c r="A1018" s="75" t="str">
        <f t="shared" si="45"/>
        <v>LDSTDFIgnore</v>
      </c>
      <c r="B1018" s="75" t="str">
        <f>VLOOKUP(L1018,Mapping!D:F,3,0)</f>
        <v>Ignore</v>
      </c>
      <c r="C1018" s="75" t="str">
        <f>VLOOKUP(L1018,Mapping!D:G,4,0)</f>
        <v>Ignore</v>
      </c>
      <c r="D1018" s="78">
        <f t="shared" si="46"/>
        <v>6.0917000000000002E-3</v>
      </c>
      <c r="E1018" s="78">
        <f t="shared" si="47"/>
        <v>5.2145000000000002E-4</v>
      </c>
      <c r="F1018" s="76" t="str">
        <f>VLOOKUP(L1018,Mapping!D:H,5,0)</f>
        <v>AUM</v>
      </c>
      <c r="G1018" s="1" t="s">
        <v>648</v>
      </c>
      <c r="H1018" s="1" t="s">
        <v>257</v>
      </c>
      <c r="I1018" s="1" t="s">
        <v>259</v>
      </c>
      <c r="J1018" s="6">
        <v>160000</v>
      </c>
      <c r="K1018" s="1" t="s">
        <v>677</v>
      </c>
      <c r="L1018" s="6">
        <v>162190</v>
      </c>
      <c r="M1018" s="2">
        <v>0</v>
      </c>
      <c r="N1018" s="1" t="s">
        <v>835</v>
      </c>
      <c r="O1018" s="1" t="s">
        <v>651</v>
      </c>
      <c r="P1018" s="2">
        <v>-55702.5</v>
      </c>
      <c r="Q1018" s="2">
        <v>0</v>
      </c>
      <c r="R1018" s="2">
        <v>0</v>
      </c>
      <c r="S1018" s="2">
        <v>60917</v>
      </c>
      <c r="T1018" s="2">
        <v>0</v>
      </c>
      <c r="U1018" s="2">
        <v>5214.5</v>
      </c>
      <c r="V1018" s="2">
        <v>-55702.5</v>
      </c>
      <c r="W1018" s="2">
        <v>0</v>
      </c>
      <c r="X1018" s="2">
        <v>0</v>
      </c>
      <c r="Y1018" s="2">
        <v>60917</v>
      </c>
      <c r="Z1018" s="2">
        <v>0</v>
      </c>
      <c r="AA1018" s="2">
        <v>5214.5</v>
      </c>
    </row>
    <row r="1019" spans="1:27" ht="15" customHeight="1" x14ac:dyDescent="0.25">
      <c r="A1019" s="75" t="str">
        <f t="shared" si="45"/>
        <v>LDSTDFIgnore</v>
      </c>
      <c r="B1019" s="75" t="str">
        <f>VLOOKUP(L1019,Mapping!D:F,3,0)</f>
        <v>Ignore</v>
      </c>
      <c r="C1019" s="75" t="str">
        <f>VLOOKUP(L1019,Mapping!D:G,4,0)</f>
        <v>Ignore</v>
      </c>
      <c r="D1019" s="78">
        <f t="shared" si="46"/>
        <v>-1.8418900000000002E-4</v>
      </c>
      <c r="E1019" s="78">
        <f t="shared" si="47"/>
        <v>-2.7457250000000001E-3</v>
      </c>
      <c r="F1019" s="76" t="str">
        <f>VLOOKUP(L1019,Mapping!D:H,5,0)</f>
        <v>AUM</v>
      </c>
      <c r="G1019" s="1" t="s">
        <v>648</v>
      </c>
      <c r="H1019" s="1" t="s">
        <v>257</v>
      </c>
      <c r="I1019" s="1" t="s">
        <v>259</v>
      </c>
      <c r="J1019" s="6">
        <v>212000</v>
      </c>
      <c r="K1019" s="1" t="s">
        <v>681</v>
      </c>
      <c r="L1019" s="6">
        <v>210123</v>
      </c>
      <c r="M1019" s="2">
        <v>0</v>
      </c>
      <c r="N1019" s="1" t="s">
        <v>1458</v>
      </c>
      <c r="O1019" s="1" t="s">
        <v>651</v>
      </c>
      <c r="P1019" s="2">
        <v>-25615.360000000001</v>
      </c>
      <c r="Q1019" s="2">
        <v>0</v>
      </c>
      <c r="R1019" s="2">
        <v>-1841.89</v>
      </c>
      <c r="S1019" s="2">
        <v>0</v>
      </c>
      <c r="T1019" s="2">
        <v>-27457.25</v>
      </c>
      <c r="U1019" s="2">
        <v>0</v>
      </c>
      <c r="V1019" s="2">
        <v>-25615.360000000001</v>
      </c>
      <c r="W1019" s="2">
        <v>0</v>
      </c>
      <c r="X1019" s="2">
        <v>-1841.89</v>
      </c>
      <c r="Y1019" s="2">
        <v>0</v>
      </c>
      <c r="Z1019" s="2">
        <v>-27457.25</v>
      </c>
      <c r="AA1019" s="2">
        <v>0</v>
      </c>
    </row>
    <row r="1020" spans="1:27" ht="15" customHeight="1" x14ac:dyDescent="0.25">
      <c r="A1020" s="75" t="str">
        <f t="shared" si="45"/>
        <v>LDSTDFIgnore</v>
      </c>
      <c r="B1020" s="75" t="str">
        <f>VLOOKUP(L1020,Mapping!D:F,3,0)</f>
        <v>Ignore</v>
      </c>
      <c r="C1020" s="75" t="str">
        <f>VLOOKUP(L1020,Mapping!D:G,4,0)</f>
        <v>Ignore</v>
      </c>
      <c r="D1020" s="78">
        <f t="shared" si="46"/>
        <v>2.6255269999999999E-3</v>
      </c>
      <c r="E1020" s="78">
        <f t="shared" si="47"/>
        <v>5.9208730000000001E-3</v>
      </c>
      <c r="F1020" s="76" t="str">
        <f>VLOOKUP(L1020,Mapping!D:H,5,0)</f>
        <v>AUM</v>
      </c>
      <c r="G1020" s="1" t="s">
        <v>648</v>
      </c>
      <c r="H1020" s="1" t="s">
        <v>257</v>
      </c>
      <c r="I1020" s="1" t="s">
        <v>259</v>
      </c>
      <c r="J1020" s="6">
        <v>212000</v>
      </c>
      <c r="K1020" s="1" t="s">
        <v>681</v>
      </c>
      <c r="L1020" s="6">
        <v>210168</v>
      </c>
      <c r="M1020" s="2">
        <v>0</v>
      </c>
      <c r="N1020" s="1" t="s">
        <v>1019</v>
      </c>
      <c r="O1020" s="1" t="s">
        <v>651</v>
      </c>
      <c r="P1020" s="2">
        <v>0</v>
      </c>
      <c r="Q1020" s="2">
        <v>32953.46</v>
      </c>
      <c r="R1020" s="2">
        <v>0</v>
      </c>
      <c r="S1020" s="2">
        <v>26255.27</v>
      </c>
      <c r="T1020" s="2">
        <v>0</v>
      </c>
      <c r="U1020" s="2">
        <v>59208.73</v>
      </c>
      <c r="V1020" s="2">
        <v>0</v>
      </c>
      <c r="W1020" s="2">
        <v>32953.46</v>
      </c>
      <c r="X1020" s="2">
        <v>0</v>
      </c>
      <c r="Y1020" s="2">
        <v>26255.27</v>
      </c>
      <c r="Z1020" s="2">
        <v>0</v>
      </c>
      <c r="AA1020" s="2">
        <v>59208.73</v>
      </c>
    </row>
    <row r="1021" spans="1:27" ht="15" customHeight="1" x14ac:dyDescent="0.25">
      <c r="A1021" s="75" t="str">
        <f t="shared" si="45"/>
        <v>LDSTDFIgnore</v>
      </c>
      <c r="B1021" s="75" t="str">
        <f>VLOOKUP(L1021,Mapping!D:F,3,0)</f>
        <v>Ignore</v>
      </c>
      <c r="C1021" s="75" t="str">
        <f>VLOOKUP(L1021,Mapping!D:G,4,0)</f>
        <v>Ignore</v>
      </c>
      <c r="D1021" s="78">
        <f t="shared" si="46"/>
        <v>-0.108405</v>
      </c>
      <c r="E1021" s="78">
        <f t="shared" si="47"/>
        <v>0</v>
      </c>
      <c r="F1021" s="76" t="str">
        <f>VLOOKUP(L1021,Mapping!D:H,5,0)</f>
        <v>AUM</v>
      </c>
      <c r="G1021" s="1" t="s">
        <v>648</v>
      </c>
      <c r="H1021" s="1" t="s">
        <v>257</v>
      </c>
      <c r="I1021" s="1" t="s">
        <v>259</v>
      </c>
      <c r="J1021" s="6">
        <v>212000</v>
      </c>
      <c r="K1021" s="1" t="s">
        <v>681</v>
      </c>
      <c r="L1021" s="6">
        <v>211101</v>
      </c>
      <c r="M1021" s="2">
        <v>0</v>
      </c>
      <c r="N1021" s="1" t="s">
        <v>1463</v>
      </c>
      <c r="O1021" s="1" t="s">
        <v>651</v>
      </c>
      <c r="P1021" s="2">
        <v>0</v>
      </c>
      <c r="Q1021" s="2">
        <v>1084050</v>
      </c>
      <c r="R1021" s="2">
        <v>-1084050</v>
      </c>
      <c r="S1021" s="2">
        <v>0</v>
      </c>
      <c r="T1021" s="2">
        <v>0</v>
      </c>
      <c r="U1021" s="2">
        <v>0</v>
      </c>
      <c r="V1021" s="2">
        <v>0</v>
      </c>
      <c r="W1021" s="2">
        <v>1084050</v>
      </c>
      <c r="X1021" s="2">
        <v>-1084050</v>
      </c>
      <c r="Y1021" s="2">
        <v>0</v>
      </c>
      <c r="Z1021" s="2">
        <v>0</v>
      </c>
      <c r="AA1021" s="2">
        <v>0</v>
      </c>
    </row>
    <row r="1022" spans="1:27" ht="15" customHeight="1" x14ac:dyDescent="0.25">
      <c r="A1022" s="75" t="str">
        <f t="shared" si="45"/>
        <v>LDSTDFIgnore</v>
      </c>
      <c r="B1022" s="75" t="str">
        <f>VLOOKUP(L1022,Mapping!D:F,3,0)</f>
        <v>Ignore</v>
      </c>
      <c r="C1022" s="75" t="str">
        <f>VLOOKUP(L1022,Mapping!D:G,4,0)</f>
        <v>Ignore</v>
      </c>
      <c r="D1022" s="78">
        <f t="shared" si="46"/>
        <v>-0.24478040000000001</v>
      </c>
      <c r="E1022" s="78">
        <f t="shared" si="47"/>
        <v>0</v>
      </c>
      <c r="F1022" s="76" t="str">
        <f>VLOOKUP(L1022,Mapping!D:H,5,0)</f>
        <v>AUM</v>
      </c>
      <c r="G1022" s="1" t="s">
        <v>648</v>
      </c>
      <c r="H1022" s="1" t="s">
        <v>257</v>
      </c>
      <c r="I1022" s="1" t="s">
        <v>259</v>
      </c>
      <c r="J1022" s="6">
        <v>212000</v>
      </c>
      <c r="K1022" s="1" t="s">
        <v>681</v>
      </c>
      <c r="L1022" s="6">
        <v>211114</v>
      </c>
      <c r="M1022" s="2">
        <v>0</v>
      </c>
      <c r="N1022" s="1" t="s">
        <v>787</v>
      </c>
      <c r="O1022" s="1" t="s">
        <v>651</v>
      </c>
      <c r="P1022" s="2">
        <v>0</v>
      </c>
      <c r="Q1022" s="2">
        <v>2447804</v>
      </c>
      <c r="R1022" s="2">
        <v>-2447804</v>
      </c>
      <c r="S1022" s="2">
        <v>0</v>
      </c>
      <c r="T1022" s="2">
        <v>0</v>
      </c>
      <c r="U1022" s="2">
        <v>0</v>
      </c>
      <c r="V1022" s="2">
        <v>0</v>
      </c>
      <c r="W1022" s="2">
        <v>2447804</v>
      </c>
      <c r="X1022" s="2">
        <v>-2447804</v>
      </c>
      <c r="Y1022" s="2">
        <v>0</v>
      </c>
      <c r="Z1022" s="2">
        <v>0</v>
      </c>
      <c r="AA1022" s="2">
        <v>0</v>
      </c>
    </row>
    <row r="1023" spans="1:27" ht="15" customHeight="1" x14ac:dyDescent="0.25">
      <c r="A1023" s="75" t="str">
        <f t="shared" si="45"/>
        <v>LDSTDFIgnore</v>
      </c>
      <c r="B1023" s="75" t="str">
        <f>VLOOKUP(L1023,Mapping!D:F,3,0)</f>
        <v>Ignore</v>
      </c>
      <c r="C1023" s="75" t="str">
        <f>VLOOKUP(L1023,Mapping!D:G,4,0)</f>
        <v>Ignore</v>
      </c>
      <c r="D1023" s="78">
        <f t="shared" si="46"/>
        <v>-3.3903099999999997E-3</v>
      </c>
      <c r="E1023" s="78">
        <f t="shared" si="47"/>
        <v>-5.1E-8</v>
      </c>
      <c r="F1023" s="76" t="str">
        <f>VLOOKUP(L1023,Mapping!D:H,5,0)</f>
        <v>AUM</v>
      </c>
      <c r="G1023" s="1" t="s">
        <v>648</v>
      </c>
      <c r="H1023" s="1" t="s">
        <v>257</v>
      </c>
      <c r="I1023" s="1" t="s">
        <v>259</v>
      </c>
      <c r="J1023" s="6">
        <v>212000</v>
      </c>
      <c r="K1023" s="1" t="s">
        <v>681</v>
      </c>
      <c r="L1023" s="6">
        <v>212101</v>
      </c>
      <c r="M1023" s="2">
        <v>0</v>
      </c>
      <c r="N1023" s="1" t="s">
        <v>684</v>
      </c>
      <c r="O1023" s="1" t="s">
        <v>651</v>
      </c>
      <c r="P1023" s="2">
        <v>0</v>
      </c>
      <c r="Q1023" s="2">
        <v>33902.590000000004</v>
      </c>
      <c r="R1023" s="2">
        <v>-33903.1</v>
      </c>
      <c r="S1023" s="2">
        <v>0</v>
      </c>
      <c r="T1023" s="2">
        <v>-0.51</v>
      </c>
      <c r="U1023" s="2">
        <v>0</v>
      </c>
      <c r="V1023" s="2">
        <v>0</v>
      </c>
      <c r="W1023" s="2">
        <v>33902.590000000004</v>
      </c>
      <c r="X1023" s="2">
        <v>-33903.1</v>
      </c>
      <c r="Y1023" s="2">
        <v>0</v>
      </c>
      <c r="Z1023" s="2">
        <v>-0.51</v>
      </c>
      <c r="AA1023" s="2">
        <v>0</v>
      </c>
    </row>
    <row r="1024" spans="1:27" ht="15" customHeight="1" x14ac:dyDescent="0.25">
      <c r="A1024" s="75" t="str">
        <f t="shared" si="45"/>
        <v>LDSTDFIgnore</v>
      </c>
      <c r="B1024" s="75" t="str">
        <f>VLOOKUP(L1024,Mapping!D:F,3,0)</f>
        <v>Ignore</v>
      </c>
      <c r="C1024" s="75" t="str">
        <f>VLOOKUP(L1024,Mapping!D:G,4,0)</f>
        <v>Ignore</v>
      </c>
      <c r="D1024" s="78">
        <f t="shared" si="46"/>
        <v>-6.7162999999999999E-4</v>
      </c>
      <c r="E1024" s="78">
        <f t="shared" si="47"/>
        <v>0</v>
      </c>
      <c r="F1024" s="76" t="str">
        <f>VLOOKUP(L1024,Mapping!D:H,5,0)</f>
        <v>AUM</v>
      </c>
      <c r="G1024" s="1" t="s">
        <v>648</v>
      </c>
      <c r="H1024" s="1" t="s">
        <v>257</v>
      </c>
      <c r="I1024" s="1" t="s">
        <v>259</v>
      </c>
      <c r="J1024" s="6">
        <v>212000</v>
      </c>
      <c r="K1024" s="1" t="s">
        <v>681</v>
      </c>
      <c r="L1024" s="6">
        <v>212109</v>
      </c>
      <c r="M1024" s="2">
        <v>0</v>
      </c>
      <c r="N1024" s="1" t="s">
        <v>1659</v>
      </c>
      <c r="O1024" s="1" t="s">
        <v>651</v>
      </c>
      <c r="P1024" s="2">
        <v>0</v>
      </c>
      <c r="Q1024" s="2">
        <v>6716.3</v>
      </c>
      <c r="R1024" s="2">
        <v>-6716.3</v>
      </c>
      <c r="S1024" s="2">
        <v>0</v>
      </c>
      <c r="T1024" s="2">
        <v>0</v>
      </c>
      <c r="U1024" s="2">
        <v>0</v>
      </c>
      <c r="V1024" s="2">
        <v>0</v>
      </c>
      <c r="W1024" s="2">
        <v>6716.3</v>
      </c>
      <c r="X1024" s="2">
        <v>-6716.3</v>
      </c>
      <c r="Y1024" s="2">
        <v>0</v>
      </c>
      <c r="Z1024" s="2">
        <v>0</v>
      </c>
      <c r="AA1024" s="2">
        <v>0</v>
      </c>
    </row>
    <row r="1025" spans="1:27" ht="15" customHeight="1" x14ac:dyDescent="0.25">
      <c r="A1025" s="75" t="str">
        <f t="shared" si="45"/>
        <v>LDSTDFIgnore</v>
      </c>
      <c r="B1025" s="75" t="str">
        <f>VLOOKUP(L1025,Mapping!D:F,3,0)</f>
        <v>Ignore</v>
      </c>
      <c r="C1025" s="75" t="str">
        <f>VLOOKUP(L1025,Mapping!D:G,4,0)</f>
        <v>Ignore</v>
      </c>
      <c r="D1025" s="78">
        <f t="shared" si="46"/>
        <v>-4.7199999999999998E-4</v>
      </c>
      <c r="E1025" s="78">
        <f t="shared" si="47"/>
        <v>0</v>
      </c>
      <c r="F1025" s="76" t="str">
        <f>VLOOKUP(L1025,Mapping!D:H,5,0)</f>
        <v>AUM</v>
      </c>
      <c r="G1025" s="1" t="s">
        <v>648</v>
      </c>
      <c r="H1025" s="1" t="s">
        <v>257</v>
      </c>
      <c r="I1025" s="1" t="s">
        <v>259</v>
      </c>
      <c r="J1025" s="6">
        <v>212000</v>
      </c>
      <c r="K1025" s="1" t="s">
        <v>681</v>
      </c>
      <c r="L1025" s="6">
        <v>212118</v>
      </c>
      <c r="M1025" s="2">
        <v>0</v>
      </c>
      <c r="N1025" s="1" t="s">
        <v>1715</v>
      </c>
      <c r="O1025" s="1" t="s">
        <v>651</v>
      </c>
      <c r="P1025" s="2">
        <v>0</v>
      </c>
      <c r="Q1025" s="2">
        <v>4720</v>
      </c>
      <c r="R1025" s="2">
        <v>-4720</v>
      </c>
      <c r="S1025" s="2">
        <v>0</v>
      </c>
      <c r="T1025" s="2">
        <v>0</v>
      </c>
      <c r="U1025" s="2">
        <v>0</v>
      </c>
      <c r="V1025" s="2">
        <v>0</v>
      </c>
      <c r="W1025" s="2">
        <v>4720</v>
      </c>
      <c r="X1025" s="2">
        <v>-4720</v>
      </c>
      <c r="Y1025" s="2">
        <v>0</v>
      </c>
      <c r="Z1025" s="2">
        <v>0</v>
      </c>
      <c r="AA1025" s="2">
        <v>0</v>
      </c>
    </row>
    <row r="1026" spans="1:27" ht="15" customHeight="1" x14ac:dyDescent="0.25">
      <c r="A1026" s="75" t="str">
        <f t="shared" si="45"/>
        <v>LDSTDFIgnore</v>
      </c>
      <c r="B1026" s="75" t="str">
        <f>VLOOKUP(L1026,Mapping!D:F,3,0)</f>
        <v>Ignore</v>
      </c>
      <c r="C1026" s="75" t="str">
        <f>VLOOKUP(L1026,Mapping!D:G,4,0)</f>
        <v>Ignore</v>
      </c>
      <c r="D1026" s="78">
        <f t="shared" si="46"/>
        <v>-0.10945655900000001</v>
      </c>
      <c r="E1026" s="78">
        <f t="shared" si="47"/>
        <v>-1.6399999999999999E-7</v>
      </c>
      <c r="F1026" s="76" t="str">
        <f>VLOOKUP(L1026,Mapping!D:H,5,0)</f>
        <v>AUM</v>
      </c>
      <c r="G1026" s="1" t="s">
        <v>648</v>
      </c>
      <c r="H1026" s="1" t="s">
        <v>257</v>
      </c>
      <c r="I1026" s="1" t="s">
        <v>259</v>
      </c>
      <c r="J1026" s="6">
        <v>212000</v>
      </c>
      <c r="K1026" s="1" t="s">
        <v>681</v>
      </c>
      <c r="L1026" s="6">
        <v>212121</v>
      </c>
      <c r="M1026" s="2">
        <v>0</v>
      </c>
      <c r="N1026" s="1" t="s">
        <v>688</v>
      </c>
      <c r="O1026" s="1" t="s">
        <v>651</v>
      </c>
      <c r="P1026" s="2">
        <v>0</v>
      </c>
      <c r="Q1026" s="2">
        <v>1094563.95</v>
      </c>
      <c r="R1026" s="2">
        <v>-1094565.5900000001</v>
      </c>
      <c r="S1026" s="2">
        <v>0</v>
      </c>
      <c r="T1026" s="2">
        <v>-1.64</v>
      </c>
      <c r="U1026" s="2">
        <v>0</v>
      </c>
      <c r="V1026" s="2">
        <v>0</v>
      </c>
      <c r="W1026" s="2">
        <v>1094563.95</v>
      </c>
      <c r="X1026" s="2">
        <v>-1094565.5900000001</v>
      </c>
      <c r="Y1026" s="2">
        <v>0</v>
      </c>
      <c r="Z1026" s="2">
        <v>-1.64</v>
      </c>
      <c r="AA1026" s="2">
        <v>0</v>
      </c>
    </row>
    <row r="1027" spans="1:27" ht="15" customHeight="1" x14ac:dyDescent="0.25">
      <c r="A1027" s="75" t="str">
        <f t="shared" si="45"/>
        <v>LDSTDFIgnore</v>
      </c>
      <c r="B1027" s="75" t="str">
        <f>VLOOKUP(L1027,Mapping!D:F,3,0)</f>
        <v>Ignore</v>
      </c>
      <c r="C1027" s="75" t="str">
        <f>VLOOKUP(L1027,Mapping!D:G,4,0)</f>
        <v>Ignore</v>
      </c>
      <c r="D1027" s="78">
        <f t="shared" si="46"/>
        <v>-0.22010287000000001</v>
      </c>
      <c r="E1027" s="78">
        <f t="shared" si="47"/>
        <v>0</v>
      </c>
      <c r="F1027" s="76" t="str">
        <f>VLOOKUP(L1027,Mapping!D:H,5,0)</f>
        <v>AUM</v>
      </c>
      <c r="G1027" s="1" t="s">
        <v>648</v>
      </c>
      <c r="H1027" s="1" t="s">
        <v>257</v>
      </c>
      <c r="I1027" s="1" t="s">
        <v>259</v>
      </c>
      <c r="J1027" s="6">
        <v>212000</v>
      </c>
      <c r="K1027" s="1" t="s">
        <v>681</v>
      </c>
      <c r="L1027" s="6">
        <v>212124</v>
      </c>
      <c r="M1027" s="2">
        <v>0</v>
      </c>
      <c r="N1027" s="1" t="s">
        <v>689</v>
      </c>
      <c r="O1027" s="1" t="s">
        <v>651</v>
      </c>
      <c r="P1027" s="2">
        <v>0</v>
      </c>
      <c r="Q1027" s="2">
        <v>2201028.7000000002</v>
      </c>
      <c r="R1027" s="2">
        <v>-2201028.7000000002</v>
      </c>
      <c r="S1027" s="2">
        <v>0</v>
      </c>
      <c r="T1027" s="2">
        <v>0</v>
      </c>
      <c r="U1027" s="2">
        <v>0</v>
      </c>
      <c r="V1027" s="2">
        <v>0</v>
      </c>
      <c r="W1027" s="2">
        <v>2201028.7000000002</v>
      </c>
      <c r="X1027" s="2">
        <v>-2201028.7000000002</v>
      </c>
      <c r="Y1027" s="2">
        <v>0</v>
      </c>
      <c r="Z1027" s="2">
        <v>0</v>
      </c>
      <c r="AA1027" s="2">
        <v>0</v>
      </c>
    </row>
    <row r="1028" spans="1:27" ht="15" customHeight="1" x14ac:dyDescent="0.25">
      <c r="A1028" s="75" t="str">
        <f t="shared" ref="A1028:A1091" si="48">H1028&amp;B1028</f>
        <v>LDSTDFIgnore</v>
      </c>
      <c r="B1028" s="75" t="str">
        <f>VLOOKUP(L1028,Mapping!D:F,3,0)</f>
        <v>Ignore</v>
      </c>
      <c r="C1028" s="75" t="str">
        <f>VLOOKUP(L1028,Mapping!D:G,4,0)</f>
        <v>Ignore</v>
      </c>
      <c r="D1028" s="78">
        <f t="shared" ref="D1028:D1091" si="49">(X1028+Y1028)/10000000</f>
        <v>-3.5918999999999999E-5</v>
      </c>
      <c r="E1028" s="78">
        <f t="shared" ref="E1028:E1091" si="50">(Z1028+AA1028)/10000000</f>
        <v>-3.5999999999999998E-8</v>
      </c>
      <c r="F1028" s="76" t="str">
        <f>VLOOKUP(L1028,Mapping!D:H,5,0)</f>
        <v>AUM</v>
      </c>
      <c r="G1028" s="1" t="s">
        <v>648</v>
      </c>
      <c r="H1028" s="1" t="s">
        <v>257</v>
      </c>
      <c r="I1028" s="1" t="s">
        <v>259</v>
      </c>
      <c r="J1028" s="6">
        <v>212000</v>
      </c>
      <c r="K1028" s="1" t="s">
        <v>681</v>
      </c>
      <c r="L1028" s="6">
        <v>212132</v>
      </c>
      <c r="M1028" s="2">
        <v>0</v>
      </c>
      <c r="N1028" s="1" t="s">
        <v>1459</v>
      </c>
      <c r="O1028" s="1" t="s">
        <v>651</v>
      </c>
      <c r="P1028" s="2">
        <v>0</v>
      </c>
      <c r="Q1028" s="2">
        <v>358.83</v>
      </c>
      <c r="R1028" s="2">
        <v>-359.19</v>
      </c>
      <c r="S1028" s="2">
        <v>0</v>
      </c>
      <c r="T1028" s="2">
        <v>-0.36</v>
      </c>
      <c r="U1028" s="2">
        <v>0</v>
      </c>
      <c r="V1028" s="2">
        <v>0</v>
      </c>
      <c r="W1028" s="2">
        <v>358.83</v>
      </c>
      <c r="X1028" s="2">
        <v>-359.19</v>
      </c>
      <c r="Y1028" s="2">
        <v>0</v>
      </c>
      <c r="Z1028" s="2">
        <v>-0.36</v>
      </c>
      <c r="AA1028" s="2">
        <v>0</v>
      </c>
    </row>
    <row r="1029" spans="1:27" ht="15" customHeight="1" x14ac:dyDescent="0.25">
      <c r="A1029" s="75" t="str">
        <f t="shared" si="48"/>
        <v>LDSTDFIgnore</v>
      </c>
      <c r="B1029" s="75" t="str">
        <f>VLOOKUP(L1029,Mapping!D:F,3,0)</f>
        <v>Ignore</v>
      </c>
      <c r="C1029" s="75" t="str">
        <f>VLOOKUP(L1029,Mapping!D:G,4,0)</f>
        <v>Ignore</v>
      </c>
      <c r="D1029" s="78">
        <f t="shared" si="49"/>
        <v>-0.21997949999999999</v>
      </c>
      <c r="E1029" s="78">
        <f t="shared" si="50"/>
        <v>0</v>
      </c>
      <c r="F1029" s="76" t="str">
        <f>VLOOKUP(L1029,Mapping!D:H,5,0)</f>
        <v>AUM</v>
      </c>
      <c r="G1029" s="1" t="s">
        <v>648</v>
      </c>
      <c r="H1029" s="1" t="s">
        <v>257</v>
      </c>
      <c r="I1029" s="1" t="s">
        <v>259</v>
      </c>
      <c r="J1029" s="6">
        <v>212000</v>
      </c>
      <c r="K1029" s="1" t="s">
        <v>681</v>
      </c>
      <c r="L1029" s="6">
        <v>212154</v>
      </c>
      <c r="M1029" s="2">
        <v>0</v>
      </c>
      <c r="N1029" s="1" t="s">
        <v>1464</v>
      </c>
      <c r="O1029" s="1" t="s">
        <v>651</v>
      </c>
      <c r="P1029" s="2">
        <v>0</v>
      </c>
      <c r="Q1029" s="2">
        <v>2199795</v>
      </c>
      <c r="R1029" s="2">
        <v>-2199795</v>
      </c>
      <c r="S1029" s="2">
        <v>0</v>
      </c>
      <c r="T1029" s="2">
        <v>0</v>
      </c>
      <c r="U1029" s="2">
        <v>0</v>
      </c>
      <c r="V1029" s="2">
        <v>0</v>
      </c>
      <c r="W1029" s="2">
        <v>2199795</v>
      </c>
      <c r="X1029" s="2">
        <v>-2199795</v>
      </c>
      <c r="Y1029" s="2">
        <v>0</v>
      </c>
      <c r="Z1029" s="2">
        <v>0</v>
      </c>
      <c r="AA1029" s="2">
        <v>0</v>
      </c>
    </row>
    <row r="1030" spans="1:27" ht="15" customHeight="1" x14ac:dyDescent="0.25">
      <c r="A1030" s="75" t="str">
        <f t="shared" si="48"/>
        <v>LDSTDFIgnore</v>
      </c>
      <c r="B1030" s="75" t="str">
        <f>VLOOKUP(L1030,Mapping!D:F,3,0)</f>
        <v>Ignore</v>
      </c>
      <c r="C1030" s="75" t="str">
        <f>VLOOKUP(L1030,Mapping!D:G,4,0)</f>
        <v>Ignore</v>
      </c>
      <c r="D1030" s="78">
        <f t="shared" si="49"/>
        <v>-14.954124999999999</v>
      </c>
      <c r="E1030" s="78">
        <f t="shared" si="50"/>
        <v>0</v>
      </c>
      <c r="F1030" s="76" t="str">
        <f>VLOOKUP(L1030,Mapping!D:H,5,0)</f>
        <v>AUM</v>
      </c>
      <c r="G1030" s="1" t="s">
        <v>648</v>
      </c>
      <c r="H1030" s="1" t="s">
        <v>257</v>
      </c>
      <c r="I1030" s="1" t="s">
        <v>259</v>
      </c>
      <c r="J1030" s="6">
        <v>212000</v>
      </c>
      <c r="K1030" s="1" t="s">
        <v>681</v>
      </c>
      <c r="L1030" s="6">
        <v>212160</v>
      </c>
      <c r="M1030" s="2">
        <v>0</v>
      </c>
      <c r="N1030" s="1" t="s">
        <v>690</v>
      </c>
      <c r="O1030" s="1" t="s">
        <v>651</v>
      </c>
      <c r="P1030" s="2">
        <v>0</v>
      </c>
      <c r="Q1030" s="2">
        <v>149541250</v>
      </c>
      <c r="R1030" s="2">
        <v>-149541250</v>
      </c>
      <c r="S1030" s="2">
        <v>0</v>
      </c>
      <c r="T1030" s="2">
        <v>0</v>
      </c>
      <c r="U1030" s="2">
        <v>0</v>
      </c>
      <c r="V1030" s="2">
        <v>0</v>
      </c>
      <c r="W1030" s="2">
        <v>149541250</v>
      </c>
      <c r="X1030" s="2">
        <v>-149541250</v>
      </c>
      <c r="Y1030" s="2">
        <v>0</v>
      </c>
      <c r="Z1030" s="2">
        <v>0</v>
      </c>
      <c r="AA1030" s="2">
        <v>0</v>
      </c>
    </row>
    <row r="1031" spans="1:27" ht="15" customHeight="1" x14ac:dyDescent="0.25">
      <c r="A1031" s="75" t="str">
        <f t="shared" si="48"/>
        <v>LDSTDFIgnore</v>
      </c>
      <c r="B1031" s="75" t="str">
        <f>VLOOKUP(L1031,Mapping!D:F,3,0)</f>
        <v>Ignore</v>
      </c>
      <c r="C1031" s="75" t="str">
        <f>VLOOKUP(L1031,Mapping!D:G,4,0)</f>
        <v>Ignore</v>
      </c>
      <c r="D1031" s="78">
        <f t="shared" si="49"/>
        <v>-2.5000000000000001E-3</v>
      </c>
      <c r="E1031" s="78">
        <f t="shared" si="50"/>
        <v>0</v>
      </c>
      <c r="F1031" s="76" t="str">
        <f>VLOOKUP(L1031,Mapping!D:H,5,0)</f>
        <v>AUM</v>
      </c>
      <c r="G1031" s="1" t="s">
        <v>648</v>
      </c>
      <c r="H1031" s="1" t="s">
        <v>257</v>
      </c>
      <c r="I1031" s="1" t="s">
        <v>259</v>
      </c>
      <c r="J1031" s="6">
        <v>212000</v>
      </c>
      <c r="K1031" s="1" t="s">
        <v>681</v>
      </c>
      <c r="L1031" s="6">
        <v>212183</v>
      </c>
      <c r="M1031" s="2">
        <v>0</v>
      </c>
      <c r="N1031" s="1" t="s">
        <v>1465</v>
      </c>
      <c r="O1031" s="1" t="s">
        <v>651</v>
      </c>
      <c r="P1031" s="2">
        <v>0</v>
      </c>
      <c r="Q1031" s="2">
        <v>25000</v>
      </c>
      <c r="R1031" s="2">
        <v>-25000</v>
      </c>
      <c r="S1031" s="2">
        <v>0</v>
      </c>
      <c r="T1031" s="2">
        <v>0</v>
      </c>
      <c r="U1031" s="2">
        <v>0</v>
      </c>
      <c r="V1031" s="2">
        <v>0</v>
      </c>
      <c r="W1031" s="2">
        <v>25000</v>
      </c>
      <c r="X1031" s="2">
        <v>-25000</v>
      </c>
      <c r="Y1031" s="2">
        <v>0</v>
      </c>
      <c r="Z1031" s="2">
        <v>0</v>
      </c>
      <c r="AA1031" s="2">
        <v>0</v>
      </c>
    </row>
    <row r="1032" spans="1:27" ht="15" customHeight="1" x14ac:dyDescent="0.25">
      <c r="A1032" s="75" t="str">
        <f t="shared" si="48"/>
        <v>LDSTDFIgnore</v>
      </c>
      <c r="B1032" s="75" t="str">
        <f>VLOOKUP(L1032,Mapping!D:F,3,0)</f>
        <v>Ignore</v>
      </c>
      <c r="C1032" s="75" t="str">
        <f>VLOOKUP(L1032,Mapping!D:G,4,0)</f>
        <v>Ignore</v>
      </c>
      <c r="D1032" s="78">
        <f t="shared" si="49"/>
        <v>-1.443382E-3</v>
      </c>
      <c r="E1032" s="78">
        <f t="shared" si="50"/>
        <v>1.0142669999999999E-3</v>
      </c>
      <c r="F1032" s="76" t="str">
        <f>VLOOKUP(L1032,Mapping!D:H,5,0)</f>
        <v>AUM</v>
      </c>
      <c r="G1032" s="1" t="s">
        <v>648</v>
      </c>
      <c r="H1032" s="1" t="s">
        <v>257</v>
      </c>
      <c r="I1032" s="1" t="s">
        <v>259</v>
      </c>
      <c r="J1032" s="6">
        <v>212000</v>
      </c>
      <c r="K1032" s="1" t="s">
        <v>681</v>
      </c>
      <c r="L1032" s="6">
        <v>212185</v>
      </c>
      <c r="M1032" s="2">
        <v>0</v>
      </c>
      <c r="N1032" s="1" t="s">
        <v>1020</v>
      </c>
      <c r="O1032" s="1" t="s">
        <v>651</v>
      </c>
      <c r="P1032" s="2">
        <v>0</v>
      </c>
      <c r="Q1032" s="2">
        <v>24576.49</v>
      </c>
      <c r="R1032" s="2">
        <v>-14433.82</v>
      </c>
      <c r="S1032" s="2">
        <v>0</v>
      </c>
      <c r="T1032" s="2">
        <v>0</v>
      </c>
      <c r="U1032" s="2">
        <v>10142.67</v>
      </c>
      <c r="V1032" s="2">
        <v>0</v>
      </c>
      <c r="W1032" s="2">
        <v>24576.49</v>
      </c>
      <c r="X1032" s="2">
        <v>-14433.82</v>
      </c>
      <c r="Y1032" s="2">
        <v>0</v>
      </c>
      <c r="Z1032" s="2">
        <v>0</v>
      </c>
      <c r="AA1032" s="2">
        <v>10142.67</v>
      </c>
    </row>
    <row r="1033" spans="1:27" ht="15" customHeight="1" x14ac:dyDescent="0.25">
      <c r="A1033" s="75" t="str">
        <f t="shared" si="48"/>
        <v>LDSTDFIgnore</v>
      </c>
      <c r="B1033" s="75" t="str">
        <f>VLOOKUP(L1033,Mapping!D:F,3,0)</f>
        <v>Ignore</v>
      </c>
      <c r="C1033" s="75" t="str">
        <f>VLOOKUP(L1033,Mapping!D:G,4,0)</f>
        <v>Ignore</v>
      </c>
      <c r="D1033" s="78">
        <f t="shared" si="49"/>
        <v>-3.4109750000000001E-2</v>
      </c>
      <c r="E1033" s="78">
        <f t="shared" si="50"/>
        <v>-4.0999999999999997E-8</v>
      </c>
      <c r="F1033" s="76" t="str">
        <f>VLOOKUP(L1033,Mapping!D:H,5,0)</f>
        <v>AUM</v>
      </c>
      <c r="G1033" s="1" t="s">
        <v>648</v>
      </c>
      <c r="H1033" s="1" t="s">
        <v>257</v>
      </c>
      <c r="I1033" s="1" t="s">
        <v>259</v>
      </c>
      <c r="J1033" s="6">
        <v>212000</v>
      </c>
      <c r="K1033" s="1" t="s">
        <v>681</v>
      </c>
      <c r="L1033" s="6">
        <v>212187</v>
      </c>
      <c r="M1033" s="2">
        <v>0</v>
      </c>
      <c r="N1033" s="1" t="s">
        <v>1203</v>
      </c>
      <c r="O1033" s="1" t="s">
        <v>651</v>
      </c>
      <c r="P1033" s="2">
        <v>0</v>
      </c>
      <c r="Q1033" s="2">
        <v>341097.09</v>
      </c>
      <c r="R1033" s="2">
        <v>-341097.5</v>
      </c>
      <c r="S1033" s="2">
        <v>0</v>
      </c>
      <c r="T1033" s="2">
        <v>-0.41</v>
      </c>
      <c r="U1033" s="2">
        <v>0</v>
      </c>
      <c r="V1033" s="2">
        <v>0</v>
      </c>
      <c r="W1033" s="2">
        <v>341097.09</v>
      </c>
      <c r="X1033" s="2">
        <v>-341097.5</v>
      </c>
      <c r="Y1033" s="2">
        <v>0</v>
      </c>
      <c r="Z1033" s="2">
        <v>-0.41</v>
      </c>
      <c r="AA1033" s="2">
        <v>0</v>
      </c>
    </row>
    <row r="1034" spans="1:27" ht="15" customHeight="1" x14ac:dyDescent="0.25">
      <c r="A1034" s="75" t="str">
        <f t="shared" si="48"/>
        <v>LDSTDFIgnore</v>
      </c>
      <c r="B1034" s="75" t="str">
        <f>VLOOKUP(L1034,Mapping!D:F,3,0)</f>
        <v>Ignore</v>
      </c>
      <c r="C1034" s="75" t="str">
        <f>VLOOKUP(L1034,Mapping!D:G,4,0)</f>
        <v>Ignore</v>
      </c>
      <c r="D1034" s="78">
        <f t="shared" si="49"/>
        <v>-8.2401699999999998E-3</v>
      </c>
      <c r="E1034" s="78">
        <f t="shared" si="50"/>
        <v>1.8502240000000001E-3</v>
      </c>
      <c r="F1034" s="76" t="str">
        <f>VLOOKUP(L1034,Mapping!D:H,5,0)</f>
        <v>AUM</v>
      </c>
      <c r="G1034" s="1" t="s">
        <v>648</v>
      </c>
      <c r="H1034" s="1" t="s">
        <v>257</v>
      </c>
      <c r="I1034" s="1" t="s">
        <v>259</v>
      </c>
      <c r="J1034" s="6">
        <v>212000</v>
      </c>
      <c r="K1034" s="1" t="s">
        <v>681</v>
      </c>
      <c r="L1034" s="6">
        <v>212194</v>
      </c>
      <c r="M1034" s="2">
        <v>0</v>
      </c>
      <c r="N1034" s="1" t="s">
        <v>691</v>
      </c>
      <c r="O1034" s="1" t="s">
        <v>651</v>
      </c>
      <c r="P1034" s="2">
        <v>0</v>
      </c>
      <c r="Q1034" s="2">
        <v>100903.94</v>
      </c>
      <c r="R1034" s="2">
        <v>-82401.7</v>
      </c>
      <c r="S1034" s="2">
        <v>0</v>
      </c>
      <c r="T1034" s="2">
        <v>0</v>
      </c>
      <c r="U1034" s="2">
        <v>18502.240000000002</v>
      </c>
      <c r="V1034" s="2">
        <v>0</v>
      </c>
      <c r="W1034" s="2">
        <v>100903.94</v>
      </c>
      <c r="X1034" s="2">
        <v>-82401.7</v>
      </c>
      <c r="Y1034" s="2">
        <v>0</v>
      </c>
      <c r="Z1034" s="2">
        <v>0</v>
      </c>
      <c r="AA1034" s="2">
        <v>18502.240000000002</v>
      </c>
    </row>
    <row r="1035" spans="1:27" ht="15" customHeight="1" x14ac:dyDescent="0.25">
      <c r="A1035" s="75" t="str">
        <f t="shared" si="48"/>
        <v>LDSTDFIgnore</v>
      </c>
      <c r="B1035" s="75" t="str">
        <f>VLOOKUP(L1035,Mapping!D:F,3,0)</f>
        <v>Ignore</v>
      </c>
      <c r="C1035" s="75" t="str">
        <f>VLOOKUP(L1035,Mapping!D:G,4,0)</f>
        <v>Ignore</v>
      </c>
      <c r="D1035" s="78">
        <f t="shared" si="49"/>
        <v>-1.1050000000000001E-3</v>
      </c>
      <c r="E1035" s="78">
        <f t="shared" si="50"/>
        <v>0</v>
      </c>
      <c r="F1035" s="76" t="str">
        <f>VLOOKUP(L1035,Mapping!D:H,5,0)</f>
        <v>AUM</v>
      </c>
      <c r="G1035" s="1" t="s">
        <v>648</v>
      </c>
      <c r="H1035" s="1" t="s">
        <v>257</v>
      </c>
      <c r="I1035" s="1" t="s">
        <v>259</v>
      </c>
      <c r="J1035" s="6">
        <v>212000</v>
      </c>
      <c r="K1035" s="1" t="s">
        <v>681</v>
      </c>
      <c r="L1035" s="6">
        <v>212197</v>
      </c>
      <c r="M1035" s="2">
        <v>0</v>
      </c>
      <c r="N1035" s="1" t="s">
        <v>942</v>
      </c>
      <c r="O1035" s="1" t="s">
        <v>651</v>
      </c>
      <c r="P1035" s="2">
        <v>0</v>
      </c>
      <c r="Q1035" s="2">
        <v>11050</v>
      </c>
      <c r="R1035" s="2">
        <v>-11050</v>
      </c>
      <c r="S1035" s="2">
        <v>0</v>
      </c>
      <c r="T1035" s="2">
        <v>0</v>
      </c>
      <c r="U1035" s="2">
        <v>0</v>
      </c>
      <c r="V1035" s="2">
        <v>0</v>
      </c>
      <c r="W1035" s="2">
        <v>11050</v>
      </c>
      <c r="X1035" s="2">
        <v>-11050</v>
      </c>
      <c r="Y1035" s="2">
        <v>0</v>
      </c>
      <c r="Z1035" s="2">
        <v>0</v>
      </c>
      <c r="AA1035" s="2">
        <v>0</v>
      </c>
    </row>
    <row r="1036" spans="1:27" ht="15" customHeight="1" x14ac:dyDescent="0.25">
      <c r="A1036" s="75" t="str">
        <f t="shared" si="48"/>
        <v>LDSTDFIgnore</v>
      </c>
      <c r="B1036" s="75" t="str">
        <f>VLOOKUP(L1036,Mapping!D:F,3,0)</f>
        <v>Ignore</v>
      </c>
      <c r="C1036" s="75" t="str">
        <f>VLOOKUP(L1036,Mapping!D:G,4,0)</f>
        <v>Ignore</v>
      </c>
      <c r="D1036" s="78">
        <f t="shared" si="49"/>
        <v>0.23702327999999998</v>
      </c>
      <c r="E1036" s="78">
        <f t="shared" si="50"/>
        <v>0.23702326600000001</v>
      </c>
      <c r="F1036" s="76" t="str">
        <f>VLOOKUP(L1036,Mapping!D:H,5,0)</f>
        <v>AUM</v>
      </c>
      <c r="G1036" s="1" t="s">
        <v>648</v>
      </c>
      <c r="H1036" s="1" t="s">
        <v>257</v>
      </c>
      <c r="I1036" s="1" t="s">
        <v>259</v>
      </c>
      <c r="J1036" s="6">
        <v>212000</v>
      </c>
      <c r="K1036" s="1" t="s">
        <v>681</v>
      </c>
      <c r="L1036" s="6">
        <v>212220</v>
      </c>
      <c r="M1036" s="2">
        <v>0</v>
      </c>
      <c r="N1036" s="1" t="s">
        <v>692</v>
      </c>
      <c r="O1036" s="1" t="s">
        <v>651</v>
      </c>
      <c r="P1036" s="2">
        <v>-0.14000000000000001</v>
      </c>
      <c r="Q1036" s="2">
        <v>0</v>
      </c>
      <c r="R1036" s="2">
        <v>0</v>
      </c>
      <c r="S1036" s="2">
        <v>2370232.7999999998</v>
      </c>
      <c r="T1036" s="2">
        <v>0</v>
      </c>
      <c r="U1036" s="2">
        <v>2370232.66</v>
      </c>
      <c r="V1036" s="2">
        <v>-0.14000000000000001</v>
      </c>
      <c r="W1036" s="2">
        <v>0</v>
      </c>
      <c r="X1036" s="2">
        <v>0</v>
      </c>
      <c r="Y1036" s="2">
        <v>2370232.7999999998</v>
      </c>
      <c r="Z1036" s="2">
        <v>0</v>
      </c>
      <c r="AA1036" s="2">
        <v>2370232.66</v>
      </c>
    </row>
    <row r="1037" spans="1:27" ht="15" customHeight="1" x14ac:dyDescent="0.25">
      <c r="A1037" s="75" t="str">
        <f t="shared" si="48"/>
        <v>LDSTDFIgnore</v>
      </c>
      <c r="B1037" s="75" t="str">
        <f>VLOOKUP(L1037,Mapping!D:F,3,0)</f>
        <v>Ignore</v>
      </c>
      <c r="C1037" s="75" t="str">
        <f>VLOOKUP(L1037,Mapping!D:G,4,0)</f>
        <v>Ignore</v>
      </c>
      <c r="D1037" s="78">
        <f t="shared" si="49"/>
        <v>-0.15637686000000001</v>
      </c>
      <c r="E1037" s="78">
        <f t="shared" si="50"/>
        <v>-0.15637686000000001</v>
      </c>
      <c r="F1037" s="76" t="str">
        <f>VLOOKUP(L1037,Mapping!D:H,5,0)</f>
        <v>AUM</v>
      </c>
      <c r="G1037" s="1" t="s">
        <v>648</v>
      </c>
      <c r="H1037" s="1" t="s">
        <v>257</v>
      </c>
      <c r="I1037" s="1" t="s">
        <v>259</v>
      </c>
      <c r="J1037" s="6">
        <v>212000</v>
      </c>
      <c r="K1037" s="1" t="s">
        <v>681</v>
      </c>
      <c r="L1037" s="6">
        <v>212223</v>
      </c>
      <c r="M1037" s="2">
        <v>0</v>
      </c>
      <c r="N1037" s="1" t="s">
        <v>693</v>
      </c>
      <c r="O1037" s="1" t="s">
        <v>651</v>
      </c>
      <c r="P1037" s="2">
        <v>0</v>
      </c>
      <c r="Q1037" s="2">
        <v>0</v>
      </c>
      <c r="R1037" s="2">
        <v>-1563768.6</v>
      </c>
      <c r="S1037" s="2">
        <v>0</v>
      </c>
      <c r="T1037" s="2">
        <v>-1563768.6</v>
      </c>
      <c r="U1037" s="2">
        <v>0</v>
      </c>
      <c r="V1037" s="2">
        <v>0</v>
      </c>
      <c r="W1037" s="2">
        <v>0</v>
      </c>
      <c r="X1037" s="2">
        <v>-1563768.6</v>
      </c>
      <c r="Y1037" s="2">
        <v>0</v>
      </c>
      <c r="Z1037" s="2">
        <v>-1563768.6</v>
      </c>
      <c r="AA1037" s="2">
        <v>0</v>
      </c>
    </row>
    <row r="1038" spans="1:27" ht="15" customHeight="1" x14ac:dyDescent="0.25">
      <c r="A1038" s="75" t="str">
        <f t="shared" si="48"/>
        <v>LDSTDFIgnore</v>
      </c>
      <c r="B1038" s="75" t="str">
        <f>VLOOKUP(L1038,Mapping!D:F,3,0)</f>
        <v>Ignore</v>
      </c>
      <c r="C1038" s="75" t="str">
        <f>VLOOKUP(L1038,Mapping!D:G,4,0)</f>
        <v>Ignore</v>
      </c>
      <c r="D1038" s="78">
        <f t="shared" si="49"/>
        <v>4.1199999999999999E-5</v>
      </c>
      <c r="E1038" s="78">
        <f t="shared" si="50"/>
        <v>3.2390000000000001E-4</v>
      </c>
      <c r="F1038" s="76" t="str">
        <f>VLOOKUP(L1038,Mapping!D:H,5,0)</f>
        <v>AUM</v>
      </c>
      <c r="G1038" s="1" t="s">
        <v>648</v>
      </c>
      <c r="H1038" s="1" t="s">
        <v>257</v>
      </c>
      <c r="I1038" s="1" t="s">
        <v>259</v>
      </c>
      <c r="J1038" s="6">
        <v>212000</v>
      </c>
      <c r="K1038" s="1" t="s">
        <v>681</v>
      </c>
      <c r="L1038" s="6">
        <v>212233</v>
      </c>
      <c r="M1038" s="2">
        <v>0</v>
      </c>
      <c r="N1038" s="1" t="s">
        <v>694</v>
      </c>
      <c r="O1038" s="1" t="s">
        <v>651</v>
      </c>
      <c r="P1038" s="2">
        <v>0</v>
      </c>
      <c r="Q1038" s="2">
        <v>2827</v>
      </c>
      <c r="R1038" s="2">
        <v>0</v>
      </c>
      <c r="S1038" s="2">
        <v>412</v>
      </c>
      <c r="T1038" s="2">
        <v>0</v>
      </c>
      <c r="U1038" s="2">
        <v>3239</v>
      </c>
      <c r="V1038" s="2">
        <v>0</v>
      </c>
      <c r="W1038" s="2">
        <v>2827</v>
      </c>
      <c r="X1038" s="2">
        <v>0</v>
      </c>
      <c r="Y1038" s="2">
        <v>412</v>
      </c>
      <c r="Z1038" s="2">
        <v>0</v>
      </c>
      <c r="AA1038" s="2">
        <v>3239</v>
      </c>
    </row>
    <row r="1039" spans="1:27" ht="15" customHeight="1" x14ac:dyDescent="0.25">
      <c r="A1039" s="75" t="str">
        <f t="shared" si="48"/>
        <v>LDSTDFIgnore</v>
      </c>
      <c r="B1039" s="75" t="str">
        <f>VLOOKUP(L1039,Mapping!D:F,3,0)</f>
        <v>Ignore</v>
      </c>
      <c r="C1039" s="75" t="str">
        <f>VLOOKUP(L1039,Mapping!D:G,4,0)</f>
        <v>Ignore</v>
      </c>
      <c r="D1039" s="78">
        <f t="shared" si="49"/>
        <v>-1.4431979999999999E-3</v>
      </c>
      <c r="E1039" s="78">
        <f t="shared" si="50"/>
        <v>3.8130590000000006E-3</v>
      </c>
      <c r="F1039" s="76" t="str">
        <f>VLOOKUP(L1039,Mapping!D:H,5,0)</f>
        <v>AUM</v>
      </c>
      <c r="G1039" s="1" t="s">
        <v>648</v>
      </c>
      <c r="H1039" s="1" t="s">
        <v>257</v>
      </c>
      <c r="I1039" s="1" t="s">
        <v>259</v>
      </c>
      <c r="J1039" s="6">
        <v>212000</v>
      </c>
      <c r="K1039" s="1" t="s">
        <v>681</v>
      </c>
      <c r="L1039" s="6">
        <v>212240</v>
      </c>
      <c r="M1039" s="2">
        <v>0</v>
      </c>
      <c r="N1039" s="1" t="s">
        <v>695</v>
      </c>
      <c r="O1039" s="1" t="s">
        <v>651</v>
      </c>
      <c r="P1039" s="2">
        <v>0</v>
      </c>
      <c r="Q1039" s="2">
        <v>52562.57</v>
      </c>
      <c r="R1039" s="2">
        <v>-14431.98</v>
      </c>
      <c r="S1039" s="2">
        <v>0</v>
      </c>
      <c r="T1039" s="2">
        <v>0</v>
      </c>
      <c r="U1039" s="2">
        <v>38130.590000000004</v>
      </c>
      <c r="V1039" s="2">
        <v>0</v>
      </c>
      <c r="W1039" s="2">
        <v>52562.57</v>
      </c>
      <c r="X1039" s="2">
        <v>-14431.98</v>
      </c>
      <c r="Y1039" s="2">
        <v>0</v>
      </c>
      <c r="Z1039" s="2">
        <v>0</v>
      </c>
      <c r="AA1039" s="2">
        <v>38130.590000000004</v>
      </c>
    </row>
    <row r="1040" spans="1:27" ht="15" customHeight="1" x14ac:dyDescent="0.25">
      <c r="A1040" s="75" t="str">
        <f t="shared" si="48"/>
        <v>LDSTDFIgnore</v>
      </c>
      <c r="B1040" s="75" t="str">
        <f>VLOOKUP(L1040,Mapping!D:F,3,0)</f>
        <v>Ignore</v>
      </c>
      <c r="C1040" s="75" t="str">
        <f>VLOOKUP(L1040,Mapping!D:G,4,0)</f>
        <v>Ignore</v>
      </c>
      <c r="D1040" s="78">
        <f t="shared" si="49"/>
        <v>-6.2500000000000003E-6</v>
      </c>
      <c r="E1040" s="78">
        <f t="shared" si="50"/>
        <v>3.7125E-4</v>
      </c>
      <c r="F1040" s="76" t="str">
        <f>VLOOKUP(L1040,Mapping!D:H,5,0)</f>
        <v>AUM</v>
      </c>
      <c r="G1040" s="1" t="s">
        <v>648</v>
      </c>
      <c r="H1040" s="1" t="s">
        <v>257</v>
      </c>
      <c r="I1040" s="1" t="s">
        <v>259</v>
      </c>
      <c r="J1040" s="6">
        <v>212000</v>
      </c>
      <c r="K1040" s="1" t="s">
        <v>681</v>
      </c>
      <c r="L1040" s="6">
        <v>212247</v>
      </c>
      <c r="M1040" s="2">
        <v>0</v>
      </c>
      <c r="N1040" s="1" t="s">
        <v>696</v>
      </c>
      <c r="O1040" s="1" t="s">
        <v>651</v>
      </c>
      <c r="P1040" s="2">
        <v>0</v>
      </c>
      <c r="Q1040" s="2">
        <v>3775</v>
      </c>
      <c r="R1040" s="2">
        <v>-62.5</v>
      </c>
      <c r="S1040" s="2">
        <v>0</v>
      </c>
      <c r="T1040" s="2">
        <v>0</v>
      </c>
      <c r="U1040" s="2">
        <v>3712.5</v>
      </c>
      <c r="V1040" s="2">
        <v>0</v>
      </c>
      <c r="W1040" s="2">
        <v>3775</v>
      </c>
      <c r="X1040" s="2">
        <v>-62.5</v>
      </c>
      <c r="Y1040" s="2">
        <v>0</v>
      </c>
      <c r="Z1040" s="2">
        <v>0</v>
      </c>
      <c r="AA1040" s="2">
        <v>3712.5</v>
      </c>
    </row>
    <row r="1041" spans="1:27" ht="15" customHeight="1" x14ac:dyDescent="0.25">
      <c r="A1041" s="75" t="str">
        <f t="shared" si="48"/>
        <v>LDSTDFIgnore</v>
      </c>
      <c r="B1041" s="75" t="str">
        <f>VLOOKUP(L1041,Mapping!D:F,3,0)</f>
        <v>Ignore</v>
      </c>
      <c r="C1041" s="75" t="str">
        <f>VLOOKUP(L1041,Mapping!D:G,4,0)</f>
        <v>Ignore</v>
      </c>
      <c r="D1041" s="78">
        <f t="shared" si="49"/>
        <v>5.6720800000000004E-4</v>
      </c>
      <c r="E1041" s="78">
        <f t="shared" si="50"/>
        <v>5.3683059999999998E-3</v>
      </c>
      <c r="F1041" s="76" t="str">
        <f>VLOOKUP(L1041,Mapping!D:H,5,0)</f>
        <v>AUM</v>
      </c>
      <c r="G1041" s="1" t="s">
        <v>648</v>
      </c>
      <c r="H1041" s="1" t="s">
        <v>257</v>
      </c>
      <c r="I1041" s="1" t="s">
        <v>259</v>
      </c>
      <c r="J1041" s="6">
        <v>212000</v>
      </c>
      <c r="K1041" s="1" t="s">
        <v>681</v>
      </c>
      <c r="L1041" s="6">
        <v>212252</v>
      </c>
      <c r="M1041" s="2">
        <v>0</v>
      </c>
      <c r="N1041" s="1" t="s">
        <v>697</v>
      </c>
      <c r="O1041" s="1" t="s">
        <v>651</v>
      </c>
      <c r="P1041" s="2">
        <v>0</v>
      </c>
      <c r="Q1041" s="2">
        <v>48010.98</v>
      </c>
      <c r="R1041" s="2">
        <v>0</v>
      </c>
      <c r="S1041" s="2">
        <v>5672.08</v>
      </c>
      <c r="T1041" s="2">
        <v>0</v>
      </c>
      <c r="U1041" s="2">
        <v>53683.06</v>
      </c>
      <c r="V1041" s="2">
        <v>0</v>
      </c>
      <c r="W1041" s="2">
        <v>48010.98</v>
      </c>
      <c r="X1041" s="2">
        <v>0</v>
      </c>
      <c r="Y1041" s="2">
        <v>5672.08</v>
      </c>
      <c r="Z1041" s="2">
        <v>0</v>
      </c>
      <c r="AA1041" s="2">
        <v>53683.06</v>
      </c>
    </row>
    <row r="1042" spans="1:27" ht="15" customHeight="1" x14ac:dyDescent="0.25">
      <c r="A1042" s="75" t="str">
        <f t="shared" si="48"/>
        <v>LDSTDFIgnore</v>
      </c>
      <c r="B1042" s="75" t="str">
        <f>VLOOKUP(L1042,Mapping!D:F,3,0)</f>
        <v>Ignore</v>
      </c>
      <c r="C1042" s="75" t="str">
        <f>VLOOKUP(L1042,Mapping!D:G,4,0)</f>
        <v>Ignore</v>
      </c>
      <c r="D1042" s="78">
        <f t="shared" si="49"/>
        <v>0.32200556000000002</v>
      </c>
      <c r="E1042" s="78">
        <f t="shared" si="50"/>
        <v>0.32200556000000002</v>
      </c>
      <c r="F1042" s="76" t="str">
        <f>VLOOKUP(L1042,Mapping!D:H,5,0)</f>
        <v>AUM</v>
      </c>
      <c r="G1042" s="1" t="s">
        <v>648</v>
      </c>
      <c r="H1042" s="1" t="s">
        <v>257</v>
      </c>
      <c r="I1042" s="1" t="s">
        <v>259</v>
      </c>
      <c r="J1042" s="6">
        <v>212000</v>
      </c>
      <c r="K1042" s="1" t="s">
        <v>681</v>
      </c>
      <c r="L1042" s="6">
        <v>212255</v>
      </c>
      <c r="M1042" s="2">
        <v>0</v>
      </c>
      <c r="N1042" s="1" t="s">
        <v>698</v>
      </c>
      <c r="O1042" s="1" t="s">
        <v>651</v>
      </c>
      <c r="P1042" s="2">
        <v>0</v>
      </c>
      <c r="Q1042" s="2">
        <v>0</v>
      </c>
      <c r="R1042" s="2">
        <v>0</v>
      </c>
      <c r="S1042" s="2">
        <v>3220055.6</v>
      </c>
      <c r="T1042" s="2">
        <v>0</v>
      </c>
      <c r="U1042" s="2">
        <v>3220055.6</v>
      </c>
      <c r="V1042" s="2">
        <v>0</v>
      </c>
      <c r="W1042" s="2">
        <v>0</v>
      </c>
      <c r="X1042" s="2">
        <v>0</v>
      </c>
      <c r="Y1042" s="2">
        <v>3220055.6</v>
      </c>
      <c r="Z1042" s="2">
        <v>0</v>
      </c>
      <c r="AA1042" s="2">
        <v>3220055.6</v>
      </c>
    </row>
    <row r="1043" spans="1:27" ht="15" customHeight="1" x14ac:dyDescent="0.25">
      <c r="A1043" s="75" t="str">
        <f t="shared" si="48"/>
        <v>LDSTDFIgnore</v>
      </c>
      <c r="B1043" s="75" t="str">
        <f>VLOOKUP(L1043,Mapping!D:F,3,0)</f>
        <v>Ignore</v>
      </c>
      <c r="C1043" s="75" t="str">
        <f>VLOOKUP(L1043,Mapping!D:G,4,0)</f>
        <v>Ignore</v>
      </c>
      <c r="D1043" s="78">
        <f t="shared" si="49"/>
        <v>-1.3181431E-2</v>
      </c>
      <c r="E1043" s="78">
        <f t="shared" si="50"/>
        <v>6.8544800000000005E-3</v>
      </c>
      <c r="F1043" s="76" t="str">
        <f>VLOOKUP(L1043,Mapping!D:H,5,0)</f>
        <v>AUM</v>
      </c>
      <c r="G1043" s="1" t="s">
        <v>648</v>
      </c>
      <c r="H1043" s="1" t="s">
        <v>257</v>
      </c>
      <c r="I1043" s="1" t="s">
        <v>259</v>
      </c>
      <c r="J1043" s="6">
        <v>212000</v>
      </c>
      <c r="K1043" s="1" t="s">
        <v>681</v>
      </c>
      <c r="L1043" s="6">
        <v>212271</v>
      </c>
      <c r="M1043" s="2">
        <v>0</v>
      </c>
      <c r="N1043" s="1" t="s">
        <v>700</v>
      </c>
      <c r="O1043" s="1" t="s">
        <v>651</v>
      </c>
      <c r="P1043" s="2">
        <v>0</v>
      </c>
      <c r="Q1043" s="2">
        <v>200359.11</v>
      </c>
      <c r="R1043" s="2">
        <v>-131814.31</v>
      </c>
      <c r="S1043" s="2">
        <v>0</v>
      </c>
      <c r="T1043" s="2">
        <v>0</v>
      </c>
      <c r="U1043" s="2">
        <v>68544.800000000003</v>
      </c>
      <c r="V1043" s="2">
        <v>0</v>
      </c>
      <c r="W1043" s="2">
        <v>200359.11</v>
      </c>
      <c r="X1043" s="2">
        <v>-131814.31</v>
      </c>
      <c r="Y1043" s="2">
        <v>0</v>
      </c>
      <c r="Z1043" s="2">
        <v>0</v>
      </c>
      <c r="AA1043" s="2">
        <v>68544.800000000003</v>
      </c>
    </row>
    <row r="1044" spans="1:27" ht="15" customHeight="1" x14ac:dyDescent="0.25">
      <c r="A1044" s="75" t="str">
        <f t="shared" si="48"/>
        <v>LDSTDFIgnore</v>
      </c>
      <c r="B1044" s="75" t="str">
        <f>VLOOKUP(L1044,Mapping!D:F,3,0)</f>
        <v>Ignore</v>
      </c>
      <c r="C1044" s="75" t="str">
        <f>VLOOKUP(L1044,Mapping!D:G,4,0)</f>
        <v>Ignore</v>
      </c>
      <c r="D1044" s="78">
        <f t="shared" si="49"/>
        <v>-1.3181431E-2</v>
      </c>
      <c r="E1044" s="78">
        <f t="shared" si="50"/>
        <v>6.8544800000000005E-3</v>
      </c>
      <c r="F1044" s="76" t="str">
        <f>VLOOKUP(L1044,Mapping!D:H,5,0)</f>
        <v>AUM</v>
      </c>
      <c r="G1044" s="1" t="s">
        <v>648</v>
      </c>
      <c r="H1044" s="1" t="s">
        <v>257</v>
      </c>
      <c r="I1044" s="1" t="s">
        <v>259</v>
      </c>
      <c r="J1044" s="6">
        <v>212000</v>
      </c>
      <c r="K1044" s="1" t="s">
        <v>681</v>
      </c>
      <c r="L1044" s="6">
        <v>212272</v>
      </c>
      <c r="M1044" s="2">
        <v>0</v>
      </c>
      <c r="N1044" s="1" t="s">
        <v>701</v>
      </c>
      <c r="O1044" s="1" t="s">
        <v>651</v>
      </c>
      <c r="P1044" s="2">
        <v>0</v>
      </c>
      <c r="Q1044" s="2">
        <v>200359.11</v>
      </c>
      <c r="R1044" s="2">
        <v>-131814.31</v>
      </c>
      <c r="S1044" s="2">
        <v>0</v>
      </c>
      <c r="T1044" s="2">
        <v>0</v>
      </c>
      <c r="U1044" s="2">
        <v>68544.800000000003</v>
      </c>
      <c r="V1044" s="2">
        <v>0</v>
      </c>
      <c r="W1044" s="2">
        <v>200359.11</v>
      </c>
      <c r="X1044" s="2">
        <v>-131814.31</v>
      </c>
      <c r="Y1044" s="2">
        <v>0</v>
      </c>
      <c r="Z1044" s="2">
        <v>0</v>
      </c>
      <c r="AA1044" s="2">
        <v>68544.800000000003</v>
      </c>
    </row>
    <row r="1045" spans="1:27" ht="15" customHeight="1" x14ac:dyDescent="0.25">
      <c r="A1045" s="75" t="str">
        <f t="shared" si="48"/>
        <v>LDSTDFIgnore</v>
      </c>
      <c r="B1045" s="75" t="str">
        <f>VLOOKUP(L1045,Mapping!D:F,3,0)</f>
        <v>Ignore</v>
      </c>
      <c r="C1045" s="75" t="str">
        <f>VLOOKUP(L1045,Mapping!D:G,4,0)</f>
        <v>Ignore</v>
      </c>
      <c r="D1045" s="78">
        <f t="shared" si="49"/>
        <v>-2.9158600000000004E-4</v>
      </c>
      <c r="E1045" s="78">
        <f t="shared" si="50"/>
        <v>6.1626999999999998E-5</v>
      </c>
      <c r="F1045" s="76" t="str">
        <f>VLOOKUP(L1045,Mapping!D:H,5,0)</f>
        <v>AUM</v>
      </c>
      <c r="G1045" s="1" t="s">
        <v>648</v>
      </c>
      <c r="H1045" s="1" t="s">
        <v>257</v>
      </c>
      <c r="I1045" s="1" t="s">
        <v>259</v>
      </c>
      <c r="J1045" s="6">
        <v>212000</v>
      </c>
      <c r="K1045" s="1" t="s">
        <v>681</v>
      </c>
      <c r="L1045" s="6">
        <v>212427</v>
      </c>
      <c r="M1045" s="2">
        <v>0</v>
      </c>
      <c r="N1045" s="1" t="s">
        <v>768</v>
      </c>
      <c r="O1045" s="1" t="s">
        <v>651</v>
      </c>
      <c r="P1045" s="2">
        <v>0</v>
      </c>
      <c r="Q1045" s="2">
        <v>3532.13</v>
      </c>
      <c r="R1045" s="2">
        <v>-2915.86</v>
      </c>
      <c r="S1045" s="2">
        <v>0</v>
      </c>
      <c r="T1045" s="2">
        <v>0</v>
      </c>
      <c r="U1045" s="2">
        <v>616.27</v>
      </c>
      <c r="V1045" s="2">
        <v>0</v>
      </c>
      <c r="W1045" s="2">
        <v>3532.13</v>
      </c>
      <c r="X1045" s="2">
        <v>-2915.86</v>
      </c>
      <c r="Y1045" s="2">
        <v>0</v>
      </c>
      <c r="Z1045" s="2">
        <v>0</v>
      </c>
      <c r="AA1045" s="2">
        <v>616.27</v>
      </c>
    </row>
    <row r="1046" spans="1:27" ht="15" customHeight="1" x14ac:dyDescent="0.25">
      <c r="A1046" s="75" t="str">
        <f t="shared" si="48"/>
        <v>LDSTDFIgnore</v>
      </c>
      <c r="B1046" s="75" t="str">
        <f>VLOOKUP(L1046,Mapping!D:F,3,0)</f>
        <v>Ignore</v>
      </c>
      <c r="C1046" s="75" t="str">
        <f>VLOOKUP(L1046,Mapping!D:G,4,0)</f>
        <v>Ignore</v>
      </c>
      <c r="D1046" s="78">
        <f t="shared" si="49"/>
        <v>-1.4431979999999999E-3</v>
      </c>
      <c r="E1046" s="78">
        <f t="shared" si="50"/>
        <v>3.8130590000000006E-3</v>
      </c>
      <c r="F1046" s="76" t="str">
        <f>VLOOKUP(L1046,Mapping!D:H,5,0)</f>
        <v>AUM</v>
      </c>
      <c r="G1046" s="1" t="s">
        <v>648</v>
      </c>
      <c r="H1046" s="1" t="s">
        <v>257</v>
      </c>
      <c r="I1046" s="1" t="s">
        <v>259</v>
      </c>
      <c r="J1046" s="6">
        <v>212000</v>
      </c>
      <c r="K1046" s="1" t="s">
        <v>681</v>
      </c>
      <c r="L1046" s="6">
        <v>213166</v>
      </c>
      <c r="M1046" s="2">
        <v>0</v>
      </c>
      <c r="N1046" s="1" t="s">
        <v>702</v>
      </c>
      <c r="O1046" s="1" t="s">
        <v>651</v>
      </c>
      <c r="P1046" s="2">
        <v>0</v>
      </c>
      <c r="Q1046" s="2">
        <v>52562.57</v>
      </c>
      <c r="R1046" s="2">
        <v>-14431.98</v>
      </c>
      <c r="S1046" s="2">
        <v>0</v>
      </c>
      <c r="T1046" s="2">
        <v>0</v>
      </c>
      <c r="U1046" s="2">
        <v>38130.590000000004</v>
      </c>
      <c r="V1046" s="2">
        <v>0</v>
      </c>
      <c r="W1046" s="2">
        <v>52562.57</v>
      </c>
      <c r="X1046" s="2">
        <v>-14431.98</v>
      </c>
      <c r="Y1046" s="2">
        <v>0</v>
      </c>
      <c r="Z1046" s="2">
        <v>0</v>
      </c>
      <c r="AA1046" s="2">
        <v>38130.590000000004</v>
      </c>
    </row>
    <row r="1047" spans="1:27" ht="15" customHeight="1" x14ac:dyDescent="0.25">
      <c r="A1047" s="75" t="str">
        <f t="shared" si="48"/>
        <v>LDSTDFIgnore</v>
      </c>
      <c r="B1047" s="75" t="str">
        <f>VLOOKUP(L1047,Mapping!D:F,3,0)</f>
        <v>Ignore</v>
      </c>
      <c r="C1047" s="75" t="str">
        <f>VLOOKUP(L1047,Mapping!D:G,4,0)</f>
        <v>Ignore</v>
      </c>
      <c r="D1047" s="78">
        <f t="shared" si="49"/>
        <v>-4.6145070000000003E-3</v>
      </c>
      <c r="E1047" s="78">
        <f t="shared" si="50"/>
        <v>0</v>
      </c>
      <c r="F1047" s="76" t="str">
        <f>VLOOKUP(L1047,Mapping!D:H,5,0)</f>
        <v>AUM</v>
      </c>
      <c r="G1047" s="1" t="s">
        <v>648</v>
      </c>
      <c r="H1047" s="1" t="s">
        <v>257</v>
      </c>
      <c r="I1047" s="1" t="s">
        <v>259</v>
      </c>
      <c r="J1047" s="6">
        <v>212000</v>
      </c>
      <c r="K1047" s="1" t="s">
        <v>681</v>
      </c>
      <c r="L1047" s="6">
        <v>214100</v>
      </c>
      <c r="M1047" s="2">
        <v>0</v>
      </c>
      <c r="N1047" s="1" t="s">
        <v>944</v>
      </c>
      <c r="O1047" s="1" t="s">
        <v>651</v>
      </c>
      <c r="P1047" s="2">
        <v>0</v>
      </c>
      <c r="Q1047" s="2">
        <v>46145.07</v>
      </c>
      <c r="R1047" s="2">
        <v>-46145.07</v>
      </c>
      <c r="S1047" s="2">
        <v>0</v>
      </c>
      <c r="T1047" s="2">
        <v>0</v>
      </c>
      <c r="U1047" s="2">
        <v>0</v>
      </c>
      <c r="V1047" s="2">
        <v>0</v>
      </c>
      <c r="W1047" s="2">
        <v>46145.07</v>
      </c>
      <c r="X1047" s="2">
        <v>-46145.07</v>
      </c>
      <c r="Y1047" s="2">
        <v>0</v>
      </c>
      <c r="Z1047" s="2">
        <v>0</v>
      </c>
      <c r="AA1047" s="2">
        <v>0</v>
      </c>
    </row>
    <row r="1048" spans="1:27" ht="15" customHeight="1" x14ac:dyDescent="0.25">
      <c r="A1048" s="75" t="str">
        <f t="shared" si="48"/>
        <v>LDSTDFIgnore</v>
      </c>
      <c r="B1048" s="75" t="str">
        <f>VLOOKUP(L1048,Mapping!D:F,3,0)</f>
        <v>Ignore</v>
      </c>
      <c r="C1048" s="75" t="str">
        <f>VLOOKUP(L1048,Mapping!D:G,4,0)</f>
        <v>Ignore</v>
      </c>
      <c r="D1048" s="78">
        <f t="shared" si="49"/>
        <v>-0.14423451699999998</v>
      </c>
      <c r="E1048" s="78">
        <f t="shared" si="50"/>
        <v>7.6160493999999995E-2</v>
      </c>
      <c r="F1048" s="76" t="str">
        <f>VLOOKUP(L1048,Mapping!D:H,5,0)</f>
        <v>AUM</v>
      </c>
      <c r="G1048" s="1" t="s">
        <v>648</v>
      </c>
      <c r="H1048" s="1" t="s">
        <v>257</v>
      </c>
      <c r="I1048" s="1" t="s">
        <v>259</v>
      </c>
      <c r="J1048" s="6">
        <v>213000</v>
      </c>
      <c r="K1048" s="1" t="s">
        <v>703</v>
      </c>
      <c r="L1048" s="6">
        <v>213500</v>
      </c>
      <c r="M1048" s="2">
        <v>0</v>
      </c>
      <c r="N1048" s="1" t="s">
        <v>704</v>
      </c>
      <c r="O1048" s="1" t="s">
        <v>651</v>
      </c>
      <c r="P1048" s="2">
        <v>0</v>
      </c>
      <c r="Q1048" s="2">
        <v>2203950.11</v>
      </c>
      <c r="R1048" s="2">
        <v>-1442345.17</v>
      </c>
      <c r="S1048" s="2">
        <v>0</v>
      </c>
      <c r="T1048" s="2">
        <v>0</v>
      </c>
      <c r="U1048" s="2">
        <v>761604.94</v>
      </c>
      <c r="V1048" s="2">
        <v>0</v>
      </c>
      <c r="W1048" s="2">
        <v>2203950.11</v>
      </c>
      <c r="X1048" s="2">
        <v>-1442345.17</v>
      </c>
      <c r="Y1048" s="2">
        <v>0</v>
      </c>
      <c r="Z1048" s="2">
        <v>0</v>
      </c>
      <c r="AA1048" s="2">
        <v>761604.94</v>
      </c>
    </row>
    <row r="1049" spans="1:27" ht="15" customHeight="1" x14ac:dyDescent="0.25">
      <c r="A1049" s="75" t="str">
        <f t="shared" si="48"/>
        <v>LDSTDFIgnore</v>
      </c>
      <c r="B1049" s="75" t="str">
        <f>VLOOKUP(L1049,Mapping!D:F,3,0)</f>
        <v>Ignore</v>
      </c>
      <c r="C1049" s="75" t="str">
        <f>VLOOKUP(L1049,Mapping!D:G,4,0)</f>
        <v>Ignore</v>
      </c>
      <c r="D1049" s="78">
        <f t="shared" si="49"/>
        <v>1.4030773000000002E-2</v>
      </c>
      <c r="E1049" s="78">
        <f t="shared" si="50"/>
        <v>1.9409407E-2</v>
      </c>
      <c r="F1049" s="76" t="str">
        <f>VLOOKUP(L1049,Mapping!D:H,5,0)</f>
        <v>AUM</v>
      </c>
      <c r="G1049" s="1" t="s">
        <v>648</v>
      </c>
      <c r="H1049" s="1" t="s">
        <v>257</v>
      </c>
      <c r="I1049" s="1" t="s">
        <v>259</v>
      </c>
      <c r="J1049" s="6">
        <v>220000</v>
      </c>
      <c r="K1049" s="1" t="s">
        <v>705</v>
      </c>
      <c r="L1049" s="6">
        <v>210125</v>
      </c>
      <c r="M1049" s="2">
        <v>0</v>
      </c>
      <c r="N1049" s="1" t="s">
        <v>1651</v>
      </c>
      <c r="O1049" s="1" t="s">
        <v>651</v>
      </c>
      <c r="P1049" s="2">
        <v>0</v>
      </c>
      <c r="Q1049" s="2">
        <v>53786.34</v>
      </c>
      <c r="R1049" s="2">
        <v>0</v>
      </c>
      <c r="S1049" s="2">
        <v>140307.73000000001</v>
      </c>
      <c r="T1049" s="2">
        <v>0</v>
      </c>
      <c r="U1049" s="2">
        <v>194094.07</v>
      </c>
      <c r="V1049" s="2">
        <v>0</v>
      </c>
      <c r="W1049" s="2">
        <v>53786.34</v>
      </c>
      <c r="X1049" s="2">
        <v>0</v>
      </c>
      <c r="Y1049" s="2">
        <v>140307.73000000001</v>
      </c>
      <c r="Z1049" s="2">
        <v>0</v>
      </c>
      <c r="AA1049" s="2">
        <v>194094.07</v>
      </c>
    </row>
    <row r="1050" spans="1:27" ht="15" customHeight="1" x14ac:dyDescent="0.25">
      <c r="A1050" s="75" t="str">
        <f t="shared" si="48"/>
        <v>LDSTDFIgnore</v>
      </c>
      <c r="B1050" s="75" t="str">
        <f>VLOOKUP(L1050,Mapping!D:F,3,0)</f>
        <v>Ignore</v>
      </c>
      <c r="C1050" s="75" t="str">
        <f>VLOOKUP(L1050,Mapping!D:G,4,0)</f>
        <v>Ignore</v>
      </c>
      <c r="D1050" s="78">
        <f t="shared" si="49"/>
        <v>-1.9572389999999999E-2</v>
      </c>
      <c r="E1050" s="78">
        <f t="shared" si="50"/>
        <v>0</v>
      </c>
      <c r="F1050" s="76" t="str">
        <f>VLOOKUP(L1050,Mapping!D:H,5,0)</f>
        <v>AUM</v>
      </c>
      <c r="G1050" s="1" t="s">
        <v>648</v>
      </c>
      <c r="H1050" s="1" t="s">
        <v>257</v>
      </c>
      <c r="I1050" s="1" t="s">
        <v>259</v>
      </c>
      <c r="J1050" s="6">
        <v>220000</v>
      </c>
      <c r="K1050" s="1" t="s">
        <v>705</v>
      </c>
      <c r="L1050" s="6">
        <v>210180</v>
      </c>
      <c r="M1050" s="2">
        <v>0</v>
      </c>
      <c r="N1050" s="1" t="s">
        <v>1716</v>
      </c>
      <c r="O1050" s="1" t="s">
        <v>651</v>
      </c>
      <c r="P1050" s="2">
        <v>0</v>
      </c>
      <c r="Q1050" s="2">
        <v>195723.9</v>
      </c>
      <c r="R1050" s="2">
        <v>-195723.9</v>
      </c>
      <c r="S1050" s="2">
        <v>0</v>
      </c>
      <c r="T1050" s="2">
        <v>0</v>
      </c>
      <c r="U1050" s="2">
        <v>0</v>
      </c>
      <c r="V1050" s="2">
        <v>0</v>
      </c>
      <c r="W1050" s="2">
        <v>195723.9</v>
      </c>
      <c r="X1050" s="2">
        <v>-195723.9</v>
      </c>
      <c r="Y1050" s="2">
        <v>0</v>
      </c>
      <c r="Z1050" s="2">
        <v>0</v>
      </c>
      <c r="AA1050" s="2">
        <v>0</v>
      </c>
    </row>
    <row r="1051" spans="1:27" ht="15" customHeight="1" x14ac:dyDescent="0.25">
      <c r="A1051" s="75" t="str">
        <f t="shared" si="48"/>
        <v>LDSTDF1.2</v>
      </c>
      <c r="B1051" s="75">
        <f>VLOOKUP(L1051,Mapping!D:F,3,0)</f>
        <v>1.2</v>
      </c>
      <c r="C1051" s="75" t="str">
        <f>VLOOKUP(L1051,Mapping!D:G,4,0)</f>
        <v>Ignore</v>
      </c>
      <c r="D1051" s="78">
        <f t="shared" si="49"/>
        <v>10.446595824999999</v>
      </c>
      <c r="E1051" s="78">
        <f t="shared" si="50"/>
        <v>329.25965439399999</v>
      </c>
      <c r="F1051" s="76">
        <f>VLOOKUP(L1051,Mapping!D:H,5,0)</f>
        <v>0</v>
      </c>
      <c r="G1051" s="1" t="s">
        <v>648</v>
      </c>
      <c r="H1051" s="1" t="s">
        <v>257</v>
      </c>
      <c r="I1051" s="1" t="s">
        <v>259</v>
      </c>
      <c r="J1051" s="6">
        <v>301000</v>
      </c>
      <c r="K1051" s="1" t="s">
        <v>710</v>
      </c>
      <c r="L1051" s="6">
        <v>310000</v>
      </c>
      <c r="M1051" s="2">
        <v>0</v>
      </c>
      <c r="N1051" s="1" t="s">
        <v>711</v>
      </c>
      <c r="O1051" s="1" t="s">
        <v>651</v>
      </c>
      <c r="P1051" s="2">
        <v>0</v>
      </c>
      <c r="Q1051" s="2">
        <v>3188130585.6900001</v>
      </c>
      <c r="R1051" s="2">
        <v>0</v>
      </c>
      <c r="S1051" s="2">
        <v>104465958.25</v>
      </c>
      <c r="T1051" s="2">
        <v>0</v>
      </c>
      <c r="U1051" s="2">
        <v>3292596543.9400001</v>
      </c>
      <c r="V1051" s="2">
        <v>0</v>
      </c>
      <c r="W1051" s="2">
        <v>3188130585.6900001</v>
      </c>
      <c r="X1051" s="2">
        <v>0</v>
      </c>
      <c r="Y1051" s="2">
        <v>104465958.25</v>
      </c>
      <c r="Z1051" s="2">
        <v>0</v>
      </c>
      <c r="AA1051" s="2">
        <v>3292596543.9400001</v>
      </c>
    </row>
    <row r="1052" spans="1:27" ht="15" customHeight="1" x14ac:dyDescent="0.25">
      <c r="A1052" s="75" t="str">
        <f t="shared" si="48"/>
        <v>LDSTDFIgnore</v>
      </c>
      <c r="B1052" s="75" t="str">
        <f>VLOOKUP(L1052,Mapping!D:F,3,0)</f>
        <v>Ignore</v>
      </c>
      <c r="C1052" s="75" t="str">
        <f>VLOOKUP(L1052,Mapping!D:G,4,0)</f>
        <v>Ignore</v>
      </c>
      <c r="D1052" s="78">
        <f t="shared" si="49"/>
        <v>3.4608055450000004</v>
      </c>
      <c r="E1052" s="78">
        <f t="shared" si="50"/>
        <v>8.0817560569999998</v>
      </c>
      <c r="F1052" s="76">
        <f>VLOOKUP(L1052,Mapping!D:H,5,0)</f>
        <v>0</v>
      </c>
      <c r="G1052" s="1" t="s">
        <v>648</v>
      </c>
      <c r="H1052" s="1" t="s">
        <v>257</v>
      </c>
      <c r="I1052" s="1" t="s">
        <v>259</v>
      </c>
      <c r="J1052" s="6">
        <v>303000</v>
      </c>
      <c r="K1052" s="1" t="s">
        <v>712</v>
      </c>
      <c r="L1052" s="6">
        <v>303201</v>
      </c>
      <c r="M1052" s="2">
        <v>0</v>
      </c>
      <c r="N1052" s="1" t="s">
        <v>713</v>
      </c>
      <c r="O1052" s="1" t="s">
        <v>651</v>
      </c>
      <c r="P1052" s="2">
        <v>0</v>
      </c>
      <c r="Q1052" s="2">
        <v>46209505.119999997</v>
      </c>
      <c r="R1052" s="2">
        <v>0</v>
      </c>
      <c r="S1052" s="2">
        <v>34608055.450000003</v>
      </c>
      <c r="T1052" s="2">
        <v>0</v>
      </c>
      <c r="U1052" s="2">
        <v>80817560.569999993</v>
      </c>
      <c r="V1052" s="2">
        <v>0</v>
      </c>
      <c r="W1052" s="2">
        <v>46209505.119999997</v>
      </c>
      <c r="X1052" s="2">
        <v>0</v>
      </c>
      <c r="Y1052" s="2">
        <v>34608055.450000003</v>
      </c>
      <c r="Z1052" s="2">
        <v>0</v>
      </c>
      <c r="AA1052" s="2">
        <v>80817560.569999993</v>
      </c>
    </row>
    <row r="1053" spans="1:27" ht="15" customHeight="1" x14ac:dyDescent="0.25">
      <c r="A1053" s="75" t="str">
        <f t="shared" si="48"/>
        <v>LDSTDFIgnore</v>
      </c>
      <c r="B1053" s="75" t="str">
        <f>VLOOKUP(L1053,Mapping!D:F,3,0)</f>
        <v>Ignore</v>
      </c>
      <c r="C1053" s="75" t="str">
        <f>VLOOKUP(L1053,Mapping!D:G,4,0)</f>
        <v>Ignore</v>
      </c>
      <c r="D1053" s="78">
        <f t="shared" si="49"/>
        <v>1.2472233000000001E-2</v>
      </c>
      <c r="E1053" s="78">
        <f t="shared" si="50"/>
        <v>1.3440056000000001E-2</v>
      </c>
      <c r="F1053" s="76">
        <f>VLOOKUP(L1053,Mapping!D:H,5,0)</f>
        <v>0</v>
      </c>
      <c r="G1053" s="1" t="s">
        <v>648</v>
      </c>
      <c r="H1053" s="1" t="s">
        <v>257</v>
      </c>
      <c r="I1053" s="1" t="s">
        <v>259</v>
      </c>
      <c r="J1053" s="6">
        <v>303000</v>
      </c>
      <c r="K1053" s="1" t="s">
        <v>712</v>
      </c>
      <c r="L1053" s="6">
        <v>303202</v>
      </c>
      <c r="M1053" s="2">
        <v>0</v>
      </c>
      <c r="N1053" s="1" t="s">
        <v>714</v>
      </c>
      <c r="O1053" s="1" t="s">
        <v>651</v>
      </c>
      <c r="P1053" s="2">
        <v>0</v>
      </c>
      <c r="Q1053" s="2">
        <v>9678.23</v>
      </c>
      <c r="R1053" s="2">
        <v>0</v>
      </c>
      <c r="S1053" s="2">
        <v>124722.33</v>
      </c>
      <c r="T1053" s="2">
        <v>0</v>
      </c>
      <c r="U1053" s="2">
        <v>134400.56</v>
      </c>
      <c r="V1053" s="2">
        <v>0</v>
      </c>
      <c r="W1053" s="2">
        <v>9678.23</v>
      </c>
      <c r="X1053" s="2">
        <v>0</v>
      </c>
      <c r="Y1053" s="2">
        <v>124722.33</v>
      </c>
      <c r="Z1053" s="2">
        <v>0</v>
      </c>
      <c r="AA1053" s="2">
        <v>134400.56</v>
      </c>
    </row>
    <row r="1054" spans="1:27" ht="15" customHeight="1" x14ac:dyDescent="0.25">
      <c r="A1054" s="75" t="str">
        <f t="shared" si="48"/>
        <v>LDSTDFIgnore</v>
      </c>
      <c r="B1054" s="75" t="str">
        <f>VLOOKUP(L1054,Mapping!D:F,3,0)</f>
        <v>Ignore</v>
      </c>
      <c r="C1054" s="75" t="str">
        <f>VLOOKUP(L1054,Mapping!D:G,4,0)</f>
        <v>Ignore</v>
      </c>
      <c r="D1054" s="78">
        <f t="shared" si="49"/>
        <v>-3.7682737479999995</v>
      </c>
      <c r="E1054" s="78">
        <f t="shared" si="50"/>
        <v>0.82441258099999992</v>
      </c>
      <c r="F1054" s="76">
        <f>VLOOKUP(L1054,Mapping!D:H,5,0)</f>
        <v>0</v>
      </c>
      <c r="G1054" s="1" t="s">
        <v>648</v>
      </c>
      <c r="H1054" s="1" t="s">
        <v>257</v>
      </c>
      <c r="I1054" s="1" t="s">
        <v>259</v>
      </c>
      <c r="J1054" s="6">
        <v>303000</v>
      </c>
      <c r="K1054" s="1" t="s">
        <v>712</v>
      </c>
      <c r="L1054" s="6">
        <v>303245</v>
      </c>
      <c r="M1054" s="2">
        <v>0</v>
      </c>
      <c r="N1054" s="1" t="s">
        <v>715</v>
      </c>
      <c r="O1054" s="1" t="s">
        <v>651</v>
      </c>
      <c r="P1054" s="2">
        <v>0</v>
      </c>
      <c r="Q1054" s="2">
        <v>45926863.289999999</v>
      </c>
      <c r="R1054" s="2">
        <v>-37682737.479999997</v>
      </c>
      <c r="S1054" s="2">
        <v>0</v>
      </c>
      <c r="T1054" s="2">
        <v>0</v>
      </c>
      <c r="U1054" s="2">
        <v>8244125.8099999996</v>
      </c>
      <c r="V1054" s="2">
        <v>0</v>
      </c>
      <c r="W1054" s="2">
        <v>45926863.289999999</v>
      </c>
      <c r="X1054" s="2">
        <v>-37682737.479999997</v>
      </c>
      <c r="Y1054" s="2">
        <v>0</v>
      </c>
      <c r="Z1054" s="2">
        <v>0</v>
      </c>
      <c r="AA1054" s="2">
        <v>8244125.8099999996</v>
      </c>
    </row>
    <row r="1055" spans="1:27" ht="15" customHeight="1" x14ac:dyDescent="0.25">
      <c r="A1055" s="75" t="str">
        <f t="shared" si="48"/>
        <v>LDSTDFIgnore</v>
      </c>
      <c r="B1055" s="75" t="str">
        <f>VLOOKUP(L1055,Mapping!D:F,3,0)</f>
        <v>Ignore</v>
      </c>
      <c r="C1055" s="75" t="str">
        <f>VLOOKUP(L1055,Mapping!D:G,4,0)</f>
        <v>Ignore</v>
      </c>
      <c r="D1055" s="78">
        <f t="shared" si="49"/>
        <v>6.0940400000000002E-4</v>
      </c>
      <c r="E1055" s="78">
        <f t="shared" si="50"/>
        <v>-2.8153319E-2</v>
      </c>
      <c r="F1055" s="76">
        <f>VLOOKUP(L1055,Mapping!D:H,5,0)</f>
        <v>0</v>
      </c>
      <c r="G1055" s="1" t="s">
        <v>648</v>
      </c>
      <c r="H1055" s="1" t="s">
        <v>257</v>
      </c>
      <c r="I1055" s="1" t="s">
        <v>259</v>
      </c>
      <c r="J1055" s="6">
        <v>303000</v>
      </c>
      <c r="K1055" s="1" t="s">
        <v>712</v>
      </c>
      <c r="L1055" s="6">
        <v>303246</v>
      </c>
      <c r="M1055" s="2">
        <v>0</v>
      </c>
      <c r="N1055" s="1" t="s">
        <v>716</v>
      </c>
      <c r="O1055" s="1" t="s">
        <v>651</v>
      </c>
      <c r="P1055" s="2">
        <v>-287627.23</v>
      </c>
      <c r="Q1055" s="2">
        <v>0</v>
      </c>
      <c r="R1055" s="2">
        <v>0</v>
      </c>
      <c r="S1055" s="2">
        <v>6094.04</v>
      </c>
      <c r="T1055" s="2">
        <v>-281533.19</v>
      </c>
      <c r="U1055" s="2">
        <v>0</v>
      </c>
      <c r="V1055" s="2">
        <v>-287627.23</v>
      </c>
      <c r="W1055" s="2">
        <v>0</v>
      </c>
      <c r="X1055" s="2">
        <v>0</v>
      </c>
      <c r="Y1055" s="2">
        <v>6094.04</v>
      </c>
      <c r="Z1055" s="2">
        <v>-281533.19</v>
      </c>
      <c r="AA1055" s="2">
        <v>0</v>
      </c>
    </row>
    <row r="1056" spans="1:27" ht="15" customHeight="1" x14ac:dyDescent="0.25">
      <c r="A1056" s="75" t="str">
        <f t="shared" si="48"/>
        <v>LDSTDFIgnore</v>
      </c>
      <c r="B1056" s="75" t="str">
        <f>VLOOKUP(L1056,Mapping!D:F,3,0)</f>
        <v>Ignore</v>
      </c>
      <c r="C1056" s="75" t="str">
        <f>VLOOKUP(L1056,Mapping!D:G,4,0)</f>
        <v>Ignore</v>
      </c>
      <c r="D1056" s="78">
        <f t="shared" si="49"/>
        <v>0</v>
      </c>
      <c r="E1056" s="78">
        <f t="shared" si="50"/>
        <v>42.366991017000004</v>
      </c>
      <c r="F1056" s="76">
        <f>VLOOKUP(L1056,Mapping!D:H,5,0)</f>
        <v>0</v>
      </c>
      <c r="G1056" s="1" t="s">
        <v>648</v>
      </c>
      <c r="H1056" s="1" t="s">
        <v>257</v>
      </c>
      <c r="I1056" s="1" t="s">
        <v>259</v>
      </c>
      <c r="J1056" s="6">
        <v>303000</v>
      </c>
      <c r="K1056" s="1" t="s">
        <v>712</v>
      </c>
      <c r="L1056" s="6">
        <v>390000</v>
      </c>
      <c r="M1056" s="2">
        <v>0</v>
      </c>
      <c r="N1056" s="1" t="s">
        <v>717</v>
      </c>
      <c r="O1056" s="1" t="s">
        <v>651</v>
      </c>
      <c r="P1056" s="2">
        <v>0</v>
      </c>
      <c r="Q1056" s="2">
        <v>423669910.17000002</v>
      </c>
      <c r="R1056" s="2">
        <v>0</v>
      </c>
      <c r="S1056" s="2">
        <v>0</v>
      </c>
      <c r="T1056" s="2">
        <v>0</v>
      </c>
      <c r="U1056" s="2">
        <v>423669910.17000002</v>
      </c>
      <c r="V1056" s="2">
        <v>0</v>
      </c>
      <c r="W1056" s="2">
        <v>423669910.17000002</v>
      </c>
      <c r="X1056" s="2">
        <v>0</v>
      </c>
      <c r="Y1056" s="2">
        <v>0</v>
      </c>
      <c r="Z1056" s="2">
        <v>0</v>
      </c>
      <c r="AA1056" s="2">
        <v>423669910.17000002</v>
      </c>
    </row>
    <row r="1057" spans="1:27" ht="15" customHeight="1" x14ac:dyDescent="0.25">
      <c r="A1057" s="75" t="str">
        <f t="shared" si="48"/>
        <v>LDSTDFIgnore</v>
      </c>
      <c r="B1057" s="75" t="str">
        <f>VLOOKUP(L1057,Mapping!D:F,3,0)</f>
        <v>Ignore</v>
      </c>
      <c r="C1057" s="75" t="str">
        <f>VLOOKUP(L1057,Mapping!D:G,4,0)</f>
        <v>Ignore</v>
      </c>
      <c r="D1057" s="78">
        <f t="shared" si="49"/>
        <v>0</v>
      </c>
      <c r="E1057" s="78">
        <f t="shared" si="50"/>
        <v>6.8463329079999999</v>
      </c>
      <c r="F1057" s="76">
        <f>VLOOKUP(L1057,Mapping!D:H,5,0)</f>
        <v>0</v>
      </c>
      <c r="G1057" s="1" t="s">
        <v>648</v>
      </c>
      <c r="H1057" s="1" t="s">
        <v>257</v>
      </c>
      <c r="I1057" s="1" t="s">
        <v>259</v>
      </c>
      <c r="J1057" s="6">
        <v>303000</v>
      </c>
      <c r="K1057" s="1" t="s">
        <v>712</v>
      </c>
      <c r="L1057" s="6">
        <v>390001</v>
      </c>
      <c r="M1057" s="2">
        <v>0</v>
      </c>
      <c r="N1057" s="1" t="s">
        <v>718</v>
      </c>
      <c r="O1057" s="1" t="s">
        <v>651</v>
      </c>
      <c r="P1057" s="2">
        <v>0</v>
      </c>
      <c r="Q1057" s="2">
        <v>68463329.079999998</v>
      </c>
      <c r="R1057" s="2">
        <v>0</v>
      </c>
      <c r="S1057" s="2">
        <v>0</v>
      </c>
      <c r="T1057" s="2">
        <v>0</v>
      </c>
      <c r="U1057" s="2">
        <v>68463329.079999998</v>
      </c>
      <c r="V1057" s="2">
        <v>0</v>
      </c>
      <c r="W1057" s="2">
        <v>68463329.079999998</v>
      </c>
      <c r="X1057" s="2">
        <v>0</v>
      </c>
      <c r="Y1057" s="2">
        <v>0</v>
      </c>
      <c r="Z1057" s="2">
        <v>0</v>
      </c>
      <c r="AA1057" s="2">
        <v>68463329.079999998</v>
      </c>
    </row>
    <row r="1058" spans="1:27" ht="15" customHeight="1" x14ac:dyDescent="0.25">
      <c r="A1058" s="75" t="str">
        <f t="shared" si="48"/>
        <v>LDSTDFIgnore</v>
      </c>
      <c r="B1058" s="75" t="str">
        <f>VLOOKUP(L1058,Mapping!D:F,3,0)</f>
        <v>Ignore</v>
      </c>
      <c r="C1058" s="75" t="str">
        <f>VLOOKUP(L1058,Mapping!D:G,4,0)</f>
        <v>Ignore</v>
      </c>
      <c r="D1058" s="78">
        <f t="shared" si="49"/>
        <v>0</v>
      </c>
      <c r="E1058" s="78">
        <f t="shared" si="50"/>
        <v>-6.9165499999999996E-3</v>
      </c>
      <c r="F1058" s="76">
        <f>VLOOKUP(L1058,Mapping!D:H,5,0)</f>
        <v>0</v>
      </c>
      <c r="G1058" s="1" t="s">
        <v>648</v>
      </c>
      <c r="H1058" s="1" t="s">
        <v>257</v>
      </c>
      <c r="I1058" s="1" t="s">
        <v>259</v>
      </c>
      <c r="J1058" s="6">
        <v>303000</v>
      </c>
      <c r="K1058" s="1" t="s">
        <v>712</v>
      </c>
      <c r="L1058" s="6">
        <v>390002</v>
      </c>
      <c r="M1058" s="2">
        <v>0</v>
      </c>
      <c r="N1058" s="1" t="s">
        <v>719</v>
      </c>
      <c r="O1058" s="1" t="s">
        <v>651</v>
      </c>
      <c r="P1058" s="2">
        <v>-69165.5</v>
      </c>
      <c r="Q1058" s="2">
        <v>0</v>
      </c>
      <c r="R1058" s="2">
        <v>0</v>
      </c>
      <c r="S1058" s="2">
        <v>0</v>
      </c>
      <c r="T1058" s="2">
        <v>-69165.5</v>
      </c>
      <c r="U1058" s="2">
        <v>0</v>
      </c>
      <c r="V1058" s="2">
        <v>-69165.5</v>
      </c>
      <c r="W1058" s="2">
        <v>0</v>
      </c>
      <c r="X1058" s="2">
        <v>0</v>
      </c>
      <c r="Y1058" s="2">
        <v>0</v>
      </c>
      <c r="Z1058" s="2">
        <v>-69165.5</v>
      </c>
      <c r="AA1058" s="2">
        <v>0</v>
      </c>
    </row>
    <row r="1059" spans="1:27" ht="15" customHeight="1" x14ac:dyDescent="0.25">
      <c r="A1059" s="75" t="str">
        <f t="shared" si="48"/>
        <v>LDSTDFIgnore</v>
      </c>
      <c r="B1059" s="75" t="str">
        <f>VLOOKUP(L1059,Mapping!D:F,3,0)</f>
        <v>Ignore</v>
      </c>
      <c r="C1059" s="75" t="str">
        <f>VLOOKUP(L1059,Mapping!D:G,4,0)</f>
        <v>Ignore</v>
      </c>
      <c r="D1059" s="78">
        <f t="shared" si="49"/>
        <v>0</v>
      </c>
      <c r="E1059" s="78">
        <f t="shared" si="50"/>
        <v>-4.7019896380000006</v>
      </c>
      <c r="F1059" s="76">
        <f>VLOOKUP(L1059,Mapping!D:H,5,0)</f>
        <v>0</v>
      </c>
      <c r="G1059" s="1" t="s">
        <v>648</v>
      </c>
      <c r="H1059" s="1" t="s">
        <v>257</v>
      </c>
      <c r="I1059" s="1" t="s">
        <v>259</v>
      </c>
      <c r="J1059" s="6">
        <v>303000</v>
      </c>
      <c r="K1059" s="1" t="s">
        <v>712</v>
      </c>
      <c r="L1059" s="6">
        <v>390405</v>
      </c>
      <c r="M1059" s="2">
        <v>0</v>
      </c>
      <c r="N1059" s="1" t="s">
        <v>720</v>
      </c>
      <c r="O1059" s="1" t="s">
        <v>651</v>
      </c>
      <c r="P1059" s="2">
        <v>-47019896.380000003</v>
      </c>
      <c r="Q1059" s="2">
        <v>0</v>
      </c>
      <c r="R1059" s="2">
        <v>0</v>
      </c>
      <c r="S1059" s="2">
        <v>0</v>
      </c>
      <c r="T1059" s="2">
        <v>-47019896.380000003</v>
      </c>
      <c r="U1059" s="2">
        <v>0</v>
      </c>
      <c r="V1059" s="2">
        <v>-47019896.380000003</v>
      </c>
      <c r="W1059" s="2">
        <v>0</v>
      </c>
      <c r="X1059" s="2">
        <v>0</v>
      </c>
      <c r="Y1059" s="2">
        <v>0</v>
      </c>
      <c r="Z1059" s="2">
        <v>-47019896.380000003</v>
      </c>
      <c r="AA1059" s="2">
        <v>0</v>
      </c>
    </row>
    <row r="1060" spans="1:27" ht="15" customHeight="1" x14ac:dyDescent="0.25">
      <c r="A1060" s="75" t="str">
        <f t="shared" si="48"/>
        <v>LDSTDFIgnore</v>
      </c>
      <c r="B1060" s="75" t="str">
        <f>VLOOKUP(L1060,Mapping!D:F,3,0)</f>
        <v>Ignore</v>
      </c>
      <c r="C1060" s="75" t="str">
        <f>VLOOKUP(L1060,Mapping!D:G,4,0)</f>
        <v>Ignore</v>
      </c>
      <c r="D1060" s="78">
        <f t="shared" si="49"/>
        <v>0</v>
      </c>
      <c r="E1060" s="78">
        <f t="shared" si="50"/>
        <v>4.7913339999999995E-3</v>
      </c>
      <c r="F1060" s="76">
        <f>VLOOKUP(L1060,Mapping!D:H,5,0)</f>
        <v>0</v>
      </c>
      <c r="G1060" s="1" t="s">
        <v>648</v>
      </c>
      <c r="H1060" s="1" t="s">
        <v>257</v>
      </c>
      <c r="I1060" s="1" t="s">
        <v>259</v>
      </c>
      <c r="J1060" s="6">
        <v>303000</v>
      </c>
      <c r="K1060" s="1" t="s">
        <v>712</v>
      </c>
      <c r="L1060" s="6">
        <v>390406</v>
      </c>
      <c r="M1060" s="2">
        <v>0</v>
      </c>
      <c r="N1060" s="1" t="s">
        <v>1027</v>
      </c>
      <c r="O1060" s="1" t="s">
        <v>651</v>
      </c>
      <c r="P1060" s="2">
        <v>0</v>
      </c>
      <c r="Q1060" s="2">
        <v>47913.34</v>
      </c>
      <c r="R1060" s="2">
        <v>0</v>
      </c>
      <c r="S1060" s="2">
        <v>0</v>
      </c>
      <c r="T1060" s="2">
        <v>0</v>
      </c>
      <c r="U1060" s="2">
        <v>47913.34</v>
      </c>
      <c r="V1060" s="2">
        <v>0</v>
      </c>
      <c r="W1060" s="2">
        <v>47913.34</v>
      </c>
      <c r="X1060" s="2">
        <v>0</v>
      </c>
      <c r="Y1060" s="2">
        <v>0</v>
      </c>
      <c r="Z1060" s="2">
        <v>0</v>
      </c>
      <c r="AA1060" s="2">
        <v>47913.34</v>
      </c>
    </row>
    <row r="1061" spans="1:27" ht="15" customHeight="1" x14ac:dyDescent="0.25">
      <c r="A1061" s="75" t="str">
        <f t="shared" si="48"/>
        <v>LDSTDFIgnore</v>
      </c>
      <c r="B1061" s="75" t="str">
        <f>VLOOKUP(L1061,Mapping!D:F,3,0)</f>
        <v>Ignore</v>
      </c>
      <c r="C1061" s="75" t="str">
        <f>VLOOKUP(L1061,Mapping!D:G,4,0)</f>
        <v>Ignore</v>
      </c>
      <c r="D1061" s="78">
        <f t="shared" si="49"/>
        <v>0</v>
      </c>
      <c r="E1061" s="78">
        <f t="shared" si="50"/>
        <v>2.0189005190000002</v>
      </c>
      <c r="F1061" s="76">
        <f>VLOOKUP(L1061,Mapping!D:H,5,0)</f>
        <v>0</v>
      </c>
      <c r="G1061" s="1" t="s">
        <v>648</v>
      </c>
      <c r="H1061" s="1" t="s">
        <v>257</v>
      </c>
      <c r="I1061" s="1" t="s">
        <v>259</v>
      </c>
      <c r="J1061" s="6">
        <v>303000</v>
      </c>
      <c r="K1061" s="1" t="s">
        <v>712</v>
      </c>
      <c r="L1061" s="6">
        <v>390445</v>
      </c>
      <c r="M1061" s="2">
        <v>0</v>
      </c>
      <c r="N1061" s="1" t="s">
        <v>721</v>
      </c>
      <c r="O1061" s="1" t="s">
        <v>651</v>
      </c>
      <c r="P1061" s="2">
        <v>0</v>
      </c>
      <c r="Q1061" s="2">
        <v>20189005.190000001</v>
      </c>
      <c r="R1061" s="2">
        <v>0</v>
      </c>
      <c r="S1061" s="2">
        <v>0</v>
      </c>
      <c r="T1061" s="2">
        <v>0</v>
      </c>
      <c r="U1061" s="2">
        <v>20189005.190000001</v>
      </c>
      <c r="V1061" s="2">
        <v>0</v>
      </c>
      <c r="W1061" s="2">
        <v>20189005.190000001</v>
      </c>
      <c r="X1061" s="2">
        <v>0</v>
      </c>
      <c r="Y1061" s="2">
        <v>0</v>
      </c>
      <c r="Z1061" s="2">
        <v>0</v>
      </c>
      <c r="AA1061" s="2">
        <v>20189005.190000001</v>
      </c>
    </row>
    <row r="1062" spans="1:27" ht="15" customHeight="1" x14ac:dyDescent="0.25">
      <c r="A1062" s="75" t="str">
        <f t="shared" si="48"/>
        <v>LDSTDFIgnore</v>
      </c>
      <c r="B1062" s="75" t="str">
        <f>VLOOKUP(L1062,Mapping!D:F,3,0)</f>
        <v>Ignore</v>
      </c>
      <c r="C1062" s="75" t="str">
        <f>VLOOKUP(L1062,Mapping!D:G,4,0)</f>
        <v>Ignore</v>
      </c>
      <c r="D1062" s="78">
        <f t="shared" si="49"/>
        <v>0</v>
      </c>
      <c r="E1062" s="78">
        <f t="shared" si="50"/>
        <v>-0.11544304799999999</v>
      </c>
      <c r="F1062" s="76">
        <f>VLOOKUP(L1062,Mapping!D:H,5,0)</f>
        <v>0</v>
      </c>
      <c r="G1062" s="1" t="s">
        <v>648</v>
      </c>
      <c r="H1062" s="1" t="s">
        <v>257</v>
      </c>
      <c r="I1062" s="1" t="s">
        <v>259</v>
      </c>
      <c r="J1062" s="6">
        <v>303000</v>
      </c>
      <c r="K1062" s="1" t="s">
        <v>712</v>
      </c>
      <c r="L1062" s="6">
        <v>390446</v>
      </c>
      <c r="M1062" s="2">
        <v>0</v>
      </c>
      <c r="N1062" s="1" t="s">
        <v>722</v>
      </c>
      <c r="O1062" s="1" t="s">
        <v>651</v>
      </c>
      <c r="P1062" s="2">
        <v>-1154430.48</v>
      </c>
      <c r="Q1062" s="2">
        <v>0</v>
      </c>
      <c r="R1062" s="2">
        <v>0</v>
      </c>
      <c r="S1062" s="2">
        <v>0</v>
      </c>
      <c r="T1062" s="2">
        <v>-1154430.48</v>
      </c>
      <c r="U1062" s="2">
        <v>0</v>
      </c>
      <c r="V1062" s="2">
        <v>-1154430.48</v>
      </c>
      <c r="W1062" s="2">
        <v>0</v>
      </c>
      <c r="X1062" s="2">
        <v>0</v>
      </c>
      <c r="Y1062" s="2">
        <v>0</v>
      </c>
      <c r="Z1062" s="2">
        <v>-1154430.48</v>
      </c>
      <c r="AA1062" s="2">
        <v>0</v>
      </c>
    </row>
    <row r="1063" spans="1:27" ht="15" customHeight="1" x14ac:dyDescent="0.25">
      <c r="A1063" s="75" t="str">
        <f t="shared" si="48"/>
        <v>LDSTDF5.3</v>
      </c>
      <c r="B1063" s="75">
        <f>VLOOKUP(L1063,Mapping!D:F,3,0)</f>
        <v>5.3</v>
      </c>
      <c r="C1063" s="75" t="str">
        <f>VLOOKUP(L1063,Mapping!D:G,4,0)</f>
        <v>Ignore</v>
      </c>
      <c r="D1063" s="78">
        <f t="shared" si="49"/>
        <v>0.783790714</v>
      </c>
      <c r="E1063" s="78">
        <f t="shared" si="50"/>
        <v>0.783790714</v>
      </c>
      <c r="F1063" s="76">
        <f>VLOOKUP(L1063,Mapping!D:H,5,0)</f>
        <v>0</v>
      </c>
      <c r="G1063" s="1" t="s">
        <v>648</v>
      </c>
      <c r="H1063" s="1" t="s">
        <v>257</v>
      </c>
      <c r="I1063" s="1" t="s">
        <v>259</v>
      </c>
      <c r="J1063" s="6">
        <v>410000</v>
      </c>
      <c r="K1063" s="1" t="s">
        <v>723</v>
      </c>
      <c r="L1063" s="6">
        <v>412120</v>
      </c>
      <c r="M1063" s="2">
        <v>0</v>
      </c>
      <c r="N1063" s="1" t="s">
        <v>724</v>
      </c>
      <c r="O1063" s="1" t="s">
        <v>651</v>
      </c>
      <c r="P1063" s="2">
        <v>0</v>
      </c>
      <c r="Q1063" s="2">
        <v>0</v>
      </c>
      <c r="R1063" s="2">
        <v>0</v>
      </c>
      <c r="S1063" s="2">
        <v>7837907.1399999997</v>
      </c>
      <c r="T1063" s="2">
        <v>0</v>
      </c>
      <c r="U1063" s="2">
        <v>7837907.1399999997</v>
      </c>
      <c r="V1063" s="2">
        <v>0</v>
      </c>
      <c r="W1063" s="2">
        <v>0</v>
      </c>
      <c r="X1063" s="2">
        <v>0</v>
      </c>
      <c r="Y1063" s="2">
        <v>7837907.1399999997</v>
      </c>
      <c r="Z1063" s="2">
        <v>0</v>
      </c>
      <c r="AA1063" s="2">
        <v>7837907.1399999997</v>
      </c>
    </row>
    <row r="1064" spans="1:27" ht="15" customHeight="1" x14ac:dyDescent="0.25">
      <c r="A1064" s="75" t="str">
        <f t="shared" si="48"/>
        <v>LDSTDF5.3</v>
      </c>
      <c r="B1064" s="75">
        <f>VLOOKUP(L1064,Mapping!D:F,3,0)</f>
        <v>5.3</v>
      </c>
      <c r="C1064" s="75" t="str">
        <f>VLOOKUP(L1064,Mapping!D:G,4,0)</f>
        <v>Ignore</v>
      </c>
      <c r="D1064" s="78">
        <f t="shared" si="49"/>
        <v>0.98485386899999994</v>
      </c>
      <c r="E1064" s="78">
        <f t="shared" si="50"/>
        <v>0.98485386899999994</v>
      </c>
      <c r="F1064" s="76">
        <f>VLOOKUP(L1064,Mapping!D:H,5,0)</f>
        <v>0</v>
      </c>
      <c r="G1064" s="1" t="s">
        <v>648</v>
      </c>
      <c r="H1064" s="1" t="s">
        <v>257</v>
      </c>
      <c r="I1064" s="1" t="s">
        <v>259</v>
      </c>
      <c r="J1064" s="6">
        <v>410000</v>
      </c>
      <c r="K1064" s="1" t="s">
        <v>723</v>
      </c>
      <c r="L1064" s="6">
        <v>412130</v>
      </c>
      <c r="M1064" s="2">
        <v>0</v>
      </c>
      <c r="N1064" s="1" t="s">
        <v>725</v>
      </c>
      <c r="O1064" s="1" t="s">
        <v>651</v>
      </c>
      <c r="P1064" s="2">
        <v>0</v>
      </c>
      <c r="Q1064" s="2">
        <v>0</v>
      </c>
      <c r="R1064" s="2">
        <v>0</v>
      </c>
      <c r="S1064" s="2">
        <v>9848538.6899999995</v>
      </c>
      <c r="T1064" s="2">
        <v>0</v>
      </c>
      <c r="U1064" s="2">
        <v>9848538.6899999995</v>
      </c>
      <c r="V1064" s="2">
        <v>0</v>
      </c>
      <c r="W1064" s="2">
        <v>0</v>
      </c>
      <c r="X1064" s="2">
        <v>0</v>
      </c>
      <c r="Y1064" s="2">
        <v>9848538.6899999995</v>
      </c>
      <c r="Z1064" s="2">
        <v>0</v>
      </c>
      <c r="AA1064" s="2">
        <v>9848538.6899999995</v>
      </c>
    </row>
    <row r="1065" spans="1:27" ht="15" customHeight="1" x14ac:dyDescent="0.25">
      <c r="A1065" s="75" t="str">
        <f t="shared" si="48"/>
        <v>LDSTDF5.3</v>
      </c>
      <c r="B1065" s="75">
        <f>VLOOKUP(L1065,Mapping!D:F,3,0)</f>
        <v>5.3</v>
      </c>
      <c r="C1065" s="75" t="str">
        <f>VLOOKUP(L1065,Mapping!D:G,4,0)</f>
        <v>Ignore</v>
      </c>
      <c r="D1065" s="78">
        <f t="shared" si="49"/>
        <v>0.51686399999999999</v>
      </c>
      <c r="E1065" s="78">
        <f t="shared" si="50"/>
        <v>0.51686399999999999</v>
      </c>
      <c r="F1065" s="76">
        <f>VLOOKUP(L1065,Mapping!D:H,5,0)</f>
        <v>0</v>
      </c>
      <c r="G1065" s="1" t="s">
        <v>648</v>
      </c>
      <c r="H1065" s="1" t="s">
        <v>257</v>
      </c>
      <c r="I1065" s="1" t="s">
        <v>259</v>
      </c>
      <c r="J1065" s="6">
        <v>410000</v>
      </c>
      <c r="K1065" s="1" t="s">
        <v>723</v>
      </c>
      <c r="L1065" s="6">
        <v>412135</v>
      </c>
      <c r="M1065" s="2">
        <v>0</v>
      </c>
      <c r="N1065" s="1" t="s">
        <v>1022</v>
      </c>
      <c r="O1065" s="1" t="s">
        <v>651</v>
      </c>
      <c r="P1065" s="2">
        <v>0</v>
      </c>
      <c r="Q1065" s="2">
        <v>0</v>
      </c>
      <c r="R1065" s="2">
        <v>0</v>
      </c>
      <c r="S1065" s="2">
        <v>5168640</v>
      </c>
      <c r="T1065" s="2">
        <v>0</v>
      </c>
      <c r="U1065" s="2">
        <v>5168640</v>
      </c>
      <c r="V1065" s="2">
        <v>0</v>
      </c>
      <c r="W1065" s="2">
        <v>0</v>
      </c>
      <c r="X1065" s="2">
        <v>0</v>
      </c>
      <c r="Y1065" s="2">
        <v>5168640</v>
      </c>
      <c r="Z1065" s="2">
        <v>0</v>
      </c>
      <c r="AA1065" s="2">
        <v>5168640</v>
      </c>
    </row>
    <row r="1066" spans="1:27" ht="15" customHeight="1" x14ac:dyDescent="0.25">
      <c r="A1066" s="75" t="str">
        <f t="shared" si="48"/>
        <v>LDSTDFIgnore</v>
      </c>
      <c r="B1066" s="75" t="str">
        <f>VLOOKUP(L1066,Mapping!D:F,3,0)</f>
        <v>Ignore</v>
      </c>
      <c r="C1066" s="75" t="str">
        <f>VLOOKUP(L1066,Mapping!D:G,4,0)</f>
        <v>Ignore</v>
      </c>
      <c r="D1066" s="78">
        <f t="shared" si="49"/>
        <v>-6.3650000000000002E-5</v>
      </c>
      <c r="E1066" s="78">
        <f t="shared" si="50"/>
        <v>-6.3650000000000002E-5</v>
      </c>
      <c r="F1066" s="76">
        <f>VLOOKUP(L1066,Mapping!D:H,5,0)</f>
        <v>0</v>
      </c>
      <c r="G1066" s="1" t="s">
        <v>648</v>
      </c>
      <c r="H1066" s="1" t="s">
        <v>257</v>
      </c>
      <c r="I1066" s="1" t="s">
        <v>259</v>
      </c>
      <c r="J1066" s="6">
        <v>430000</v>
      </c>
      <c r="K1066" s="1" t="s">
        <v>729</v>
      </c>
      <c r="L1066" s="6">
        <v>432110</v>
      </c>
      <c r="M1066" s="2">
        <v>0</v>
      </c>
      <c r="N1066" s="1" t="s">
        <v>886</v>
      </c>
      <c r="O1066" s="1" t="s">
        <v>651</v>
      </c>
      <c r="P1066" s="2">
        <v>0</v>
      </c>
      <c r="Q1066" s="2">
        <v>0</v>
      </c>
      <c r="R1066" s="2">
        <v>-636.5</v>
      </c>
      <c r="S1066" s="2">
        <v>0</v>
      </c>
      <c r="T1066" s="2">
        <v>-636.5</v>
      </c>
      <c r="U1066" s="2">
        <v>0</v>
      </c>
      <c r="V1066" s="2">
        <v>0</v>
      </c>
      <c r="W1066" s="2">
        <v>0</v>
      </c>
      <c r="X1066" s="2">
        <v>-636.5</v>
      </c>
      <c r="Y1066" s="2">
        <v>0</v>
      </c>
      <c r="Z1066" s="2">
        <v>-636.5</v>
      </c>
      <c r="AA1066" s="2">
        <v>0</v>
      </c>
    </row>
    <row r="1067" spans="1:27" ht="15" customHeight="1" x14ac:dyDescent="0.25">
      <c r="A1067" s="75" t="str">
        <f t="shared" si="48"/>
        <v>LDSTDFIgnore</v>
      </c>
      <c r="B1067" s="75" t="str">
        <f>VLOOKUP(L1067,Mapping!D:F,3,0)</f>
        <v>Ignore</v>
      </c>
      <c r="C1067" s="75" t="str">
        <f>VLOOKUP(L1067,Mapping!D:G,4,0)</f>
        <v>Ignore</v>
      </c>
      <c r="D1067" s="78">
        <f t="shared" si="49"/>
        <v>-1.0495295800000002</v>
      </c>
      <c r="E1067" s="78">
        <f t="shared" si="50"/>
        <v>1.1832419380000001</v>
      </c>
      <c r="F1067" s="76">
        <f>VLOOKUP(L1067,Mapping!D:H,5,0)</f>
        <v>0</v>
      </c>
      <c r="G1067" s="1" t="s">
        <v>648</v>
      </c>
      <c r="H1067" s="1" t="s">
        <v>257</v>
      </c>
      <c r="I1067" s="1" t="s">
        <v>259</v>
      </c>
      <c r="J1067" s="6">
        <v>430000</v>
      </c>
      <c r="K1067" s="1" t="s">
        <v>729</v>
      </c>
      <c r="L1067" s="6">
        <v>432120</v>
      </c>
      <c r="M1067" s="2">
        <v>0</v>
      </c>
      <c r="N1067" s="1" t="s">
        <v>730</v>
      </c>
      <c r="O1067" s="1" t="s">
        <v>651</v>
      </c>
      <c r="P1067" s="2">
        <v>0</v>
      </c>
      <c r="Q1067" s="2">
        <v>22327715.18</v>
      </c>
      <c r="R1067" s="2">
        <v>-10495295.800000001</v>
      </c>
      <c r="S1067" s="2">
        <v>0</v>
      </c>
      <c r="T1067" s="2">
        <v>0</v>
      </c>
      <c r="U1067" s="2">
        <v>11832419.380000001</v>
      </c>
      <c r="V1067" s="2">
        <v>0</v>
      </c>
      <c r="W1067" s="2">
        <v>22327715.18</v>
      </c>
      <c r="X1067" s="2">
        <v>-10495295.800000001</v>
      </c>
      <c r="Y1067" s="2">
        <v>0</v>
      </c>
      <c r="Z1067" s="2">
        <v>0</v>
      </c>
      <c r="AA1067" s="2">
        <v>11832419.380000001</v>
      </c>
    </row>
    <row r="1068" spans="1:27" ht="15" customHeight="1" x14ac:dyDescent="0.25">
      <c r="A1068" s="75" t="str">
        <f t="shared" si="48"/>
        <v>LDSTDFIgnore</v>
      </c>
      <c r="B1068" s="75" t="str">
        <f>VLOOKUP(L1068,Mapping!D:F,3,0)</f>
        <v>Ignore</v>
      </c>
      <c r="C1068" s="75" t="str">
        <f>VLOOKUP(L1068,Mapping!D:G,4,0)</f>
        <v>Ignore</v>
      </c>
      <c r="D1068" s="78">
        <f t="shared" si="49"/>
        <v>4.8263546000000004E-2</v>
      </c>
      <c r="E1068" s="78">
        <f t="shared" si="50"/>
        <v>-0.26346565700000002</v>
      </c>
      <c r="F1068" s="76">
        <f>VLOOKUP(L1068,Mapping!D:H,5,0)</f>
        <v>0</v>
      </c>
      <c r="G1068" s="1" t="s">
        <v>648</v>
      </c>
      <c r="H1068" s="1" t="s">
        <v>257</v>
      </c>
      <c r="I1068" s="1" t="s">
        <v>259</v>
      </c>
      <c r="J1068" s="6">
        <v>430000</v>
      </c>
      <c r="K1068" s="1" t="s">
        <v>729</v>
      </c>
      <c r="L1068" s="6">
        <v>432130</v>
      </c>
      <c r="M1068" s="2">
        <v>0</v>
      </c>
      <c r="N1068" s="1" t="s">
        <v>731</v>
      </c>
      <c r="O1068" s="1" t="s">
        <v>651</v>
      </c>
      <c r="P1068" s="2">
        <v>-3117292.03</v>
      </c>
      <c r="Q1068" s="2">
        <v>0</v>
      </c>
      <c r="R1068" s="2">
        <v>0</v>
      </c>
      <c r="S1068" s="2">
        <v>482635.46</v>
      </c>
      <c r="T1068" s="2">
        <v>-2634656.5700000003</v>
      </c>
      <c r="U1068" s="2">
        <v>0</v>
      </c>
      <c r="V1068" s="2">
        <v>-3117292.03</v>
      </c>
      <c r="W1068" s="2">
        <v>0</v>
      </c>
      <c r="X1068" s="2">
        <v>0</v>
      </c>
      <c r="Y1068" s="2">
        <v>482635.46</v>
      </c>
      <c r="Z1068" s="2">
        <v>-2634656.5700000003</v>
      </c>
      <c r="AA1068" s="2">
        <v>0</v>
      </c>
    </row>
    <row r="1069" spans="1:27" ht="15" customHeight="1" x14ac:dyDescent="0.25">
      <c r="A1069" s="75" t="str">
        <f t="shared" si="48"/>
        <v>LDSTDFIgnore</v>
      </c>
      <c r="B1069" s="75" t="str">
        <f>VLOOKUP(L1069,Mapping!D:F,3,0)</f>
        <v>Ignore</v>
      </c>
      <c r="C1069" s="75" t="str">
        <f>VLOOKUP(L1069,Mapping!D:G,4,0)</f>
        <v>Ignore</v>
      </c>
      <c r="D1069" s="78">
        <f t="shared" si="49"/>
        <v>1.3542E-2</v>
      </c>
      <c r="E1069" s="78">
        <f t="shared" si="50"/>
        <v>1.3542E-2</v>
      </c>
      <c r="F1069" s="76">
        <f>VLOOKUP(L1069,Mapping!D:H,5,0)</f>
        <v>0</v>
      </c>
      <c r="G1069" s="1" t="s">
        <v>648</v>
      </c>
      <c r="H1069" s="1" t="s">
        <v>257</v>
      </c>
      <c r="I1069" s="1" t="s">
        <v>259</v>
      </c>
      <c r="J1069" s="6">
        <v>430000</v>
      </c>
      <c r="K1069" s="1" t="s">
        <v>729</v>
      </c>
      <c r="L1069" s="6">
        <v>432135</v>
      </c>
      <c r="M1069" s="2">
        <v>0</v>
      </c>
      <c r="N1069" s="1" t="s">
        <v>732</v>
      </c>
      <c r="O1069" s="1" t="s">
        <v>651</v>
      </c>
      <c r="P1069" s="2">
        <v>0</v>
      </c>
      <c r="Q1069" s="2">
        <v>0</v>
      </c>
      <c r="R1069" s="2">
        <v>0</v>
      </c>
      <c r="S1069" s="2">
        <v>135420</v>
      </c>
      <c r="T1069" s="2">
        <v>0</v>
      </c>
      <c r="U1069" s="2">
        <v>135420</v>
      </c>
      <c r="V1069" s="2">
        <v>0</v>
      </c>
      <c r="W1069" s="2">
        <v>0</v>
      </c>
      <c r="X1069" s="2">
        <v>0</v>
      </c>
      <c r="Y1069" s="2">
        <v>135420</v>
      </c>
      <c r="Z1069" s="2">
        <v>0</v>
      </c>
      <c r="AA1069" s="2">
        <v>135420</v>
      </c>
    </row>
    <row r="1070" spans="1:27" ht="15" customHeight="1" x14ac:dyDescent="0.25">
      <c r="A1070" s="75" t="str">
        <f t="shared" si="48"/>
        <v>LDSTDFIgnore</v>
      </c>
      <c r="B1070" s="75" t="str">
        <f>VLOOKUP(L1070,Mapping!D:F,3,0)</f>
        <v>Ignore</v>
      </c>
      <c r="C1070" s="75" t="str">
        <f>VLOOKUP(L1070,Mapping!D:G,4,0)</f>
        <v>Ignore</v>
      </c>
      <c r="D1070" s="78">
        <f t="shared" si="49"/>
        <v>-4.5177500000000001E-3</v>
      </c>
      <c r="E1070" s="78">
        <f t="shared" si="50"/>
        <v>0</v>
      </c>
      <c r="F1070" s="76">
        <f>VLOOKUP(L1070,Mapping!D:H,5,0)</f>
        <v>0</v>
      </c>
      <c r="G1070" s="1" t="s">
        <v>648</v>
      </c>
      <c r="H1070" s="1" t="s">
        <v>257</v>
      </c>
      <c r="I1070" s="1" t="s">
        <v>259</v>
      </c>
      <c r="J1070" s="6">
        <v>430000</v>
      </c>
      <c r="K1070" s="1" t="s">
        <v>729</v>
      </c>
      <c r="L1070" s="6">
        <v>432180</v>
      </c>
      <c r="M1070" s="2">
        <v>0</v>
      </c>
      <c r="N1070" s="1" t="s">
        <v>854</v>
      </c>
      <c r="O1070" s="1" t="s">
        <v>651</v>
      </c>
      <c r="P1070" s="2">
        <v>0</v>
      </c>
      <c r="Q1070" s="2">
        <v>45177.5</v>
      </c>
      <c r="R1070" s="2">
        <v>-45177.5</v>
      </c>
      <c r="S1070" s="2">
        <v>0</v>
      </c>
      <c r="T1070" s="2">
        <v>0</v>
      </c>
      <c r="U1070" s="2">
        <v>0</v>
      </c>
      <c r="V1070" s="2">
        <v>0</v>
      </c>
      <c r="W1070" s="2">
        <v>45177.5</v>
      </c>
      <c r="X1070" s="2">
        <v>-45177.5</v>
      </c>
      <c r="Y1070" s="2">
        <v>0</v>
      </c>
      <c r="Z1070" s="2">
        <v>0</v>
      </c>
      <c r="AA1070" s="2">
        <v>0</v>
      </c>
    </row>
    <row r="1071" spans="1:27" ht="15" customHeight="1" x14ac:dyDescent="0.25">
      <c r="A1071" s="75" t="str">
        <f t="shared" si="48"/>
        <v>LDSTDFIgnore</v>
      </c>
      <c r="B1071" s="75" t="str">
        <f>VLOOKUP(L1071,Mapping!D:F,3,0)</f>
        <v>Ignore</v>
      </c>
      <c r="C1071" s="75" t="str">
        <f>VLOOKUP(L1071,Mapping!D:G,4,0)</f>
        <v>Ignore</v>
      </c>
      <c r="D1071" s="78">
        <f t="shared" si="49"/>
        <v>-6.0917000000000002E-3</v>
      </c>
      <c r="E1071" s="78">
        <f t="shared" si="50"/>
        <v>-5.2145000000000002E-4</v>
      </c>
      <c r="F1071" s="76">
        <f>VLOOKUP(L1071,Mapping!D:H,5,0)</f>
        <v>0</v>
      </c>
      <c r="G1071" s="1" t="s">
        <v>648</v>
      </c>
      <c r="H1071" s="1" t="s">
        <v>257</v>
      </c>
      <c r="I1071" s="1" t="s">
        <v>259</v>
      </c>
      <c r="J1071" s="6">
        <v>430000</v>
      </c>
      <c r="K1071" s="1" t="s">
        <v>729</v>
      </c>
      <c r="L1071" s="6">
        <v>432190</v>
      </c>
      <c r="M1071" s="2">
        <v>0</v>
      </c>
      <c r="N1071" s="1" t="s">
        <v>855</v>
      </c>
      <c r="O1071" s="1" t="s">
        <v>651</v>
      </c>
      <c r="P1071" s="2">
        <v>0</v>
      </c>
      <c r="Q1071" s="2">
        <v>55702.5</v>
      </c>
      <c r="R1071" s="2">
        <v>-60917</v>
      </c>
      <c r="S1071" s="2">
        <v>0</v>
      </c>
      <c r="T1071" s="2">
        <v>-5214.5</v>
      </c>
      <c r="U1071" s="2">
        <v>0</v>
      </c>
      <c r="V1071" s="2">
        <v>0</v>
      </c>
      <c r="W1071" s="2">
        <v>55702.5</v>
      </c>
      <c r="X1071" s="2">
        <v>-60917</v>
      </c>
      <c r="Y1071" s="2">
        <v>0</v>
      </c>
      <c r="Z1071" s="2">
        <v>-5214.5</v>
      </c>
      <c r="AA1071" s="2">
        <v>0</v>
      </c>
    </row>
    <row r="1072" spans="1:27" ht="15" customHeight="1" x14ac:dyDescent="0.25">
      <c r="A1072" s="75" t="str">
        <f t="shared" si="48"/>
        <v>LDSTDF5.2</v>
      </c>
      <c r="B1072" s="75">
        <f>VLOOKUP(L1072,Mapping!D:F,3,0)</f>
        <v>5.2</v>
      </c>
      <c r="C1072" s="75" t="str">
        <f>VLOOKUP(L1072,Mapping!D:G,4,0)</f>
        <v>Ignore</v>
      </c>
      <c r="D1072" s="78">
        <f t="shared" si="49"/>
        <v>0.14671540499999999</v>
      </c>
      <c r="E1072" s="78">
        <f t="shared" si="50"/>
        <v>0.14671540499999999</v>
      </c>
      <c r="F1072" s="76">
        <f>VLOOKUP(L1072,Mapping!D:H,5,0)</f>
        <v>0</v>
      </c>
      <c r="G1072" s="1" t="s">
        <v>648</v>
      </c>
      <c r="H1072" s="1" t="s">
        <v>257</v>
      </c>
      <c r="I1072" s="1" t="s">
        <v>259</v>
      </c>
      <c r="J1072" s="6">
        <v>450000</v>
      </c>
      <c r="K1072" s="1" t="s">
        <v>733</v>
      </c>
      <c r="L1072" s="6">
        <v>452110</v>
      </c>
      <c r="M1072" s="2">
        <v>0</v>
      </c>
      <c r="N1072" s="1" t="s">
        <v>734</v>
      </c>
      <c r="O1072" s="1" t="s">
        <v>651</v>
      </c>
      <c r="P1072" s="2">
        <v>0</v>
      </c>
      <c r="Q1072" s="2">
        <v>0</v>
      </c>
      <c r="R1072" s="2">
        <v>0</v>
      </c>
      <c r="S1072" s="2">
        <v>1467154.05</v>
      </c>
      <c r="T1072" s="2">
        <v>0</v>
      </c>
      <c r="U1072" s="2">
        <v>1467154.05</v>
      </c>
      <c r="V1072" s="2">
        <v>0</v>
      </c>
      <c r="W1072" s="2">
        <v>0</v>
      </c>
      <c r="X1072" s="2">
        <v>0</v>
      </c>
      <c r="Y1072" s="2">
        <v>1467154.05</v>
      </c>
      <c r="Z1072" s="2">
        <v>0</v>
      </c>
      <c r="AA1072" s="2">
        <v>1467154.05</v>
      </c>
    </row>
    <row r="1073" spans="1:27" ht="15" customHeight="1" x14ac:dyDescent="0.25">
      <c r="A1073" s="75" t="str">
        <f t="shared" si="48"/>
        <v>LDSTDF5.2</v>
      </c>
      <c r="B1073" s="75">
        <f>VLOOKUP(L1073,Mapping!D:F,3,0)</f>
        <v>5.2</v>
      </c>
      <c r="C1073" s="75" t="str">
        <f>VLOOKUP(L1073,Mapping!D:G,4,0)</f>
        <v>Ignore</v>
      </c>
      <c r="D1073" s="78">
        <f t="shared" si="49"/>
        <v>4.6855300000000003E-3</v>
      </c>
      <c r="E1073" s="78">
        <f t="shared" si="50"/>
        <v>4.6855300000000003E-3</v>
      </c>
      <c r="F1073" s="76">
        <f>VLOOKUP(L1073,Mapping!D:H,5,0)</f>
        <v>0</v>
      </c>
      <c r="G1073" s="1" t="s">
        <v>648</v>
      </c>
      <c r="H1073" s="1" t="s">
        <v>257</v>
      </c>
      <c r="I1073" s="1" t="s">
        <v>259</v>
      </c>
      <c r="J1073" s="6">
        <v>450000</v>
      </c>
      <c r="K1073" s="1" t="s">
        <v>733</v>
      </c>
      <c r="L1073" s="6">
        <v>452111</v>
      </c>
      <c r="M1073" s="2">
        <v>0</v>
      </c>
      <c r="N1073" s="1" t="s">
        <v>735</v>
      </c>
      <c r="O1073" s="1" t="s">
        <v>651</v>
      </c>
      <c r="P1073" s="2">
        <v>0</v>
      </c>
      <c r="Q1073" s="2">
        <v>0</v>
      </c>
      <c r="R1073" s="2">
        <v>0</v>
      </c>
      <c r="S1073" s="2">
        <v>46855.3</v>
      </c>
      <c r="T1073" s="2">
        <v>0</v>
      </c>
      <c r="U1073" s="2">
        <v>46855.3</v>
      </c>
      <c r="V1073" s="2">
        <v>0</v>
      </c>
      <c r="W1073" s="2">
        <v>0</v>
      </c>
      <c r="X1073" s="2">
        <v>0</v>
      </c>
      <c r="Y1073" s="2">
        <v>46855.3</v>
      </c>
      <c r="Z1073" s="2">
        <v>0</v>
      </c>
      <c r="AA1073" s="2">
        <v>46855.3</v>
      </c>
    </row>
    <row r="1074" spans="1:27" ht="15" customHeight="1" x14ac:dyDescent="0.25">
      <c r="A1074" s="75" t="str">
        <f t="shared" si="48"/>
        <v>LDSTDF5.2</v>
      </c>
      <c r="B1074" s="75">
        <f>VLOOKUP(L1074,Mapping!D:F,3,0)</f>
        <v>5.2</v>
      </c>
      <c r="C1074" s="75" t="str">
        <f>VLOOKUP(L1074,Mapping!D:G,4,0)</f>
        <v>Ignore</v>
      </c>
      <c r="D1074" s="78">
        <f t="shared" si="49"/>
        <v>7.6249137019999997</v>
      </c>
      <c r="E1074" s="78">
        <f t="shared" si="50"/>
        <v>7.6249137019999997</v>
      </c>
      <c r="F1074" s="76">
        <f>VLOOKUP(L1074,Mapping!D:H,5,0)</f>
        <v>0</v>
      </c>
      <c r="G1074" s="1" t="s">
        <v>648</v>
      </c>
      <c r="H1074" s="1" t="s">
        <v>257</v>
      </c>
      <c r="I1074" s="1" t="s">
        <v>259</v>
      </c>
      <c r="J1074" s="6">
        <v>450000</v>
      </c>
      <c r="K1074" s="1" t="s">
        <v>733</v>
      </c>
      <c r="L1074" s="6">
        <v>452120</v>
      </c>
      <c r="M1074" s="2">
        <v>0</v>
      </c>
      <c r="N1074" s="1" t="s">
        <v>736</v>
      </c>
      <c r="O1074" s="1" t="s">
        <v>651</v>
      </c>
      <c r="P1074" s="2">
        <v>0</v>
      </c>
      <c r="Q1074" s="2">
        <v>0</v>
      </c>
      <c r="R1074" s="2">
        <v>0</v>
      </c>
      <c r="S1074" s="2">
        <v>76249137.019999996</v>
      </c>
      <c r="T1074" s="2">
        <v>0</v>
      </c>
      <c r="U1074" s="2">
        <v>76249137.019999996</v>
      </c>
      <c r="V1074" s="2">
        <v>0</v>
      </c>
      <c r="W1074" s="2">
        <v>0</v>
      </c>
      <c r="X1074" s="2">
        <v>0</v>
      </c>
      <c r="Y1074" s="2">
        <v>76249137.019999996</v>
      </c>
      <c r="Z1074" s="2">
        <v>0</v>
      </c>
      <c r="AA1074" s="2">
        <v>76249137.019999996</v>
      </c>
    </row>
    <row r="1075" spans="1:27" ht="15" customHeight="1" x14ac:dyDescent="0.25">
      <c r="A1075" s="75" t="str">
        <f t="shared" si="48"/>
        <v>LDSTDF5.2</v>
      </c>
      <c r="B1075" s="75">
        <f>VLOOKUP(L1075,Mapping!D:F,3,0)</f>
        <v>5.2</v>
      </c>
      <c r="C1075" s="75" t="str">
        <f>VLOOKUP(L1075,Mapping!D:G,4,0)</f>
        <v>Ignore</v>
      </c>
      <c r="D1075" s="78">
        <f t="shared" si="49"/>
        <v>3.7627395810000004</v>
      </c>
      <c r="E1075" s="78">
        <f t="shared" si="50"/>
        <v>3.7627395810000004</v>
      </c>
      <c r="F1075" s="76">
        <f>VLOOKUP(L1075,Mapping!D:H,5,0)</f>
        <v>0</v>
      </c>
      <c r="G1075" s="1" t="s">
        <v>648</v>
      </c>
      <c r="H1075" s="1" t="s">
        <v>257</v>
      </c>
      <c r="I1075" s="1" t="s">
        <v>259</v>
      </c>
      <c r="J1075" s="6">
        <v>450000</v>
      </c>
      <c r="K1075" s="1" t="s">
        <v>733</v>
      </c>
      <c r="L1075" s="6">
        <v>452130</v>
      </c>
      <c r="M1075" s="2">
        <v>0</v>
      </c>
      <c r="N1075" s="1" t="s">
        <v>737</v>
      </c>
      <c r="O1075" s="1" t="s">
        <v>651</v>
      </c>
      <c r="P1075" s="2">
        <v>0</v>
      </c>
      <c r="Q1075" s="2">
        <v>0</v>
      </c>
      <c r="R1075" s="2">
        <v>0</v>
      </c>
      <c r="S1075" s="2">
        <v>37627395.810000002</v>
      </c>
      <c r="T1075" s="2">
        <v>0</v>
      </c>
      <c r="U1075" s="2">
        <v>37627395.810000002</v>
      </c>
      <c r="V1075" s="2">
        <v>0</v>
      </c>
      <c r="W1075" s="2">
        <v>0</v>
      </c>
      <c r="X1075" s="2">
        <v>0</v>
      </c>
      <c r="Y1075" s="2">
        <v>37627395.810000002</v>
      </c>
      <c r="Z1075" s="2">
        <v>0</v>
      </c>
      <c r="AA1075" s="2">
        <v>37627395.810000002</v>
      </c>
    </row>
    <row r="1076" spans="1:27" ht="15" customHeight="1" x14ac:dyDescent="0.25">
      <c r="A1076" s="75" t="str">
        <f t="shared" si="48"/>
        <v>LDSTDF5.2</v>
      </c>
      <c r="B1076" s="75">
        <f>VLOOKUP(L1076,Mapping!D:F,3,0)</f>
        <v>5.2</v>
      </c>
      <c r="C1076" s="75" t="str">
        <f>VLOOKUP(L1076,Mapping!D:G,4,0)</f>
        <v>Ignore</v>
      </c>
      <c r="D1076" s="78">
        <f t="shared" si="49"/>
        <v>0.86608055500000003</v>
      </c>
      <c r="E1076" s="78">
        <f t="shared" si="50"/>
        <v>0.86608055500000003</v>
      </c>
      <c r="F1076" s="76">
        <f>VLOOKUP(L1076,Mapping!D:H,5,0)</f>
        <v>0</v>
      </c>
      <c r="G1076" s="1" t="s">
        <v>648</v>
      </c>
      <c r="H1076" s="1" t="s">
        <v>257</v>
      </c>
      <c r="I1076" s="1" t="s">
        <v>259</v>
      </c>
      <c r="J1076" s="6">
        <v>450000</v>
      </c>
      <c r="K1076" s="1" t="s">
        <v>733</v>
      </c>
      <c r="L1076" s="6">
        <v>452135</v>
      </c>
      <c r="M1076" s="2">
        <v>0</v>
      </c>
      <c r="N1076" s="1" t="s">
        <v>738</v>
      </c>
      <c r="O1076" s="1" t="s">
        <v>651</v>
      </c>
      <c r="P1076" s="2">
        <v>0</v>
      </c>
      <c r="Q1076" s="2">
        <v>0</v>
      </c>
      <c r="R1076" s="2">
        <v>0</v>
      </c>
      <c r="S1076" s="2">
        <v>8660805.5500000007</v>
      </c>
      <c r="T1076" s="2">
        <v>0</v>
      </c>
      <c r="U1076" s="2">
        <v>8660805.5500000007</v>
      </c>
      <c r="V1076" s="2">
        <v>0</v>
      </c>
      <c r="W1076" s="2">
        <v>0</v>
      </c>
      <c r="X1076" s="2">
        <v>0</v>
      </c>
      <c r="Y1076" s="2">
        <v>8660805.5500000007</v>
      </c>
      <c r="Z1076" s="2">
        <v>0</v>
      </c>
      <c r="AA1076" s="2">
        <v>8660805.5500000007</v>
      </c>
    </row>
    <row r="1077" spans="1:27" ht="15" customHeight="1" x14ac:dyDescent="0.25">
      <c r="A1077" s="75" t="str">
        <f t="shared" si="48"/>
        <v>LDSTDF5.2</v>
      </c>
      <c r="B1077" s="75">
        <f>VLOOKUP(L1077,Mapping!D:F,3,0)</f>
        <v>5.2</v>
      </c>
      <c r="C1077" s="75" t="str">
        <f>VLOOKUP(L1077,Mapping!D:G,4,0)</f>
        <v>Ignore</v>
      </c>
      <c r="D1077" s="78">
        <f t="shared" si="49"/>
        <v>0.10074275000000001</v>
      </c>
      <c r="E1077" s="78">
        <f t="shared" si="50"/>
        <v>0.10074275000000001</v>
      </c>
      <c r="F1077" s="76">
        <f>VLOOKUP(L1077,Mapping!D:H,5,0)</f>
        <v>0</v>
      </c>
      <c r="G1077" s="1" t="s">
        <v>648</v>
      </c>
      <c r="H1077" s="1" t="s">
        <v>257</v>
      </c>
      <c r="I1077" s="1" t="s">
        <v>259</v>
      </c>
      <c r="J1077" s="6">
        <v>450000</v>
      </c>
      <c r="K1077" s="1" t="s">
        <v>733</v>
      </c>
      <c r="L1077" s="6">
        <v>452180</v>
      </c>
      <c r="M1077" s="2">
        <v>0</v>
      </c>
      <c r="N1077" s="1" t="s">
        <v>856</v>
      </c>
      <c r="O1077" s="1" t="s">
        <v>651</v>
      </c>
      <c r="P1077" s="2">
        <v>0</v>
      </c>
      <c r="Q1077" s="2">
        <v>0</v>
      </c>
      <c r="R1077" s="2">
        <v>0</v>
      </c>
      <c r="S1077" s="2">
        <v>1007427.5</v>
      </c>
      <c r="T1077" s="2">
        <v>0</v>
      </c>
      <c r="U1077" s="2">
        <v>1007427.5</v>
      </c>
      <c r="V1077" s="2">
        <v>0</v>
      </c>
      <c r="W1077" s="2">
        <v>0</v>
      </c>
      <c r="X1077" s="2">
        <v>0</v>
      </c>
      <c r="Y1077" s="2">
        <v>1007427.5</v>
      </c>
      <c r="Z1077" s="2">
        <v>0</v>
      </c>
      <c r="AA1077" s="2">
        <v>1007427.5</v>
      </c>
    </row>
    <row r="1078" spans="1:27" ht="15" customHeight="1" x14ac:dyDescent="0.25">
      <c r="A1078" s="75" t="str">
        <f t="shared" si="48"/>
        <v>LDSTDF5.2</v>
      </c>
      <c r="B1078" s="75">
        <f>VLOOKUP(L1078,Mapping!D:F,3,0)</f>
        <v>5.2</v>
      </c>
      <c r="C1078" s="75" t="str">
        <f>VLOOKUP(L1078,Mapping!D:G,4,0)</f>
        <v>Ignore</v>
      </c>
      <c r="D1078" s="78">
        <f t="shared" si="49"/>
        <v>0.66942670000000004</v>
      </c>
      <c r="E1078" s="78">
        <f t="shared" si="50"/>
        <v>0.66942670000000004</v>
      </c>
      <c r="F1078" s="76">
        <f>VLOOKUP(L1078,Mapping!D:H,5,0)</f>
        <v>0</v>
      </c>
      <c r="G1078" s="1" t="s">
        <v>648</v>
      </c>
      <c r="H1078" s="1" t="s">
        <v>257</v>
      </c>
      <c r="I1078" s="1" t="s">
        <v>259</v>
      </c>
      <c r="J1078" s="6">
        <v>450000</v>
      </c>
      <c r="K1078" s="1" t="s">
        <v>733</v>
      </c>
      <c r="L1078" s="6">
        <v>452181</v>
      </c>
      <c r="M1078" s="2">
        <v>0</v>
      </c>
      <c r="N1078" s="1" t="s">
        <v>857</v>
      </c>
      <c r="O1078" s="1" t="s">
        <v>651</v>
      </c>
      <c r="P1078" s="2">
        <v>0</v>
      </c>
      <c r="Q1078" s="2">
        <v>0</v>
      </c>
      <c r="R1078" s="2">
        <v>0</v>
      </c>
      <c r="S1078" s="2">
        <v>6694267</v>
      </c>
      <c r="T1078" s="2">
        <v>0</v>
      </c>
      <c r="U1078" s="2">
        <v>6694267</v>
      </c>
      <c r="V1078" s="2">
        <v>0</v>
      </c>
      <c r="W1078" s="2">
        <v>0</v>
      </c>
      <c r="X1078" s="2">
        <v>0</v>
      </c>
      <c r="Y1078" s="2">
        <v>6694267</v>
      </c>
      <c r="Z1078" s="2">
        <v>0</v>
      </c>
      <c r="AA1078" s="2">
        <v>6694267</v>
      </c>
    </row>
    <row r="1079" spans="1:27" ht="15" customHeight="1" x14ac:dyDescent="0.25">
      <c r="A1079" s="75" t="str">
        <f t="shared" si="48"/>
        <v>LDSTDF5.2</v>
      </c>
      <c r="B1079" s="75">
        <f>VLOOKUP(L1079,Mapping!D:F,3,0)</f>
        <v>5.2</v>
      </c>
      <c r="C1079" s="75" t="str">
        <f>VLOOKUP(L1079,Mapping!D:G,4,0)</f>
        <v>Ignore</v>
      </c>
      <c r="D1079" s="78">
        <f t="shared" si="49"/>
        <v>6.7403990000000002E-3</v>
      </c>
      <c r="E1079" s="78">
        <f t="shared" si="50"/>
        <v>6.7403990000000002E-3</v>
      </c>
      <c r="F1079" s="76">
        <f>VLOOKUP(L1079,Mapping!D:H,5,0)</f>
        <v>0</v>
      </c>
      <c r="G1079" s="1" t="s">
        <v>648</v>
      </c>
      <c r="H1079" s="1" t="s">
        <v>257</v>
      </c>
      <c r="I1079" s="1" t="s">
        <v>259</v>
      </c>
      <c r="J1079" s="6">
        <v>450000</v>
      </c>
      <c r="K1079" s="1" t="s">
        <v>733</v>
      </c>
      <c r="L1079" s="6">
        <v>452230</v>
      </c>
      <c r="M1079" s="2">
        <v>0</v>
      </c>
      <c r="N1079" s="1" t="s">
        <v>740</v>
      </c>
      <c r="O1079" s="1" t="s">
        <v>651</v>
      </c>
      <c r="P1079" s="2">
        <v>0</v>
      </c>
      <c r="Q1079" s="2">
        <v>0</v>
      </c>
      <c r="R1079" s="2">
        <v>0</v>
      </c>
      <c r="S1079" s="2">
        <v>67403.990000000005</v>
      </c>
      <c r="T1079" s="2">
        <v>0</v>
      </c>
      <c r="U1079" s="2">
        <v>67403.990000000005</v>
      </c>
      <c r="V1079" s="2">
        <v>0</v>
      </c>
      <c r="W1079" s="2">
        <v>0</v>
      </c>
      <c r="X1079" s="2">
        <v>0</v>
      </c>
      <c r="Y1079" s="2">
        <v>67403.990000000005</v>
      </c>
      <c r="Z1079" s="2">
        <v>0</v>
      </c>
      <c r="AA1079" s="2">
        <v>67403.990000000005</v>
      </c>
    </row>
    <row r="1080" spans="1:27" ht="15" customHeight="1" x14ac:dyDescent="0.25">
      <c r="A1080" s="75" t="str">
        <f t="shared" si="48"/>
        <v>LDSTDF5.2</v>
      </c>
      <c r="B1080" s="75">
        <f>VLOOKUP(L1080,Mapping!D:F,3,0)</f>
        <v>5.2</v>
      </c>
      <c r="C1080" s="75" t="str">
        <f>VLOOKUP(L1080,Mapping!D:G,4,0)</f>
        <v>Ignore</v>
      </c>
      <c r="D1080" s="78">
        <f t="shared" si="49"/>
        <v>0.52766470300000001</v>
      </c>
      <c r="E1080" s="78">
        <f t="shared" si="50"/>
        <v>0.52766470300000001</v>
      </c>
      <c r="F1080" s="76">
        <f>VLOOKUP(L1080,Mapping!D:H,5,0)</f>
        <v>0</v>
      </c>
      <c r="G1080" s="1" t="s">
        <v>648</v>
      </c>
      <c r="H1080" s="1" t="s">
        <v>257</v>
      </c>
      <c r="I1080" s="1" t="s">
        <v>259</v>
      </c>
      <c r="J1080" s="6">
        <v>450000</v>
      </c>
      <c r="K1080" s="1" t="s">
        <v>733</v>
      </c>
      <c r="L1080" s="6">
        <v>452247</v>
      </c>
      <c r="M1080" s="2">
        <v>0</v>
      </c>
      <c r="N1080" s="1" t="s">
        <v>741</v>
      </c>
      <c r="O1080" s="1" t="s">
        <v>651</v>
      </c>
      <c r="P1080" s="2">
        <v>0</v>
      </c>
      <c r="Q1080" s="2">
        <v>0</v>
      </c>
      <c r="R1080" s="2">
        <v>0</v>
      </c>
      <c r="S1080" s="2">
        <v>5276647.03</v>
      </c>
      <c r="T1080" s="2">
        <v>0</v>
      </c>
      <c r="U1080" s="2">
        <v>5276647.03</v>
      </c>
      <c r="V1080" s="2">
        <v>0</v>
      </c>
      <c r="W1080" s="2">
        <v>0</v>
      </c>
      <c r="X1080" s="2">
        <v>0</v>
      </c>
      <c r="Y1080" s="2">
        <v>5276647.03</v>
      </c>
      <c r="Z1080" s="2">
        <v>0</v>
      </c>
      <c r="AA1080" s="2">
        <v>5276647.03</v>
      </c>
    </row>
    <row r="1081" spans="1:27" ht="15" customHeight="1" x14ac:dyDescent="0.25">
      <c r="A1081" s="75" t="str">
        <f t="shared" si="48"/>
        <v>LDSTDF5.5</v>
      </c>
      <c r="B1081" s="75">
        <f>VLOOKUP(L1081,Mapping!D:F,3,0)</f>
        <v>5.5</v>
      </c>
      <c r="C1081" s="75" t="str">
        <f>VLOOKUP(L1081,Mapping!D:G,4,0)</f>
        <v>Ignore</v>
      </c>
      <c r="D1081" s="78">
        <f t="shared" si="49"/>
        <v>3.01117E-4</v>
      </c>
      <c r="E1081" s="78">
        <f t="shared" si="50"/>
        <v>3.01117E-4</v>
      </c>
      <c r="F1081" s="76">
        <f>VLOOKUP(L1081,Mapping!D:H,5,0)</f>
        <v>0</v>
      </c>
      <c r="G1081" s="1" t="s">
        <v>648</v>
      </c>
      <c r="H1081" s="1" t="s">
        <v>257</v>
      </c>
      <c r="I1081" s="1" t="s">
        <v>259</v>
      </c>
      <c r="J1081" s="6">
        <v>460000</v>
      </c>
      <c r="K1081" s="1" t="s">
        <v>742</v>
      </c>
      <c r="L1081" s="6">
        <v>452233</v>
      </c>
      <c r="M1081" s="2">
        <v>0</v>
      </c>
      <c r="N1081" s="1" t="s">
        <v>743</v>
      </c>
      <c r="O1081" s="1" t="s">
        <v>651</v>
      </c>
      <c r="P1081" s="2">
        <v>0</v>
      </c>
      <c r="Q1081" s="2">
        <v>0</v>
      </c>
      <c r="R1081" s="2">
        <v>0</v>
      </c>
      <c r="S1081" s="2">
        <v>3011.17</v>
      </c>
      <c r="T1081" s="2">
        <v>0</v>
      </c>
      <c r="U1081" s="2">
        <v>3011.17</v>
      </c>
      <c r="V1081" s="2">
        <v>0</v>
      </c>
      <c r="W1081" s="2">
        <v>0</v>
      </c>
      <c r="X1081" s="2">
        <v>0</v>
      </c>
      <c r="Y1081" s="2">
        <v>3011.17</v>
      </c>
      <c r="Z1081" s="2">
        <v>0</v>
      </c>
      <c r="AA1081" s="2">
        <v>3011.17</v>
      </c>
    </row>
    <row r="1082" spans="1:27" ht="15" customHeight="1" x14ac:dyDescent="0.25">
      <c r="A1082" s="75" t="str">
        <f t="shared" si="48"/>
        <v>LDSTDF5.5</v>
      </c>
      <c r="B1082" s="75">
        <f>VLOOKUP(L1082,Mapping!D:F,3,0)</f>
        <v>5.5</v>
      </c>
      <c r="C1082" s="75" t="str">
        <f>VLOOKUP(L1082,Mapping!D:G,4,0)</f>
        <v>Ignore</v>
      </c>
      <c r="D1082" s="78">
        <f t="shared" si="49"/>
        <v>5.3808000000000004E-5</v>
      </c>
      <c r="E1082" s="78">
        <f t="shared" si="50"/>
        <v>5.3808000000000004E-5</v>
      </c>
      <c r="F1082" s="76">
        <f>VLOOKUP(L1082,Mapping!D:H,5,0)</f>
        <v>0</v>
      </c>
      <c r="G1082" s="1" t="s">
        <v>648</v>
      </c>
      <c r="H1082" s="1" t="s">
        <v>257</v>
      </c>
      <c r="I1082" s="1" t="s">
        <v>259</v>
      </c>
      <c r="J1082" s="6">
        <v>460000</v>
      </c>
      <c r="K1082" s="1" t="s">
        <v>742</v>
      </c>
      <c r="L1082" s="6">
        <v>452238</v>
      </c>
      <c r="M1082" s="2">
        <v>0</v>
      </c>
      <c r="N1082" s="1" t="s">
        <v>1023</v>
      </c>
      <c r="O1082" s="1" t="s">
        <v>651</v>
      </c>
      <c r="P1082" s="2">
        <v>0</v>
      </c>
      <c r="Q1082" s="2">
        <v>0</v>
      </c>
      <c r="R1082" s="2">
        <v>0</v>
      </c>
      <c r="S1082" s="2">
        <v>538.08000000000004</v>
      </c>
      <c r="T1082" s="2">
        <v>0</v>
      </c>
      <c r="U1082" s="2">
        <v>538.08000000000004</v>
      </c>
      <c r="V1082" s="2">
        <v>0</v>
      </c>
      <c r="W1082" s="2">
        <v>0</v>
      </c>
      <c r="X1082" s="2">
        <v>0</v>
      </c>
      <c r="Y1082" s="2">
        <v>538.08000000000004</v>
      </c>
      <c r="Z1082" s="2">
        <v>0</v>
      </c>
      <c r="AA1082" s="2">
        <v>538.08000000000004</v>
      </c>
    </row>
    <row r="1083" spans="1:27" ht="15" customHeight="1" x14ac:dyDescent="0.25">
      <c r="A1083" s="75" t="str">
        <f t="shared" si="48"/>
        <v>LDSTDF5.5</v>
      </c>
      <c r="B1083" s="75">
        <f>VLOOKUP(L1083,Mapping!D:F,3,0)</f>
        <v>5.5</v>
      </c>
      <c r="C1083" s="75" t="str">
        <f>VLOOKUP(L1083,Mapping!D:G,4,0)</f>
        <v>Ignore</v>
      </c>
      <c r="D1083" s="78">
        <f t="shared" si="49"/>
        <v>1.3373930000000001E-3</v>
      </c>
      <c r="E1083" s="78">
        <f t="shared" si="50"/>
        <v>1.3373930000000001E-3</v>
      </c>
      <c r="F1083" s="76">
        <f>VLOOKUP(L1083,Mapping!D:H,5,0)</f>
        <v>0</v>
      </c>
      <c r="G1083" s="1" t="s">
        <v>648</v>
      </c>
      <c r="H1083" s="1" t="s">
        <v>257</v>
      </c>
      <c r="I1083" s="1" t="s">
        <v>259</v>
      </c>
      <c r="J1083" s="6">
        <v>460000</v>
      </c>
      <c r="K1083" s="1" t="s">
        <v>742</v>
      </c>
      <c r="L1083" s="6">
        <v>460000</v>
      </c>
      <c r="M1083" s="2">
        <v>0</v>
      </c>
      <c r="N1083" s="1" t="s">
        <v>792</v>
      </c>
      <c r="O1083" s="1" t="s">
        <v>651</v>
      </c>
      <c r="P1083" s="2">
        <v>0</v>
      </c>
      <c r="Q1083" s="2">
        <v>0</v>
      </c>
      <c r="R1083" s="2">
        <v>0</v>
      </c>
      <c r="S1083" s="2">
        <v>13373.93</v>
      </c>
      <c r="T1083" s="2">
        <v>0</v>
      </c>
      <c r="U1083" s="2">
        <v>13373.93</v>
      </c>
      <c r="V1083" s="2">
        <v>0</v>
      </c>
      <c r="W1083" s="2">
        <v>0</v>
      </c>
      <c r="X1083" s="2">
        <v>0</v>
      </c>
      <c r="Y1083" s="2">
        <v>13373.93</v>
      </c>
      <c r="Z1083" s="2">
        <v>0</v>
      </c>
      <c r="AA1083" s="2">
        <v>13373.93</v>
      </c>
    </row>
    <row r="1084" spans="1:27" ht="15" customHeight="1" x14ac:dyDescent="0.25">
      <c r="A1084" s="75" t="str">
        <f t="shared" si="48"/>
        <v>LDSTDF5.5</v>
      </c>
      <c r="B1084" s="75">
        <f>VLOOKUP(L1084,Mapping!D:F,3,0)</f>
        <v>5.5</v>
      </c>
      <c r="C1084" s="75" t="str">
        <f>VLOOKUP(L1084,Mapping!D:G,4,0)</f>
        <v>Ignore</v>
      </c>
      <c r="D1084" s="78">
        <f t="shared" si="49"/>
        <v>-3.7021290000000002E-3</v>
      </c>
      <c r="E1084" s="78">
        <f t="shared" si="50"/>
        <v>-3.7021290000000002E-3</v>
      </c>
      <c r="F1084" s="76">
        <f>VLOOKUP(L1084,Mapping!D:H,5,0)</f>
        <v>0</v>
      </c>
      <c r="G1084" s="1" t="s">
        <v>648</v>
      </c>
      <c r="H1084" s="1" t="s">
        <v>257</v>
      </c>
      <c r="I1084" s="1" t="s">
        <v>259</v>
      </c>
      <c r="J1084" s="6">
        <v>460000</v>
      </c>
      <c r="K1084" s="1" t="s">
        <v>742</v>
      </c>
      <c r="L1084" s="6">
        <v>460100</v>
      </c>
      <c r="M1084" s="2">
        <v>0</v>
      </c>
      <c r="N1084" s="1" t="s">
        <v>815</v>
      </c>
      <c r="O1084" s="1" t="s">
        <v>651</v>
      </c>
      <c r="P1084" s="2">
        <v>0</v>
      </c>
      <c r="Q1084" s="2">
        <v>0</v>
      </c>
      <c r="R1084" s="2">
        <v>-37021.29</v>
      </c>
      <c r="S1084" s="2">
        <v>0</v>
      </c>
      <c r="T1084" s="2">
        <v>-37021.29</v>
      </c>
      <c r="U1084" s="2">
        <v>0</v>
      </c>
      <c r="V1084" s="2">
        <v>0</v>
      </c>
      <c r="W1084" s="2">
        <v>0</v>
      </c>
      <c r="X1084" s="2">
        <v>-37021.29</v>
      </c>
      <c r="Y1084" s="2">
        <v>0</v>
      </c>
      <c r="Z1084" s="2">
        <v>-37021.29</v>
      </c>
      <c r="AA1084" s="2">
        <v>0</v>
      </c>
    </row>
    <row r="1085" spans="1:27" ht="15" customHeight="1" x14ac:dyDescent="0.25">
      <c r="A1085" s="75" t="str">
        <f t="shared" si="48"/>
        <v>LDSTDF5.5</v>
      </c>
      <c r="B1085" s="75">
        <f>VLOOKUP(L1085,Mapping!D:F,3,0)</f>
        <v>5.5</v>
      </c>
      <c r="C1085" s="75" t="str">
        <f>VLOOKUP(L1085,Mapping!D:G,4,0)</f>
        <v>Ignore</v>
      </c>
      <c r="D1085" s="78">
        <f t="shared" si="49"/>
        <v>4.7098440000000004E-3</v>
      </c>
      <c r="E1085" s="78">
        <f t="shared" si="50"/>
        <v>4.7098440000000004E-3</v>
      </c>
      <c r="F1085" s="76">
        <f>VLOOKUP(L1085,Mapping!D:H,5,0)</f>
        <v>0</v>
      </c>
      <c r="G1085" s="1" t="s">
        <v>648</v>
      </c>
      <c r="H1085" s="1" t="s">
        <v>257</v>
      </c>
      <c r="I1085" s="1" t="s">
        <v>259</v>
      </c>
      <c r="J1085" s="6">
        <v>460000</v>
      </c>
      <c r="K1085" s="1" t="s">
        <v>742</v>
      </c>
      <c r="L1085" s="6">
        <v>460101</v>
      </c>
      <c r="M1085" s="2">
        <v>0</v>
      </c>
      <c r="N1085" s="1" t="s">
        <v>818</v>
      </c>
      <c r="O1085" s="1" t="s">
        <v>651</v>
      </c>
      <c r="P1085" s="2">
        <v>0</v>
      </c>
      <c r="Q1085" s="2">
        <v>0</v>
      </c>
      <c r="R1085" s="2">
        <v>0</v>
      </c>
      <c r="S1085" s="2">
        <v>47098.44</v>
      </c>
      <c r="T1085" s="2">
        <v>0</v>
      </c>
      <c r="U1085" s="2">
        <v>47098.44</v>
      </c>
      <c r="V1085" s="2">
        <v>0</v>
      </c>
      <c r="W1085" s="2">
        <v>0</v>
      </c>
      <c r="X1085" s="2">
        <v>0</v>
      </c>
      <c r="Y1085" s="2">
        <v>47098.44</v>
      </c>
      <c r="Z1085" s="2">
        <v>0</v>
      </c>
      <c r="AA1085" s="2">
        <v>47098.44</v>
      </c>
    </row>
    <row r="1086" spans="1:27" ht="15" customHeight="1" x14ac:dyDescent="0.25">
      <c r="A1086" s="75" t="str">
        <f t="shared" si="48"/>
        <v>LDSTDF5.5</v>
      </c>
      <c r="B1086" s="75">
        <f>VLOOKUP(L1086,Mapping!D:F,3,0)</f>
        <v>5.5</v>
      </c>
      <c r="C1086" s="75" t="str">
        <f>VLOOKUP(L1086,Mapping!D:G,4,0)</f>
        <v>Ignore</v>
      </c>
      <c r="D1086" s="78">
        <f t="shared" si="49"/>
        <v>-2.2419999999999999E-5</v>
      </c>
      <c r="E1086" s="78">
        <f t="shared" si="50"/>
        <v>-2.2419999999999999E-5</v>
      </c>
      <c r="F1086" s="76">
        <f>VLOOKUP(L1086,Mapping!D:H,5,0)</f>
        <v>0</v>
      </c>
      <c r="G1086" s="1" t="s">
        <v>648</v>
      </c>
      <c r="H1086" s="1" t="s">
        <v>257</v>
      </c>
      <c r="I1086" s="1" t="s">
        <v>259</v>
      </c>
      <c r="J1086" s="6">
        <v>460000</v>
      </c>
      <c r="K1086" s="1" t="s">
        <v>742</v>
      </c>
      <c r="L1086" s="6">
        <v>460102</v>
      </c>
      <c r="M1086" s="2">
        <v>0</v>
      </c>
      <c r="N1086" s="1" t="s">
        <v>819</v>
      </c>
      <c r="O1086" s="1" t="s">
        <v>651</v>
      </c>
      <c r="P1086" s="2">
        <v>0</v>
      </c>
      <c r="Q1086" s="2">
        <v>0</v>
      </c>
      <c r="R1086" s="2">
        <v>-224.2</v>
      </c>
      <c r="S1086" s="2">
        <v>0</v>
      </c>
      <c r="T1086" s="2">
        <v>-224.2</v>
      </c>
      <c r="U1086" s="2">
        <v>0</v>
      </c>
      <c r="V1086" s="2">
        <v>0</v>
      </c>
      <c r="W1086" s="2">
        <v>0</v>
      </c>
      <c r="X1086" s="2">
        <v>-224.2</v>
      </c>
      <c r="Y1086" s="2">
        <v>0</v>
      </c>
      <c r="Z1086" s="2">
        <v>-224.2</v>
      </c>
      <c r="AA1086" s="2">
        <v>0</v>
      </c>
    </row>
    <row r="1087" spans="1:27" ht="15" customHeight="1" x14ac:dyDescent="0.25">
      <c r="A1087" s="75" t="str">
        <f t="shared" si="48"/>
        <v>LDSTDF5.5</v>
      </c>
      <c r="B1087" s="75">
        <f>VLOOKUP(L1087,Mapping!D:F,3,0)</f>
        <v>5.5</v>
      </c>
      <c r="C1087" s="75" t="str">
        <f>VLOOKUP(L1087,Mapping!D:G,4,0)</f>
        <v>Ignore</v>
      </c>
      <c r="D1087" s="78">
        <f t="shared" si="49"/>
        <v>-9.8651200000000015E-4</v>
      </c>
      <c r="E1087" s="78">
        <f t="shared" si="50"/>
        <v>-9.8651200000000015E-4</v>
      </c>
      <c r="F1087" s="76">
        <f>VLOOKUP(L1087,Mapping!D:H,5,0)</f>
        <v>0</v>
      </c>
      <c r="G1087" s="1" t="s">
        <v>648</v>
      </c>
      <c r="H1087" s="1" t="s">
        <v>257</v>
      </c>
      <c r="I1087" s="1" t="s">
        <v>259</v>
      </c>
      <c r="J1087" s="6">
        <v>460000</v>
      </c>
      <c r="K1087" s="1" t="s">
        <v>742</v>
      </c>
      <c r="L1087" s="6">
        <v>460143</v>
      </c>
      <c r="M1087" s="2">
        <v>0</v>
      </c>
      <c r="N1087" s="1" t="s">
        <v>816</v>
      </c>
      <c r="O1087" s="1" t="s">
        <v>651</v>
      </c>
      <c r="P1087" s="2">
        <v>0</v>
      </c>
      <c r="Q1087" s="2">
        <v>0</v>
      </c>
      <c r="R1087" s="2">
        <v>-9865.1200000000008</v>
      </c>
      <c r="S1087" s="2">
        <v>0</v>
      </c>
      <c r="T1087" s="2">
        <v>-9865.1200000000008</v>
      </c>
      <c r="U1087" s="2">
        <v>0</v>
      </c>
      <c r="V1087" s="2">
        <v>0</v>
      </c>
      <c r="W1087" s="2">
        <v>0</v>
      </c>
      <c r="X1087" s="2">
        <v>-9865.1200000000008</v>
      </c>
      <c r="Y1087" s="2">
        <v>0</v>
      </c>
      <c r="Z1087" s="2">
        <v>-9865.1200000000008</v>
      </c>
      <c r="AA1087" s="2">
        <v>0</v>
      </c>
    </row>
    <row r="1088" spans="1:27" ht="15" customHeight="1" x14ac:dyDescent="0.25">
      <c r="A1088" s="75" t="str">
        <f t="shared" si="48"/>
        <v>LDSTDF5.5</v>
      </c>
      <c r="B1088" s="75">
        <f>VLOOKUP(L1088,Mapping!D:F,3,0)</f>
        <v>5.5</v>
      </c>
      <c r="C1088" s="75" t="str">
        <f>VLOOKUP(L1088,Mapping!D:G,4,0)</f>
        <v>Ignore</v>
      </c>
      <c r="D1088" s="78">
        <f t="shared" si="49"/>
        <v>1.217E-6</v>
      </c>
      <c r="E1088" s="78">
        <f t="shared" si="50"/>
        <v>1.217E-6</v>
      </c>
      <c r="F1088" s="76">
        <f>VLOOKUP(L1088,Mapping!D:H,5,0)</f>
        <v>0</v>
      </c>
      <c r="G1088" s="1" t="s">
        <v>648</v>
      </c>
      <c r="H1088" s="1" t="s">
        <v>257</v>
      </c>
      <c r="I1088" s="1" t="s">
        <v>259</v>
      </c>
      <c r="J1088" s="6">
        <v>460000</v>
      </c>
      <c r="K1088" s="1" t="s">
        <v>742</v>
      </c>
      <c r="L1088" s="6">
        <v>460144</v>
      </c>
      <c r="M1088" s="2">
        <v>0</v>
      </c>
      <c r="N1088" s="1" t="s">
        <v>820</v>
      </c>
      <c r="O1088" s="1" t="s">
        <v>651</v>
      </c>
      <c r="P1088" s="2">
        <v>0</v>
      </c>
      <c r="Q1088" s="2">
        <v>0</v>
      </c>
      <c r="R1088" s="2">
        <v>0</v>
      </c>
      <c r="S1088" s="2">
        <v>12.17</v>
      </c>
      <c r="T1088" s="2">
        <v>0</v>
      </c>
      <c r="U1088" s="2">
        <v>12.17</v>
      </c>
      <c r="V1088" s="2">
        <v>0</v>
      </c>
      <c r="W1088" s="2">
        <v>0</v>
      </c>
      <c r="X1088" s="2">
        <v>0</v>
      </c>
      <c r="Y1088" s="2">
        <v>12.17</v>
      </c>
      <c r="Z1088" s="2">
        <v>0</v>
      </c>
      <c r="AA1088" s="2">
        <v>12.17</v>
      </c>
    </row>
    <row r="1089" spans="1:27" ht="15" customHeight="1" x14ac:dyDescent="0.25">
      <c r="A1089" s="75" t="str">
        <f t="shared" si="48"/>
        <v>LDSTDF5.3</v>
      </c>
      <c r="B1089" s="75">
        <f>VLOOKUP(L1089,Mapping!D:F,3,0)</f>
        <v>5.3</v>
      </c>
      <c r="C1089" s="75" t="str">
        <f>VLOOKUP(L1089,Mapping!D:G,4,0)</f>
        <v>Ignore</v>
      </c>
      <c r="D1089" s="78">
        <f t="shared" si="49"/>
        <v>-9.9299999999999996E-4</v>
      </c>
      <c r="E1089" s="78">
        <f t="shared" si="50"/>
        <v>-9.9299999999999996E-4</v>
      </c>
      <c r="F1089" s="76">
        <f>VLOOKUP(L1089,Mapping!D:H,5,0)</f>
        <v>0</v>
      </c>
      <c r="G1089" s="1" t="s">
        <v>648</v>
      </c>
      <c r="H1089" s="1" t="s">
        <v>257</v>
      </c>
      <c r="I1089" s="1" t="s">
        <v>259</v>
      </c>
      <c r="J1089" s="6">
        <v>510000</v>
      </c>
      <c r="K1089" s="1" t="s">
        <v>745</v>
      </c>
      <c r="L1089" s="6">
        <v>512110</v>
      </c>
      <c r="M1089" s="2">
        <v>0</v>
      </c>
      <c r="N1089" s="1" t="s">
        <v>827</v>
      </c>
      <c r="O1089" s="1" t="s">
        <v>651</v>
      </c>
      <c r="P1089" s="2">
        <v>0</v>
      </c>
      <c r="Q1089" s="2">
        <v>0</v>
      </c>
      <c r="R1089" s="2">
        <v>-9930</v>
      </c>
      <c r="S1089" s="2">
        <v>0</v>
      </c>
      <c r="T1089" s="2">
        <v>-9930</v>
      </c>
      <c r="U1089" s="2">
        <v>0</v>
      </c>
      <c r="V1089" s="2">
        <v>0</v>
      </c>
      <c r="W1089" s="2">
        <v>0</v>
      </c>
      <c r="X1089" s="2">
        <v>-9930</v>
      </c>
      <c r="Y1089" s="2">
        <v>0</v>
      </c>
      <c r="Z1089" s="2">
        <v>-9930</v>
      </c>
      <c r="AA1089" s="2">
        <v>0</v>
      </c>
    </row>
    <row r="1090" spans="1:27" ht="15" customHeight="1" x14ac:dyDescent="0.25">
      <c r="A1090" s="75" t="str">
        <f t="shared" si="48"/>
        <v>LDSTDF5.3</v>
      </c>
      <c r="B1090" s="75">
        <f>VLOOKUP(L1090,Mapping!D:F,3,0)</f>
        <v>5.3</v>
      </c>
      <c r="C1090" s="75" t="str">
        <f>VLOOKUP(L1090,Mapping!D:G,4,0)</f>
        <v>Ignore</v>
      </c>
      <c r="D1090" s="78">
        <f t="shared" si="49"/>
        <v>-0.79517983400000003</v>
      </c>
      <c r="E1090" s="78">
        <f t="shared" si="50"/>
        <v>-0.79517983400000003</v>
      </c>
      <c r="F1090" s="76">
        <f>VLOOKUP(L1090,Mapping!D:H,5,0)</f>
        <v>0</v>
      </c>
      <c r="G1090" s="1" t="s">
        <v>648</v>
      </c>
      <c r="H1090" s="1" t="s">
        <v>257</v>
      </c>
      <c r="I1090" s="1" t="s">
        <v>259</v>
      </c>
      <c r="J1090" s="6">
        <v>510000</v>
      </c>
      <c r="K1090" s="1" t="s">
        <v>745</v>
      </c>
      <c r="L1090" s="6">
        <v>512120</v>
      </c>
      <c r="M1090" s="2">
        <v>0</v>
      </c>
      <c r="N1090" s="1" t="s">
        <v>746</v>
      </c>
      <c r="O1090" s="1" t="s">
        <v>651</v>
      </c>
      <c r="P1090" s="2">
        <v>0</v>
      </c>
      <c r="Q1090" s="2">
        <v>0</v>
      </c>
      <c r="R1090" s="2">
        <v>-7951798.3399999999</v>
      </c>
      <c r="S1090" s="2">
        <v>0</v>
      </c>
      <c r="T1090" s="2">
        <v>-7951798.3399999999</v>
      </c>
      <c r="U1090" s="2">
        <v>0</v>
      </c>
      <c r="V1090" s="2">
        <v>0</v>
      </c>
      <c r="W1090" s="2">
        <v>0</v>
      </c>
      <c r="X1090" s="2">
        <v>-7951798.3399999999</v>
      </c>
      <c r="Y1090" s="2">
        <v>0</v>
      </c>
      <c r="Z1090" s="2">
        <v>-7951798.3399999999</v>
      </c>
      <c r="AA1090" s="2">
        <v>0</v>
      </c>
    </row>
    <row r="1091" spans="1:27" ht="15" customHeight="1" x14ac:dyDescent="0.25">
      <c r="A1091" s="75" t="str">
        <f t="shared" si="48"/>
        <v>LDSTDF5.3</v>
      </c>
      <c r="B1091" s="75">
        <f>VLOOKUP(L1091,Mapping!D:F,3,0)</f>
        <v>5.3</v>
      </c>
      <c r="C1091" s="75" t="str">
        <f>VLOOKUP(L1091,Mapping!D:G,4,0)</f>
        <v>Ignore</v>
      </c>
      <c r="D1091" s="78">
        <f t="shared" si="49"/>
        <v>-1.09993904</v>
      </c>
      <c r="E1091" s="78">
        <f t="shared" si="50"/>
        <v>-1.09993904</v>
      </c>
      <c r="F1091" s="76">
        <f>VLOOKUP(L1091,Mapping!D:H,5,0)</f>
        <v>0</v>
      </c>
      <c r="G1091" s="1" t="s">
        <v>648</v>
      </c>
      <c r="H1091" s="1" t="s">
        <v>257</v>
      </c>
      <c r="I1091" s="1" t="s">
        <v>259</v>
      </c>
      <c r="J1091" s="6">
        <v>510000</v>
      </c>
      <c r="K1091" s="1" t="s">
        <v>745</v>
      </c>
      <c r="L1091" s="6">
        <v>512130</v>
      </c>
      <c r="M1091" s="2">
        <v>0</v>
      </c>
      <c r="N1091" s="1" t="s">
        <v>747</v>
      </c>
      <c r="O1091" s="1" t="s">
        <v>651</v>
      </c>
      <c r="P1091" s="2">
        <v>0</v>
      </c>
      <c r="Q1091" s="2">
        <v>0</v>
      </c>
      <c r="R1091" s="2">
        <v>-10999390.4</v>
      </c>
      <c r="S1091" s="2">
        <v>0</v>
      </c>
      <c r="T1091" s="2">
        <v>-10999390.4</v>
      </c>
      <c r="U1091" s="2">
        <v>0</v>
      </c>
      <c r="V1091" s="2">
        <v>0</v>
      </c>
      <c r="W1091" s="2">
        <v>0</v>
      </c>
      <c r="X1091" s="2">
        <v>-10999390.4</v>
      </c>
      <c r="Y1091" s="2">
        <v>0</v>
      </c>
      <c r="Z1091" s="2">
        <v>-10999390.4</v>
      </c>
      <c r="AA1091" s="2">
        <v>0</v>
      </c>
    </row>
    <row r="1092" spans="1:27" ht="15" customHeight="1" x14ac:dyDescent="0.25">
      <c r="A1092" s="75" t="str">
        <f t="shared" ref="A1092:A1155" si="51">H1092&amp;B1092</f>
        <v>LDSTDF6.3</v>
      </c>
      <c r="B1092" s="75">
        <f>VLOOKUP(L1092,Mapping!D:F,3,0)</f>
        <v>6.3</v>
      </c>
      <c r="C1092" s="75" t="str">
        <f>VLOOKUP(L1092,Mapping!D:G,4,0)</f>
        <v>Mirror</v>
      </c>
      <c r="D1092" s="78">
        <f t="shared" ref="D1092:D1155" si="52">(X1092+Y1092)/10000000</f>
        <v>-5.7361370000000005E-3</v>
      </c>
      <c r="E1092" s="78">
        <f t="shared" ref="E1092:E1155" si="53">(Z1092+AA1092)/10000000</f>
        <v>-5.7361370000000005E-3</v>
      </c>
      <c r="F1092" s="76">
        <f>VLOOKUP(L1092,Mapping!D:H,5,0)</f>
        <v>0</v>
      </c>
      <c r="G1092" s="1" t="s">
        <v>648</v>
      </c>
      <c r="H1092" s="1" t="s">
        <v>257</v>
      </c>
      <c r="I1092" s="1" t="s">
        <v>259</v>
      </c>
      <c r="J1092" s="6">
        <v>550000</v>
      </c>
      <c r="K1092" s="1" t="s">
        <v>752</v>
      </c>
      <c r="L1092" s="6">
        <v>553007</v>
      </c>
      <c r="M1092" s="2">
        <v>0</v>
      </c>
      <c r="N1092" s="1" t="s">
        <v>753</v>
      </c>
      <c r="O1092" s="1" t="s">
        <v>651</v>
      </c>
      <c r="P1092" s="2">
        <v>0</v>
      </c>
      <c r="Q1092" s="2">
        <v>0</v>
      </c>
      <c r="R1092" s="2">
        <v>-57361.37</v>
      </c>
      <c r="S1092" s="2">
        <v>0</v>
      </c>
      <c r="T1092" s="2">
        <v>-57361.37</v>
      </c>
      <c r="U1092" s="2">
        <v>0</v>
      </c>
      <c r="V1092" s="2">
        <v>0</v>
      </c>
      <c r="W1092" s="2">
        <v>0</v>
      </c>
      <c r="X1092" s="2">
        <v>-57361.37</v>
      </c>
      <c r="Y1092" s="2">
        <v>0</v>
      </c>
      <c r="Z1092" s="2">
        <v>-57361.37</v>
      </c>
      <c r="AA1092" s="2">
        <v>0</v>
      </c>
    </row>
    <row r="1093" spans="1:27" ht="15" customHeight="1" x14ac:dyDescent="0.25">
      <c r="A1093" s="75" t="str">
        <f t="shared" si="51"/>
        <v>LDSTDF6.3</v>
      </c>
      <c r="B1093" s="75">
        <f>VLOOKUP(L1093,Mapping!D:F,3,0)</f>
        <v>6.3</v>
      </c>
      <c r="C1093" s="75" t="str">
        <f>VLOOKUP(L1093,Mapping!D:G,4,0)</f>
        <v>Mirror</v>
      </c>
      <c r="D1093" s="78">
        <f t="shared" si="52"/>
        <v>-2.3600000000000001E-3</v>
      </c>
      <c r="E1093" s="78">
        <f t="shared" si="53"/>
        <v>-2.3600000000000001E-3</v>
      </c>
      <c r="F1093" s="76">
        <f>VLOOKUP(L1093,Mapping!D:H,5,0)</f>
        <v>0</v>
      </c>
      <c r="G1093" s="1" t="s">
        <v>648</v>
      </c>
      <c r="H1093" s="1" t="s">
        <v>257</v>
      </c>
      <c r="I1093" s="1" t="s">
        <v>259</v>
      </c>
      <c r="J1093" s="6">
        <v>550000</v>
      </c>
      <c r="K1093" s="1" t="s">
        <v>752</v>
      </c>
      <c r="L1093" s="6">
        <v>553020</v>
      </c>
      <c r="M1093" s="2">
        <v>0</v>
      </c>
      <c r="N1093" s="1" t="s">
        <v>1652</v>
      </c>
      <c r="O1093" s="1" t="s">
        <v>651</v>
      </c>
      <c r="P1093" s="2">
        <v>0</v>
      </c>
      <c r="Q1093" s="2">
        <v>0</v>
      </c>
      <c r="R1093" s="2">
        <v>-23600</v>
      </c>
      <c r="S1093" s="2">
        <v>0</v>
      </c>
      <c r="T1093" s="2">
        <v>-23600</v>
      </c>
      <c r="U1093" s="2">
        <v>0</v>
      </c>
      <c r="V1093" s="2">
        <v>0</v>
      </c>
      <c r="W1093" s="2">
        <v>0</v>
      </c>
      <c r="X1093" s="2">
        <v>-23600</v>
      </c>
      <c r="Y1093" s="2">
        <v>0</v>
      </c>
      <c r="Z1093" s="2">
        <v>-23600</v>
      </c>
      <c r="AA1093" s="2">
        <v>0</v>
      </c>
    </row>
    <row r="1094" spans="1:27" ht="15" customHeight="1" x14ac:dyDescent="0.25">
      <c r="A1094" s="75" t="str">
        <f t="shared" si="51"/>
        <v>LDSTDF6.3</v>
      </c>
      <c r="B1094" s="75">
        <f>VLOOKUP(L1094,Mapping!D:F,3,0)</f>
        <v>6.3</v>
      </c>
      <c r="C1094" s="75" t="str">
        <f>VLOOKUP(L1094,Mapping!D:G,4,0)</f>
        <v>Mirror</v>
      </c>
      <c r="D1094" s="78">
        <f t="shared" si="52"/>
        <v>-1.3956619E-2</v>
      </c>
      <c r="E1094" s="78">
        <f t="shared" si="53"/>
        <v>-1.3956619E-2</v>
      </c>
      <c r="F1094" s="76">
        <f>VLOOKUP(L1094,Mapping!D:H,5,0)</f>
        <v>0</v>
      </c>
      <c r="G1094" s="1" t="s">
        <v>648</v>
      </c>
      <c r="H1094" s="1" t="s">
        <v>257</v>
      </c>
      <c r="I1094" s="1" t="s">
        <v>259</v>
      </c>
      <c r="J1094" s="6">
        <v>550000</v>
      </c>
      <c r="K1094" s="1" t="s">
        <v>752</v>
      </c>
      <c r="L1094" s="6">
        <v>553107</v>
      </c>
      <c r="M1094" s="2">
        <v>0</v>
      </c>
      <c r="N1094" s="1" t="s">
        <v>755</v>
      </c>
      <c r="O1094" s="1" t="s">
        <v>651</v>
      </c>
      <c r="P1094" s="2">
        <v>0</v>
      </c>
      <c r="Q1094" s="2">
        <v>0</v>
      </c>
      <c r="R1094" s="2">
        <v>-139566.19</v>
      </c>
      <c r="S1094" s="2">
        <v>0</v>
      </c>
      <c r="T1094" s="2">
        <v>-139566.19</v>
      </c>
      <c r="U1094" s="2">
        <v>0</v>
      </c>
      <c r="V1094" s="2">
        <v>0</v>
      </c>
      <c r="W1094" s="2">
        <v>0</v>
      </c>
      <c r="X1094" s="2">
        <v>-139566.19</v>
      </c>
      <c r="Y1094" s="2">
        <v>0</v>
      </c>
      <c r="Z1094" s="2">
        <v>-139566.19</v>
      </c>
      <c r="AA1094" s="2">
        <v>0</v>
      </c>
    </row>
    <row r="1095" spans="1:27" ht="15" customHeight="1" x14ac:dyDescent="0.25">
      <c r="A1095" s="75" t="str">
        <f t="shared" si="51"/>
        <v>LDSTDF6.3</v>
      </c>
      <c r="B1095" s="75">
        <f>VLOOKUP(L1095,Mapping!D:F,3,0)</f>
        <v>6.3</v>
      </c>
      <c r="C1095" s="75" t="str">
        <f>VLOOKUP(L1095,Mapping!D:G,4,0)</f>
        <v>Mirror</v>
      </c>
      <c r="D1095" s="78">
        <f t="shared" si="52"/>
        <v>0.15637686000000001</v>
      </c>
      <c r="E1095" s="78">
        <f t="shared" si="53"/>
        <v>0.15637686000000001</v>
      </c>
      <c r="F1095" s="76">
        <f>VLOOKUP(L1095,Mapping!D:H,5,0)</f>
        <v>0</v>
      </c>
      <c r="G1095" s="1" t="s">
        <v>648</v>
      </c>
      <c r="H1095" s="1" t="s">
        <v>257</v>
      </c>
      <c r="I1095" s="1" t="s">
        <v>259</v>
      </c>
      <c r="J1095" s="6">
        <v>550000</v>
      </c>
      <c r="K1095" s="1" t="s">
        <v>752</v>
      </c>
      <c r="L1095" s="6">
        <v>553111</v>
      </c>
      <c r="M1095" s="2">
        <v>0</v>
      </c>
      <c r="N1095" s="1" t="s">
        <v>756</v>
      </c>
      <c r="O1095" s="1" t="s">
        <v>651</v>
      </c>
      <c r="P1095" s="2">
        <v>0</v>
      </c>
      <c r="Q1095" s="2">
        <v>0</v>
      </c>
      <c r="R1095" s="2">
        <v>0</v>
      </c>
      <c r="S1095" s="2">
        <v>1563768.6</v>
      </c>
      <c r="T1095" s="2">
        <v>0</v>
      </c>
      <c r="U1095" s="2">
        <v>1563768.6</v>
      </c>
      <c r="V1095" s="2">
        <v>0</v>
      </c>
      <c r="W1095" s="2">
        <v>0</v>
      </c>
      <c r="X1095" s="2">
        <v>0</v>
      </c>
      <c r="Y1095" s="2">
        <v>1563768.6</v>
      </c>
      <c r="Z1095" s="2">
        <v>0</v>
      </c>
      <c r="AA1095" s="2">
        <v>1563768.6</v>
      </c>
    </row>
    <row r="1096" spans="1:27" ht="15" customHeight="1" x14ac:dyDescent="0.25">
      <c r="A1096" s="75" t="str">
        <f t="shared" si="51"/>
        <v>LDSTDF6.2</v>
      </c>
      <c r="B1096" s="75">
        <f>VLOOKUP(L1096,Mapping!D:F,3,0)</f>
        <v>6.2</v>
      </c>
      <c r="C1096" s="75" t="str">
        <f>VLOOKUP(L1096,Mapping!D:G,4,0)</f>
        <v>Mirror</v>
      </c>
      <c r="D1096" s="78">
        <f t="shared" si="52"/>
        <v>-2.573484E-3</v>
      </c>
      <c r="E1096" s="78">
        <f t="shared" si="53"/>
        <v>-2.573484E-3</v>
      </c>
      <c r="F1096" s="76">
        <f>VLOOKUP(L1096,Mapping!D:H,5,0)</f>
        <v>0</v>
      </c>
      <c r="G1096" s="1" t="s">
        <v>648</v>
      </c>
      <c r="H1096" s="1" t="s">
        <v>257</v>
      </c>
      <c r="I1096" s="1" t="s">
        <v>259</v>
      </c>
      <c r="J1096" s="6">
        <v>550000</v>
      </c>
      <c r="K1096" s="1" t="s">
        <v>752</v>
      </c>
      <c r="L1096" s="6">
        <v>553131</v>
      </c>
      <c r="M1096" s="2">
        <v>0</v>
      </c>
      <c r="N1096" s="1" t="s">
        <v>757</v>
      </c>
      <c r="O1096" s="1" t="s">
        <v>651</v>
      </c>
      <c r="P1096" s="2">
        <v>0</v>
      </c>
      <c r="Q1096" s="2">
        <v>0</v>
      </c>
      <c r="R1096" s="2">
        <v>-25734.84</v>
      </c>
      <c r="S1096" s="2">
        <v>0</v>
      </c>
      <c r="T1096" s="2">
        <v>-25734.84</v>
      </c>
      <c r="U1096" s="2">
        <v>0</v>
      </c>
      <c r="V1096" s="2">
        <v>0</v>
      </c>
      <c r="W1096" s="2">
        <v>0</v>
      </c>
      <c r="X1096" s="2">
        <v>-25734.84</v>
      </c>
      <c r="Y1096" s="2">
        <v>0</v>
      </c>
      <c r="Z1096" s="2">
        <v>-25734.84</v>
      </c>
      <c r="AA1096" s="2">
        <v>0</v>
      </c>
    </row>
    <row r="1097" spans="1:27" ht="15" customHeight="1" x14ac:dyDescent="0.25">
      <c r="A1097" s="75" t="str">
        <f t="shared" si="51"/>
        <v>LDSTDF6.3</v>
      </c>
      <c r="B1097" s="75">
        <f>VLOOKUP(L1097,Mapping!D:F,3,0)</f>
        <v>6.3</v>
      </c>
      <c r="C1097" s="75" t="str">
        <f>VLOOKUP(L1097,Mapping!D:G,4,0)</f>
        <v>Mirror</v>
      </c>
      <c r="D1097" s="78">
        <f t="shared" si="52"/>
        <v>-2.9096599999999998E-4</v>
      </c>
      <c r="E1097" s="78">
        <f t="shared" si="53"/>
        <v>-2.9096599999999998E-4</v>
      </c>
      <c r="F1097" s="76">
        <f>VLOOKUP(L1097,Mapping!D:H,5,0)</f>
        <v>0</v>
      </c>
      <c r="G1097" s="1" t="s">
        <v>648</v>
      </c>
      <c r="H1097" s="1" t="s">
        <v>257</v>
      </c>
      <c r="I1097" s="1" t="s">
        <v>259</v>
      </c>
      <c r="J1097" s="6">
        <v>550000</v>
      </c>
      <c r="K1097" s="1" t="s">
        <v>752</v>
      </c>
      <c r="L1097" s="6">
        <v>553141</v>
      </c>
      <c r="M1097" s="2">
        <v>0</v>
      </c>
      <c r="N1097" s="1" t="s">
        <v>758</v>
      </c>
      <c r="O1097" s="1" t="s">
        <v>651</v>
      </c>
      <c r="P1097" s="2">
        <v>0</v>
      </c>
      <c r="Q1097" s="2">
        <v>0</v>
      </c>
      <c r="R1097" s="2">
        <v>-2909.66</v>
      </c>
      <c r="S1097" s="2">
        <v>0</v>
      </c>
      <c r="T1097" s="2">
        <v>-2909.66</v>
      </c>
      <c r="U1097" s="2">
        <v>0</v>
      </c>
      <c r="V1097" s="2">
        <v>0</v>
      </c>
      <c r="W1097" s="2">
        <v>0</v>
      </c>
      <c r="X1097" s="2">
        <v>-2909.66</v>
      </c>
      <c r="Y1097" s="2">
        <v>0</v>
      </c>
      <c r="Z1097" s="2">
        <v>-2909.66</v>
      </c>
      <c r="AA1097" s="2">
        <v>0</v>
      </c>
    </row>
    <row r="1098" spans="1:27" ht="15" customHeight="1" x14ac:dyDescent="0.25">
      <c r="A1098" s="75" t="str">
        <f t="shared" si="51"/>
        <v>LDSTDF6.3</v>
      </c>
      <c r="B1098" s="75">
        <f>VLOOKUP(L1098,Mapping!D:F,3,0)</f>
        <v>6.3</v>
      </c>
      <c r="C1098" s="75" t="str">
        <f>VLOOKUP(L1098,Mapping!D:G,4,0)</f>
        <v>Accrual</v>
      </c>
      <c r="D1098" s="78">
        <f t="shared" si="52"/>
        <v>-2.3078708E-2</v>
      </c>
      <c r="E1098" s="78">
        <f t="shared" si="53"/>
        <v>-2.3078708E-2</v>
      </c>
      <c r="F1098" s="76">
        <f>VLOOKUP(L1098,Mapping!D:H,5,0)</f>
        <v>0</v>
      </c>
      <c r="G1098" s="1" t="s">
        <v>648</v>
      </c>
      <c r="H1098" s="1" t="s">
        <v>257</v>
      </c>
      <c r="I1098" s="1" t="s">
        <v>259</v>
      </c>
      <c r="J1098" s="6">
        <v>550000</v>
      </c>
      <c r="K1098" s="1" t="s">
        <v>752</v>
      </c>
      <c r="L1098" s="6">
        <v>553171</v>
      </c>
      <c r="M1098" s="2">
        <v>0</v>
      </c>
      <c r="N1098" s="1" t="s">
        <v>759</v>
      </c>
      <c r="O1098" s="1" t="s">
        <v>651</v>
      </c>
      <c r="P1098" s="2">
        <v>0</v>
      </c>
      <c r="Q1098" s="2">
        <v>0</v>
      </c>
      <c r="R1098" s="2">
        <v>-230787.08</v>
      </c>
      <c r="S1098" s="2">
        <v>0</v>
      </c>
      <c r="T1098" s="2">
        <v>-230787.08</v>
      </c>
      <c r="U1098" s="2">
        <v>0</v>
      </c>
      <c r="V1098" s="2">
        <v>0</v>
      </c>
      <c r="W1098" s="2">
        <v>0</v>
      </c>
      <c r="X1098" s="2">
        <v>-230787.08</v>
      </c>
      <c r="Y1098" s="2">
        <v>0</v>
      </c>
      <c r="Z1098" s="2">
        <v>-230787.08</v>
      </c>
      <c r="AA1098" s="2">
        <v>0</v>
      </c>
    </row>
    <row r="1099" spans="1:27" ht="15" customHeight="1" x14ac:dyDescent="0.25">
      <c r="A1099" s="75" t="str">
        <f t="shared" si="51"/>
        <v>LDSTDF6.3</v>
      </c>
      <c r="B1099" s="75">
        <f>VLOOKUP(L1099,Mapping!D:F,3,0)</f>
        <v>6.3</v>
      </c>
      <c r="C1099" s="75" t="str">
        <f>VLOOKUP(L1099,Mapping!D:G,4,0)</f>
        <v>Accrual</v>
      </c>
      <c r="D1099" s="78">
        <f t="shared" si="52"/>
        <v>-5.2784000000000001E-5</v>
      </c>
      <c r="E1099" s="78">
        <f t="shared" si="53"/>
        <v>-5.2784000000000001E-5</v>
      </c>
      <c r="F1099" s="76">
        <f>VLOOKUP(L1099,Mapping!D:H,5,0)</f>
        <v>0</v>
      </c>
      <c r="G1099" s="1" t="s">
        <v>648</v>
      </c>
      <c r="H1099" s="1" t="s">
        <v>257</v>
      </c>
      <c r="I1099" s="1" t="s">
        <v>259</v>
      </c>
      <c r="J1099" s="6">
        <v>550000</v>
      </c>
      <c r="K1099" s="1" t="s">
        <v>752</v>
      </c>
      <c r="L1099" s="6">
        <v>553176</v>
      </c>
      <c r="M1099" s="2">
        <v>0</v>
      </c>
      <c r="N1099" s="1" t="s">
        <v>760</v>
      </c>
      <c r="O1099" s="1" t="s">
        <v>651</v>
      </c>
      <c r="P1099" s="2">
        <v>0</v>
      </c>
      <c r="Q1099" s="2">
        <v>0</v>
      </c>
      <c r="R1099" s="2">
        <v>-527.84</v>
      </c>
      <c r="S1099" s="2">
        <v>0</v>
      </c>
      <c r="T1099" s="2">
        <v>-527.84</v>
      </c>
      <c r="U1099" s="2">
        <v>0</v>
      </c>
      <c r="V1099" s="2">
        <v>0</v>
      </c>
      <c r="W1099" s="2">
        <v>0</v>
      </c>
      <c r="X1099" s="2">
        <v>-527.84</v>
      </c>
      <c r="Y1099" s="2">
        <v>0</v>
      </c>
      <c r="Z1099" s="2">
        <v>-527.84</v>
      </c>
      <c r="AA1099" s="2">
        <v>0</v>
      </c>
    </row>
    <row r="1100" spans="1:27" ht="15" customHeight="1" x14ac:dyDescent="0.25">
      <c r="A1100" s="75" t="str">
        <f t="shared" si="51"/>
        <v>LDSTDF6.3</v>
      </c>
      <c r="B1100" s="75">
        <f>VLOOKUP(L1100,Mapping!D:F,3,0)</f>
        <v>6.3</v>
      </c>
      <c r="C1100" s="75" t="str">
        <f>VLOOKUP(L1100,Mapping!D:G,4,0)</f>
        <v>Mirror</v>
      </c>
      <c r="D1100" s="78">
        <f t="shared" si="52"/>
        <v>-0.124435372</v>
      </c>
      <c r="E1100" s="78">
        <f t="shared" si="53"/>
        <v>-0.124435372</v>
      </c>
      <c r="F1100" s="76">
        <f>VLOOKUP(L1100,Mapping!D:H,5,0)</f>
        <v>0</v>
      </c>
      <c r="G1100" s="1" t="s">
        <v>648</v>
      </c>
      <c r="H1100" s="1" t="s">
        <v>257</v>
      </c>
      <c r="I1100" s="1" t="s">
        <v>259</v>
      </c>
      <c r="J1100" s="6">
        <v>550000</v>
      </c>
      <c r="K1100" s="1" t="s">
        <v>752</v>
      </c>
      <c r="L1100" s="6">
        <v>553180</v>
      </c>
      <c r="M1100" s="2">
        <v>0</v>
      </c>
      <c r="N1100" s="1" t="s">
        <v>761</v>
      </c>
      <c r="O1100" s="1" t="s">
        <v>651</v>
      </c>
      <c r="P1100" s="2">
        <v>0</v>
      </c>
      <c r="Q1100" s="2">
        <v>0</v>
      </c>
      <c r="R1100" s="2">
        <v>-1244353.72</v>
      </c>
      <c r="S1100" s="2">
        <v>0</v>
      </c>
      <c r="T1100" s="2">
        <v>-1244353.72</v>
      </c>
      <c r="U1100" s="2">
        <v>0</v>
      </c>
      <c r="V1100" s="2">
        <v>0</v>
      </c>
      <c r="W1100" s="2">
        <v>0</v>
      </c>
      <c r="X1100" s="2">
        <v>-1244353.72</v>
      </c>
      <c r="Y1100" s="2">
        <v>0</v>
      </c>
      <c r="Z1100" s="2">
        <v>-1244353.72</v>
      </c>
      <c r="AA1100" s="2">
        <v>0</v>
      </c>
    </row>
    <row r="1101" spans="1:27" ht="15" customHeight="1" x14ac:dyDescent="0.25">
      <c r="A1101" s="75" t="str">
        <f t="shared" si="51"/>
        <v>LDSTDF6.3</v>
      </c>
      <c r="B1101" s="75">
        <f>VLOOKUP(L1101,Mapping!D:F,3,0)</f>
        <v>6.3</v>
      </c>
      <c r="C1101" s="75" t="str">
        <f>VLOOKUP(L1101,Mapping!D:G,4,0)</f>
        <v>Accrual</v>
      </c>
      <c r="D1101" s="78">
        <f t="shared" si="52"/>
        <v>-0.30002328100000003</v>
      </c>
      <c r="E1101" s="78">
        <f t="shared" si="53"/>
        <v>-0.30002328100000003</v>
      </c>
      <c r="F1101" s="76">
        <f>VLOOKUP(L1101,Mapping!D:H,5,0)</f>
        <v>0</v>
      </c>
      <c r="G1101" s="1" t="s">
        <v>648</v>
      </c>
      <c r="H1101" s="1" t="s">
        <v>257</v>
      </c>
      <c r="I1101" s="1" t="s">
        <v>259</v>
      </c>
      <c r="J1101" s="6">
        <v>550000</v>
      </c>
      <c r="K1101" s="1" t="s">
        <v>752</v>
      </c>
      <c r="L1101" s="6">
        <v>553190</v>
      </c>
      <c r="M1101" s="2">
        <v>0</v>
      </c>
      <c r="N1101" s="1" t="s">
        <v>762</v>
      </c>
      <c r="O1101" s="1" t="s">
        <v>651</v>
      </c>
      <c r="P1101" s="2">
        <v>0</v>
      </c>
      <c r="Q1101" s="2">
        <v>0</v>
      </c>
      <c r="R1101" s="2">
        <v>-3000232.81</v>
      </c>
      <c r="S1101" s="2">
        <v>0</v>
      </c>
      <c r="T1101" s="2">
        <v>-3000232.81</v>
      </c>
      <c r="U1101" s="2">
        <v>0</v>
      </c>
      <c r="V1101" s="2">
        <v>0</v>
      </c>
      <c r="W1101" s="2">
        <v>0</v>
      </c>
      <c r="X1101" s="2">
        <v>-3000232.81</v>
      </c>
      <c r="Y1101" s="2">
        <v>0</v>
      </c>
      <c r="Z1101" s="2">
        <v>-3000232.81</v>
      </c>
      <c r="AA1101" s="2">
        <v>0</v>
      </c>
    </row>
    <row r="1102" spans="1:27" ht="15" customHeight="1" x14ac:dyDescent="0.25">
      <c r="A1102" s="75" t="str">
        <f t="shared" si="51"/>
        <v>LDSTDF6.3</v>
      </c>
      <c r="B1102" s="75">
        <f>VLOOKUP(L1102,Mapping!D:F,3,0)</f>
        <v>6.3</v>
      </c>
      <c r="C1102" s="75" t="str">
        <f>VLOOKUP(L1102,Mapping!D:G,4,0)</f>
        <v>Accrual</v>
      </c>
      <c r="D1102" s="78">
        <f t="shared" si="52"/>
        <v>-1.6963138489999998</v>
      </c>
      <c r="E1102" s="78">
        <f t="shared" si="53"/>
        <v>-1.6963138489999998</v>
      </c>
      <c r="F1102" s="76">
        <f>VLOOKUP(L1102,Mapping!D:H,5,0)</f>
        <v>0</v>
      </c>
      <c r="G1102" s="1" t="s">
        <v>648</v>
      </c>
      <c r="H1102" s="1" t="s">
        <v>257</v>
      </c>
      <c r="I1102" s="1" t="s">
        <v>259</v>
      </c>
      <c r="J1102" s="6">
        <v>550000</v>
      </c>
      <c r="K1102" s="1" t="s">
        <v>752</v>
      </c>
      <c r="L1102" s="6">
        <v>553202</v>
      </c>
      <c r="M1102" s="2">
        <v>0</v>
      </c>
      <c r="N1102" s="1" t="s">
        <v>764</v>
      </c>
      <c r="O1102" s="1" t="s">
        <v>651</v>
      </c>
      <c r="P1102" s="2">
        <v>0</v>
      </c>
      <c r="Q1102" s="2">
        <v>0</v>
      </c>
      <c r="R1102" s="2">
        <v>-16963138.489999998</v>
      </c>
      <c r="S1102" s="2">
        <v>0</v>
      </c>
      <c r="T1102" s="2">
        <v>-16963138.489999998</v>
      </c>
      <c r="U1102" s="2">
        <v>0</v>
      </c>
      <c r="V1102" s="2">
        <v>0</v>
      </c>
      <c r="W1102" s="2">
        <v>0</v>
      </c>
      <c r="X1102" s="2">
        <v>-16963138.489999998</v>
      </c>
      <c r="Y1102" s="2">
        <v>0</v>
      </c>
      <c r="Z1102" s="2">
        <v>-16963138.489999998</v>
      </c>
      <c r="AA1102" s="2">
        <v>0</v>
      </c>
    </row>
    <row r="1103" spans="1:27" ht="15" customHeight="1" x14ac:dyDescent="0.25">
      <c r="A1103" s="75" t="str">
        <f t="shared" si="51"/>
        <v>LDSTDF6.3</v>
      </c>
      <c r="B1103" s="75">
        <f>VLOOKUP(L1103,Mapping!D:F,3,0)</f>
        <v>6.3</v>
      </c>
      <c r="C1103" s="75" t="str">
        <f>VLOOKUP(L1103,Mapping!D:G,4,0)</f>
        <v>Mirror</v>
      </c>
      <c r="D1103" s="78">
        <f t="shared" si="52"/>
        <v>1.084308292</v>
      </c>
      <c r="E1103" s="78">
        <f t="shared" si="53"/>
        <v>1.084308292</v>
      </c>
      <c r="F1103" s="76">
        <f>VLOOKUP(L1103,Mapping!D:H,5,0)</f>
        <v>0</v>
      </c>
      <c r="G1103" s="1" t="s">
        <v>648</v>
      </c>
      <c r="H1103" s="1" t="s">
        <v>257</v>
      </c>
      <c r="I1103" s="1" t="s">
        <v>259</v>
      </c>
      <c r="J1103" s="6">
        <v>550000</v>
      </c>
      <c r="K1103" s="1" t="s">
        <v>752</v>
      </c>
      <c r="L1103" s="6">
        <v>553208</v>
      </c>
      <c r="M1103" s="2">
        <v>0</v>
      </c>
      <c r="N1103" s="1" t="s">
        <v>765</v>
      </c>
      <c r="O1103" s="1" t="s">
        <v>651</v>
      </c>
      <c r="P1103" s="2">
        <v>0</v>
      </c>
      <c r="Q1103" s="2">
        <v>0</v>
      </c>
      <c r="R1103" s="2">
        <v>0</v>
      </c>
      <c r="S1103" s="2">
        <v>10843082.92</v>
      </c>
      <c r="T1103" s="2">
        <v>0</v>
      </c>
      <c r="U1103" s="2">
        <v>10843082.92</v>
      </c>
      <c r="V1103" s="2">
        <v>0</v>
      </c>
      <c r="W1103" s="2">
        <v>0</v>
      </c>
      <c r="X1103" s="2">
        <v>0</v>
      </c>
      <c r="Y1103" s="2">
        <v>10843082.92</v>
      </c>
      <c r="Z1103" s="2">
        <v>0</v>
      </c>
      <c r="AA1103" s="2">
        <v>10843082.92</v>
      </c>
    </row>
    <row r="1104" spans="1:27" ht="15" customHeight="1" x14ac:dyDescent="0.25">
      <c r="A1104" s="75" t="str">
        <f t="shared" si="51"/>
        <v>LDSTDF6.3</v>
      </c>
      <c r="B1104" s="75">
        <f>VLOOKUP(L1104,Mapping!D:F,3,0)</f>
        <v>6.3</v>
      </c>
      <c r="C1104" s="75" t="str">
        <f>VLOOKUP(L1104,Mapping!D:G,4,0)</f>
        <v>Mirror</v>
      </c>
      <c r="D1104" s="78">
        <f t="shared" si="52"/>
        <v>-5.9000000000000003E-4</v>
      </c>
      <c r="E1104" s="78">
        <f t="shared" si="53"/>
        <v>-5.9000000000000003E-4</v>
      </c>
      <c r="F1104" s="76">
        <f>VLOOKUP(L1104,Mapping!D:H,5,0)</f>
        <v>0</v>
      </c>
      <c r="G1104" s="1" t="s">
        <v>648</v>
      </c>
      <c r="H1104" s="1" t="s">
        <v>257</v>
      </c>
      <c r="I1104" s="1" t="s">
        <v>259</v>
      </c>
      <c r="J1104" s="6">
        <v>550000</v>
      </c>
      <c r="K1104" s="1" t="s">
        <v>752</v>
      </c>
      <c r="L1104" s="6">
        <v>553213</v>
      </c>
      <c r="M1104" s="2">
        <v>0</v>
      </c>
      <c r="N1104" s="1" t="s">
        <v>766</v>
      </c>
      <c r="O1104" s="1" t="s">
        <v>651</v>
      </c>
      <c r="P1104" s="2">
        <v>0</v>
      </c>
      <c r="Q1104" s="2">
        <v>0</v>
      </c>
      <c r="R1104" s="2">
        <v>-5900</v>
      </c>
      <c r="S1104" s="2">
        <v>0</v>
      </c>
      <c r="T1104" s="2">
        <v>-5900</v>
      </c>
      <c r="U1104" s="2">
        <v>0</v>
      </c>
      <c r="V1104" s="2">
        <v>0</v>
      </c>
      <c r="W1104" s="2">
        <v>0</v>
      </c>
      <c r="X1104" s="2">
        <v>-5900</v>
      </c>
      <c r="Y1104" s="2">
        <v>0</v>
      </c>
      <c r="Z1104" s="2">
        <v>-5900</v>
      </c>
      <c r="AA1104" s="2">
        <v>0</v>
      </c>
    </row>
    <row r="1105" spans="1:27" ht="15" customHeight="1" x14ac:dyDescent="0.25">
      <c r="A1105" s="75" t="str">
        <f t="shared" si="51"/>
        <v>LDSTDF6.3</v>
      </c>
      <c r="B1105" s="75">
        <f>VLOOKUP(L1105,Mapping!D:F,3,0)</f>
        <v>6.3</v>
      </c>
      <c r="C1105" s="75" t="str">
        <f>VLOOKUP(L1105,Mapping!D:G,4,0)</f>
        <v>Mirror</v>
      </c>
      <c r="D1105" s="78">
        <f t="shared" si="52"/>
        <v>-3.22622E-4</v>
      </c>
      <c r="E1105" s="78">
        <f t="shared" si="53"/>
        <v>-3.22622E-4</v>
      </c>
      <c r="F1105" s="76">
        <f>VLOOKUP(L1105,Mapping!D:H,5,0)</f>
        <v>0</v>
      </c>
      <c r="G1105" s="1" t="s">
        <v>648</v>
      </c>
      <c r="H1105" s="1" t="s">
        <v>257</v>
      </c>
      <c r="I1105" s="1" t="s">
        <v>259</v>
      </c>
      <c r="J1105" s="6">
        <v>550000</v>
      </c>
      <c r="K1105" s="1" t="s">
        <v>752</v>
      </c>
      <c r="L1105" s="6">
        <v>553219</v>
      </c>
      <c r="M1105" s="2">
        <v>0</v>
      </c>
      <c r="N1105" s="1" t="s">
        <v>951</v>
      </c>
      <c r="O1105" s="1" t="s">
        <v>651</v>
      </c>
      <c r="P1105" s="2">
        <v>0</v>
      </c>
      <c r="Q1105" s="2">
        <v>0</v>
      </c>
      <c r="R1105" s="2">
        <v>-3226.22</v>
      </c>
      <c r="S1105" s="2">
        <v>0</v>
      </c>
      <c r="T1105" s="2">
        <v>-3226.22</v>
      </c>
      <c r="U1105" s="2">
        <v>0</v>
      </c>
      <c r="V1105" s="2">
        <v>0</v>
      </c>
      <c r="W1105" s="2">
        <v>0</v>
      </c>
      <c r="X1105" s="2">
        <v>-3226.22</v>
      </c>
      <c r="Y1105" s="2">
        <v>0</v>
      </c>
      <c r="Z1105" s="2">
        <v>-3226.22</v>
      </c>
      <c r="AA1105" s="2">
        <v>0</v>
      </c>
    </row>
    <row r="1106" spans="1:27" ht="15" customHeight="1" x14ac:dyDescent="0.25">
      <c r="A1106" s="75" t="str">
        <f t="shared" si="51"/>
        <v>LDSTDF6.3</v>
      </c>
      <c r="B1106" s="75">
        <f>VLOOKUP(L1106,Mapping!D:F,3,0)</f>
        <v>6.3</v>
      </c>
      <c r="C1106" s="75" t="str">
        <f>VLOOKUP(L1106,Mapping!D:G,4,0)</f>
        <v>Accrual</v>
      </c>
      <c r="D1106" s="78">
        <f t="shared" si="52"/>
        <v>-2.3078708E-2</v>
      </c>
      <c r="E1106" s="78">
        <f t="shared" si="53"/>
        <v>-2.3078708E-2</v>
      </c>
      <c r="F1106" s="76">
        <f>VLOOKUP(L1106,Mapping!D:H,5,0)</f>
        <v>0</v>
      </c>
      <c r="G1106" s="1" t="s">
        <v>648</v>
      </c>
      <c r="H1106" s="1" t="s">
        <v>257</v>
      </c>
      <c r="I1106" s="1" t="s">
        <v>259</v>
      </c>
      <c r="J1106" s="6">
        <v>550000</v>
      </c>
      <c r="K1106" s="1" t="s">
        <v>752</v>
      </c>
      <c r="L1106" s="6">
        <v>554526</v>
      </c>
      <c r="M1106" s="2">
        <v>0</v>
      </c>
      <c r="N1106" s="1" t="s">
        <v>767</v>
      </c>
      <c r="O1106" s="1" t="s">
        <v>651</v>
      </c>
      <c r="P1106" s="2">
        <v>0</v>
      </c>
      <c r="Q1106" s="2">
        <v>0</v>
      </c>
      <c r="R1106" s="2">
        <v>-230787.08</v>
      </c>
      <c r="S1106" s="2">
        <v>0</v>
      </c>
      <c r="T1106" s="2">
        <v>-230787.08</v>
      </c>
      <c r="U1106" s="2">
        <v>0</v>
      </c>
      <c r="V1106" s="2">
        <v>0</v>
      </c>
      <c r="W1106" s="2">
        <v>0</v>
      </c>
      <c r="X1106" s="2">
        <v>-230787.08</v>
      </c>
      <c r="Y1106" s="2">
        <v>0</v>
      </c>
      <c r="Z1106" s="2">
        <v>-230787.08</v>
      </c>
      <c r="AA1106" s="2">
        <v>0</v>
      </c>
    </row>
    <row r="1107" spans="1:27" ht="15" customHeight="1" x14ac:dyDescent="0.25">
      <c r="A1107" s="75" t="str">
        <f t="shared" si="51"/>
        <v>LDSTDF6.3</v>
      </c>
      <c r="B1107" s="75">
        <f>VLOOKUP(L1107,Mapping!D:F,3,0)</f>
        <v>6.3</v>
      </c>
      <c r="C1107" s="75" t="str">
        <f>VLOOKUP(L1107,Mapping!D:G,4,0)</f>
        <v>Mirror</v>
      </c>
      <c r="D1107" s="78">
        <f t="shared" si="52"/>
        <v>-4.7786E-5</v>
      </c>
      <c r="E1107" s="78">
        <f t="shared" si="53"/>
        <v>-4.7786E-5</v>
      </c>
      <c r="F1107" s="76">
        <f>VLOOKUP(L1107,Mapping!D:H,5,0)</f>
        <v>0</v>
      </c>
      <c r="G1107" s="1" t="s">
        <v>648</v>
      </c>
      <c r="H1107" s="1" t="s">
        <v>257</v>
      </c>
      <c r="I1107" s="1" t="s">
        <v>259</v>
      </c>
      <c r="J1107" s="6">
        <v>550000</v>
      </c>
      <c r="K1107" s="1" t="s">
        <v>752</v>
      </c>
      <c r="L1107" s="6">
        <v>554527</v>
      </c>
      <c r="M1107" s="2">
        <v>0</v>
      </c>
      <c r="N1107" s="1" t="s">
        <v>768</v>
      </c>
      <c r="O1107" s="1" t="s">
        <v>651</v>
      </c>
      <c r="P1107" s="2">
        <v>0</v>
      </c>
      <c r="Q1107" s="2">
        <v>0</v>
      </c>
      <c r="R1107" s="2">
        <v>-477.86</v>
      </c>
      <c r="S1107" s="2">
        <v>0</v>
      </c>
      <c r="T1107" s="2">
        <v>-477.86</v>
      </c>
      <c r="U1107" s="2">
        <v>0</v>
      </c>
      <c r="V1107" s="2">
        <v>0</v>
      </c>
      <c r="W1107" s="2">
        <v>0</v>
      </c>
      <c r="X1107" s="2">
        <v>-477.86</v>
      </c>
      <c r="Y1107" s="2">
        <v>0</v>
      </c>
      <c r="Z1107" s="2">
        <v>-477.86</v>
      </c>
      <c r="AA1107" s="2">
        <v>0</v>
      </c>
    </row>
    <row r="1108" spans="1:27" ht="15" customHeight="1" x14ac:dyDescent="0.25">
      <c r="A1108" s="75" t="str">
        <f t="shared" si="51"/>
        <v>LDSTDF6.3</v>
      </c>
      <c r="B1108" s="75">
        <f>VLOOKUP(L1108,Mapping!D:F,3,0)</f>
        <v>6.3</v>
      </c>
      <c r="C1108" s="75" t="str">
        <f>VLOOKUP(L1108,Mapping!D:G,4,0)</f>
        <v>Mirror</v>
      </c>
      <c r="D1108" s="78">
        <f t="shared" si="52"/>
        <v>-2.068103E-3</v>
      </c>
      <c r="E1108" s="78">
        <f t="shared" si="53"/>
        <v>-2.068103E-3</v>
      </c>
      <c r="F1108" s="76">
        <f>VLOOKUP(L1108,Mapping!D:H,5,0)</f>
        <v>0</v>
      </c>
      <c r="G1108" s="1" t="s">
        <v>648</v>
      </c>
      <c r="H1108" s="1" t="s">
        <v>257</v>
      </c>
      <c r="I1108" s="1" t="s">
        <v>259</v>
      </c>
      <c r="J1108" s="6">
        <v>550000</v>
      </c>
      <c r="K1108" s="1" t="s">
        <v>752</v>
      </c>
      <c r="L1108" s="6">
        <v>555104</v>
      </c>
      <c r="M1108" s="2">
        <v>0</v>
      </c>
      <c r="N1108" s="1" t="s">
        <v>769</v>
      </c>
      <c r="O1108" s="1" t="s">
        <v>651</v>
      </c>
      <c r="P1108" s="2">
        <v>0</v>
      </c>
      <c r="Q1108" s="2">
        <v>0</v>
      </c>
      <c r="R1108" s="2">
        <v>-20681.03</v>
      </c>
      <c r="S1108" s="2">
        <v>0</v>
      </c>
      <c r="T1108" s="2">
        <v>-20681.03</v>
      </c>
      <c r="U1108" s="2">
        <v>0</v>
      </c>
      <c r="V1108" s="2">
        <v>0</v>
      </c>
      <c r="W1108" s="2">
        <v>0</v>
      </c>
      <c r="X1108" s="2">
        <v>-20681.03</v>
      </c>
      <c r="Y1108" s="2">
        <v>0</v>
      </c>
      <c r="Z1108" s="2">
        <v>-20681.03</v>
      </c>
      <c r="AA1108" s="2">
        <v>0</v>
      </c>
    </row>
    <row r="1109" spans="1:27" ht="15" customHeight="1" x14ac:dyDescent="0.25">
      <c r="A1109" s="75" t="str">
        <f t="shared" si="51"/>
        <v>LDSTDF6.3</v>
      </c>
      <c r="B1109" s="75">
        <f>VLOOKUP(L1109,Mapping!D:F,3,0)</f>
        <v>6.3</v>
      </c>
      <c r="C1109" s="75" t="str">
        <f>VLOOKUP(L1109,Mapping!D:G,4,0)</f>
        <v>Mirror</v>
      </c>
      <c r="D1109" s="78">
        <f t="shared" si="52"/>
        <v>-1.084308292</v>
      </c>
      <c r="E1109" s="78">
        <f t="shared" si="53"/>
        <v>-1.084308292</v>
      </c>
      <c r="F1109" s="76">
        <f>VLOOKUP(L1109,Mapping!D:H,5,0)</f>
        <v>0</v>
      </c>
      <c r="G1109" s="1" t="s">
        <v>648</v>
      </c>
      <c r="H1109" s="1" t="s">
        <v>257</v>
      </c>
      <c r="I1109" s="1" t="s">
        <v>259</v>
      </c>
      <c r="J1109" s="6">
        <v>550000</v>
      </c>
      <c r="K1109" s="1" t="s">
        <v>752</v>
      </c>
      <c r="L1109" s="6">
        <v>555157</v>
      </c>
      <c r="M1109" s="2">
        <v>0</v>
      </c>
      <c r="N1109" s="1" t="s">
        <v>770</v>
      </c>
      <c r="O1109" s="1" t="s">
        <v>651</v>
      </c>
      <c r="P1109" s="2">
        <v>0</v>
      </c>
      <c r="Q1109" s="2">
        <v>0</v>
      </c>
      <c r="R1109" s="2">
        <v>-10843082.92</v>
      </c>
      <c r="S1109" s="2">
        <v>0</v>
      </c>
      <c r="T1109" s="2">
        <v>-10843082.92</v>
      </c>
      <c r="U1109" s="2">
        <v>0</v>
      </c>
      <c r="V1109" s="2">
        <v>0</v>
      </c>
      <c r="W1109" s="2">
        <v>0</v>
      </c>
      <c r="X1109" s="2">
        <v>-10843082.92</v>
      </c>
      <c r="Y1109" s="2">
        <v>0</v>
      </c>
      <c r="Z1109" s="2">
        <v>-10843082.92</v>
      </c>
      <c r="AA1109" s="2">
        <v>0</v>
      </c>
    </row>
    <row r="1110" spans="1:27" ht="15" customHeight="1" x14ac:dyDescent="0.25">
      <c r="A1110" s="75" t="str">
        <f t="shared" si="51"/>
        <v>LDSTDF6.3</v>
      </c>
      <c r="B1110" s="75">
        <f>VLOOKUP(L1110,Mapping!D:F,3,0)</f>
        <v>6.3</v>
      </c>
      <c r="C1110" s="75" t="str">
        <f>VLOOKUP(L1110,Mapping!D:G,4,0)</f>
        <v>Mirror</v>
      </c>
      <c r="D1110" s="78">
        <f t="shared" si="52"/>
        <v>-3.7537529999999999E-3</v>
      </c>
      <c r="E1110" s="78">
        <f t="shared" si="53"/>
        <v>-3.7537529999999999E-3</v>
      </c>
      <c r="F1110" s="76">
        <f>VLOOKUP(L1110,Mapping!D:H,5,0)</f>
        <v>0</v>
      </c>
      <c r="G1110" s="1" t="s">
        <v>648</v>
      </c>
      <c r="H1110" s="1" t="s">
        <v>257</v>
      </c>
      <c r="I1110" s="1" t="s">
        <v>259</v>
      </c>
      <c r="J1110" s="6">
        <v>550000</v>
      </c>
      <c r="K1110" s="1" t="s">
        <v>752</v>
      </c>
      <c r="L1110" s="6">
        <v>555204</v>
      </c>
      <c r="M1110" s="2">
        <v>0</v>
      </c>
      <c r="N1110" s="1" t="s">
        <v>771</v>
      </c>
      <c r="O1110" s="1" t="s">
        <v>651</v>
      </c>
      <c r="P1110" s="2">
        <v>0</v>
      </c>
      <c r="Q1110" s="2">
        <v>0</v>
      </c>
      <c r="R1110" s="2">
        <v>-37537.53</v>
      </c>
      <c r="S1110" s="2">
        <v>0</v>
      </c>
      <c r="T1110" s="2">
        <v>-37537.53</v>
      </c>
      <c r="U1110" s="2">
        <v>0</v>
      </c>
      <c r="V1110" s="2">
        <v>0</v>
      </c>
      <c r="W1110" s="2">
        <v>0</v>
      </c>
      <c r="X1110" s="2">
        <v>-37537.53</v>
      </c>
      <c r="Y1110" s="2">
        <v>0</v>
      </c>
      <c r="Z1110" s="2">
        <v>-37537.53</v>
      </c>
      <c r="AA1110" s="2">
        <v>0</v>
      </c>
    </row>
    <row r="1111" spans="1:27" ht="15" customHeight="1" x14ac:dyDescent="0.25">
      <c r="A1111" s="75" t="str">
        <f t="shared" si="51"/>
        <v>LDSTDF6.1</v>
      </c>
      <c r="B1111" s="75">
        <f>VLOOKUP(L1111,Mapping!D:F,3,0)</f>
        <v>6.1</v>
      </c>
      <c r="C1111" s="75" t="str">
        <f>VLOOKUP(L1111,Mapping!D:G,4,0)</f>
        <v>Accrual</v>
      </c>
      <c r="D1111" s="78">
        <f t="shared" si="52"/>
        <v>-5.3389831000000006E-2</v>
      </c>
      <c r="E1111" s="78">
        <f t="shared" si="53"/>
        <v>-5.3389831000000006E-2</v>
      </c>
      <c r="F1111" s="76">
        <f>VLOOKUP(L1111,Mapping!D:H,5,0)</f>
        <v>0</v>
      </c>
      <c r="G1111" s="1" t="s">
        <v>648</v>
      </c>
      <c r="H1111" s="1" t="s">
        <v>257</v>
      </c>
      <c r="I1111" s="1" t="s">
        <v>259</v>
      </c>
      <c r="J1111" s="6">
        <v>550000</v>
      </c>
      <c r="K1111" s="1" t="s">
        <v>752</v>
      </c>
      <c r="L1111" s="6">
        <v>555274</v>
      </c>
      <c r="M1111" s="2">
        <v>0</v>
      </c>
      <c r="N1111" s="1" t="s">
        <v>799</v>
      </c>
      <c r="O1111" s="1" t="s">
        <v>651</v>
      </c>
      <c r="P1111" s="2">
        <v>0</v>
      </c>
      <c r="Q1111" s="2">
        <v>0</v>
      </c>
      <c r="R1111" s="2">
        <v>-533898.31000000006</v>
      </c>
      <c r="S1111" s="2">
        <v>0</v>
      </c>
      <c r="T1111" s="2">
        <v>-533898.31000000006</v>
      </c>
      <c r="U1111" s="2">
        <v>0</v>
      </c>
      <c r="V1111" s="2">
        <v>0</v>
      </c>
      <c r="W1111" s="2">
        <v>0</v>
      </c>
      <c r="X1111" s="2">
        <v>-533898.31000000006</v>
      </c>
      <c r="Y1111" s="2">
        <v>0</v>
      </c>
      <c r="Z1111" s="2">
        <v>-533898.31000000006</v>
      </c>
      <c r="AA1111" s="2">
        <v>0</v>
      </c>
    </row>
    <row r="1112" spans="1:27" ht="15" customHeight="1" x14ac:dyDescent="0.25">
      <c r="A1112" s="75" t="str">
        <f t="shared" si="51"/>
        <v>LDSTDF6.1</v>
      </c>
      <c r="B1112" s="75">
        <f>VLOOKUP(L1112,Mapping!D:F,3,0)</f>
        <v>6.1</v>
      </c>
      <c r="C1112" s="75" t="str">
        <f>VLOOKUP(L1112,Mapping!D:G,4,0)</f>
        <v>Accrual</v>
      </c>
      <c r="D1112" s="78">
        <f t="shared" si="52"/>
        <v>-4.8050849999999997E-3</v>
      </c>
      <c r="E1112" s="78">
        <f t="shared" si="53"/>
        <v>-4.8050849999999997E-3</v>
      </c>
      <c r="F1112" s="76">
        <f>VLOOKUP(L1112,Mapping!D:H,5,0)</f>
        <v>0</v>
      </c>
      <c r="G1112" s="1" t="s">
        <v>648</v>
      </c>
      <c r="H1112" s="1" t="s">
        <v>257</v>
      </c>
      <c r="I1112" s="1" t="s">
        <v>259</v>
      </c>
      <c r="J1112" s="6">
        <v>550000</v>
      </c>
      <c r="K1112" s="1" t="s">
        <v>752</v>
      </c>
      <c r="L1112" s="6">
        <v>555276</v>
      </c>
      <c r="M1112" s="2">
        <v>0</v>
      </c>
      <c r="N1112" s="1" t="s">
        <v>952</v>
      </c>
      <c r="O1112" s="1" t="s">
        <v>651</v>
      </c>
      <c r="P1112" s="2">
        <v>0</v>
      </c>
      <c r="Q1112" s="2">
        <v>0</v>
      </c>
      <c r="R1112" s="2">
        <v>-48050.85</v>
      </c>
      <c r="S1112" s="2">
        <v>0</v>
      </c>
      <c r="T1112" s="2">
        <v>-48050.85</v>
      </c>
      <c r="U1112" s="2">
        <v>0</v>
      </c>
      <c r="V1112" s="2">
        <v>0</v>
      </c>
      <c r="W1112" s="2">
        <v>0</v>
      </c>
      <c r="X1112" s="2">
        <v>-48050.85</v>
      </c>
      <c r="Y1112" s="2">
        <v>0</v>
      </c>
      <c r="Z1112" s="2">
        <v>-48050.85</v>
      </c>
      <c r="AA1112" s="2">
        <v>0</v>
      </c>
    </row>
    <row r="1113" spans="1:27" ht="15" customHeight="1" x14ac:dyDescent="0.25">
      <c r="A1113" s="75" t="str">
        <f t="shared" si="51"/>
        <v>LDSTDF6.1</v>
      </c>
      <c r="B1113" s="75">
        <f>VLOOKUP(L1113,Mapping!D:F,3,0)</f>
        <v>6.1</v>
      </c>
      <c r="C1113" s="75" t="str">
        <f>VLOOKUP(L1113,Mapping!D:G,4,0)</f>
        <v>Accrual</v>
      </c>
      <c r="D1113" s="78">
        <f t="shared" si="52"/>
        <v>-4.8050849999999997E-3</v>
      </c>
      <c r="E1113" s="78">
        <f t="shared" si="53"/>
        <v>-4.8050849999999997E-3</v>
      </c>
      <c r="F1113" s="76">
        <f>VLOOKUP(L1113,Mapping!D:H,5,0)</f>
        <v>0</v>
      </c>
      <c r="G1113" s="1" t="s">
        <v>648</v>
      </c>
      <c r="H1113" s="1" t="s">
        <v>257</v>
      </c>
      <c r="I1113" s="1" t="s">
        <v>259</v>
      </c>
      <c r="J1113" s="6">
        <v>550000</v>
      </c>
      <c r="K1113" s="1" t="s">
        <v>752</v>
      </c>
      <c r="L1113" s="6">
        <v>555277</v>
      </c>
      <c r="M1113" s="2">
        <v>0</v>
      </c>
      <c r="N1113" s="1" t="s">
        <v>953</v>
      </c>
      <c r="O1113" s="1" t="s">
        <v>651</v>
      </c>
      <c r="P1113" s="2">
        <v>0</v>
      </c>
      <c r="Q1113" s="2">
        <v>0</v>
      </c>
      <c r="R1113" s="2">
        <v>-48050.85</v>
      </c>
      <c r="S1113" s="2">
        <v>0</v>
      </c>
      <c r="T1113" s="2">
        <v>-48050.85</v>
      </c>
      <c r="U1113" s="2">
        <v>0</v>
      </c>
      <c r="V1113" s="2">
        <v>0</v>
      </c>
      <c r="W1113" s="2">
        <v>0</v>
      </c>
      <c r="X1113" s="2">
        <v>-48050.85</v>
      </c>
      <c r="Y1113" s="2">
        <v>0</v>
      </c>
      <c r="Z1113" s="2">
        <v>-48050.85</v>
      </c>
      <c r="AA1113" s="2">
        <v>0</v>
      </c>
    </row>
    <row r="1114" spans="1:27" ht="15" customHeight="1" x14ac:dyDescent="0.25">
      <c r="A1114" s="75" t="str">
        <f t="shared" si="51"/>
        <v>LDSTDF6.3</v>
      </c>
      <c r="B1114" s="75">
        <f>VLOOKUP(L1114,Mapping!D:F,3,0)</f>
        <v>6.3</v>
      </c>
      <c r="C1114" s="75" t="str">
        <f>VLOOKUP(L1114,Mapping!D:G,4,0)</f>
        <v>Accrual</v>
      </c>
      <c r="D1114" s="78">
        <f t="shared" si="52"/>
        <v>6.3000001E-2</v>
      </c>
      <c r="E1114" s="78">
        <f t="shared" si="53"/>
        <v>6.3000001E-2</v>
      </c>
      <c r="F1114" s="76">
        <f>VLOOKUP(L1114,Mapping!D:H,5,0)</f>
        <v>0</v>
      </c>
      <c r="G1114" s="1" t="s">
        <v>648</v>
      </c>
      <c r="H1114" s="1" t="s">
        <v>257</v>
      </c>
      <c r="I1114" s="1" t="s">
        <v>259</v>
      </c>
      <c r="J1114" s="6">
        <v>550000</v>
      </c>
      <c r="K1114" s="1" t="s">
        <v>752</v>
      </c>
      <c r="L1114" s="6">
        <v>555280</v>
      </c>
      <c r="M1114" s="2">
        <v>0</v>
      </c>
      <c r="N1114" s="1" t="s">
        <v>954</v>
      </c>
      <c r="O1114" s="1" t="s">
        <v>651</v>
      </c>
      <c r="P1114" s="2">
        <v>0</v>
      </c>
      <c r="Q1114" s="2">
        <v>0</v>
      </c>
      <c r="R1114" s="2">
        <v>0</v>
      </c>
      <c r="S1114" s="2">
        <v>630000.01</v>
      </c>
      <c r="T1114" s="2">
        <v>0</v>
      </c>
      <c r="U1114" s="2">
        <v>630000.01</v>
      </c>
      <c r="V1114" s="2">
        <v>0</v>
      </c>
      <c r="W1114" s="2">
        <v>0</v>
      </c>
      <c r="X1114" s="2">
        <v>0</v>
      </c>
      <c r="Y1114" s="2">
        <v>630000.01</v>
      </c>
      <c r="Z1114" s="2">
        <v>0</v>
      </c>
      <c r="AA1114" s="2">
        <v>630000.01</v>
      </c>
    </row>
    <row r="1115" spans="1:27" ht="15" customHeight="1" x14ac:dyDescent="0.25">
      <c r="A1115" s="75" t="str">
        <f t="shared" si="51"/>
        <v>LDSTDF6.1</v>
      </c>
      <c r="B1115" s="75">
        <f>VLOOKUP(L1115,Mapping!D:F,3,0)</f>
        <v>6.1</v>
      </c>
      <c r="C1115" s="75" t="str">
        <f>VLOOKUP(L1115,Mapping!D:G,4,0)</f>
        <v>Accrual</v>
      </c>
      <c r="D1115" s="78">
        <f t="shared" si="52"/>
        <v>-4.1541687000000001E-2</v>
      </c>
      <c r="E1115" s="78">
        <f t="shared" si="53"/>
        <v>-4.1541687000000001E-2</v>
      </c>
      <c r="F1115" s="76">
        <f>VLOOKUP(L1115,Mapping!D:H,5,0)</f>
        <v>0</v>
      </c>
      <c r="G1115" s="1" t="s">
        <v>648</v>
      </c>
      <c r="H1115" s="1" t="s">
        <v>257</v>
      </c>
      <c r="I1115" s="1" t="s">
        <v>259</v>
      </c>
      <c r="J1115" s="6">
        <v>550000</v>
      </c>
      <c r="K1115" s="1" t="s">
        <v>752</v>
      </c>
      <c r="L1115" s="6">
        <v>555597</v>
      </c>
      <c r="M1115" s="2">
        <v>0</v>
      </c>
      <c r="N1115" s="1" t="s">
        <v>772</v>
      </c>
      <c r="O1115" s="1" t="s">
        <v>651</v>
      </c>
      <c r="P1115" s="2">
        <v>0</v>
      </c>
      <c r="Q1115" s="2">
        <v>0</v>
      </c>
      <c r="R1115" s="2">
        <v>-415416.87</v>
      </c>
      <c r="S1115" s="2">
        <v>0</v>
      </c>
      <c r="T1115" s="2">
        <v>-415416.87</v>
      </c>
      <c r="U1115" s="2">
        <v>0</v>
      </c>
      <c r="V1115" s="2">
        <v>0</v>
      </c>
      <c r="W1115" s="2">
        <v>0</v>
      </c>
      <c r="X1115" s="2">
        <v>-415416.87</v>
      </c>
      <c r="Y1115" s="2">
        <v>0</v>
      </c>
      <c r="Z1115" s="2">
        <v>-415416.87</v>
      </c>
      <c r="AA1115" s="2">
        <v>0</v>
      </c>
    </row>
    <row r="1116" spans="1:27" ht="15" customHeight="1" x14ac:dyDescent="0.25">
      <c r="A1116" s="75" t="str">
        <f t="shared" si="51"/>
        <v>LDSTDF6.1</v>
      </c>
      <c r="B1116" s="75">
        <f>VLOOKUP(L1116,Mapping!D:F,3,0)</f>
        <v>6.1</v>
      </c>
      <c r="C1116" s="75" t="str">
        <f>VLOOKUP(L1116,Mapping!D:G,4,0)</f>
        <v>Accrual</v>
      </c>
      <c r="D1116" s="78">
        <f t="shared" si="52"/>
        <v>-4.1541687000000001E-2</v>
      </c>
      <c r="E1116" s="78">
        <f t="shared" si="53"/>
        <v>-4.1541687000000001E-2</v>
      </c>
      <c r="F1116" s="76">
        <f>VLOOKUP(L1116,Mapping!D:H,5,0)</f>
        <v>0</v>
      </c>
      <c r="G1116" s="1" t="s">
        <v>648</v>
      </c>
      <c r="H1116" s="1" t="s">
        <v>257</v>
      </c>
      <c r="I1116" s="1" t="s">
        <v>259</v>
      </c>
      <c r="J1116" s="6">
        <v>550000</v>
      </c>
      <c r="K1116" s="1" t="s">
        <v>752</v>
      </c>
      <c r="L1116" s="6">
        <v>555598</v>
      </c>
      <c r="M1116" s="2">
        <v>0</v>
      </c>
      <c r="N1116" s="1" t="s">
        <v>773</v>
      </c>
      <c r="O1116" s="1" t="s">
        <v>651</v>
      </c>
      <c r="P1116" s="2">
        <v>0</v>
      </c>
      <c r="Q1116" s="2">
        <v>0</v>
      </c>
      <c r="R1116" s="2">
        <v>-415416.87</v>
      </c>
      <c r="S1116" s="2">
        <v>0</v>
      </c>
      <c r="T1116" s="2">
        <v>-415416.87</v>
      </c>
      <c r="U1116" s="2">
        <v>0</v>
      </c>
      <c r="V1116" s="2">
        <v>0</v>
      </c>
      <c r="W1116" s="2">
        <v>0</v>
      </c>
      <c r="X1116" s="2">
        <v>-415416.87</v>
      </c>
      <c r="Y1116" s="2">
        <v>0</v>
      </c>
      <c r="Z1116" s="2">
        <v>-415416.87</v>
      </c>
      <c r="AA1116" s="2">
        <v>0</v>
      </c>
    </row>
    <row r="1117" spans="1:27" ht="15" customHeight="1" x14ac:dyDescent="0.25">
      <c r="A1117" s="75" t="str">
        <f t="shared" si="51"/>
        <v>LDSTDF6.1</v>
      </c>
      <c r="B1117" s="75">
        <f>VLOOKUP(L1117,Mapping!D:F,3,0)</f>
        <v>6.1</v>
      </c>
      <c r="C1117" s="75" t="str">
        <f>VLOOKUP(L1117,Mapping!D:G,4,0)</f>
        <v>Accrual</v>
      </c>
      <c r="D1117" s="78">
        <f t="shared" si="52"/>
        <v>5.4435999999999999E-5</v>
      </c>
      <c r="E1117" s="78">
        <f t="shared" si="53"/>
        <v>5.4435999999999999E-5</v>
      </c>
      <c r="F1117" s="76">
        <f>VLOOKUP(L1117,Mapping!D:H,5,0)</f>
        <v>0</v>
      </c>
      <c r="G1117" s="1" t="s">
        <v>648</v>
      </c>
      <c r="H1117" s="1" t="s">
        <v>257</v>
      </c>
      <c r="I1117" s="1" t="s">
        <v>259</v>
      </c>
      <c r="J1117" s="6">
        <v>550000</v>
      </c>
      <c r="K1117" s="1" t="s">
        <v>752</v>
      </c>
      <c r="L1117" s="6">
        <v>555599</v>
      </c>
      <c r="M1117" s="2">
        <v>0</v>
      </c>
      <c r="N1117" s="1" t="s">
        <v>774</v>
      </c>
      <c r="O1117" s="1" t="s">
        <v>651</v>
      </c>
      <c r="P1117" s="2">
        <v>0</v>
      </c>
      <c r="Q1117" s="2">
        <v>0</v>
      </c>
      <c r="R1117" s="2">
        <v>0</v>
      </c>
      <c r="S1117" s="2">
        <v>544.36</v>
      </c>
      <c r="T1117" s="2">
        <v>0</v>
      </c>
      <c r="U1117" s="2">
        <v>544.36</v>
      </c>
      <c r="V1117" s="2">
        <v>0</v>
      </c>
      <c r="W1117" s="2">
        <v>0</v>
      </c>
      <c r="X1117" s="2">
        <v>0</v>
      </c>
      <c r="Y1117" s="2">
        <v>544.36</v>
      </c>
      <c r="Z1117" s="2">
        <v>0</v>
      </c>
      <c r="AA1117" s="2">
        <v>544.36</v>
      </c>
    </row>
    <row r="1118" spans="1:27" ht="15" customHeight="1" x14ac:dyDescent="0.25">
      <c r="A1118" s="75" t="str">
        <f t="shared" si="51"/>
        <v>LDSTDF6.1</v>
      </c>
      <c r="B1118" s="75">
        <f>VLOOKUP(L1118,Mapping!D:F,3,0)</f>
        <v>6.1</v>
      </c>
      <c r="C1118" s="75" t="str">
        <f>VLOOKUP(L1118,Mapping!D:G,4,0)</f>
        <v>Accrual</v>
      </c>
      <c r="D1118" s="78">
        <f t="shared" si="52"/>
        <v>5.4435999999999999E-5</v>
      </c>
      <c r="E1118" s="78">
        <f t="shared" si="53"/>
        <v>5.4435999999999999E-5</v>
      </c>
      <c r="F1118" s="76">
        <f>VLOOKUP(L1118,Mapping!D:H,5,0)</f>
        <v>0</v>
      </c>
      <c r="G1118" s="1" t="s">
        <v>648</v>
      </c>
      <c r="H1118" s="1" t="s">
        <v>257</v>
      </c>
      <c r="I1118" s="1" t="s">
        <v>259</v>
      </c>
      <c r="J1118" s="6">
        <v>550000</v>
      </c>
      <c r="K1118" s="1" t="s">
        <v>752</v>
      </c>
      <c r="L1118" s="6">
        <v>555600</v>
      </c>
      <c r="M1118" s="2">
        <v>0</v>
      </c>
      <c r="N1118" s="1" t="s">
        <v>775</v>
      </c>
      <c r="O1118" s="1" t="s">
        <v>651</v>
      </c>
      <c r="P1118" s="2">
        <v>0</v>
      </c>
      <c r="Q1118" s="2">
        <v>0</v>
      </c>
      <c r="R1118" s="2">
        <v>0</v>
      </c>
      <c r="S1118" s="2">
        <v>544.36</v>
      </c>
      <c r="T1118" s="2">
        <v>0</v>
      </c>
      <c r="U1118" s="2">
        <v>544.36</v>
      </c>
      <c r="V1118" s="2">
        <v>0</v>
      </c>
      <c r="W1118" s="2">
        <v>0</v>
      </c>
      <c r="X1118" s="2">
        <v>0</v>
      </c>
      <c r="Y1118" s="2">
        <v>544.36</v>
      </c>
      <c r="Z1118" s="2">
        <v>0</v>
      </c>
      <c r="AA1118" s="2">
        <v>544.36</v>
      </c>
    </row>
    <row r="1119" spans="1:27" ht="15" customHeight="1" x14ac:dyDescent="0.25">
      <c r="A1119" s="75" t="str">
        <f t="shared" si="51"/>
        <v>LDSTDF6.3</v>
      </c>
      <c r="B1119" s="75">
        <f>VLOOKUP(L1119,Mapping!D:F,3,0)</f>
        <v>6.3</v>
      </c>
      <c r="C1119" s="75" t="str">
        <f>VLOOKUP(L1119,Mapping!D:G,4,0)</f>
        <v>Mirror</v>
      </c>
      <c r="D1119" s="78">
        <f t="shared" si="52"/>
        <v>-2.4201799999999999E-4</v>
      </c>
      <c r="E1119" s="78">
        <f t="shared" si="53"/>
        <v>-2.4201799999999999E-4</v>
      </c>
      <c r="F1119" s="76">
        <f>VLOOKUP(L1119,Mapping!D:H,5,0)</f>
        <v>0</v>
      </c>
      <c r="G1119" s="1" t="s">
        <v>648</v>
      </c>
      <c r="H1119" s="1" t="s">
        <v>257</v>
      </c>
      <c r="I1119" s="1" t="s">
        <v>259</v>
      </c>
      <c r="J1119" s="6">
        <v>550000</v>
      </c>
      <c r="K1119" s="1" t="s">
        <v>752</v>
      </c>
      <c r="L1119" s="6">
        <v>556421</v>
      </c>
      <c r="M1119" s="2">
        <v>0</v>
      </c>
      <c r="N1119" s="1" t="s">
        <v>776</v>
      </c>
      <c r="O1119" s="1" t="s">
        <v>651</v>
      </c>
      <c r="P1119" s="2">
        <v>0</v>
      </c>
      <c r="Q1119" s="2">
        <v>0</v>
      </c>
      <c r="R1119" s="2">
        <v>-2420.1799999999998</v>
      </c>
      <c r="S1119" s="2">
        <v>0</v>
      </c>
      <c r="T1119" s="2">
        <v>-2420.1799999999998</v>
      </c>
      <c r="U1119" s="2">
        <v>0</v>
      </c>
      <c r="V1119" s="2">
        <v>0</v>
      </c>
      <c r="W1119" s="2">
        <v>0</v>
      </c>
      <c r="X1119" s="2">
        <v>-2420.1799999999998</v>
      </c>
      <c r="Y1119" s="2">
        <v>0</v>
      </c>
      <c r="Z1119" s="2">
        <v>-2420.1799999999998</v>
      </c>
      <c r="AA1119" s="2">
        <v>0</v>
      </c>
    </row>
    <row r="1120" spans="1:27" ht="15" customHeight="1" x14ac:dyDescent="0.25">
      <c r="A1120" s="75" t="str">
        <f t="shared" si="51"/>
        <v>LDSTDF6.1</v>
      </c>
      <c r="B1120" s="75">
        <f>VLOOKUP(L1120,Mapping!D:F,3,0)</f>
        <v>6.1</v>
      </c>
      <c r="C1120" s="75" t="str">
        <f>VLOOKUP(L1120,Mapping!D:G,4,0)</f>
        <v>Accrual</v>
      </c>
      <c r="D1120" s="78">
        <f t="shared" si="52"/>
        <v>-0.46157196699999997</v>
      </c>
      <c r="E1120" s="78">
        <f t="shared" si="53"/>
        <v>-0.46157196699999997</v>
      </c>
      <c r="F1120" s="76">
        <f>VLOOKUP(L1120,Mapping!D:H,5,0)</f>
        <v>0</v>
      </c>
      <c r="G1120" s="1" t="s">
        <v>648</v>
      </c>
      <c r="H1120" s="1" t="s">
        <v>257</v>
      </c>
      <c r="I1120" s="1" t="s">
        <v>259</v>
      </c>
      <c r="J1120" s="6">
        <v>555100</v>
      </c>
      <c r="K1120" s="1" t="s">
        <v>777</v>
      </c>
      <c r="L1120" s="6">
        <v>555100</v>
      </c>
      <c r="M1120" s="2">
        <v>0</v>
      </c>
      <c r="N1120" s="1" t="s">
        <v>778</v>
      </c>
      <c r="O1120" s="1" t="s">
        <v>651</v>
      </c>
      <c r="P1120" s="2">
        <v>0</v>
      </c>
      <c r="Q1120" s="2">
        <v>0</v>
      </c>
      <c r="R1120" s="2">
        <v>-4615719.67</v>
      </c>
      <c r="S1120" s="2">
        <v>0</v>
      </c>
      <c r="T1120" s="2">
        <v>-4615719.67</v>
      </c>
      <c r="U1120" s="2">
        <v>0</v>
      </c>
      <c r="V1120" s="2">
        <v>0</v>
      </c>
      <c r="W1120" s="2">
        <v>0</v>
      </c>
      <c r="X1120" s="2">
        <v>-4615719.67</v>
      </c>
      <c r="Y1120" s="2">
        <v>0</v>
      </c>
      <c r="Z1120" s="2">
        <v>-4615719.67</v>
      </c>
      <c r="AA1120" s="2">
        <v>0</v>
      </c>
    </row>
    <row r="1121" spans="1:27" ht="15" customHeight="1" x14ac:dyDescent="0.25">
      <c r="A1121" s="75" t="str">
        <f t="shared" si="51"/>
        <v>LDSTDF6.1</v>
      </c>
      <c r="B1121" s="75">
        <f>VLOOKUP(L1121,Mapping!D:F,3,0)</f>
        <v>6.1</v>
      </c>
      <c r="C1121" s="75" t="str">
        <f>VLOOKUP(L1121,Mapping!D:G,4,0)</f>
        <v>Accrual</v>
      </c>
      <c r="D1121" s="78">
        <f t="shared" si="52"/>
        <v>6.0475899999999996E-4</v>
      </c>
      <c r="E1121" s="78">
        <f t="shared" si="53"/>
        <v>6.0475899999999996E-4</v>
      </c>
      <c r="F1121" s="76">
        <f>VLOOKUP(L1121,Mapping!D:H,5,0)</f>
        <v>0</v>
      </c>
      <c r="G1121" s="1" t="s">
        <v>648</v>
      </c>
      <c r="H1121" s="1" t="s">
        <v>257</v>
      </c>
      <c r="I1121" s="1" t="s">
        <v>259</v>
      </c>
      <c r="J1121" s="6">
        <v>555100</v>
      </c>
      <c r="K1121" s="1" t="s">
        <v>777</v>
      </c>
      <c r="L1121" s="6">
        <v>555329</v>
      </c>
      <c r="M1121" s="2">
        <v>0</v>
      </c>
      <c r="N1121" s="1" t="s">
        <v>779</v>
      </c>
      <c r="O1121" s="1" t="s">
        <v>651</v>
      </c>
      <c r="P1121" s="2">
        <v>0</v>
      </c>
      <c r="Q1121" s="2">
        <v>0</v>
      </c>
      <c r="R1121" s="2">
        <v>0</v>
      </c>
      <c r="S1121" s="2">
        <v>6047.59</v>
      </c>
      <c r="T1121" s="2">
        <v>0</v>
      </c>
      <c r="U1121" s="2">
        <v>6047.59</v>
      </c>
      <c r="V1121" s="2">
        <v>0</v>
      </c>
      <c r="W1121" s="2">
        <v>0</v>
      </c>
      <c r="X1121" s="2">
        <v>0</v>
      </c>
      <c r="Y1121" s="2">
        <v>6047.59</v>
      </c>
      <c r="Z1121" s="2">
        <v>0</v>
      </c>
      <c r="AA1121" s="2">
        <v>6047.59</v>
      </c>
    </row>
    <row r="1122" spans="1:27" ht="15" customHeight="1" x14ac:dyDescent="0.25">
      <c r="A1122" s="75" t="str">
        <f t="shared" si="51"/>
        <v>LDSTDF6.1</v>
      </c>
      <c r="B1122" s="75">
        <f>VLOOKUP(L1122,Mapping!D:F,3,0)</f>
        <v>6.1</v>
      </c>
      <c r="C1122" s="75" t="str">
        <f>VLOOKUP(L1122,Mapping!D:G,4,0)</f>
        <v>Accrual</v>
      </c>
      <c r="D1122" s="78">
        <f t="shared" si="52"/>
        <v>-0.24576271099999999</v>
      </c>
      <c r="E1122" s="78">
        <f t="shared" si="53"/>
        <v>-0.24576271099999999</v>
      </c>
      <c r="F1122" s="76">
        <f>VLOOKUP(L1122,Mapping!D:H,5,0)</f>
        <v>0</v>
      </c>
      <c r="G1122" s="1" t="s">
        <v>648</v>
      </c>
      <c r="H1122" s="1" t="s">
        <v>257</v>
      </c>
      <c r="I1122" s="1" t="s">
        <v>259</v>
      </c>
      <c r="J1122" s="6">
        <v>555100</v>
      </c>
      <c r="K1122" s="1" t="s">
        <v>777</v>
      </c>
      <c r="L1122" s="6">
        <v>557773</v>
      </c>
      <c r="M1122" s="2">
        <v>0</v>
      </c>
      <c r="N1122" s="1" t="s">
        <v>1028</v>
      </c>
      <c r="O1122" s="1" t="s">
        <v>651</v>
      </c>
      <c r="P1122" s="2">
        <v>0</v>
      </c>
      <c r="Q1122" s="2">
        <v>0</v>
      </c>
      <c r="R1122" s="2">
        <v>-2457627.11</v>
      </c>
      <c r="S1122" s="2">
        <v>0</v>
      </c>
      <c r="T1122" s="2">
        <v>-2457627.11</v>
      </c>
      <c r="U1122" s="2">
        <v>0</v>
      </c>
      <c r="V1122" s="2">
        <v>0</v>
      </c>
      <c r="W1122" s="2">
        <v>0</v>
      </c>
      <c r="X1122" s="2">
        <v>-2457627.11</v>
      </c>
      <c r="Y1122" s="2">
        <v>0</v>
      </c>
      <c r="Z1122" s="2">
        <v>-2457627.11</v>
      </c>
      <c r="AA1122" s="2">
        <v>0</v>
      </c>
    </row>
    <row r="1123" spans="1:27" ht="15" customHeight="1" x14ac:dyDescent="0.25">
      <c r="A1123" s="75" t="str">
        <f t="shared" si="51"/>
        <v>LDSTDF6.1</v>
      </c>
      <c r="B1123" s="75">
        <f>VLOOKUP(L1123,Mapping!D:F,3,0)</f>
        <v>6.1</v>
      </c>
      <c r="C1123" s="75" t="str">
        <f>VLOOKUP(L1123,Mapping!D:G,4,0)</f>
        <v>Accrual</v>
      </c>
      <c r="D1123" s="78">
        <f t="shared" si="52"/>
        <v>-2.2118643E-2</v>
      </c>
      <c r="E1123" s="78">
        <f t="shared" si="53"/>
        <v>-2.2118643E-2</v>
      </c>
      <c r="F1123" s="76">
        <f>VLOOKUP(L1123,Mapping!D:H,5,0)</f>
        <v>0</v>
      </c>
      <c r="G1123" s="1" t="s">
        <v>648</v>
      </c>
      <c r="H1123" s="1" t="s">
        <v>257</v>
      </c>
      <c r="I1123" s="1" t="s">
        <v>259</v>
      </c>
      <c r="J1123" s="6">
        <v>555100</v>
      </c>
      <c r="K1123" s="1" t="s">
        <v>777</v>
      </c>
      <c r="L1123" s="6">
        <v>557774</v>
      </c>
      <c r="M1123" s="2">
        <v>0</v>
      </c>
      <c r="N1123" s="1" t="s">
        <v>1029</v>
      </c>
      <c r="O1123" s="1" t="s">
        <v>651</v>
      </c>
      <c r="P1123" s="2">
        <v>0</v>
      </c>
      <c r="Q1123" s="2">
        <v>0</v>
      </c>
      <c r="R1123" s="2">
        <v>-221186.43</v>
      </c>
      <c r="S1123" s="2">
        <v>0</v>
      </c>
      <c r="T1123" s="2">
        <v>-221186.43</v>
      </c>
      <c r="U1123" s="2">
        <v>0</v>
      </c>
      <c r="V1123" s="2">
        <v>0</v>
      </c>
      <c r="W1123" s="2">
        <v>0</v>
      </c>
      <c r="X1123" s="2">
        <v>-221186.43</v>
      </c>
      <c r="Y1123" s="2">
        <v>0</v>
      </c>
      <c r="Z1123" s="2">
        <v>-221186.43</v>
      </c>
      <c r="AA1123" s="2">
        <v>0</v>
      </c>
    </row>
    <row r="1124" spans="1:27" ht="15" customHeight="1" x14ac:dyDescent="0.25">
      <c r="A1124" s="75" t="str">
        <f t="shared" si="51"/>
        <v>LDSTDF6.1</v>
      </c>
      <c r="B1124" s="75">
        <f>VLOOKUP(L1124,Mapping!D:F,3,0)</f>
        <v>6.1</v>
      </c>
      <c r="C1124" s="75" t="str">
        <f>VLOOKUP(L1124,Mapping!D:G,4,0)</f>
        <v>Accrual</v>
      </c>
      <c r="D1124" s="78">
        <f t="shared" si="52"/>
        <v>-2.2118643E-2</v>
      </c>
      <c r="E1124" s="78">
        <f t="shared" si="53"/>
        <v>-2.2118643E-2</v>
      </c>
      <c r="F1124" s="76">
        <f>VLOOKUP(L1124,Mapping!D:H,5,0)</f>
        <v>0</v>
      </c>
      <c r="G1124" s="1" t="s">
        <v>648</v>
      </c>
      <c r="H1124" s="1" t="s">
        <v>257</v>
      </c>
      <c r="I1124" s="1" t="s">
        <v>259</v>
      </c>
      <c r="J1124" s="6">
        <v>555100</v>
      </c>
      <c r="K1124" s="1" t="s">
        <v>777</v>
      </c>
      <c r="L1124" s="6">
        <v>557775</v>
      </c>
      <c r="M1124" s="2">
        <v>0</v>
      </c>
      <c r="N1124" s="1" t="s">
        <v>1030</v>
      </c>
      <c r="O1124" s="1" t="s">
        <v>651</v>
      </c>
      <c r="P1124" s="2">
        <v>0</v>
      </c>
      <c r="Q1124" s="2">
        <v>0</v>
      </c>
      <c r="R1124" s="2">
        <v>-221186.43</v>
      </c>
      <c r="S1124" s="2">
        <v>0</v>
      </c>
      <c r="T1124" s="2">
        <v>-221186.43</v>
      </c>
      <c r="U1124" s="2">
        <v>0</v>
      </c>
      <c r="V1124" s="2">
        <v>0</v>
      </c>
      <c r="W1124" s="2">
        <v>0</v>
      </c>
      <c r="X1124" s="2">
        <v>-221186.43</v>
      </c>
      <c r="Y1124" s="2">
        <v>0</v>
      </c>
      <c r="Z1124" s="2">
        <v>-221186.43</v>
      </c>
      <c r="AA1124" s="2">
        <v>0</v>
      </c>
    </row>
    <row r="1125" spans="1:27" ht="15" customHeight="1" x14ac:dyDescent="0.25">
      <c r="A1125" s="75" t="str">
        <f t="shared" si="51"/>
        <v>LDSTDF6.3</v>
      </c>
      <c r="B1125" s="75">
        <f>VLOOKUP(L1125,Mapping!D:F,3,0)</f>
        <v>6.3</v>
      </c>
      <c r="C1125" s="75" t="str">
        <f>VLOOKUP(L1125,Mapping!D:G,4,0)</f>
        <v>Accrual</v>
      </c>
      <c r="D1125" s="78">
        <f t="shared" si="52"/>
        <v>0.28999999700000001</v>
      </c>
      <c r="E1125" s="78">
        <f t="shared" si="53"/>
        <v>0.28999999700000001</v>
      </c>
      <c r="F1125" s="76">
        <f>VLOOKUP(L1125,Mapping!D:H,5,0)</f>
        <v>0</v>
      </c>
      <c r="G1125" s="1" t="s">
        <v>648</v>
      </c>
      <c r="H1125" s="1" t="s">
        <v>257</v>
      </c>
      <c r="I1125" s="1" t="s">
        <v>259</v>
      </c>
      <c r="J1125" s="6">
        <v>555100</v>
      </c>
      <c r="K1125" s="1" t="s">
        <v>777</v>
      </c>
      <c r="L1125" s="6">
        <v>557776</v>
      </c>
      <c r="M1125" s="2">
        <v>0</v>
      </c>
      <c r="N1125" s="1" t="s">
        <v>1031</v>
      </c>
      <c r="O1125" s="1" t="s">
        <v>651</v>
      </c>
      <c r="P1125" s="2">
        <v>0</v>
      </c>
      <c r="Q1125" s="2">
        <v>0</v>
      </c>
      <c r="R1125" s="2">
        <v>0</v>
      </c>
      <c r="S1125" s="2">
        <v>2899999.97</v>
      </c>
      <c r="T1125" s="2">
        <v>0</v>
      </c>
      <c r="U1125" s="2">
        <v>2899999.97</v>
      </c>
      <c r="V1125" s="2">
        <v>0</v>
      </c>
      <c r="W1125" s="2">
        <v>0</v>
      </c>
      <c r="X1125" s="2">
        <v>0</v>
      </c>
      <c r="Y1125" s="2">
        <v>2899999.97</v>
      </c>
      <c r="Z1125" s="2">
        <v>0</v>
      </c>
      <c r="AA1125" s="2">
        <v>2899999.97</v>
      </c>
    </row>
    <row r="1126" spans="1:27" ht="15" customHeight="1" x14ac:dyDescent="0.25">
      <c r="A1126" s="75" t="str">
        <f t="shared" si="51"/>
        <v>LDUSTFIgnore</v>
      </c>
      <c r="B1126" s="75" t="str">
        <f>VLOOKUP(L1126,Mapping!D:F,3,0)</f>
        <v>Ignore</v>
      </c>
      <c r="C1126" s="75" t="str">
        <f>VLOOKUP(L1126,Mapping!D:G,4,0)</f>
        <v>Ignore</v>
      </c>
      <c r="D1126" s="78">
        <f t="shared" si="52"/>
        <v>10.300639500000001</v>
      </c>
      <c r="E1126" s="78">
        <f t="shared" si="53"/>
        <v>-34.2096515</v>
      </c>
      <c r="F1126" s="76" t="str">
        <f>VLOOKUP(L1126,Mapping!D:H,5,0)</f>
        <v>AUM</v>
      </c>
      <c r="G1126" s="1" t="s">
        <v>648</v>
      </c>
      <c r="H1126" s="1" t="s">
        <v>995</v>
      </c>
      <c r="I1126" s="1" t="s">
        <v>997</v>
      </c>
      <c r="J1126" s="6">
        <v>102000</v>
      </c>
      <c r="K1126" s="1" t="s">
        <v>649</v>
      </c>
      <c r="L1126" s="6">
        <v>102110</v>
      </c>
      <c r="M1126" s="2">
        <v>0</v>
      </c>
      <c r="N1126" s="1" t="s">
        <v>874</v>
      </c>
      <c r="O1126" s="1" t="s">
        <v>651</v>
      </c>
      <c r="P1126" s="2">
        <v>-445102910</v>
      </c>
      <c r="Q1126" s="2">
        <v>0</v>
      </c>
      <c r="R1126" s="2">
        <v>0</v>
      </c>
      <c r="S1126" s="2">
        <v>103006395</v>
      </c>
      <c r="T1126" s="2">
        <v>-342096515</v>
      </c>
      <c r="U1126" s="2">
        <v>0</v>
      </c>
      <c r="V1126" s="2">
        <v>-445102910</v>
      </c>
      <c r="W1126" s="2">
        <v>0</v>
      </c>
      <c r="X1126" s="2">
        <v>0</v>
      </c>
      <c r="Y1126" s="2">
        <v>103006395</v>
      </c>
      <c r="Z1126" s="2">
        <v>-342096515</v>
      </c>
      <c r="AA1126" s="2">
        <v>0</v>
      </c>
    </row>
    <row r="1127" spans="1:27" ht="15" customHeight="1" x14ac:dyDescent="0.25">
      <c r="A1127" s="75" t="str">
        <f t="shared" si="51"/>
        <v>LDUSTFIgnore</v>
      </c>
      <c r="B1127" s="75" t="str">
        <f>VLOOKUP(L1127,Mapping!D:F,3,0)</f>
        <v>Ignore</v>
      </c>
      <c r="C1127" s="75" t="str">
        <f>VLOOKUP(L1127,Mapping!D:G,4,0)</f>
        <v>Ignore</v>
      </c>
      <c r="D1127" s="78">
        <f t="shared" si="52"/>
        <v>0</v>
      </c>
      <c r="E1127" s="78">
        <f t="shared" si="53"/>
        <v>-7.8674163000000004</v>
      </c>
      <c r="F1127" s="76" t="str">
        <f>VLOOKUP(L1127,Mapping!D:H,5,0)</f>
        <v>AUM</v>
      </c>
      <c r="G1127" s="1" t="s">
        <v>648</v>
      </c>
      <c r="H1127" s="1" t="s">
        <v>995</v>
      </c>
      <c r="I1127" s="1" t="s">
        <v>997</v>
      </c>
      <c r="J1127" s="6">
        <v>102000</v>
      </c>
      <c r="K1127" s="1" t="s">
        <v>649</v>
      </c>
      <c r="L1127" s="6">
        <v>102120</v>
      </c>
      <c r="M1127" s="2">
        <v>0</v>
      </c>
      <c r="N1127" s="1" t="s">
        <v>650</v>
      </c>
      <c r="O1127" s="1" t="s">
        <v>651</v>
      </c>
      <c r="P1127" s="2">
        <v>-78674163</v>
      </c>
      <c r="Q1127" s="2">
        <v>0</v>
      </c>
      <c r="R1127" s="2">
        <v>0</v>
      </c>
      <c r="S1127" s="2">
        <v>0</v>
      </c>
      <c r="T1127" s="2">
        <v>-78674163</v>
      </c>
      <c r="U1127" s="2">
        <v>0</v>
      </c>
      <c r="V1127" s="2">
        <v>-78674163</v>
      </c>
      <c r="W1127" s="2">
        <v>0</v>
      </c>
      <c r="X1127" s="2">
        <v>0</v>
      </c>
      <c r="Y1127" s="2">
        <v>0</v>
      </c>
      <c r="Z1127" s="2">
        <v>-78674163</v>
      </c>
      <c r="AA1127" s="2">
        <v>0</v>
      </c>
    </row>
    <row r="1128" spans="1:27" ht="15" customHeight="1" x14ac:dyDescent="0.25">
      <c r="A1128" s="75" t="str">
        <f t="shared" si="51"/>
        <v>LDUSTFIgnore</v>
      </c>
      <c r="B1128" s="75" t="str">
        <f>VLOOKUP(L1128,Mapping!D:F,3,0)</f>
        <v>Ignore</v>
      </c>
      <c r="C1128" s="75" t="str">
        <f>VLOOKUP(L1128,Mapping!D:G,4,0)</f>
        <v>Ignore</v>
      </c>
      <c r="D1128" s="78">
        <f t="shared" si="52"/>
        <v>10.310968000000001</v>
      </c>
      <c r="E1128" s="78">
        <f t="shared" si="53"/>
        <v>-15.466452</v>
      </c>
      <c r="F1128" s="76" t="str">
        <f>VLOOKUP(L1128,Mapping!D:H,5,0)</f>
        <v>AUM</v>
      </c>
      <c r="G1128" s="1" t="s">
        <v>648</v>
      </c>
      <c r="H1128" s="1" t="s">
        <v>995</v>
      </c>
      <c r="I1128" s="1" t="s">
        <v>997</v>
      </c>
      <c r="J1128" s="6">
        <v>102000</v>
      </c>
      <c r="K1128" s="1" t="s">
        <v>649</v>
      </c>
      <c r="L1128" s="6">
        <v>102130</v>
      </c>
      <c r="M1128" s="2">
        <v>0</v>
      </c>
      <c r="N1128" s="1" t="s">
        <v>652</v>
      </c>
      <c r="O1128" s="1" t="s">
        <v>651</v>
      </c>
      <c r="P1128" s="2">
        <v>-257774200</v>
      </c>
      <c r="Q1128" s="2">
        <v>0</v>
      </c>
      <c r="R1128" s="2">
        <v>0</v>
      </c>
      <c r="S1128" s="2">
        <v>103109680</v>
      </c>
      <c r="T1128" s="2">
        <v>-154664520</v>
      </c>
      <c r="U1128" s="2">
        <v>0</v>
      </c>
      <c r="V1128" s="2">
        <v>-257774200</v>
      </c>
      <c r="W1128" s="2">
        <v>0</v>
      </c>
      <c r="X1128" s="2">
        <v>0</v>
      </c>
      <c r="Y1128" s="2">
        <v>103109680</v>
      </c>
      <c r="Z1128" s="2">
        <v>-154664520</v>
      </c>
      <c r="AA1128" s="2">
        <v>0</v>
      </c>
    </row>
    <row r="1129" spans="1:27" ht="15" customHeight="1" x14ac:dyDescent="0.25">
      <c r="A1129" s="75" t="str">
        <f t="shared" si="51"/>
        <v>LDUSTFIgnore</v>
      </c>
      <c r="B1129" s="75" t="str">
        <f>VLOOKUP(L1129,Mapping!D:F,3,0)</f>
        <v>Ignore</v>
      </c>
      <c r="C1129" s="75" t="str">
        <f>VLOOKUP(L1129,Mapping!D:G,4,0)</f>
        <v>Ignore</v>
      </c>
      <c r="D1129" s="78">
        <f t="shared" si="52"/>
        <v>-9.804195</v>
      </c>
      <c r="E1129" s="78">
        <f t="shared" si="53"/>
        <v>-9.804195</v>
      </c>
      <c r="F1129" s="76" t="str">
        <f>VLOOKUP(L1129,Mapping!D:H,5,0)</f>
        <v>AUM</v>
      </c>
      <c r="G1129" s="1" t="s">
        <v>648</v>
      </c>
      <c r="H1129" s="1" t="s">
        <v>995</v>
      </c>
      <c r="I1129" s="1" t="s">
        <v>997</v>
      </c>
      <c r="J1129" s="6">
        <v>102000</v>
      </c>
      <c r="K1129" s="1" t="s">
        <v>649</v>
      </c>
      <c r="L1129" s="6">
        <v>102180</v>
      </c>
      <c r="M1129" s="2">
        <v>0</v>
      </c>
      <c r="N1129" s="1" t="s">
        <v>829</v>
      </c>
      <c r="O1129" s="1" t="s">
        <v>651</v>
      </c>
      <c r="P1129" s="2">
        <v>0</v>
      </c>
      <c r="Q1129" s="2">
        <v>0</v>
      </c>
      <c r="R1129" s="2">
        <v>-98041950</v>
      </c>
      <c r="S1129" s="2">
        <v>0</v>
      </c>
      <c r="T1129" s="2">
        <v>-98041950</v>
      </c>
      <c r="U1129" s="2">
        <v>0</v>
      </c>
      <c r="V1129" s="2">
        <v>0</v>
      </c>
      <c r="W1129" s="2">
        <v>0</v>
      </c>
      <c r="X1129" s="2">
        <v>-98041950</v>
      </c>
      <c r="Y1129" s="2">
        <v>0</v>
      </c>
      <c r="Z1129" s="2">
        <v>-98041950</v>
      </c>
      <c r="AA1129" s="2">
        <v>0</v>
      </c>
    </row>
    <row r="1130" spans="1:27" ht="15" customHeight="1" x14ac:dyDescent="0.25">
      <c r="A1130" s="75" t="str">
        <f t="shared" si="51"/>
        <v>LDUSTFIgnore</v>
      </c>
      <c r="B1130" s="75" t="str">
        <f>VLOOKUP(L1130,Mapping!D:F,3,0)</f>
        <v>Ignore</v>
      </c>
      <c r="C1130" s="75" t="str">
        <f>VLOOKUP(L1130,Mapping!D:G,4,0)</f>
        <v>Ignore</v>
      </c>
      <c r="D1130" s="78">
        <f t="shared" si="52"/>
        <v>-0.241149854</v>
      </c>
      <c r="E1130" s="78">
        <f t="shared" si="53"/>
        <v>-0.32305483299999999</v>
      </c>
      <c r="F1130" s="76" t="str">
        <f>VLOOKUP(L1130,Mapping!D:H,5,0)</f>
        <v>AUM</v>
      </c>
      <c r="G1130" s="1" t="s">
        <v>648</v>
      </c>
      <c r="H1130" s="1" t="s">
        <v>995</v>
      </c>
      <c r="I1130" s="1" t="s">
        <v>997</v>
      </c>
      <c r="J1130" s="6">
        <v>110000</v>
      </c>
      <c r="K1130" s="1" t="s">
        <v>656</v>
      </c>
      <c r="L1130" s="6">
        <v>110116</v>
      </c>
      <c r="M1130" s="2">
        <v>0</v>
      </c>
      <c r="N1130" s="1" t="s">
        <v>659</v>
      </c>
      <c r="O1130" s="1" t="s">
        <v>651</v>
      </c>
      <c r="P1130" s="2">
        <v>-819049.79</v>
      </c>
      <c r="Q1130" s="2">
        <v>0</v>
      </c>
      <c r="R1130" s="2">
        <v>-2411498.54</v>
      </c>
      <c r="S1130" s="2">
        <v>0</v>
      </c>
      <c r="T1130" s="2">
        <v>-3230548.33</v>
      </c>
      <c r="U1130" s="2">
        <v>0</v>
      </c>
      <c r="V1130" s="2">
        <v>-819049.79</v>
      </c>
      <c r="W1130" s="2">
        <v>0</v>
      </c>
      <c r="X1130" s="2">
        <v>-2411498.54</v>
      </c>
      <c r="Y1130" s="2">
        <v>0</v>
      </c>
      <c r="Z1130" s="2">
        <v>-3230548.33</v>
      </c>
      <c r="AA1130" s="2">
        <v>0</v>
      </c>
    </row>
    <row r="1131" spans="1:27" ht="15" customHeight="1" x14ac:dyDescent="0.25">
      <c r="A1131" s="75" t="str">
        <f t="shared" si="51"/>
        <v>LDUSTFIgnore</v>
      </c>
      <c r="B1131" s="75" t="str">
        <f>VLOOKUP(L1131,Mapping!D:F,3,0)</f>
        <v>Ignore</v>
      </c>
      <c r="C1131" s="75" t="str">
        <f>VLOOKUP(L1131,Mapping!D:G,4,0)</f>
        <v>Ignore</v>
      </c>
      <c r="D1131" s="78">
        <f t="shared" si="52"/>
        <v>1.0297037E-2</v>
      </c>
      <c r="E1131" s="78">
        <f t="shared" si="53"/>
        <v>-3.1477434000000006E-2</v>
      </c>
      <c r="F1131" s="76" t="str">
        <f>VLOOKUP(L1131,Mapping!D:H,5,0)</f>
        <v>AUM</v>
      </c>
      <c r="G1131" s="1" t="s">
        <v>648</v>
      </c>
      <c r="H1131" s="1" t="s">
        <v>995</v>
      </c>
      <c r="I1131" s="1" t="s">
        <v>997</v>
      </c>
      <c r="J1131" s="6">
        <v>110000</v>
      </c>
      <c r="K1131" s="1" t="s">
        <v>656</v>
      </c>
      <c r="L1131" s="6">
        <v>110123</v>
      </c>
      <c r="M1131" s="2">
        <v>0</v>
      </c>
      <c r="N1131" s="1" t="s">
        <v>1017</v>
      </c>
      <c r="O1131" s="1" t="s">
        <v>651</v>
      </c>
      <c r="P1131" s="2">
        <v>-417744.71</v>
      </c>
      <c r="Q1131" s="2">
        <v>0</v>
      </c>
      <c r="R1131" s="2">
        <v>0</v>
      </c>
      <c r="S1131" s="2">
        <v>102970.37</v>
      </c>
      <c r="T1131" s="2">
        <v>-314774.34000000003</v>
      </c>
      <c r="U1131" s="2">
        <v>0</v>
      </c>
      <c r="V1131" s="2">
        <v>-417744.71</v>
      </c>
      <c r="W1131" s="2">
        <v>0</v>
      </c>
      <c r="X1131" s="2">
        <v>0</v>
      </c>
      <c r="Y1131" s="2">
        <v>102970.37</v>
      </c>
      <c r="Z1131" s="2">
        <v>-314774.34000000003</v>
      </c>
      <c r="AA1131" s="2">
        <v>0</v>
      </c>
    </row>
    <row r="1132" spans="1:27" ht="15" customHeight="1" x14ac:dyDescent="0.25">
      <c r="A1132" s="75" t="str">
        <f t="shared" si="51"/>
        <v>LDUSTFIgnore</v>
      </c>
      <c r="B1132" s="75" t="str">
        <f>VLOOKUP(L1132,Mapping!D:F,3,0)</f>
        <v>Ignore</v>
      </c>
      <c r="C1132" s="75" t="str">
        <f>VLOOKUP(L1132,Mapping!D:G,4,0)</f>
        <v>Ignore</v>
      </c>
      <c r="D1132" s="78">
        <f t="shared" si="52"/>
        <v>-7.0305236999999993E-2</v>
      </c>
      <c r="E1132" s="78">
        <f t="shared" si="53"/>
        <v>-7.0305236999999993E-2</v>
      </c>
      <c r="F1132" s="76" t="str">
        <f>VLOOKUP(L1132,Mapping!D:H,5,0)</f>
        <v>AUM</v>
      </c>
      <c r="G1132" s="1" t="s">
        <v>648</v>
      </c>
      <c r="H1132" s="1" t="s">
        <v>995</v>
      </c>
      <c r="I1132" s="1" t="s">
        <v>997</v>
      </c>
      <c r="J1132" s="6">
        <v>110000</v>
      </c>
      <c r="K1132" s="1" t="s">
        <v>656</v>
      </c>
      <c r="L1132" s="6">
        <v>110125</v>
      </c>
      <c r="M1132" s="2">
        <v>0</v>
      </c>
      <c r="N1132" s="1" t="s">
        <v>1713</v>
      </c>
      <c r="O1132" s="1" t="s">
        <v>651</v>
      </c>
      <c r="P1132" s="2">
        <v>0</v>
      </c>
      <c r="Q1132" s="2">
        <v>0</v>
      </c>
      <c r="R1132" s="2">
        <v>-703052.37</v>
      </c>
      <c r="S1132" s="2">
        <v>0</v>
      </c>
      <c r="T1132" s="2">
        <v>-703052.37</v>
      </c>
      <c r="U1132" s="2">
        <v>0</v>
      </c>
      <c r="V1132" s="2">
        <v>0</v>
      </c>
      <c r="W1132" s="2">
        <v>0</v>
      </c>
      <c r="X1132" s="2">
        <v>-703052.37</v>
      </c>
      <c r="Y1132" s="2">
        <v>0</v>
      </c>
      <c r="Z1132" s="2">
        <v>-703052.37</v>
      </c>
      <c r="AA1132" s="2">
        <v>0</v>
      </c>
    </row>
    <row r="1133" spans="1:27" ht="15" customHeight="1" x14ac:dyDescent="0.25">
      <c r="A1133" s="75" t="str">
        <f t="shared" si="51"/>
        <v>LDUSTFIgnore</v>
      </c>
      <c r="B1133" s="75" t="str">
        <f>VLOOKUP(L1133,Mapping!D:F,3,0)</f>
        <v>Ignore</v>
      </c>
      <c r="C1133" s="75" t="str">
        <f>VLOOKUP(L1133,Mapping!D:G,4,0)</f>
        <v>Ignore</v>
      </c>
      <c r="D1133" s="78">
        <f t="shared" si="52"/>
        <v>-6.6648599999999999E-4</v>
      </c>
      <c r="E1133" s="78">
        <f t="shared" si="53"/>
        <v>-6.6648599999999999E-4</v>
      </c>
      <c r="F1133" s="76" t="str">
        <f>VLOOKUP(L1133,Mapping!D:H,5,0)</f>
        <v>AUM</v>
      </c>
      <c r="G1133" s="1" t="s">
        <v>648</v>
      </c>
      <c r="H1133" s="1" t="s">
        <v>995</v>
      </c>
      <c r="I1133" s="1" t="s">
        <v>997</v>
      </c>
      <c r="J1133" s="6">
        <v>110000</v>
      </c>
      <c r="K1133" s="1" t="s">
        <v>656</v>
      </c>
      <c r="L1133" s="6">
        <v>110126</v>
      </c>
      <c r="M1133" s="2">
        <v>0</v>
      </c>
      <c r="N1133" s="1" t="s">
        <v>1714</v>
      </c>
      <c r="O1133" s="1" t="s">
        <v>651</v>
      </c>
      <c r="P1133" s="2">
        <v>0</v>
      </c>
      <c r="Q1133" s="2">
        <v>0</v>
      </c>
      <c r="R1133" s="2">
        <v>-6664.86</v>
      </c>
      <c r="S1133" s="2">
        <v>0</v>
      </c>
      <c r="T1133" s="2">
        <v>-6664.86</v>
      </c>
      <c r="U1133" s="2">
        <v>0</v>
      </c>
      <c r="V1133" s="2">
        <v>0</v>
      </c>
      <c r="W1133" s="2">
        <v>0</v>
      </c>
      <c r="X1133" s="2">
        <v>-6664.86</v>
      </c>
      <c r="Y1133" s="2">
        <v>0</v>
      </c>
      <c r="Z1133" s="2">
        <v>-6664.86</v>
      </c>
      <c r="AA1133" s="2">
        <v>0</v>
      </c>
    </row>
    <row r="1134" spans="1:27" ht="15" customHeight="1" x14ac:dyDescent="0.25">
      <c r="A1134" s="75" t="str">
        <f t="shared" si="51"/>
        <v>LDUSTFIgnore</v>
      </c>
      <c r="B1134" s="75" t="str">
        <f>VLOOKUP(L1134,Mapping!D:F,3,0)</f>
        <v>Ignore</v>
      </c>
      <c r="C1134" s="75" t="str">
        <f>VLOOKUP(L1134,Mapping!D:G,4,0)</f>
        <v>Ignore</v>
      </c>
      <c r="D1134" s="78">
        <f t="shared" si="52"/>
        <v>-13.322399368999999</v>
      </c>
      <c r="E1134" s="78">
        <f t="shared" si="53"/>
        <v>-24.685830730000003</v>
      </c>
      <c r="F1134" s="76" t="str">
        <f>VLOOKUP(L1134,Mapping!D:H,5,0)</f>
        <v>AUM</v>
      </c>
      <c r="G1134" s="1" t="s">
        <v>648</v>
      </c>
      <c r="H1134" s="1" t="s">
        <v>995</v>
      </c>
      <c r="I1134" s="1" t="s">
        <v>997</v>
      </c>
      <c r="J1134" s="6">
        <v>110000</v>
      </c>
      <c r="K1134" s="1" t="s">
        <v>656</v>
      </c>
      <c r="L1134" s="6">
        <v>110247</v>
      </c>
      <c r="M1134" s="2">
        <v>0</v>
      </c>
      <c r="N1134" s="1" t="s">
        <v>660</v>
      </c>
      <c r="O1134" s="1" t="s">
        <v>651</v>
      </c>
      <c r="P1134" s="2">
        <v>-113634313.61</v>
      </c>
      <c r="Q1134" s="2">
        <v>0</v>
      </c>
      <c r="R1134" s="2">
        <v>-133223993.69</v>
      </c>
      <c r="S1134" s="2">
        <v>0</v>
      </c>
      <c r="T1134" s="2">
        <v>-246858307.30000001</v>
      </c>
      <c r="U1134" s="2">
        <v>0</v>
      </c>
      <c r="V1134" s="2">
        <v>-113634313.61</v>
      </c>
      <c r="W1134" s="2">
        <v>0</v>
      </c>
      <c r="X1134" s="2">
        <v>-133223993.69</v>
      </c>
      <c r="Y1134" s="2">
        <v>0</v>
      </c>
      <c r="Z1134" s="2">
        <v>-246858307.30000001</v>
      </c>
      <c r="AA1134" s="2">
        <v>0</v>
      </c>
    </row>
    <row r="1135" spans="1:27" ht="15" customHeight="1" x14ac:dyDescent="0.25">
      <c r="A1135" s="75" t="str">
        <f t="shared" si="51"/>
        <v>LDUSTFIgnore</v>
      </c>
      <c r="B1135" s="75" t="str">
        <f>VLOOKUP(L1135,Mapping!D:F,3,0)</f>
        <v>Ignore</v>
      </c>
      <c r="C1135" s="75" t="str">
        <f>VLOOKUP(L1135,Mapping!D:G,4,0)</f>
        <v>Ignore</v>
      </c>
      <c r="D1135" s="78">
        <f t="shared" si="52"/>
        <v>2.7120229220000001</v>
      </c>
      <c r="E1135" s="78">
        <f t="shared" si="53"/>
        <v>2.7114214170000004</v>
      </c>
      <c r="F1135" s="76" t="str">
        <f>VLOOKUP(L1135,Mapping!D:H,5,0)</f>
        <v>AUM</v>
      </c>
      <c r="G1135" s="1" t="s">
        <v>648</v>
      </c>
      <c r="H1135" s="1" t="s">
        <v>995</v>
      </c>
      <c r="I1135" s="1" t="s">
        <v>997</v>
      </c>
      <c r="J1135" s="6">
        <v>132000</v>
      </c>
      <c r="K1135" s="1" t="s">
        <v>661</v>
      </c>
      <c r="L1135" s="6">
        <v>132121</v>
      </c>
      <c r="M1135" s="2">
        <v>0</v>
      </c>
      <c r="N1135" s="1" t="s">
        <v>662</v>
      </c>
      <c r="O1135" s="1" t="s">
        <v>651</v>
      </c>
      <c r="P1135" s="2">
        <v>-6015.05</v>
      </c>
      <c r="Q1135" s="2">
        <v>0</v>
      </c>
      <c r="R1135" s="2">
        <v>0</v>
      </c>
      <c r="S1135" s="2">
        <v>27120229.219999999</v>
      </c>
      <c r="T1135" s="2">
        <v>0</v>
      </c>
      <c r="U1135" s="2">
        <v>27114214.170000002</v>
      </c>
      <c r="V1135" s="2">
        <v>-6015.05</v>
      </c>
      <c r="W1135" s="2">
        <v>0</v>
      </c>
      <c r="X1135" s="2">
        <v>0</v>
      </c>
      <c r="Y1135" s="2">
        <v>27120229.219999999</v>
      </c>
      <c r="Z1135" s="2">
        <v>0</v>
      </c>
      <c r="AA1135" s="2">
        <v>27114214.170000002</v>
      </c>
    </row>
    <row r="1136" spans="1:27" ht="15" customHeight="1" x14ac:dyDescent="0.25">
      <c r="A1136" s="75" t="str">
        <f t="shared" si="51"/>
        <v>LDUSTFIgnore</v>
      </c>
      <c r="B1136" s="75" t="str">
        <f>VLOOKUP(L1136,Mapping!D:F,3,0)</f>
        <v>Ignore</v>
      </c>
      <c r="C1136" s="75" t="str">
        <f>VLOOKUP(L1136,Mapping!D:G,4,0)</f>
        <v>Ignore</v>
      </c>
      <c r="D1136" s="78">
        <f t="shared" si="52"/>
        <v>4.4346519999999999E-3</v>
      </c>
      <c r="E1136" s="78">
        <f t="shared" si="53"/>
        <v>4.4346519999999999E-3</v>
      </c>
      <c r="F1136" s="76" t="str">
        <f>VLOOKUP(L1136,Mapping!D:H,5,0)</f>
        <v>AUM</v>
      </c>
      <c r="G1136" s="1" t="s">
        <v>648</v>
      </c>
      <c r="H1136" s="1" t="s">
        <v>995</v>
      </c>
      <c r="I1136" s="1" t="s">
        <v>997</v>
      </c>
      <c r="J1136" s="6">
        <v>132000</v>
      </c>
      <c r="K1136" s="1" t="s">
        <v>661</v>
      </c>
      <c r="L1136" s="6">
        <v>132124</v>
      </c>
      <c r="M1136" s="2">
        <v>0</v>
      </c>
      <c r="N1136" s="1" t="s">
        <v>663</v>
      </c>
      <c r="O1136" s="1" t="s">
        <v>651</v>
      </c>
      <c r="P1136" s="2">
        <v>0</v>
      </c>
      <c r="Q1136" s="2">
        <v>0</v>
      </c>
      <c r="R1136" s="2">
        <v>0</v>
      </c>
      <c r="S1136" s="2">
        <v>44346.52</v>
      </c>
      <c r="T1136" s="2">
        <v>0</v>
      </c>
      <c r="U1136" s="2">
        <v>44346.52</v>
      </c>
      <c r="V1136" s="2">
        <v>0</v>
      </c>
      <c r="W1136" s="2">
        <v>0</v>
      </c>
      <c r="X1136" s="2">
        <v>0</v>
      </c>
      <c r="Y1136" s="2">
        <v>44346.52</v>
      </c>
      <c r="Z1136" s="2">
        <v>0</v>
      </c>
      <c r="AA1136" s="2">
        <v>44346.52</v>
      </c>
    </row>
    <row r="1137" spans="1:27" ht="15" customHeight="1" x14ac:dyDescent="0.25">
      <c r="A1137" s="75" t="str">
        <f t="shared" si="51"/>
        <v>LDUSTFIgnore</v>
      </c>
      <c r="B1137" s="75" t="str">
        <f>VLOOKUP(L1137,Mapping!D:F,3,0)</f>
        <v>Ignore</v>
      </c>
      <c r="C1137" s="75" t="str">
        <f>VLOOKUP(L1137,Mapping!D:G,4,0)</f>
        <v>Ignore</v>
      </c>
      <c r="D1137" s="78">
        <f t="shared" si="52"/>
        <v>4.3687482999999999E-2</v>
      </c>
      <c r="E1137" s="78">
        <f t="shared" si="53"/>
        <v>0</v>
      </c>
      <c r="F1137" s="76" t="str">
        <f>VLOOKUP(L1137,Mapping!D:H,5,0)</f>
        <v>AUM</v>
      </c>
      <c r="G1137" s="1" t="s">
        <v>648</v>
      </c>
      <c r="H1137" s="1" t="s">
        <v>995</v>
      </c>
      <c r="I1137" s="1" t="s">
        <v>997</v>
      </c>
      <c r="J1137" s="6">
        <v>140000</v>
      </c>
      <c r="K1137" s="1" t="s">
        <v>665</v>
      </c>
      <c r="L1137" s="6">
        <v>140375</v>
      </c>
      <c r="M1137" s="2">
        <v>0</v>
      </c>
      <c r="N1137" s="1" t="s">
        <v>1456</v>
      </c>
      <c r="O1137" s="1" t="s">
        <v>651</v>
      </c>
      <c r="P1137" s="2">
        <v>-436874.83</v>
      </c>
      <c r="Q1137" s="2">
        <v>0</v>
      </c>
      <c r="R1137" s="2">
        <v>0</v>
      </c>
      <c r="S1137" s="2">
        <v>436874.83</v>
      </c>
      <c r="T1137" s="2">
        <v>0</v>
      </c>
      <c r="U1137" s="2">
        <v>0</v>
      </c>
      <c r="V1137" s="2">
        <v>-436874.83</v>
      </c>
      <c r="W1137" s="2">
        <v>0</v>
      </c>
      <c r="X1137" s="2">
        <v>0</v>
      </c>
      <c r="Y1137" s="2">
        <v>436874.83</v>
      </c>
      <c r="Z1137" s="2">
        <v>0</v>
      </c>
      <c r="AA1137" s="2">
        <v>0</v>
      </c>
    </row>
    <row r="1138" spans="1:27" ht="15" customHeight="1" x14ac:dyDescent="0.25">
      <c r="A1138" s="75" t="str">
        <f t="shared" si="51"/>
        <v>LDUSTFIgnore</v>
      </c>
      <c r="B1138" s="75" t="str">
        <f>VLOOKUP(L1138,Mapping!D:F,3,0)</f>
        <v>Ignore</v>
      </c>
      <c r="C1138" s="75" t="str">
        <f>VLOOKUP(L1138,Mapping!D:G,4,0)</f>
        <v>Ignore</v>
      </c>
      <c r="D1138" s="78">
        <f t="shared" si="52"/>
        <v>2.8580990000000002E-3</v>
      </c>
      <c r="E1138" s="78">
        <f t="shared" si="53"/>
        <v>-2.3604590000000001E-3</v>
      </c>
      <c r="F1138" s="76" t="str">
        <f>VLOOKUP(L1138,Mapping!D:H,5,0)</f>
        <v>AUM</v>
      </c>
      <c r="G1138" s="1" t="s">
        <v>648</v>
      </c>
      <c r="H1138" s="1" t="s">
        <v>995</v>
      </c>
      <c r="I1138" s="1" t="s">
        <v>997</v>
      </c>
      <c r="J1138" s="6">
        <v>140000</v>
      </c>
      <c r="K1138" s="1" t="s">
        <v>665</v>
      </c>
      <c r="L1138" s="6">
        <v>140500</v>
      </c>
      <c r="M1138" s="2">
        <v>0</v>
      </c>
      <c r="N1138" s="1" t="s">
        <v>670</v>
      </c>
      <c r="O1138" s="1" t="s">
        <v>651</v>
      </c>
      <c r="P1138" s="2">
        <v>-52185.58</v>
      </c>
      <c r="Q1138" s="2">
        <v>0</v>
      </c>
      <c r="R1138" s="2">
        <v>0</v>
      </c>
      <c r="S1138" s="2">
        <v>28580.99</v>
      </c>
      <c r="T1138" s="2">
        <v>-23604.59</v>
      </c>
      <c r="U1138" s="2">
        <v>0</v>
      </c>
      <c r="V1138" s="2">
        <v>-52185.58</v>
      </c>
      <c r="W1138" s="2">
        <v>0</v>
      </c>
      <c r="X1138" s="2">
        <v>0</v>
      </c>
      <c r="Y1138" s="2">
        <v>28580.99</v>
      </c>
      <c r="Z1138" s="2">
        <v>-23604.59</v>
      </c>
      <c r="AA1138" s="2">
        <v>0</v>
      </c>
    </row>
    <row r="1139" spans="1:27" ht="15" customHeight="1" x14ac:dyDescent="0.25">
      <c r="A1139" s="75" t="str">
        <f t="shared" si="51"/>
        <v>LDUSTFIgnore</v>
      </c>
      <c r="B1139" s="75" t="str">
        <f>VLOOKUP(L1139,Mapping!D:F,3,0)</f>
        <v>Ignore</v>
      </c>
      <c r="C1139" s="75" t="str">
        <f>VLOOKUP(L1139,Mapping!D:G,4,0)</f>
        <v>Ignore</v>
      </c>
      <c r="D1139" s="78">
        <f t="shared" si="52"/>
        <v>1.0687000000000001E-5</v>
      </c>
      <c r="E1139" s="78">
        <f t="shared" si="53"/>
        <v>-9.5761999999999996E-5</v>
      </c>
      <c r="F1139" s="76" t="str">
        <f>VLOOKUP(L1139,Mapping!D:H,5,0)</f>
        <v>AUM</v>
      </c>
      <c r="G1139" s="1" t="s">
        <v>648</v>
      </c>
      <c r="H1139" s="1" t="s">
        <v>995</v>
      </c>
      <c r="I1139" s="1" t="s">
        <v>997</v>
      </c>
      <c r="J1139" s="6">
        <v>140000</v>
      </c>
      <c r="K1139" s="1" t="s">
        <v>665</v>
      </c>
      <c r="L1139" s="6">
        <v>140551</v>
      </c>
      <c r="M1139" s="2">
        <v>0</v>
      </c>
      <c r="N1139" s="1" t="s">
        <v>1018</v>
      </c>
      <c r="O1139" s="1" t="s">
        <v>651</v>
      </c>
      <c r="P1139" s="2">
        <v>-1064.49</v>
      </c>
      <c r="Q1139" s="2">
        <v>0</v>
      </c>
      <c r="R1139" s="2">
        <v>0</v>
      </c>
      <c r="S1139" s="2">
        <v>106.87</v>
      </c>
      <c r="T1139" s="2">
        <v>-957.62</v>
      </c>
      <c r="U1139" s="2">
        <v>0</v>
      </c>
      <c r="V1139" s="2">
        <v>-1064.49</v>
      </c>
      <c r="W1139" s="2">
        <v>0</v>
      </c>
      <c r="X1139" s="2">
        <v>0</v>
      </c>
      <c r="Y1139" s="2">
        <v>106.87</v>
      </c>
      <c r="Z1139" s="2">
        <v>-957.62</v>
      </c>
      <c r="AA1139" s="2">
        <v>0</v>
      </c>
    </row>
    <row r="1140" spans="1:27" ht="15" customHeight="1" x14ac:dyDescent="0.25">
      <c r="A1140" s="75" t="str">
        <f t="shared" si="51"/>
        <v>LDUSTFIgnore</v>
      </c>
      <c r="B1140" s="75" t="str">
        <f>VLOOKUP(L1140,Mapping!D:F,3,0)</f>
        <v>Ignore</v>
      </c>
      <c r="C1140" s="75" t="str">
        <f>VLOOKUP(L1140,Mapping!D:G,4,0)</f>
        <v>Ignore</v>
      </c>
      <c r="D1140" s="78">
        <f t="shared" si="52"/>
        <v>7.0091507999999997E-2</v>
      </c>
      <c r="E1140" s="78">
        <f t="shared" si="53"/>
        <v>-0.25613260199999999</v>
      </c>
      <c r="F1140" s="76" t="str">
        <f>VLOOKUP(L1140,Mapping!D:H,5,0)</f>
        <v>AUM</v>
      </c>
      <c r="G1140" s="1" t="s">
        <v>648</v>
      </c>
      <c r="H1140" s="1" t="s">
        <v>995</v>
      </c>
      <c r="I1140" s="1" t="s">
        <v>997</v>
      </c>
      <c r="J1140" s="6">
        <v>152000</v>
      </c>
      <c r="K1140" s="1" t="s">
        <v>671</v>
      </c>
      <c r="L1140" s="6">
        <v>152120</v>
      </c>
      <c r="M1140" s="2">
        <v>0</v>
      </c>
      <c r="N1140" s="1" t="s">
        <v>672</v>
      </c>
      <c r="O1140" s="1" t="s">
        <v>651</v>
      </c>
      <c r="P1140" s="2">
        <v>-3262241.1</v>
      </c>
      <c r="Q1140" s="2">
        <v>0</v>
      </c>
      <c r="R1140" s="2">
        <v>0</v>
      </c>
      <c r="S1140" s="2">
        <v>700915.08</v>
      </c>
      <c r="T1140" s="2">
        <v>-2561326.02</v>
      </c>
      <c r="U1140" s="2">
        <v>0</v>
      </c>
      <c r="V1140" s="2">
        <v>-3262241.1</v>
      </c>
      <c r="W1140" s="2">
        <v>0</v>
      </c>
      <c r="X1140" s="2">
        <v>0</v>
      </c>
      <c r="Y1140" s="2">
        <v>700915.08</v>
      </c>
      <c r="Z1140" s="2">
        <v>-2561326.02</v>
      </c>
      <c r="AA1140" s="2">
        <v>0</v>
      </c>
    </row>
    <row r="1141" spans="1:27" ht="15" customHeight="1" x14ac:dyDescent="0.25">
      <c r="A1141" s="75" t="str">
        <f t="shared" si="51"/>
        <v>LDUSTFIgnore</v>
      </c>
      <c r="B1141" s="75" t="str">
        <f>VLOOKUP(L1141,Mapping!D:F,3,0)</f>
        <v>Ignore</v>
      </c>
      <c r="C1141" s="75" t="str">
        <f>VLOOKUP(L1141,Mapping!D:G,4,0)</f>
        <v>Ignore</v>
      </c>
      <c r="D1141" s="78">
        <f t="shared" si="52"/>
        <v>0.34915833299999999</v>
      </c>
      <c r="E1141" s="78">
        <f t="shared" si="53"/>
        <v>-0.52373749999999997</v>
      </c>
      <c r="F1141" s="76" t="str">
        <f>VLOOKUP(L1141,Mapping!D:H,5,0)</f>
        <v>AUM</v>
      </c>
      <c r="G1141" s="1" t="s">
        <v>648</v>
      </c>
      <c r="H1141" s="1" t="s">
        <v>995</v>
      </c>
      <c r="I1141" s="1" t="s">
        <v>997</v>
      </c>
      <c r="J1141" s="6">
        <v>152000</v>
      </c>
      <c r="K1141" s="1" t="s">
        <v>671</v>
      </c>
      <c r="L1141" s="6">
        <v>152130</v>
      </c>
      <c r="M1141" s="2">
        <v>0</v>
      </c>
      <c r="N1141" s="1" t="s">
        <v>673</v>
      </c>
      <c r="O1141" s="1" t="s">
        <v>651</v>
      </c>
      <c r="P1141" s="2">
        <v>-8728958.3300000001</v>
      </c>
      <c r="Q1141" s="2">
        <v>0</v>
      </c>
      <c r="R1141" s="2">
        <v>0</v>
      </c>
      <c r="S1141" s="2">
        <v>3491583.33</v>
      </c>
      <c r="T1141" s="2">
        <v>-5237375</v>
      </c>
      <c r="U1141" s="2">
        <v>0</v>
      </c>
      <c r="V1141" s="2">
        <v>-8728958.3300000001</v>
      </c>
      <c r="W1141" s="2">
        <v>0</v>
      </c>
      <c r="X1141" s="2">
        <v>0</v>
      </c>
      <c r="Y1141" s="2">
        <v>3491583.33</v>
      </c>
      <c r="Z1141" s="2">
        <v>-5237375</v>
      </c>
      <c r="AA1141" s="2">
        <v>0</v>
      </c>
    </row>
    <row r="1142" spans="1:27" ht="15" customHeight="1" x14ac:dyDescent="0.25">
      <c r="A1142" s="75" t="str">
        <f t="shared" si="51"/>
        <v>LDUSTFIgnore</v>
      </c>
      <c r="B1142" s="75" t="str">
        <f>VLOOKUP(L1142,Mapping!D:F,3,0)</f>
        <v>Ignore</v>
      </c>
      <c r="C1142" s="75" t="str">
        <f>VLOOKUP(L1142,Mapping!D:G,4,0)</f>
        <v>Ignore</v>
      </c>
      <c r="D1142" s="78">
        <f t="shared" si="52"/>
        <v>-0.10017674999999999</v>
      </c>
      <c r="E1142" s="78">
        <f t="shared" si="53"/>
        <v>-0.10017674999999999</v>
      </c>
      <c r="F1142" s="76" t="str">
        <f>VLOOKUP(L1142,Mapping!D:H,5,0)</f>
        <v>AUM</v>
      </c>
      <c r="G1142" s="1" t="s">
        <v>648</v>
      </c>
      <c r="H1142" s="1" t="s">
        <v>995</v>
      </c>
      <c r="I1142" s="1" t="s">
        <v>997</v>
      </c>
      <c r="J1142" s="6">
        <v>152000</v>
      </c>
      <c r="K1142" s="1" t="s">
        <v>671</v>
      </c>
      <c r="L1142" s="6">
        <v>152180</v>
      </c>
      <c r="M1142" s="2">
        <v>0</v>
      </c>
      <c r="N1142" s="1" t="s">
        <v>832</v>
      </c>
      <c r="O1142" s="1" t="s">
        <v>651</v>
      </c>
      <c r="P1142" s="2">
        <v>0</v>
      </c>
      <c r="Q1142" s="2">
        <v>0</v>
      </c>
      <c r="R1142" s="2">
        <v>-1001767.5</v>
      </c>
      <c r="S1142" s="2">
        <v>0</v>
      </c>
      <c r="T1142" s="2">
        <v>-1001767.5</v>
      </c>
      <c r="U1142" s="2">
        <v>0</v>
      </c>
      <c r="V1142" s="2">
        <v>0</v>
      </c>
      <c r="W1142" s="2">
        <v>0</v>
      </c>
      <c r="X1142" s="2">
        <v>-1001767.5</v>
      </c>
      <c r="Y1142" s="2">
        <v>0</v>
      </c>
      <c r="Z1142" s="2">
        <v>-1001767.5</v>
      </c>
      <c r="AA1142" s="2">
        <v>0</v>
      </c>
    </row>
    <row r="1143" spans="1:27" ht="15" customHeight="1" x14ac:dyDescent="0.25">
      <c r="A1143" s="75" t="str">
        <f t="shared" si="51"/>
        <v>LDUSTFIgnore</v>
      </c>
      <c r="B1143" s="75" t="str">
        <f>VLOOKUP(L1143,Mapping!D:F,3,0)</f>
        <v>Ignore</v>
      </c>
      <c r="C1143" s="75" t="str">
        <f>VLOOKUP(L1143,Mapping!D:G,4,0)</f>
        <v>Ignore</v>
      </c>
      <c r="D1143" s="78">
        <f t="shared" si="52"/>
        <v>-1.209704E-3</v>
      </c>
      <c r="E1143" s="78">
        <f t="shared" si="53"/>
        <v>-2.2515509999999996E-3</v>
      </c>
      <c r="F1143" s="76" t="str">
        <f>VLOOKUP(L1143,Mapping!D:H,5,0)</f>
        <v>AUM</v>
      </c>
      <c r="G1143" s="1" t="s">
        <v>648</v>
      </c>
      <c r="H1143" s="1" t="s">
        <v>995</v>
      </c>
      <c r="I1143" s="1" t="s">
        <v>997</v>
      </c>
      <c r="J1143" s="6">
        <v>152000</v>
      </c>
      <c r="K1143" s="1" t="s">
        <v>671</v>
      </c>
      <c r="L1143" s="6">
        <v>152248</v>
      </c>
      <c r="M1143" s="2">
        <v>0</v>
      </c>
      <c r="N1143" s="1" t="s">
        <v>676</v>
      </c>
      <c r="O1143" s="1" t="s">
        <v>651</v>
      </c>
      <c r="P1143" s="2">
        <v>-10418.469999999999</v>
      </c>
      <c r="Q1143" s="2">
        <v>0</v>
      </c>
      <c r="R1143" s="2">
        <v>-12097.04</v>
      </c>
      <c r="S1143" s="2">
        <v>0</v>
      </c>
      <c r="T1143" s="2">
        <v>-22515.51</v>
      </c>
      <c r="U1143" s="2">
        <v>0</v>
      </c>
      <c r="V1143" s="2">
        <v>-10418.469999999999</v>
      </c>
      <c r="W1143" s="2">
        <v>0</v>
      </c>
      <c r="X1143" s="2">
        <v>-12097.04</v>
      </c>
      <c r="Y1143" s="2">
        <v>0</v>
      </c>
      <c r="Z1143" s="2">
        <v>-22515.51</v>
      </c>
      <c r="AA1143" s="2">
        <v>0</v>
      </c>
    </row>
    <row r="1144" spans="1:27" ht="15" customHeight="1" x14ac:dyDescent="0.25">
      <c r="A1144" s="75" t="str">
        <f t="shared" si="51"/>
        <v>LDUSTFIgnore</v>
      </c>
      <c r="B1144" s="75" t="str">
        <f>VLOOKUP(L1144,Mapping!D:F,3,0)</f>
        <v>Ignore</v>
      </c>
      <c r="C1144" s="75" t="str">
        <f>VLOOKUP(L1144,Mapping!D:G,4,0)</f>
        <v>Ignore</v>
      </c>
      <c r="D1144" s="78">
        <f t="shared" si="52"/>
        <v>9.2943349999999994E-2</v>
      </c>
      <c r="E1144" s="78">
        <f t="shared" si="53"/>
        <v>-0.20531954999999999</v>
      </c>
      <c r="F1144" s="76" t="str">
        <f>VLOOKUP(L1144,Mapping!D:H,5,0)</f>
        <v>AUM</v>
      </c>
      <c r="G1144" s="1" t="s">
        <v>648</v>
      </c>
      <c r="H1144" s="1" t="s">
        <v>995</v>
      </c>
      <c r="I1144" s="1" t="s">
        <v>997</v>
      </c>
      <c r="J1144" s="6">
        <v>152000</v>
      </c>
      <c r="K1144" s="1" t="s">
        <v>671</v>
      </c>
      <c r="L1144" s="6">
        <v>153001</v>
      </c>
      <c r="M1144" s="2">
        <v>0</v>
      </c>
      <c r="N1144" s="1" t="s">
        <v>876</v>
      </c>
      <c r="O1144" s="1" t="s">
        <v>651</v>
      </c>
      <c r="P1144" s="2">
        <v>-2982629</v>
      </c>
      <c r="Q1144" s="2">
        <v>0</v>
      </c>
      <c r="R1144" s="2">
        <v>0</v>
      </c>
      <c r="S1144" s="2">
        <v>929433.5</v>
      </c>
      <c r="T1144" s="2">
        <v>-2053195.5</v>
      </c>
      <c r="U1144" s="2">
        <v>0</v>
      </c>
      <c r="V1144" s="2">
        <v>-2982629</v>
      </c>
      <c r="W1144" s="2">
        <v>0</v>
      </c>
      <c r="X1144" s="2">
        <v>0</v>
      </c>
      <c r="Y1144" s="2">
        <v>929433.5</v>
      </c>
      <c r="Z1144" s="2">
        <v>-2053195.5</v>
      </c>
      <c r="AA1144" s="2">
        <v>0</v>
      </c>
    </row>
    <row r="1145" spans="1:27" ht="15" customHeight="1" x14ac:dyDescent="0.25">
      <c r="A1145" s="75" t="str">
        <f t="shared" si="51"/>
        <v>LDUSTFIgnore</v>
      </c>
      <c r="B1145" s="75" t="str">
        <f>VLOOKUP(L1145,Mapping!D:F,3,0)</f>
        <v>Ignore</v>
      </c>
      <c r="C1145" s="75" t="str">
        <f>VLOOKUP(L1145,Mapping!D:G,4,0)</f>
        <v>Ignore</v>
      </c>
      <c r="D1145" s="78">
        <f t="shared" si="52"/>
        <v>2.1071499999999999E-3</v>
      </c>
      <c r="E1145" s="78">
        <f t="shared" si="53"/>
        <v>-3.9589500000000001E-3</v>
      </c>
      <c r="F1145" s="76" t="str">
        <f>VLOOKUP(L1145,Mapping!D:H,5,0)</f>
        <v>AUM</v>
      </c>
      <c r="G1145" s="1" t="s">
        <v>648</v>
      </c>
      <c r="H1145" s="1" t="s">
        <v>995</v>
      </c>
      <c r="I1145" s="1" t="s">
        <v>997</v>
      </c>
      <c r="J1145" s="6">
        <v>160000</v>
      </c>
      <c r="K1145" s="1" t="s">
        <v>677</v>
      </c>
      <c r="L1145" s="6">
        <v>162110</v>
      </c>
      <c r="M1145" s="2">
        <v>0</v>
      </c>
      <c r="N1145" s="1" t="s">
        <v>877</v>
      </c>
      <c r="O1145" s="1" t="s">
        <v>651</v>
      </c>
      <c r="P1145" s="2">
        <v>-60661</v>
      </c>
      <c r="Q1145" s="2">
        <v>0</v>
      </c>
      <c r="R1145" s="2">
        <v>0</v>
      </c>
      <c r="S1145" s="2">
        <v>21071.5</v>
      </c>
      <c r="T1145" s="2">
        <v>-39589.5</v>
      </c>
      <c r="U1145" s="2">
        <v>0</v>
      </c>
      <c r="V1145" s="2">
        <v>-60661</v>
      </c>
      <c r="W1145" s="2">
        <v>0</v>
      </c>
      <c r="X1145" s="2">
        <v>0</v>
      </c>
      <c r="Y1145" s="2">
        <v>21071.5</v>
      </c>
      <c r="Z1145" s="2">
        <v>-39589.5</v>
      </c>
      <c r="AA1145" s="2">
        <v>0</v>
      </c>
    </row>
    <row r="1146" spans="1:27" ht="15" customHeight="1" x14ac:dyDescent="0.25">
      <c r="A1146" s="75" t="str">
        <f t="shared" si="51"/>
        <v>LDUSTFIgnore</v>
      </c>
      <c r="B1146" s="75" t="str">
        <f>VLOOKUP(L1146,Mapping!D:F,3,0)</f>
        <v>Ignore</v>
      </c>
      <c r="C1146" s="75" t="str">
        <f>VLOOKUP(L1146,Mapping!D:G,4,0)</f>
        <v>Ignore</v>
      </c>
      <c r="D1146" s="78">
        <f t="shared" si="52"/>
        <v>0.12162149999999999</v>
      </c>
      <c r="E1146" s="78">
        <f t="shared" si="53"/>
        <v>0.25337280000000001</v>
      </c>
      <c r="F1146" s="76" t="str">
        <f>VLOOKUP(L1146,Mapping!D:H,5,0)</f>
        <v>AUM</v>
      </c>
      <c r="G1146" s="1" t="s">
        <v>648</v>
      </c>
      <c r="H1146" s="1" t="s">
        <v>995</v>
      </c>
      <c r="I1146" s="1" t="s">
        <v>997</v>
      </c>
      <c r="J1146" s="6">
        <v>160000</v>
      </c>
      <c r="K1146" s="1" t="s">
        <v>677</v>
      </c>
      <c r="L1146" s="6">
        <v>162120</v>
      </c>
      <c r="M1146" s="2">
        <v>0</v>
      </c>
      <c r="N1146" s="1" t="s">
        <v>678</v>
      </c>
      <c r="O1146" s="1" t="s">
        <v>651</v>
      </c>
      <c r="P1146" s="2">
        <v>0</v>
      </c>
      <c r="Q1146" s="2">
        <v>1317513</v>
      </c>
      <c r="R1146" s="2">
        <v>0</v>
      </c>
      <c r="S1146" s="2">
        <v>1216215</v>
      </c>
      <c r="T1146" s="2">
        <v>0</v>
      </c>
      <c r="U1146" s="2">
        <v>2533728</v>
      </c>
      <c r="V1146" s="2">
        <v>0</v>
      </c>
      <c r="W1146" s="2">
        <v>1317513</v>
      </c>
      <c r="X1146" s="2">
        <v>0</v>
      </c>
      <c r="Y1146" s="2">
        <v>1216215</v>
      </c>
      <c r="Z1146" s="2">
        <v>0</v>
      </c>
      <c r="AA1146" s="2">
        <v>2533728</v>
      </c>
    </row>
    <row r="1147" spans="1:27" ht="15" customHeight="1" x14ac:dyDescent="0.25">
      <c r="A1147" s="75" t="str">
        <f t="shared" si="51"/>
        <v>LDUSTFIgnore</v>
      </c>
      <c r="B1147" s="75" t="str">
        <f>VLOOKUP(L1147,Mapping!D:F,3,0)</f>
        <v>Ignore</v>
      </c>
      <c r="C1147" s="75" t="str">
        <f>VLOOKUP(L1147,Mapping!D:G,4,0)</f>
        <v>Ignore</v>
      </c>
      <c r="D1147" s="78">
        <f t="shared" si="52"/>
        <v>0.37241200000000002</v>
      </c>
      <c r="E1147" s="78">
        <f t="shared" si="53"/>
        <v>0.38600699999999999</v>
      </c>
      <c r="F1147" s="76" t="str">
        <f>VLOOKUP(L1147,Mapping!D:H,5,0)</f>
        <v>AUM</v>
      </c>
      <c r="G1147" s="1" t="s">
        <v>648</v>
      </c>
      <c r="H1147" s="1" t="s">
        <v>995</v>
      </c>
      <c r="I1147" s="1" t="s">
        <v>997</v>
      </c>
      <c r="J1147" s="6">
        <v>160000</v>
      </c>
      <c r="K1147" s="1" t="s">
        <v>677</v>
      </c>
      <c r="L1147" s="6">
        <v>162130</v>
      </c>
      <c r="M1147" s="2">
        <v>0</v>
      </c>
      <c r="N1147" s="1" t="s">
        <v>679</v>
      </c>
      <c r="O1147" s="1" t="s">
        <v>651</v>
      </c>
      <c r="P1147" s="2">
        <v>0</v>
      </c>
      <c r="Q1147" s="2">
        <v>135950</v>
      </c>
      <c r="R1147" s="2">
        <v>0</v>
      </c>
      <c r="S1147" s="2">
        <v>3724120</v>
      </c>
      <c r="T1147" s="2">
        <v>0</v>
      </c>
      <c r="U1147" s="2">
        <v>3860070</v>
      </c>
      <c r="V1147" s="2">
        <v>0</v>
      </c>
      <c r="W1147" s="2">
        <v>135950</v>
      </c>
      <c r="X1147" s="2">
        <v>0</v>
      </c>
      <c r="Y1147" s="2">
        <v>3724120</v>
      </c>
      <c r="Z1147" s="2">
        <v>0</v>
      </c>
      <c r="AA1147" s="2">
        <v>3860070</v>
      </c>
    </row>
    <row r="1148" spans="1:27" ht="15" customHeight="1" x14ac:dyDescent="0.25">
      <c r="A1148" s="75" t="str">
        <f t="shared" si="51"/>
        <v>LDUSTFIgnore</v>
      </c>
      <c r="B1148" s="75" t="str">
        <f>VLOOKUP(L1148,Mapping!D:F,3,0)</f>
        <v>Ignore</v>
      </c>
      <c r="C1148" s="75" t="str">
        <f>VLOOKUP(L1148,Mapping!D:G,4,0)</f>
        <v>Ignore</v>
      </c>
      <c r="D1148" s="78">
        <f t="shared" si="52"/>
        <v>-6.2832499999999998E-3</v>
      </c>
      <c r="E1148" s="78">
        <f t="shared" si="53"/>
        <v>-6.2832499999999998E-3</v>
      </c>
      <c r="F1148" s="76" t="str">
        <f>VLOOKUP(L1148,Mapping!D:H,5,0)</f>
        <v>AUM</v>
      </c>
      <c r="G1148" s="1" t="s">
        <v>648</v>
      </c>
      <c r="H1148" s="1" t="s">
        <v>995</v>
      </c>
      <c r="I1148" s="1" t="s">
        <v>997</v>
      </c>
      <c r="J1148" s="6">
        <v>160000</v>
      </c>
      <c r="K1148" s="1" t="s">
        <v>677</v>
      </c>
      <c r="L1148" s="6">
        <v>162180</v>
      </c>
      <c r="M1148" s="2">
        <v>0</v>
      </c>
      <c r="N1148" s="1" t="s">
        <v>834</v>
      </c>
      <c r="O1148" s="1" t="s">
        <v>651</v>
      </c>
      <c r="P1148" s="2">
        <v>0</v>
      </c>
      <c r="Q1148" s="2">
        <v>0</v>
      </c>
      <c r="R1148" s="2">
        <v>-62832.5</v>
      </c>
      <c r="S1148" s="2">
        <v>0</v>
      </c>
      <c r="T1148" s="2">
        <v>-62832.5</v>
      </c>
      <c r="U1148" s="2">
        <v>0</v>
      </c>
      <c r="V1148" s="2">
        <v>0</v>
      </c>
      <c r="W1148" s="2">
        <v>0</v>
      </c>
      <c r="X1148" s="2">
        <v>-62832.5</v>
      </c>
      <c r="Y1148" s="2">
        <v>0</v>
      </c>
      <c r="Z1148" s="2">
        <v>-62832.5</v>
      </c>
      <c r="AA1148" s="2">
        <v>0</v>
      </c>
    </row>
    <row r="1149" spans="1:27" ht="15" customHeight="1" x14ac:dyDescent="0.25">
      <c r="A1149" s="75" t="str">
        <f t="shared" si="51"/>
        <v>LDUSTFIgnore</v>
      </c>
      <c r="B1149" s="75" t="str">
        <f>VLOOKUP(L1149,Mapping!D:F,3,0)</f>
        <v>Ignore</v>
      </c>
      <c r="C1149" s="75" t="str">
        <f>VLOOKUP(L1149,Mapping!D:G,4,0)</f>
        <v>Ignore</v>
      </c>
      <c r="D1149" s="78">
        <f t="shared" si="52"/>
        <v>-7.7589899999999992E-4</v>
      </c>
      <c r="E1149" s="78">
        <f t="shared" si="53"/>
        <v>-2.5871539999999999E-3</v>
      </c>
      <c r="F1149" s="76" t="str">
        <f>VLOOKUP(L1149,Mapping!D:H,5,0)</f>
        <v>AUM</v>
      </c>
      <c r="G1149" s="1" t="s">
        <v>648</v>
      </c>
      <c r="H1149" s="1" t="s">
        <v>995</v>
      </c>
      <c r="I1149" s="1" t="s">
        <v>997</v>
      </c>
      <c r="J1149" s="6">
        <v>212000</v>
      </c>
      <c r="K1149" s="1" t="s">
        <v>681</v>
      </c>
      <c r="L1149" s="6">
        <v>210123</v>
      </c>
      <c r="M1149" s="2">
        <v>0</v>
      </c>
      <c r="N1149" s="1" t="s">
        <v>1458</v>
      </c>
      <c r="O1149" s="1" t="s">
        <v>651</v>
      </c>
      <c r="P1149" s="2">
        <v>-18112.55</v>
      </c>
      <c r="Q1149" s="2">
        <v>0</v>
      </c>
      <c r="R1149" s="2">
        <v>-7758.99</v>
      </c>
      <c r="S1149" s="2">
        <v>0</v>
      </c>
      <c r="T1149" s="2">
        <v>-25871.54</v>
      </c>
      <c r="U1149" s="2">
        <v>0</v>
      </c>
      <c r="V1149" s="2">
        <v>-18112.55</v>
      </c>
      <c r="W1149" s="2">
        <v>0</v>
      </c>
      <c r="X1149" s="2">
        <v>-7758.99</v>
      </c>
      <c r="Y1149" s="2">
        <v>0</v>
      </c>
      <c r="Z1149" s="2">
        <v>-25871.54</v>
      </c>
      <c r="AA1149" s="2">
        <v>0</v>
      </c>
    </row>
    <row r="1150" spans="1:27" ht="15" customHeight="1" x14ac:dyDescent="0.25">
      <c r="A1150" s="75" t="str">
        <f t="shared" si="51"/>
        <v>LDUSTFIgnore</v>
      </c>
      <c r="B1150" s="75" t="str">
        <f>VLOOKUP(L1150,Mapping!D:F,3,0)</f>
        <v>Ignore</v>
      </c>
      <c r="C1150" s="75" t="str">
        <f>VLOOKUP(L1150,Mapping!D:G,4,0)</f>
        <v>Ignore</v>
      </c>
      <c r="D1150" s="78">
        <f t="shared" si="52"/>
        <v>-1.7879999999999999E-6</v>
      </c>
      <c r="E1150" s="78">
        <f t="shared" si="53"/>
        <v>-1.0640000000000001E-6</v>
      </c>
      <c r="F1150" s="76" t="str">
        <f>VLOOKUP(L1150,Mapping!D:H,5,0)</f>
        <v>AUM</v>
      </c>
      <c r="G1150" s="1" t="s">
        <v>648</v>
      </c>
      <c r="H1150" s="1" t="s">
        <v>995</v>
      </c>
      <c r="I1150" s="1" t="s">
        <v>997</v>
      </c>
      <c r="J1150" s="6">
        <v>212000</v>
      </c>
      <c r="K1150" s="1" t="s">
        <v>681</v>
      </c>
      <c r="L1150" s="6">
        <v>210124</v>
      </c>
      <c r="M1150" s="2">
        <v>0</v>
      </c>
      <c r="N1150" s="1" t="s">
        <v>1472</v>
      </c>
      <c r="O1150" s="1" t="s">
        <v>651</v>
      </c>
      <c r="P1150" s="2">
        <v>0</v>
      </c>
      <c r="Q1150" s="2">
        <v>7.24</v>
      </c>
      <c r="R1150" s="2">
        <v>-17.88</v>
      </c>
      <c r="S1150" s="2">
        <v>0</v>
      </c>
      <c r="T1150" s="2">
        <v>-10.64</v>
      </c>
      <c r="U1150" s="2">
        <v>0</v>
      </c>
      <c r="V1150" s="2">
        <v>0</v>
      </c>
      <c r="W1150" s="2">
        <v>7.24</v>
      </c>
      <c r="X1150" s="2">
        <v>-17.88</v>
      </c>
      <c r="Y1150" s="2">
        <v>0</v>
      </c>
      <c r="Z1150" s="2">
        <v>-10.64</v>
      </c>
      <c r="AA1150" s="2">
        <v>0</v>
      </c>
    </row>
    <row r="1151" spans="1:27" ht="15" customHeight="1" x14ac:dyDescent="0.25">
      <c r="A1151" s="75" t="str">
        <f t="shared" si="51"/>
        <v>LDUSTFIgnore</v>
      </c>
      <c r="B1151" s="75" t="str">
        <f>VLOOKUP(L1151,Mapping!D:F,3,0)</f>
        <v>Ignore</v>
      </c>
      <c r="C1151" s="75" t="str">
        <f>VLOOKUP(L1151,Mapping!D:G,4,0)</f>
        <v>Ignore</v>
      </c>
      <c r="D1151" s="78">
        <f t="shared" si="52"/>
        <v>-6.219199999999999E-5</v>
      </c>
      <c r="E1151" s="78">
        <f t="shared" si="53"/>
        <v>9.5761999999999996E-5</v>
      </c>
      <c r="F1151" s="76" t="str">
        <f>VLOOKUP(L1151,Mapping!D:H,5,0)</f>
        <v>AUM</v>
      </c>
      <c r="G1151" s="1" t="s">
        <v>648</v>
      </c>
      <c r="H1151" s="1" t="s">
        <v>995</v>
      </c>
      <c r="I1151" s="1" t="s">
        <v>997</v>
      </c>
      <c r="J1151" s="6">
        <v>212000</v>
      </c>
      <c r="K1151" s="1" t="s">
        <v>681</v>
      </c>
      <c r="L1151" s="6">
        <v>210168</v>
      </c>
      <c r="M1151" s="2">
        <v>0</v>
      </c>
      <c r="N1151" s="1" t="s">
        <v>1019</v>
      </c>
      <c r="O1151" s="1" t="s">
        <v>651</v>
      </c>
      <c r="P1151" s="2">
        <v>0</v>
      </c>
      <c r="Q1151" s="2">
        <v>1579.54</v>
      </c>
      <c r="R1151" s="2">
        <v>-621.91999999999996</v>
      </c>
      <c r="S1151" s="2">
        <v>0</v>
      </c>
      <c r="T1151" s="2">
        <v>0</v>
      </c>
      <c r="U1151" s="2">
        <v>957.62</v>
      </c>
      <c r="V1151" s="2">
        <v>0</v>
      </c>
      <c r="W1151" s="2">
        <v>1579.54</v>
      </c>
      <c r="X1151" s="2">
        <v>-621.91999999999996</v>
      </c>
      <c r="Y1151" s="2">
        <v>0</v>
      </c>
      <c r="Z1151" s="2">
        <v>0</v>
      </c>
      <c r="AA1151" s="2">
        <v>957.62</v>
      </c>
    </row>
    <row r="1152" spans="1:27" ht="15" customHeight="1" x14ac:dyDescent="0.25">
      <c r="A1152" s="75" t="str">
        <f t="shared" si="51"/>
        <v>LDUSTFIgnore</v>
      </c>
      <c r="B1152" s="75" t="str">
        <f>VLOOKUP(L1152,Mapping!D:F,3,0)</f>
        <v>Ignore</v>
      </c>
      <c r="C1152" s="75" t="str">
        <f>VLOOKUP(L1152,Mapping!D:G,4,0)</f>
        <v>Ignore</v>
      </c>
      <c r="D1152" s="78">
        <f t="shared" si="52"/>
        <v>-1.0366729E-2</v>
      </c>
      <c r="E1152" s="78">
        <f t="shared" si="53"/>
        <v>0</v>
      </c>
      <c r="F1152" s="76" t="str">
        <f>VLOOKUP(L1152,Mapping!D:H,5,0)</f>
        <v>AUM</v>
      </c>
      <c r="G1152" s="1" t="s">
        <v>648</v>
      </c>
      <c r="H1152" s="1" t="s">
        <v>995</v>
      </c>
      <c r="I1152" s="1" t="s">
        <v>997</v>
      </c>
      <c r="J1152" s="6">
        <v>212000</v>
      </c>
      <c r="K1152" s="1" t="s">
        <v>681</v>
      </c>
      <c r="L1152" s="6">
        <v>211114</v>
      </c>
      <c r="M1152" s="2">
        <v>0</v>
      </c>
      <c r="N1152" s="1" t="s">
        <v>787</v>
      </c>
      <c r="O1152" s="1" t="s">
        <v>651</v>
      </c>
      <c r="P1152" s="2">
        <v>0</v>
      </c>
      <c r="Q1152" s="2">
        <v>103667.29</v>
      </c>
      <c r="R1152" s="2">
        <v>-103667.29</v>
      </c>
      <c r="S1152" s="2">
        <v>0</v>
      </c>
      <c r="T1152" s="2">
        <v>0</v>
      </c>
      <c r="U1152" s="2">
        <v>0</v>
      </c>
      <c r="V1152" s="2">
        <v>0</v>
      </c>
      <c r="W1152" s="2">
        <v>103667.29</v>
      </c>
      <c r="X1152" s="2">
        <v>-103667.29</v>
      </c>
      <c r="Y1152" s="2">
        <v>0</v>
      </c>
      <c r="Z1152" s="2">
        <v>0</v>
      </c>
      <c r="AA1152" s="2">
        <v>0</v>
      </c>
    </row>
    <row r="1153" spans="1:27" ht="15" customHeight="1" x14ac:dyDescent="0.25">
      <c r="A1153" s="75" t="str">
        <f t="shared" si="51"/>
        <v>LDUSTFIgnore</v>
      </c>
      <c r="B1153" s="75" t="str">
        <f>VLOOKUP(L1153,Mapping!D:F,3,0)</f>
        <v>Ignore</v>
      </c>
      <c r="C1153" s="75" t="str">
        <f>VLOOKUP(L1153,Mapping!D:G,4,0)</f>
        <v>Ignore</v>
      </c>
      <c r="D1153" s="78">
        <f t="shared" si="52"/>
        <v>1.01E-7</v>
      </c>
      <c r="E1153" s="78">
        <f t="shared" si="53"/>
        <v>2.994E-6</v>
      </c>
      <c r="F1153" s="76" t="str">
        <f>VLOOKUP(L1153,Mapping!D:H,5,0)</f>
        <v>AUM</v>
      </c>
      <c r="G1153" s="1" t="s">
        <v>648</v>
      </c>
      <c r="H1153" s="1" t="s">
        <v>995</v>
      </c>
      <c r="I1153" s="1" t="s">
        <v>997</v>
      </c>
      <c r="J1153" s="6">
        <v>212000</v>
      </c>
      <c r="K1153" s="1" t="s">
        <v>681</v>
      </c>
      <c r="L1153" s="6">
        <v>212100</v>
      </c>
      <c r="M1153" s="2">
        <v>0</v>
      </c>
      <c r="N1153" s="1" t="s">
        <v>683</v>
      </c>
      <c r="O1153" s="1" t="s">
        <v>651</v>
      </c>
      <c r="P1153" s="2">
        <v>0</v>
      </c>
      <c r="Q1153" s="2">
        <v>28.93</v>
      </c>
      <c r="R1153" s="2">
        <v>0</v>
      </c>
      <c r="S1153" s="2">
        <v>1.01</v>
      </c>
      <c r="T1153" s="2">
        <v>0</v>
      </c>
      <c r="U1153" s="2">
        <v>29.94</v>
      </c>
      <c r="V1153" s="2">
        <v>0</v>
      </c>
      <c r="W1153" s="2">
        <v>28.93</v>
      </c>
      <c r="X1153" s="2">
        <v>0</v>
      </c>
      <c r="Y1153" s="2">
        <v>1.01</v>
      </c>
      <c r="Z1153" s="2">
        <v>0</v>
      </c>
      <c r="AA1153" s="2">
        <v>29.94</v>
      </c>
    </row>
    <row r="1154" spans="1:27" ht="15" customHeight="1" x14ac:dyDescent="0.25">
      <c r="A1154" s="75" t="str">
        <f t="shared" si="51"/>
        <v>LDUSTFIgnore</v>
      </c>
      <c r="B1154" s="75" t="str">
        <f>VLOOKUP(L1154,Mapping!D:F,3,0)</f>
        <v>Ignore</v>
      </c>
      <c r="C1154" s="75" t="str">
        <f>VLOOKUP(L1154,Mapping!D:G,4,0)</f>
        <v>Ignore</v>
      </c>
      <c r="D1154" s="78">
        <f t="shared" si="52"/>
        <v>-8.4681800000000005E-4</v>
      </c>
      <c r="E1154" s="78">
        <f t="shared" si="53"/>
        <v>5.5000000000000003E-8</v>
      </c>
      <c r="F1154" s="76" t="str">
        <f>VLOOKUP(L1154,Mapping!D:H,5,0)</f>
        <v>AUM</v>
      </c>
      <c r="G1154" s="1" t="s">
        <v>648</v>
      </c>
      <c r="H1154" s="1" t="s">
        <v>995</v>
      </c>
      <c r="I1154" s="1" t="s">
        <v>997</v>
      </c>
      <c r="J1154" s="6">
        <v>212000</v>
      </c>
      <c r="K1154" s="1" t="s">
        <v>681</v>
      </c>
      <c r="L1154" s="6">
        <v>212101</v>
      </c>
      <c r="M1154" s="2">
        <v>0</v>
      </c>
      <c r="N1154" s="1" t="s">
        <v>684</v>
      </c>
      <c r="O1154" s="1" t="s">
        <v>651</v>
      </c>
      <c r="P1154" s="2">
        <v>0</v>
      </c>
      <c r="Q1154" s="2">
        <v>8468.73</v>
      </c>
      <c r="R1154" s="2">
        <v>-8468.18</v>
      </c>
      <c r="S1154" s="2">
        <v>0</v>
      </c>
      <c r="T1154" s="2">
        <v>0</v>
      </c>
      <c r="U1154" s="2">
        <v>0.55000000000000004</v>
      </c>
      <c r="V1154" s="2">
        <v>0</v>
      </c>
      <c r="W1154" s="2">
        <v>8468.73</v>
      </c>
      <c r="X1154" s="2">
        <v>-8468.18</v>
      </c>
      <c r="Y1154" s="2">
        <v>0</v>
      </c>
      <c r="Z1154" s="2">
        <v>0</v>
      </c>
      <c r="AA1154" s="2">
        <v>0.55000000000000004</v>
      </c>
    </row>
    <row r="1155" spans="1:27" ht="15" customHeight="1" x14ac:dyDescent="0.25">
      <c r="A1155" s="75" t="str">
        <f t="shared" si="51"/>
        <v>LDUSTFIgnore</v>
      </c>
      <c r="B1155" s="75" t="str">
        <f>VLOOKUP(L1155,Mapping!D:F,3,0)</f>
        <v>Ignore</v>
      </c>
      <c r="C1155" s="75" t="str">
        <f>VLOOKUP(L1155,Mapping!D:G,4,0)</f>
        <v>Ignore</v>
      </c>
      <c r="D1155" s="78">
        <f t="shared" si="52"/>
        <v>-1.07916E-4</v>
      </c>
      <c r="E1155" s="78">
        <f t="shared" si="53"/>
        <v>0</v>
      </c>
      <c r="F1155" s="76" t="str">
        <f>VLOOKUP(L1155,Mapping!D:H,5,0)</f>
        <v>AUM</v>
      </c>
      <c r="G1155" s="1" t="s">
        <v>648</v>
      </c>
      <c r="H1155" s="1" t="s">
        <v>995</v>
      </c>
      <c r="I1155" s="1" t="s">
        <v>997</v>
      </c>
      <c r="J1155" s="6">
        <v>212000</v>
      </c>
      <c r="K1155" s="1" t="s">
        <v>681</v>
      </c>
      <c r="L1155" s="6">
        <v>212109</v>
      </c>
      <c r="M1155" s="2">
        <v>0</v>
      </c>
      <c r="N1155" s="1" t="s">
        <v>1659</v>
      </c>
      <c r="O1155" s="1" t="s">
        <v>651</v>
      </c>
      <c r="P1155" s="2">
        <v>0</v>
      </c>
      <c r="Q1155" s="2">
        <v>1079.1600000000001</v>
      </c>
      <c r="R1155" s="2">
        <v>-1079.1600000000001</v>
      </c>
      <c r="S1155" s="2">
        <v>0</v>
      </c>
      <c r="T1155" s="2">
        <v>0</v>
      </c>
      <c r="U1155" s="2">
        <v>0</v>
      </c>
      <c r="V1155" s="2">
        <v>0</v>
      </c>
      <c r="W1155" s="2">
        <v>1079.1600000000001</v>
      </c>
      <c r="X1155" s="2">
        <v>-1079.1600000000001</v>
      </c>
      <c r="Y1155" s="2">
        <v>0</v>
      </c>
      <c r="Z1155" s="2">
        <v>0</v>
      </c>
      <c r="AA1155" s="2">
        <v>0</v>
      </c>
    </row>
    <row r="1156" spans="1:27" ht="15" customHeight="1" x14ac:dyDescent="0.25">
      <c r="A1156" s="75" t="str">
        <f t="shared" ref="A1156:A1219" si="54">H1156&amp;B1156</f>
        <v>LDUSTFIgnore</v>
      </c>
      <c r="B1156" s="75" t="str">
        <f>VLOOKUP(L1156,Mapping!D:F,3,0)</f>
        <v>Ignore</v>
      </c>
      <c r="C1156" s="75" t="str">
        <f>VLOOKUP(L1156,Mapping!D:G,4,0)</f>
        <v>Ignore</v>
      </c>
      <c r="D1156" s="78">
        <f t="shared" ref="D1156:D1219" si="55">(X1156+Y1156)/10000000</f>
        <v>-4.7199999999999998E-4</v>
      </c>
      <c r="E1156" s="78">
        <f t="shared" ref="E1156:E1219" si="56">(Z1156+AA1156)/10000000</f>
        <v>0</v>
      </c>
      <c r="F1156" s="76" t="str">
        <f>VLOOKUP(L1156,Mapping!D:H,5,0)</f>
        <v>AUM</v>
      </c>
      <c r="G1156" s="1" t="s">
        <v>648</v>
      </c>
      <c r="H1156" s="1" t="s">
        <v>995</v>
      </c>
      <c r="I1156" s="1" t="s">
        <v>997</v>
      </c>
      <c r="J1156" s="6">
        <v>212000</v>
      </c>
      <c r="K1156" s="1" t="s">
        <v>681</v>
      </c>
      <c r="L1156" s="6">
        <v>212118</v>
      </c>
      <c r="M1156" s="2">
        <v>0</v>
      </c>
      <c r="N1156" s="1" t="s">
        <v>1715</v>
      </c>
      <c r="O1156" s="1" t="s">
        <v>651</v>
      </c>
      <c r="P1156" s="2">
        <v>0</v>
      </c>
      <c r="Q1156" s="2">
        <v>4720</v>
      </c>
      <c r="R1156" s="2">
        <v>-4720</v>
      </c>
      <c r="S1156" s="2">
        <v>0</v>
      </c>
      <c r="T1156" s="2">
        <v>0</v>
      </c>
      <c r="U1156" s="2">
        <v>0</v>
      </c>
      <c r="V1156" s="2">
        <v>0</v>
      </c>
      <c r="W1156" s="2">
        <v>4720</v>
      </c>
      <c r="X1156" s="2">
        <v>-4720</v>
      </c>
      <c r="Y1156" s="2">
        <v>0</v>
      </c>
      <c r="Z1156" s="2">
        <v>0</v>
      </c>
      <c r="AA1156" s="2">
        <v>0</v>
      </c>
    </row>
    <row r="1157" spans="1:27" ht="15" customHeight="1" x14ac:dyDescent="0.25">
      <c r="A1157" s="75" t="str">
        <f t="shared" si="54"/>
        <v>LDUSTFIgnore</v>
      </c>
      <c r="B1157" s="75" t="str">
        <f>VLOOKUP(L1157,Mapping!D:F,3,0)</f>
        <v>Ignore</v>
      </c>
      <c r="C1157" s="75" t="str">
        <f>VLOOKUP(L1157,Mapping!D:G,4,0)</f>
        <v>Ignore</v>
      </c>
      <c r="D1157" s="78">
        <f t="shared" si="55"/>
        <v>-6.0104899999999998E-4</v>
      </c>
      <c r="E1157" s="78">
        <f t="shared" si="56"/>
        <v>-4.0000000000000002E-9</v>
      </c>
      <c r="F1157" s="76" t="str">
        <f>VLOOKUP(L1157,Mapping!D:H,5,0)</f>
        <v>AUM</v>
      </c>
      <c r="G1157" s="1" t="s">
        <v>648</v>
      </c>
      <c r="H1157" s="1" t="s">
        <v>995</v>
      </c>
      <c r="I1157" s="1" t="s">
        <v>997</v>
      </c>
      <c r="J1157" s="6">
        <v>212000</v>
      </c>
      <c r="K1157" s="1" t="s">
        <v>681</v>
      </c>
      <c r="L1157" s="6">
        <v>212121</v>
      </c>
      <c r="M1157" s="2">
        <v>0</v>
      </c>
      <c r="N1157" s="1" t="s">
        <v>688</v>
      </c>
      <c r="O1157" s="1" t="s">
        <v>651</v>
      </c>
      <c r="P1157" s="2">
        <v>0</v>
      </c>
      <c r="Q1157" s="2">
        <v>6010.45</v>
      </c>
      <c r="R1157" s="2">
        <v>-6010.49</v>
      </c>
      <c r="S1157" s="2">
        <v>0</v>
      </c>
      <c r="T1157" s="2">
        <v>-0.04</v>
      </c>
      <c r="U1157" s="2">
        <v>0</v>
      </c>
      <c r="V1157" s="2">
        <v>0</v>
      </c>
      <c r="W1157" s="2">
        <v>6010.45</v>
      </c>
      <c r="X1157" s="2">
        <v>-6010.49</v>
      </c>
      <c r="Y1157" s="2">
        <v>0</v>
      </c>
      <c r="Z1157" s="2">
        <v>-0.04</v>
      </c>
      <c r="AA1157" s="2">
        <v>0</v>
      </c>
    </row>
    <row r="1158" spans="1:27" ht="15" customHeight="1" x14ac:dyDescent="0.25">
      <c r="A1158" s="75" t="str">
        <f t="shared" si="54"/>
        <v>LDUSTFIgnore</v>
      </c>
      <c r="B1158" s="75" t="str">
        <f>VLOOKUP(L1158,Mapping!D:F,3,0)</f>
        <v>Ignore</v>
      </c>
      <c r="C1158" s="75" t="str">
        <f>VLOOKUP(L1158,Mapping!D:G,4,0)</f>
        <v>Ignore</v>
      </c>
      <c r="D1158" s="78">
        <f t="shared" si="55"/>
        <v>-7.7600000000000004E-3</v>
      </c>
      <c r="E1158" s="78">
        <f t="shared" si="56"/>
        <v>0</v>
      </c>
      <c r="F1158" s="76" t="str">
        <f>VLOOKUP(L1158,Mapping!D:H,5,0)</f>
        <v>AUM</v>
      </c>
      <c r="G1158" s="1" t="s">
        <v>648</v>
      </c>
      <c r="H1158" s="1" t="s">
        <v>995</v>
      </c>
      <c r="I1158" s="1" t="s">
        <v>997</v>
      </c>
      <c r="J1158" s="6">
        <v>212000</v>
      </c>
      <c r="K1158" s="1" t="s">
        <v>681</v>
      </c>
      <c r="L1158" s="6">
        <v>212124</v>
      </c>
      <c r="M1158" s="2">
        <v>0</v>
      </c>
      <c r="N1158" s="1" t="s">
        <v>689</v>
      </c>
      <c r="O1158" s="1" t="s">
        <v>651</v>
      </c>
      <c r="P1158" s="2">
        <v>0</v>
      </c>
      <c r="Q1158" s="2">
        <v>77600</v>
      </c>
      <c r="R1158" s="2">
        <v>-77600</v>
      </c>
      <c r="S1158" s="2">
        <v>0</v>
      </c>
      <c r="T1158" s="2">
        <v>0</v>
      </c>
      <c r="U1158" s="2">
        <v>0</v>
      </c>
      <c r="V1158" s="2">
        <v>0</v>
      </c>
      <c r="W1158" s="2">
        <v>77600</v>
      </c>
      <c r="X1158" s="2">
        <v>-77600</v>
      </c>
      <c r="Y1158" s="2">
        <v>0</v>
      </c>
      <c r="Z1158" s="2">
        <v>0</v>
      </c>
      <c r="AA1158" s="2">
        <v>0</v>
      </c>
    </row>
    <row r="1159" spans="1:27" ht="15" customHeight="1" x14ac:dyDescent="0.25">
      <c r="A1159" s="75" t="str">
        <f t="shared" si="54"/>
        <v>LDUSTFIgnore</v>
      </c>
      <c r="B1159" s="75" t="str">
        <f>VLOOKUP(L1159,Mapping!D:F,3,0)</f>
        <v>Ignore</v>
      </c>
      <c r="C1159" s="75" t="str">
        <f>VLOOKUP(L1159,Mapping!D:G,4,0)</f>
        <v>Ignore</v>
      </c>
      <c r="D1159" s="78">
        <f t="shared" si="55"/>
        <v>-6.7109999999999998E-6</v>
      </c>
      <c r="E1159" s="78">
        <f t="shared" si="56"/>
        <v>6.8E-8</v>
      </c>
      <c r="F1159" s="76" t="str">
        <f>VLOOKUP(L1159,Mapping!D:H,5,0)</f>
        <v>AUM</v>
      </c>
      <c r="G1159" s="1" t="s">
        <v>648</v>
      </c>
      <c r="H1159" s="1" t="s">
        <v>995</v>
      </c>
      <c r="I1159" s="1" t="s">
        <v>997</v>
      </c>
      <c r="J1159" s="6">
        <v>212000</v>
      </c>
      <c r="K1159" s="1" t="s">
        <v>681</v>
      </c>
      <c r="L1159" s="6">
        <v>212132</v>
      </c>
      <c r="M1159" s="2">
        <v>0</v>
      </c>
      <c r="N1159" s="1" t="s">
        <v>1459</v>
      </c>
      <c r="O1159" s="1" t="s">
        <v>651</v>
      </c>
      <c r="P1159" s="2">
        <v>0</v>
      </c>
      <c r="Q1159" s="2">
        <v>67.790000000000006</v>
      </c>
      <c r="R1159" s="2">
        <v>-67.11</v>
      </c>
      <c r="S1159" s="2">
        <v>0</v>
      </c>
      <c r="T1159" s="2">
        <v>0</v>
      </c>
      <c r="U1159" s="2">
        <v>0.68</v>
      </c>
      <c r="V1159" s="2">
        <v>0</v>
      </c>
      <c r="W1159" s="2">
        <v>67.790000000000006</v>
      </c>
      <c r="X1159" s="2">
        <v>-67.11</v>
      </c>
      <c r="Y1159" s="2">
        <v>0</v>
      </c>
      <c r="Z1159" s="2">
        <v>0</v>
      </c>
      <c r="AA1159" s="2">
        <v>0.68</v>
      </c>
    </row>
    <row r="1160" spans="1:27" ht="15" customHeight="1" x14ac:dyDescent="0.25">
      <c r="A1160" s="75" t="str">
        <f t="shared" si="54"/>
        <v>LDUSTFIgnore</v>
      </c>
      <c r="B1160" s="75" t="str">
        <f>VLOOKUP(L1160,Mapping!D:F,3,0)</f>
        <v>Ignore</v>
      </c>
      <c r="C1160" s="75" t="str">
        <f>VLOOKUP(L1160,Mapping!D:G,4,0)</f>
        <v>Ignore</v>
      </c>
      <c r="D1160" s="78">
        <f t="shared" si="55"/>
        <v>3.8850000000000003E-2</v>
      </c>
      <c r="E1160" s="78">
        <f t="shared" si="56"/>
        <v>0</v>
      </c>
      <c r="F1160" s="76" t="str">
        <f>VLOOKUP(L1160,Mapping!D:H,5,0)</f>
        <v>AUM</v>
      </c>
      <c r="G1160" s="1" t="s">
        <v>648</v>
      </c>
      <c r="H1160" s="1" t="s">
        <v>995</v>
      </c>
      <c r="I1160" s="1" t="s">
        <v>997</v>
      </c>
      <c r="J1160" s="6">
        <v>212000</v>
      </c>
      <c r="K1160" s="1" t="s">
        <v>681</v>
      </c>
      <c r="L1160" s="6">
        <v>212154</v>
      </c>
      <c r="M1160" s="2">
        <v>0</v>
      </c>
      <c r="N1160" s="1" t="s">
        <v>1464</v>
      </c>
      <c r="O1160" s="1" t="s">
        <v>651</v>
      </c>
      <c r="P1160" s="2">
        <v>-388500</v>
      </c>
      <c r="Q1160" s="2">
        <v>0</v>
      </c>
      <c r="R1160" s="2">
        <v>0</v>
      </c>
      <c r="S1160" s="2">
        <v>388500</v>
      </c>
      <c r="T1160" s="2">
        <v>0</v>
      </c>
      <c r="U1160" s="2">
        <v>0</v>
      </c>
      <c r="V1160" s="2">
        <v>-388500</v>
      </c>
      <c r="W1160" s="2">
        <v>0</v>
      </c>
      <c r="X1160" s="2">
        <v>0</v>
      </c>
      <c r="Y1160" s="2">
        <v>388500</v>
      </c>
      <c r="Z1160" s="2">
        <v>0</v>
      </c>
      <c r="AA1160" s="2">
        <v>0</v>
      </c>
    </row>
    <row r="1161" spans="1:27" ht="15" customHeight="1" x14ac:dyDescent="0.25">
      <c r="A1161" s="75" t="str">
        <f t="shared" si="54"/>
        <v>LDUSTFIgnore</v>
      </c>
      <c r="B1161" s="75" t="str">
        <f>VLOOKUP(L1161,Mapping!D:F,3,0)</f>
        <v>Ignore</v>
      </c>
      <c r="C1161" s="75" t="str">
        <f>VLOOKUP(L1161,Mapping!D:G,4,0)</f>
        <v>Ignore</v>
      </c>
      <c r="D1161" s="78">
        <f t="shared" si="55"/>
        <v>-5.3000000000000001E-5</v>
      </c>
      <c r="E1161" s="78">
        <f t="shared" si="56"/>
        <v>0</v>
      </c>
      <c r="F1161" s="76" t="str">
        <f>VLOOKUP(L1161,Mapping!D:H,5,0)</f>
        <v>AUM</v>
      </c>
      <c r="G1161" s="1" t="s">
        <v>648</v>
      </c>
      <c r="H1161" s="1" t="s">
        <v>995</v>
      </c>
      <c r="I1161" s="1" t="s">
        <v>997</v>
      </c>
      <c r="J1161" s="6">
        <v>212000</v>
      </c>
      <c r="K1161" s="1" t="s">
        <v>681</v>
      </c>
      <c r="L1161" s="6">
        <v>212183</v>
      </c>
      <c r="M1161" s="2">
        <v>0</v>
      </c>
      <c r="N1161" s="1" t="s">
        <v>1465</v>
      </c>
      <c r="O1161" s="1" t="s">
        <v>651</v>
      </c>
      <c r="P1161" s="2">
        <v>0</v>
      </c>
      <c r="Q1161" s="2">
        <v>530</v>
      </c>
      <c r="R1161" s="2">
        <v>-530</v>
      </c>
      <c r="S1161" s="2">
        <v>0</v>
      </c>
      <c r="T1161" s="2">
        <v>0</v>
      </c>
      <c r="U1161" s="2">
        <v>0</v>
      </c>
      <c r="V1161" s="2">
        <v>0</v>
      </c>
      <c r="W1161" s="2">
        <v>530</v>
      </c>
      <c r="X1161" s="2">
        <v>-530</v>
      </c>
      <c r="Y1161" s="2">
        <v>0</v>
      </c>
      <c r="Z1161" s="2">
        <v>0</v>
      </c>
      <c r="AA1161" s="2">
        <v>0</v>
      </c>
    </row>
    <row r="1162" spans="1:27" ht="15" customHeight="1" x14ac:dyDescent="0.25">
      <c r="A1162" s="75" t="str">
        <f t="shared" si="54"/>
        <v>LDUSTFIgnore</v>
      </c>
      <c r="B1162" s="75" t="str">
        <f>VLOOKUP(L1162,Mapping!D:F,3,0)</f>
        <v>Ignore</v>
      </c>
      <c r="C1162" s="75" t="str">
        <f>VLOOKUP(L1162,Mapping!D:G,4,0)</f>
        <v>Ignore</v>
      </c>
      <c r="D1162" s="78">
        <f t="shared" si="55"/>
        <v>-3.9832999999999996E-5</v>
      </c>
      <c r="E1162" s="78">
        <f t="shared" si="56"/>
        <v>9.5041E-5</v>
      </c>
      <c r="F1162" s="76" t="str">
        <f>VLOOKUP(L1162,Mapping!D:H,5,0)</f>
        <v>AUM</v>
      </c>
      <c r="G1162" s="1" t="s">
        <v>648</v>
      </c>
      <c r="H1162" s="1" t="s">
        <v>995</v>
      </c>
      <c r="I1162" s="1" t="s">
        <v>997</v>
      </c>
      <c r="J1162" s="6">
        <v>212000</v>
      </c>
      <c r="K1162" s="1" t="s">
        <v>681</v>
      </c>
      <c r="L1162" s="6">
        <v>212185</v>
      </c>
      <c r="M1162" s="2">
        <v>0</v>
      </c>
      <c r="N1162" s="1" t="s">
        <v>1020</v>
      </c>
      <c r="O1162" s="1" t="s">
        <v>651</v>
      </c>
      <c r="P1162" s="2">
        <v>0</v>
      </c>
      <c r="Q1162" s="2">
        <v>1348.74</v>
      </c>
      <c r="R1162" s="2">
        <v>-398.33</v>
      </c>
      <c r="S1162" s="2">
        <v>0</v>
      </c>
      <c r="T1162" s="2">
        <v>0</v>
      </c>
      <c r="U1162" s="2">
        <v>950.41</v>
      </c>
      <c r="V1162" s="2">
        <v>0</v>
      </c>
      <c r="W1162" s="2">
        <v>1348.74</v>
      </c>
      <c r="X1162" s="2">
        <v>-398.33</v>
      </c>
      <c r="Y1162" s="2">
        <v>0</v>
      </c>
      <c r="Z1162" s="2">
        <v>0</v>
      </c>
      <c r="AA1162" s="2">
        <v>950.41</v>
      </c>
    </row>
    <row r="1163" spans="1:27" ht="15" customHeight="1" x14ac:dyDescent="0.25">
      <c r="A1163" s="75" t="str">
        <f t="shared" si="54"/>
        <v>LDUSTFIgnore</v>
      </c>
      <c r="B1163" s="75" t="str">
        <f>VLOOKUP(L1163,Mapping!D:F,3,0)</f>
        <v>Ignore</v>
      </c>
      <c r="C1163" s="75" t="str">
        <f>VLOOKUP(L1163,Mapping!D:G,4,0)</f>
        <v>Ignore</v>
      </c>
      <c r="D1163" s="78">
        <f t="shared" si="55"/>
        <v>-5.8998690000000003E-3</v>
      </c>
      <c r="E1163" s="78">
        <f t="shared" si="56"/>
        <v>-6.2999999999999995E-8</v>
      </c>
      <c r="F1163" s="76" t="str">
        <f>VLOOKUP(L1163,Mapping!D:H,5,0)</f>
        <v>AUM</v>
      </c>
      <c r="G1163" s="1" t="s">
        <v>648</v>
      </c>
      <c r="H1163" s="1" t="s">
        <v>995</v>
      </c>
      <c r="I1163" s="1" t="s">
        <v>997</v>
      </c>
      <c r="J1163" s="6">
        <v>212000</v>
      </c>
      <c r="K1163" s="1" t="s">
        <v>681</v>
      </c>
      <c r="L1163" s="6">
        <v>212187</v>
      </c>
      <c r="M1163" s="2">
        <v>0</v>
      </c>
      <c r="N1163" s="1" t="s">
        <v>1203</v>
      </c>
      <c r="O1163" s="1" t="s">
        <v>651</v>
      </c>
      <c r="P1163" s="2">
        <v>0</v>
      </c>
      <c r="Q1163" s="2">
        <v>58998.06</v>
      </c>
      <c r="R1163" s="2">
        <v>-58998.69</v>
      </c>
      <c r="S1163" s="2">
        <v>0</v>
      </c>
      <c r="T1163" s="2">
        <v>-0.63</v>
      </c>
      <c r="U1163" s="2">
        <v>0</v>
      </c>
      <c r="V1163" s="2">
        <v>0</v>
      </c>
      <c r="W1163" s="2">
        <v>58998.06</v>
      </c>
      <c r="X1163" s="2">
        <v>-58998.69</v>
      </c>
      <c r="Y1163" s="2">
        <v>0</v>
      </c>
      <c r="Z1163" s="2">
        <v>-0.63</v>
      </c>
      <c r="AA1163" s="2">
        <v>0</v>
      </c>
    </row>
    <row r="1164" spans="1:27" ht="15" customHeight="1" x14ac:dyDescent="0.25">
      <c r="A1164" s="75" t="str">
        <f t="shared" si="54"/>
        <v>LDUSTFIgnore</v>
      </c>
      <c r="B1164" s="75" t="str">
        <f>VLOOKUP(L1164,Mapping!D:F,3,0)</f>
        <v>Ignore</v>
      </c>
      <c r="C1164" s="75" t="str">
        <f>VLOOKUP(L1164,Mapping!D:G,4,0)</f>
        <v>Ignore</v>
      </c>
      <c r="D1164" s="78">
        <f t="shared" si="55"/>
        <v>-5.4933199999999995E-3</v>
      </c>
      <c r="E1164" s="78">
        <f t="shared" si="56"/>
        <v>1.601882E-3</v>
      </c>
      <c r="F1164" s="76" t="str">
        <f>VLOOKUP(L1164,Mapping!D:H,5,0)</f>
        <v>AUM</v>
      </c>
      <c r="G1164" s="1" t="s">
        <v>648</v>
      </c>
      <c r="H1164" s="1" t="s">
        <v>995</v>
      </c>
      <c r="I1164" s="1" t="s">
        <v>997</v>
      </c>
      <c r="J1164" s="6">
        <v>212000</v>
      </c>
      <c r="K1164" s="1" t="s">
        <v>681</v>
      </c>
      <c r="L1164" s="6">
        <v>212194</v>
      </c>
      <c r="M1164" s="2">
        <v>0</v>
      </c>
      <c r="N1164" s="1" t="s">
        <v>691</v>
      </c>
      <c r="O1164" s="1" t="s">
        <v>651</v>
      </c>
      <c r="P1164" s="2">
        <v>0</v>
      </c>
      <c r="Q1164" s="2">
        <v>70952.02</v>
      </c>
      <c r="R1164" s="2">
        <v>-54933.2</v>
      </c>
      <c r="S1164" s="2">
        <v>0</v>
      </c>
      <c r="T1164" s="2">
        <v>0</v>
      </c>
      <c r="U1164" s="2">
        <v>16018.82</v>
      </c>
      <c r="V1164" s="2">
        <v>0</v>
      </c>
      <c r="W1164" s="2">
        <v>70952.02</v>
      </c>
      <c r="X1164" s="2">
        <v>-54933.2</v>
      </c>
      <c r="Y1164" s="2">
        <v>0</v>
      </c>
      <c r="Z1164" s="2">
        <v>0</v>
      </c>
      <c r="AA1164" s="2">
        <v>16018.82</v>
      </c>
    </row>
    <row r="1165" spans="1:27" ht="15" customHeight="1" x14ac:dyDescent="0.25">
      <c r="A1165" s="75" t="str">
        <f t="shared" si="54"/>
        <v>LDUSTFIgnore</v>
      </c>
      <c r="B1165" s="75" t="str">
        <f>VLOOKUP(L1165,Mapping!D:F,3,0)</f>
        <v>Ignore</v>
      </c>
      <c r="C1165" s="75" t="str">
        <f>VLOOKUP(L1165,Mapping!D:G,4,0)</f>
        <v>Ignore</v>
      </c>
      <c r="D1165" s="78">
        <f t="shared" si="55"/>
        <v>-5.5250000000000004E-4</v>
      </c>
      <c r="E1165" s="78">
        <f t="shared" si="56"/>
        <v>0</v>
      </c>
      <c r="F1165" s="76" t="str">
        <f>VLOOKUP(L1165,Mapping!D:H,5,0)</f>
        <v>AUM</v>
      </c>
      <c r="G1165" s="1" t="s">
        <v>648</v>
      </c>
      <c r="H1165" s="1" t="s">
        <v>995</v>
      </c>
      <c r="I1165" s="1" t="s">
        <v>997</v>
      </c>
      <c r="J1165" s="6">
        <v>212000</v>
      </c>
      <c r="K1165" s="1" t="s">
        <v>681</v>
      </c>
      <c r="L1165" s="6">
        <v>212197</v>
      </c>
      <c r="M1165" s="2">
        <v>0</v>
      </c>
      <c r="N1165" s="1" t="s">
        <v>942</v>
      </c>
      <c r="O1165" s="1" t="s">
        <v>651</v>
      </c>
      <c r="P1165" s="2">
        <v>0</v>
      </c>
      <c r="Q1165" s="2">
        <v>5525</v>
      </c>
      <c r="R1165" s="2">
        <v>-5525</v>
      </c>
      <c r="S1165" s="2">
        <v>0</v>
      </c>
      <c r="T1165" s="2">
        <v>0</v>
      </c>
      <c r="U1165" s="2">
        <v>0</v>
      </c>
      <c r="V1165" s="2">
        <v>0</v>
      </c>
      <c r="W1165" s="2">
        <v>5525</v>
      </c>
      <c r="X1165" s="2">
        <v>-5525</v>
      </c>
      <c r="Y1165" s="2">
        <v>0</v>
      </c>
      <c r="Z1165" s="2">
        <v>0</v>
      </c>
      <c r="AA1165" s="2">
        <v>0</v>
      </c>
    </row>
    <row r="1166" spans="1:27" ht="15" customHeight="1" x14ac:dyDescent="0.25">
      <c r="A1166" s="75" t="str">
        <f t="shared" si="54"/>
        <v>LDUSTFIgnore</v>
      </c>
      <c r="B1166" s="75" t="str">
        <f>VLOOKUP(L1166,Mapping!D:F,3,0)</f>
        <v>Ignore</v>
      </c>
      <c r="C1166" s="75" t="str">
        <f>VLOOKUP(L1166,Mapping!D:G,4,0)</f>
        <v>Ignore</v>
      </c>
      <c r="D1166" s="78">
        <f t="shared" si="55"/>
        <v>6.919627099999999E-2</v>
      </c>
      <c r="E1166" s="78">
        <f t="shared" si="56"/>
        <v>6.9196323000000004E-2</v>
      </c>
      <c r="F1166" s="76" t="str">
        <f>VLOOKUP(L1166,Mapping!D:H,5,0)</f>
        <v>AUM</v>
      </c>
      <c r="G1166" s="1" t="s">
        <v>648</v>
      </c>
      <c r="H1166" s="1" t="s">
        <v>995</v>
      </c>
      <c r="I1166" s="1" t="s">
        <v>997</v>
      </c>
      <c r="J1166" s="6">
        <v>212000</v>
      </c>
      <c r="K1166" s="1" t="s">
        <v>681</v>
      </c>
      <c r="L1166" s="6">
        <v>212220</v>
      </c>
      <c r="M1166" s="2">
        <v>0</v>
      </c>
      <c r="N1166" s="1" t="s">
        <v>692</v>
      </c>
      <c r="O1166" s="1" t="s">
        <v>651</v>
      </c>
      <c r="P1166" s="2">
        <v>0</v>
      </c>
      <c r="Q1166" s="2">
        <v>0.52</v>
      </c>
      <c r="R1166" s="2">
        <v>0</v>
      </c>
      <c r="S1166" s="2">
        <v>691962.71</v>
      </c>
      <c r="T1166" s="2">
        <v>0</v>
      </c>
      <c r="U1166" s="2">
        <v>691963.23</v>
      </c>
      <c r="V1166" s="2">
        <v>0</v>
      </c>
      <c r="W1166" s="2">
        <v>0.52</v>
      </c>
      <c r="X1166" s="2">
        <v>0</v>
      </c>
      <c r="Y1166" s="2">
        <v>691962.71</v>
      </c>
      <c r="Z1166" s="2">
        <v>0</v>
      </c>
      <c r="AA1166" s="2">
        <v>691963.23</v>
      </c>
    </row>
    <row r="1167" spans="1:27" ht="15" customHeight="1" x14ac:dyDescent="0.25">
      <c r="A1167" s="75" t="str">
        <f t="shared" si="54"/>
        <v>LDUSTFIgnore</v>
      </c>
      <c r="B1167" s="75" t="str">
        <f>VLOOKUP(L1167,Mapping!D:F,3,0)</f>
        <v>Ignore</v>
      </c>
      <c r="C1167" s="75" t="str">
        <f>VLOOKUP(L1167,Mapping!D:G,4,0)</f>
        <v>Ignore</v>
      </c>
      <c r="D1167" s="78">
        <f t="shared" si="55"/>
        <v>-3.5802868000000002E-2</v>
      </c>
      <c r="E1167" s="78">
        <f t="shared" si="56"/>
        <v>-3.5802868000000002E-2</v>
      </c>
      <c r="F1167" s="76" t="str">
        <f>VLOOKUP(L1167,Mapping!D:H,5,0)</f>
        <v>AUM</v>
      </c>
      <c r="G1167" s="1" t="s">
        <v>648</v>
      </c>
      <c r="H1167" s="1" t="s">
        <v>995</v>
      </c>
      <c r="I1167" s="1" t="s">
        <v>997</v>
      </c>
      <c r="J1167" s="6">
        <v>212000</v>
      </c>
      <c r="K1167" s="1" t="s">
        <v>681</v>
      </c>
      <c r="L1167" s="6">
        <v>212223</v>
      </c>
      <c r="M1167" s="2">
        <v>0</v>
      </c>
      <c r="N1167" s="1" t="s">
        <v>693</v>
      </c>
      <c r="O1167" s="1" t="s">
        <v>651</v>
      </c>
      <c r="P1167" s="2">
        <v>0</v>
      </c>
      <c r="Q1167" s="2">
        <v>0</v>
      </c>
      <c r="R1167" s="2">
        <v>-358028.68</v>
      </c>
      <c r="S1167" s="2">
        <v>0</v>
      </c>
      <c r="T1167" s="2">
        <v>-358028.68</v>
      </c>
      <c r="U1167" s="2">
        <v>0</v>
      </c>
      <c r="V1167" s="2">
        <v>0</v>
      </c>
      <c r="W1167" s="2">
        <v>0</v>
      </c>
      <c r="X1167" s="2">
        <v>-358028.68</v>
      </c>
      <c r="Y1167" s="2">
        <v>0</v>
      </c>
      <c r="Z1167" s="2">
        <v>-358028.68</v>
      </c>
      <c r="AA1167" s="2">
        <v>0</v>
      </c>
    </row>
    <row r="1168" spans="1:27" ht="15" customHeight="1" x14ac:dyDescent="0.25">
      <c r="A1168" s="75" t="str">
        <f t="shared" si="54"/>
        <v>LDUSTFIgnore</v>
      </c>
      <c r="B1168" s="75" t="str">
        <f>VLOOKUP(L1168,Mapping!D:F,3,0)</f>
        <v>Ignore</v>
      </c>
      <c r="C1168" s="75" t="str">
        <f>VLOOKUP(L1168,Mapping!D:G,4,0)</f>
        <v>Ignore</v>
      </c>
      <c r="D1168" s="78">
        <f t="shared" si="55"/>
        <v>2.6299999999999999E-5</v>
      </c>
      <c r="E1168" s="78">
        <f t="shared" si="56"/>
        <v>3.8399999999999998E-5</v>
      </c>
      <c r="F1168" s="76" t="str">
        <f>VLOOKUP(L1168,Mapping!D:H,5,0)</f>
        <v>AUM</v>
      </c>
      <c r="G1168" s="1" t="s">
        <v>648</v>
      </c>
      <c r="H1168" s="1" t="s">
        <v>995</v>
      </c>
      <c r="I1168" s="1" t="s">
        <v>997</v>
      </c>
      <c r="J1168" s="6">
        <v>212000</v>
      </c>
      <c r="K1168" s="1" t="s">
        <v>681</v>
      </c>
      <c r="L1168" s="6">
        <v>212233</v>
      </c>
      <c r="M1168" s="2">
        <v>0</v>
      </c>
      <c r="N1168" s="1" t="s">
        <v>694</v>
      </c>
      <c r="O1168" s="1" t="s">
        <v>651</v>
      </c>
      <c r="P1168" s="2">
        <v>0</v>
      </c>
      <c r="Q1168" s="2">
        <v>121</v>
      </c>
      <c r="R1168" s="2">
        <v>0</v>
      </c>
      <c r="S1168" s="2">
        <v>263</v>
      </c>
      <c r="T1168" s="2">
        <v>0</v>
      </c>
      <c r="U1168" s="2">
        <v>384</v>
      </c>
      <c r="V1168" s="2">
        <v>0</v>
      </c>
      <c r="W1168" s="2">
        <v>121</v>
      </c>
      <c r="X1168" s="2">
        <v>0</v>
      </c>
      <c r="Y1168" s="2">
        <v>263</v>
      </c>
      <c r="Z1168" s="2">
        <v>0</v>
      </c>
      <c r="AA1168" s="2">
        <v>384</v>
      </c>
    </row>
    <row r="1169" spans="1:27" ht="15" customHeight="1" x14ac:dyDescent="0.25">
      <c r="A1169" s="75" t="str">
        <f t="shared" si="54"/>
        <v>LDUSTFIgnore</v>
      </c>
      <c r="B1169" s="75" t="str">
        <f>VLOOKUP(L1169,Mapping!D:F,3,0)</f>
        <v>Ignore</v>
      </c>
      <c r="C1169" s="75" t="str">
        <f>VLOOKUP(L1169,Mapping!D:G,4,0)</f>
        <v>Ignore</v>
      </c>
      <c r="D1169" s="78">
        <f t="shared" si="55"/>
        <v>3.5632999999999996E-5</v>
      </c>
      <c r="E1169" s="78">
        <f t="shared" si="56"/>
        <v>8.7998099999999995E-4</v>
      </c>
      <c r="F1169" s="76" t="str">
        <f>VLOOKUP(L1169,Mapping!D:H,5,0)</f>
        <v>AUM</v>
      </c>
      <c r="G1169" s="1" t="s">
        <v>648</v>
      </c>
      <c r="H1169" s="1" t="s">
        <v>995</v>
      </c>
      <c r="I1169" s="1" t="s">
        <v>997</v>
      </c>
      <c r="J1169" s="6">
        <v>212000</v>
      </c>
      <c r="K1169" s="1" t="s">
        <v>681</v>
      </c>
      <c r="L1169" s="6">
        <v>212240</v>
      </c>
      <c r="M1169" s="2">
        <v>0</v>
      </c>
      <c r="N1169" s="1" t="s">
        <v>695</v>
      </c>
      <c r="O1169" s="1" t="s">
        <v>651</v>
      </c>
      <c r="P1169" s="2">
        <v>0</v>
      </c>
      <c r="Q1169" s="2">
        <v>8443.48</v>
      </c>
      <c r="R1169" s="2">
        <v>0</v>
      </c>
      <c r="S1169" s="2">
        <v>356.33</v>
      </c>
      <c r="T1169" s="2">
        <v>0</v>
      </c>
      <c r="U1169" s="2">
        <v>8799.81</v>
      </c>
      <c r="V1169" s="2">
        <v>0</v>
      </c>
      <c r="W1169" s="2">
        <v>8443.48</v>
      </c>
      <c r="X1169" s="2">
        <v>0</v>
      </c>
      <c r="Y1169" s="2">
        <v>356.33</v>
      </c>
      <c r="Z1169" s="2">
        <v>0</v>
      </c>
      <c r="AA1169" s="2">
        <v>8799.81</v>
      </c>
    </row>
    <row r="1170" spans="1:27" ht="15" customHeight="1" x14ac:dyDescent="0.25">
      <c r="A1170" s="75" t="str">
        <f t="shared" si="54"/>
        <v>LDUSTFIgnore</v>
      </c>
      <c r="B1170" s="75" t="str">
        <f>VLOOKUP(L1170,Mapping!D:F,3,0)</f>
        <v>Ignore</v>
      </c>
      <c r="C1170" s="75" t="str">
        <f>VLOOKUP(L1170,Mapping!D:G,4,0)</f>
        <v>Ignore</v>
      </c>
      <c r="D1170" s="78">
        <f t="shared" si="55"/>
        <v>9.0000000000000006E-5</v>
      </c>
      <c r="E1170" s="78">
        <f t="shared" si="56"/>
        <v>1.0624999999999999E-4</v>
      </c>
      <c r="F1170" s="76" t="str">
        <f>VLOOKUP(L1170,Mapping!D:H,5,0)</f>
        <v>AUM</v>
      </c>
      <c r="G1170" s="1" t="s">
        <v>648</v>
      </c>
      <c r="H1170" s="1" t="s">
        <v>995</v>
      </c>
      <c r="I1170" s="1" t="s">
        <v>997</v>
      </c>
      <c r="J1170" s="6">
        <v>212000</v>
      </c>
      <c r="K1170" s="1" t="s">
        <v>681</v>
      </c>
      <c r="L1170" s="6">
        <v>212247</v>
      </c>
      <c r="M1170" s="2">
        <v>0</v>
      </c>
      <c r="N1170" s="1" t="s">
        <v>696</v>
      </c>
      <c r="O1170" s="1" t="s">
        <v>651</v>
      </c>
      <c r="P1170" s="2">
        <v>0</v>
      </c>
      <c r="Q1170" s="2">
        <v>162.5</v>
      </c>
      <c r="R1170" s="2">
        <v>0</v>
      </c>
      <c r="S1170" s="2">
        <v>900</v>
      </c>
      <c r="T1170" s="2">
        <v>0</v>
      </c>
      <c r="U1170" s="2">
        <v>1062.5</v>
      </c>
      <c r="V1170" s="2">
        <v>0</v>
      </c>
      <c r="W1170" s="2">
        <v>162.5</v>
      </c>
      <c r="X1170" s="2">
        <v>0</v>
      </c>
      <c r="Y1170" s="2">
        <v>900</v>
      </c>
      <c r="Z1170" s="2">
        <v>0</v>
      </c>
      <c r="AA1170" s="2">
        <v>1062.5</v>
      </c>
    </row>
    <row r="1171" spans="1:27" ht="15" customHeight="1" x14ac:dyDescent="0.25">
      <c r="A1171" s="75" t="str">
        <f t="shared" si="54"/>
        <v>LDUSTFIgnore</v>
      </c>
      <c r="B1171" s="75" t="str">
        <f>VLOOKUP(L1171,Mapping!D:F,3,0)</f>
        <v>Ignore</v>
      </c>
      <c r="C1171" s="75" t="str">
        <f>VLOOKUP(L1171,Mapping!D:G,4,0)</f>
        <v>Ignore</v>
      </c>
      <c r="D1171" s="78">
        <f t="shared" si="55"/>
        <v>-2.7214200000000001E-4</v>
      </c>
      <c r="E1171" s="78">
        <f t="shared" si="56"/>
        <v>3.2044099999999998E-4</v>
      </c>
      <c r="F1171" s="76" t="str">
        <f>VLOOKUP(L1171,Mapping!D:H,5,0)</f>
        <v>AUM</v>
      </c>
      <c r="G1171" s="1" t="s">
        <v>648</v>
      </c>
      <c r="H1171" s="1" t="s">
        <v>995</v>
      </c>
      <c r="I1171" s="1" t="s">
        <v>997</v>
      </c>
      <c r="J1171" s="6">
        <v>212000</v>
      </c>
      <c r="K1171" s="1" t="s">
        <v>681</v>
      </c>
      <c r="L1171" s="6">
        <v>212252</v>
      </c>
      <c r="M1171" s="2">
        <v>0</v>
      </c>
      <c r="N1171" s="1" t="s">
        <v>697</v>
      </c>
      <c r="O1171" s="1" t="s">
        <v>651</v>
      </c>
      <c r="P1171" s="2">
        <v>0</v>
      </c>
      <c r="Q1171" s="2">
        <v>5925.83</v>
      </c>
      <c r="R1171" s="2">
        <v>-2721.42</v>
      </c>
      <c r="S1171" s="2">
        <v>0</v>
      </c>
      <c r="T1171" s="2">
        <v>0</v>
      </c>
      <c r="U1171" s="2">
        <v>3204.41</v>
      </c>
      <c r="V1171" s="2">
        <v>0</v>
      </c>
      <c r="W1171" s="2">
        <v>5925.83</v>
      </c>
      <c r="X1171" s="2">
        <v>-2721.42</v>
      </c>
      <c r="Y1171" s="2">
        <v>0</v>
      </c>
      <c r="Z1171" s="2">
        <v>0</v>
      </c>
      <c r="AA1171" s="2">
        <v>3204.41</v>
      </c>
    </row>
    <row r="1172" spans="1:27" ht="15" customHeight="1" x14ac:dyDescent="0.25">
      <c r="A1172" s="75" t="str">
        <f t="shared" si="54"/>
        <v>LDUSTFIgnore</v>
      </c>
      <c r="B1172" s="75" t="str">
        <f>VLOOKUP(L1172,Mapping!D:F,3,0)</f>
        <v>Ignore</v>
      </c>
      <c r="C1172" s="75" t="str">
        <f>VLOOKUP(L1172,Mapping!D:G,4,0)</f>
        <v>Ignore</v>
      </c>
      <c r="D1172" s="78">
        <f t="shared" si="55"/>
        <v>1.8267641000000001E-2</v>
      </c>
      <c r="E1172" s="78">
        <f t="shared" si="56"/>
        <v>1.8267643E-2</v>
      </c>
      <c r="F1172" s="76" t="str">
        <f>VLOOKUP(L1172,Mapping!D:H,5,0)</f>
        <v>AUM</v>
      </c>
      <c r="G1172" s="1" t="s">
        <v>648</v>
      </c>
      <c r="H1172" s="1" t="s">
        <v>995</v>
      </c>
      <c r="I1172" s="1" t="s">
        <v>997</v>
      </c>
      <c r="J1172" s="6">
        <v>212000</v>
      </c>
      <c r="K1172" s="1" t="s">
        <v>681</v>
      </c>
      <c r="L1172" s="6">
        <v>212255</v>
      </c>
      <c r="M1172" s="2">
        <v>0</v>
      </c>
      <c r="N1172" s="1" t="s">
        <v>698</v>
      </c>
      <c r="O1172" s="1" t="s">
        <v>651</v>
      </c>
      <c r="P1172" s="2">
        <v>0</v>
      </c>
      <c r="Q1172" s="2">
        <v>0.02</v>
      </c>
      <c r="R1172" s="2">
        <v>0</v>
      </c>
      <c r="S1172" s="2">
        <v>182676.41</v>
      </c>
      <c r="T1172" s="2">
        <v>0</v>
      </c>
      <c r="U1172" s="2">
        <v>182676.43</v>
      </c>
      <c r="V1172" s="2">
        <v>0</v>
      </c>
      <c r="W1172" s="2">
        <v>0.02</v>
      </c>
      <c r="X1172" s="2">
        <v>0</v>
      </c>
      <c r="Y1172" s="2">
        <v>182676.41</v>
      </c>
      <c r="Z1172" s="2">
        <v>0</v>
      </c>
      <c r="AA1172" s="2">
        <v>182676.43</v>
      </c>
    </row>
    <row r="1173" spans="1:27" ht="15" customHeight="1" x14ac:dyDescent="0.25">
      <c r="A1173" s="75" t="str">
        <f t="shared" si="54"/>
        <v>LDUSTFIgnore</v>
      </c>
      <c r="B1173" s="75" t="str">
        <f>VLOOKUP(L1173,Mapping!D:F,3,0)</f>
        <v>Ignore</v>
      </c>
      <c r="C1173" s="75" t="str">
        <f>VLOOKUP(L1173,Mapping!D:G,4,0)</f>
        <v>Ignore</v>
      </c>
      <c r="D1173" s="78">
        <f t="shared" si="55"/>
        <v>-2.3699490000000001E-3</v>
      </c>
      <c r="E1173" s="78">
        <f t="shared" si="56"/>
        <v>-1.0000000000000001E-9</v>
      </c>
      <c r="F1173" s="76" t="str">
        <f>VLOOKUP(L1173,Mapping!D:H,5,0)</f>
        <v>AUM</v>
      </c>
      <c r="G1173" s="1" t="s">
        <v>648</v>
      </c>
      <c r="H1173" s="1" t="s">
        <v>995</v>
      </c>
      <c r="I1173" s="1" t="s">
        <v>997</v>
      </c>
      <c r="J1173" s="6">
        <v>212000</v>
      </c>
      <c r="K1173" s="1" t="s">
        <v>681</v>
      </c>
      <c r="L1173" s="6">
        <v>212271</v>
      </c>
      <c r="M1173" s="2">
        <v>0</v>
      </c>
      <c r="N1173" s="1" t="s">
        <v>700</v>
      </c>
      <c r="O1173" s="1" t="s">
        <v>651</v>
      </c>
      <c r="P1173" s="2">
        <v>0</v>
      </c>
      <c r="Q1173" s="2">
        <v>23699.48</v>
      </c>
      <c r="R1173" s="2">
        <v>-23699.49</v>
      </c>
      <c r="S1173" s="2">
        <v>0</v>
      </c>
      <c r="T1173" s="2">
        <v>-0.01</v>
      </c>
      <c r="U1173" s="2">
        <v>0</v>
      </c>
      <c r="V1173" s="2">
        <v>0</v>
      </c>
      <c r="W1173" s="2">
        <v>23699.48</v>
      </c>
      <c r="X1173" s="2">
        <v>-23699.49</v>
      </c>
      <c r="Y1173" s="2">
        <v>0</v>
      </c>
      <c r="Z1173" s="2">
        <v>-0.01</v>
      </c>
      <c r="AA1173" s="2">
        <v>0</v>
      </c>
    </row>
    <row r="1174" spans="1:27" ht="15" customHeight="1" x14ac:dyDescent="0.25">
      <c r="A1174" s="75" t="str">
        <f t="shared" si="54"/>
        <v>LDUSTFIgnore</v>
      </c>
      <c r="B1174" s="75" t="str">
        <f>VLOOKUP(L1174,Mapping!D:F,3,0)</f>
        <v>Ignore</v>
      </c>
      <c r="C1174" s="75" t="str">
        <f>VLOOKUP(L1174,Mapping!D:G,4,0)</f>
        <v>Ignore</v>
      </c>
      <c r="D1174" s="78">
        <f t="shared" si="55"/>
        <v>-2.3699490000000001E-3</v>
      </c>
      <c r="E1174" s="78">
        <f t="shared" si="56"/>
        <v>-1.0000000000000001E-9</v>
      </c>
      <c r="F1174" s="76" t="str">
        <f>VLOOKUP(L1174,Mapping!D:H,5,0)</f>
        <v>AUM</v>
      </c>
      <c r="G1174" s="1" t="s">
        <v>648</v>
      </c>
      <c r="H1174" s="1" t="s">
        <v>995</v>
      </c>
      <c r="I1174" s="1" t="s">
        <v>997</v>
      </c>
      <c r="J1174" s="6">
        <v>212000</v>
      </c>
      <c r="K1174" s="1" t="s">
        <v>681</v>
      </c>
      <c r="L1174" s="6">
        <v>212272</v>
      </c>
      <c r="M1174" s="2">
        <v>0</v>
      </c>
      <c r="N1174" s="1" t="s">
        <v>701</v>
      </c>
      <c r="O1174" s="1" t="s">
        <v>651</v>
      </c>
      <c r="P1174" s="2">
        <v>0</v>
      </c>
      <c r="Q1174" s="2">
        <v>23699.48</v>
      </c>
      <c r="R1174" s="2">
        <v>-23699.49</v>
      </c>
      <c r="S1174" s="2">
        <v>0</v>
      </c>
      <c r="T1174" s="2">
        <v>-0.01</v>
      </c>
      <c r="U1174" s="2">
        <v>0</v>
      </c>
      <c r="V1174" s="2">
        <v>0</v>
      </c>
      <c r="W1174" s="2">
        <v>23699.48</v>
      </c>
      <c r="X1174" s="2">
        <v>-23699.49</v>
      </c>
      <c r="Y1174" s="2">
        <v>0</v>
      </c>
      <c r="Z1174" s="2">
        <v>-0.01</v>
      </c>
      <c r="AA1174" s="2">
        <v>0</v>
      </c>
    </row>
    <row r="1175" spans="1:27" ht="15" customHeight="1" x14ac:dyDescent="0.25">
      <c r="A1175" s="75" t="str">
        <f t="shared" si="54"/>
        <v>LDUSTFIgnore</v>
      </c>
      <c r="B1175" s="75" t="str">
        <f>VLOOKUP(L1175,Mapping!D:F,3,0)</f>
        <v>Ignore</v>
      </c>
      <c r="C1175" s="75" t="str">
        <f>VLOOKUP(L1175,Mapping!D:G,4,0)</f>
        <v>Ignore</v>
      </c>
      <c r="D1175" s="78">
        <f t="shared" si="55"/>
        <v>-4.2339999999999998E-5</v>
      </c>
      <c r="E1175" s="78">
        <f t="shared" si="56"/>
        <v>7.0290000000000008E-6</v>
      </c>
      <c r="F1175" s="76" t="str">
        <f>VLOOKUP(L1175,Mapping!D:H,5,0)</f>
        <v>AUM</v>
      </c>
      <c r="G1175" s="1" t="s">
        <v>648</v>
      </c>
      <c r="H1175" s="1" t="s">
        <v>995</v>
      </c>
      <c r="I1175" s="1" t="s">
        <v>997</v>
      </c>
      <c r="J1175" s="6">
        <v>212000</v>
      </c>
      <c r="K1175" s="1" t="s">
        <v>681</v>
      </c>
      <c r="L1175" s="6">
        <v>212427</v>
      </c>
      <c r="M1175" s="2">
        <v>0</v>
      </c>
      <c r="N1175" s="1" t="s">
        <v>768</v>
      </c>
      <c r="O1175" s="1" t="s">
        <v>651</v>
      </c>
      <c r="P1175" s="2">
        <v>0</v>
      </c>
      <c r="Q1175" s="2">
        <v>493.69</v>
      </c>
      <c r="R1175" s="2">
        <v>-423.4</v>
      </c>
      <c r="S1175" s="2">
        <v>0</v>
      </c>
      <c r="T1175" s="2">
        <v>0</v>
      </c>
      <c r="U1175" s="2">
        <v>70.290000000000006</v>
      </c>
      <c r="V1175" s="2">
        <v>0</v>
      </c>
      <c r="W1175" s="2">
        <v>493.69</v>
      </c>
      <c r="X1175" s="2">
        <v>-423.4</v>
      </c>
      <c r="Y1175" s="2">
        <v>0</v>
      </c>
      <c r="Z1175" s="2">
        <v>0</v>
      </c>
      <c r="AA1175" s="2">
        <v>70.290000000000006</v>
      </c>
    </row>
    <row r="1176" spans="1:27" ht="15" customHeight="1" x14ac:dyDescent="0.25">
      <c r="A1176" s="75" t="str">
        <f t="shared" si="54"/>
        <v>LDUSTFIgnore</v>
      </c>
      <c r="B1176" s="75" t="str">
        <f>VLOOKUP(L1176,Mapping!D:F,3,0)</f>
        <v>Ignore</v>
      </c>
      <c r="C1176" s="75" t="str">
        <f>VLOOKUP(L1176,Mapping!D:G,4,0)</f>
        <v>Ignore</v>
      </c>
      <c r="D1176" s="78">
        <f t="shared" si="55"/>
        <v>3.5632999999999996E-5</v>
      </c>
      <c r="E1176" s="78">
        <f t="shared" si="56"/>
        <v>8.7998099999999995E-4</v>
      </c>
      <c r="F1176" s="76" t="str">
        <f>VLOOKUP(L1176,Mapping!D:H,5,0)</f>
        <v>AUM</v>
      </c>
      <c r="G1176" s="1" t="s">
        <v>648</v>
      </c>
      <c r="H1176" s="1" t="s">
        <v>995</v>
      </c>
      <c r="I1176" s="1" t="s">
        <v>997</v>
      </c>
      <c r="J1176" s="6">
        <v>212000</v>
      </c>
      <c r="K1176" s="1" t="s">
        <v>681</v>
      </c>
      <c r="L1176" s="6">
        <v>213166</v>
      </c>
      <c r="M1176" s="2">
        <v>0</v>
      </c>
      <c r="N1176" s="1" t="s">
        <v>702</v>
      </c>
      <c r="O1176" s="1" t="s">
        <v>651</v>
      </c>
      <c r="P1176" s="2">
        <v>0</v>
      </c>
      <c r="Q1176" s="2">
        <v>8443.48</v>
      </c>
      <c r="R1176" s="2">
        <v>0</v>
      </c>
      <c r="S1176" s="2">
        <v>356.33</v>
      </c>
      <c r="T1176" s="2">
        <v>0</v>
      </c>
      <c r="U1176" s="2">
        <v>8799.81</v>
      </c>
      <c r="V1176" s="2">
        <v>0</v>
      </c>
      <c r="W1176" s="2">
        <v>8443.48</v>
      </c>
      <c r="X1176" s="2">
        <v>0</v>
      </c>
      <c r="Y1176" s="2">
        <v>356.33</v>
      </c>
      <c r="Z1176" s="2">
        <v>0</v>
      </c>
      <c r="AA1176" s="2">
        <v>8799.81</v>
      </c>
    </row>
    <row r="1177" spans="1:27" ht="15" customHeight="1" x14ac:dyDescent="0.25">
      <c r="A1177" s="75" t="str">
        <f t="shared" si="54"/>
        <v>LDUSTFIgnore</v>
      </c>
      <c r="B1177" s="75" t="str">
        <f>VLOOKUP(L1177,Mapping!D:F,3,0)</f>
        <v>Ignore</v>
      </c>
      <c r="C1177" s="75" t="str">
        <f>VLOOKUP(L1177,Mapping!D:G,4,0)</f>
        <v>Ignore</v>
      </c>
      <c r="D1177" s="78">
        <f t="shared" si="55"/>
        <v>-9.8523000000000005E-5</v>
      </c>
      <c r="E1177" s="78">
        <f t="shared" si="56"/>
        <v>0</v>
      </c>
      <c r="F1177" s="76" t="str">
        <f>VLOOKUP(L1177,Mapping!D:H,5,0)</f>
        <v>AUM</v>
      </c>
      <c r="G1177" s="1" t="s">
        <v>648</v>
      </c>
      <c r="H1177" s="1" t="s">
        <v>995</v>
      </c>
      <c r="I1177" s="1" t="s">
        <v>997</v>
      </c>
      <c r="J1177" s="6">
        <v>212000</v>
      </c>
      <c r="K1177" s="1" t="s">
        <v>681</v>
      </c>
      <c r="L1177" s="6">
        <v>214100</v>
      </c>
      <c r="M1177" s="2">
        <v>0</v>
      </c>
      <c r="N1177" s="1" t="s">
        <v>944</v>
      </c>
      <c r="O1177" s="1" t="s">
        <v>651</v>
      </c>
      <c r="P1177" s="2">
        <v>0</v>
      </c>
      <c r="Q1177" s="2">
        <v>985.23</v>
      </c>
      <c r="R1177" s="2">
        <v>-985.23</v>
      </c>
      <c r="S1177" s="2">
        <v>0</v>
      </c>
      <c r="T1177" s="2">
        <v>0</v>
      </c>
      <c r="U1177" s="2">
        <v>0</v>
      </c>
      <c r="V1177" s="2">
        <v>0</v>
      </c>
      <c r="W1177" s="2">
        <v>985.23</v>
      </c>
      <c r="X1177" s="2">
        <v>-985.23</v>
      </c>
      <c r="Y1177" s="2">
        <v>0</v>
      </c>
      <c r="Z1177" s="2">
        <v>0</v>
      </c>
      <c r="AA1177" s="2">
        <v>0</v>
      </c>
    </row>
    <row r="1178" spans="1:27" ht="15" customHeight="1" x14ac:dyDescent="0.25">
      <c r="A1178" s="75" t="str">
        <f t="shared" si="54"/>
        <v>LDUSTFIgnore</v>
      </c>
      <c r="B1178" s="75" t="str">
        <f>VLOOKUP(L1178,Mapping!D:F,3,0)</f>
        <v>Ignore</v>
      </c>
      <c r="C1178" s="75" t="str">
        <f>VLOOKUP(L1178,Mapping!D:G,4,0)</f>
        <v>Ignore</v>
      </c>
      <c r="D1178" s="78">
        <f t="shared" si="55"/>
        <v>-2.6069442999999998E-2</v>
      </c>
      <c r="E1178" s="78">
        <f t="shared" si="56"/>
        <v>4.4999999999999999E-8</v>
      </c>
      <c r="F1178" s="76" t="str">
        <f>VLOOKUP(L1178,Mapping!D:H,5,0)</f>
        <v>AUM</v>
      </c>
      <c r="G1178" s="1" t="s">
        <v>648</v>
      </c>
      <c r="H1178" s="1" t="s">
        <v>995</v>
      </c>
      <c r="I1178" s="1" t="s">
        <v>997</v>
      </c>
      <c r="J1178" s="6">
        <v>213000</v>
      </c>
      <c r="K1178" s="1" t="s">
        <v>703</v>
      </c>
      <c r="L1178" s="6">
        <v>213500</v>
      </c>
      <c r="M1178" s="2">
        <v>0</v>
      </c>
      <c r="N1178" s="1" t="s">
        <v>704</v>
      </c>
      <c r="O1178" s="1" t="s">
        <v>651</v>
      </c>
      <c r="P1178" s="2">
        <v>0</v>
      </c>
      <c r="Q1178" s="2">
        <v>260694.88</v>
      </c>
      <c r="R1178" s="2">
        <v>-260694.43</v>
      </c>
      <c r="S1178" s="2">
        <v>0</v>
      </c>
      <c r="T1178" s="2">
        <v>0</v>
      </c>
      <c r="U1178" s="2">
        <v>0.45</v>
      </c>
      <c r="V1178" s="2">
        <v>0</v>
      </c>
      <c r="W1178" s="2">
        <v>260694.88</v>
      </c>
      <c r="X1178" s="2">
        <v>-260694.43</v>
      </c>
      <c r="Y1178" s="2">
        <v>0</v>
      </c>
      <c r="Z1178" s="2">
        <v>0</v>
      </c>
      <c r="AA1178" s="2">
        <v>0.45</v>
      </c>
    </row>
    <row r="1179" spans="1:27" ht="15" customHeight="1" x14ac:dyDescent="0.25">
      <c r="A1179" s="75" t="str">
        <f t="shared" si="54"/>
        <v>LDUSTFIgnore</v>
      </c>
      <c r="B1179" s="75" t="str">
        <f>VLOOKUP(L1179,Mapping!D:F,3,0)</f>
        <v>Ignore</v>
      </c>
      <c r="C1179" s="75" t="str">
        <f>VLOOKUP(L1179,Mapping!D:G,4,0)</f>
        <v>Ignore</v>
      </c>
      <c r="D1179" s="78">
        <f t="shared" si="55"/>
        <v>9.7835000000000001E-5</v>
      </c>
      <c r="E1179" s="78">
        <f t="shared" si="56"/>
        <v>1.5066800000000002E-4</v>
      </c>
      <c r="F1179" s="76" t="str">
        <f>VLOOKUP(L1179,Mapping!D:H,5,0)</f>
        <v>AUM</v>
      </c>
      <c r="G1179" s="1" t="s">
        <v>648</v>
      </c>
      <c r="H1179" s="1" t="s">
        <v>995</v>
      </c>
      <c r="I1179" s="1" t="s">
        <v>997</v>
      </c>
      <c r="J1179" s="6">
        <v>220000</v>
      </c>
      <c r="K1179" s="1" t="s">
        <v>705</v>
      </c>
      <c r="L1179" s="6">
        <v>210125</v>
      </c>
      <c r="M1179" s="2">
        <v>0</v>
      </c>
      <c r="N1179" s="1" t="s">
        <v>1651</v>
      </c>
      <c r="O1179" s="1" t="s">
        <v>651</v>
      </c>
      <c r="P1179" s="2">
        <v>0</v>
      </c>
      <c r="Q1179" s="2">
        <v>528.33000000000004</v>
      </c>
      <c r="R1179" s="2">
        <v>0</v>
      </c>
      <c r="S1179" s="2">
        <v>978.35</v>
      </c>
      <c r="T1179" s="2">
        <v>0</v>
      </c>
      <c r="U1179" s="2">
        <v>1506.68</v>
      </c>
      <c r="V1179" s="2">
        <v>0</v>
      </c>
      <c r="W1179" s="2">
        <v>528.33000000000004</v>
      </c>
      <c r="X1179" s="2">
        <v>0</v>
      </c>
      <c r="Y1179" s="2">
        <v>978.35</v>
      </c>
      <c r="Z1179" s="2">
        <v>0</v>
      </c>
      <c r="AA1179" s="2">
        <v>1506.68</v>
      </c>
    </row>
    <row r="1180" spans="1:27" ht="15" customHeight="1" x14ac:dyDescent="0.25">
      <c r="A1180" s="75" t="str">
        <f t="shared" si="54"/>
        <v>LDUSTFIgnore</v>
      </c>
      <c r="B1180" s="75" t="str">
        <f>VLOOKUP(L1180,Mapping!D:F,3,0)</f>
        <v>Ignore</v>
      </c>
      <c r="C1180" s="75" t="str">
        <f>VLOOKUP(L1180,Mapping!D:G,4,0)</f>
        <v>Ignore</v>
      </c>
      <c r="D1180" s="78">
        <f t="shared" si="55"/>
        <v>-1.3779100000000001E-4</v>
      </c>
      <c r="E1180" s="78">
        <f t="shared" si="56"/>
        <v>0</v>
      </c>
      <c r="F1180" s="76" t="str">
        <f>VLOOKUP(L1180,Mapping!D:H,5,0)</f>
        <v>AUM</v>
      </c>
      <c r="G1180" s="1" t="s">
        <v>648</v>
      </c>
      <c r="H1180" s="1" t="s">
        <v>995</v>
      </c>
      <c r="I1180" s="1" t="s">
        <v>997</v>
      </c>
      <c r="J1180" s="6">
        <v>220000</v>
      </c>
      <c r="K1180" s="1" t="s">
        <v>705</v>
      </c>
      <c r="L1180" s="6">
        <v>210180</v>
      </c>
      <c r="M1180" s="2">
        <v>0</v>
      </c>
      <c r="N1180" s="1" t="s">
        <v>1716</v>
      </c>
      <c r="O1180" s="1" t="s">
        <v>651</v>
      </c>
      <c r="P1180" s="2">
        <v>0</v>
      </c>
      <c r="Q1180" s="2">
        <v>1377.91</v>
      </c>
      <c r="R1180" s="2">
        <v>-1377.91</v>
      </c>
      <c r="S1180" s="2">
        <v>0</v>
      </c>
      <c r="T1180" s="2">
        <v>0</v>
      </c>
      <c r="U1180" s="2">
        <v>0</v>
      </c>
      <c r="V1180" s="2">
        <v>0</v>
      </c>
      <c r="W1180" s="2">
        <v>1377.91</v>
      </c>
      <c r="X1180" s="2">
        <v>-1377.91</v>
      </c>
      <c r="Y1180" s="2">
        <v>0</v>
      </c>
      <c r="Z1180" s="2">
        <v>0</v>
      </c>
      <c r="AA1180" s="2">
        <v>0</v>
      </c>
    </row>
    <row r="1181" spans="1:27" ht="15" customHeight="1" x14ac:dyDescent="0.25">
      <c r="A1181" s="75" t="str">
        <f t="shared" si="54"/>
        <v>LDUSTF1.2</v>
      </c>
      <c r="B1181" s="75">
        <f>VLOOKUP(L1181,Mapping!D:F,3,0)</f>
        <v>1.2</v>
      </c>
      <c r="C1181" s="75" t="str">
        <f>VLOOKUP(L1181,Mapping!D:G,4,0)</f>
        <v>Ignore</v>
      </c>
      <c r="D1181" s="78">
        <f t="shared" si="55"/>
        <v>-2.2369351000000002</v>
      </c>
      <c r="E1181" s="78">
        <f t="shared" si="56"/>
        <v>83.892780299999998</v>
      </c>
      <c r="F1181" s="76">
        <f>VLOOKUP(L1181,Mapping!D:H,5,0)</f>
        <v>0</v>
      </c>
      <c r="G1181" s="1" t="s">
        <v>648</v>
      </c>
      <c r="H1181" s="1" t="s">
        <v>995</v>
      </c>
      <c r="I1181" s="1" t="s">
        <v>997</v>
      </c>
      <c r="J1181" s="6">
        <v>301000</v>
      </c>
      <c r="K1181" s="1" t="s">
        <v>710</v>
      </c>
      <c r="L1181" s="6">
        <v>310000</v>
      </c>
      <c r="M1181" s="2">
        <v>0</v>
      </c>
      <c r="N1181" s="1" t="s">
        <v>711</v>
      </c>
      <c r="O1181" s="1" t="s">
        <v>651</v>
      </c>
      <c r="P1181" s="2">
        <v>0</v>
      </c>
      <c r="Q1181" s="2">
        <v>861297154</v>
      </c>
      <c r="R1181" s="2">
        <v>-22369351</v>
      </c>
      <c r="S1181" s="2">
        <v>0</v>
      </c>
      <c r="T1181" s="2">
        <v>0</v>
      </c>
      <c r="U1181" s="2">
        <v>838927803</v>
      </c>
      <c r="V1181" s="2">
        <v>0</v>
      </c>
      <c r="W1181" s="2">
        <v>861297154</v>
      </c>
      <c r="X1181" s="2">
        <v>-22369351</v>
      </c>
      <c r="Y1181" s="2">
        <v>0</v>
      </c>
      <c r="Z1181" s="2">
        <v>0</v>
      </c>
      <c r="AA1181" s="2">
        <v>838927803</v>
      </c>
    </row>
    <row r="1182" spans="1:27" ht="15" customHeight="1" x14ac:dyDescent="0.25">
      <c r="A1182" s="75" t="str">
        <f t="shared" si="54"/>
        <v>LDUSTFIgnore</v>
      </c>
      <c r="B1182" s="75" t="str">
        <f>VLOOKUP(L1182,Mapping!D:F,3,0)</f>
        <v>Ignore</v>
      </c>
      <c r="C1182" s="75" t="str">
        <f>VLOOKUP(L1182,Mapping!D:G,4,0)</f>
        <v>Ignore</v>
      </c>
      <c r="D1182" s="78">
        <f t="shared" si="55"/>
        <v>0.137182519</v>
      </c>
      <c r="E1182" s="78">
        <f t="shared" si="56"/>
        <v>0.56199750599999998</v>
      </c>
      <c r="F1182" s="76">
        <f>VLOOKUP(L1182,Mapping!D:H,5,0)</f>
        <v>0</v>
      </c>
      <c r="G1182" s="1" t="s">
        <v>648</v>
      </c>
      <c r="H1182" s="1" t="s">
        <v>995</v>
      </c>
      <c r="I1182" s="1" t="s">
        <v>997</v>
      </c>
      <c r="J1182" s="6">
        <v>303000</v>
      </c>
      <c r="K1182" s="1" t="s">
        <v>712</v>
      </c>
      <c r="L1182" s="6">
        <v>303201</v>
      </c>
      <c r="M1182" s="2">
        <v>0</v>
      </c>
      <c r="N1182" s="1" t="s">
        <v>713</v>
      </c>
      <c r="O1182" s="1" t="s">
        <v>651</v>
      </c>
      <c r="P1182" s="2">
        <v>0</v>
      </c>
      <c r="Q1182" s="2">
        <v>4248149.87</v>
      </c>
      <c r="R1182" s="2">
        <v>0</v>
      </c>
      <c r="S1182" s="2">
        <v>1371825.19</v>
      </c>
      <c r="T1182" s="2">
        <v>0</v>
      </c>
      <c r="U1182" s="2">
        <v>5619975.0599999996</v>
      </c>
      <c r="V1182" s="2">
        <v>0</v>
      </c>
      <c r="W1182" s="2">
        <v>4248149.87</v>
      </c>
      <c r="X1182" s="2">
        <v>0</v>
      </c>
      <c r="Y1182" s="2">
        <v>1371825.19</v>
      </c>
      <c r="Z1182" s="2">
        <v>0</v>
      </c>
      <c r="AA1182" s="2">
        <v>5619975.0599999996</v>
      </c>
    </row>
    <row r="1183" spans="1:27" ht="15" customHeight="1" x14ac:dyDescent="0.25">
      <c r="A1183" s="75" t="str">
        <f t="shared" si="54"/>
        <v>LDUSTFIgnore</v>
      </c>
      <c r="B1183" s="75" t="str">
        <f>VLOOKUP(L1183,Mapping!D:F,3,0)</f>
        <v>Ignore</v>
      </c>
      <c r="C1183" s="75" t="str">
        <f>VLOOKUP(L1183,Mapping!D:G,4,0)</f>
        <v>Ignore</v>
      </c>
      <c r="D1183" s="78">
        <f t="shared" si="55"/>
        <v>7.4582799999999992E-4</v>
      </c>
      <c r="E1183" s="78">
        <f t="shared" si="56"/>
        <v>7.33776E-4</v>
      </c>
      <c r="F1183" s="76">
        <f>VLOOKUP(L1183,Mapping!D:H,5,0)</f>
        <v>0</v>
      </c>
      <c r="G1183" s="1" t="s">
        <v>648</v>
      </c>
      <c r="H1183" s="1" t="s">
        <v>995</v>
      </c>
      <c r="I1183" s="1" t="s">
        <v>997</v>
      </c>
      <c r="J1183" s="6">
        <v>303000</v>
      </c>
      <c r="K1183" s="1" t="s">
        <v>712</v>
      </c>
      <c r="L1183" s="6">
        <v>303213</v>
      </c>
      <c r="M1183" s="2">
        <v>0</v>
      </c>
      <c r="N1183" s="1" t="s">
        <v>838</v>
      </c>
      <c r="O1183" s="1" t="s">
        <v>651</v>
      </c>
      <c r="P1183" s="2">
        <v>-120.52</v>
      </c>
      <c r="Q1183" s="2">
        <v>0</v>
      </c>
      <c r="R1183" s="2">
        <v>0</v>
      </c>
      <c r="S1183" s="2">
        <v>7458.28</v>
      </c>
      <c r="T1183" s="2">
        <v>0</v>
      </c>
      <c r="U1183" s="2">
        <v>7337.76</v>
      </c>
      <c r="V1183" s="2">
        <v>-120.52</v>
      </c>
      <c r="W1183" s="2">
        <v>0</v>
      </c>
      <c r="X1183" s="2">
        <v>0</v>
      </c>
      <c r="Y1183" s="2">
        <v>7458.28</v>
      </c>
      <c r="Z1183" s="2">
        <v>0</v>
      </c>
      <c r="AA1183" s="2">
        <v>7337.76</v>
      </c>
    </row>
    <row r="1184" spans="1:27" ht="15" customHeight="1" x14ac:dyDescent="0.25">
      <c r="A1184" s="75" t="str">
        <f t="shared" si="54"/>
        <v>LDUSTFIgnore</v>
      </c>
      <c r="B1184" s="75" t="str">
        <f>VLOOKUP(L1184,Mapping!D:F,3,0)</f>
        <v>Ignore</v>
      </c>
      <c r="C1184" s="75" t="str">
        <f>VLOOKUP(L1184,Mapping!D:G,4,0)</f>
        <v>Ignore</v>
      </c>
      <c r="D1184" s="78">
        <f t="shared" si="55"/>
        <v>-7.0100000000000006E-6</v>
      </c>
      <c r="E1184" s="78">
        <f t="shared" si="56"/>
        <v>5.3130000000000006E-6</v>
      </c>
      <c r="F1184" s="76">
        <f>VLOOKUP(L1184,Mapping!D:H,5,0)</f>
        <v>0</v>
      </c>
      <c r="G1184" s="1" t="s">
        <v>648</v>
      </c>
      <c r="H1184" s="1" t="s">
        <v>995</v>
      </c>
      <c r="I1184" s="1" t="s">
        <v>997</v>
      </c>
      <c r="J1184" s="6">
        <v>303000</v>
      </c>
      <c r="K1184" s="1" t="s">
        <v>712</v>
      </c>
      <c r="L1184" s="6">
        <v>303215</v>
      </c>
      <c r="M1184" s="2">
        <v>0</v>
      </c>
      <c r="N1184" s="1" t="s">
        <v>839</v>
      </c>
      <c r="O1184" s="1" t="s">
        <v>651</v>
      </c>
      <c r="P1184" s="2">
        <v>0</v>
      </c>
      <c r="Q1184" s="2">
        <v>123.23</v>
      </c>
      <c r="R1184" s="2">
        <v>-70.100000000000009</v>
      </c>
      <c r="S1184" s="2">
        <v>0</v>
      </c>
      <c r="T1184" s="2">
        <v>0</v>
      </c>
      <c r="U1184" s="2">
        <v>53.13</v>
      </c>
      <c r="V1184" s="2">
        <v>0</v>
      </c>
      <c r="W1184" s="2">
        <v>123.23</v>
      </c>
      <c r="X1184" s="2">
        <v>-70.100000000000009</v>
      </c>
      <c r="Y1184" s="2">
        <v>0</v>
      </c>
      <c r="Z1184" s="2">
        <v>0</v>
      </c>
      <c r="AA1184" s="2">
        <v>53.13</v>
      </c>
    </row>
    <row r="1185" spans="1:27" ht="15" customHeight="1" x14ac:dyDescent="0.25">
      <c r="A1185" s="75" t="str">
        <f t="shared" si="54"/>
        <v>LDUSTFIgnore</v>
      </c>
      <c r="B1185" s="75" t="str">
        <f>VLOOKUP(L1185,Mapping!D:F,3,0)</f>
        <v>Ignore</v>
      </c>
      <c r="C1185" s="75" t="str">
        <f>VLOOKUP(L1185,Mapping!D:G,4,0)</f>
        <v>Ignore</v>
      </c>
      <c r="D1185" s="78">
        <f t="shared" si="55"/>
        <v>1.1512980000000001E-2</v>
      </c>
      <c r="E1185" s="78">
        <f t="shared" si="56"/>
        <v>1.151955E-2</v>
      </c>
      <c r="F1185" s="76">
        <f>VLOOKUP(L1185,Mapping!D:H,5,0)</f>
        <v>0</v>
      </c>
      <c r="G1185" s="1" t="s">
        <v>648</v>
      </c>
      <c r="H1185" s="1" t="s">
        <v>995</v>
      </c>
      <c r="I1185" s="1" t="s">
        <v>997</v>
      </c>
      <c r="J1185" s="6">
        <v>303000</v>
      </c>
      <c r="K1185" s="1" t="s">
        <v>712</v>
      </c>
      <c r="L1185" s="6">
        <v>303229</v>
      </c>
      <c r="M1185" s="2">
        <v>0</v>
      </c>
      <c r="N1185" s="1" t="s">
        <v>840</v>
      </c>
      <c r="O1185" s="1" t="s">
        <v>651</v>
      </c>
      <c r="P1185" s="2">
        <v>0</v>
      </c>
      <c r="Q1185" s="2">
        <v>65.7</v>
      </c>
      <c r="R1185" s="2">
        <v>0</v>
      </c>
      <c r="S1185" s="2">
        <v>115129.8</v>
      </c>
      <c r="T1185" s="2">
        <v>0</v>
      </c>
      <c r="U1185" s="2">
        <v>115195.5</v>
      </c>
      <c r="V1185" s="2">
        <v>0</v>
      </c>
      <c r="W1185" s="2">
        <v>65.7</v>
      </c>
      <c r="X1185" s="2">
        <v>0</v>
      </c>
      <c r="Y1185" s="2">
        <v>115129.8</v>
      </c>
      <c r="Z1185" s="2">
        <v>0</v>
      </c>
      <c r="AA1185" s="2">
        <v>115195.5</v>
      </c>
    </row>
    <row r="1186" spans="1:27" ht="15" customHeight="1" x14ac:dyDescent="0.25">
      <c r="A1186" s="75" t="str">
        <f t="shared" si="54"/>
        <v>LDUSTFIgnore</v>
      </c>
      <c r="B1186" s="75" t="str">
        <f>VLOOKUP(L1186,Mapping!D:F,3,0)</f>
        <v>Ignore</v>
      </c>
      <c r="C1186" s="75" t="str">
        <f>VLOOKUP(L1186,Mapping!D:G,4,0)</f>
        <v>Ignore</v>
      </c>
      <c r="D1186" s="78">
        <f t="shared" si="55"/>
        <v>-0.24404286800000002</v>
      </c>
      <c r="E1186" s="78">
        <f t="shared" si="56"/>
        <v>-0.24570513399999999</v>
      </c>
      <c r="F1186" s="76">
        <f>VLOOKUP(L1186,Mapping!D:H,5,0)</f>
        <v>0</v>
      </c>
      <c r="G1186" s="1" t="s">
        <v>648</v>
      </c>
      <c r="H1186" s="1" t="s">
        <v>995</v>
      </c>
      <c r="I1186" s="1" t="s">
        <v>997</v>
      </c>
      <c r="J1186" s="6">
        <v>303000</v>
      </c>
      <c r="K1186" s="1" t="s">
        <v>712</v>
      </c>
      <c r="L1186" s="6">
        <v>303245</v>
      </c>
      <c r="M1186" s="2">
        <v>0</v>
      </c>
      <c r="N1186" s="1" t="s">
        <v>715</v>
      </c>
      <c r="O1186" s="1" t="s">
        <v>651</v>
      </c>
      <c r="P1186" s="2">
        <v>-16622.66</v>
      </c>
      <c r="Q1186" s="2">
        <v>0</v>
      </c>
      <c r="R1186" s="2">
        <v>-2440428.6800000002</v>
      </c>
      <c r="S1186" s="2">
        <v>0</v>
      </c>
      <c r="T1186" s="2">
        <v>-2457051.34</v>
      </c>
      <c r="U1186" s="2">
        <v>0</v>
      </c>
      <c r="V1186" s="2">
        <v>-16622.66</v>
      </c>
      <c r="W1186" s="2">
        <v>0</v>
      </c>
      <c r="X1186" s="2">
        <v>-2440428.6800000002</v>
      </c>
      <c r="Y1186" s="2">
        <v>0</v>
      </c>
      <c r="Z1186" s="2">
        <v>-2457051.34</v>
      </c>
      <c r="AA1186" s="2">
        <v>0</v>
      </c>
    </row>
    <row r="1187" spans="1:27" ht="15" customHeight="1" x14ac:dyDescent="0.25">
      <c r="A1187" s="75" t="str">
        <f t="shared" si="54"/>
        <v>LDUSTFIgnore</v>
      </c>
      <c r="B1187" s="75" t="str">
        <f>VLOOKUP(L1187,Mapping!D:F,3,0)</f>
        <v>Ignore</v>
      </c>
      <c r="C1187" s="75" t="str">
        <f>VLOOKUP(L1187,Mapping!D:G,4,0)</f>
        <v>Ignore</v>
      </c>
      <c r="D1187" s="78">
        <f t="shared" si="55"/>
        <v>3.7892600000000002E-4</v>
      </c>
      <c r="E1187" s="78">
        <f t="shared" si="56"/>
        <v>3.5001500000000002E-4</v>
      </c>
      <c r="F1187" s="76">
        <f>VLOOKUP(L1187,Mapping!D:H,5,0)</f>
        <v>0</v>
      </c>
      <c r="G1187" s="1" t="s">
        <v>648</v>
      </c>
      <c r="H1187" s="1" t="s">
        <v>995</v>
      </c>
      <c r="I1187" s="1" t="s">
        <v>997</v>
      </c>
      <c r="J1187" s="6">
        <v>303000</v>
      </c>
      <c r="K1187" s="1" t="s">
        <v>712</v>
      </c>
      <c r="L1187" s="6">
        <v>303248</v>
      </c>
      <c r="M1187" s="2">
        <v>0</v>
      </c>
      <c r="N1187" s="1" t="s">
        <v>841</v>
      </c>
      <c r="O1187" s="1" t="s">
        <v>651</v>
      </c>
      <c r="P1187" s="2">
        <v>-289.11</v>
      </c>
      <c r="Q1187" s="2">
        <v>0</v>
      </c>
      <c r="R1187" s="2">
        <v>0</v>
      </c>
      <c r="S1187" s="2">
        <v>3789.26</v>
      </c>
      <c r="T1187" s="2">
        <v>0</v>
      </c>
      <c r="U1187" s="2">
        <v>3500.15</v>
      </c>
      <c r="V1187" s="2">
        <v>-289.11</v>
      </c>
      <c r="W1187" s="2">
        <v>0</v>
      </c>
      <c r="X1187" s="2">
        <v>0</v>
      </c>
      <c r="Y1187" s="2">
        <v>3789.26</v>
      </c>
      <c r="Z1187" s="2">
        <v>0</v>
      </c>
      <c r="AA1187" s="2">
        <v>3500.15</v>
      </c>
    </row>
    <row r="1188" spans="1:27" ht="15" customHeight="1" x14ac:dyDescent="0.25">
      <c r="A1188" s="75" t="str">
        <f t="shared" si="54"/>
        <v>LDUSTFIgnore</v>
      </c>
      <c r="B1188" s="75" t="str">
        <f>VLOOKUP(L1188,Mapping!D:F,3,0)</f>
        <v>Ignore</v>
      </c>
      <c r="C1188" s="75" t="str">
        <f>VLOOKUP(L1188,Mapping!D:G,4,0)</f>
        <v>Ignore</v>
      </c>
      <c r="D1188" s="78">
        <f t="shared" si="55"/>
        <v>-1.015E-6</v>
      </c>
      <c r="E1188" s="78">
        <f t="shared" si="56"/>
        <v>-1.4949999999999999E-6</v>
      </c>
      <c r="F1188" s="76">
        <f>VLOOKUP(L1188,Mapping!D:H,5,0)</f>
        <v>0</v>
      </c>
      <c r="G1188" s="1" t="s">
        <v>648</v>
      </c>
      <c r="H1188" s="1" t="s">
        <v>995</v>
      </c>
      <c r="I1188" s="1" t="s">
        <v>997</v>
      </c>
      <c r="J1188" s="6">
        <v>303000</v>
      </c>
      <c r="K1188" s="1" t="s">
        <v>712</v>
      </c>
      <c r="L1188" s="6">
        <v>303266</v>
      </c>
      <c r="M1188" s="2">
        <v>0</v>
      </c>
      <c r="N1188" s="1" t="s">
        <v>842</v>
      </c>
      <c r="O1188" s="1" t="s">
        <v>651</v>
      </c>
      <c r="P1188" s="2">
        <v>-4.8</v>
      </c>
      <c r="Q1188" s="2">
        <v>0</v>
      </c>
      <c r="R1188" s="2">
        <v>-10.15</v>
      </c>
      <c r="S1188" s="2">
        <v>0</v>
      </c>
      <c r="T1188" s="2">
        <v>-14.95</v>
      </c>
      <c r="U1188" s="2">
        <v>0</v>
      </c>
      <c r="V1188" s="2">
        <v>-4.8</v>
      </c>
      <c r="W1188" s="2">
        <v>0</v>
      </c>
      <c r="X1188" s="2">
        <v>-10.15</v>
      </c>
      <c r="Y1188" s="2">
        <v>0</v>
      </c>
      <c r="Z1188" s="2">
        <v>-14.95</v>
      </c>
      <c r="AA1188" s="2">
        <v>0</v>
      </c>
    </row>
    <row r="1189" spans="1:27" ht="15" customHeight="1" x14ac:dyDescent="0.25">
      <c r="A1189" s="75" t="str">
        <f t="shared" si="54"/>
        <v>LDUSTFIgnore</v>
      </c>
      <c r="B1189" s="75" t="str">
        <f>VLOOKUP(L1189,Mapping!D:F,3,0)</f>
        <v>Ignore</v>
      </c>
      <c r="C1189" s="75" t="str">
        <f>VLOOKUP(L1189,Mapping!D:G,4,0)</f>
        <v>Ignore</v>
      </c>
      <c r="D1189" s="78">
        <f t="shared" si="55"/>
        <v>-1.3668999999999999E-5</v>
      </c>
      <c r="E1189" s="78">
        <f t="shared" si="56"/>
        <v>-3.0644E-5</v>
      </c>
      <c r="F1189" s="76">
        <f>VLOOKUP(L1189,Mapping!D:H,5,0)</f>
        <v>0</v>
      </c>
      <c r="G1189" s="1" t="s">
        <v>648</v>
      </c>
      <c r="H1189" s="1" t="s">
        <v>995</v>
      </c>
      <c r="I1189" s="1" t="s">
        <v>997</v>
      </c>
      <c r="J1189" s="6">
        <v>303000</v>
      </c>
      <c r="K1189" s="1" t="s">
        <v>712</v>
      </c>
      <c r="L1189" s="6">
        <v>303268</v>
      </c>
      <c r="M1189" s="2">
        <v>0</v>
      </c>
      <c r="N1189" s="1" t="s">
        <v>843</v>
      </c>
      <c r="O1189" s="1" t="s">
        <v>651</v>
      </c>
      <c r="P1189" s="2">
        <v>-169.75</v>
      </c>
      <c r="Q1189" s="2">
        <v>0</v>
      </c>
      <c r="R1189" s="2">
        <v>-136.69</v>
      </c>
      <c r="S1189" s="2">
        <v>0</v>
      </c>
      <c r="T1189" s="2">
        <v>-306.44</v>
      </c>
      <c r="U1189" s="2">
        <v>0</v>
      </c>
      <c r="V1189" s="2">
        <v>-169.75</v>
      </c>
      <c r="W1189" s="2">
        <v>0</v>
      </c>
      <c r="X1189" s="2">
        <v>-136.69</v>
      </c>
      <c r="Y1189" s="2">
        <v>0</v>
      </c>
      <c r="Z1189" s="2">
        <v>-306.44</v>
      </c>
      <c r="AA1189" s="2">
        <v>0</v>
      </c>
    </row>
    <row r="1190" spans="1:27" ht="15" customHeight="1" x14ac:dyDescent="0.25">
      <c r="A1190" s="75" t="str">
        <f t="shared" si="54"/>
        <v>LDUSTFIgnore</v>
      </c>
      <c r="B1190" s="75" t="str">
        <f>VLOOKUP(L1190,Mapping!D:F,3,0)</f>
        <v>Ignore</v>
      </c>
      <c r="C1190" s="75" t="str">
        <f>VLOOKUP(L1190,Mapping!D:G,4,0)</f>
        <v>Ignore</v>
      </c>
      <c r="D1190" s="78">
        <f t="shared" si="55"/>
        <v>0</v>
      </c>
      <c r="E1190" s="78">
        <f t="shared" si="56"/>
        <v>7.7937126480000005</v>
      </c>
      <c r="F1190" s="76">
        <f>VLOOKUP(L1190,Mapping!D:H,5,0)</f>
        <v>0</v>
      </c>
      <c r="G1190" s="1" t="s">
        <v>648</v>
      </c>
      <c r="H1190" s="1" t="s">
        <v>995</v>
      </c>
      <c r="I1190" s="1" t="s">
        <v>997</v>
      </c>
      <c r="J1190" s="6">
        <v>303000</v>
      </c>
      <c r="K1190" s="1" t="s">
        <v>712</v>
      </c>
      <c r="L1190" s="6">
        <v>390000</v>
      </c>
      <c r="M1190" s="2">
        <v>0</v>
      </c>
      <c r="N1190" s="1" t="s">
        <v>717</v>
      </c>
      <c r="O1190" s="1" t="s">
        <v>651</v>
      </c>
      <c r="P1190" s="2">
        <v>0</v>
      </c>
      <c r="Q1190" s="2">
        <v>77937126.480000004</v>
      </c>
      <c r="R1190" s="2">
        <v>0</v>
      </c>
      <c r="S1190" s="2">
        <v>0</v>
      </c>
      <c r="T1190" s="2">
        <v>0</v>
      </c>
      <c r="U1190" s="2">
        <v>77937126.480000004</v>
      </c>
      <c r="V1190" s="2">
        <v>0</v>
      </c>
      <c r="W1190" s="2">
        <v>77937126.480000004</v>
      </c>
      <c r="X1190" s="2">
        <v>0</v>
      </c>
      <c r="Y1190" s="2">
        <v>0</v>
      </c>
      <c r="Z1190" s="2">
        <v>0</v>
      </c>
      <c r="AA1190" s="2">
        <v>77937126.480000004</v>
      </c>
    </row>
    <row r="1191" spans="1:27" ht="15" customHeight="1" x14ac:dyDescent="0.25">
      <c r="A1191" s="75" t="str">
        <f t="shared" si="54"/>
        <v>LDUSTFIgnore</v>
      </c>
      <c r="B1191" s="75" t="str">
        <f>VLOOKUP(L1191,Mapping!D:F,3,0)</f>
        <v>Ignore</v>
      </c>
      <c r="C1191" s="75" t="str">
        <f>VLOOKUP(L1191,Mapping!D:G,4,0)</f>
        <v>Ignore</v>
      </c>
      <c r="D1191" s="78">
        <f t="shared" si="55"/>
        <v>0</v>
      </c>
      <c r="E1191" s="78">
        <f t="shared" si="56"/>
        <v>1.7135782129999999</v>
      </c>
      <c r="F1191" s="76">
        <f>VLOOKUP(L1191,Mapping!D:H,5,0)</f>
        <v>0</v>
      </c>
      <c r="G1191" s="1" t="s">
        <v>648</v>
      </c>
      <c r="H1191" s="1" t="s">
        <v>995</v>
      </c>
      <c r="I1191" s="1" t="s">
        <v>997</v>
      </c>
      <c r="J1191" s="6">
        <v>303000</v>
      </c>
      <c r="K1191" s="1" t="s">
        <v>712</v>
      </c>
      <c r="L1191" s="6">
        <v>390001</v>
      </c>
      <c r="M1191" s="2">
        <v>0</v>
      </c>
      <c r="N1191" s="1" t="s">
        <v>718</v>
      </c>
      <c r="O1191" s="1" t="s">
        <v>651</v>
      </c>
      <c r="P1191" s="2">
        <v>0</v>
      </c>
      <c r="Q1191" s="2">
        <v>17135782.129999999</v>
      </c>
      <c r="R1191" s="2">
        <v>0</v>
      </c>
      <c r="S1191" s="2">
        <v>0</v>
      </c>
      <c r="T1191" s="2">
        <v>0</v>
      </c>
      <c r="U1191" s="2">
        <v>17135782.129999999</v>
      </c>
      <c r="V1191" s="2">
        <v>0</v>
      </c>
      <c r="W1191" s="2">
        <v>17135782.129999999</v>
      </c>
      <c r="X1191" s="2">
        <v>0</v>
      </c>
      <c r="Y1191" s="2">
        <v>0</v>
      </c>
      <c r="Z1191" s="2">
        <v>0</v>
      </c>
      <c r="AA1191" s="2">
        <v>17135782.129999999</v>
      </c>
    </row>
    <row r="1192" spans="1:27" ht="15" customHeight="1" x14ac:dyDescent="0.25">
      <c r="A1192" s="75" t="str">
        <f t="shared" si="54"/>
        <v>LDUSTFIgnore</v>
      </c>
      <c r="B1192" s="75" t="str">
        <f>VLOOKUP(L1192,Mapping!D:F,3,0)</f>
        <v>Ignore</v>
      </c>
      <c r="C1192" s="75" t="str">
        <f>VLOOKUP(L1192,Mapping!D:G,4,0)</f>
        <v>Ignore</v>
      </c>
      <c r="D1192" s="78">
        <f t="shared" si="55"/>
        <v>0</v>
      </c>
      <c r="E1192" s="78">
        <f t="shared" si="56"/>
        <v>-7.6899145000000002E-2</v>
      </c>
      <c r="F1192" s="76">
        <f>VLOOKUP(L1192,Mapping!D:H,5,0)</f>
        <v>0</v>
      </c>
      <c r="G1192" s="1" t="s">
        <v>648</v>
      </c>
      <c r="H1192" s="1" t="s">
        <v>995</v>
      </c>
      <c r="I1192" s="1" t="s">
        <v>997</v>
      </c>
      <c r="J1192" s="6">
        <v>303000</v>
      </c>
      <c r="K1192" s="1" t="s">
        <v>712</v>
      </c>
      <c r="L1192" s="6">
        <v>390405</v>
      </c>
      <c r="M1192" s="2">
        <v>0</v>
      </c>
      <c r="N1192" s="1" t="s">
        <v>720</v>
      </c>
      <c r="O1192" s="1" t="s">
        <v>651</v>
      </c>
      <c r="P1192" s="2">
        <v>-768991.45</v>
      </c>
      <c r="Q1192" s="2">
        <v>0</v>
      </c>
      <c r="R1192" s="2">
        <v>0</v>
      </c>
      <c r="S1192" s="2">
        <v>0</v>
      </c>
      <c r="T1192" s="2">
        <v>-768991.45</v>
      </c>
      <c r="U1192" s="2">
        <v>0</v>
      </c>
      <c r="V1192" s="2">
        <v>-768991.45</v>
      </c>
      <c r="W1192" s="2">
        <v>0</v>
      </c>
      <c r="X1192" s="2">
        <v>0</v>
      </c>
      <c r="Y1192" s="2">
        <v>0</v>
      </c>
      <c r="Z1192" s="2">
        <v>-768991.45</v>
      </c>
      <c r="AA1192" s="2">
        <v>0</v>
      </c>
    </row>
    <row r="1193" spans="1:27" ht="15" customHeight="1" x14ac:dyDescent="0.25">
      <c r="A1193" s="75" t="str">
        <f t="shared" si="54"/>
        <v>LDUSTFIgnore</v>
      </c>
      <c r="B1193" s="75" t="str">
        <f>VLOOKUP(L1193,Mapping!D:F,3,0)</f>
        <v>Ignore</v>
      </c>
      <c r="C1193" s="75" t="str">
        <f>VLOOKUP(L1193,Mapping!D:G,4,0)</f>
        <v>Ignore</v>
      </c>
      <c r="D1193" s="78">
        <f t="shared" si="55"/>
        <v>0</v>
      </c>
      <c r="E1193" s="78">
        <f t="shared" si="56"/>
        <v>-7.3620000000000003E-5</v>
      </c>
      <c r="F1193" s="76">
        <f>VLOOKUP(L1193,Mapping!D:H,5,0)</f>
        <v>0</v>
      </c>
      <c r="G1193" s="1" t="s">
        <v>648</v>
      </c>
      <c r="H1193" s="1" t="s">
        <v>995</v>
      </c>
      <c r="I1193" s="1" t="s">
        <v>997</v>
      </c>
      <c r="J1193" s="6">
        <v>303000</v>
      </c>
      <c r="K1193" s="1" t="s">
        <v>712</v>
      </c>
      <c r="L1193" s="6">
        <v>390413</v>
      </c>
      <c r="M1193" s="2">
        <v>0</v>
      </c>
      <c r="N1193" s="1" t="s">
        <v>844</v>
      </c>
      <c r="O1193" s="1" t="s">
        <v>651</v>
      </c>
      <c r="P1193" s="2">
        <v>-736.2</v>
      </c>
      <c r="Q1193" s="2">
        <v>0</v>
      </c>
      <c r="R1193" s="2">
        <v>0</v>
      </c>
      <c r="S1193" s="2">
        <v>0</v>
      </c>
      <c r="T1193" s="2">
        <v>-736.2</v>
      </c>
      <c r="U1193" s="2">
        <v>0</v>
      </c>
      <c r="V1193" s="2">
        <v>-736.2</v>
      </c>
      <c r="W1193" s="2">
        <v>0</v>
      </c>
      <c r="X1193" s="2">
        <v>0</v>
      </c>
      <c r="Y1193" s="2">
        <v>0</v>
      </c>
      <c r="Z1193" s="2">
        <v>-736.2</v>
      </c>
      <c r="AA1193" s="2">
        <v>0</v>
      </c>
    </row>
    <row r="1194" spans="1:27" ht="15" customHeight="1" x14ac:dyDescent="0.25">
      <c r="A1194" s="75" t="str">
        <f t="shared" si="54"/>
        <v>LDUSTFIgnore</v>
      </c>
      <c r="B1194" s="75" t="str">
        <f>VLOOKUP(L1194,Mapping!D:F,3,0)</f>
        <v>Ignore</v>
      </c>
      <c r="C1194" s="75" t="str">
        <f>VLOOKUP(L1194,Mapping!D:G,4,0)</f>
        <v>Ignore</v>
      </c>
      <c r="D1194" s="78">
        <f t="shared" si="55"/>
        <v>0</v>
      </c>
      <c r="E1194" s="78">
        <f t="shared" si="56"/>
        <v>-8.7857000000000009E-5</v>
      </c>
      <c r="F1194" s="76">
        <f>VLOOKUP(L1194,Mapping!D:H,5,0)</f>
        <v>0</v>
      </c>
      <c r="G1194" s="1" t="s">
        <v>648</v>
      </c>
      <c r="H1194" s="1" t="s">
        <v>995</v>
      </c>
      <c r="I1194" s="1" t="s">
        <v>997</v>
      </c>
      <c r="J1194" s="6">
        <v>303000</v>
      </c>
      <c r="K1194" s="1" t="s">
        <v>712</v>
      </c>
      <c r="L1194" s="6">
        <v>390415</v>
      </c>
      <c r="M1194" s="2">
        <v>0</v>
      </c>
      <c r="N1194" s="1" t="s">
        <v>845</v>
      </c>
      <c r="O1194" s="1" t="s">
        <v>651</v>
      </c>
      <c r="P1194" s="2">
        <v>-878.57</v>
      </c>
      <c r="Q1194" s="2">
        <v>0</v>
      </c>
      <c r="R1194" s="2">
        <v>0</v>
      </c>
      <c r="S1194" s="2">
        <v>0</v>
      </c>
      <c r="T1194" s="2">
        <v>-878.57</v>
      </c>
      <c r="U1194" s="2">
        <v>0</v>
      </c>
      <c r="V1194" s="2">
        <v>-878.57</v>
      </c>
      <c r="W1194" s="2">
        <v>0</v>
      </c>
      <c r="X1194" s="2">
        <v>0</v>
      </c>
      <c r="Y1194" s="2">
        <v>0</v>
      </c>
      <c r="Z1194" s="2">
        <v>-878.57</v>
      </c>
      <c r="AA1194" s="2">
        <v>0</v>
      </c>
    </row>
    <row r="1195" spans="1:27" ht="15" customHeight="1" x14ac:dyDescent="0.25">
      <c r="A1195" s="75" t="str">
        <f t="shared" si="54"/>
        <v>LDUSTFIgnore</v>
      </c>
      <c r="B1195" s="75" t="str">
        <f>VLOOKUP(L1195,Mapping!D:F,3,0)</f>
        <v>Ignore</v>
      </c>
      <c r="C1195" s="75" t="str">
        <f>VLOOKUP(L1195,Mapping!D:G,4,0)</f>
        <v>Ignore</v>
      </c>
      <c r="D1195" s="78">
        <f t="shared" si="55"/>
        <v>0</v>
      </c>
      <c r="E1195" s="78">
        <f t="shared" si="56"/>
        <v>2.8991000000000004E-5</v>
      </c>
      <c r="F1195" s="76">
        <f>VLOOKUP(L1195,Mapping!D:H,5,0)</f>
        <v>0</v>
      </c>
      <c r="G1195" s="1" t="s">
        <v>648</v>
      </c>
      <c r="H1195" s="1" t="s">
        <v>995</v>
      </c>
      <c r="I1195" s="1" t="s">
        <v>997</v>
      </c>
      <c r="J1195" s="6">
        <v>303000</v>
      </c>
      <c r="K1195" s="1" t="s">
        <v>712</v>
      </c>
      <c r="L1195" s="6">
        <v>390429</v>
      </c>
      <c r="M1195" s="2">
        <v>0</v>
      </c>
      <c r="N1195" s="1" t="s">
        <v>846</v>
      </c>
      <c r="O1195" s="1" t="s">
        <v>651</v>
      </c>
      <c r="P1195" s="2">
        <v>0</v>
      </c>
      <c r="Q1195" s="2">
        <v>289.91000000000003</v>
      </c>
      <c r="R1195" s="2">
        <v>0</v>
      </c>
      <c r="S1195" s="2">
        <v>0</v>
      </c>
      <c r="T1195" s="2">
        <v>0</v>
      </c>
      <c r="U1195" s="2">
        <v>289.91000000000003</v>
      </c>
      <c r="V1195" s="2">
        <v>0</v>
      </c>
      <c r="W1195" s="2">
        <v>289.91000000000003</v>
      </c>
      <c r="X1195" s="2">
        <v>0</v>
      </c>
      <c r="Y1195" s="2">
        <v>0</v>
      </c>
      <c r="Z1195" s="2">
        <v>0</v>
      </c>
      <c r="AA1195" s="2">
        <v>289.91000000000003</v>
      </c>
    </row>
    <row r="1196" spans="1:27" ht="15" customHeight="1" x14ac:dyDescent="0.25">
      <c r="A1196" s="75" t="str">
        <f t="shared" si="54"/>
        <v>LDUSTFIgnore</v>
      </c>
      <c r="B1196" s="75" t="str">
        <f>VLOOKUP(L1196,Mapping!D:F,3,0)</f>
        <v>Ignore</v>
      </c>
      <c r="C1196" s="75" t="str">
        <f>VLOOKUP(L1196,Mapping!D:G,4,0)</f>
        <v>Ignore</v>
      </c>
      <c r="D1196" s="78">
        <f t="shared" si="55"/>
        <v>0</v>
      </c>
      <c r="E1196" s="78">
        <f t="shared" si="56"/>
        <v>-4.7489954770000002</v>
      </c>
      <c r="F1196" s="76">
        <f>VLOOKUP(L1196,Mapping!D:H,5,0)</f>
        <v>0</v>
      </c>
      <c r="G1196" s="1" t="s">
        <v>648</v>
      </c>
      <c r="H1196" s="1" t="s">
        <v>995</v>
      </c>
      <c r="I1196" s="1" t="s">
        <v>997</v>
      </c>
      <c r="J1196" s="6">
        <v>303000</v>
      </c>
      <c r="K1196" s="1" t="s">
        <v>712</v>
      </c>
      <c r="L1196" s="6">
        <v>390445</v>
      </c>
      <c r="M1196" s="2">
        <v>0</v>
      </c>
      <c r="N1196" s="1" t="s">
        <v>721</v>
      </c>
      <c r="O1196" s="1" t="s">
        <v>651</v>
      </c>
      <c r="P1196" s="2">
        <v>-47489954.770000003</v>
      </c>
      <c r="Q1196" s="2">
        <v>0</v>
      </c>
      <c r="R1196" s="2">
        <v>0</v>
      </c>
      <c r="S1196" s="2">
        <v>0</v>
      </c>
      <c r="T1196" s="2">
        <v>-47489954.770000003</v>
      </c>
      <c r="U1196" s="2">
        <v>0</v>
      </c>
      <c r="V1196" s="2">
        <v>-47489954.770000003</v>
      </c>
      <c r="W1196" s="2">
        <v>0</v>
      </c>
      <c r="X1196" s="2">
        <v>0</v>
      </c>
      <c r="Y1196" s="2">
        <v>0</v>
      </c>
      <c r="Z1196" s="2">
        <v>-47489954.770000003</v>
      </c>
      <c r="AA1196" s="2">
        <v>0</v>
      </c>
    </row>
    <row r="1197" spans="1:27" ht="15" customHeight="1" x14ac:dyDescent="0.25">
      <c r="A1197" s="75" t="str">
        <f t="shared" si="54"/>
        <v>LDUSTFIgnore</v>
      </c>
      <c r="B1197" s="75" t="str">
        <f>VLOOKUP(L1197,Mapping!D:F,3,0)</f>
        <v>Ignore</v>
      </c>
      <c r="C1197" s="75" t="str">
        <f>VLOOKUP(L1197,Mapping!D:G,4,0)</f>
        <v>Ignore</v>
      </c>
      <c r="D1197" s="78">
        <f t="shared" si="55"/>
        <v>0</v>
      </c>
      <c r="E1197" s="78">
        <f t="shared" si="56"/>
        <v>-4.7107000000000001E-5</v>
      </c>
      <c r="F1197" s="76">
        <f>VLOOKUP(L1197,Mapping!D:H,5,0)</f>
        <v>0</v>
      </c>
      <c r="G1197" s="1" t="s">
        <v>648</v>
      </c>
      <c r="H1197" s="1" t="s">
        <v>995</v>
      </c>
      <c r="I1197" s="1" t="s">
        <v>997</v>
      </c>
      <c r="J1197" s="6">
        <v>303000</v>
      </c>
      <c r="K1197" s="1" t="s">
        <v>712</v>
      </c>
      <c r="L1197" s="6">
        <v>390448</v>
      </c>
      <c r="M1197" s="2">
        <v>0</v>
      </c>
      <c r="N1197" s="1" t="s">
        <v>847</v>
      </c>
      <c r="O1197" s="1" t="s">
        <v>651</v>
      </c>
      <c r="P1197" s="2">
        <v>-471.07</v>
      </c>
      <c r="Q1197" s="2">
        <v>0</v>
      </c>
      <c r="R1197" s="2">
        <v>0</v>
      </c>
      <c r="S1197" s="2">
        <v>0</v>
      </c>
      <c r="T1197" s="2">
        <v>-471.07</v>
      </c>
      <c r="U1197" s="2">
        <v>0</v>
      </c>
      <c r="V1197" s="2">
        <v>-471.07</v>
      </c>
      <c r="W1197" s="2">
        <v>0</v>
      </c>
      <c r="X1197" s="2">
        <v>0</v>
      </c>
      <c r="Y1197" s="2">
        <v>0</v>
      </c>
      <c r="Z1197" s="2">
        <v>-471.07</v>
      </c>
      <c r="AA1197" s="2">
        <v>0</v>
      </c>
    </row>
    <row r="1198" spans="1:27" ht="15" customHeight="1" x14ac:dyDescent="0.25">
      <c r="A1198" s="75" t="str">
        <f t="shared" si="54"/>
        <v>LDUSTFIgnore</v>
      </c>
      <c r="B1198" s="75" t="str">
        <f>VLOOKUP(L1198,Mapping!D:F,3,0)</f>
        <v>Ignore</v>
      </c>
      <c r="C1198" s="75" t="str">
        <f>VLOOKUP(L1198,Mapping!D:G,4,0)</f>
        <v>Ignore</v>
      </c>
      <c r="D1198" s="78">
        <f t="shared" si="55"/>
        <v>0</v>
      </c>
      <c r="E1198" s="78">
        <f t="shared" si="56"/>
        <v>-7.0559085999999993E-2</v>
      </c>
      <c r="F1198" s="76">
        <f>VLOOKUP(L1198,Mapping!D:H,5,0)</f>
        <v>0</v>
      </c>
      <c r="G1198" s="1" t="s">
        <v>648</v>
      </c>
      <c r="H1198" s="1" t="s">
        <v>995</v>
      </c>
      <c r="I1198" s="1" t="s">
        <v>997</v>
      </c>
      <c r="J1198" s="6">
        <v>303000</v>
      </c>
      <c r="K1198" s="1" t="s">
        <v>712</v>
      </c>
      <c r="L1198" s="6">
        <v>390466</v>
      </c>
      <c r="M1198" s="2">
        <v>0</v>
      </c>
      <c r="N1198" s="1" t="s">
        <v>848</v>
      </c>
      <c r="O1198" s="1" t="s">
        <v>651</v>
      </c>
      <c r="P1198" s="2">
        <v>-705590.86</v>
      </c>
      <c r="Q1198" s="2">
        <v>0</v>
      </c>
      <c r="R1198" s="2">
        <v>0</v>
      </c>
      <c r="S1198" s="2">
        <v>0</v>
      </c>
      <c r="T1198" s="2">
        <v>-705590.86</v>
      </c>
      <c r="U1198" s="2">
        <v>0</v>
      </c>
      <c r="V1198" s="2">
        <v>-705590.86</v>
      </c>
      <c r="W1198" s="2">
        <v>0</v>
      </c>
      <c r="X1198" s="2">
        <v>0</v>
      </c>
      <c r="Y1198" s="2">
        <v>0</v>
      </c>
      <c r="Z1198" s="2">
        <v>-705590.86</v>
      </c>
      <c r="AA1198" s="2">
        <v>0</v>
      </c>
    </row>
    <row r="1199" spans="1:27" ht="15" customHeight="1" x14ac:dyDescent="0.25">
      <c r="A1199" s="75" t="str">
        <f t="shared" si="54"/>
        <v>LDUSTFIgnore</v>
      </c>
      <c r="B1199" s="75" t="str">
        <f>VLOOKUP(L1199,Mapping!D:F,3,0)</f>
        <v>Ignore</v>
      </c>
      <c r="C1199" s="75" t="str">
        <f>VLOOKUP(L1199,Mapping!D:G,4,0)</f>
        <v>Ignore</v>
      </c>
      <c r="D1199" s="78">
        <f t="shared" si="55"/>
        <v>0</v>
      </c>
      <c r="E1199" s="78">
        <f t="shared" si="56"/>
        <v>-6.3983E-5</v>
      </c>
      <c r="F1199" s="76">
        <f>VLOOKUP(L1199,Mapping!D:H,5,0)</f>
        <v>0</v>
      </c>
      <c r="G1199" s="1" t="s">
        <v>648</v>
      </c>
      <c r="H1199" s="1" t="s">
        <v>995</v>
      </c>
      <c r="I1199" s="1" t="s">
        <v>997</v>
      </c>
      <c r="J1199" s="6">
        <v>303000</v>
      </c>
      <c r="K1199" s="1" t="s">
        <v>712</v>
      </c>
      <c r="L1199" s="6">
        <v>390468</v>
      </c>
      <c r="M1199" s="2">
        <v>0</v>
      </c>
      <c r="N1199" s="1" t="s">
        <v>849</v>
      </c>
      <c r="O1199" s="1" t="s">
        <v>651</v>
      </c>
      <c r="P1199" s="2">
        <v>-639.83000000000004</v>
      </c>
      <c r="Q1199" s="2">
        <v>0</v>
      </c>
      <c r="R1199" s="2">
        <v>0</v>
      </c>
      <c r="S1199" s="2">
        <v>0</v>
      </c>
      <c r="T1199" s="2">
        <v>-639.83000000000004</v>
      </c>
      <c r="U1199" s="2">
        <v>0</v>
      </c>
      <c r="V1199" s="2">
        <v>-639.83000000000004</v>
      </c>
      <c r="W1199" s="2">
        <v>0</v>
      </c>
      <c r="X1199" s="2">
        <v>0</v>
      </c>
      <c r="Y1199" s="2">
        <v>0</v>
      </c>
      <c r="Z1199" s="2">
        <v>-639.83000000000004</v>
      </c>
      <c r="AA1199" s="2">
        <v>0</v>
      </c>
    </row>
    <row r="1200" spans="1:27" ht="15" customHeight="1" x14ac:dyDescent="0.25">
      <c r="A1200" s="75" t="str">
        <f t="shared" si="54"/>
        <v>LDUSTF5.3</v>
      </c>
      <c r="B1200" s="75">
        <f>VLOOKUP(L1200,Mapping!D:F,3,0)</f>
        <v>5.3</v>
      </c>
      <c r="C1200" s="75" t="str">
        <f>VLOOKUP(L1200,Mapping!D:G,4,0)</f>
        <v>Ignore</v>
      </c>
      <c r="D1200" s="78">
        <f t="shared" si="55"/>
        <v>2.3364000000000002E-3</v>
      </c>
      <c r="E1200" s="78">
        <f t="shared" si="56"/>
        <v>2.3364000000000002E-3</v>
      </c>
      <c r="F1200" s="76">
        <f>VLOOKUP(L1200,Mapping!D:H,5,0)</f>
        <v>0</v>
      </c>
      <c r="G1200" s="1" t="s">
        <v>648</v>
      </c>
      <c r="H1200" s="1" t="s">
        <v>995</v>
      </c>
      <c r="I1200" s="1" t="s">
        <v>997</v>
      </c>
      <c r="J1200" s="6">
        <v>410000</v>
      </c>
      <c r="K1200" s="1" t="s">
        <v>723</v>
      </c>
      <c r="L1200" s="6">
        <v>412110</v>
      </c>
      <c r="M1200" s="2">
        <v>0</v>
      </c>
      <c r="N1200" s="1" t="s">
        <v>939</v>
      </c>
      <c r="O1200" s="1" t="s">
        <v>651</v>
      </c>
      <c r="P1200" s="2">
        <v>0</v>
      </c>
      <c r="Q1200" s="2">
        <v>0</v>
      </c>
      <c r="R1200" s="2">
        <v>0</v>
      </c>
      <c r="S1200" s="2">
        <v>23364</v>
      </c>
      <c r="T1200" s="2">
        <v>0</v>
      </c>
      <c r="U1200" s="2">
        <v>23364</v>
      </c>
      <c r="V1200" s="2">
        <v>0</v>
      </c>
      <c r="W1200" s="2">
        <v>0</v>
      </c>
      <c r="X1200" s="2">
        <v>0</v>
      </c>
      <c r="Y1200" s="2">
        <v>23364</v>
      </c>
      <c r="Z1200" s="2">
        <v>0</v>
      </c>
      <c r="AA1200" s="2">
        <v>23364</v>
      </c>
    </row>
    <row r="1201" spans="1:27" ht="15" customHeight="1" x14ac:dyDescent="0.25">
      <c r="A1201" s="75" t="str">
        <f t="shared" si="54"/>
        <v>LDUSTFIgnore</v>
      </c>
      <c r="B1201" s="75" t="str">
        <f>VLOOKUP(L1201,Mapping!D:F,3,0)</f>
        <v>Ignore</v>
      </c>
      <c r="C1201" s="75" t="str">
        <f>VLOOKUP(L1201,Mapping!D:G,4,0)</f>
        <v>Ignore</v>
      </c>
      <c r="D1201" s="78">
        <f t="shared" si="55"/>
        <v>-2.1071499999999999E-3</v>
      </c>
      <c r="E1201" s="78">
        <f t="shared" si="56"/>
        <v>3.9589500000000001E-3</v>
      </c>
      <c r="F1201" s="76">
        <f>VLOOKUP(L1201,Mapping!D:H,5,0)</f>
        <v>0</v>
      </c>
      <c r="G1201" s="1" t="s">
        <v>648</v>
      </c>
      <c r="H1201" s="1" t="s">
        <v>995</v>
      </c>
      <c r="I1201" s="1" t="s">
        <v>997</v>
      </c>
      <c r="J1201" s="6">
        <v>430000</v>
      </c>
      <c r="K1201" s="1" t="s">
        <v>729</v>
      </c>
      <c r="L1201" s="6">
        <v>432110</v>
      </c>
      <c r="M1201" s="2">
        <v>0</v>
      </c>
      <c r="N1201" s="1" t="s">
        <v>886</v>
      </c>
      <c r="O1201" s="1" t="s">
        <v>651</v>
      </c>
      <c r="P1201" s="2">
        <v>0</v>
      </c>
      <c r="Q1201" s="2">
        <v>60661</v>
      </c>
      <c r="R1201" s="2">
        <v>-21071.5</v>
      </c>
      <c r="S1201" s="2">
        <v>0</v>
      </c>
      <c r="T1201" s="2">
        <v>0</v>
      </c>
      <c r="U1201" s="2">
        <v>39589.5</v>
      </c>
      <c r="V1201" s="2">
        <v>0</v>
      </c>
      <c r="W1201" s="2">
        <v>60661</v>
      </c>
      <c r="X1201" s="2">
        <v>-21071.5</v>
      </c>
      <c r="Y1201" s="2">
        <v>0</v>
      </c>
      <c r="Z1201" s="2">
        <v>0</v>
      </c>
      <c r="AA1201" s="2">
        <v>39589.5</v>
      </c>
    </row>
    <row r="1202" spans="1:27" ht="15" customHeight="1" x14ac:dyDescent="0.25">
      <c r="A1202" s="75" t="str">
        <f t="shared" si="54"/>
        <v>LDUSTFIgnore</v>
      </c>
      <c r="B1202" s="75" t="str">
        <f>VLOOKUP(L1202,Mapping!D:F,3,0)</f>
        <v>Ignore</v>
      </c>
      <c r="C1202" s="75" t="str">
        <f>VLOOKUP(L1202,Mapping!D:G,4,0)</f>
        <v>Ignore</v>
      </c>
      <c r="D1202" s="78">
        <f t="shared" si="55"/>
        <v>-0.12162149999999999</v>
      </c>
      <c r="E1202" s="78">
        <f t="shared" si="56"/>
        <v>-0.25337280000000001</v>
      </c>
      <c r="F1202" s="76">
        <f>VLOOKUP(L1202,Mapping!D:H,5,0)</f>
        <v>0</v>
      </c>
      <c r="G1202" s="1" t="s">
        <v>648</v>
      </c>
      <c r="H1202" s="1" t="s">
        <v>995</v>
      </c>
      <c r="I1202" s="1" t="s">
        <v>997</v>
      </c>
      <c r="J1202" s="6">
        <v>430000</v>
      </c>
      <c r="K1202" s="1" t="s">
        <v>729</v>
      </c>
      <c r="L1202" s="6">
        <v>432120</v>
      </c>
      <c r="M1202" s="2">
        <v>0</v>
      </c>
      <c r="N1202" s="1" t="s">
        <v>730</v>
      </c>
      <c r="O1202" s="1" t="s">
        <v>651</v>
      </c>
      <c r="P1202" s="2">
        <v>-1317513</v>
      </c>
      <c r="Q1202" s="2">
        <v>0</v>
      </c>
      <c r="R1202" s="2">
        <v>-1216215</v>
      </c>
      <c r="S1202" s="2">
        <v>0</v>
      </c>
      <c r="T1202" s="2">
        <v>-2533728</v>
      </c>
      <c r="U1202" s="2">
        <v>0</v>
      </c>
      <c r="V1202" s="2">
        <v>-1317513</v>
      </c>
      <c r="W1202" s="2">
        <v>0</v>
      </c>
      <c r="X1202" s="2">
        <v>-1216215</v>
      </c>
      <c r="Y1202" s="2">
        <v>0</v>
      </c>
      <c r="Z1202" s="2">
        <v>-2533728</v>
      </c>
      <c r="AA1202" s="2">
        <v>0</v>
      </c>
    </row>
    <row r="1203" spans="1:27" ht="15" customHeight="1" x14ac:dyDescent="0.25">
      <c r="A1203" s="75" t="str">
        <f t="shared" si="54"/>
        <v>LDUSTFIgnore</v>
      </c>
      <c r="B1203" s="75" t="str">
        <f>VLOOKUP(L1203,Mapping!D:F,3,0)</f>
        <v>Ignore</v>
      </c>
      <c r="C1203" s="75" t="str">
        <f>VLOOKUP(L1203,Mapping!D:G,4,0)</f>
        <v>Ignore</v>
      </c>
      <c r="D1203" s="78">
        <f t="shared" si="55"/>
        <v>-0.37241200000000002</v>
      </c>
      <c r="E1203" s="78">
        <f t="shared" si="56"/>
        <v>-0.38600699999999999</v>
      </c>
      <c r="F1203" s="76">
        <f>VLOOKUP(L1203,Mapping!D:H,5,0)</f>
        <v>0</v>
      </c>
      <c r="G1203" s="1" t="s">
        <v>648</v>
      </c>
      <c r="H1203" s="1" t="s">
        <v>995</v>
      </c>
      <c r="I1203" s="1" t="s">
        <v>997</v>
      </c>
      <c r="J1203" s="6">
        <v>430000</v>
      </c>
      <c r="K1203" s="1" t="s">
        <v>729</v>
      </c>
      <c r="L1203" s="6">
        <v>432130</v>
      </c>
      <c r="M1203" s="2">
        <v>0</v>
      </c>
      <c r="N1203" s="1" t="s">
        <v>731</v>
      </c>
      <c r="O1203" s="1" t="s">
        <v>651</v>
      </c>
      <c r="P1203" s="2">
        <v>-135950</v>
      </c>
      <c r="Q1203" s="2">
        <v>0</v>
      </c>
      <c r="R1203" s="2">
        <v>-3724120</v>
      </c>
      <c r="S1203" s="2">
        <v>0</v>
      </c>
      <c r="T1203" s="2">
        <v>-3860070</v>
      </c>
      <c r="U1203" s="2">
        <v>0</v>
      </c>
      <c r="V1203" s="2">
        <v>-135950</v>
      </c>
      <c r="W1203" s="2">
        <v>0</v>
      </c>
      <c r="X1203" s="2">
        <v>-3724120</v>
      </c>
      <c r="Y1203" s="2">
        <v>0</v>
      </c>
      <c r="Z1203" s="2">
        <v>-3860070</v>
      </c>
      <c r="AA1203" s="2">
        <v>0</v>
      </c>
    </row>
    <row r="1204" spans="1:27" ht="15" customHeight="1" x14ac:dyDescent="0.25">
      <c r="A1204" s="75" t="str">
        <f t="shared" si="54"/>
        <v>LDUSTFIgnore</v>
      </c>
      <c r="B1204" s="75" t="str">
        <f>VLOOKUP(L1204,Mapping!D:F,3,0)</f>
        <v>Ignore</v>
      </c>
      <c r="C1204" s="75" t="str">
        <f>VLOOKUP(L1204,Mapping!D:G,4,0)</f>
        <v>Ignore</v>
      </c>
      <c r="D1204" s="78">
        <f t="shared" si="55"/>
        <v>6.2832499999999998E-3</v>
      </c>
      <c r="E1204" s="78">
        <f t="shared" si="56"/>
        <v>6.2832499999999998E-3</v>
      </c>
      <c r="F1204" s="76">
        <f>VLOOKUP(L1204,Mapping!D:H,5,0)</f>
        <v>0</v>
      </c>
      <c r="G1204" s="1" t="s">
        <v>648</v>
      </c>
      <c r="H1204" s="1" t="s">
        <v>995</v>
      </c>
      <c r="I1204" s="1" t="s">
        <v>997</v>
      </c>
      <c r="J1204" s="6">
        <v>430000</v>
      </c>
      <c r="K1204" s="1" t="s">
        <v>729</v>
      </c>
      <c r="L1204" s="6">
        <v>432180</v>
      </c>
      <c r="M1204" s="2">
        <v>0</v>
      </c>
      <c r="N1204" s="1" t="s">
        <v>854</v>
      </c>
      <c r="O1204" s="1" t="s">
        <v>651</v>
      </c>
      <c r="P1204" s="2">
        <v>0</v>
      </c>
      <c r="Q1204" s="2">
        <v>0</v>
      </c>
      <c r="R1204" s="2">
        <v>0</v>
      </c>
      <c r="S1204" s="2">
        <v>62832.5</v>
      </c>
      <c r="T1204" s="2">
        <v>0</v>
      </c>
      <c r="U1204" s="2">
        <v>62832.5</v>
      </c>
      <c r="V1204" s="2">
        <v>0</v>
      </c>
      <c r="W1204" s="2">
        <v>0</v>
      </c>
      <c r="X1204" s="2">
        <v>0</v>
      </c>
      <c r="Y1204" s="2">
        <v>62832.5</v>
      </c>
      <c r="Z1204" s="2">
        <v>0</v>
      </c>
      <c r="AA1204" s="2">
        <v>62832.5</v>
      </c>
    </row>
    <row r="1205" spans="1:27" ht="15" customHeight="1" x14ac:dyDescent="0.25">
      <c r="A1205" s="75" t="str">
        <f t="shared" si="54"/>
        <v>LDUSTF5.2</v>
      </c>
      <c r="B1205" s="75">
        <f>VLOOKUP(L1205,Mapping!D:F,3,0)</f>
        <v>5.2</v>
      </c>
      <c r="C1205" s="75" t="str">
        <f>VLOOKUP(L1205,Mapping!D:G,4,0)</f>
        <v>Ignore</v>
      </c>
      <c r="D1205" s="78">
        <f t="shared" si="55"/>
        <v>0.40255916400000002</v>
      </c>
      <c r="E1205" s="78">
        <f t="shared" si="56"/>
        <v>0.40255916400000002</v>
      </c>
      <c r="F1205" s="76">
        <f>VLOOKUP(L1205,Mapping!D:H,5,0)</f>
        <v>0</v>
      </c>
      <c r="G1205" s="1" t="s">
        <v>648</v>
      </c>
      <c r="H1205" s="1" t="s">
        <v>995</v>
      </c>
      <c r="I1205" s="1" t="s">
        <v>997</v>
      </c>
      <c r="J1205" s="6">
        <v>450000</v>
      </c>
      <c r="K1205" s="1" t="s">
        <v>733</v>
      </c>
      <c r="L1205" s="6">
        <v>452110</v>
      </c>
      <c r="M1205" s="2">
        <v>0</v>
      </c>
      <c r="N1205" s="1" t="s">
        <v>734</v>
      </c>
      <c r="O1205" s="1" t="s">
        <v>651</v>
      </c>
      <c r="P1205" s="2">
        <v>0</v>
      </c>
      <c r="Q1205" s="2">
        <v>0</v>
      </c>
      <c r="R1205" s="2">
        <v>0</v>
      </c>
      <c r="S1205" s="2">
        <v>4025591.64</v>
      </c>
      <c r="T1205" s="2">
        <v>0</v>
      </c>
      <c r="U1205" s="2">
        <v>4025591.64</v>
      </c>
      <c r="V1205" s="2">
        <v>0</v>
      </c>
      <c r="W1205" s="2">
        <v>0</v>
      </c>
      <c r="X1205" s="2">
        <v>0</v>
      </c>
      <c r="Y1205" s="2">
        <v>4025591.64</v>
      </c>
      <c r="Z1205" s="2">
        <v>0</v>
      </c>
      <c r="AA1205" s="2">
        <v>4025591.64</v>
      </c>
    </row>
    <row r="1206" spans="1:27" ht="15" customHeight="1" x14ac:dyDescent="0.25">
      <c r="A1206" s="75" t="str">
        <f t="shared" si="54"/>
        <v>LDUSTF5.2</v>
      </c>
      <c r="B1206" s="75">
        <f>VLOOKUP(L1206,Mapping!D:F,3,0)</f>
        <v>5.2</v>
      </c>
      <c r="C1206" s="75" t="str">
        <f>VLOOKUP(L1206,Mapping!D:G,4,0)</f>
        <v>Ignore</v>
      </c>
      <c r="D1206" s="78">
        <f t="shared" si="55"/>
        <v>9.6717000000000005E-4</v>
      </c>
      <c r="E1206" s="78">
        <f t="shared" si="56"/>
        <v>9.6717000000000005E-4</v>
      </c>
      <c r="F1206" s="76">
        <f>VLOOKUP(L1206,Mapping!D:H,5,0)</f>
        <v>0</v>
      </c>
      <c r="G1206" s="1" t="s">
        <v>648</v>
      </c>
      <c r="H1206" s="1" t="s">
        <v>995</v>
      </c>
      <c r="I1206" s="1" t="s">
        <v>997</v>
      </c>
      <c r="J1206" s="6">
        <v>450000</v>
      </c>
      <c r="K1206" s="1" t="s">
        <v>733</v>
      </c>
      <c r="L1206" s="6">
        <v>452111</v>
      </c>
      <c r="M1206" s="2">
        <v>0</v>
      </c>
      <c r="N1206" s="1" t="s">
        <v>735</v>
      </c>
      <c r="O1206" s="1" t="s">
        <v>651</v>
      </c>
      <c r="P1206" s="2">
        <v>0</v>
      </c>
      <c r="Q1206" s="2">
        <v>0</v>
      </c>
      <c r="R1206" s="2">
        <v>0</v>
      </c>
      <c r="S1206" s="2">
        <v>9671.7000000000007</v>
      </c>
      <c r="T1206" s="2">
        <v>0</v>
      </c>
      <c r="U1206" s="2">
        <v>9671.7000000000007</v>
      </c>
      <c r="V1206" s="2">
        <v>0</v>
      </c>
      <c r="W1206" s="2">
        <v>0</v>
      </c>
      <c r="X1206" s="2">
        <v>0</v>
      </c>
      <c r="Y1206" s="2">
        <v>9671.7000000000007</v>
      </c>
      <c r="Z1206" s="2">
        <v>0</v>
      </c>
      <c r="AA1206" s="2">
        <v>9671.7000000000007</v>
      </c>
    </row>
    <row r="1207" spans="1:27" ht="15" customHeight="1" x14ac:dyDescent="0.25">
      <c r="A1207" s="75" t="str">
        <f t="shared" si="54"/>
        <v>LDUSTF5.2</v>
      </c>
      <c r="B1207" s="75">
        <f>VLOOKUP(L1207,Mapping!D:F,3,0)</f>
        <v>5.2</v>
      </c>
      <c r="C1207" s="75" t="str">
        <f>VLOOKUP(L1207,Mapping!D:G,4,0)</f>
        <v>Ignore</v>
      </c>
      <c r="D1207" s="78">
        <f t="shared" si="55"/>
        <v>0.28675849199999998</v>
      </c>
      <c r="E1207" s="78">
        <f t="shared" si="56"/>
        <v>0.28675849199999998</v>
      </c>
      <c r="F1207" s="76">
        <f>VLOOKUP(L1207,Mapping!D:H,5,0)</f>
        <v>0</v>
      </c>
      <c r="G1207" s="1" t="s">
        <v>648</v>
      </c>
      <c r="H1207" s="1" t="s">
        <v>995</v>
      </c>
      <c r="I1207" s="1" t="s">
        <v>997</v>
      </c>
      <c r="J1207" s="6">
        <v>450000</v>
      </c>
      <c r="K1207" s="1" t="s">
        <v>733</v>
      </c>
      <c r="L1207" s="6">
        <v>452120</v>
      </c>
      <c r="M1207" s="2">
        <v>0</v>
      </c>
      <c r="N1207" s="1" t="s">
        <v>736</v>
      </c>
      <c r="O1207" s="1" t="s">
        <v>651</v>
      </c>
      <c r="P1207" s="2">
        <v>0</v>
      </c>
      <c r="Q1207" s="2">
        <v>0</v>
      </c>
      <c r="R1207" s="2">
        <v>0</v>
      </c>
      <c r="S1207" s="2">
        <v>2867584.92</v>
      </c>
      <c r="T1207" s="2">
        <v>0</v>
      </c>
      <c r="U1207" s="2">
        <v>2867584.92</v>
      </c>
      <c r="V1207" s="2">
        <v>0</v>
      </c>
      <c r="W1207" s="2">
        <v>0</v>
      </c>
      <c r="X1207" s="2">
        <v>0</v>
      </c>
      <c r="Y1207" s="2">
        <v>2867584.92</v>
      </c>
      <c r="Z1207" s="2">
        <v>0</v>
      </c>
      <c r="AA1207" s="2">
        <v>2867584.92</v>
      </c>
    </row>
    <row r="1208" spans="1:27" ht="15" customHeight="1" x14ac:dyDescent="0.25">
      <c r="A1208" s="75" t="str">
        <f t="shared" si="54"/>
        <v>LDUSTF5.2</v>
      </c>
      <c r="B1208" s="75">
        <f>VLOOKUP(L1208,Mapping!D:F,3,0)</f>
        <v>5.2</v>
      </c>
      <c r="C1208" s="75" t="str">
        <f>VLOOKUP(L1208,Mapping!D:G,4,0)</f>
        <v>Ignore</v>
      </c>
      <c r="D1208" s="78">
        <f t="shared" si="55"/>
        <v>1.0157333339999999</v>
      </c>
      <c r="E1208" s="78">
        <f t="shared" si="56"/>
        <v>1.0157333339999999</v>
      </c>
      <c r="F1208" s="76">
        <f>VLOOKUP(L1208,Mapping!D:H,5,0)</f>
        <v>0</v>
      </c>
      <c r="G1208" s="1" t="s">
        <v>648</v>
      </c>
      <c r="H1208" s="1" t="s">
        <v>995</v>
      </c>
      <c r="I1208" s="1" t="s">
        <v>997</v>
      </c>
      <c r="J1208" s="6">
        <v>450000</v>
      </c>
      <c r="K1208" s="1" t="s">
        <v>733</v>
      </c>
      <c r="L1208" s="6">
        <v>452130</v>
      </c>
      <c r="M1208" s="2">
        <v>0</v>
      </c>
      <c r="N1208" s="1" t="s">
        <v>737</v>
      </c>
      <c r="O1208" s="1" t="s">
        <v>651</v>
      </c>
      <c r="P1208" s="2">
        <v>0</v>
      </c>
      <c r="Q1208" s="2">
        <v>0</v>
      </c>
      <c r="R1208" s="2">
        <v>0</v>
      </c>
      <c r="S1208" s="2">
        <v>10157333.34</v>
      </c>
      <c r="T1208" s="2">
        <v>0</v>
      </c>
      <c r="U1208" s="2">
        <v>10157333.34</v>
      </c>
      <c r="V1208" s="2">
        <v>0</v>
      </c>
      <c r="W1208" s="2">
        <v>0</v>
      </c>
      <c r="X1208" s="2">
        <v>0</v>
      </c>
      <c r="Y1208" s="2">
        <v>10157333.34</v>
      </c>
      <c r="Z1208" s="2">
        <v>0</v>
      </c>
      <c r="AA1208" s="2">
        <v>10157333.34</v>
      </c>
    </row>
    <row r="1209" spans="1:27" ht="15" customHeight="1" x14ac:dyDescent="0.25">
      <c r="A1209" s="75" t="str">
        <f t="shared" si="54"/>
        <v>LDUSTF5.2</v>
      </c>
      <c r="B1209" s="75">
        <f>VLOOKUP(L1209,Mapping!D:F,3,0)</f>
        <v>5.2</v>
      </c>
      <c r="C1209" s="75" t="str">
        <f>VLOOKUP(L1209,Mapping!D:G,4,0)</f>
        <v>Ignore</v>
      </c>
      <c r="D1209" s="78">
        <f t="shared" si="55"/>
        <v>0.12703675</v>
      </c>
      <c r="E1209" s="78">
        <f t="shared" si="56"/>
        <v>0.12703675</v>
      </c>
      <c r="F1209" s="76">
        <f>VLOOKUP(L1209,Mapping!D:H,5,0)</f>
        <v>0</v>
      </c>
      <c r="G1209" s="1" t="s">
        <v>648</v>
      </c>
      <c r="H1209" s="1" t="s">
        <v>995</v>
      </c>
      <c r="I1209" s="1" t="s">
        <v>997</v>
      </c>
      <c r="J1209" s="6">
        <v>450000</v>
      </c>
      <c r="K1209" s="1" t="s">
        <v>733</v>
      </c>
      <c r="L1209" s="6">
        <v>452180</v>
      </c>
      <c r="M1209" s="2">
        <v>0</v>
      </c>
      <c r="N1209" s="1" t="s">
        <v>856</v>
      </c>
      <c r="O1209" s="1" t="s">
        <v>651</v>
      </c>
      <c r="P1209" s="2">
        <v>0</v>
      </c>
      <c r="Q1209" s="2">
        <v>0</v>
      </c>
      <c r="R1209" s="2">
        <v>0</v>
      </c>
      <c r="S1209" s="2">
        <v>1270367.5</v>
      </c>
      <c r="T1209" s="2">
        <v>0</v>
      </c>
      <c r="U1209" s="2">
        <v>1270367.5</v>
      </c>
      <c r="V1209" s="2">
        <v>0</v>
      </c>
      <c r="W1209" s="2">
        <v>0</v>
      </c>
      <c r="X1209" s="2">
        <v>0</v>
      </c>
      <c r="Y1209" s="2">
        <v>1270367.5</v>
      </c>
      <c r="Z1209" s="2">
        <v>0</v>
      </c>
      <c r="AA1209" s="2">
        <v>1270367.5</v>
      </c>
    </row>
    <row r="1210" spans="1:27" ht="15" customHeight="1" x14ac:dyDescent="0.25">
      <c r="A1210" s="75" t="str">
        <f t="shared" si="54"/>
        <v>LDUSTF5.2</v>
      </c>
      <c r="B1210" s="75">
        <f>VLOOKUP(L1210,Mapping!D:F,3,0)</f>
        <v>5.2</v>
      </c>
      <c r="C1210" s="75" t="str">
        <f>VLOOKUP(L1210,Mapping!D:G,4,0)</f>
        <v>Ignore</v>
      </c>
      <c r="D1210" s="78">
        <f t="shared" si="55"/>
        <v>8.0040010000000002E-3</v>
      </c>
      <c r="E1210" s="78">
        <f t="shared" si="56"/>
        <v>8.0040010000000002E-3</v>
      </c>
      <c r="F1210" s="76">
        <f>VLOOKUP(L1210,Mapping!D:H,5,0)</f>
        <v>0</v>
      </c>
      <c r="G1210" s="1" t="s">
        <v>648</v>
      </c>
      <c r="H1210" s="1" t="s">
        <v>995</v>
      </c>
      <c r="I1210" s="1" t="s">
        <v>997</v>
      </c>
      <c r="J1210" s="6">
        <v>450000</v>
      </c>
      <c r="K1210" s="1" t="s">
        <v>733</v>
      </c>
      <c r="L1210" s="6">
        <v>452230</v>
      </c>
      <c r="M1210" s="2">
        <v>0</v>
      </c>
      <c r="N1210" s="1" t="s">
        <v>740</v>
      </c>
      <c r="O1210" s="1" t="s">
        <v>651</v>
      </c>
      <c r="P1210" s="2">
        <v>0</v>
      </c>
      <c r="Q1210" s="2">
        <v>0</v>
      </c>
      <c r="R1210" s="2">
        <v>0</v>
      </c>
      <c r="S1210" s="2">
        <v>80040.009999999995</v>
      </c>
      <c r="T1210" s="2">
        <v>0</v>
      </c>
      <c r="U1210" s="2">
        <v>80040.009999999995</v>
      </c>
      <c r="V1210" s="2">
        <v>0</v>
      </c>
      <c r="W1210" s="2">
        <v>0</v>
      </c>
      <c r="X1210" s="2">
        <v>0</v>
      </c>
      <c r="Y1210" s="2">
        <v>80040.009999999995</v>
      </c>
      <c r="Z1210" s="2">
        <v>0</v>
      </c>
      <c r="AA1210" s="2">
        <v>80040.009999999995</v>
      </c>
    </row>
    <row r="1211" spans="1:27" ht="15" customHeight="1" x14ac:dyDescent="0.25">
      <c r="A1211" s="75" t="str">
        <f t="shared" si="54"/>
        <v>LDUSTF5.2</v>
      </c>
      <c r="B1211" s="75">
        <f>VLOOKUP(L1211,Mapping!D:F,3,0)</f>
        <v>5.2</v>
      </c>
      <c r="C1211" s="75" t="str">
        <f>VLOOKUP(L1211,Mapping!D:G,4,0)</f>
        <v>Ignore</v>
      </c>
      <c r="D1211" s="78">
        <f t="shared" si="55"/>
        <v>0.44224709600000001</v>
      </c>
      <c r="E1211" s="78">
        <f t="shared" si="56"/>
        <v>0.44224709600000001</v>
      </c>
      <c r="F1211" s="76">
        <f>VLOOKUP(L1211,Mapping!D:H,5,0)</f>
        <v>0</v>
      </c>
      <c r="G1211" s="1" t="s">
        <v>648</v>
      </c>
      <c r="H1211" s="1" t="s">
        <v>995</v>
      </c>
      <c r="I1211" s="1" t="s">
        <v>997</v>
      </c>
      <c r="J1211" s="6">
        <v>450000</v>
      </c>
      <c r="K1211" s="1" t="s">
        <v>733</v>
      </c>
      <c r="L1211" s="6">
        <v>452247</v>
      </c>
      <c r="M1211" s="2">
        <v>0</v>
      </c>
      <c r="N1211" s="1" t="s">
        <v>741</v>
      </c>
      <c r="O1211" s="1" t="s">
        <v>651</v>
      </c>
      <c r="P1211" s="2">
        <v>0</v>
      </c>
      <c r="Q1211" s="2">
        <v>0</v>
      </c>
      <c r="R1211" s="2">
        <v>0</v>
      </c>
      <c r="S1211" s="2">
        <v>4422470.96</v>
      </c>
      <c r="T1211" s="2">
        <v>0</v>
      </c>
      <c r="U1211" s="2">
        <v>4422470.96</v>
      </c>
      <c r="V1211" s="2">
        <v>0</v>
      </c>
      <c r="W1211" s="2">
        <v>0</v>
      </c>
      <c r="X1211" s="2">
        <v>0</v>
      </c>
      <c r="Y1211" s="2">
        <v>4422470.96</v>
      </c>
      <c r="Z1211" s="2">
        <v>0</v>
      </c>
      <c r="AA1211" s="2">
        <v>4422470.96</v>
      </c>
    </row>
    <row r="1212" spans="1:27" ht="15" customHeight="1" x14ac:dyDescent="0.25">
      <c r="A1212" s="75" t="str">
        <f t="shared" si="54"/>
        <v>LDUSTF5.5</v>
      </c>
      <c r="B1212" s="75">
        <f>VLOOKUP(L1212,Mapping!D:F,3,0)</f>
        <v>5.5</v>
      </c>
      <c r="C1212" s="75" t="str">
        <f>VLOOKUP(L1212,Mapping!D:G,4,0)</f>
        <v>Ignore</v>
      </c>
      <c r="D1212" s="78">
        <f t="shared" si="55"/>
        <v>-1.7872560000000001E-3</v>
      </c>
      <c r="E1212" s="78">
        <f t="shared" si="56"/>
        <v>-1.7872560000000001E-3</v>
      </c>
      <c r="F1212" s="76">
        <f>VLOOKUP(L1212,Mapping!D:H,5,0)</f>
        <v>0</v>
      </c>
      <c r="G1212" s="1" t="s">
        <v>648</v>
      </c>
      <c r="H1212" s="1" t="s">
        <v>995</v>
      </c>
      <c r="I1212" s="1" t="s">
        <v>997</v>
      </c>
      <c r="J1212" s="6">
        <v>460000</v>
      </c>
      <c r="K1212" s="1" t="s">
        <v>742</v>
      </c>
      <c r="L1212" s="6">
        <v>460000</v>
      </c>
      <c r="M1212" s="2">
        <v>0</v>
      </c>
      <c r="N1212" s="1" t="s">
        <v>792</v>
      </c>
      <c r="O1212" s="1" t="s">
        <v>651</v>
      </c>
      <c r="P1212" s="2">
        <v>0</v>
      </c>
      <c r="Q1212" s="2">
        <v>0</v>
      </c>
      <c r="R1212" s="2">
        <v>-17872.560000000001</v>
      </c>
      <c r="S1212" s="2">
        <v>0</v>
      </c>
      <c r="T1212" s="2">
        <v>-17872.560000000001</v>
      </c>
      <c r="U1212" s="2">
        <v>0</v>
      </c>
      <c r="V1212" s="2">
        <v>0</v>
      </c>
      <c r="W1212" s="2">
        <v>0</v>
      </c>
      <c r="X1212" s="2">
        <v>-17872.560000000001</v>
      </c>
      <c r="Y1212" s="2">
        <v>0</v>
      </c>
      <c r="Z1212" s="2">
        <v>-17872.560000000001</v>
      </c>
      <c r="AA1212" s="2">
        <v>0</v>
      </c>
    </row>
    <row r="1213" spans="1:27" ht="15" customHeight="1" x14ac:dyDescent="0.25">
      <c r="A1213" s="75" t="str">
        <f t="shared" si="54"/>
        <v>LDUSTF5.5</v>
      </c>
      <c r="B1213" s="75">
        <f>VLOOKUP(L1213,Mapping!D:F,3,0)</f>
        <v>5.5</v>
      </c>
      <c r="C1213" s="75" t="str">
        <f>VLOOKUP(L1213,Mapping!D:G,4,0)</f>
        <v>Ignore</v>
      </c>
      <c r="D1213" s="78">
        <f t="shared" si="55"/>
        <v>-1.018131E-3</v>
      </c>
      <c r="E1213" s="78">
        <f t="shared" si="56"/>
        <v>-1.018131E-3</v>
      </c>
      <c r="F1213" s="76">
        <f>VLOOKUP(L1213,Mapping!D:H,5,0)</f>
        <v>0</v>
      </c>
      <c r="G1213" s="1" t="s">
        <v>648</v>
      </c>
      <c r="H1213" s="1" t="s">
        <v>995</v>
      </c>
      <c r="I1213" s="1" t="s">
        <v>997</v>
      </c>
      <c r="J1213" s="6">
        <v>460000</v>
      </c>
      <c r="K1213" s="1" t="s">
        <v>742</v>
      </c>
      <c r="L1213" s="6">
        <v>460100</v>
      </c>
      <c r="M1213" s="2">
        <v>0</v>
      </c>
      <c r="N1213" s="1" t="s">
        <v>815</v>
      </c>
      <c r="O1213" s="1" t="s">
        <v>651</v>
      </c>
      <c r="P1213" s="2">
        <v>0</v>
      </c>
      <c r="Q1213" s="2">
        <v>0</v>
      </c>
      <c r="R1213" s="2">
        <v>-10181.31</v>
      </c>
      <c r="S1213" s="2">
        <v>0</v>
      </c>
      <c r="T1213" s="2">
        <v>-10181.31</v>
      </c>
      <c r="U1213" s="2">
        <v>0</v>
      </c>
      <c r="V1213" s="2">
        <v>0</v>
      </c>
      <c r="W1213" s="2">
        <v>0</v>
      </c>
      <c r="X1213" s="2">
        <v>-10181.31</v>
      </c>
      <c r="Y1213" s="2">
        <v>0</v>
      </c>
      <c r="Z1213" s="2">
        <v>-10181.31</v>
      </c>
      <c r="AA1213" s="2">
        <v>0</v>
      </c>
    </row>
    <row r="1214" spans="1:27" ht="15" customHeight="1" x14ac:dyDescent="0.25">
      <c r="A1214" s="75" t="str">
        <f t="shared" si="54"/>
        <v>LDUSTF5.5</v>
      </c>
      <c r="B1214" s="75">
        <f>VLOOKUP(L1214,Mapping!D:F,3,0)</f>
        <v>5.5</v>
      </c>
      <c r="C1214" s="75" t="str">
        <f>VLOOKUP(L1214,Mapping!D:G,4,0)</f>
        <v>Ignore</v>
      </c>
      <c r="D1214" s="78">
        <f t="shared" si="55"/>
        <v>6.1940299999999992E-4</v>
      </c>
      <c r="E1214" s="78">
        <f t="shared" si="56"/>
        <v>6.1940299999999992E-4</v>
      </c>
      <c r="F1214" s="76">
        <f>VLOOKUP(L1214,Mapping!D:H,5,0)</f>
        <v>0</v>
      </c>
      <c r="G1214" s="1" t="s">
        <v>648</v>
      </c>
      <c r="H1214" s="1" t="s">
        <v>995</v>
      </c>
      <c r="I1214" s="1" t="s">
        <v>997</v>
      </c>
      <c r="J1214" s="6">
        <v>460000</v>
      </c>
      <c r="K1214" s="1" t="s">
        <v>742</v>
      </c>
      <c r="L1214" s="6">
        <v>460101</v>
      </c>
      <c r="M1214" s="2">
        <v>0</v>
      </c>
      <c r="N1214" s="1" t="s">
        <v>818</v>
      </c>
      <c r="O1214" s="1" t="s">
        <v>651</v>
      </c>
      <c r="P1214" s="2">
        <v>0</v>
      </c>
      <c r="Q1214" s="2">
        <v>0</v>
      </c>
      <c r="R1214" s="2">
        <v>0</v>
      </c>
      <c r="S1214" s="2">
        <v>6194.03</v>
      </c>
      <c r="T1214" s="2">
        <v>0</v>
      </c>
      <c r="U1214" s="2">
        <v>6194.03</v>
      </c>
      <c r="V1214" s="2">
        <v>0</v>
      </c>
      <c r="W1214" s="2">
        <v>0</v>
      </c>
      <c r="X1214" s="2">
        <v>0</v>
      </c>
      <c r="Y1214" s="2">
        <v>6194.03</v>
      </c>
      <c r="Z1214" s="2">
        <v>0</v>
      </c>
      <c r="AA1214" s="2">
        <v>6194.03</v>
      </c>
    </row>
    <row r="1215" spans="1:27" ht="15" customHeight="1" x14ac:dyDescent="0.25">
      <c r="A1215" s="75" t="str">
        <f t="shared" si="54"/>
        <v>LDUSTF5.5</v>
      </c>
      <c r="B1215" s="75">
        <f>VLOOKUP(L1215,Mapping!D:F,3,0)</f>
        <v>5.5</v>
      </c>
      <c r="C1215" s="75" t="str">
        <f>VLOOKUP(L1215,Mapping!D:G,4,0)</f>
        <v>Ignore</v>
      </c>
      <c r="D1215" s="78">
        <f t="shared" si="55"/>
        <v>-3.4200000000000002E-7</v>
      </c>
      <c r="E1215" s="78">
        <f t="shared" si="56"/>
        <v>-3.4200000000000002E-7</v>
      </c>
      <c r="F1215" s="76">
        <f>VLOOKUP(L1215,Mapping!D:H,5,0)</f>
        <v>0</v>
      </c>
      <c r="G1215" s="1" t="s">
        <v>648</v>
      </c>
      <c r="H1215" s="1" t="s">
        <v>995</v>
      </c>
      <c r="I1215" s="1" t="s">
        <v>997</v>
      </c>
      <c r="J1215" s="6">
        <v>460000</v>
      </c>
      <c r="K1215" s="1" t="s">
        <v>742</v>
      </c>
      <c r="L1215" s="6">
        <v>460112</v>
      </c>
      <c r="M1215" s="2">
        <v>0</v>
      </c>
      <c r="N1215" s="1" t="s">
        <v>1033</v>
      </c>
      <c r="O1215" s="1" t="s">
        <v>651</v>
      </c>
      <c r="P1215" s="2">
        <v>0</v>
      </c>
      <c r="Q1215" s="2">
        <v>0</v>
      </c>
      <c r="R1215" s="2">
        <v>-3.42</v>
      </c>
      <c r="S1215" s="2">
        <v>0</v>
      </c>
      <c r="T1215" s="2">
        <v>-3.42</v>
      </c>
      <c r="U1215" s="2">
        <v>0</v>
      </c>
      <c r="V1215" s="2">
        <v>0</v>
      </c>
      <c r="W1215" s="2">
        <v>0</v>
      </c>
      <c r="X1215" s="2">
        <v>-3.42</v>
      </c>
      <c r="Y1215" s="2">
        <v>0</v>
      </c>
      <c r="Z1215" s="2">
        <v>-3.42</v>
      </c>
      <c r="AA1215" s="2">
        <v>0</v>
      </c>
    </row>
    <row r="1216" spans="1:27" ht="15" customHeight="1" x14ac:dyDescent="0.25">
      <c r="A1216" s="75" t="str">
        <f t="shared" si="54"/>
        <v>LDUSTF5.5</v>
      </c>
      <c r="B1216" s="75">
        <f>VLOOKUP(L1216,Mapping!D:F,3,0)</f>
        <v>5.5</v>
      </c>
      <c r="C1216" s="75" t="str">
        <f>VLOOKUP(L1216,Mapping!D:G,4,0)</f>
        <v>Ignore</v>
      </c>
      <c r="D1216" s="78">
        <f t="shared" si="55"/>
        <v>-2.0809999999999999E-5</v>
      </c>
      <c r="E1216" s="78">
        <f t="shared" si="56"/>
        <v>-2.0809999999999999E-5</v>
      </c>
      <c r="F1216" s="76">
        <f>VLOOKUP(L1216,Mapping!D:H,5,0)</f>
        <v>0</v>
      </c>
      <c r="G1216" s="1" t="s">
        <v>648</v>
      </c>
      <c r="H1216" s="1" t="s">
        <v>995</v>
      </c>
      <c r="I1216" s="1" t="s">
        <v>997</v>
      </c>
      <c r="J1216" s="6">
        <v>460000</v>
      </c>
      <c r="K1216" s="1" t="s">
        <v>742</v>
      </c>
      <c r="L1216" s="6">
        <v>460114</v>
      </c>
      <c r="M1216" s="2">
        <v>0</v>
      </c>
      <c r="N1216" s="1" t="s">
        <v>914</v>
      </c>
      <c r="O1216" s="1" t="s">
        <v>651</v>
      </c>
      <c r="P1216" s="2">
        <v>0</v>
      </c>
      <c r="Q1216" s="2">
        <v>0</v>
      </c>
      <c r="R1216" s="2">
        <v>-208.1</v>
      </c>
      <c r="S1216" s="2">
        <v>0</v>
      </c>
      <c r="T1216" s="2">
        <v>-208.1</v>
      </c>
      <c r="U1216" s="2">
        <v>0</v>
      </c>
      <c r="V1216" s="2">
        <v>0</v>
      </c>
      <c r="W1216" s="2">
        <v>0</v>
      </c>
      <c r="X1216" s="2">
        <v>-208.1</v>
      </c>
      <c r="Y1216" s="2">
        <v>0</v>
      </c>
      <c r="Z1216" s="2">
        <v>-208.1</v>
      </c>
      <c r="AA1216" s="2">
        <v>0</v>
      </c>
    </row>
    <row r="1217" spans="1:27" ht="15" customHeight="1" x14ac:dyDescent="0.25">
      <c r="A1217" s="75" t="str">
        <f t="shared" si="54"/>
        <v>LDUSTF5.5</v>
      </c>
      <c r="B1217" s="75">
        <f>VLOOKUP(L1217,Mapping!D:F,3,0)</f>
        <v>5.5</v>
      </c>
      <c r="C1217" s="75" t="str">
        <f>VLOOKUP(L1217,Mapping!D:G,4,0)</f>
        <v>Ignore</v>
      </c>
      <c r="D1217" s="78">
        <f t="shared" si="55"/>
        <v>4.1988000000000003E-4</v>
      </c>
      <c r="E1217" s="78">
        <f t="shared" si="56"/>
        <v>4.1988000000000003E-4</v>
      </c>
      <c r="F1217" s="76">
        <f>VLOOKUP(L1217,Mapping!D:H,5,0)</f>
        <v>0</v>
      </c>
      <c r="G1217" s="1" t="s">
        <v>648</v>
      </c>
      <c r="H1217" s="1" t="s">
        <v>995</v>
      </c>
      <c r="I1217" s="1" t="s">
        <v>997</v>
      </c>
      <c r="J1217" s="6">
        <v>460000</v>
      </c>
      <c r="K1217" s="1" t="s">
        <v>742</v>
      </c>
      <c r="L1217" s="6">
        <v>460143</v>
      </c>
      <c r="M1217" s="2">
        <v>0</v>
      </c>
      <c r="N1217" s="1" t="s">
        <v>816</v>
      </c>
      <c r="O1217" s="1" t="s">
        <v>651</v>
      </c>
      <c r="P1217" s="2">
        <v>0</v>
      </c>
      <c r="Q1217" s="2">
        <v>0</v>
      </c>
      <c r="R1217" s="2">
        <v>0</v>
      </c>
      <c r="S1217" s="2">
        <v>4198.8</v>
      </c>
      <c r="T1217" s="2">
        <v>0</v>
      </c>
      <c r="U1217" s="2">
        <v>4198.8</v>
      </c>
      <c r="V1217" s="2">
        <v>0</v>
      </c>
      <c r="W1217" s="2">
        <v>0</v>
      </c>
      <c r="X1217" s="2">
        <v>0</v>
      </c>
      <c r="Y1217" s="2">
        <v>4198.8</v>
      </c>
      <c r="Z1217" s="2">
        <v>0</v>
      </c>
      <c r="AA1217" s="2">
        <v>4198.8</v>
      </c>
    </row>
    <row r="1218" spans="1:27" ht="15" customHeight="1" x14ac:dyDescent="0.25">
      <c r="A1218" s="75" t="str">
        <f t="shared" si="54"/>
        <v>LDUSTF5.5</v>
      </c>
      <c r="B1218" s="75">
        <f>VLOOKUP(L1218,Mapping!D:F,3,0)</f>
        <v>5.5</v>
      </c>
      <c r="C1218" s="75" t="str">
        <f>VLOOKUP(L1218,Mapping!D:G,4,0)</f>
        <v>Ignore</v>
      </c>
      <c r="D1218" s="78">
        <f t="shared" si="55"/>
        <v>-4.0000000000000002E-9</v>
      </c>
      <c r="E1218" s="78">
        <f t="shared" si="56"/>
        <v>-4.0000000000000002E-9</v>
      </c>
      <c r="F1218" s="76">
        <f>VLOOKUP(L1218,Mapping!D:H,5,0)</f>
        <v>0</v>
      </c>
      <c r="G1218" s="1" t="s">
        <v>648</v>
      </c>
      <c r="H1218" s="1" t="s">
        <v>995</v>
      </c>
      <c r="I1218" s="1" t="s">
        <v>997</v>
      </c>
      <c r="J1218" s="6">
        <v>460000</v>
      </c>
      <c r="K1218" s="1" t="s">
        <v>742</v>
      </c>
      <c r="L1218" s="6">
        <v>460146</v>
      </c>
      <c r="M1218" s="2">
        <v>0</v>
      </c>
      <c r="N1218" s="1" t="s">
        <v>1035</v>
      </c>
      <c r="O1218" s="1" t="s">
        <v>651</v>
      </c>
      <c r="P1218" s="2">
        <v>0</v>
      </c>
      <c r="Q1218" s="2">
        <v>0</v>
      </c>
      <c r="R1218" s="2">
        <v>-0.04</v>
      </c>
      <c r="S1218" s="2">
        <v>0</v>
      </c>
      <c r="T1218" s="2">
        <v>-0.04</v>
      </c>
      <c r="U1218" s="2">
        <v>0</v>
      </c>
      <c r="V1218" s="2">
        <v>0</v>
      </c>
      <c r="W1218" s="2">
        <v>0</v>
      </c>
      <c r="X1218" s="2">
        <v>-0.04</v>
      </c>
      <c r="Y1218" s="2">
        <v>0</v>
      </c>
      <c r="Z1218" s="2">
        <v>-0.04</v>
      </c>
      <c r="AA1218" s="2">
        <v>0</v>
      </c>
    </row>
    <row r="1219" spans="1:27" ht="15" customHeight="1" x14ac:dyDescent="0.25">
      <c r="A1219" s="75" t="str">
        <f t="shared" si="54"/>
        <v>LDUSTF5.5</v>
      </c>
      <c r="B1219" s="75">
        <f>VLOOKUP(L1219,Mapping!D:F,3,0)</f>
        <v>5.5</v>
      </c>
      <c r="C1219" s="75" t="str">
        <f>VLOOKUP(L1219,Mapping!D:G,4,0)</f>
        <v>Ignore</v>
      </c>
      <c r="D1219" s="78">
        <f t="shared" si="55"/>
        <v>4.0000000000000002E-9</v>
      </c>
      <c r="E1219" s="78">
        <f t="shared" si="56"/>
        <v>4.0000000000000002E-9</v>
      </c>
      <c r="F1219" s="76">
        <f>VLOOKUP(L1219,Mapping!D:H,5,0)</f>
        <v>0</v>
      </c>
      <c r="G1219" s="1" t="s">
        <v>648</v>
      </c>
      <c r="H1219" s="1" t="s">
        <v>995</v>
      </c>
      <c r="I1219" s="1" t="s">
        <v>997</v>
      </c>
      <c r="J1219" s="6">
        <v>460000</v>
      </c>
      <c r="K1219" s="1" t="s">
        <v>742</v>
      </c>
      <c r="L1219" s="6">
        <v>460166</v>
      </c>
      <c r="M1219" s="2">
        <v>0</v>
      </c>
      <c r="N1219" s="1" t="s">
        <v>1037</v>
      </c>
      <c r="O1219" s="1" t="s">
        <v>651</v>
      </c>
      <c r="P1219" s="2">
        <v>0</v>
      </c>
      <c r="Q1219" s="2">
        <v>0</v>
      </c>
      <c r="R1219" s="2">
        <v>0</v>
      </c>
      <c r="S1219" s="2">
        <v>0.04</v>
      </c>
      <c r="T1219" s="2">
        <v>0</v>
      </c>
      <c r="U1219" s="2">
        <v>0.04</v>
      </c>
      <c r="V1219" s="2">
        <v>0</v>
      </c>
      <c r="W1219" s="2">
        <v>0</v>
      </c>
      <c r="X1219" s="2">
        <v>0</v>
      </c>
      <c r="Y1219" s="2">
        <v>0.04</v>
      </c>
      <c r="Z1219" s="2">
        <v>0</v>
      </c>
      <c r="AA1219" s="2">
        <v>0.04</v>
      </c>
    </row>
    <row r="1220" spans="1:27" ht="15" customHeight="1" x14ac:dyDescent="0.25">
      <c r="A1220" s="75" t="str">
        <f t="shared" ref="A1220:A1283" si="57">H1220&amp;B1220</f>
        <v>LDUSTF5.3</v>
      </c>
      <c r="B1220" s="75">
        <f>VLOOKUP(L1220,Mapping!D:F,3,0)</f>
        <v>5.3</v>
      </c>
      <c r="C1220" s="75" t="str">
        <f>VLOOKUP(L1220,Mapping!D:G,4,0)</f>
        <v>Ignore</v>
      </c>
      <c r="D1220" s="78">
        <f t="shared" ref="D1220:D1283" si="58">(X1220+Y1220)/10000000</f>
        <v>-3.5355E-4</v>
      </c>
      <c r="E1220" s="78">
        <f t="shared" ref="E1220:E1283" si="59">(Z1220+AA1220)/10000000</f>
        <v>-3.5355E-4</v>
      </c>
      <c r="F1220" s="76">
        <f>VLOOKUP(L1220,Mapping!D:H,5,0)</f>
        <v>0</v>
      </c>
      <c r="G1220" s="1" t="s">
        <v>648</v>
      </c>
      <c r="H1220" s="1" t="s">
        <v>995</v>
      </c>
      <c r="I1220" s="1" t="s">
        <v>997</v>
      </c>
      <c r="J1220" s="6">
        <v>510000</v>
      </c>
      <c r="K1220" s="1" t="s">
        <v>745</v>
      </c>
      <c r="L1220" s="6">
        <v>512110</v>
      </c>
      <c r="M1220" s="2">
        <v>0</v>
      </c>
      <c r="N1220" s="1" t="s">
        <v>827</v>
      </c>
      <c r="O1220" s="1" t="s">
        <v>651</v>
      </c>
      <c r="P1220" s="2">
        <v>0</v>
      </c>
      <c r="Q1220" s="2">
        <v>0</v>
      </c>
      <c r="R1220" s="2">
        <v>-3535.5</v>
      </c>
      <c r="S1220" s="2">
        <v>0</v>
      </c>
      <c r="T1220" s="2">
        <v>-3535.5</v>
      </c>
      <c r="U1220" s="2">
        <v>0</v>
      </c>
      <c r="V1220" s="2">
        <v>0</v>
      </c>
      <c r="W1220" s="2">
        <v>0</v>
      </c>
      <c r="X1220" s="2">
        <v>-3535.5</v>
      </c>
      <c r="Y1220" s="2">
        <v>0</v>
      </c>
      <c r="Z1220" s="2">
        <v>-3535.5</v>
      </c>
      <c r="AA1220" s="2">
        <v>0</v>
      </c>
    </row>
    <row r="1221" spans="1:27" ht="15" customHeight="1" x14ac:dyDescent="0.25">
      <c r="A1221" s="75" t="str">
        <f t="shared" si="57"/>
        <v>LDUSTF5.3</v>
      </c>
      <c r="B1221" s="75">
        <f>VLOOKUP(L1221,Mapping!D:F,3,0)</f>
        <v>5.3</v>
      </c>
      <c r="C1221" s="75" t="str">
        <f>VLOOKUP(L1221,Mapping!D:G,4,0)</f>
        <v>Ignore</v>
      </c>
      <c r="D1221" s="78">
        <f t="shared" si="58"/>
        <v>-0.20658599999999999</v>
      </c>
      <c r="E1221" s="78">
        <f t="shared" si="59"/>
        <v>-0.20658599999999999</v>
      </c>
      <c r="F1221" s="76">
        <f>VLOOKUP(L1221,Mapping!D:H,5,0)</f>
        <v>0</v>
      </c>
      <c r="G1221" s="1" t="s">
        <v>648</v>
      </c>
      <c r="H1221" s="1" t="s">
        <v>995</v>
      </c>
      <c r="I1221" s="1" t="s">
        <v>997</v>
      </c>
      <c r="J1221" s="6">
        <v>510000</v>
      </c>
      <c r="K1221" s="1" t="s">
        <v>745</v>
      </c>
      <c r="L1221" s="6">
        <v>512130</v>
      </c>
      <c r="M1221" s="2">
        <v>0</v>
      </c>
      <c r="N1221" s="1" t="s">
        <v>747</v>
      </c>
      <c r="O1221" s="1" t="s">
        <v>651</v>
      </c>
      <c r="P1221" s="2">
        <v>0</v>
      </c>
      <c r="Q1221" s="2">
        <v>0</v>
      </c>
      <c r="R1221" s="2">
        <v>-2065860</v>
      </c>
      <c r="S1221" s="2">
        <v>0</v>
      </c>
      <c r="T1221" s="2">
        <v>-2065860</v>
      </c>
      <c r="U1221" s="2">
        <v>0</v>
      </c>
      <c r="V1221" s="2">
        <v>0</v>
      </c>
      <c r="W1221" s="2">
        <v>0</v>
      </c>
      <c r="X1221" s="2">
        <v>-2065860</v>
      </c>
      <c r="Y1221" s="2">
        <v>0</v>
      </c>
      <c r="Z1221" s="2">
        <v>-2065860</v>
      </c>
      <c r="AA1221" s="2">
        <v>0</v>
      </c>
    </row>
    <row r="1222" spans="1:27" ht="15" customHeight="1" x14ac:dyDescent="0.25">
      <c r="A1222" s="75" t="str">
        <f t="shared" si="57"/>
        <v>LDUSTF6.3</v>
      </c>
      <c r="B1222" s="75">
        <f>VLOOKUP(L1222,Mapping!D:F,3,0)</f>
        <v>6.3</v>
      </c>
      <c r="C1222" s="75" t="str">
        <f>VLOOKUP(L1222,Mapping!D:G,4,0)</f>
        <v>Mirror</v>
      </c>
      <c r="D1222" s="78">
        <f t="shared" si="58"/>
        <v>-9.9590200000000012E-4</v>
      </c>
      <c r="E1222" s="78">
        <f t="shared" si="59"/>
        <v>-9.9590200000000012E-4</v>
      </c>
      <c r="F1222" s="76">
        <f>VLOOKUP(L1222,Mapping!D:H,5,0)</f>
        <v>0</v>
      </c>
      <c r="G1222" s="1" t="s">
        <v>648</v>
      </c>
      <c r="H1222" s="1" t="s">
        <v>995</v>
      </c>
      <c r="I1222" s="1" t="s">
        <v>997</v>
      </c>
      <c r="J1222" s="6">
        <v>550000</v>
      </c>
      <c r="K1222" s="1" t="s">
        <v>752</v>
      </c>
      <c r="L1222" s="6">
        <v>553007</v>
      </c>
      <c r="M1222" s="2">
        <v>0</v>
      </c>
      <c r="N1222" s="1" t="s">
        <v>753</v>
      </c>
      <c r="O1222" s="1" t="s">
        <v>651</v>
      </c>
      <c r="P1222" s="2">
        <v>0</v>
      </c>
      <c r="Q1222" s="2">
        <v>0</v>
      </c>
      <c r="R1222" s="2">
        <v>-9959.02</v>
      </c>
      <c r="S1222" s="2">
        <v>0</v>
      </c>
      <c r="T1222" s="2">
        <v>-9959.02</v>
      </c>
      <c r="U1222" s="2">
        <v>0</v>
      </c>
      <c r="V1222" s="2">
        <v>0</v>
      </c>
      <c r="W1222" s="2">
        <v>0</v>
      </c>
      <c r="X1222" s="2">
        <v>-9959.02</v>
      </c>
      <c r="Y1222" s="2">
        <v>0</v>
      </c>
      <c r="Z1222" s="2">
        <v>-9959.02</v>
      </c>
      <c r="AA1222" s="2">
        <v>0</v>
      </c>
    </row>
    <row r="1223" spans="1:27" ht="15" customHeight="1" x14ac:dyDescent="0.25">
      <c r="A1223" s="75" t="str">
        <f t="shared" si="57"/>
        <v>LDUSTF6.3</v>
      </c>
      <c r="B1223" s="75">
        <f>VLOOKUP(L1223,Mapping!D:F,3,0)</f>
        <v>6.3</v>
      </c>
      <c r="C1223" s="75" t="str">
        <f>VLOOKUP(L1223,Mapping!D:G,4,0)</f>
        <v>Mirror</v>
      </c>
      <c r="D1223" s="78">
        <f t="shared" si="58"/>
        <v>-2.3600000000000001E-3</v>
      </c>
      <c r="E1223" s="78">
        <f t="shared" si="59"/>
        <v>-2.3600000000000001E-3</v>
      </c>
      <c r="F1223" s="76">
        <f>VLOOKUP(L1223,Mapping!D:H,5,0)</f>
        <v>0</v>
      </c>
      <c r="G1223" s="1" t="s">
        <v>648</v>
      </c>
      <c r="H1223" s="1" t="s">
        <v>995</v>
      </c>
      <c r="I1223" s="1" t="s">
        <v>997</v>
      </c>
      <c r="J1223" s="6">
        <v>550000</v>
      </c>
      <c r="K1223" s="1" t="s">
        <v>752</v>
      </c>
      <c r="L1223" s="6">
        <v>553020</v>
      </c>
      <c r="M1223" s="2">
        <v>0</v>
      </c>
      <c r="N1223" s="1" t="s">
        <v>1652</v>
      </c>
      <c r="O1223" s="1" t="s">
        <v>651</v>
      </c>
      <c r="P1223" s="2">
        <v>0</v>
      </c>
      <c r="Q1223" s="2">
        <v>0</v>
      </c>
      <c r="R1223" s="2">
        <v>-23600</v>
      </c>
      <c r="S1223" s="2">
        <v>0</v>
      </c>
      <c r="T1223" s="2">
        <v>-23600</v>
      </c>
      <c r="U1223" s="2">
        <v>0</v>
      </c>
      <c r="V1223" s="2">
        <v>0</v>
      </c>
      <c r="W1223" s="2">
        <v>0</v>
      </c>
      <c r="X1223" s="2">
        <v>-23600</v>
      </c>
      <c r="Y1223" s="2">
        <v>0</v>
      </c>
      <c r="Z1223" s="2">
        <v>-23600</v>
      </c>
      <c r="AA1223" s="2">
        <v>0</v>
      </c>
    </row>
    <row r="1224" spans="1:27" ht="15" customHeight="1" x14ac:dyDescent="0.25">
      <c r="A1224" s="75" t="str">
        <f t="shared" si="57"/>
        <v>LDUSTF6.3</v>
      </c>
      <c r="B1224" s="75">
        <f>VLOOKUP(L1224,Mapping!D:F,3,0)</f>
        <v>6.3</v>
      </c>
      <c r="C1224" s="75" t="str">
        <f>VLOOKUP(L1224,Mapping!D:G,4,0)</f>
        <v>Mirror</v>
      </c>
      <c r="D1224" s="78">
        <f t="shared" si="58"/>
        <v>-6.1474300000000006E-4</v>
      </c>
      <c r="E1224" s="78">
        <f t="shared" si="59"/>
        <v>-6.1474300000000006E-4</v>
      </c>
      <c r="F1224" s="76">
        <f>VLOOKUP(L1224,Mapping!D:H,5,0)</f>
        <v>0</v>
      </c>
      <c r="G1224" s="1" t="s">
        <v>648</v>
      </c>
      <c r="H1224" s="1" t="s">
        <v>995</v>
      </c>
      <c r="I1224" s="1" t="s">
        <v>997</v>
      </c>
      <c r="J1224" s="6">
        <v>550000</v>
      </c>
      <c r="K1224" s="1" t="s">
        <v>752</v>
      </c>
      <c r="L1224" s="6">
        <v>553107</v>
      </c>
      <c r="M1224" s="2">
        <v>0</v>
      </c>
      <c r="N1224" s="1" t="s">
        <v>755</v>
      </c>
      <c r="O1224" s="1" t="s">
        <v>651</v>
      </c>
      <c r="P1224" s="2">
        <v>0</v>
      </c>
      <c r="Q1224" s="2">
        <v>0</v>
      </c>
      <c r="R1224" s="2">
        <v>-6147.43</v>
      </c>
      <c r="S1224" s="2">
        <v>0</v>
      </c>
      <c r="T1224" s="2">
        <v>-6147.43</v>
      </c>
      <c r="U1224" s="2">
        <v>0</v>
      </c>
      <c r="V1224" s="2">
        <v>0</v>
      </c>
      <c r="W1224" s="2">
        <v>0</v>
      </c>
      <c r="X1224" s="2">
        <v>-6147.43</v>
      </c>
      <c r="Y1224" s="2">
        <v>0</v>
      </c>
      <c r="Z1224" s="2">
        <v>-6147.43</v>
      </c>
      <c r="AA1224" s="2">
        <v>0</v>
      </c>
    </row>
    <row r="1225" spans="1:27" ht="15" customHeight="1" x14ac:dyDescent="0.25">
      <c r="A1225" s="75" t="str">
        <f t="shared" si="57"/>
        <v>LDUSTF6.3</v>
      </c>
      <c r="B1225" s="75">
        <f>VLOOKUP(L1225,Mapping!D:F,3,0)</f>
        <v>6.3</v>
      </c>
      <c r="C1225" s="75" t="str">
        <f>VLOOKUP(L1225,Mapping!D:G,4,0)</f>
        <v>Mirror</v>
      </c>
      <c r="D1225" s="78">
        <f t="shared" si="58"/>
        <v>3.5802866999999995E-2</v>
      </c>
      <c r="E1225" s="78">
        <f t="shared" si="59"/>
        <v>3.5802866999999995E-2</v>
      </c>
      <c r="F1225" s="76">
        <f>VLOOKUP(L1225,Mapping!D:H,5,0)</f>
        <v>0</v>
      </c>
      <c r="G1225" s="1" t="s">
        <v>648</v>
      </c>
      <c r="H1225" s="1" t="s">
        <v>995</v>
      </c>
      <c r="I1225" s="1" t="s">
        <v>997</v>
      </c>
      <c r="J1225" s="6">
        <v>550000</v>
      </c>
      <c r="K1225" s="1" t="s">
        <v>752</v>
      </c>
      <c r="L1225" s="6">
        <v>553111</v>
      </c>
      <c r="M1225" s="2">
        <v>0</v>
      </c>
      <c r="N1225" s="1" t="s">
        <v>756</v>
      </c>
      <c r="O1225" s="1" t="s">
        <v>651</v>
      </c>
      <c r="P1225" s="2">
        <v>0</v>
      </c>
      <c r="Q1225" s="2">
        <v>0</v>
      </c>
      <c r="R1225" s="2">
        <v>0</v>
      </c>
      <c r="S1225" s="2">
        <v>358028.67</v>
      </c>
      <c r="T1225" s="2">
        <v>0</v>
      </c>
      <c r="U1225" s="2">
        <v>358028.67</v>
      </c>
      <c r="V1225" s="2">
        <v>0</v>
      </c>
      <c r="W1225" s="2">
        <v>0</v>
      </c>
      <c r="X1225" s="2">
        <v>0</v>
      </c>
      <c r="Y1225" s="2">
        <v>358028.67</v>
      </c>
      <c r="Z1225" s="2">
        <v>0</v>
      </c>
      <c r="AA1225" s="2">
        <v>358028.67</v>
      </c>
    </row>
    <row r="1226" spans="1:27" ht="15" customHeight="1" x14ac:dyDescent="0.25">
      <c r="A1226" s="75" t="str">
        <f t="shared" si="57"/>
        <v>LDUSTF6.2</v>
      </c>
      <c r="B1226" s="75">
        <f>VLOOKUP(L1226,Mapping!D:F,3,0)</f>
        <v>6.2</v>
      </c>
      <c r="C1226" s="75" t="str">
        <f>VLOOKUP(L1226,Mapping!D:G,4,0)</f>
        <v>Mirror</v>
      </c>
      <c r="D1226" s="78">
        <f t="shared" si="58"/>
        <v>-4.7009100000000001E-4</v>
      </c>
      <c r="E1226" s="78">
        <f t="shared" si="59"/>
        <v>-4.7009100000000001E-4</v>
      </c>
      <c r="F1226" s="76">
        <f>VLOOKUP(L1226,Mapping!D:H,5,0)</f>
        <v>0</v>
      </c>
      <c r="G1226" s="1" t="s">
        <v>648</v>
      </c>
      <c r="H1226" s="1" t="s">
        <v>995</v>
      </c>
      <c r="I1226" s="1" t="s">
        <v>997</v>
      </c>
      <c r="J1226" s="6">
        <v>550000</v>
      </c>
      <c r="K1226" s="1" t="s">
        <v>752</v>
      </c>
      <c r="L1226" s="6">
        <v>553131</v>
      </c>
      <c r="M1226" s="2">
        <v>0</v>
      </c>
      <c r="N1226" s="1" t="s">
        <v>757</v>
      </c>
      <c r="O1226" s="1" t="s">
        <v>651</v>
      </c>
      <c r="P1226" s="2">
        <v>0</v>
      </c>
      <c r="Q1226" s="2">
        <v>0</v>
      </c>
      <c r="R1226" s="2">
        <v>-4700.91</v>
      </c>
      <c r="S1226" s="2">
        <v>0</v>
      </c>
      <c r="T1226" s="2">
        <v>-4700.91</v>
      </c>
      <c r="U1226" s="2">
        <v>0</v>
      </c>
      <c r="V1226" s="2">
        <v>0</v>
      </c>
      <c r="W1226" s="2">
        <v>0</v>
      </c>
      <c r="X1226" s="2">
        <v>-4700.91</v>
      </c>
      <c r="Y1226" s="2">
        <v>0</v>
      </c>
      <c r="Z1226" s="2">
        <v>-4700.91</v>
      </c>
      <c r="AA1226" s="2">
        <v>0</v>
      </c>
    </row>
    <row r="1227" spans="1:27" ht="15" customHeight="1" x14ac:dyDescent="0.25">
      <c r="A1227" s="75" t="str">
        <f t="shared" si="57"/>
        <v>LDUSTF6.3</v>
      </c>
      <c r="B1227" s="75">
        <f>VLOOKUP(L1227,Mapping!D:F,3,0)</f>
        <v>6.3</v>
      </c>
      <c r="C1227" s="75" t="str">
        <f>VLOOKUP(L1227,Mapping!D:G,4,0)</f>
        <v>Mirror</v>
      </c>
      <c r="D1227" s="78">
        <f t="shared" si="58"/>
        <v>-4.3698000000000001E-5</v>
      </c>
      <c r="E1227" s="78">
        <f t="shared" si="59"/>
        <v>-4.3698000000000001E-5</v>
      </c>
      <c r="F1227" s="76">
        <f>VLOOKUP(L1227,Mapping!D:H,5,0)</f>
        <v>0</v>
      </c>
      <c r="G1227" s="1" t="s">
        <v>648</v>
      </c>
      <c r="H1227" s="1" t="s">
        <v>995</v>
      </c>
      <c r="I1227" s="1" t="s">
        <v>997</v>
      </c>
      <c r="J1227" s="6">
        <v>550000</v>
      </c>
      <c r="K1227" s="1" t="s">
        <v>752</v>
      </c>
      <c r="L1227" s="6">
        <v>553141</v>
      </c>
      <c r="M1227" s="2">
        <v>0</v>
      </c>
      <c r="N1227" s="1" t="s">
        <v>758</v>
      </c>
      <c r="O1227" s="1" t="s">
        <v>651</v>
      </c>
      <c r="P1227" s="2">
        <v>0</v>
      </c>
      <c r="Q1227" s="2">
        <v>0</v>
      </c>
      <c r="R1227" s="2">
        <v>-436.98</v>
      </c>
      <c r="S1227" s="2">
        <v>0</v>
      </c>
      <c r="T1227" s="2">
        <v>-436.98</v>
      </c>
      <c r="U1227" s="2">
        <v>0</v>
      </c>
      <c r="V1227" s="2">
        <v>0</v>
      </c>
      <c r="W1227" s="2">
        <v>0</v>
      </c>
      <c r="X1227" s="2">
        <v>-436.98</v>
      </c>
      <c r="Y1227" s="2">
        <v>0</v>
      </c>
      <c r="Z1227" s="2">
        <v>-436.98</v>
      </c>
      <c r="AA1227" s="2">
        <v>0</v>
      </c>
    </row>
    <row r="1228" spans="1:27" ht="15" customHeight="1" x14ac:dyDescent="0.25">
      <c r="A1228" s="75" t="str">
        <f t="shared" si="57"/>
        <v>LDUSTF6.3</v>
      </c>
      <c r="B1228" s="75">
        <f>VLOOKUP(L1228,Mapping!D:F,3,0)</f>
        <v>6.3</v>
      </c>
      <c r="C1228" s="75" t="str">
        <f>VLOOKUP(L1228,Mapping!D:G,4,0)</f>
        <v>Accrual</v>
      </c>
      <c r="D1228" s="78">
        <f t="shared" si="58"/>
        <v>-4.3998099999999997E-3</v>
      </c>
      <c r="E1228" s="78">
        <f t="shared" si="59"/>
        <v>-4.3998099999999997E-3</v>
      </c>
      <c r="F1228" s="76">
        <f>VLOOKUP(L1228,Mapping!D:H,5,0)</f>
        <v>0</v>
      </c>
      <c r="G1228" s="1" t="s">
        <v>648</v>
      </c>
      <c r="H1228" s="1" t="s">
        <v>995</v>
      </c>
      <c r="I1228" s="1" t="s">
        <v>997</v>
      </c>
      <c r="J1228" s="6">
        <v>550000</v>
      </c>
      <c r="K1228" s="1" t="s">
        <v>752</v>
      </c>
      <c r="L1228" s="6">
        <v>553171</v>
      </c>
      <c r="M1228" s="2">
        <v>0</v>
      </c>
      <c r="N1228" s="1" t="s">
        <v>759</v>
      </c>
      <c r="O1228" s="1" t="s">
        <v>651</v>
      </c>
      <c r="P1228" s="2">
        <v>0</v>
      </c>
      <c r="Q1228" s="2">
        <v>0</v>
      </c>
      <c r="R1228" s="2">
        <v>-43998.1</v>
      </c>
      <c r="S1228" s="2">
        <v>0</v>
      </c>
      <c r="T1228" s="2">
        <v>-43998.1</v>
      </c>
      <c r="U1228" s="2">
        <v>0</v>
      </c>
      <c r="V1228" s="2">
        <v>0</v>
      </c>
      <c r="W1228" s="2">
        <v>0</v>
      </c>
      <c r="X1228" s="2">
        <v>-43998.1</v>
      </c>
      <c r="Y1228" s="2">
        <v>0</v>
      </c>
      <c r="Z1228" s="2">
        <v>-43998.1</v>
      </c>
      <c r="AA1228" s="2">
        <v>0</v>
      </c>
    </row>
    <row r="1229" spans="1:27" ht="15" customHeight="1" x14ac:dyDescent="0.25">
      <c r="A1229" s="75" t="str">
        <f t="shared" si="57"/>
        <v>LDUSTF6.3</v>
      </c>
      <c r="B1229" s="75">
        <f>VLOOKUP(L1229,Mapping!D:F,3,0)</f>
        <v>6.3</v>
      </c>
      <c r="C1229" s="75" t="str">
        <f>VLOOKUP(L1229,Mapping!D:G,4,0)</f>
        <v>Accrual</v>
      </c>
      <c r="D1229" s="78">
        <f t="shared" si="58"/>
        <v>-6.4850000000000004E-5</v>
      </c>
      <c r="E1229" s="78">
        <f t="shared" si="59"/>
        <v>-6.4850000000000004E-5</v>
      </c>
      <c r="F1229" s="76">
        <f>VLOOKUP(L1229,Mapping!D:H,5,0)</f>
        <v>0</v>
      </c>
      <c r="G1229" s="1" t="s">
        <v>648</v>
      </c>
      <c r="H1229" s="1" t="s">
        <v>995</v>
      </c>
      <c r="I1229" s="1" t="s">
        <v>997</v>
      </c>
      <c r="J1229" s="6">
        <v>550000</v>
      </c>
      <c r="K1229" s="1" t="s">
        <v>752</v>
      </c>
      <c r="L1229" s="6">
        <v>553176</v>
      </c>
      <c r="M1229" s="2">
        <v>0</v>
      </c>
      <c r="N1229" s="1" t="s">
        <v>760</v>
      </c>
      <c r="O1229" s="1" t="s">
        <v>651</v>
      </c>
      <c r="P1229" s="2">
        <v>0</v>
      </c>
      <c r="Q1229" s="2">
        <v>0</v>
      </c>
      <c r="R1229" s="2">
        <v>-648.5</v>
      </c>
      <c r="S1229" s="2">
        <v>0</v>
      </c>
      <c r="T1229" s="2">
        <v>-648.5</v>
      </c>
      <c r="U1229" s="2">
        <v>0</v>
      </c>
      <c r="V1229" s="2">
        <v>0</v>
      </c>
      <c r="W1229" s="2">
        <v>0</v>
      </c>
      <c r="X1229" s="2">
        <v>-648.5</v>
      </c>
      <c r="Y1229" s="2">
        <v>0</v>
      </c>
      <c r="Z1229" s="2">
        <v>-648.5</v>
      </c>
      <c r="AA1229" s="2">
        <v>0</v>
      </c>
    </row>
    <row r="1230" spans="1:27" ht="15" customHeight="1" x14ac:dyDescent="0.25">
      <c r="A1230" s="75" t="str">
        <f t="shared" si="57"/>
        <v>LDUSTF6.3</v>
      </c>
      <c r="B1230" s="75">
        <f>VLOOKUP(L1230,Mapping!D:F,3,0)</f>
        <v>6.3</v>
      </c>
      <c r="C1230" s="75" t="str">
        <f>VLOOKUP(L1230,Mapping!D:G,4,0)</f>
        <v>Mirror</v>
      </c>
      <c r="D1230" s="78">
        <f t="shared" si="58"/>
        <v>-2.9363591999999997E-2</v>
      </c>
      <c r="E1230" s="78">
        <f t="shared" si="59"/>
        <v>-2.9363591999999997E-2</v>
      </c>
      <c r="F1230" s="76">
        <f>VLOOKUP(L1230,Mapping!D:H,5,0)</f>
        <v>0</v>
      </c>
      <c r="G1230" s="1" t="s">
        <v>648</v>
      </c>
      <c r="H1230" s="1" t="s">
        <v>995</v>
      </c>
      <c r="I1230" s="1" t="s">
        <v>997</v>
      </c>
      <c r="J1230" s="6">
        <v>550000</v>
      </c>
      <c r="K1230" s="1" t="s">
        <v>752</v>
      </c>
      <c r="L1230" s="6">
        <v>553180</v>
      </c>
      <c r="M1230" s="2">
        <v>0</v>
      </c>
      <c r="N1230" s="1" t="s">
        <v>761</v>
      </c>
      <c r="O1230" s="1" t="s">
        <v>651</v>
      </c>
      <c r="P1230" s="2">
        <v>0</v>
      </c>
      <c r="Q1230" s="2">
        <v>0</v>
      </c>
      <c r="R1230" s="2">
        <v>-293635.92</v>
      </c>
      <c r="S1230" s="2">
        <v>0</v>
      </c>
      <c r="T1230" s="2">
        <v>-293635.92</v>
      </c>
      <c r="U1230" s="2">
        <v>0</v>
      </c>
      <c r="V1230" s="2">
        <v>0</v>
      </c>
      <c r="W1230" s="2">
        <v>0</v>
      </c>
      <c r="X1230" s="2">
        <v>-293635.92</v>
      </c>
      <c r="Y1230" s="2">
        <v>0</v>
      </c>
      <c r="Z1230" s="2">
        <v>-293635.92</v>
      </c>
      <c r="AA1230" s="2">
        <v>0</v>
      </c>
    </row>
    <row r="1231" spans="1:27" ht="15" customHeight="1" x14ac:dyDescent="0.25">
      <c r="A1231" s="75" t="str">
        <f t="shared" si="57"/>
        <v>LDUSTF6.3</v>
      </c>
      <c r="B1231" s="75">
        <f>VLOOKUP(L1231,Mapping!D:F,3,0)</f>
        <v>6.3</v>
      </c>
      <c r="C1231" s="75" t="str">
        <f>VLOOKUP(L1231,Mapping!D:G,4,0)</f>
        <v>Accrual</v>
      </c>
      <c r="D1231" s="78">
        <f t="shared" si="58"/>
        <v>-7.9196270999999999E-2</v>
      </c>
      <c r="E1231" s="78">
        <f t="shared" si="59"/>
        <v>-7.9196270999999999E-2</v>
      </c>
      <c r="F1231" s="76">
        <f>VLOOKUP(L1231,Mapping!D:H,5,0)</f>
        <v>0</v>
      </c>
      <c r="G1231" s="1" t="s">
        <v>648</v>
      </c>
      <c r="H1231" s="1" t="s">
        <v>995</v>
      </c>
      <c r="I1231" s="1" t="s">
        <v>997</v>
      </c>
      <c r="J1231" s="6">
        <v>550000</v>
      </c>
      <c r="K1231" s="1" t="s">
        <v>752</v>
      </c>
      <c r="L1231" s="6">
        <v>553190</v>
      </c>
      <c r="M1231" s="2">
        <v>0</v>
      </c>
      <c r="N1231" s="1" t="s">
        <v>762</v>
      </c>
      <c r="O1231" s="1" t="s">
        <v>651</v>
      </c>
      <c r="P1231" s="2">
        <v>0</v>
      </c>
      <c r="Q1231" s="2">
        <v>0</v>
      </c>
      <c r="R1231" s="2">
        <v>-791962.71</v>
      </c>
      <c r="S1231" s="2">
        <v>0</v>
      </c>
      <c r="T1231" s="2">
        <v>-791962.71</v>
      </c>
      <c r="U1231" s="2">
        <v>0</v>
      </c>
      <c r="V1231" s="2">
        <v>0</v>
      </c>
      <c r="W1231" s="2">
        <v>0</v>
      </c>
      <c r="X1231" s="2">
        <v>-791962.71</v>
      </c>
      <c r="Y1231" s="2">
        <v>0</v>
      </c>
      <c r="Z1231" s="2">
        <v>-791962.71</v>
      </c>
      <c r="AA1231" s="2">
        <v>0</v>
      </c>
    </row>
    <row r="1232" spans="1:27" ht="15" customHeight="1" x14ac:dyDescent="0.25">
      <c r="A1232" s="75" t="str">
        <f t="shared" si="57"/>
        <v>LDUSTF6.3</v>
      </c>
      <c r="B1232" s="75">
        <f>VLOOKUP(L1232,Mapping!D:F,3,0)</f>
        <v>6.3</v>
      </c>
      <c r="C1232" s="75" t="str">
        <f>VLOOKUP(L1232,Mapping!D:G,4,0)</f>
        <v>Accrual</v>
      </c>
      <c r="D1232" s="78">
        <f t="shared" si="58"/>
        <v>-3.9544366999999997E-2</v>
      </c>
      <c r="E1232" s="78">
        <f t="shared" si="59"/>
        <v>-3.9544366999999997E-2</v>
      </c>
      <c r="F1232" s="76">
        <f>VLOOKUP(L1232,Mapping!D:H,5,0)</f>
        <v>0</v>
      </c>
      <c r="G1232" s="1" t="s">
        <v>648</v>
      </c>
      <c r="H1232" s="1" t="s">
        <v>995</v>
      </c>
      <c r="I1232" s="1" t="s">
        <v>997</v>
      </c>
      <c r="J1232" s="6">
        <v>550000</v>
      </c>
      <c r="K1232" s="1" t="s">
        <v>752</v>
      </c>
      <c r="L1232" s="6">
        <v>553202</v>
      </c>
      <c r="M1232" s="2">
        <v>0</v>
      </c>
      <c r="N1232" s="1" t="s">
        <v>764</v>
      </c>
      <c r="O1232" s="1" t="s">
        <v>651</v>
      </c>
      <c r="P1232" s="2">
        <v>0</v>
      </c>
      <c r="Q1232" s="2">
        <v>0</v>
      </c>
      <c r="R1232" s="2">
        <v>-395443.67</v>
      </c>
      <c r="S1232" s="2">
        <v>0</v>
      </c>
      <c r="T1232" s="2">
        <v>-395443.67</v>
      </c>
      <c r="U1232" s="2">
        <v>0</v>
      </c>
      <c r="V1232" s="2">
        <v>0</v>
      </c>
      <c r="W1232" s="2">
        <v>0</v>
      </c>
      <c r="X1232" s="2">
        <v>-395443.67</v>
      </c>
      <c r="Y1232" s="2">
        <v>0</v>
      </c>
      <c r="Z1232" s="2">
        <v>-395443.67</v>
      </c>
      <c r="AA1232" s="2">
        <v>0</v>
      </c>
    </row>
    <row r="1233" spans="1:27" ht="15" customHeight="1" x14ac:dyDescent="0.25">
      <c r="A1233" s="75" t="str">
        <f t="shared" si="57"/>
        <v>LDUSTF6.3</v>
      </c>
      <c r="B1233" s="75">
        <f>VLOOKUP(L1233,Mapping!D:F,3,0)</f>
        <v>6.3</v>
      </c>
      <c r="C1233" s="75" t="str">
        <f>VLOOKUP(L1233,Mapping!D:G,4,0)</f>
        <v>Mirror</v>
      </c>
      <c r="D1233" s="78">
        <f t="shared" si="58"/>
        <v>2.1276725999999999E-2</v>
      </c>
      <c r="E1233" s="78">
        <f t="shared" si="59"/>
        <v>2.1276725999999999E-2</v>
      </c>
      <c r="F1233" s="76">
        <f>VLOOKUP(L1233,Mapping!D:H,5,0)</f>
        <v>0</v>
      </c>
      <c r="G1233" s="1" t="s">
        <v>648</v>
      </c>
      <c r="H1233" s="1" t="s">
        <v>995</v>
      </c>
      <c r="I1233" s="1" t="s">
        <v>997</v>
      </c>
      <c r="J1233" s="6">
        <v>550000</v>
      </c>
      <c r="K1233" s="1" t="s">
        <v>752</v>
      </c>
      <c r="L1233" s="6">
        <v>553208</v>
      </c>
      <c r="M1233" s="2">
        <v>0</v>
      </c>
      <c r="N1233" s="1" t="s">
        <v>765</v>
      </c>
      <c r="O1233" s="1" t="s">
        <v>651</v>
      </c>
      <c r="P1233" s="2">
        <v>0</v>
      </c>
      <c r="Q1233" s="2">
        <v>0</v>
      </c>
      <c r="R1233" s="2">
        <v>0</v>
      </c>
      <c r="S1233" s="2">
        <v>212767.26</v>
      </c>
      <c r="T1233" s="2">
        <v>0</v>
      </c>
      <c r="U1233" s="2">
        <v>212767.26</v>
      </c>
      <c r="V1233" s="2">
        <v>0</v>
      </c>
      <c r="W1233" s="2">
        <v>0</v>
      </c>
      <c r="X1233" s="2">
        <v>0</v>
      </c>
      <c r="Y1233" s="2">
        <v>212767.26</v>
      </c>
      <c r="Z1233" s="2">
        <v>0</v>
      </c>
      <c r="AA1233" s="2">
        <v>212767.26</v>
      </c>
    </row>
    <row r="1234" spans="1:27" ht="15" customHeight="1" x14ac:dyDescent="0.25">
      <c r="A1234" s="75" t="str">
        <f t="shared" si="57"/>
        <v>LDUSTF6.3</v>
      </c>
      <c r="B1234" s="75">
        <f>VLOOKUP(L1234,Mapping!D:F,3,0)</f>
        <v>6.3</v>
      </c>
      <c r="C1234" s="75" t="str">
        <f>VLOOKUP(L1234,Mapping!D:G,4,0)</f>
        <v>Mirror</v>
      </c>
      <c r="D1234" s="78">
        <f t="shared" si="58"/>
        <v>-2.9500000000000001E-4</v>
      </c>
      <c r="E1234" s="78">
        <f t="shared" si="59"/>
        <v>-2.9500000000000001E-4</v>
      </c>
      <c r="F1234" s="76">
        <f>VLOOKUP(L1234,Mapping!D:H,5,0)</f>
        <v>0</v>
      </c>
      <c r="G1234" s="1" t="s">
        <v>648</v>
      </c>
      <c r="H1234" s="1" t="s">
        <v>995</v>
      </c>
      <c r="I1234" s="1" t="s">
        <v>997</v>
      </c>
      <c r="J1234" s="6">
        <v>550000</v>
      </c>
      <c r="K1234" s="1" t="s">
        <v>752</v>
      </c>
      <c r="L1234" s="6">
        <v>553213</v>
      </c>
      <c r="M1234" s="2">
        <v>0</v>
      </c>
      <c r="N1234" s="1" t="s">
        <v>766</v>
      </c>
      <c r="O1234" s="1" t="s">
        <v>651</v>
      </c>
      <c r="P1234" s="2">
        <v>0</v>
      </c>
      <c r="Q1234" s="2">
        <v>0</v>
      </c>
      <c r="R1234" s="2">
        <v>-2950</v>
      </c>
      <c r="S1234" s="2">
        <v>0</v>
      </c>
      <c r="T1234" s="2">
        <v>-2950</v>
      </c>
      <c r="U1234" s="2">
        <v>0</v>
      </c>
      <c r="V1234" s="2">
        <v>0</v>
      </c>
      <c r="W1234" s="2">
        <v>0</v>
      </c>
      <c r="X1234" s="2">
        <v>-2950</v>
      </c>
      <c r="Y1234" s="2">
        <v>0</v>
      </c>
      <c r="Z1234" s="2">
        <v>-2950</v>
      </c>
      <c r="AA1234" s="2">
        <v>0</v>
      </c>
    </row>
    <row r="1235" spans="1:27" ht="15" customHeight="1" x14ac:dyDescent="0.25">
      <c r="A1235" s="75" t="str">
        <f t="shared" si="57"/>
        <v>LDUSTF6.3</v>
      </c>
      <c r="B1235" s="75">
        <f>VLOOKUP(L1235,Mapping!D:F,3,0)</f>
        <v>6.3</v>
      </c>
      <c r="C1235" s="75" t="str">
        <f>VLOOKUP(L1235,Mapping!D:G,4,0)</f>
        <v>Mirror</v>
      </c>
      <c r="D1235" s="78">
        <f t="shared" si="58"/>
        <v>-5.6013000000000001E-5</v>
      </c>
      <c r="E1235" s="78">
        <f t="shared" si="59"/>
        <v>-5.6013000000000001E-5</v>
      </c>
      <c r="F1235" s="76">
        <f>VLOOKUP(L1235,Mapping!D:H,5,0)</f>
        <v>0</v>
      </c>
      <c r="G1235" s="1" t="s">
        <v>648</v>
      </c>
      <c r="H1235" s="1" t="s">
        <v>995</v>
      </c>
      <c r="I1235" s="1" t="s">
        <v>997</v>
      </c>
      <c r="J1235" s="6">
        <v>550000</v>
      </c>
      <c r="K1235" s="1" t="s">
        <v>752</v>
      </c>
      <c r="L1235" s="6">
        <v>553219</v>
      </c>
      <c r="M1235" s="2">
        <v>0</v>
      </c>
      <c r="N1235" s="1" t="s">
        <v>951</v>
      </c>
      <c r="O1235" s="1" t="s">
        <v>651</v>
      </c>
      <c r="P1235" s="2">
        <v>0</v>
      </c>
      <c r="Q1235" s="2">
        <v>0</v>
      </c>
      <c r="R1235" s="2">
        <v>-560.13</v>
      </c>
      <c r="S1235" s="2">
        <v>0</v>
      </c>
      <c r="T1235" s="2">
        <v>-560.13</v>
      </c>
      <c r="U1235" s="2">
        <v>0</v>
      </c>
      <c r="V1235" s="2">
        <v>0</v>
      </c>
      <c r="W1235" s="2">
        <v>0</v>
      </c>
      <c r="X1235" s="2">
        <v>-560.13</v>
      </c>
      <c r="Y1235" s="2">
        <v>0</v>
      </c>
      <c r="Z1235" s="2">
        <v>-560.13</v>
      </c>
      <c r="AA1235" s="2">
        <v>0</v>
      </c>
    </row>
    <row r="1236" spans="1:27" ht="15" customHeight="1" x14ac:dyDescent="0.25">
      <c r="A1236" s="75" t="str">
        <f t="shared" si="57"/>
        <v>LDUSTF6.3</v>
      </c>
      <c r="B1236" s="75">
        <f>VLOOKUP(L1236,Mapping!D:F,3,0)</f>
        <v>6.3</v>
      </c>
      <c r="C1236" s="75" t="str">
        <f>VLOOKUP(L1236,Mapping!D:G,4,0)</f>
        <v>Accrual</v>
      </c>
      <c r="D1236" s="78">
        <f t="shared" si="58"/>
        <v>-4.3998099999999997E-3</v>
      </c>
      <c r="E1236" s="78">
        <f t="shared" si="59"/>
        <v>-4.3998099999999997E-3</v>
      </c>
      <c r="F1236" s="76">
        <f>VLOOKUP(L1236,Mapping!D:H,5,0)</f>
        <v>0</v>
      </c>
      <c r="G1236" s="1" t="s">
        <v>648</v>
      </c>
      <c r="H1236" s="1" t="s">
        <v>995</v>
      </c>
      <c r="I1236" s="1" t="s">
        <v>997</v>
      </c>
      <c r="J1236" s="6">
        <v>550000</v>
      </c>
      <c r="K1236" s="1" t="s">
        <v>752</v>
      </c>
      <c r="L1236" s="6">
        <v>554526</v>
      </c>
      <c r="M1236" s="2">
        <v>0</v>
      </c>
      <c r="N1236" s="1" t="s">
        <v>767</v>
      </c>
      <c r="O1236" s="1" t="s">
        <v>651</v>
      </c>
      <c r="P1236" s="2">
        <v>0</v>
      </c>
      <c r="Q1236" s="2">
        <v>0</v>
      </c>
      <c r="R1236" s="2">
        <v>-43998.1</v>
      </c>
      <c r="S1236" s="2">
        <v>0</v>
      </c>
      <c r="T1236" s="2">
        <v>-43998.1</v>
      </c>
      <c r="U1236" s="2">
        <v>0</v>
      </c>
      <c r="V1236" s="2">
        <v>0</v>
      </c>
      <c r="W1236" s="2">
        <v>0</v>
      </c>
      <c r="X1236" s="2">
        <v>-43998.1</v>
      </c>
      <c r="Y1236" s="2">
        <v>0</v>
      </c>
      <c r="Z1236" s="2">
        <v>-43998.1</v>
      </c>
      <c r="AA1236" s="2">
        <v>0</v>
      </c>
    </row>
    <row r="1237" spans="1:27" ht="15" customHeight="1" x14ac:dyDescent="0.25">
      <c r="A1237" s="75" t="str">
        <f t="shared" si="57"/>
        <v>LDUSTF6.3</v>
      </c>
      <c r="B1237" s="75">
        <f>VLOOKUP(L1237,Mapping!D:F,3,0)</f>
        <v>6.3</v>
      </c>
      <c r="C1237" s="75" t="str">
        <f>VLOOKUP(L1237,Mapping!D:G,4,0)</f>
        <v>Mirror</v>
      </c>
      <c r="D1237" s="78">
        <f t="shared" si="58"/>
        <v>-6.5210000000000008E-6</v>
      </c>
      <c r="E1237" s="78">
        <f t="shared" si="59"/>
        <v>-6.5210000000000008E-6</v>
      </c>
      <c r="F1237" s="76">
        <f>VLOOKUP(L1237,Mapping!D:H,5,0)</f>
        <v>0</v>
      </c>
      <c r="G1237" s="1" t="s">
        <v>648</v>
      </c>
      <c r="H1237" s="1" t="s">
        <v>995</v>
      </c>
      <c r="I1237" s="1" t="s">
        <v>997</v>
      </c>
      <c r="J1237" s="6">
        <v>550000</v>
      </c>
      <c r="K1237" s="1" t="s">
        <v>752</v>
      </c>
      <c r="L1237" s="6">
        <v>554527</v>
      </c>
      <c r="M1237" s="2">
        <v>0</v>
      </c>
      <c r="N1237" s="1" t="s">
        <v>768</v>
      </c>
      <c r="O1237" s="1" t="s">
        <v>651</v>
      </c>
      <c r="P1237" s="2">
        <v>0</v>
      </c>
      <c r="Q1237" s="2">
        <v>0</v>
      </c>
      <c r="R1237" s="2">
        <v>-65.210000000000008</v>
      </c>
      <c r="S1237" s="2">
        <v>0</v>
      </c>
      <c r="T1237" s="2">
        <v>-65.210000000000008</v>
      </c>
      <c r="U1237" s="2">
        <v>0</v>
      </c>
      <c r="V1237" s="2">
        <v>0</v>
      </c>
      <c r="W1237" s="2">
        <v>0</v>
      </c>
      <c r="X1237" s="2">
        <v>-65.210000000000008</v>
      </c>
      <c r="Y1237" s="2">
        <v>0</v>
      </c>
      <c r="Z1237" s="2">
        <v>-65.210000000000008</v>
      </c>
      <c r="AA1237" s="2">
        <v>0</v>
      </c>
    </row>
    <row r="1238" spans="1:27" ht="15" customHeight="1" x14ac:dyDescent="0.25">
      <c r="A1238" s="75" t="str">
        <f t="shared" si="57"/>
        <v>LDUSTF6.3</v>
      </c>
      <c r="B1238" s="75">
        <f>VLOOKUP(L1238,Mapping!D:F,3,0)</f>
        <v>6.3</v>
      </c>
      <c r="C1238" s="75" t="str">
        <f>VLOOKUP(L1238,Mapping!D:G,4,0)</f>
        <v>Mirror</v>
      </c>
      <c r="D1238" s="78">
        <f t="shared" si="58"/>
        <v>-1.2334830000000001E-3</v>
      </c>
      <c r="E1238" s="78">
        <f t="shared" si="59"/>
        <v>-1.2334830000000001E-3</v>
      </c>
      <c r="F1238" s="76">
        <f>VLOOKUP(L1238,Mapping!D:H,5,0)</f>
        <v>0</v>
      </c>
      <c r="G1238" s="1" t="s">
        <v>648</v>
      </c>
      <c r="H1238" s="1" t="s">
        <v>995</v>
      </c>
      <c r="I1238" s="1" t="s">
        <v>997</v>
      </c>
      <c r="J1238" s="6">
        <v>550000</v>
      </c>
      <c r="K1238" s="1" t="s">
        <v>752</v>
      </c>
      <c r="L1238" s="6">
        <v>555104</v>
      </c>
      <c r="M1238" s="2">
        <v>0</v>
      </c>
      <c r="N1238" s="1" t="s">
        <v>769</v>
      </c>
      <c r="O1238" s="1" t="s">
        <v>651</v>
      </c>
      <c r="P1238" s="2">
        <v>0</v>
      </c>
      <c r="Q1238" s="2">
        <v>0</v>
      </c>
      <c r="R1238" s="2">
        <v>-12334.83</v>
      </c>
      <c r="S1238" s="2">
        <v>0</v>
      </c>
      <c r="T1238" s="2">
        <v>-12334.83</v>
      </c>
      <c r="U1238" s="2">
        <v>0</v>
      </c>
      <c r="V1238" s="2">
        <v>0</v>
      </c>
      <c r="W1238" s="2">
        <v>0</v>
      </c>
      <c r="X1238" s="2">
        <v>-12334.83</v>
      </c>
      <c r="Y1238" s="2">
        <v>0</v>
      </c>
      <c r="Z1238" s="2">
        <v>-12334.83</v>
      </c>
      <c r="AA1238" s="2">
        <v>0</v>
      </c>
    </row>
    <row r="1239" spans="1:27" ht="15" customHeight="1" x14ac:dyDescent="0.25">
      <c r="A1239" s="75" t="str">
        <f t="shared" si="57"/>
        <v>LDUSTF6.3</v>
      </c>
      <c r="B1239" s="75">
        <f>VLOOKUP(L1239,Mapping!D:F,3,0)</f>
        <v>6.3</v>
      </c>
      <c r="C1239" s="75" t="str">
        <f>VLOOKUP(L1239,Mapping!D:G,4,0)</f>
        <v>Mirror</v>
      </c>
      <c r="D1239" s="78">
        <f t="shared" si="58"/>
        <v>-2.1276725999999999E-2</v>
      </c>
      <c r="E1239" s="78">
        <f t="shared" si="59"/>
        <v>-2.1276725999999999E-2</v>
      </c>
      <c r="F1239" s="76">
        <f>VLOOKUP(L1239,Mapping!D:H,5,0)</f>
        <v>0</v>
      </c>
      <c r="G1239" s="1" t="s">
        <v>648</v>
      </c>
      <c r="H1239" s="1" t="s">
        <v>995</v>
      </c>
      <c r="I1239" s="1" t="s">
        <v>997</v>
      </c>
      <c r="J1239" s="6">
        <v>550000</v>
      </c>
      <c r="K1239" s="1" t="s">
        <v>752</v>
      </c>
      <c r="L1239" s="6">
        <v>555157</v>
      </c>
      <c r="M1239" s="2">
        <v>0</v>
      </c>
      <c r="N1239" s="1" t="s">
        <v>770</v>
      </c>
      <c r="O1239" s="1" t="s">
        <v>651</v>
      </c>
      <c r="P1239" s="2">
        <v>0</v>
      </c>
      <c r="Q1239" s="2">
        <v>0</v>
      </c>
      <c r="R1239" s="2">
        <v>-212767.26</v>
      </c>
      <c r="S1239" s="2">
        <v>0</v>
      </c>
      <c r="T1239" s="2">
        <v>-212767.26</v>
      </c>
      <c r="U1239" s="2">
        <v>0</v>
      </c>
      <c r="V1239" s="2">
        <v>0</v>
      </c>
      <c r="W1239" s="2">
        <v>0</v>
      </c>
      <c r="X1239" s="2">
        <v>-212767.26</v>
      </c>
      <c r="Y1239" s="2">
        <v>0</v>
      </c>
      <c r="Z1239" s="2">
        <v>-212767.26</v>
      </c>
      <c r="AA1239" s="2">
        <v>0</v>
      </c>
    </row>
    <row r="1240" spans="1:27" ht="15" customHeight="1" x14ac:dyDescent="0.25">
      <c r="A1240" s="75" t="str">
        <f t="shared" si="57"/>
        <v>LDUSTF6.3</v>
      </c>
      <c r="B1240" s="75">
        <f>VLOOKUP(L1240,Mapping!D:F,3,0)</f>
        <v>6.3</v>
      </c>
      <c r="C1240" s="75" t="str">
        <f>VLOOKUP(L1240,Mapping!D:G,4,0)</f>
        <v>Mirror</v>
      </c>
      <c r="D1240" s="78">
        <f t="shared" si="58"/>
        <v>-3.3468899999999999E-4</v>
      </c>
      <c r="E1240" s="78">
        <f t="shared" si="59"/>
        <v>-3.3468899999999999E-4</v>
      </c>
      <c r="F1240" s="76">
        <f>VLOOKUP(L1240,Mapping!D:H,5,0)</f>
        <v>0</v>
      </c>
      <c r="G1240" s="1" t="s">
        <v>648</v>
      </c>
      <c r="H1240" s="1" t="s">
        <v>995</v>
      </c>
      <c r="I1240" s="1" t="s">
        <v>997</v>
      </c>
      <c r="J1240" s="6">
        <v>550000</v>
      </c>
      <c r="K1240" s="1" t="s">
        <v>752</v>
      </c>
      <c r="L1240" s="6">
        <v>555204</v>
      </c>
      <c r="M1240" s="2">
        <v>0</v>
      </c>
      <c r="N1240" s="1" t="s">
        <v>771</v>
      </c>
      <c r="O1240" s="1" t="s">
        <v>651</v>
      </c>
      <c r="P1240" s="2">
        <v>0</v>
      </c>
      <c r="Q1240" s="2">
        <v>0</v>
      </c>
      <c r="R1240" s="2">
        <v>-3346.89</v>
      </c>
      <c r="S1240" s="2">
        <v>0</v>
      </c>
      <c r="T1240" s="2">
        <v>-3346.89</v>
      </c>
      <c r="U1240" s="2">
        <v>0</v>
      </c>
      <c r="V1240" s="2">
        <v>0</v>
      </c>
      <c r="W1240" s="2">
        <v>0</v>
      </c>
      <c r="X1240" s="2">
        <v>-3346.89</v>
      </c>
      <c r="Y1240" s="2">
        <v>0</v>
      </c>
      <c r="Z1240" s="2">
        <v>-3346.89</v>
      </c>
      <c r="AA1240" s="2">
        <v>0</v>
      </c>
    </row>
    <row r="1241" spans="1:27" ht="15" customHeight="1" x14ac:dyDescent="0.25">
      <c r="A1241" s="75" t="str">
        <f t="shared" si="57"/>
        <v>LDUSTF6.1</v>
      </c>
      <c r="B1241" s="75">
        <f>VLOOKUP(L1241,Mapping!D:F,3,0)</f>
        <v>6.1</v>
      </c>
      <c r="C1241" s="75" t="str">
        <f>VLOOKUP(L1241,Mapping!D:G,4,0)</f>
        <v>Accrual</v>
      </c>
      <c r="D1241" s="78">
        <f t="shared" si="58"/>
        <v>-8.4745759999999993E-3</v>
      </c>
      <c r="E1241" s="78">
        <f t="shared" si="59"/>
        <v>-8.4745759999999993E-3</v>
      </c>
      <c r="F1241" s="76">
        <f>VLOOKUP(L1241,Mapping!D:H,5,0)</f>
        <v>0</v>
      </c>
      <c r="G1241" s="1" t="s">
        <v>648</v>
      </c>
      <c r="H1241" s="1" t="s">
        <v>995</v>
      </c>
      <c r="I1241" s="1" t="s">
        <v>997</v>
      </c>
      <c r="J1241" s="6">
        <v>550000</v>
      </c>
      <c r="K1241" s="1" t="s">
        <v>752</v>
      </c>
      <c r="L1241" s="6">
        <v>555274</v>
      </c>
      <c r="M1241" s="2">
        <v>0</v>
      </c>
      <c r="N1241" s="1" t="s">
        <v>799</v>
      </c>
      <c r="O1241" s="1" t="s">
        <v>651</v>
      </c>
      <c r="P1241" s="2">
        <v>0</v>
      </c>
      <c r="Q1241" s="2">
        <v>0</v>
      </c>
      <c r="R1241" s="2">
        <v>-84745.76</v>
      </c>
      <c r="S1241" s="2">
        <v>0</v>
      </c>
      <c r="T1241" s="2">
        <v>-84745.76</v>
      </c>
      <c r="U1241" s="2">
        <v>0</v>
      </c>
      <c r="V1241" s="2">
        <v>0</v>
      </c>
      <c r="W1241" s="2">
        <v>0</v>
      </c>
      <c r="X1241" s="2">
        <v>-84745.76</v>
      </c>
      <c r="Y1241" s="2">
        <v>0</v>
      </c>
      <c r="Z1241" s="2">
        <v>-84745.76</v>
      </c>
      <c r="AA1241" s="2">
        <v>0</v>
      </c>
    </row>
    <row r="1242" spans="1:27" ht="15" customHeight="1" x14ac:dyDescent="0.25">
      <c r="A1242" s="75" t="str">
        <f t="shared" si="57"/>
        <v>LDUSTF6.1</v>
      </c>
      <c r="B1242" s="75">
        <f>VLOOKUP(L1242,Mapping!D:F,3,0)</f>
        <v>6.1</v>
      </c>
      <c r="C1242" s="75" t="str">
        <f>VLOOKUP(L1242,Mapping!D:G,4,0)</f>
        <v>Accrual</v>
      </c>
      <c r="D1242" s="78">
        <f t="shared" si="58"/>
        <v>-7.6271200000000003E-4</v>
      </c>
      <c r="E1242" s="78">
        <f t="shared" si="59"/>
        <v>-7.6271200000000003E-4</v>
      </c>
      <c r="F1242" s="76">
        <f>VLOOKUP(L1242,Mapping!D:H,5,0)</f>
        <v>0</v>
      </c>
      <c r="G1242" s="1" t="s">
        <v>648</v>
      </c>
      <c r="H1242" s="1" t="s">
        <v>995</v>
      </c>
      <c r="I1242" s="1" t="s">
        <v>997</v>
      </c>
      <c r="J1242" s="6">
        <v>550000</v>
      </c>
      <c r="K1242" s="1" t="s">
        <v>752</v>
      </c>
      <c r="L1242" s="6">
        <v>555276</v>
      </c>
      <c r="M1242" s="2">
        <v>0</v>
      </c>
      <c r="N1242" s="1" t="s">
        <v>952</v>
      </c>
      <c r="O1242" s="1" t="s">
        <v>651</v>
      </c>
      <c r="P1242" s="2">
        <v>0</v>
      </c>
      <c r="Q1242" s="2">
        <v>0</v>
      </c>
      <c r="R1242" s="2">
        <v>-7627.12</v>
      </c>
      <c r="S1242" s="2">
        <v>0</v>
      </c>
      <c r="T1242" s="2">
        <v>-7627.12</v>
      </c>
      <c r="U1242" s="2">
        <v>0</v>
      </c>
      <c r="V1242" s="2">
        <v>0</v>
      </c>
      <c r="W1242" s="2">
        <v>0</v>
      </c>
      <c r="X1242" s="2">
        <v>-7627.12</v>
      </c>
      <c r="Y1242" s="2">
        <v>0</v>
      </c>
      <c r="Z1242" s="2">
        <v>-7627.12</v>
      </c>
      <c r="AA1242" s="2">
        <v>0</v>
      </c>
    </row>
    <row r="1243" spans="1:27" ht="15" customHeight="1" x14ac:dyDescent="0.25">
      <c r="A1243" s="75" t="str">
        <f t="shared" si="57"/>
        <v>LDUSTF6.1</v>
      </c>
      <c r="B1243" s="75">
        <f>VLOOKUP(L1243,Mapping!D:F,3,0)</f>
        <v>6.1</v>
      </c>
      <c r="C1243" s="75" t="str">
        <f>VLOOKUP(L1243,Mapping!D:G,4,0)</f>
        <v>Accrual</v>
      </c>
      <c r="D1243" s="78">
        <f t="shared" si="58"/>
        <v>-7.6271200000000003E-4</v>
      </c>
      <c r="E1243" s="78">
        <f t="shared" si="59"/>
        <v>-7.6271200000000003E-4</v>
      </c>
      <c r="F1243" s="76">
        <f>VLOOKUP(L1243,Mapping!D:H,5,0)</f>
        <v>0</v>
      </c>
      <c r="G1243" s="1" t="s">
        <v>648</v>
      </c>
      <c r="H1243" s="1" t="s">
        <v>995</v>
      </c>
      <c r="I1243" s="1" t="s">
        <v>997</v>
      </c>
      <c r="J1243" s="6">
        <v>550000</v>
      </c>
      <c r="K1243" s="1" t="s">
        <v>752</v>
      </c>
      <c r="L1243" s="6">
        <v>555277</v>
      </c>
      <c r="M1243" s="2">
        <v>0</v>
      </c>
      <c r="N1243" s="1" t="s">
        <v>953</v>
      </c>
      <c r="O1243" s="1" t="s">
        <v>651</v>
      </c>
      <c r="P1243" s="2">
        <v>0</v>
      </c>
      <c r="Q1243" s="2">
        <v>0</v>
      </c>
      <c r="R1243" s="2">
        <v>-7627.12</v>
      </c>
      <c r="S1243" s="2">
        <v>0</v>
      </c>
      <c r="T1243" s="2">
        <v>-7627.12</v>
      </c>
      <c r="U1243" s="2">
        <v>0</v>
      </c>
      <c r="V1243" s="2">
        <v>0</v>
      </c>
      <c r="W1243" s="2">
        <v>0</v>
      </c>
      <c r="X1243" s="2">
        <v>-7627.12</v>
      </c>
      <c r="Y1243" s="2">
        <v>0</v>
      </c>
      <c r="Z1243" s="2">
        <v>-7627.12</v>
      </c>
      <c r="AA1243" s="2">
        <v>0</v>
      </c>
    </row>
    <row r="1244" spans="1:27" ht="15" customHeight="1" x14ac:dyDescent="0.25">
      <c r="A1244" s="75" t="str">
        <f t="shared" si="57"/>
        <v>LDUSTF6.3</v>
      </c>
      <c r="B1244" s="75">
        <f>VLOOKUP(L1244,Mapping!D:F,3,0)</f>
        <v>6.3</v>
      </c>
      <c r="C1244" s="75" t="str">
        <f>VLOOKUP(L1244,Mapping!D:G,4,0)</f>
        <v>Accrual</v>
      </c>
      <c r="D1244" s="78">
        <f t="shared" si="58"/>
        <v>0.01</v>
      </c>
      <c r="E1244" s="78">
        <f t="shared" si="59"/>
        <v>0.01</v>
      </c>
      <c r="F1244" s="76">
        <f>VLOOKUP(L1244,Mapping!D:H,5,0)</f>
        <v>0</v>
      </c>
      <c r="G1244" s="1" t="s">
        <v>648</v>
      </c>
      <c r="H1244" s="1" t="s">
        <v>995</v>
      </c>
      <c r="I1244" s="1" t="s">
        <v>997</v>
      </c>
      <c r="J1244" s="6">
        <v>550000</v>
      </c>
      <c r="K1244" s="1" t="s">
        <v>752</v>
      </c>
      <c r="L1244" s="6">
        <v>555280</v>
      </c>
      <c r="M1244" s="2">
        <v>0</v>
      </c>
      <c r="N1244" s="1" t="s">
        <v>954</v>
      </c>
      <c r="O1244" s="1" t="s">
        <v>651</v>
      </c>
      <c r="P1244" s="2">
        <v>0</v>
      </c>
      <c r="Q1244" s="2">
        <v>0</v>
      </c>
      <c r="R1244" s="2">
        <v>0</v>
      </c>
      <c r="S1244" s="2">
        <v>100000</v>
      </c>
      <c r="T1244" s="2">
        <v>0</v>
      </c>
      <c r="U1244" s="2">
        <v>100000</v>
      </c>
      <c r="V1244" s="2">
        <v>0</v>
      </c>
      <c r="W1244" s="2">
        <v>0</v>
      </c>
      <c r="X1244" s="2">
        <v>0</v>
      </c>
      <c r="Y1244" s="2">
        <v>100000</v>
      </c>
      <c r="Z1244" s="2">
        <v>0</v>
      </c>
      <c r="AA1244" s="2">
        <v>100000</v>
      </c>
    </row>
    <row r="1245" spans="1:27" ht="15" customHeight="1" x14ac:dyDescent="0.25">
      <c r="A1245" s="75" t="str">
        <f t="shared" si="57"/>
        <v>LDUSTF6.3</v>
      </c>
      <c r="B1245" s="75">
        <f>VLOOKUP(L1245,Mapping!D:F,3,0)</f>
        <v>6.3</v>
      </c>
      <c r="C1245" s="75" t="str">
        <f>VLOOKUP(L1245,Mapping!D:G,4,0)</f>
        <v>Mirror</v>
      </c>
      <c r="D1245" s="78">
        <f t="shared" si="58"/>
        <v>-2.9135000000000001E-5</v>
      </c>
      <c r="E1245" s="78">
        <f t="shared" si="59"/>
        <v>-2.9135000000000001E-5</v>
      </c>
      <c r="F1245" s="76">
        <f>VLOOKUP(L1245,Mapping!D:H,5,0)</f>
        <v>0</v>
      </c>
      <c r="G1245" s="1" t="s">
        <v>648</v>
      </c>
      <c r="H1245" s="1" t="s">
        <v>995</v>
      </c>
      <c r="I1245" s="1" t="s">
        <v>997</v>
      </c>
      <c r="J1245" s="6">
        <v>550000</v>
      </c>
      <c r="K1245" s="1" t="s">
        <v>752</v>
      </c>
      <c r="L1245" s="6">
        <v>556421</v>
      </c>
      <c r="M1245" s="2">
        <v>0</v>
      </c>
      <c r="N1245" s="1" t="s">
        <v>776</v>
      </c>
      <c r="O1245" s="1" t="s">
        <v>651</v>
      </c>
      <c r="P1245" s="2">
        <v>0</v>
      </c>
      <c r="Q1245" s="2">
        <v>0</v>
      </c>
      <c r="R1245" s="2">
        <v>-291.35000000000002</v>
      </c>
      <c r="S1245" s="2">
        <v>0</v>
      </c>
      <c r="T1245" s="2">
        <v>-291.35000000000002</v>
      </c>
      <c r="U1245" s="2">
        <v>0</v>
      </c>
      <c r="V1245" s="2">
        <v>0</v>
      </c>
      <c r="W1245" s="2">
        <v>0</v>
      </c>
      <c r="X1245" s="2">
        <v>-291.35000000000002</v>
      </c>
      <c r="Y1245" s="2">
        <v>0</v>
      </c>
      <c r="Z1245" s="2">
        <v>-291.35000000000002</v>
      </c>
      <c r="AA1245" s="2">
        <v>0</v>
      </c>
    </row>
    <row r="1246" spans="1:27" ht="15" customHeight="1" x14ac:dyDescent="0.25">
      <c r="A1246" s="75" t="str">
        <f t="shared" si="57"/>
        <v>LDUSTFIgnore</v>
      </c>
      <c r="B1246" s="75" t="str">
        <f>VLOOKUP(L1246,Mapping!D:F,3,0)</f>
        <v>Ignore</v>
      </c>
      <c r="C1246" s="75" t="str">
        <f>VLOOKUP(L1246,Mapping!D:G,4,0)</f>
        <v>Ignore</v>
      </c>
      <c r="D1246" s="78">
        <f t="shared" si="58"/>
        <v>-3.4238E-5</v>
      </c>
      <c r="E1246" s="78">
        <f t="shared" si="59"/>
        <v>-3.4238E-5</v>
      </c>
      <c r="F1246" s="76">
        <f>VLOOKUP(L1246,Mapping!D:H,5,0)</f>
        <v>0</v>
      </c>
      <c r="G1246" s="1" t="s">
        <v>648</v>
      </c>
      <c r="H1246" s="1" t="s">
        <v>995</v>
      </c>
      <c r="I1246" s="1" t="s">
        <v>997</v>
      </c>
      <c r="J1246" s="6">
        <v>555300</v>
      </c>
      <c r="K1246" s="1" t="s">
        <v>783</v>
      </c>
      <c r="L1246" s="6">
        <v>553303</v>
      </c>
      <c r="M1246" s="2">
        <v>0</v>
      </c>
      <c r="N1246" s="1" t="s">
        <v>862</v>
      </c>
      <c r="O1246" s="1" t="s">
        <v>651</v>
      </c>
      <c r="P1246" s="2">
        <v>0</v>
      </c>
      <c r="Q1246" s="2">
        <v>0</v>
      </c>
      <c r="R1246" s="2">
        <v>-342.38</v>
      </c>
      <c r="S1246" s="2">
        <v>0</v>
      </c>
      <c r="T1246" s="2">
        <v>-342.38</v>
      </c>
      <c r="U1246" s="2">
        <v>0</v>
      </c>
      <c r="V1246" s="2">
        <v>0</v>
      </c>
      <c r="W1246" s="2">
        <v>0</v>
      </c>
      <c r="X1246" s="2">
        <v>-342.38</v>
      </c>
      <c r="Y1246" s="2">
        <v>0</v>
      </c>
      <c r="Z1246" s="2">
        <v>-342.38</v>
      </c>
      <c r="AA1246" s="2">
        <v>0</v>
      </c>
    </row>
    <row r="1247" spans="1:27" ht="15" customHeight="1" x14ac:dyDescent="0.25">
      <c r="A1247" s="75" t="str">
        <f t="shared" si="57"/>
        <v>LDUSTFIgnore</v>
      </c>
      <c r="B1247" s="75" t="str">
        <f>VLOOKUP(L1247,Mapping!D:F,3,0)</f>
        <v>Ignore</v>
      </c>
      <c r="C1247" s="75" t="str">
        <f>VLOOKUP(L1247,Mapping!D:G,4,0)</f>
        <v>Ignore</v>
      </c>
      <c r="D1247" s="78">
        <f t="shared" si="58"/>
        <v>-1.480798E-3</v>
      </c>
      <c r="E1247" s="78">
        <f t="shared" si="59"/>
        <v>-1.480798E-3</v>
      </c>
      <c r="F1247" s="76">
        <f>VLOOKUP(L1247,Mapping!D:H,5,0)</f>
        <v>0</v>
      </c>
      <c r="G1247" s="1" t="s">
        <v>648</v>
      </c>
      <c r="H1247" s="1" t="s">
        <v>995</v>
      </c>
      <c r="I1247" s="1" t="s">
        <v>997</v>
      </c>
      <c r="J1247" s="6">
        <v>555300</v>
      </c>
      <c r="K1247" s="1" t="s">
        <v>783</v>
      </c>
      <c r="L1247" s="6">
        <v>553304</v>
      </c>
      <c r="M1247" s="2">
        <v>0</v>
      </c>
      <c r="N1247" s="1" t="s">
        <v>863</v>
      </c>
      <c r="O1247" s="1" t="s">
        <v>651</v>
      </c>
      <c r="P1247" s="2">
        <v>0</v>
      </c>
      <c r="Q1247" s="2">
        <v>0</v>
      </c>
      <c r="R1247" s="2">
        <v>-14807.98</v>
      </c>
      <c r="S1247" s="2">
        <v>0</v>
      </c>
      <c r="T1247" s="2">
        <v>-14807.98</v>
      </c>
      <c r="U1247" s="2">
        <v>0</v>
      </c>
      <c r="V1247" s="2">
        <v>0</v>
      </c>
      <c r="W1247" s="2">
        <v>0</v>
      </c>
      <c r="X1247" s="2">
        <v>-14807.98</v>
      </c>
      <c r="Y1247" s="2">
        <v>0</v>
      </c>
      <c r="Z1247" s="2">
        <v>-14807.98</v>
      </c>
      <c r="AA1247" s="2">
        <v>0</v>
      </c>
    </row>
    <row r="1248" spans="1:27" ht="15" customHeight="1" x14ac:dyDescent="0.25">
      <c r="A1248" s="75" t="str">
        <f t="shared" si="57"/>
        <v>LDUSTFIgnore</v>
      </c>
      <c r="B1248" s="75" t="str">
        <f>VLOOKUP(L1248,Mapping!D:F,3,0)</f>
        <v>Ignore</v>
      </c>
      <c r="C1248" s="75" t="str">
        <f>VLOOKUP(L1248,Mapping!D:G,4,0)</f>
        <v>Ignore</v>
      </c>
      <c r="D1248" s="78">
        <f t="shared" si="58"/>
        <v>-2.2003999999999998E-5</v>
      </c>
      <c r="E1248" s="78">
        <f t="shared" si="59"/>
        <v>-2.2003999999999998E-5</v>
      </c>
      <c r="F1248" s="76">
        <f>VLOOKUP(L1248,Mapping!D:H,5,0)</f>
        <v>0</v>
      </c>
      <c r="G1248" s="1" t="s">
        <v>648</v>
      </c>
      <c r="H1248" s="1" t="s">
        <v>995</v>
      </c>
      <c r="I1248" s="1" t="s">
        <v>997</v>
      </c>
      <c r="J1248" s="6">
        <v>555300</v>
      </c>
      <c r="K1248" s="1" t="s">
        <v>783</v>
      </c>
      <c r="L1248" s="6">
        <v>554366</v>
      </c>
      <c r="M1248" s="2">
        <v>0</v>
      </c>
      <c r="N1248" s="1" t="s">
        <v>866</v>
      </c>
      <c r="O1248" s="1" t="s">
        <v>651</v>
      </c>
      <c r="P1248" s="2">
        <v>0</v>
      </c>
      <c r="Q1248" s="2">
        <v>0</v>
      </c>
      <c r="R1248" s="2">
        <v>-220.04</v>
      </c>
      <c r="S1248" s="2">
        <v>0</v>
      </c>
      <c r="T1248" s="2">
        <v>-220.04</v>
      </c>
      <c r="U1248" s="2">
        <v>0</v>
      </c>
      <c r="V1248" s="2">
        <v>0</v>
      </c>
      <c r="W1248" s="2">
        <v>0</v>
      </c>
      <c r="X1248" s="2">
        <v>-220.04</v>
      </c>
      <c r="Y1248" s="2">
        <v>0</v>
      </c>
      <c r="Z1248" s="2">
        <v>-220.04</v>
      </c>
      <c r="AA1248" s="2">
        <v>0</v>
      </c>
    </row>
    <row r="1249" spans="1:27" ht="15" customHeight="1" x14ac:dyDescent="0.25">
      <c r="A1249" s="75" t="str">
        <f t="shared" si="57"/>
        <v>LEARBFIgnore</v>
      </c>
      <c r="B1249" s="75" t="str">
        <f>VLOOKUP(L1249,Mapping!D:F,3,0)</f>
        <v>Ignore</v>
      </c>
      <c r="C1249" s="75" t="str">
        <f>VLOOKUP(L1249,Mapping!D:G,4,0)</f>
        <v>Ignore</v>
      </c>
      <c r="D1249" s="78">
        <f t="shared" si="58"/>
        <v>-6.6795318369999999</v>
      </c>
      <c r="E1249" s="78">
        <f t="shared" si="59"/>
        <v>-25.178437555999999</v>
      </c>
      <c r="F1249" s="76" t="str">
        <f>VLOOKUP(L1249,Mapping!D:H,5,0)</f>
        <v>AUM</v>
      </c>
      <c r="G1249" s="1" t="s">
        <v>648</v>
      </c>
      <c r="H1249" s="1" t="s">
        <v>268</v>
      </c>
      <c r="I1249" s="1" t="s">
        <v>271</v>
      </c>
      <c r="J1249" s="6">
        <v>101000</v>
      </c>
      <c r="K1249" s="1" t="s">
        <v>806</v>
      </c>
      <c r="L1249" s="6">
        <v>101100</v>
      </c>
      <c r="M1249" s="2">
        <v>0</v>
      </c>
      <c r="N1249" s="1" t="s">
        <v>807</v>
      </c>
      <c r="O1249" s="1" t="s">
        <v>651</v>
      </c>
      <c r="P1249" s="2">
        <v>-184989057.19</v>
      </c>
      <c r="Q1249" s="2">
        <v>0</v>
      </c>
      <c r="R1249" s="2">
        <v>-66795318.369999997</v>
      </c>
      <c r="S1249" s="2">
        <v>0</v>
      </c>
      <c r="T1249" s="2">
        <v>-251784375.56</v>
      </c>
      <c r="U1249" s="2">
        <v>0</v>
      </c>
      <c r="V1249" s="2">
        <v>-184989057.19</v>
      </c>
      <c r="W1249" s="2">
        <v>0</v>
      </c>
      <c r="X1249" s="2">
        <v>-66795318.369999997</v>
      </c>
      <c r="Y1249" s="2">
        <v>0</v>
      </c>
      <c r="Z1249" s="2">
        <v>-251784375.56</v>
      </c>
      <c r="AA1249" s="2">
        <v>0</v>
      </c>
    </row>
    <row r="1250" spans="1:27" ht="15" customHeight="1" x14ac:dyDescent="0.25">
      <c r="A1250" s="75" t="str">
        <f t="shared" si="57"/>
        <v>LEARBFIgnore</v>
      </c>
      <c r="B1250" s="75" t="str">
        <f>VLOOKUP(L1250,Mapping!D:F,3,0)</f>
        <v>Ignore</v>
      </c>
      <c r="C1250" s="75" t="str">
        <f>VLOOKUP(L1250,Mapping!D:G,4,0)</f>
        <v>Ignore</v>
      </c>
      <c r="D1250" s="78">
        <f t="shared" si="58"/>
        <v>-3.9770564200000003</v>
      </c>
      <c r="E1250" s="78">
        <f t="shared" si="59"/>
        <v>-3.9770564200000003</v>
      </c>
      <c r="F1250" s="76" t="str">
        <f>VLOOKUP(L1250,Mapping!D:H,5,0)</f>
        <v>AUM</v>
      </c>
      <c r="G1250" s="1" t="s">
        <v>648</v>
      </c>
      <c r="H1250" s="1" t="s">
        <v>268</v>
      </c>
      <c r="I1250" s="1" t="s">
        <v>271</v>
      </c>
      <c r="J1250" s="6">
        <v>102000</v>
      </c>
      <c r="K1250" s="1" t="s">
        <v>649</v>
      </c>
      <c r="L1250" s="6">
        <v>102110</v>
      </c>
      <c r="M1250" s="2">
        <v>0</v>
      </c>
      <c r="N1250" s="1" t="s">
        <v>874</v>
      </c>
      <c r="O1250" s="1" t="s">
        <v>651</v>
      </c>
      <c r="P1250" s="2">
        <v>0</v>
      </c>
      <c r="Q1250" s="2">
        <v>0</v>
      </c>
      <c r="R1250" s="2">
        <v>-39770564.200000003</v>
      </c>
      <c r="S1250" s="2">
        <v>0</v>
      </c>
      <c r="T1250" s="2">
        <v>-39770564.200000003</v>
      </c>
      <c r="U1250" s="2">
        <v>0</v>
      </c>
      <c r="V1250" s="2">
        <v>0</v>
      </c>
      <c r="W1250" s="2">
        <v>0</v>
      </c>
      <c r="X1250" s="2">
        <v>-39770564.200000003</v>
      </c>
      <c r="Y1250" s="2">
        <v>0</v>
      </c>
      <c r="Z1250" s="2">
        <v>-39770564.200000003</v>
      </c>
      <c r="AA1250" s="2">
        <v>0</v>
      </c>
    </row>
    <row r="1251" spans="1:27" ht="15" customHeight="1" x14ac:dyDescent="0.25">
      <c r="A1251" s="75" t="str">
        <f t="shared" si="57"/>
        <v>LEARBFIgnore</v>
      </c>
      <c r="B1251" s="75" t="str">
        <f>VLOOKUP(L1251,Mapping!D:F,3,0)</f>
        <v>Ignore</v>
      </c>
      <c r="C1251" s="75" t="str">
        <f>VLOOKUP(L1251,Mapping!D:G,4,0)</f>
        <v>Ignore</v>
      </c>
      <c r="D1251" s="78">
        <f t="shared" si="58"/>
        <v>3.9090765680000001</v>
      </c>
      <c r="E1251" s="78">
        <f t="shared" si="59"/>
        <v>-4.5952807060000005</v>
      </c>
      <c r="F1251" s="76" t="str">
        <f>VLOOKUP(L1251,Mapping!D:H,5,0)</f>
        <v>AUM</v>
      </c>
      <c r="G1251" s="1" t="s">
        <v>648</v>
      </c>
      <c r="H1251" s="1" t="s">
        <v>268</v>
      </c>
      <c r="I1251" s="1" t="s">
        <v>271</v>
      </c>
      <c r="J1251" s="6">
        <v>105000</v>
      </c>
      <c r="K1251" s="1" t="s">
        <v>654</v>
      </c>
      <c r="L1251" s="6">
        <v>105100</v>
      </c>
      <c r="M1251" s="2">
        <v>0</v>
      </c>
      <c r="N1251" s="1" t="s">
        <v>655</v>
      </c>
      <c r="O1251" s="1" t="s">
        <v>651</v>
      </c>
      <c r="P1251" s="2">
        <v>-85043572.739999995</v>
      </c>
      <c r="Q1251" s="2">
        <v>0</v>
      </c>
      <c r="R1251" s="2">
        <v>0</v>
      </c>
      <c r="S1251" s="2">
        <v>39090765.68</v>
      </c>
      <c r="T1251" s="2">
        <v>-45952807.060000002</v>
      </c>
      <c r="U1251" s="2">
        <v>0</v>
      </c>
      <c r="V1251" s="2">
        <v>-85043572.739999995</v>
      </c>
      <c r="W1251" s="2">
        <v>0</v>
      </c>
      <c r="X1251" s="2">
        <v>0</v>
      </c>
      <c r="Y1251" s="2">
        <v>39090765.68</v>
      </c>
      <c r="Z1251" s="2">
        <v>-45952807.060000002</v>
      </c>
      <c r="AA1251" s="2">
        <v>0</v>
      </c>
    </row>
    <row r="1252" spans="1:27" ht="15" customHeight="1" x14ac:dyDescent="0.25">
      <c r="A1252" s="75" t="str">
        <f t="shared" si="57"/>
        <v>LEARBFIgnore</v>
      </c>
      <c r="B1252" s="75" t="str">
        <f>VLOOKUP(L1252,Mapping!D:F,3,0)</f>
        <v>Ignore</v>
      </c>
      <c r="C1252" s="75" t="str">
        <f>VLOOKUP(L1252,Mapping!D:G,4,0)</f>
        <v>Ignore</v>
      </c>
      <c r="D1252" s="78">
        <f t="shared" si="58"/>
        <v>0.107056076</v>
      </c>
      <c r="E1252" s="78">
        <f t="shared" si="59"/>
        <v>3.4502010000000004E-3</v>
      </c>
      <c r="F1252" s="76" t="str">
        <f>VLOOKUP(L1252,Mapping!D:H,5,0)</f>
        <v>AUM</v>
      </c>
      <c r="G1252" s="1" t="s">
        <v>648</v>
      </c>
      <c r="H1252" s="1" t="s">
        <v>268</v>
      </c>
      <c r="I1252" s="1" t="s">
        <v>271</v>
      </c>
      <c r="J1252" s="6">
        <v>110000</v>
      </c>
      <c r="K1252" s="1" t="s">
        <v>656</v>
      </c>
      <c r="L1252" s="6">
        <v>110112</v>
      </c>
      <c r="M1252" s="2">
        <v>0</v>
      </c>
      <c r="N1252" s="1" t="s">
        <v>903</v>
      </c>
      <c r="O1252" s="1" t="s">
        <v>651</v>
      </c>
      <c r="P1252" s="2">
        <v>-1036058.75</v>
      </c>
      <c r="Q1252" s="2">
        <v>0</v>
      </c>
      <c r="R1252" s="2">
        <v>0</v>
      </c>
      <c r="S1252" s="2">
        <v>1070560.76</v>
      </c>
      <c r="T1252" s="2">
        <v>0</v>
      </c>
      <c r="U1252" s="2">
        <v>34502.01</v>
      </c>
      <c r="V1252" s="2">
        <v>-1036058.75</v>
      </c>
      <c r="W1252" s="2">
        <v>0</v>
      </c>
      <c r="X1252" s="2">
        <v>0</v>
      </c>
      <c r="Y1252" s="2">
        <v>1070560.76</v>
      </c>
      <c r="Z1252" s="2">
        <v>0</v>
      </c>
      <c r="AA1252" s="2">
        <v>34502.01</v>
      </c>
    </row>
    <row r="1253" spans="1:27" ht="15" customHeight="1" x14ac:dyDescent="0.25">
      <c r="A1253" s="75" t="str">
        <f t="shared" si="57"/>
        <v>LEARBFIgnore</v>
      </c>
      <c r="B1253" s="75" t="str">
        <f>VLOOKUP(L1253,Mapping!D:F,3,0)</f>
        <v>Ignore</v>
      </c>
      <c r="C1253" s="75" t="str">
        <f>VLOOKUP(L1253,Mapping!D:G,4,0)</f>
        <v>Ignore</v>
      </c>
      <c r="D1253" s="78">
        <f t="shared" si="58"/>
        <v>-6.0675859999999998E-3</v>
      </c>
      <c r="E1253" s="78">
        <f t="shared" si="59"/>
        <v>-1.4291176999999999E-2</v>
      </c>
      <c r="F1253" s="76" t="str">
        <f>VLOOKUP(L1253,Mapping!D:H,5,0)</f>
        <v>AUM</v>
      </c>
      <c r="G1253" s="1" t="s">
        <v>648</v>
      </c>
      <c r="H1253" s="1" t="s">
        <v>268</v>
      </c>
      <c r="I1253" s="1" t="s">
        <v>271</v>
      </c>
      <c r="J1253" s="6">
        <v>110000</v>
      </c>
      <c r="K1253" s="1" t="s">
        <v>656</v>
      </c>
      <c r="L1253" s="6">
        <v>110116</v>
      </c>
      <c r="M1253" s="2">
        <v>0</v>
      </c>
      <c r="N1253" s="1" t="s">
        <v>659</v>
      </c>
      <c r="O1253" s="1" t="s">
        <v>651</v>
      </c>
      <c r="P1253" s="2">
        <v>-82235.91</v>
      </c>
      <c r="Q1253" s="2">
        <v>0</v>
      </c>
      <c r="R1253" s="2">
        <v>-60675.86</v>
      </c>
      <c r="S1253" s="2">
        <v>0</v>
      </c>
      <c r="T1253" s="2">
        <v>-142911.76999999999</v>
      </c>
      <c r="U1253" s="2">
        <v>0</v>
      </c>
      <c r="V1253" s="2">
        <v>-82235.91</v>
      </c>
      <c r="W1253" s="2">
        <v>0</v>
      </c>
      <c r="X1253" s="2">
        <v>-60675.86</v>
      </c>
      <c r="Y1253" s="2">
        <v>0</v>
      </c>
      <c r="Z1253" s="2">
        <v>-142911.76999999999</v>
      </c>
      <c r="AA1253" s="2">
        <v>0</v>
      </c>
    </row>
    <row r="1254" spans="1:27" ht="15" customHeight="1" x14ac:dyDescent="0.25">
      <c r="A1254" s="75" t="str">
        <f t="shared" si="57"/>
        <v>LEARBFIgnore</v>
      </c>
      <c r="B1254" s="75" t="str">
        <f>VLOOKUP(L1254,Mapping!D:F,3,0)</f>
        <v>Ignore</v>
      </c>
      <c r="C1254" s="75" t="str">
        <f>VLOOKUP(L1254,Mapping!D:G,4,0)</f>
        <v>Ignore</v>
      </c>
      <c r="D1254" s="78">
        <f t="shared" si="58"/>
        <v>0.65</v>
      </c>
      <c r="E1254" s="78">
        <f t="shared" si="59"/>
        <v>-0.69</v>
      </c>
      <c r="F1254" s="76" t="str">
        <f>VLOOKUP(L1254,Mapping!D:H,5,0)</f>
        <v>AUM</v>
      </c>
      <c r="G1254" s="1" t="s">
        <v>648</v>
      </c>
      <c r="H1254" s="1" t="s">
        <v>268</v>
      </c>
      <c r="I1254" s="1" t="s">
        <v>271</v>
      </c>
      <c r="J1254" s="6">
        <v>110000</v>
      </c>
      <c r="K1254" s="1" t="s">
        <v>656</v>
      </c>
      <c r="L1254" s="6">
        <v>110118</v>
      </c>
      <c r="M1254" s="2">
        <v>0</v>
      </c>
      <c r="N1254" s="1" t="s">
        <v>904</v>
      </c>
      <c r="O1254" s="1" t="s">
        <v>651</v>
      </c>
      <c r="P1254" s="2">
        <v>-13400000</v>
      </c>
      <c r="Q1254" s="2">
        <v>0</v>
      </c>
      <c r="R1254" s="2">
        <v>0</v>
      </c>
      <c r="S1254" s="2">
        <v>6500000</v>
      </c>
      <c r="T1254" s="2">
        <v>-6900000</v>
      </c>
      <c r="U1254" s="2">
        <v>0</v>
      </c>
      <c r="V1254" s="2">
        <v>-13400000</v>
      </c>
      <c r="W1254" s="2">
        <v>0</v>
      </c>
      <c r="X1254" s="2">
        <v>0</v>
      </c>
      <c r="Y1254" s="2">
        <v>6500000</v>
      </c>
      <c r="Z1254" s="2">
        <v>-6900000</v>
      </c>
      <c r="AA1254" s="2">
        <v>0</v>
      </c>
    </row>
    <row r="1255" spans="1:27" ht="15" customHeight="1" x14ac:dyDescent="0.25">
      <c r="A1255" s="75" t="str">
        <f t="shared" si="57"/>
        <v>LEARBFIgnore</v>
      </c>
      <c r="B1255" s="75" t="str">
        <f>VLOOKUP(L1255,Mapping!D:F,3,0)</f>
        <v>Ignore</v>
      </c>
      <c r="C1255" s="75" t="str">
        <f>VLOOKUP(L1255,Mapping!D:G,4,0)</f>
        <v>Ignore</v>
      </c>
      <c r="D1255" s="78">
        <f t="shared" si="58"/>
        <v>-3.7963520000000002E-3</v>
      </c>
      <c r="E1255" s="78">
        <f t="shared" si="59"/>
        <v>-3.7963520000000002E-3</v>
      </c>
      <c r="F1255" s="76" t="str">
        <f>VLOOKUP(L1255,Mapping!D:H,5,0)</f>
        <v>AUM</v>
      </c>
      <c r="G1255" s="1" t="s">
        <v>648</v>
      </c>
      <c r="H1255" s="1" t="s">
        <v>268</v>
      </c>
      <c r="I1255" s="1" t="s">
        <v>271</v>
      </c>
      <c r="J1255" s="6">
        <v>110000</v>
      </c>
      <c r="K1255" s="1" t="s">
        <v>656</v>
      </c>
      <c r="L1255" s="6">
        <v>110125</v>
      </c>
      <c r="M1255" s="2">
        <v>0</v>
      </c>
      <c r="N1255" s="1" t="s">
        <v>1713</v>
      </c>
      <c r="O1255" s="1" t="s">
        <v>651</v>
      </c>
      <c r="P1255" s="2">
        <v>0</v>
      </c>
      <c r="Q1255" s="2">
        <v>0</v>
      </c>
      <c r="R1255" s="2">
        <v>-37963.520000000004</v>
      </c>
      <c r="S1255" s="2">
        <v>0</v>
      </c>
      <c r="T1255" s="2">
        <v>-37963.520000000004</v>
      </c>
      <c r="U1255" s="2">
        <v>0</v>
      </c>
      <c r="V1255" s="2">
        <v>0</v>
      </c>
      <c r="W1255" s="2">
        <v>0</v>
      </c>
      <c r="X1255" s="2">
        <v>-37963.520000000004</v>
      </c>
      <c r="Y1255" s="2">
        <v>0</v>
      </c>
      <c r="Z1255" s="2">
        <v>-37963.520000000004</v>
      </c>
      <c r="AA1255" s="2">
        <v>0</v>
      </c>
    </row>
    <row r="1256" spans="1:27" ht="15" customHeight="1" x14ac:dyDescent="0.25">
      <c r="A1256" s="75" t="str">
        <f t="shared" si="57"/>
        <v>LEARBFIgnore</v>
      </c>
      <c r="B1256" s="75" t="str">
        <f>VLOOKUP(L1256,Mapping!D:F,3,0)</f>
        <v>Ignore</v>
      </c>
      <c r="C1256" s="75" t="str">
        <f>VLOOKUP(L1256,Mapping!D:G,4,0)</f>
        <v>Ignore</v>
      </c>
      <c r="D1256" s="78">
        <f t="shared" si="58"/>
        <v>-1.4583950750000001</v>
      </c>
      <c r="E1256" s="78">
        <f t="shared" si="59"/>
        <v>-1.6751598710000002</v>
      </c>
      <c r="F1256" s="76" t="str">
        <f>VLOOKUP(L1256,Mapping!D:H,5,0)</f>
        <v>AUM</v>
      </c>
      <c r="G1256" s="1" t="s">
        <v>648</v>
      </c>
      <c r="H1256" s="1" t="s">
        <v>268</v>
      </c>
      <c r="I1256" s="1" t="s">
        <v>271</v>
      </c>
      <c r="J1256" s="6">
        <v>110000</v>
      </c>
      <c r="K1256" s="1" t="s">
        <v>656</v>
      </c>
      <c r="L1256" s="6">
        <v>110247</v>
      </c>
      <c r="M1256" s="2">
        <v>0</v>
      </c>
      <c r="N1256" s="1" t="s">
        <v>660</v>
      </c>
      <c r="O1256" s="1" t="s">
        <v>651</v>
      </c>
      <c r="P1256" s="2">
        <v>-2167647.96</v>
      </c>
      <c r="Q1256" s="2">
        <v>0</v>
      </c>
      <c r="R1256" s="2">
        <v>-14583950.75</v>
      </c>
      <c r="S1256" s="2">
        <v>0</v>
      </c>
      <c r="T1256" s="2">
        <v>-16751598.710000001</v>
      </c>
      <c r="U1256" s="2">
        <v>0</v>
      </c>
      <c r="V1256" s="2">
        <v>-2167647.96</v>
      </c>
      <c r="W1256" s="2">
        <v>0</v>
      </c>
      <c r="X1256" s="2">
        <v>-14583950.75</v>
      </c>
      <c r="Y1256" s="2">
        <v>0</v>
      </c>
      <c r="Z1256" s="2">
        <v>-16751598.710000001</v>
      </c>
      <c r="AA1256" s="2">
        <v>0</v>
      </c>
    </row>
    <row r="1257" spans="1:27" ht="15" customHeight="1" x14ac:dyDescent="0.25">
      <c r="A1257" s="75" t="str">
        <f t="shared" si="57"/>
        <v>LEARBFIgnore</v>
      </c>
      <c r="B1257" s="75" t="str">
        <f>VLOOKUP(L1257,Mapping!D:F,3,0)</f>
        <v>Ignore</v>
      </c>
      <c r="C1257" s="75" t="str">
        <f>VLOOKUP(L1257,Mapping!D:G,4,0)</f>
        <v>Ignore</v>
      </c>
      <c r="D1257" s="78">
        <f t="shared" si="58"/>
        <v>-4.86E-4</v>
      </c>
      <c r="E1257" s="78">
        <f t="shared" si="59"/>
        <v>-1.2186000000000001E-2</v>
      </c>
      <c r="F1257" s="76" t="str">
        <f>VLOOKUP(L1257,Mapping!D:H,5,0)</f>
        <v>AUM</v>
      </c>
      <c r="G1257" s="1" t="s">
        <v>648</v>
      </c>
      <c r="H1257" s="1" t="s">
        <v>268</v>
      </c>
      <c r="I1257" s="1" t="s">
        <v>271</v>
      </c>
      <c r="J1257" s="6">
        <v>132000</v>
      </c>
      <c r="K1257" s="1" t="s">
        <v>661</v>
      </c>
      <c r="L1257" s="6">
        <v>132100</v>
      </c>
      <c r="M1257" s="2">
        <v>0</v>
      </c>
      <c r="N1257" s="1" t="s">
        <v>809</v>
      </c>
      <c r="O1257" s="1" t="s">
        <v>651</v>
      </c>
      <c r="P1257" s="2">
        <v>-117000</v>
      </c>
      <c r="Q1257" s="2">
        <v>0</v>
      </c>
      <c r="R1257" s="2">
        <v>-4860</v>
      </c>
      <c r="S1257" s="2">
        <v>0</v>
      </c>
      <c r="T1257" s="2">
        <v>-121860</v>
      </c>
      <c r="U1257" s="2">
        <v>0</v>
      </c>
      <c r="V1257" s="2">
        <v>-117000</v>
      </c>
      <c r="W1257" s="2">
        <v>0</v>
      </c>
      <c r="X1257" s="2">
        <v>-4860</v>
      </c>
      <c r="Y1257" s="2">
        <v>0</v>
      </c>
      <c r="Z1257" s="2">
        <v>-121860</v>
      </c>
      <c r="AA1257" s="2">
        <v>0</v>
      </c>
    </row>
    <row r="1258" spans="1:27" ht="15" customHeight="1" x14ac:dyDescent="0.25">
      <c r="A1258" s="75" t="str">
        <f t="shared" si="57"/>
        <v>LEARBFIgnore</v>
      </c>
      <c r="B1258" s="75" t="str">
        <f>VLOOKUP(L1258,Mapping!D:F,3,0)</f>
        <v>Ignore</v>
      </c>
      <c r="C1258" s="75" t="str">
        <f>VLOOKUP(L1258,Mapping!D:G,4,0)</f>
        <v>Ignore</v>
      </c>
      <c r="D1258" s="78">
        <f t="shared" si="58"/>
        <v>2.0370505000000001E-2</v>
      </c>
      <c r="E1258" s="78">
        <f t="shared" si="59"/>
        <v>2.0270525000000001E-2</v>
      </c>
      <c r="F1258" s="76" t="str">
        <f>VLOOKUP(L1258,Mapping!D:H,5,0)</f>
        <v>AUM</v>
      </c>
      <c r="G1258" s="1" t="s">
        <v>648</v>
      </c>
      <c r="H1258" s="1" t="s">
        <v>268</v>
      </c>
      <c r="I1258" s="1" t="s">
        <v>271</v>
      </c>
      <c r="J1258" s="6">
        <v>132000</v>
      </c>
      <c r="K1258" s="1" t="s">
        <v>661</v>
      </c>
      <c r="L1258" s="6">
        <v>132121</v>
      </c>
      <c r="M1258" s="2">
        <v>0</v>
      </c>
      <c r="N1258" s="1" t="s">
        <v>662</v>
      </c>
      <c r="O1258" s="1" t="s">
        <v>651</v>
      </c>
      <c r="P1258" s="2">
        <v>-999.8</v>
      </c>
      <c r="Q1258" s="2">
        <v>0</v>
      </c>
      <c r="R1258" s="2">
        <v>0</v>
      </c>
      <c r="S1258" s="2">
        <v>203705.05</v>
      </c>
      <c r="T1258" s="2">
        <v>0</v>
      </c>
      <c r="U1258" s="2">
        <v>202705.25</v>
      </c>
      <c r="V1258" s="2">
        <v>-999.8</v>
      </c>
      <c r="W1258" s="2">
        <v>0</v>
      </c>
      <c r="X1258" s="2">
        <v>0</v>
      </c>
      <c r="Y1258" s="2">
        <v>203705.05</v>
      </c>
      <c r="Z1258" s="2">
        <v>0</v>
      </c>
      <c r="AA1258" s="2">
        <v>202705.25</v>
      </c>
    </row>
    <row r="1259" spans="1:27" ht="15" customHeight="1" x14ac:dyDescent="0.25">
      <c r="A1259" s="75" t="str">
        <f t="shared" si="57"/>
        <v>LEARBFIgnore</v>
      </c>
      <c r="B1259" s="75" t="str">
        <f>VLOOKUP(L1259,Mapping!D:F,3,0)</f>
        <v>Ignore</v>
      </c>
      <c r="C1259" s="75" t="str">
        <f>VLOOKUP(L1259,Mapping!D:G,4,0)</f>
        <v>Ignore</v>
      </c>
      <c r="D1259" s="78">
        <f t="shared" si="58"/>
        <v>-1.3558584630000001</v>
      </c>
      <c r="E1259" s="78">
        <f t="shared" si="59"/>
        <v>-1.6557792199999999</v>
      </c>
      <c r="F1259" s="76" t="str">
        <f>VLOOKUP(L1259,Mapping!D:H,5,0)</f>
        <v>AUM</v>
      </c>
      <c r="G1259" s="1" t="s">
        <v>648</v>
      </c>
      <c r="H1259" s="1" t="s">
        <v>268</v>
      </c>
      <c r="I1259" s="1" t="s">
        <v>271</v>
      </c>
      <c r="J1259" s="6">
        <v>132000</v>
      </c>
      <c r="K1259" s="1" t="s">
        <v>661</v>
      </c>
      <c r="L1259" s="6">
        <v>132150</v>
      </c>
      <c r="M1259" s="2">
        <v>0</v>
      </c>
      <c r="N1259" s="1" t="s">
        <v>875</v>
      </c>
      <c r="O1259" s="1" t="s">
        <v>651</v>
      </c>
      <c r="P1259" s="2">
        <v>-2999207.57</v>
      </c>
      <c r="Q1259" s="2">
        <v>0</v>
      </c>
      <c r="R1259" s="2">
        <v>-13558584.630000001</v>
      </c>
      <c r="S1259" s="2">
        <v>0</v>
      </c>
      <c r="T1259" s="2">
        <v>-16557792.199999999</v>
      </c>
      <c r="U1259" s="2">
        <v>0</v>
      </c>
      <c r="V1259" s="2">
        <v>-2999207.57</v>
      </c>
      <c r="W1259" s="2">
        <v>0</v>
      </c>
      <c r="X1259" s="2">
        <v>-13558584.630000001</v>
      </c>
      <c r="Y1259" s="2">
        <v>0</v>
      </c>
      <c r="Z1259" s="2">
        <v>-16557792.199999999</v>
      </c>
      <c r="AA1259" s="2">
        <v>0</v>
      </c>
    </row>
    <row r="1260" spans="1:27" ht="15" customHeight="1" x14ac:dyDescent="0.25">
      <c r="A1260" s="75" t="str">
        <f t="shared" si="57"/>
        <v>LEARBFIgnore</v>
      </c>
      <c r="B1260" s="75" t="str">
        <f>VLOOKUP(L1260,Mapping!D:F,3,0)</f>
        <v>Ignore</v>
      </c>
      <c r="C1260" s="75" t="str">
        <f>VLOOKUP(L1260,Mapping!D:G,4,0)</f>
        <v>Ignore</v>
      </c>
      <c r="D1260" s="78">
        <f t="shared" si="58"/>
        <v>1E-3</v>
      </c>
      <c r="E1260" s="78">
        <f t="shared" si="59"/>
        <v>0</v>
      </c>
      <c r="F1260" s="76" t="str">
        <f>VLOOKUP(L1260,Mapping!D:H,5,0)</f>
        <v>AUM</v>
      </c>
      <c r="G1260" s="1" t="s">
        <v>648</v>
      </c>
      <c r="H1260" s="1" t="s">
        <v>268</v>
      </c>
      <c r="I1260" s="1" t="s">
        <v>271</v>
      </c>
      <c r="J1260" s="6">
        <v>140000</v>
      </c>
      <c r="K1260" s="1" t="s">
        <v>665</v>
      </c>
      <c r="L1260" s="6">
        <v>140101</v>
      </c>
      <c r="M1260" s="2">
        <v>0</v>
      </c>
      <c r="N1260" s="1" t="s">
        <v>1476</v>
      </c>
      <c r="O1260" s="1" t="s">
        <v>651</v>
      </c>
      <c r="P1260" s="2">
        <v>-10000</v>
      </c>
      <c r="Q1260" s="2">
        <v>0</v>
      </c>
      <c r="R1260" s="2">
        <v>0</v>
      </c>
      <c r="S1260" s="2">
        <v>10000</v>
      </c>
      <c r="T1260" s="2">
        <v>0</v>
      </c>
      <c r="U1260" s="2">
        <v>0</v>
      </c>
      <c r="V1260" s="2">
        <v>-10000</v>
      </c>
      <c r="W1260" s="2">
        <v>0</v>
      </c>
      <c r="X1260" s="2">
        <v>0</v>
      </c>
      <c r="Y1260" s="2">
        <v>10000</v>
      </c>
      <c r="Z1260" s="2">
        <v>0</v>
      </c>
      <c r="AA1260" s="2">
        <v>0</v>
      </c>
    </row>
    <row r="1261" spans="1:27" ht="15" customHeight="1" x14ac:dyDescent="0.25">
      <c r="A1261" s="75" t="str">
        <f t="shared" si="57"/>
        <v>LEARBFIgnore</v>
      </c>
      <c r="B1261" s="75" t="str">
        <f>VLOOKUP(L1261,Mapping!D:F,3,0)</f>
        <v>Ignore</v>
      </c>
      <c r="C1261" s="75" t="str">
        <f>VLOOKUP(L1261,Mapping!D:G,4,0)</f>
        <v>Ignore</v>
      </c>
      <c r="D1261" s="78">
        <f t="shared" si="58"/>
        <v>4.0544950000000008E-3</v>
      </c>
      <c r="E1261" s="78">
        <f t="shared" si="59"/>
        <v>0</v>
      </c>
      <c r="F1261" s="76" t="str">
        <f>VLOOKUP(L1261,Mapping!D:H,5,0)</f>
        <v>AUM</v>
      </c>
      <c r="G1261" s="1" t="s">
        <v>648</v>
      </c>
      <c r="H1261" s="1" t="s">
        <v>268</v>
      </c>
      <c r="I1261" s="1" t="s">
        <v>271</v>
      </c>
      <c r="J1261" s="6">
        <v>140000</v>
      </c>
      <c r="K1261" s="1" t="s">
        <v>665</v>
      </c>
      <c r="L1261" s="6">
        <v>140375</v>
      </c>
      <c r="M1261" s="2">
        <v>0</v>
      </c>
      <c r="N1261" s="1" t="s">
        <v>1456</v>
      </c>
      <c r="O1261" s="1" t="s">
        <v>651</v>
      </c>
      <c r="P1261" s="2">
        <v>-40544.950000000004</v>
      </c>
      <c r="Q1261" s="2">
        <v>0</v>
      </c>
      <c r="R1261" s="2">
        <v>0</v>
      </c>
      <c r="S1261" s="2">
        <v>40544.950000000004</v>
      </c>
      <c r="T1261" s="2">
        <v>0</v>
      </c>
      <c r="U1261" s="2">
        <v>0</v>
      </c>
      <c r="V1261" s="2">
        <v>-40544.950000000004</v>
      </c>
      <c r="W1261" s="2">
        <v>0</v>
      </c>
      <c r="X1261" s="2">
        <v>0</v>
      </c>
      <c r="Y1261" s="2">
        <v>40544.950000000004</v>
      </c>
      <c r="Z1261" s="2">
        <v>0</v>
      </c>
      <c r="AA1261" s="2">
        <v>0</v>
      </c>
    </row>
    <row r="1262" spans="1:27" ht="15" customHeight="1" x14ac:dyDescent="0.25">
      <c r="A1262" s="75" t="str">
        <f t="shared" si="57"/>
        <v>LEARBFIgnore</v>
      </c>
      <c r="B1262" s="75" t="str">
        <f>VLOOKUP(L1262,Mapping!D:F,3,0)</f>
        <v>Ignore</v>
      </c>
      <c r="C1262" s="75" t="str">
        <f>VLOOKUP(L1262,Mapping!D:G,4,0)</f>
        <v>Ignore</v>
      </c>
      <c r="D1262" s="78">
        <f t="shared" si="58"/>
        <v>4.4487472E-2</v>
      </c>
      <c r="E1262" s="78">
        <f t="shared" si="59"/>
        <v>-2.5337100000000001E-4</v>
      </c>
      <c r="F1262" s="76" t="str">
        <f>VLOOKUP(L1262,Mapping!D:H,5,0)</f>
        <v>AUM</v>
      </c>
      <c r="G1262" s="1" t="s">
        <v>648</v>
      </c>
      <c r="H1262" s="1" t="s">
        <v>268</v>
      </c>
      <c r="I1262" s="1" t="s">
        <v>271</v>
      </c>
      <c r="J1262" s="6">
        <v>140000</v>
      </c>
      <c r="K1262" s="1" t="s">
        <v>665</v>
      </c>
      <c r="L1262" s="6">
        <v>140500</v>
      </c>
      <c r="M1262" s="2">
        <v>0</v>
      </c>
      <c r="N1262" s="1" t="s">
        <v>670</v>
      </c>
      <c r="O1262" s="1" t="s">
        <v>651</v>
      </c>
      <c r="P1262" s="2">
        <v>-447408.43</v>
      </c>
      <c r="Q1262" s="2">
        <v>0</v>
      </c>
      <c r="R1262" s="2">
        <v>0</v>
      </c>
      <c r="S1262" s="2">
        <v>444874.72</v>
      </c>
      <c r="T1262" s="2">
        <v>-2533.71</v>
      </c>
      <c r="U1262" s="2">
        <v>0</v>
      </c>
      <c r="V1262" s="2">
        <v>-447408.43</v>
      </c>
      <c r="W1262" s="2">
        <v>0</v>
      </c>
      <c r="X1262" s="2">
        <v>0</v>
      </c>
      <c r="Y1262" s="2">
        <v>444874.72</v>
      </c>
      <c r="Z1262" s="2">
        <v>-2533.71</v>
      </c>
      <c r="AA1262" s="2">
        <v>0</v>
      </c>
    </row>
    <row r="1263" spans="1:27" ht="15" customHeight="1" x14ac:dyDescent="0.25">
      <c r="A1263" s="75" t="str">
        <f t="shared" si="57"/>
        <v>LEARBFIgnore</v>
      </c>
      <c r="B1263" s="75" t="str">
        <f>VLOOKUP(L1263,Mapping!D:F,3,0)</f>
        <v>Ignore</v>
      </c>
      <c r="C1263" s="75" t="str">
        <f>VLOOKUP(L1263,Mapping!D:G,4,0)</f>
        <v>Ignore</v>
      </c>
      <c r="D1263" s="78">
        <f t="shared" si="58"/>
        <v>2.9845E-5</v>
      </c>
      <c r="E1263" s="78">
        <f t="shared" si="59"/>
        <v>-2.2786199999999998E-4</v>
      </c>
      <c r="F1263" s="76" t="str">
        <f>VLOOKUP(L1263,Mapping!D:H,5,0)</f>
        <v>AUM</v>
      </c>
      <c r="G1263" s="1" t="s">
        <v>648</v>
      </c>
      <c r="H1263" s="1" t="s">
        <v>268</v>
      </c>
      <c r="I1263" s="1" t="s">
        <v>271</v>
      </c>
      <c r="J1263" s="6">
        <v>140000</v>
      </c>
      <c r="K1263" s="1" t="s">
        <v>665</v>
      </c>
      <c r="L1263" s="6">
        <v>140551</v>
      </c>
      <c r="M1263" s="2">
        <v>0</v>
      </c>
      <c r="N1263" s="1" t="s">
        <v>1018</v>
      </c>
      <c r="O1263" s="1" t="s">
        <v>651</v>
      </c>
      <c r="P1263" s="2">
        <v>-2577.0700000000002</v>
      </c>
      <c r="Q1263" s="2">
        <v>0</v>
      </c>
      <c r="R1263" s="2">
        <v>0</v>
      </c>
      <c r="S1263" s="2">
        <v>298.45</v>
      </c>
      <c r="T1263" s="2">
        <v>-2278.62</v>
      </c>
      <c r="U1263" s="2">
        <v>0</v>
      </c>
      <c r="V1263" s="2">
        <v>-2577.0700000000002</v>
      </c>
      <c r="W1263" s="2">
        <v>0</v>
      </c>
      <c r="X1263" s="2">
        <v>0</v>
      </c>
      <c r="Y1263" s="2">
        <v>298.45</v>
      </c>
      <c r="Z1263" s="2">
        <v>-2278.62</v>
      </c>
      <c r="AA1263" s="2">
        <v>0</v>
      </c>
    </row>
    <row r="1264" spans="1:27" ht="15" customHeight="1" x14ac:dyDescent="0.25">
      <c r="A1264" s="75" t="str">
        <f t="shared" si="57"/>
        <v>LEARBFIgnore</v>
      </c>
      <c r="B1264" s="75" t="str">
        <f>VLOOKUP(L1264,Mapping!D:F,3,0)</f>
        <v>Ignore</v>
      </c>
      <c r="C1264" s="75" t="str">
        <f>VLOOKUP(L1264,Mapping!D:G,4,0)</f>
        <v>Ignore</v>
      </c>
      <c r="D1264" s="78">
        <f t="shared" si="58"/>
        <v>-1.32915E-4</v>
      </c>
      <c r="E1264" s="78">
        <f t="shared" si="59"/>
        <v>-1.52788E-4</v>
      </c>
      <c r="F1264" s="76" t="str">
        <f>VLOOKUP(L1264,Mapping!D:H,5,0)</f>
        <v>AUM</v>
      </c>
      <c r="G1264" s="1" t="s">
        <v>648</v>
      </c>
      <c r="H1264" s="1" t="s">
        <v>268</v>
      </c>
      <c r="I1264" s="1" t="s">
        <v>271</v>
      </c>
      <c r="J1264" s="6">
        <v>152000</v>
      </c>
      <c r="K1264" s="1" t="s">
        <v>671</v>
      </c>
      <c r="L1264" s="6">
        <v>152248</v>
      </c>
      <c r="M1264" s="2">
        <v>0</v>
      </c>
      <c r="N1264" s="1" t="s">
        <v>676</v>
      </c>
      <c r="O1264" s="1" t="s">
        <v>651</v>
      </c>
      <c r="P1264" s="2">
        <v>-198.73</v>
      </c>
      <c r="Q1264" s="2">
        <v>0</v>
      </c>
      <c r="R1264" s="2">
        <v>-1329.15</v>
      </c>
      <c r="S1264" s="2">
        <v>0</v>
      </c>
      <c r="T1264" s="2">
        <v>-1527.88</v>
      </c>
      <c r="U1264" s="2">
        <v>0</v>
      </c>
      <c r="V1264" s="2">
        <v>-198.73</v>
      </c>
      <c r="W1264" s="2">
        <v>0</v>
      </c>
      <c r="X1264" s="2">
        <v>-1329.15</v>
      </c>
      <c r="Y1264" s="2">
        <v>0</v>
      </c>
      <c r="Z1264" s="2">
        <v>-1527.88</v>
      </c>
      <c r="AA1264" s="2">
        <v>0</v>
      </c>
    </row>
    <row r="1265" spans="1:27" ht="15" customHeight="1" x14ac:dyDescent="0.25">
      <c r="A1265" s="75" t="str">
        <f t="shared" si="57"/>
        <v>LEARBFIgnore</v>
      </c>
      <c r="B1265" s="75" t="str">
        <f>VLOOKUP(L1265,Mapping!D:F,3,0)</f>
        <v>Ignore</v>
      </c>
      <c r="C1265" s="75" t="str">
        <f>VLOOKUP(L1265,Mapping!D:G,4,0)</f>
        <v>Ignore</v>
      </c>
      <c r="D1265" s="78">
        <f t="shared" si="58"/>
        <v>-7.6811800000000001E-3</v>
      </c>
      <c r="E1265" s="78">
        <f t="shared" si="59"/>
        <v>-7.6811800000000001E-3</v>
      </c>
      <c r="F1265" s="76" t="str">
        <f>VLOOKUP(L1265,Mapping!D:H,5,0)</f>
        <v>AUM</v>
      </c>
      <c r="G1265" s="1" t="s">
        <v>648</v>
      </c>
      <c r="H1265" s="1" t="s">
        <v>268</v>
      </c>
      <c r="I1265" s="1" t="s">
        <v>271</v>
      </c>
      <c r="J1265" s="6">
        <v>152000</v>
      </c>
      <c r="K1265" s="1" t="s">
        <v>671</v>
      </c>
      <c r="L1265" s="6">
        <v>153001</v>
      </c>
      <c r="M1265" s="2">
        <v>0</v>
      </c>
      <c r="N1265" s="1" t="s">
        <v>876</v>
      </c>
      <c r="O1265" s="1" t="s">
        <v>651</v>
      </c>
      <c r="P1265" s="2">
        <v>0</v>
      </c>
      <c r="Q1265" s="2">
        <v>0</v>
      </c>
      <c r="R1265" s="2">
        <v>-76811.8</v>
      </c>
      <c r="S1265" s="2">
        <v>0</v>
      </c>
      <c r="T1265" s="2">
        <v>-76811.8</v>
      </c>
      <c r="U1265" s="2">
        <v>0</v>
      </c>
      <c r="V1265" s="2">
        <v>0</v>
      </c>
      <c r="W1265" s="2">
        <v>0</v>
      </c>
      <c r="X1265" s="2">
        <v>-76811.8</v>
      </c>
      <c r="Y1265" s="2">
        <v>0</v>
      </c>
      <c r="Z1265" s="2">
        <v>-76811.8</v>
      </c>
      <c r="AA1265" s="2">
        <v>0</v>
      </c>
    </row>
    <row r="1266" spans="1:27" ht="15" customHeight="1" x14ac:dyDescent="0.25">
      <c r="A1266" s="75" t="str">
        <f t="shared" si="57"/>
        <v>LEARBFIgnore</v>
      </c>
      <c r="B1266" s="75" t="str">
        <f>VLOOKUP(L1266,Mapping!D:F,3,0)</f>
        <v>Ignore</v>
      </c>
      <c r="C1266" s="75" t="str">
        <f>VLOOKUP(L1266,Mapping!D:G,4,0)</f>
        <v>Ignore</v>
      </c>
      <c r="D1266" s="78">
        <f t="shared" si="58"/>
        <v>3.6998653720000001</v>
      </c>
      <c r="E1266" s="78">
        <f t="shared" si="59"/>
        <v>-0.19587153000000002</v>
      </c>
      <c r="F1266" s="76" t="str">
        <f>VLOOKUP(L1266,Mapping!D:H,5,0)</f>
        <v>AUM</v>
      </c>
      <c r="G1266" s="1" t="s">
        <v>648</v>
      </c>
      <c r="H1266" s="1" t="s">
        <v>268</v>
      </c>
      <c r="I1266" s="1" t="s">
        <v>271</v>
      </c>
      <c r="J1266" s="6">
        <v>160000</v>
      </c>
      <c r="K1266" s="1" t="s">
        <v>677</v>
      </c>
      <c r="L1266" s="6">
        <v>161100</v>
      </c>
      <c r="M1266" s="2">
        <v>0</v>
      </c>
      <c r="N1266" s="1" t="s">
        <v>811</v>
      </c>
      <c r="O1266" s="1" t="s">
        <v>651</v>
      </c>
      <c r="P1266" s="2">
        <v>-38957369.020000003</v>
      </c>
      <c r="Q1266" s="2">
        <v>0</v>
      </c>
      <c r="R1266" s="2">
        <v>0</v>
      </c>
      <c r="S1266" s="2">
        <v>36998653.719999999</v>
      </c>
      <c r="T1266" s="2">
        <v>-1958715.3</v>
      </c>
      <c r="U1266" s="2">
        <v>0</v>
      </c>
      <c r="V1266" s="2">
        <v>-38957369.020000003</v>
      </c>
      <c r="W1266" s="2">
        <v>0</v>
      </c>
      <c r="X1266" s="2">
        <v>0</v>
      </c>
      <c r="Y1266" s="2">
        <v>36998653.719999999</v>
      </c>
      <c r="Z1266" s="2">
        <v>-1958715.3</v>
      </c>
      <c r="AA1266" s="2">
        <v>0</v>
      </c>
    </row>
    <row r="1267" spans="1:27" ht="15" customHeight="1" x14ac:dyDescent="0.25">
      <c r="A1267" s="75" t="str">
        <f t="shared" si="57"/>
        <v>LEARBFIgnore</v>
      </c>
      <c r="B1267" s="75" t="str">
        <f>VLOOKUP(L1267,Mapping!D:F,3,0)</f>
        <v>Ignore</v>
      </c>
      <c r="C1267" s="75" t="str">
        <f>VLOOKUP(L1267,Mapping!D:G,4,0)</f>
        <v>Ignore</v>
      </c>
      <c r="D1267" s="78">
        <f t="shared" si="58"/>
        <v>4.6759999999999998E-4</v>
      </c>
      <c r="E1267" s="78">
        <f t="shared" si="59"/>
        <v>4.6759999999999998E-4</v>
      </c>
      <c r="F1267" s="76" t="str">
        <f>VLOOKUP(L1267,Mapping!D:H,5,0)</f>
        <v>AUM</v>
      </c>
      <c r="G1267" s="1" t="s">
        <v>648</v>
      </c>
      <c r="H1267" s="1" t="s">
        <v>268</v>
      </c>
      <c r="I1267" s="1" t="s">
        <v>271</v>
      </c>
      <c r="J1267" s="6">
        <v>160000</v>
      </c>
      <c r="K1267" s="1" t="s">
        <v>677</v>
      </c>
      <c r="L1267" s="6">
        <v>162110</v>
      </c>
      <c r="M1267" s="2">
        <v>0</v>
      </c>
      <c r="N1267" s="1" t="s">
        <v>877</v>
      </c>
      <c r="O1267" s="1" t="s">
        <v>651</v>
      </c>
      <c r="P1267" s="2">
        <v>0</v>
      </c>
      <c r="Q1267" s="2">
        <v>0</v>
      </c>
      <c r="R1267" s="2">
        <v>0</v>
      </c>
      <c r="S1267" s="2">
        <v>4676</v>
      </c>
      <c r="T1267" s="2">
        <v>0</v>
      </c>
      <c r="U1267" s="2">
        <v>4676</v>
      </c>
      <c r="V1267" s="2">
        <v>0</v>
      </c>
      <c r="W1267" s="2">
        <v>0</v>
      </c>
      <c r="X1267" s="2">
        <v>0</v>
      </c>
      <c r="Y1267" s="2">
        <v>4676</v>
      </c>
      <c r="Z1267" s="2">
        <v>0</v>
      </c>
      <c r="AA1267" s="2">
        <v>4676</v>
      </c>
    </row>
    <row r="1268" spans="1:27" ht="15" customHeight="1" x14ac:dyDescent="0.25">
      <c r="A1268" s="75" t="str">
        <f t="shared" si="57"/>
        <v>LEARBFIgnore</v>
      </c>
      <c r="B1268" s="75" t="str">
        <f>VLOOKUP(L1268,Mapping!D:F,3,0)</f>
        <v>Ignore</v>
      </c>
      <c r="C1268" s="75" t="str">
        <f>VLOOKUP(L1268,Mapping!D:G,4,0)</f>
        <v>Ignore</v>
      </c>
      <c r="D1268" s="78">
        <f t="shared" si="58"/>
        <v>-0.107056073</v>
      </c>
      <c r="E1268" s="78">
        <f t="shared" si="59"/>
        <v>-3.4494510000000001E-3</v>
      </c>
      <c r="F1268" s="76" t="str">
        <f>VLOOKUP(L1268,Mapping!D:H,5,0)</f>
        <v>AUM</v>
      </c>
      <c r="G1268" s="1" t="s">
        <v>648</v>
      </c>
      <c r="H1268" s="1" t="s">
        <v>268</v>
      </c>
      <c r="I1268" s="1" t="s">
        <v>271</v>
      </c>
      <c r="J1268" s="6">
        <v>160000</v>
      </c>
      <c r="K1268" s="1" t="s">
        <v>677</v>
      </c>
      <c r="L1268" s="6">
        <v>163120</v>
      </c>
      <c r="M1268" s="2">
        <v>0</v>
      </c>
      <c r="N1268" s="1" t="s">
        <v>906</v>
      </c>
      <c r="O1268" s="1" t="s">
        <v>651</v>
      </c>
      <c r="P1268" s="2">
        <v>0</v>
      </c>
      <c r="Q1268" s="2">
        <v>1036066.22</v>
      </c>
      <c r="R1268" s="2">
        <v>-1070560.73</v>
      </c>
      <c r="S1268" s="2">
        <v>0</v>
      </c>
      <c r="T1268" s="2">
        <v>-34494.51</v>
      </c>
      <c r="U1268" s="2">
        <v>0</v>
      </c>
      <c r="V1268" s="2">
        <v>0</v>
      </c>
      <c r="W1268" s="2">
        <v>1036066.22</v>
      </c>
      <c r="X1268" s="2">
        <v>-1070560.73</v>
      </c>
      <c r="Y1268" s="2">
        <v>0</v>
      </c>
      <c r="Z1268" s="2">
        <v>-34494.51</v>
      </c>
      <c r="AA1268" s="2">
        <v>0</v>
      </c>
    </row>
    <row r="1269" spans="1:27" ht="15" customHeight="1" x14ac:dyDescent="0.25">
      <c r="A1269" s="75" t="str">
        <f t="shared" si="57"/>
        <v>LEARBFIgnore</v>
      </c>
      <c r="B1269" s="75" t="str">
        <f>VLOOKUP(L1269,Mapping!D:F,3,0)</f>
        <v>Ignore</v>
      </c>
      <c r="C1269" s="75" t="str">
        <f>VLOOKUP(L1269,Mapping!D:G,4,0)</f>
        <v>Ignore</v>
      </c>
      <c r="D1269" s="78">
        <f t="shared" si="58"/>
        <v>-2.8494449999999999E-3</v>
      </c>
      <c r="E1269" s="78">
        <f t="shared" si="59"/>
        <v>-0.15446016900000001</v>
      </c>
      <c r="F1269" s="76" t="str">
        <f>VLOOKUP(L1269,Mapping!D:H,5,0)</f>
        <v>AUM</v>
      </c>
      <c r="G1269" s="1" t="s">
        <v>648</v>
      </c>
      <c r="H1269" s="1" t="s">
        <v>268</v>
      </c>
      <c r="I1269" s="1" t="s">
        <v>271</v>
      </c>
      <c r="J1269" s="6">
        <v>160000</v>
      </c>
      <c r="K1269" s="1" t="s">
        <v>677</v>
      </c>
      <c r="L1269" s="6">
        <v>165100</v>
      </c>
      <c r="M1269" s="2">
        <v>0</v>
      </c>
      <c r="N1269" s="1" t="s">
        <v>923</v>
      </c>
      <c r="O1269" s="1" t="s">
        <v>651</v>
      </c>
      <c r="P1269" s="2">
        <v>-1516107.24</v>
      </c>
      <c r="Q1269" s="2">
        <v>0</v>
      </c>
      <c r="R1269" s="2">
        <v>-28494.45</v>
      </c>
      <c r="S1269" s="2">
        <v>0</v>
      </c>
      <c r="T1269" s="2">
        <v>-1544601.69</v>
      </c>
      <c r="U1269" s="2">
        <v>0</v>
      </c>
      <c r="V1269" s="2">
        <v>-1516107.24</v>
      </c>
      <c r="W1269" s="2">
        <v>0</v>
      </c>
      <c r="X1269" s="2">
        <v>-28494.45</v>
      </c>
      <c r="Y1269" s="2">
        <v>0</v>
      </c>
      <c r="Z1269" s="2">
        <v>-1544601.69</v>
      </c>
      <c r="AA1269" s="2">
        <v>0</v>
      </c>
    </row>
    <row r="1270" spans="1:27" ht="15" customHeight="1" x14ac:dyDescent="0.25">
      <c r="A1270" s="75" t="str">
        <f t="shared" si="57"/>
        <v>LEARBFIgnore</v>
      </c>
      <c r="B1270" s="75" t="str">
        <f>VLOOKUP(L1270,Mapping!D:F,3,0)</f>
        <v>Ignore</v>
      </c>
      <c r="C1270" s="75" t="str">
        <f>VLOOKUP(L1270,Mapping!D:G,4,0)</f>
        <v>Ignore</v>
      </c>
      <c r="D1270" s="78">
        <f t="shared" si="58"/>
        <v>-4.8547500000000002E-4</v>
      </c>
      <c r="E1270" s="78">
        <f t="shared" si="59"/>
        <v>-1.5363950000000001E-3</v>
      </c>
      <c r="F1270" s="76" t="str">
        <f>VLOOKUP(L1270,Mapping!D:H,5,0)</f>
        <v>AUM</v>
      </c>
      <c r="G1270" s="1" t="s">
        <v>648</v>
      </c>
      <c r="H1270" s="1" t="s">
        <v>268</v>
      </c>
      <c r="I1270" s="1" t="s">
        <v>271</v>
      </c>
      <c r="J1270" s="6">
        <v>212000</v>
      </c>
      <c r="K1270" s="1" t="s">
        <v>681</v>
      </c>
      <c r="L1270" s="6">
        <v>210123</v>
      </c>
      <c r="M1270" s="2">
        <v>0</v>
      </c>
      <c r="N1270" s="1" t="s">
        <v>1458</v>
      </c>
      <c r="O1270" s="1" t="s">
        <v>651</v>
      </c>
      <c r="P1270" s="2">
        <v>-10509.2</v>
      </c>
      <c r="Q1270" s="2">
        <v>0</v>
      </c>
      <c r="R1270" s="2">
        <v>-4854.75</v>
      </c>
      <c r="S1270" s="2">
        <v>0</v>
      </c>
      <c r="T1270" s="2">
        <v>-15363.95</v>
      </c>
      <c r="U1270" s="2">
        <v>0</v>
      </c>
      <c r="V1270" s="2">
        <v>-10509.2</v>
      </c>
      <c r="W1270" s="2">
        <v>0</v>
      </c>
      <c r="X1270" s="2">
        <v>-4854.75</v>
      </c>
      <c r="Y1270" s="2">
        <v>0</v>
      </c>
      <c r="Z1270" s="2">
        <v>-15363.95</v>
      </c>
      <c r="AA1270" s="2">
        <v>0</v>
      </c>
    </row>
    <row r="1271" spans="1:27" ht="15" customHeight="1" x14ac:dyDescent="0.25">
      <c r="A1271" s="75" t="str">
        <f t="shared" si="57"/>
        <v>LEARBFIgnore</v>
      </c>
      <c r="B1271" s="75" t="str">
        <f>VLOOKUP(L1271,Mapping!D:F,3,0)</f>
        <v>Ignore</v>
      </c>
      <c r="C1271" s="75" t="str">
        <f>VLOOKUP(L1271,Mapping!D:G,4,0)</f>
        <v>Ignore</v>
      </c>
      <c r="D1271" s="78">
        <f t="shared" si="58"/>
        <v>-2.9845E-5</v>
      </c>
      <c r="E1271" s="78">
        <f t="shared" si="59"/>
        <v>2.2786199999999998E-4</v>
      </c>
      <c r="F1271" s="76" t="str">
        <f>VLOOKUP(L1271,Mapping!D:H,5,0)</f>
        <v>AUM</v>
      </c>
      <c r="G1271" s="1" t="s">
        <v>648</v>
      </c>
      <c r="H1271" s="1" t="s">
        <v>268</v>
      </c>
      <c r="I1271" s="1" t="s">
        <v>271</v>
      </c>
      <c r="J1271" s="6">
        <v>212000</v>
      </c>
      <c r="K1271" s="1" t="s">
        <v>681</v>
      </c>
      <c r="L1271" s="6">
        <v>210168</v>
      </c>
      <c r="M1271" s="2">
        <v>0</v>
      </c>
      <c r="N1271" s="1" t="s">
        <v>1019</v>
      </c>
      <c r="O1271" s="1" t="s">
        <v>651</v>
      </c>
      <c r="P1271" s="2">
        <v>0</v>
      </c>
      <c r="Q1271" s="2">
        <v>2577.0700000000002</v>
      </c>
      <c r="R1271" s="2">
        <v>-298.45</v>
      </c>
      <c r="S1271" s="2">
        <v>0</v>
      </c>
      <c r="T1271" s="2">
        <v>0</v>
      </c>
      <c r="U1271" s="2">
        <v>2278.62</v>
      </c>
      <c r="V1271" s="2">
        <v>0</v>
      </c>
      <c r="W1271" s="2">
        <v>2577.0700000000002</v>
      </c>
      <c r="X1271" s="2">
        <v>-298.45</v>
      </c>
      <c r="Y1271" s="2">
        <v>0</v>
      </c>
      <c r="Z1271" s="2">
        <v>0</v>
      </c>
      <c r="AA1271" s="2">
        <v>2278.62</v>
      </c>
    </row>
    <row r="1272" spans="1:27" ht="15" customHeight="1" x14ac:dyDescent="0.25">
      <c r="A1272" s="75" t="str">
        <f t="shared" si="57"/>
        <v>LEARBFIgnore</v>
      </c>
      <c r="B1272" s="75" t="str">
        <f>VLOOKUP(L1272,Mapping!D:F,3,0)</f>
        <v>Ignore</v>
      </c>
      <c r="C1272" s="75" t="str">
        <f>VLOOKUP(L1272,Mapping!D:G,4,0)</f>
        <v>Ignore</v>
      </c>
      <c r="D1272" s="78">
        <f t="shared" si="58"/>
        <v>-8.107698E-3</v>
      </c>
      <c r="E1272" s="78">
        <f t="shared" si="59"/>
        <v>0</v>
      </c>
      <c r="F1272" s="76" t="str">
        <f>VLOOKUP(L1272,Mapping!D:H,5,0)</f>
        <v>AUM</v>
      </c>
      <c r="G1272" s="1" t="s">
        <v>648</v>
      </c>
      <c r="H1272" s="1" t="s">
        <v>268</v>
      </c>
      <c r="I1272" s="1" t="s">
        <v>271</v>
      </c>
      <c r="J1272" s="6">
        <v>212000</v>
      </c>
      <c r="K1272" s="1" t="s">
        <v>681</v>
      </c>
      <c r="L1272" s="6">
        <v>211114</v>
      </c>
      <c r="M1272" s="2">
        <v>0</v>
      </c>
      <c r="N1272" s="1" t="s">
        <v>787</v>
      </c>
      <c r="O1272" s="1" t="s">
        <v>651</v>
      </c>
      <c r="P1272" s="2">
        <v>0</v>
      </c>
      <c r="Q1272" s="2">
        <v>81076.98</v>
      </c>
      <c r="R1272" s="2">
        <v>-81076.98</v>
      </c>
      <c r="S1272" s="2">
        <v>0</v>
      </c>
      <c r="T1272" s="2">
        <v>0</v>
      </c>
      <c r="U1272" s="2">
        <v>0</v>
      </c>
      <c r="V1272" s="2">
        <v>0</v>
      </c>
      <c r="W1272" s="2">
        <v>81076.98</v>
      </c>
      <c r="X1272" s="2">
        <v>-81076.98</v>
      </c>
      <c r="Y1272" s="2">
        <v>0</v>
      </c>
      <c r="Z1272" s="2">
        <v>0</v>
      </c>
      <c r="AA1272" s="2">
        <v>0</v>
      </c>
    </row>
    <row r="1273" spans="1:27" ht="15" customHeight="1" x14ac:dyDescent="0.25">
      <c r="A1273" s="75" t="str">
        <f t="shared" si="57"/>
        <v>LEARBFIgnore</v>
      </c>
      <c r="B1273" s="75" t="str">
        <f>VLOOKUP(L1273,Mapping!D:F,3,0)</f>
        <v>Ignore</v>
      </c>
      <c r="C1273" s="75" t="str">
        <f>VLOOKUP(L1273,Mapping!D:G,4,0)</f>
        <v>Ignore</v>
      </c>
      <c r="D1273" s="78">
        <f t="shared" si="58"/>
        <v>0</v>
      </c>
      <c r="E1273" s="78">
        <f t="shared" si="59"/>
        <v>8.9000000000000003E-8</v>
      </c>
      <c r="F1273" s="76" t="str">
        <f>VLOOKUP(L1273,Mapping!D:H,5,0)</f>
        <v>AUM</v>
      </c>
      <c r="G1273" s="1" t="s">
        <v>648</v>
      </c>
      <c r="H1273" s="1" t="s">
        <v>268</v>
      </c>
      <c r="I1273" s="1" t="s">
        <v>271</v>
      </c>
      <c r="J1273" s="6">
        <v>212000</v>
      </c>
      <c r="K1273" s="1" t="s">
        <v>681</v>
      </c>
      <c r="L1273" s="6">
        <v>212100</v>
      </c>
      <c r="M1273" s="2">
        <v>0</v>
      </c>
      <c r="N1273" s="1" t="s">
        <v>683</v>
      </c>
      <c r="O1273" s="1" t="s">
        <v>651</v>
      </c>
      <c r="P1273" s="2">
        <v>0</v>
      </c>
      <c r="Q1273" s="2">
        <v>0.89</v>
      </c>
      <c r="R1273" s="2">
        <v>0</v>
      </c>
      <c r="S1273" s="2">
        <v>0</v>
      </c>
      <c r="T1273" s="2">
        <v>0</v>
      </c>
      <c r="U1273" s="2">
        <v>0.89</v>
      </c>
      <c r="V1273" s="2">
        <v>0</v>
      </c>
      <c r="W1273" s="2">
        <v>0.89</v>
      </c>
      <c r="X1273" s="2">
        <v>0</v>
      </c>
      <c r="Y1273" s="2">
        <v>0</v>
      </c>
      <c r="Z1273" s="2">
        <v>0</v>
      </c>
      <c r="AA1273" s="2">
        <v>0.89</v>
      </c>
    </row>
    <row r="1274" spans="1:27" ht="15" customHeight="1" x14ac:dyDescent="0.25">
      <c r="A1274" s="75" t="str">
        <f t="shared" si="57"/>
        <v>LEARBFIgnore</v>
      </c>
      <c r="B1274" s="75" t="str">
        <f>VLOOKUP(L1274,Mapping!D:F,3,0)</f>
        <v>Ignore</v>
      </c>
      <c r="C1274" s="75" t="str">
        <f>VLOOKUP(L1274,Mapping!D:G,4,0)</f>
        <v>Ignore</v>
      </c>
      <c r="D1274" s="78">
        <f t="shared" si="58"/>
        <v>-1.0128590000000001E-3</v>
      </c>
      <c r="E1274" s="78">
        <f t="shared" si="59"/>
        <v>-3.0099999999999996E-7</v>
      </c>
      <c r="F1274" s="76" t="str">
        <f>VLOOKUP(L1274,Mapping!D:H,5,0)</f>
        <v>AUM</v>
      </c>
      <c r="G1274" s="1" t="s">
        <v>648</v>
      </c>
      <c r="H1274" s="1" t="s">
        <v>268</v>
      </c>
      <c r="I1274" s="1" t="s">
        <v>271</v>
      </c>
      <c r="J1274" s="6">
        <v>212000</v>
      </c>
      <c r="K1274" s="1" t="s">
        <v>681</v>
      </c>
      <c r="L1274" s="6">
        <v>212101</v>
      </c>
      <c r="M1274" s="2">
        <v>0</v>
      </c>
      <c r="N1274" s="1" t="s">
        <v>684</v>
      </c>
      <c r="O1274" s="1" t="s">
        <v>651</v>
      </c>
      <c r="P1274" s="2">
        <v>0</v>
      </c>
      <c r="Q1274" s="2">
        <v>10125.58</v>
      </c>
      <c r="R1274" s="2">
        <v>-10128.59</v>
      </c>
      <c r="S1274" s="2">
        <v>0</v>
      </c>
      <c r="T1274" s="2">
        <v>-3.01</v>
      </c>
      <c r="U1274" s="2">
        <v>0</v>
      </c>
      <c r="V1274" s="2">
        <v>0</v>
      </c>
      <c r="W1274" s="2">
        <v>10125.58</v>
      </c>
      <c r="X1274" s="2">
        <v>-10128.59</v>
      </c>
      <c r="Y1274" s="2">
        <v>0</v>
      </c>
      <c r="Z1274" s="2">
        <v>-3.01</v>
      </c>
      <c r="AA1274" s="2">
        <v>0</v>
      </c>
    </row>
    <row r="1275" spans="1:27" ht="15" customHeight="1" x14ac:dyDescent="0.25">
      <c r="A1275" s="75" t="str">
        <f t="shared" si="57"/>
        <v>LEARBFIgnore</v>
      </c>
      <c r="B1275" s="75" t="str">
        <f>VLOOKUP(L1275,Mapping!D:F,3,0)</f>
        <v>Ignore</v>
      </c>
      <c r="C1275" s="75" t="str">
        <f>VLOOKUP(L1275,Mapping!D:G,4,0)</f>
        <v>Ignore</v>
      </c>
      <c r="D1275" s="78">
        <f t="shared" si="58"/>
        <v>-2.6656E-5</v>
      </c>
      <c r="E1275" s="78">
        <f t="shared" si="59"/>
        <v>0</v>
      </c>
      <c r="F1275" s="76" t="str">
        <f>VLOOKUP(L1275,Mapping!D:H,5,0)</f>
        <v>AUM</v>
      </c>
      <c r="G1275" s="1" t="s">
        <v>648</v>
      </c>
      <c r="H1275" s="1" t="s">
        <v>268</v>
      </c>
      <c r="I1275" s="1" t="s">
        <v>271</v>
      </c>
      <c r="J1275" s="6">
        <v>212000</v>
      </c>
      <c r="K1275" s="1" t="s">
        <v>681</v>
      </c>
      <c r="L1275" s="6">
        <v>212109</v>
      </c>
      <c r="M1275" s="2">
        <v>0</v>
      </c>
      <c r="N1275" s="1" t="s">
        <v>1659</v>
      </c>
      <c r="O1275" s="1" t="s">
        <v>651</v>
      </c>
      <c r="P1275" s="2">
        <v>0</v>
      </c>
      <c r="Q1275" s="2">
        <v>266.56</v>
      </c>
      <c r="R1275" s="2">
        <v>-266.56</v>
      </c>
      <c r="S1275" s="2">
        <v>0</v>
      </c>
      <c r="T1275" s="2">
        <v>0</v>
      </c>
      <c r="U1275" s="2">
        <v>0</v>
      </c>
      <c r="V1275" s="2">
        <v>0</v>
      </c>
      <c r="W1275" s="2">
        <v>266.56</v>
      </c>
      <c r="X1275" s="2">
        <v>-266.56</v>
      </c>
      <c r="Y1275" s="2">
        <v>0</v>
      </c>
      <c r="Z1275" s="2">
        <v>0</v>
      </c>
      <c r="AA1275" s="2">
        <v>0</v>
      </c>
    </row>
    <row r="1276" spans="1:27" ht="15" customHeight="1" x14ac:dyDescent="0.25">
      <c r="A1276" s="75" t="str">
        <f t="shared" si="57"/>
        <v>LEARBFIgnore</v>
      </c>
      <c r="B1276" s="75" t="str">
        <f>VLOOKUP(L1276,Mapping!D:F,3,0)</f>
        <v>Ignore</v>
      </c>
      <c r="C1276" s="75" t="str">
        <f>VLOOKUP(L1276,Mapping!D:G,4,0)</f>
        <v>Ignore</v>
      </c>
      <c r="D1276" s="78">
        <f t="shared" si="58"/>
        <v>-7.6526000000000006E-5</v>
      </c>
      <c r="E1276" s="78">
        <f t="shared" si="59"/>
        <v>3.1E-8</v>
      </c>
      <c r="F1276" s="76" t="str">
        <f>VLOOKUP(L1276,Mapping!D:H,5,0)</f>
        <v>AUM</v>
      </c>
      <c r="G1276" s="1" t="s">
        <v>648</v>
      </c>
      <c r="H1276" s="1" t="s">
        <v>268</v>
      </c>
      <c r="I1276" s="1" t="s">
        <v>271</v>
      </c>
      <c r="J1276" s="6">
        <v>212000</v>
      </c>
      <c r="K1276" s="1" t="s">
        <v>681</v>
      </c>
      <c r="L1276" s="6">
        <v>212112</v>
      </c>
      <c r="M1276" s="2">
        <v>0</v>
      </c>
      <c r="N1276" s="1" t="s">
        <v>685</v>
      </c>
      <c r="O1276" s="1" t="s">
        <v>651</v>
      </c>
      <c r="P1276" s="2">
        <v>0</v>
      </c>
      <c r="Q1276" s="2">
        <v>765.57</v>
      </c>
      <c r="R1276" s="2">
        <v>-765.26</v>
      </c>
      <c r="S1276" s="2">
        <v>0</v>
      </c>
      <c r="T1276" s="2">
        <v>0</v>
      </c>
      <c r="U1276" s="2">
        <v>0.31</v>
      </c>
      <c r="V1276" s="2">
        <v>0</v>
      </c>
      <c r="W1276" s="2">
        <v>765.57</v>
      </c>
      <c r="X1276" s="2">
        <v>-765.26</v>
      </c>
      <c r="Y1276" s="2">
        <v>0</v>
      </c>
      <c r="Z1276" s="2">
        <v>0</v>
      </c>
      <c r="AA1276" s="2">
        <v>0.31</v>
      </c>
    </row>
    <row r="1277" spans="1:27" ht="15" customHeight="1" x14ac:dyDescent="0.25">
      <c r="A1277" s="75" t="str">
        <f t="shared" si="57"/>
        <v>LEARBFIgnore</v>
      </c>
      <c r="B1277" s="75" t="str">
        <f>VLOOKUP(L1277,Mapping!D:F,3,0)</f>
        <v>Ignore</v>
      </c>
      <c r="C1277" s="75" t="str">
        <f>VLOOKUP(L1277,Mapping!D:G,4,0)</f>
        <v>Ignore</v>
      </c>
      <c r="D1277" s="78">
        <f t="shared" si="58"/>
        <v>-7.6526000000000006E-5</v>
      </c>
      <c r="E1277" s="78">
        <f t="shared" si="59"/>
        <v>3.1E-8</v>
      </c>
      <c r="F1277" s="76" t="str">
        <f>VLOOKUP(L1277,Mapping!D:H,5,0)</f>
        <v>AUM</v>
      </c>
      <c r="G1277" s="1" t="s">
        <v>648</v>
      </c>
      <c r="H1277" s="1" t="s">
        <v>268</v>
      </c>
      <c r="I1277" s="1" t="s">
        <v>271</v>
      </c>
      <c r="J1277" s="6">
        <v>212000</v>
      </c>
      <c r="K1277" s="1" t="s">
        <v>681</v>
      </c>
      <c r="L1277" s="6">
        <v>212113</v>
      </c>
      <c r="M1277" s="2">
        <v>0</v>
      </c>
      <c r="N1277" s="1" t="s">
        <v>686</v>
      </c>
      <c r="O1277" s="1" t="s">
        <v>651</v>
      </c>
      <c r="P1277" s="2">
        <v>0</v>
      </c>
      <c r="Q1277" s="2">
        <v>765.57</v>
      </c>
      <c r="R1277" s="2">
        <v>-765.26</v>
      </c>
      <c r="S1277" s="2">
        <v>0</v>
      </c>
      <c r="T1277" s="2">
        <v>0</v>
      </c>
      <c r="U1277" s="2">
        <v>0.31</v>
      </c>
      <c r="V1277" s="2">
        <v>0</v>
      </c>
      <c r="W1277" s="2">
        <v>765.57</v>
      </c>
      <c r="X1277" s="2">
        <v>-765.26</v>
      </c>
      <c r="Y1277" s="2">
        <v>0</v>
      </c>
      <c r="Z1277" s="2">
        <v>0</v>
      </c>
      <c r="AA1277" s="2">
        <v>0.31</v>
      </c>
    </row>
    <row r="1278" spans="1:27" ht="15" customHeight="1" x14ac:dyDescent="0.25">
      <c r="A1278" s="75" t="str">
        <f t="shared" si="57"/>
        <v>LEARBFIgnore</v>
      </c>
      <c r="B1278" s="75" t="str">
        <f>VLOOKUP(L1278,Mapping!D:F,3,0)</f>
        <v>Ignore</v>
      </c>
      <c r="C1278" s="75" t="str">
        <f>VLOOKUP(L1278,Mapping!D:G,4,0)</f>
        <v>Ignore</v>
      </c>
      <c r="D1278" s="78">
        <f t="shared" si="58"/>
        <v>-1.0979000000000001E-5</v>
      </c>
      <c r="E1278" s="78">
        <f t="shared" si="59"/>
        <v>1.1570000000000001E-6</v>
      </c>
      <c r="F1278" s="76" t="str">
        <f>VLOOKUP(L1278,Mapping!D:H,5,0)</f>
        <v>AUM</v>
      </c>
      <c r="G1278" s="1" t="s">
        <v>648</v>
      </c>
      <c r="H1278" s="1" t="s">
        <v>268</v>
      </c>
      <c r="I1278" s="1" t="s">
        <v>271</v>
      </c>
      <c r="J1278" s="6">
        <v>212000</v>
      </c>
      <c r="K1278" s="1" t="s">
        <v>681</v>
      </c>
      <c r="L1278" s="6">
        <v>212114</v>
      </c>
      <c r="M1278" s="2">
        <v>0</v>
      </c>
      <c r="N1278" s="1" t="s">
        <v>687</v>
      </c>
      <c r="O1278" s="1" t="s">
        <v>651</v>
      </c>
      <c r="P1278" s="2">
        <v>0</v>
      </c>
      <c r="Q1278" s="2">
        <v>121.36</v>
      </c>
      <c r="R1278" s="2">
        <v>-109.79</v>
      </c>
      <c r="S1278" s="2">
        <v>0</v>
      </c>
      <c r="T1278" s="2">
        <v>0</v>
      </c>
      <c r="U1278" s="2">
        <v>11.57</v>
      </c>
      <c r="V1278" s="2">
        <v>0</v>
      </c>
      <c r="W1278" s="2">
        <v>121.36</v>
      </c>
      <c r="X1278" s="2">
        <v>-109.79</v>
      </c>
      <c r="Y1278" s="2">
        <v>0</v>
      </c>
      <c r="Z1278" s="2">
        <v>0</v>
      </c>
      <c r="AA1278" s="2">
        <v>11.57</v>
      </c>
    </row>
    <row r="1279" spans="1:27" ht="15" customHeight="1" x14ac:dyDescent="0.25">
      <c r="A1279" s="75" t="str">
        <f t="shared" si="57"/>
        <v>LEARBFIgnore</v>
      </c>
      <c r="B1279" s="75" t="str">
        <f>VLOOKUP(L1279,Mapping!D:F,3,0)</f>
        <v>Ignore</v>
      </c>
      <c r="C1279" s="75" t="str">
        <f>VLOOKUP(L1279,Mapping!D:G,4,0)</f>
        <v>Ignore</v>
      </c>
      <c r="D1279" s="78">
        <f t="shared" si="58"/>
        <v>-4.7199999999999998E-4</v>
      </c>
      <c r="E1279" s="78">
        <f t="shared" si="59"/>
        <v>0</v>
      </c>
      <c r="F1279" s="76" t="str">
        <f>VLOOKUP(L1279,Mapping!D:H,5,0)</f>
        <v>AUM</v>
      </c>
      <c r="G1279" s="1" t="s">
        <v>648</v>
      </c>
      <c r="H1279" s="1" t="s">
        <v>268</v>
      </c>
      <c r="I1279" s="1" t="s">
        <v>271</v>
      </c>
      <c r="J1279" s="6">
        <v>212000</v>
      </c>
      <c r="K1279" s="1" t="s">
        <v>681</v>
      </c>
      <c r="L1279" s="6">
        <v>212118</v>
      </c>
      <c r="M1279" s="2">
        <v>0</v>
      </c>
      <c r="N1279" s="1" t="s">
        <v>1715</v>
      </c>
      <c r="O1279" s="1" t="s">
        <v>651</v>
      </c>
      <c r="P1279" s="2">
        <v>0</v>
      </c>
      <c r="Q1279" s="2">
        <v>4720</v>
      </c>
      <c r="R1279" s="2">
        <v>-4720</v>
      </c>
      <c r="S1279" s="2">
        <v>0</v>
      </c>
      <c r="T1279" s="2">
        <v>0</v>
      </c>
      <c r="U1279" s="2">
        <v>0</v>
      </c>
      <c r="V1279" s="2">
        <v>0</v>
      </c>
      <c r="W1279" s="2">
        <v>4720</v>
      </c>
      <c r="X1279" s="2">
        <v>-4720</v>
      </c>
      <c r="Y1279" s="2">
        <v>0</v>
      </c>
      <c r="Z1279" s="2">
        <v>0</v>
      </c>
      <c r="AA1279" s="2">
        <v>0</v>
      </c>
    </row>
    <row r="1280" spans="1:27" ht="15" customHeight="1" x14ac:dyDescent="0.25">
      <c r="A1280" s="75" t="str">
        <f t="shared" si="57"/>
        <v>LEARBFIgnore</v>
      </c>
      <c r="B1280" s="75" t="str">
        <f>VLOOKUP(L1280,Mapping!D:F,3,0)</f>
        <v>Ignore</v>
      </c>
      <c r="C1280" s="75" t="str">
        <f>VLOOKUP(L1280,Mapping!D:G,4,0)</f>
        <v>Ignore</v>
      </c>
      <c r="D1280" s="78">
        <f t="shared" si="58"/>
        <v>-0.43591231799999997</v>
      </c>
      <c r="E1280" s="78">
        <f t="shared" si="59"/>
        <v>0.102558308</v>
      </c>
      <c r="F1280" s="76" t="str">
        <f>VLOOKUP(L1280,Mapping!D:H,5,0)</f>
        <v>AUM</v>
      </c>
      <c r="G1280" s="1" t="s">
        <v>648</v>
      </c>
      <c r="H1280" s="1" t="s">
        <v>268</v>
      </c>
      <c r="I1280" s="1" t="s">
        <v>271</v>
      </c>
      <c r="J1280" s="6">
        <v>212000</v>
      </c>
      <c r="K1280" s="1" t="s">
        <v>681</v>
      </c>
      <c r="L1280" s="6">
        <v>212121</v>
      </c>
      <c r="M1280" s="2">
        <v>0</v>
      </c>
      <c r="N1280" s="1" t="s">
        <v>688</v>
      </c>
      <c r="O1280" s="1" t="s">
        <v>651</v>
      </c>
      <c r="P1280" s="2">
        <v>0</v>
      </c>
      <c r="Q1280" s="2">
        <v>5384706.2599999998</v>
      </c>
      <c r="R1280" s="2">
        <v>-4359123.18</v>
      </c>
      <c r="S1280" s="2">
        <v>0</v>
      </c>
      <c r="T1280" s="2">
        <v>0</v>
      </c>
      <c r="U1280" s="2">
        <v>1025583.08</v>
      </c>
      <c r="V1280" s="2">
        <v>0</v>
      </c>
      <c r="W1280" s="2">
        <v>5384706.2599999998</v>
      </c>
      <c r="X1280" s="2">
        <v>-4359123.18</v>
      </c>
      <c r="Y1280" s="2">
        <v>0</v>
      </c>
      <c r="Z1280" s="2">
        <v>0</v>
      </c>
      <c r="AA1280" s="2">
        <v>1025583.08</v>
      </c>
    </row>
    <row r="1281" spans="1:27" ht="15" customHeight="1" x14ac:dyDescent="0.25">
      <c r="A1281" s="75" t="str">
        <f t="shared" si="57"/>
        <v>LEARBFIgnore</v>
      </c>
      <c r="B1281" s="75" t="str">
        <f>VLOOKUP(L1281,Mapping!D:F,3,0)</f>
        <v>Ignore</v>
      </c>
      <c r="C1281" s="75" t="str">
        <f>VLOOKUP(L1281,Mapping!D:G,4,0)</f>
        <v>Ignore</v>
      </c>
      <c r="D1281" s="78">
        <f t="shared" si="58"/>
        <v>-0.38910286599999999</v>
      </c>
      <c r="E1281" s="78">
        <f t="shared" si="59"/>
        <v>1.8434232000000002E-2</v>
      </c>
      <c r="F1281" s="76" t="str">
        <f>VLOOKUP(L1281,Mapping!D:H,5,0)</f>
        <v>AUM</v>
      </c>
      <c r="G1281" s="1" t="s">
        <v>648</v>
      </c>
      <c r="H1281" s="1" t="s">
        <v>268</v>
      </c>
      <c r="I1281" s="1" t="s">
        <v>271</v>
      </c>
      <c r="J1281" s="6">
        <v>212000</v>
      </c>
      <c r="K1281" s="1" t="s">
        <v>681</v>
      </c>
      <c r="L1281" s="6">
        <v>212124</v>
      </c>
      <c r="M1281" s="2">
        <v>0</v>
      </c>
      <c r="N1281" s="1" t="s">
        <v>689</v>
      </c>
      <c r="O1281" s="1" t="s">
        <v>651</v>
      </c>
      <c r="P1281" s="2">
        <v>0</v>
      </c>
      <c r="Q1281" s="2">
        <v>4075370.98</v>
      </c>
      <c r="R1281" s="2">
        <v>-3891028.66</v>
      </c>
      <c r="S1281" s="2">
        <v>0</v>
      </c>
      <c r="T1281" s="2">
        <v>0</v>
      </c>
      <c r="U1281" s="2">
        <v>184342.32</v>
      </c>
      <c r="V1281" s="2">
        <v>0</v>
      </c>
      <c r="W1281" s="2">
        <v>4075370.98</v>
      </c>
      <c r="X1281" s="2">
        <v>-3891028.66</v>
      </c>
      <c r="Y1281" s="2">
        <v>0</v>
      </c>
      <c r="Z1281" s="2">
        <v>0</v>
      </c>
      <c r="AA1281" s="2">
        <v>184342.32</v>
      </c>
    </row>
    <row r="1282" spans="1:27" ht="15" customHeight="1" x14ac:dyDescent="0.25">
      <c r="A1282" s="75" t="str">
        <f t="shared" si="57"/>
        <v>LEARBFIgnore</v>
      </c>
      <c r="B1282" s="75" t="str">
        <f>VLOOKUP(L1282,Mapping!D:F,3,0)</f>
        <v>Ignore</v>
      </c>
      <c r="C1282" s="75" t="str">
        <f>VLOOKUP(L1282,Mapping!D:G,4,0)</f>
        <v>Ignore</v>
      </c>
      <c r="D1282" s="78">
        <f t="shared" si="58"/>
        <v>-2.7760000000000002E-5</v>
      </c>
      <c r="E1282" s="78">
        <f t="shared" si="59"/>
        <v>1.4999999999999999E-8</v>
      </c>
      <c r="F1282" s="76" t="str">
        <f>VLOOKUP(L1282,Mapping!D:H,5,0)</f>
        <v>AUM</v>
      </c>
      <c r="G1282" s="1" t="s">
        <v>648</v>
      </c>
      <c r="H1282" s="1" t="s">
        <v>268</v>
      </c>
      <c r="I1282" s="1" t="s">
        <v>271</v>
      </c>
      <c r="J1282" s="6">
        <v>212000</v>
      </c>
      <c r="K1282" s="1" t="s">
        <v>681</v>
      </c>
      <c r="L1282" s="6">
        <v>212132</v>
      </c>
      <c r="M1282" s="2">
        <v>0</v>
      </c>
      <c r="N1282" s="1" t="s">
        <v>1459</v>
      </c>
      <c r="O1282" s="1" t="s">
        <v>651</v>
      </c>
      <c r="P1282" s="2">
        <v>0</v>
      </c>
      <c r="Q1282" s="2">
        <v>277.75</v>
      </c>
      <c r="R1282" s="2">
        <v>-277.60000000000002</v>
      </c>
      <c r="S1282" s="2">
        <v>0</v>
      </c>
      <c r="T1282" s="2">
        <v>0</v>
      </c>
      <c r="U1282" s="2">
        <v>0.15</v>
      </c>
      <c r="V1282" s="2">
        <v>0</v>
      </c>
      <c r="W1282" s="2">
        <v>277.75</v>
      </c>
      <c r="X1282" s="2">
        <v>-277.60000000000002</v>
      </c>
      <c r="Y1282" s="2">
        <v>0</v>
      </c>
      <c r="Z1282" s="2">
        <v>0</v>
      </c>
      <c r="AA1282" s="2">
        <v>0.15</v>
      </c>
    </row>
    <row r="1283" spans="1:27" ht="15" customHeight="1" x14ac:dyDescent="0.25">
      <c r="A1283" s="75" t="str">
        <f t="shared" si="57"/>
        <v>LEARBFIgnore</v>
      </c>
      <c r="B1283" s="75" t="str">
        <f>VLOOKUP(L1283,Mapping!D:F,3,0)</f>
        <v>Ignore</v>
      </c>
      <c r="C1283" s="75" t="str">
        <f>VLOOKUP(L1283,Mapping!D:G,4,0)</f>
        <v>Ignore</v>
      </c>
      <c r="D1283" s="78">
        <f t="shared" si="58"/>
        <v>1.2495751789999998</v>
      </c>
      <c r="E1283" s="78">
        <f t="shared" si="59"/>
        <v>1.2495751789999998</v>
      </c>
      <c r="F1283" s="76" t="str">
        <f>VLOOKUP(L1283,Mapping!D:H,5,0)</f>
        <v>AUM</v>
      </c>
      <c r="G1283" s="1" t="s">
        <v>648</v>
      </c>
      <c r="H1283" s="1" t="s">
        <v>268</v>
      </c>
      <c r="I1283" s="1" t="s">
        <v>271</v>
      </c>
      <c r="J1283" s="6">
        <v>212000</v>
      </c>
      <c r="K1283" s="1" t="s">
        <v>681</v>
      </c>
      <c r="L1283" s="6">
        <v>212150</v>
      </c>
      <c r="M1283" s="2">
        <v>0</v>
      </c>
      <c r="N1283" s="1" t="s">
        <v>907</v>
      </c>
      <c r="O1283" s="1" t="s">
        <v>651</v>
      </c>
      <c r="P1283" s="2">
        <v>0</v>
      </c>
      <c r="Q1283" s="2">
        <v>0</v>
      </c>
      <c r="R1283" s="2">
        <v>0</v>
      </c>
      <c r="S1283" s="2">
        <v>12495751.789999999</v>
      </c>
      <c r="T1283" s="2">
        <v>0</v>
      </c>
      <c r="U1283" s="2">
        <v>12495751.789999999</v>
      </c>
      <c r="V1283" s="2">
        <v>0</v>
      </c>
      <c r="W1283" s="2">
        <v>0</v>
      </c>
      <c r="X1283" s="2">
        <v>0</v>
      </c>
      <c r="Y1283" s="2">
        <v>12495751.789999999</v>
      </c>
      <c r="Z1283" s="2">
        <v>0</v>
      </c>
      <c r="AA1283" s="2">
        <v>12495751.789999999</v>
      </c>
    </row>
    <row r="1284" spans="1:27" ht="15" customHeight="1" x14ac:dyDescent="0.25">
      <c r="A1284" s="75" t="str">
        <f t="shared" ref="A1284:A1347" si="60">H1284&amp;B1284</f>
        <v>LEARBFIgnore</v>
      </c>
      <c r="B1284" s="75" t="str">
        <f>VLOOKUP(L1284,Mapping!D:F,3,0)</f>
        <v>Ignore</v>
      </c>
      <c r="C1284" s="75" t="str">
        <f>VLOOKUP(L1284,Mapping!D:G,4,0)</f>
        <v>Ignore</v>
      </c>
      <c r="D1284" s="78">
        <f t="shared" ref="D1284:D1347" si="61">(X1284+Y1284)/10000000</f>
        <v>1.6999999999999999E-3</v>
      </c>
      <c r="E1284" s="78">
        <f t="shared" ref="E1284:E1347" si="62">(Z1284+AA1284)/10000000</f>
        <v>0</v>
      </c>
      <c r="F1284" s="76" t="str">
        <f>VLOOKUP(L1284,Mapping!D:H,5,0)</f>
        <v>AUM</v>
      </c>
      <c r="G1284" s="1" t="s">
        <v>648</v>
      </c>
      <c r="H1284" s="1" t="s">
        <v>268</v>
      </c>
      <c r="I1284" s="1" t="s">
        <v>271</v>
      </c>
      <c r="J1284" s="6">
        <v>212000</v>
      </c>
      <c r="K1284" s="1" t="s">
        <v>681</v>
      </c>
      <c r="L1284" s="6">
        <v>212154</v>
      </c>
      <c r="M1284" s="2">
        <v>0</v>
      </c>
      <c r="N1284" s="1" t="s">
        <v>1464</v>
      </c>
      <c r="O1284" s="1" t="s">
        <v>651</v>
      </c>
      <c r="P1284" s="2">
        <v>-17000</v>
      </c>
      <c r="Q1284" s="2">
        <v>0</v>
      </c>
      <c r="R1284" s="2">
        <v>0</v>
      </c>
      <c r="S1284" s="2">
        <v>17000</v>
      </c>
      <c r="T1284" s="2">
        <v>0</v>
      </c>
      <c r="U1284" s="2">
        <v>0</v>
      </c>
      <c r="V1284" s="2">
        <v>-17000</v>
      </c>
      <c r="W1284" s="2">
        <v>0</v>
      </c>
      <c r="X1284" s="2">
        <v>0</v>
      </c>
      <c r="Y1284" s="2">
        <v>17000</v>
      </c>
      <c r="Z1284" s="2">
        <v>0</v>
      </c>
      <c r="AA1284" s="2">
        <v>0</v>
      </c>
    </row>
    <row r="1285" spans="1:27" ht="15" customHeight="1" x14ac:dyDescent="0.25">
      <c r="A1285" s="75" t="str">
        <f t="shared" si="60"/>
        <v>LEARBFIgnore</v>
      </c>
      <c r="B1285" s="75" t="str">
        <f>VLOOKUP(L1285,Mapping!D:F,3,0)</f>
        <v>Ignore</v>
      </c>
      <c r="C1285" s="75" t="str">
        <f>VLOOKUP(L1285,Mapping!D:G,4,0)</f>
        <v>Ignore</v>
      </c>
      <c r="D1285" s="78">
        <f t="shared" si="61"/>
        <v>8.2854098000000001E-2</v>
      </c>
      <c r="E1285" s="78">
        <f t="shared" si="62"/>
        <v>-5.4606199999999994E-4</v>
      </c>
      <c r="F1285" s="76" t="str">
        <f>VLOOKUP(L1285,Mapping!D:H,5,0)</f>
        <v>AUM</v>
      </c>
      <c r="G1285" s="1" t="s">
        <v>648</v>
      </c>
      <c r="H1285" s="1" t="s">
        <v>268</v>
      </c>
      <c r="I1285" s="1" t="s">
        <v>271</v>
      </c>
      <c r="J1285" s="6">
        <v>212000</v>
      </c>
      <c r="K1285" s="1" t="s">
        <v>681</v>
      </c>
      <c r="L1285" s="6">
        <v>212170</v>
      </c>
      <c r="M1285" s="2">
        <v>0</v>
      </c>
      <c r="N1285" s="1" t="s">
        <v>908</v>
      </c>
      <c r="O1285" s="1" t="s">
        <v>651</v>
      </c>
      <c r="P1285" s="2">
        <v>-834001.6</v>
      </c>
      <c r="Q1285" s="2">
        <v>0</v>
      </c>
      <c r="R1285" s="2">
        <v>0</v>
      </c>
      <c r="S1285" s="2">
        <v>828540.98</v>
      </c>
      <c r="T1285" s="2">
        <v>-5460.62</v>
      </c>
      <c r="U1285" s="2">
        <v>0</v>
      </c>
      <c r="V1285" s="2">
        <v>-834001.6</v>
      </c>
      <c r="W1285" s="2">
        <v>0</v>
      </c>
      <c r="X1285" s="2">
        <v>0</v>
      </c>
      <c r="Y1285" s="2">
        <v>828540.98</v>
      </c>
      <c r="Z1285" s="2">
        <v>-5460.62</v>
      </c>
      <c r="AA1285" s="2">
        <v>0</v>
      </c>
    </row>
    <row r="1286" spans="1:27" ht="15" customHeight="1" x14ac:dyDescent="0.25">
      <c r="A1286" s="75" t="str">
        <f t="shared" si="60"/>
        <v>LEARBFIgnore</v>
      </c>
      <c r="B1286" s="75" t="str">
        <f>VLOOKUP(L1286,Mapping!D:F,3,0)</f>
        <v>Ignore</v>
      </c>
      <c r="C1286" s="75" t="str">
        <f>VLOOKUP(L1286,Mapping!D:G,4,0)</f>
        <v>Ignore</v>
      </c>
      <c r="D1286" s="78">
        <f t="shared" si="61"/>
        <v>-1.4999999999999999E-4</v>
      </c>
      <c r="E1286" s="78">
        <f t="shared" si="62"/>
        <v>0</v>
      </c>
      <c r="F1286" s="76" t="str">
        <f>VLOOKUP(L1286,Mapping!D:H,5,0)</f>
        <v>AUM</v>
      </c>
      <c r="G1286" s="1" t="s">
        <v>648</v>
      </c>
      <c r="H1286" s="1" t="s">
        <v>268</v>
      </c>
      <c r="I1286" s="1" t="s">
        <v>271</v>
      </c>
      <c r="J1286" s="6">
        <v>212000</v>
      </c>
      <c r="K1286" s="1" t="s">
        <v>681</v>
      </c>
      <c r="L1286" s="6">
        <v>212183</v>
      </c>
      <c r="M1286" s="2">
        <v>0</v>
      </c>
      <c r="N1286" s="1" t="s">
        <v>1465</v>
      </c>
      <c r="O1286" s="1" t="s">
        <v>651</v>
      </c>
      <c r="P1286" s="2">
        <v>0</v>
      </c>
      <c r="Q1286" s="2">
        <v>1500</v>
      </c>
      <c r="R1286" s="2">
        <v>-1500</v>
      </c>
      <c r="S1286" s="2">
        <v>0</v>
      </c>
      <c r="T1286" s="2">
        <v>0</v>
      </c>
      <c r="U1286" s="2">
        <v>0</v>
      </c>
      <c r="V1286" s="2">
        <v>0</v>
      </c>
      <c r="W1286" s="2">
        <v>1500</v>
      </c>
      <c r="X1286" s="2">
        <v>-1500</v>
      </c>
      <c r="Y1286" s="2">
        <v>0</v>
      </c>
      <c r="Z1286" s="2">
        <v>0</v>
      </c>
      <c r="AA1286" s="2">
        <v>0</v>
      </c>
    </row>
    <row r="1287" spans="1:27" ht="15" customHeight="1" x14ac:dyDescent="0.25">
      <c r="A1287" s="75" t="str">
        <f t="shared" si="60"/>
        <v>LEARBFIgnore</v>
      </c>
      <c r="B1287" s="75" t="str">
        <f>VLOOKUP(L1287,Mapping!D:F,3,0)</f>
        <v>Ignore</v>
      </c>
      <c r="C1287" s="75" t="str">
        <f>VLOOKUP(L1287,Mapping!D:G,4,0)</f>
        <v>Ignore</v>
      </c>
      <c r="D1287" s="78">
        <f t="shared" si="61"/>
        <v>-9.5574000000000003E-5</v>
      </c>
      <c r="E1287" s="78">
        <f t="shared" si="62"/>
        <v>1.15877E-4</v>
      </c>
      <c r="F1287" s="76" t="str">
        <f>VLOOKUP(L1287,Mapping!D:H,5,0)</f>
        <v>AUM</v>
      </c>
      <c r="G1287" s="1" t="s">
        <v>648</v>
      </c>
      <c r="H1287" s="1" t="s">
        <v>268</v>
      </c>
      <c r="I1287" s="1" t="s">
        <v>271</v>
      </c>
      <c r="J1287" s="6">
        <v>212000</v>
      </c>
      <c r="K1287" s="1" t="s">
        <v>681</v>
      </c>
      <c r="L1287" s="6">
        <v>212185</v>
      </c>
      <c r="M1287" s="2">
        <v>0</v>
      </c>
      <c r="N1287" s="1" t="s">
        <v>1020</v>
      </c>
      <c r="O1287" s="1" t="s">
        <v>651</v>
      </c>
      <c r="P1287" s="2">
        <v>0</v>
      </c>
      <c r="Q1287" s="2">
        <v>2114.5100000000002</v>
      </c>
      <c r="R1287" s="2">
        <v>-955.74</v>
      </c>
      <c r="S1287" s="2">
        <v>0</v>
      </c>
      <c r="T1287" s="2">
        <v>0</v>
      </c>
      <c r="U1287" s="2">
        <v>1158.77</v>
      </c>
      <c r="V1287" s="2">
        <v>0</v>
      </c>
      <c r="W1287" s="2">
        <v>2114.5100000000002</v>
      </c>
      <c r="X1287" s="2">
        <v>-955.74</v>
      </c>
      <c r="Y1287" s="2">
        <v>0</v>
      </c>
      <c r="Z1287" s="2">
        <v>0</v>
      </c>
      <c r="AA1287" s="2">
        <v>1158.77</v>
      </c>
    </row>
    <row r="1288" spans="1:27" ht="15" customHeight="1" x14ac:dyDescent="0.25">
      <c r="A1288" s="75" t="str">
        <f t="shared" si="60"/>
        <v>LEARBFIgnore</v>
      </c>
      <c r="B1288" s="75" t="str">
        <f>VLOOKUP(L1288,Mapping!D:F,3,0)</f>
        <v>Ignore</v>
      </c>
      <c r="C1288" s="75" t="str">
        <f>VLOOKUP(L1288,Mapping!D:G,4,0)</f>
        <v>Ignore</v>
      </c>
      <c r="D1288" s="78">
        <f t="shared" si="61"/>
        <v>-1.3502200000000001E-3</v>
      </c>
      <c r="E1288" s="78">
        <f t="shared" si="62"/>
        <v>-4.0000000000000001E-8</v>
      </c>
      <c r="F1288" s="76" t="str">
        <f>VLOOKUP(L1288,Mapping!D:H,5,0)</f>
        <v>AUM</v>
      </c>
      <c r="G1288" s="1" t="s">
        <v>648</v>
      </c>
      <c r="H1288" s="1" t="s">
        <v>268</v>
      </c>
      <c r="I1288" s="1" t="s">
        <v>271</v>
      </c>
      <c r="J1288" s="6">
        <v>212000</v>
      </c>
      <c r="K1288" s="1" t="s">
        <v>681</v>
      </c>
      <c r="L1288" s="6">
        <v>212187</v>
      </c>
      <c r="M1288" s="2">
        <v>0</v>
      </c>
      <c r="N1288" s="1" t="s">
        <v>1203</v>
      </c>
      <c r="O1288" s="1" t="s">
        <v>651</v>
      </c>
      <c r="P1288" s="2">
        <v>0</v>
      </c>
      <c r="Q1288" s="2">
        <v>13501.8</v>
      </c>
      <c r="R1288" s="2">
        <v>-13502.2</v>
      </c>
      <c r="S1288" s="2">
        <v>0</v>
      </c>
      <c r="T1288" s="2">
        <v>-0.4</v>
      </c>
      <c r="U1288" s="2">
        <v>0</v>
      </c>
      <c r="V1288" s="2">
        <v>0</v>
      </c>
      <c r="W1288" s="2">
        <v>13501.8</v>
      </c>
      <c r="X1288" s="2">
        <v>-13502.2</v>
      </c>
      <c r="Y1288" s="2">
        <v>0</v>
      </c>
      <c r="Z1288" s="2">
        <v>-0.4</v>
      </c>
      <c r="AA1288" s="2">
        <v>0</v>
      </c>
    </row>
    <row r="1289" spans="1:27" ht="15" customHeight="1" x14ac:dyDescent="0.25">
      <c r="A1289" s="75" t="str">
        <f t="shared" si="60"/>
        <v>LEARBFIgnore</v>
      </c>
      <c r="B1289" s="75" t="str">
        <f>VLOOKUP(L1289,Mapping!D:F,3,0)</f>
        <v>Ignore</v>
      </c>
      <c r="C1289" s="75" t="str">
        <f>VLOOKUP(L1289,Mapping!D:G,4,0)</f>
        <v>Ignore</v>
      </c>
      <c r="D1289" s="78">
        <f t="shared" si="61"/>
        <v>-8.2401699999999998E-3</v>
      </c>
      <c r="E1289" s="78">
        <f t="shared" si="62"/>
        <v>1.8502240000000001E-3</v>
      </c>
      <c r="F1289" s="76" t="str">
        <f>VLOOKUP(L1289,Mapping!D:H,5,0)</f>
        <v>AUM</v>
      </c>
      <c r="G1289" s="1" t="s">
        <v>648</v>
      </c>
      <c r="H1289" s="1" t="s">
        <v>268</v>
      </c>
      <c r="I1289" s="1" t="s">
        <v>271</v>
      </c>
      <c r="J1289" s="6">
        <v>212000</v>
      </c>
      <c r="K1289" s="1" t="s">
        <v>681</v>
      </c>
      <c r="L1289" s="6">
        <v>212194</v>
      </c>
      <c r="M1289" s="2">
        <v>0</v>
      </c>
      <c r="N1289" s="1" t="s">
        <v>691</v>
      </c>
      <c r="O1289" s="1" t="s">
        <v>651</v>
      </c>
      <c r="P1289" s="2">
        <v>0</v>
      </c>
      <c r="Q1289" s="2">
        <v>100903.94</v>
      </c>
      <c r="R1289" s="2">
        <v>-82401.7</v>
      </c>
      <c r="S1289" s="2">
        <v>0</v>
      </c>
      <c r="T1289" s="2">
        <v>0</v>
      </c>
      <c r="U1289" s="2">
        <v>18502.240000000002</v>
      </c>
      <c r="V1289" s="2">
        <v>0</v>
      </c>
      <c r="W1289" s="2">
        <v>100903.94</v>
      </c>
      <c r="X1289" s="2">
        <v>-82401.7</v>
      </c>
      <c r="Y1289" s="2">
        <v>0</v>
      </c>
      <c r="Z1289" s="2">
        <v>0</v>
      </c>
      <c r="AA1289" s="2">
        <v>18502.240000000002</v>
      </c>
    </row>
    <row r="1290" spans="1:27" ht="15" customHeight="1" x14ac:dyDescent="0.25">
      <c r="A1290" s="75" t="str">
        <f t="shared" si="60"/>
        <v>LEARBFIgnore</v>
      </c>
      <c r="B1290" s="75" t="str">
        <f>VLOOKUP(L1290,Mapping!D:F,3,0)</f>
        <v>Ignore</v>
      </c>
      <c r="C1290" s="75" t="str">
        <f>VLOOKUP(L1290,Mapping!D:G,4,0)</f>
        <v>Ignore</v>
      </c>
      <c r="D1290" s="78">
        <f t="shared" si="61"/>
        <v>-1.1050000000000001E-3</v>
      </c>
      <c r="E1290" s="78">
        <f t="shared" si="62"/>
        <v>0</v>
      </c>
      <c r="F1290" s="76" t="str">
        <f>VLOOKUP(L1290,Mapping!D:H,5,0)</f>
        <v>AUM</v>
      </c>
      <c r="G1290" s="1" t="s">
        <v>648</v>
      </c>
      <c r="H1290" s="1" t="s">
        <v>268</v>
      </c>
      <c r="I1290" s="1" t="s">
        <v>271</v>
      </c>
      <c r="J1290" s="6">
        <v>212000</v>
      </c>
      <c r="K1290" s="1" t="s">
        <v>681</v>
      </c>
      <c r="L1290" s="6">
        <v>212197</v>
      </c>
      <c r="M1290" s="2">
        <v>0</v>
      </c>
      <c r="N1290" s="1" t="s">
        <v>942</v>
      </c>
      <c r="O1290" s="1" t="s">
        <v>651</v>
      </c>
      <c r="P1290" s="2">
        <v>0</v>
      </c>
      <c r="Q1290" s="2">
        <v>11050</v>
      </c>
      <c r="R1290" s="2">
        <v>-11050</v>
      </c>
      <c r="S1290" s="2">
        <v>0</v>
      </c>
      <c r="T1290" s="2">
        <v>0</v>
      </c>
      <c r="U1290" s="2">
        <v>0</v>
      </c>
      <c r="V1290" s="2">
        <v>0</v>
      </c>
      <c r="W1290" s="2">
        <v>11050</v>
      </c>
      <c r="X1290" s="2">
        <v>-11050</v>
      </c>
      <c r="Y1290" s="2">
        <v>0</v>
      </c>
      <c r="Z1290" s="2">
        <v>0</v>
      </c>
      <c r="AA1290" s="2">
        <v>0</v>
      </c>
    </row>
    <row r="1291" spans="1:27" ht="15" customHeight="1" x14ac:dyDescent="0.25">
      <c r="A1291" s="75" t="str">
        <f t="shared" si="60"/>
        <v>LEARBFIgnore</v>
      </c>
      <c r="B1291" s="75" t="str">
        <f>VLOOKUP(L1291,Mapping!D:F,3,0)</f>
        <v>Ignore</v>
      </c>
      <c r="C1291" s="75" t="str">
        <f>VLOOKUP(L1291,Mapping!D:G,4,0)</f>
        <v>Ignore</v>
      </c>
      <c r="D1291" s="78">
        <f t="shared" si="61"/>
        <v>1.6054958000000001E-2</v>
      </c>
      <c r="E1291" s="78">
        <f t="shared" si="62"/>
        <v>2.3518144000000001E-2</v>
      </c>
      <c r="F1291" s="76" t="str">
        <f>VLOOKUP(L1291,Mapping!D:H,5,0)</f>
        <v>AUM</v>
      </c>
      <c r="G1291" s="1" t="s">
        <v>648</v>
      </c>
      <c r="H1291" s="1" t="s">
        <v>268</v>
      </c>
      <c r="I1291" s="1" t="s">
        <v>271</v>
      </c>
      <c r="J1291" s="6">
        <v>212000</v>
      </c>
      <c r="K1291" s="1" t="s">
        <v>681</v>
      </c>
      <c r="L1291" s="6">
        <v>212200</v>
      </c>
      <c r="M1291" s="2">
        <v>0</v>
      </c>
      <c r="N1291" s="1" t="s">
        <v>909</v>
      </c>
      <c r="O1291" s="1" t="s">
        <v>651</v>
      </c>
      <c r="P1291" s="2">
        <v>0</v>
      </c>
      <c r="Q1291" s="2">
        <v>74631.86</v>
      </c>
      <c r="R1291" s="2">
        <v>0</v>
      </c>
      <c r="S1291" s="2">
        <v>160549.58000000002</v>
      </c>
      <c r="T1291" s="2">
        <v>0</v>
      </c>
      <c r="U1291" s="2">
        <v>235181.44</v>
      </c>
      <c r="V1291" s="2">
        <v>0</v>
      </c>
      <c r="W1291" s="2">
        <v>74631.86</v>
      </c>
      <c r="X1291" s="2">
        <v>0</v>
      </c>
      <c r="Y1291" s="2">
        <v>160549.58000000002</v>
      </c>
      <c r="Z1291" s="2">
        <v>0</v>
      </c>
      <c r="AA1291" s="2">
        <v>235181.44</v>
      </c>
    </row>
    <row r="1292" spans="1:27" ht="15" customHeight="1" x14ac:dyDescent="0.25">
      <c r="A1292" s="75" t="str">
        <f t="shared" si="60"/>
        <v>LEARBFIgnore</v>
      </c>
      <c r="B1292" s="75" t="str">
        <f>VLOOKUP(L1292,Mapping!D:F,3,0)</f>
        <v>Ignore</v>
      </c>
      <c r="C1292" s="75" t="str">
        <f>VLOOKUP(L1292,Mapping!D:G,4,0)</f>
        <v>Ignore</v>
      </c>
      <c r="D1292" s="78">
        <f t="shared" si="61"/>
        <v>3.9934985999999999E-2</v>
      </c>
      <c r="E1292" s="78">
        <f t="shared" si="62"/>
        <v>3.9934946999999998E-2</v>
      </c>
      <c r="F1292" s="76" t="str">
        <f>VLOOKUP(L1292,Mapping!D:H,5,0)</f>
        <v>AUM</v>
      </c>
      <c r="G1292" s="1" t="s">
        <v>648</v>
      </c>
      <c r="H1292" s="1" t="s">
        <v>268</v>
      </c>
      <c r="I1292" s="1" t="s">
        <v>271</v>
      </c>
      <c r="J1292" s="6">
        <v>212000</v>
      </c>
      <c r="K1292" s="1" t="s">
        <v>681</v>
      </c>
      <c r="L1292" s="6">
        <v>212220</v>
      </c>
      <c r="M1292" s="2">
        <v>0</v>
      </c>
      <c r="N1292" s="1" t="s">
        <v>692</v>
      </c>
      <c r="O1292" s="1" t="s">
        <v>651</v>
      </c>
      <c r="P1292" s="2">
        <v>-0.39</v>
      </c>
      <c r="Q1292" s="2">
        <v>0</v>
      </c>
      <c r="R1292" s="2">
        <v>0</v>
      </c>
      <c r="S1292" s="2">
        <v>399349.86</v>
      </c>
      <c r="T1292" s="2">
        <v>0</v>
      </c>
      <c r="U1292" s="2">
        <v>399349.47</v>
      </c>
      <c r="V1292" s="2">
        <v>-0.39</v>
      </c>
      <c r="W1292" s="2">
        <v>0</v>
      </c>
      <c r="X1292" s="2">
        <v>0</v>
      </c>
      <c r="Y1292" s="2">
        <v>399349.86</v>
      </c>
      <c r="Z1292" s="2">
        <v>0</v>
      </c>
      <c r="AA1292" s="2">
        <v>399349.47</v>
      </c>
    </row>
    <row r="1293" spans="1:27" ht="15" customHeight="1" x14ac:dyDescent="0.25">
      <c r="A1293" s="75" t="str">
        <f t="shared" si="60"/>
        <v>LEARBFIgnore</v>
      </c>
      <c r="B1293" s="75" t="str">
        <f>VLOOKUP(L1293,Mapping!D:F,3,0)</f>
        <v>Ignore</v>
      </c>
      <c r="C1293" s="75" t="str">
        <f>VLOOKUP(L1293,Mapping!D:G,4,0)</f>
        <v>Ignore</v>
      </c>
      <c r="D1293" s="78">
        <f t="shared" si="61"/>
        <v>-2.2112760000000002E-2</v>
      </c>
      <c r="E1293" s="78">
        <f t="shared" si="62"/>
        <v>-2.2112760000000002E-2</v>
      </c>
      <c r="F1293" s="76" t="str">
        <f>VLOOKUP(L1293,Mapping!D:H,5,0)</f>
        <v>AUM</v>
      </c>
      <c r="G1293" s="1" t="s">
        <v>648</v>
      </c>
      <c r="H1293" s="1" t="s">
        <v>268</v>
      </c>
      <c r="I1293" s="1" t="s">
        <v>271</v>
      </c>
      <c r="J1293" s="6">
        <v>212000</v>
      </c>
      <c r="K1293" s="1" t="s">
        <v>681</v>
      </c>
      <c r="L1293" s="6">
        <v>212223</v>
      </c>
      <c r="M1293" s="2">
        <v>0</v>
      </c>
      <c r="N1293" s="1" t="s">
        <v>693</v>
      </c>
      <c r="O1293" s="1" t="s">
        <v>651</v>
      </c>
      <c r="P1293" s="2">
        <v>0</v>
      </c>
      <c r="Q1293" s="2">
        <v>0</v>
      </c>
      <c r="R1293" s="2">
        <v>-221127.6</v>
      </c>
      <c r="S1293" s="2">
        <v>0</v>
      </c>
      <c r="T1293" s="2">
        <v>-221127.6</v>
      </c>
      <c r="U1293" s="2">
        <v>0</v>
      </c>
      <c r="V1293" s="2">
        <v>0</v>
      </c>
      <c r="W1293" s="2">
        <v>0</v>
      </c>
      <c r="X1293" s="2">
        <v>-221127.6</v>
      </c>
      <c r="Y1293" s="2">
        <v>0</v>
      </c>
      <c r="Z1293" s="2">
        <v>-221127.6</v>
      </c>
      <c r="AA1293" s="2">
        <v>0</v>
      </c>
    </row>
    <row r="1294" spans="1:27" ht="15" customHeight="1" x14ac:dyDescent="0.25">
      <c r="A1294" s="75" t="str">
        <f t="shared" si="60"/>
        <v>LEARBFIgnore</v>
      </c>
      <c r="B1294" s="75" t="str">
        <f>VLOOKUP(L1294,Mapping!D:F,3,0)</f>
        <v>Ignore</v>
      </c>
      <c r="C1294" s="75" t="str">
        <f>VLOOKUP(L1294,Mapping!D:G,4,0)</f>
        <v>Ignore</v>
      </c>
      <c r="D1294" s="78">
        <f t="shared" si="61"/>
        <v>-3.2851999999999996E-5</v>
      </c>
      <c r="E1294" s="78">
        <f t="shared" si="62"/>
        <v>7.0460000000000008E-6</v>
      </c>
      <c r="F1294" s="76" t="str">
        <f>VLOOKUP(L1294,Mapping!D:H,5,0)</f>
        <v>AUM</v>
      </c>
      <c r="G1294" s="1" t="s">
        <v>648</v>
      </c>
      <c r="H1294" s="1" t="s">
        <v>268</v>
      </c>
      <c r="I1294" s="1" t="s">
        <v>271</v>
      </c>
      <c r="J1294" s="6">
        <v>212000</v>
      </c>
      <c r="K1294" s="1" t="s">
        <v>681</v>
      </c>
      <c r="L1294" s="6">
        <v>212231</v>
      </c>
      <c r="M1294" s="2">
        <v>0</v>
      </c>
      <c r="N1294" s="1" t="s">
        <v>910</v>
      </c>
      <c r="O1294" s="1" t="s">
        <v>651</v>
      </c>
      <c r="P1294" s="2">
        <v>0</v>
      </c>
      <c r="Q1294" s="2">
        <v>398.98</v>
      </c>
      <c r="R1294" s="2">
        <v>-328.52</v>
      </c>
      <c r="S1294" s="2">
        <v>0</v>
      </c>
      <c r="T1294" s="2">
        <v>0</v>
      </c>
      <c r="U1294" s="2">
        <v>70.460000000000008</v>
      </c>
      <c r="V1294" s="2">
        <v>0</v>
      </c>
      <c r="W1294" s="2">
        <v>398.98</v>
      </c>
      <c r="X1294" s="2">
        <v>-328.52</v>
      </c>
      <c r="Y1294" s="2">
        <v>0</v>
      </c>
      <c r="Z1294" s="2">
        <v>0</v>
      </c>
      <c r="AA1294" s="2">
        <v>70.460000000000008</v>
      </c>
    </row>
    <row r="1295" spans="1:27" ht="15" customHeight="1" x14ac:dyDescent="0.25">
      <c r="A1295" s="75" t="str">
        <f t="shared" si="60"/>
        <v>LEARBFIgnore</v>
      </c>
      <c r="B1295" s="75" t="str">
        <f>VLOOKUP(L1295,Mapping!D:F,3,0)</f>
        <v>Ignore</v>
      </c>
      <c r="C1295" s="75" t="str">
        <f>VLOOKUP(L1295,Mapping!D:G,4,0)</f>
        <v>Ignore</v>
      </c>
      <c r="D1295" s="78">
        <f t="shared" si="61"/>
        <v>1.37E-4</v>
      </c>
      <c r="E1295" s="78">
        <f t="shared" si="62"/>
        <v>1.6589999999999999E-4</v>
      </c>
      <c r="F1295" s="76" t="str">
        <f>VLOOKUP(L1295,Mapping!D:H,5,0)</f>
        <v>AUM</v>
      </c>
      <c r="G1295" s="1" t="s">
        <v>648</v>
      </c>
      <c r="H1295" s="1" t="s">
        <v>268</v>
      </c>
      <c r="I1295" s="1" t="s">
        <v>271</v>
      </c>
      <c r="J1295" s="6">
        <v>212000</v>
      </c>
      <c r="K1295" s="1" t="s">
        <v>681</v>
      </c>
      <c r="L1295" s="6">
        <v>212233</v>
      </c>
      <c r="M1295" s="2">
        <v>0</v>
      </c>
      <c r="N1295" s="1" t="s">
        <v>694</v>
      </c>
      <c r="O1295" s="1" t="s">
        <v>651</v>
      </c>
      <c r="P1295" s="2">
        <v>0</v>
      </c>
      <c r="Q1295" s="2">
        <v>289</v>
      </c>
      <c r="R1295" s="2">
        <v>0</v>
      </c>
      <c r="S1295" s="2">
        <v>1370</v>
      </c>
      <c r="T1295" s="2">
        <v>0</v>
      </c>
      <c r="U1295" s="2">
        <v>1659</v>
      </c>
      <c r="V1295" s="2">
        <v>0</v>
      </c>
      <c r="W1295" s="2">
        <v>289</v>
      </c>
      <c r="X1295" s="2">
        <v>0</v>
      </c>
      <c r="Y1295" s="2">
        <v>1370</v>
      </c>
      <c r="Z1295" s="2">
        <v>0</v>
      </c>
      <c r="AA1295" s="2">
        <v>1659</v>
      </c>
    </row>
    <row r="1296" spans="1:27" ht="15" customHeight="1" x14ac:dyDescent="0.25">
      <c r="A1296" s="75" t="str">
        <f t="shared" si="60"/>
        <v>LEARBFIgnore</v>
      </c>
      <c r="B1296" s="75" t="str">
        <f>VLOOKUP(L1296,Mapping!D:F,3,0)</f>
        <v>Ignore</v>
      </c>
      <c r="C1296" s="75" t="str">
        <f>VLOOKUP(L1296,Mapping!D:G,4,0)</f>
        <v>Ignore</v>
      </c>
      <c r="D1296" s="78">
        <f t="shared" si="61"/>
        <v>1.5673999999999999E-5</v>
      </c>
      <c r="E1296" s="78">
        <f t="shared" si="62"/>
        <v>3.0177699999999998E-4</v>
      </c>
      <c r="F1296" s="76" t="str">
        <f>VLOOKUP(L1296,Mapping!D:H,5,0)</f>
        <v>AUM</v>
      </c>
      <c r="G1296" s="1" t="s">
        <v>648</v>
      </c>
      <c r="H1296" s="1" t="s">
        <v>268</v>
      </c>
      <c r="I1296" s="1" t="s">
        <v>271</v>
      </c>
      <c r="J1296" s="6">
        <v>212000</v>
      </c>
      <c r="K1296" s="1" t="s">
        <v>681</v>
      </c>
      <c r="L1296" s="6">
        <v>212240</v>
      </c>
      <c r="M1296" s="2">
        <v>0</v>
      </c>
      <c r="N1296" s="1" t="s">
        <v>695</v>
      </c>
      <c r="O1296" s="1" t="s">
        <v>651</v>
      </c>
      <c r="P1296" s="2">
        <v>0</v>
      </c>
      <c r="Q1296" s="2">
        <v>2861.03</v>
      </c>
      <c r="R1296" s="2">
        <v>0</v>
      </c>
      <c r="S1296" s="2">
        <v>156.74</v>
      </c>
      <c r="T1296" s="2">
        <v>0</v>
      </c>
      <c r="U1296" s="2">
        <v>3017.77</v>
      </c>
      <c r="V1296" s="2">
        <v>0</v>
      </c>
      <c r="W1296" s="2">
        <v>2861.03</v>
      </c>
      <c r="X1296" s="2">
        <v>0</v>
      </c>
      <c r="Y1296" s="2">
        <v>156.74</v>
      </c>
      <c r="Z1296" s="2">
        <v>0</v>
      </c>
      <c r="AA1296" s="2">
        <v>3017.77</v>
      </c>
    </row>
    <row r="1297" spans="1:27" ht="15" customHeight="1" x14ac:dyDescent="0.25">
      <c r="A1297" s="75" t="str">
        <f t="shared" si="60"/>
        <v>LEARBFIgnore</v>
      </c>
      <c r="B1297" s="75" t="str">
        <f>VLOOKUP(L1297,Mapping!D:F,3,0)</f>
        <v>Ignore</v>
      </c>
      <c r="C1297" s="75" t="str">
        <f>VLOOKUP(L1297,Mapping!D:G,4,0)</f>
        <v>Ignore</v>
      </c>
      <c r="D1297" s="78">
        <f t="shared" si="61"/>
        <v>1.0000000000000001E-5</v>
      </c>
      <c r="E1297" s="78">
        <f t="shared" si="62"/>
        <v>3.0000000000000001E-5</v>
      </c>
      <c r="F1297" s="76" t="str">
        <f>VLOOKUP(L1297,Mapping!D:H,5,0)</f>
        <v>AUM</v>
      </c>
      <c r="G1297" s="1" t="s">
        <v>648</v>
      </c>
      <c r="H1297" s="1" t="s">
        <v>268</v>
      </c>
      <c r="I1297" s="1" t="s">
        <v>271</v>
      </c>
      <c r="J1297" s="6">
        <v>212000</v>
      </c>
      <c r="K1297" s="1" t="s">
        <v>681</v>
      </c>
      <c r="L1297" s="6">
        <v>212247</v>
      </c>
      <c r="M1297" s="2">
        <v>0</v>
      </c>
      <c r="N1297" s="1" t="s">
        <v>696</v>
      </c>
      <c r="O1297" s="1" t="s">
        <v>651</v>
      </c>
      <c r="P1297" s="2">
        <v>0</v>
      </c>
      <c r="Q1297" s="2">
        <v>200</v>
      </c>
      <c r="R1297" s="2">
        <v>0</v>
      </c>
      <c r="S1297" s="2">
        <v>100</v>
      </c>
      <c r="T1297" s="2">
        <v>0</v>
      </c>
      <c r="U1297" s="2">
        <v>300</v>
      </c>
      <c r="V1297" s="2">
        <v>0</v>
      </c>
      <c r="W1297" s="2">
        <v>200</v>
      </c>
      <c r="X1297" s="2">
        <v>0</v>
      </c>
      <c r="Y1297" s="2">
        <v>100</v>
      </c>
      <c r="Z1297" s="2">
        <v>0</v>
      </c>
      <c r="AA1297" s="2">
        <v>300</v>
      </c>
    </row>
    <row r="1298" spans="1:27" ht="15" customHeight="1" x14ac:dyDescent="0.25">
      <c r="A1298" s="75" t="str">
        <f t="shared" si="60"/>
        <v>LEARBFIgnore</v>
      </c>
      <c r="B1298" s="75" t="str">
        <f>VLOOKUP(L1298,Mapping!D:F,3,0)</f>
        <v>Ignore</v>
      </c>
      <c r="C1298" s="75" t="str">
        <f>VLOOKUP(L1298,Mapping!D:G,4,0)</f>
        <v>Ignore</v>
      </c>
      <c r="D1298" s="78">
        <f t="shared" si="61"/>
        <v>1.2578000000000001E-5</v>
      </c>
      <c r="E1298" s="78">
        <f t="shared" si="62"/>
        <v>2.9024000000000002E-5</v>
      </c>
      <c r="F1298" s="76" t="str">
        <f>VLOOKUP(L1298,Mapping!D:H,5,0)</f>
        <v>AUM</v>
      </c>
      <c r="G1298" s="1" t="s">
        <v>648</v>
      </c>
      <c r="H1298" s="1" t="s">
        <v>268</v>
      </c>
      <c r="I1298" s="1" t="s">
        <v>271</v>
      </c>
      <c r="J1298" s="6">
        <v>212000</v>
      </c>
      <c r="K1298" s="1" t="s">
        <v>681</v>
      </c>
      <c r="L1298" s="6">
        <v>212252</v>
      </c>
      <c r="M1298" s="2">
        <v>0</v>
      </c>
      <c r="N1298" s="1" t="s">
        <v>697</v>
      </c>
      <c r="O1298" s="1" t="s">
        <v>651</v>
      </c>
      <c r="P1298" s="2">
        <v>0</v>
      </c>
      <c r="Q1298" s="2">
        <v>164.46</v>
      </c>
      <c r="R1298" s="2">
        <v>0</v>
      </c>
      <c r="S1298" s="2">
        <v>125.78</v>
      </c>
      <c r="T1298" s="2">
        <v>0</v>
      </c>
      <c r="U1298" s="2">
        <v>290.24</v>
      </c>
      <c r="V1298" s="2">
        <v>0</v>
      </c>
      <c r="W1298" s="2">
        <v>164.46</v>
      </c>
      <c r="X1298" s="2">
        <v>0</v>
      </c>
      <c r="Y1298" s="2">
        <v>125.78</v>
      </c>
      <c r="Z1298" s="2">
        <v>0</v>
      </c>
      <c r="AA1298" s="2">
        <v>290.24</v>
      </c>
    </row>
    <row r="1299" spans="1:27" ht="15" customHeight="1" x14ac:dyDescent="0.25">
      <c r="A1299" s="75" t="str">
        <f t="shared" si="60"/>
        <v>LEARBFIgnore</v>
      </c>
      <c r="B1299" s="75" t="str">
        <f>VLOOKUP(L1299,Mapping!D:F,3,0)</f>
        <v>Ignore</v>
      </c>
      <c r="C1299" s="75" t="str">
        <f>VLOOKUP(L1299,Mapping!D:G,4,0)</f>
        <v>Ignore</v>
      </c>
      <c r="D1299" s="78">
        <f t="shared" si="61"/>
        <v>3.3551773999999999E-2</v>
      </c>
      <c r="E1299" s="78">
        <f t="shared" si="62"/>
        <v>3.3551773999999999E-2</v>
      </c>
      <c r="F1299" s="76" t="str">
        <f>VLOOKUP(L1299,Mapping!D:H,5,0)</f>
        <v>AUM</v>
      </c>
      <c r="G1299" s="1" t="s">
        <v>648</v>
      </c>
      <c r="H1299" s="1" t="s">
        <v>268</v>
      </c>
      <c r="I1299" s="1" t="s">
        <v>271</v>
      </c>
      <c r="J1299" s="6">
        <v>212000</v>
      </c>
      <c r="K1299" s="1" t="s">
        <v>681</v>
      </c>
      <c r="L1299" s="6">
        <v>212255</v>
      </c>
      <c r="M1299" s="2">
        <v>0</v>
      </c>
      <c r="N1299" s="1" t="s">
        <v>698</v>
      </c>
      <c r="O1299" s="1" t="s">
        <v>651</v>
      </c>
      <c r="P1299" s="2">
        <v>0</v>
      </c>
      <c r="Q1299" s="2">
        <v>0</v>
      </c>
      <c r="R1299" s="2">
        <v>0</v>
      </c>
      <c r="S1299" s="2">
        <v>335517.74</v>
      </c>
      <c r="T1299" s="2">
        <v>0</v>
      </c>
      <c r="U1299" s="2">
        <v>335517.74</v>
      </c>
      <c r="V1299" s="2">
        <v>0</v>
      </c>
      <c r="W1299" s="2">
        <v>0</v>
      </c>
      <c r="X1299" s="2">
        <v>0</v>
      </c>
      <c r="Y1299" s="2">
        <v>335517.74</v>
      </c>
      <c r="Z1299" s="2">
        <v>0</v>
      </c>
      <c r="AA1299" s="2">
        <v>335517.74</v>
      </c>
    </row>
    <row r="1300" spans="1:27" ht="15" customHeight="1" x14ac:dyDescent="0.25">
      <c r="A1300" s="75" t="str">
        <f t="shared" si="60"/>
        <v>LEARBFIgnore</v>
      </c>
      <c r="B1300" s="75" t="str">
        <f>VLOOKUP(L1300,Mapping!D:F,3,0)</f>
        <v>Ignore</v>
      </c>
      <c r="C1300" s="75" t="str">
        <f>VLOOKUP(L1300,Mapping!D:G,4,0)</f>
        <v>Ignore</v>
      </c>
      <c r="D1300" s="78">
        <f t="shared" si="61"/>
        <v>-1.7731010000000002E-3</v>
      </c>
      <c r="E1300" s="78">
        <f t="shared" si="62"/>
        <v>2.99458E-4</v>
      </c>
      <c r="F1300" s="76" t="str">
        <f>VLOOKUP(L1300,Mapping!D:H,5,0)</f>
        <v>AUM</v>
      </c>
      <c r="G1300" s="1" t="s">
        <v>648</v>
      </c>
      <c r="H1300" s="1" t="s">
        <v>268</v>
      </c>
      <c r="I1300" s="1" t="s">
        <v>271</v>
      </c>
      <c r="J1300" s="6">
        <v>212000</v>
      </c>
      <c r="K1300" s="1" t="s">
        <v>681</v>
      </c>
      <c r="L1300" s="6">
        <v>212271</v>
      </c>
      <c r="M1300" s="2">
        <v>0</v>
      </c>
      <c r="N1300" s="1" t="s">
        <v>700</v>
      </c>
      <c r="O1300" s="1" t="s">
        <v>651</v>
      </c>
      <c r="P1300" s="2">
        <v>0</v>
      </c>
      <c r="Q1300" s="2">
        <v>20725.59</v>
      </c>
      <c r="R1300" s="2">
        <v>-17731.010000000002</v>
      </c>
      <c r="S1300" s="2">
        <v>0</v>
      </c>
      <c r="T1300" s="2">
        <v>0</v>
      </c>
      <c r="U1300" s="2">
        <v>2994.58</v>
      </c>
      <c r="V1300" s="2">
        <v>0</v>
      </c>
      <c r="W1300" s="2">
        <v>20725.59</v>
      </c>
      <c r="X1300" s="2">
        <v>-17731.010000000002</v>
      </c>
      <c r="Y1300" s="2">
        <v>0</v>
      </c>
      <c r="Z1300" s="2">
        <v>0</v>
      </c>
      <c r="AA1300" s="2">
        <v>2994.58</v>
      </c>
    </row>
    <row r="1301" spans="1:27" ht="15" customHeight="1" x14ac:dyDescent="0.25">
      <c r="A1301" s="75" t="str">
        <f t="shared" si="60"/>
        <v>LEARBFIgnore</v>
      </c>
      <c r="B1301" s="75" t="str">
        <f>VLOOKUP(L1301,Mapping!D:F,3,0)</f>
        <v>Ignore</v>
      </c>
      <c r="C1301" s="75" t="str">
        <f>VLOOKUP(L1301,Mapping!D:G,4,0)</f>
        <v>Ignore</v>
      </c>
      <c r="D1301" s="78">
        <f t="shared" si="61"/>
        <v>-1.7731010000000002E-3</v>
      </c>
      <c r="E1301" s="78">
        <f t="shared" si="62"/>
        <v>2.99458E-4</v>
      </c>
      <c r="F1301" s="76" t="str">
        <f>VLOOKUP(L1301,Mapping!D:H,5,0)</f>
        <v>AUM</v>
      </c>
      <c r="G1301" s="1" t="s">
        <v>648</v>
      </c>
      <c r="H1301" s="1" t="s">
        <v>268</v>
      </c>
      <c r="I1301" s="1" t="s">
        <v>271</v>
      </c>
      <c r="J1301" s="6">
        <v>212000</v>
      </c>
      <c r="K1301" s="1" t="s">
        <v>681</v>
      </c>
      <c r="L1301" s="6">
        <v>212272</v>
      </c>
      <c r="M1301" s="2">
        <v>0</v>
      </c>
      <c r="N1301" s="1" t="s">
        <v>701</v>
      </c>
      <c r="O1301" s="1" t="s">
        <v>651</v>
      </c>
      <c r="P1301" s="2">
        <v>0</v>
      </c>
      <c r="Q1301" s="2">
        <v>20725.59</v>
      </c>
      <c r="R1301" s="2">
        <v>-17731.010000000002</v>
      </c>
      <c r="S1301" s="2">
        <v>0</v>
      </c>
      <c r="T1301" s="2">
        <v>0</v>
      </c>
      <c r="U1301" s="2">
        <v>2994.58</v>
      </c>
      <c r="V1301" s="2">
        <v>0</v>
      </c>
      <c r="W1301" s="2">
        <v>20725.59</v>
      </c>
      <c r="X1301" s="2">
        <v>-17731.010000000002</v>
      </c>
      <c r="Y1301" s="2">
        <v>0</v>
      </c>
      <c r="Z1301" s="2">
        <v>0</v>
      </c>
      <c r="AA1301" s="2">
        <v>2994.58</v>
      </c>
    </row>
    <row r="1302" spans="1:27" ht="15" customHeight="1" x14ac:dyDescent="0.25">
      <c r="A1302" s="75" t="str">
        <f t="shared" si="60"/>
        <v>LEARBFIgnore</v>
      </c>
      <c r="B1302" s="75" t="str">
        <f>VLOOKUP(L1302,Mapping!D:F,3,0)</f>
        <v>Ignore</v>
      </c>
      <c r="C1302" s="75" t="str">
        <f>VLOOKUP(L1302,Mapping!D:G,4,0)</f>
        <v>Ignore</v>
      </c>
      <c r="D1302" s="78">
        <f t="shared" si="61"/>
        <v>-3.0868000000000003E-5</v>
      </c>
      <c r="E1302" s="78">
        <f t="shared" si="62"/>
        <v>8.0629999999999989E-6</v>
      </c>
      <c r="F1302" s="76" t="str">
        <f>VLOOKUP(L1302,Mapping!D:H,5,0)</f>
        <v>AUM</v>
      </c>
      <c r="G1302" s="1" t="s">
        <v>648</v>
      </c>
      <c r="H1302" s="1" t="s">
        <v>268</v>
      </c>
      <c r="I1302" s="1" t="s">
        <v>271</v>
      </c>
      <c r="J1302" s="6">
        <v>212000</v>
      </c>
      <c r="K1302" s="1" t="s">
        <v>681</v>
      </c>
      <c r="L1302" s="6">
        <v>212427</v>
      </c>
      <c r="M1302" s="2">
        <v>0</v>
      </c>
      <c r="N1302" s="1" t="s">
        <v>768</v>
      </c>
      <c r="O1302" s="1" t="s">
        <v>651</v>
      </c>
      <c r="P1302" s="2">
        <v>0</v>
      </c>
      <c r="Q1302" s="2">
        <v>389.31</v>
      </c>
      <c r="R1302" s="2">
        <v>-308.68</v>
      </c>
      <c r="S1302" s="2">
        <v>0</v>
      </c>
      <c r="T1302" s="2">
        <v>0</v>
      </c>
      <c r="U1302" s="2">
        <v>80.63</v>
      </c>
      <c r="V1302" s="2">
        <v>0</v>
      </c>
      <c r="W1302" s="2">
        <v>389.31</v>
      </c>
      <c r="X1302" s="2">
        <v>-308.68</v>
      </c>
      <c r="Y1302" s="2">
        <v>0</v>
      </c>
      <c r="Z1302" s="2">
        <v>0</v>
      </c>
      <c r="AA1302" s="2">
        <v>80.63</v>
      </c>
    </row>
    <row r="1303" spans="1:27" ht="15" customHeight="1" x14ac:dyDescent="0.25">
      <c r="A1303" s="75" t="str">
        <f t="shared" si="60"/>
        <v>LEARBFIgnore</v>
      </c>
      <c r="B1303" s="75" t="str">
        <f>VLOOKUP(L1303,Mapping!D:F,3,0)</f>
        <v>Ignore</v>
      </c>
      <c r="C1303" s="75" t="str">
        <f>VLOOKUP(L1303,Mapping!D:G,4,0)</f>
        <v>Ignore</v>
      </c>
      <c r="D1303" s="78">
        <f t="shared" si="61"/>
        <v>-1.3952319999999999E-3</v>
      </c>
      <c r="E1303" s="78">
        <f t="shared" si="62"/>
        <v>-3.2000000000000002E-8</v>
      </c>
      <c r="F1303" s="76" t="str">
        <f>VLOOKUP(L1303,Mapping!D:H,5,0)</f>
        <v>AUM</v>
      </c>
      <c r="G1303" s="1" t="s">
        <v>648</v>
      </c>
      <c r="H1303" s="1" t="s">
        <v>268</v>
      </c>
      <c r="I1303" s="1" t="s">
        <v>271</v>
      </c>
      <c r="J1303" s="6">
        <v>212000</v>
      </c>
      <c r="K1303" s="1" t="s">
        <v>681</v>
      </c>
      <c r="L1303" s="6">
        <v>213130</v>
      </c>
      <c r="M1303" s="2">
        <v>0</v>
      </c>
      <c r="N1303" s="1" t="s">
        <v>1717</v>
      </c>
      <c r="O1303" s="1" t="s">
        <v>651</v>
      </c>
      <c r="P1303" s="2">
        <v>0</v>
      </c>
      <c r="Q1303" s="2">
        <v>13952</v>
      </c>
      <c r="R1303" s="2">
        <v>-13952.32</v>
      </c>
      <c r="S1303" s="2">
        <v>0</v>
      </c>
      <c r="T1303" s="2">
        <v>-0.32</v>
      </c>
      <c r="U1303" s="2">
        <v>0</v>
      </c>
      <c r="V1303" s="2">
        <v>0</v>
      </c>
      <c r="W1303" s="2">
        <v>13952</v>
      </c>
      <c r="X1303" s="2">
        <v>-13952.32</v>
      </c>
      <c r="Y1303" s="2">
        <v>0</v>
      </c>
      <c r="Z1303" s="2">
        <v>-0.32</v>
      </c>
      <c r="AA1303" s="2">
        <v>0</v>
      </c>
    </row>
    <row r="1304" spans="1:27" ht="15" customHeight="1" x14ac:dyDescent="0.25">
      <c r="A1304" s="75" t="str">
        <f t="shared" si="60"/>
        <v>LEARBFIgnore</v>
      </c>
      <c r="B1304" s="75" t="str">
        <f>VLOOKUP(L1304,Mapping!D:F,3,0)</f>
        <v>Ignore</v>
      </c>
      <c r="C1304" s="75" t="str">
        <f>VLOOKUP(L1304,Mapping!D:G,4,0)</f>
        <v>Ignore</v>
      </c>
      <c r="D1304" s="78">
        <f t="shared" si="61"/>
        <v>1.5673999999999999E-5</v>
      </c>
      <c r="E1304" s="78">
        <f t="shared" si="62"/>
        <v>3.0177699999999998E-4</v>
      </c>
      <c r="F1304" s="76" t="str">
        <f>VLOOKUP(L1304,Mapping!D:H,5,0)</f>
        <v>AUM</v>
      </c>
      <c r="G1304" s="1" t="s">
        <v>648</v>
      </c>
      <c r="H1304" s="1" t="s">
        <v>268</v>
      </c>
      <c r="I1304" s="1" t="s">
        <v>271</v>
      </c>
      <c r="J1304" s="6">
        <v>212000</v>
      </c>
      <c r="K1304" s="1" t="s">
        <v>681</v>
      </c>
      <c r="L1304" s="6">
        <v>213166</v>
      </c>
      <c r="M1304" s="2">
        <v>0</v>
      </c>
      <c r="N1304" s="1" t="s">
        <v>702</v>
      </c>
      <c r="O1304" s="1" t="s">
        <v>651</v>
      </c>
      <c r="P1304" s="2">
        <v>0</v>
      </c>
      <c r="Q1304" s="2">
        <v>2861.03</v>
      </c>
      <c r="R1304" s="2">
        <v>0</v>
      </c>
      <c r="S1304" s="2">
        <v>156.74</v>
      </c>
      <c r="T1304" s="2">
        <v>0</v>
      </c>
      <c r="U1304" s="2">
        <v>3017.77</v>
      </c>
      <c r="V1304" s="2">
        <v>0</v>
      </c>
      <c r="W1304" s="2">
        <v>2861.03</v>
      </c>
      <c r="X1304" s="2">
        <v>0</v>
      </c>
      <c r="Y1304" s="2">
        <v>156.74</v>
      </c>
      <c r="Z1304" s="2">
        <v>0</v>
      </c>
      <c r="AA1304" s="2">
        <v>3017.77</v>
      </c>
    </row>
    <row r="1305" spans="1:27" ht="15" customHeight="1" x14ac:dyDescent="0.25">
      <c r="A1305" s="75" t="str">
        <f t="shared" si="60"/>
        <v>LEARBFIgnore</v>
      </c>
      <c r="B1305" s="75" t="str">
        <f>VLOOKUP(L1305,Mapping!D:F,3,0)</f>
        <v>Ignore</v>
      </c>
      <c r="C1305" s="75" t="str">
        <f>VLOOKUP(L1305,Mapping!D:G,4,0)</f>
        <v>Ignore</v>
      </c>
      <c r="D1305" s="78">
        <f t="shared" si="61"/>
        <v>-1.7337400000000001E-4</v>
      </c>
      <c r="E1305" s="78">
        <f t="shared" si="62"/>
        <v>0</v>
      </c>
      <c r="F1305" s="76" t="str">
        <f>VLOOKUP(L1305,Mapping!D:H,5,0)</f>
        <v>AUM</v>
      </c>
      <c r="G1305" s="1" t="s">
        <v>648</v>
      </c>
      <c r="H1305" s="1" t="s">
        <v>268</v>
      </c>
      <c r="I1305" s="1" t="s">
        <v>271</v>
      </c>
      <c r="J1305" s="6">
        <v>212000</v>
      </c>
      <c r="K1305" s="1" t="s">
        <v>681</v>
      </c>
      <c r="L1305" s="6">
        <v>214100</v>
      </c>
      <c r="M1305" s="2">
        <v>0</v>
      </c>
      <c r="N1305" s="1" t="s">
        <v>944</v>
      </c>
      <c r="O1305" s="1" t="s">
        <v>651</v>
      </c>
      <c r="P1305" s="2">
        <v>0</v>
      </c>
      <c r="Q1305" s="2">
        <v>1733.74</v>
      </c>
      <c r="R1305" s="2">
        <v>-1733.74</v>
      </c>
      <c r="S1305" s="2">
        <v>0</v>
      </c>
      <c r="T1305" s="2">
        <v>0</v>
      </c>
      <c r="U1305" s="2">
        <v>0</v>
      </c>
      <c r="V1305" s="2">
        <v>0</v>
      </c>
      <c r="W1305" s="2">
        <v>1733.74</v>
      </c>
      <c r="X1305" s="2">
        <v>-1733.74</v>
      </c>
      <c r="Y1305" s="2">
        <v>0</v>
      </c>
      <c r="Z1305" s="2">
        <v>0</v>
      </c>
      <c r="AA1305" s="2">
        <v>0</v>
      </c>
    </row>
    <row r="1306" spans="1:27" ht="15" customHeight="1" x14ac:dyDescent="0.25">
      <c r="A1306" s="75" t="str">
        <f t="shared" si="60"/>
        <v>LEARBFIgnore</v>
      </c>
      <c r="B1306" s="75" t="str">
        <f>VLOOKUP(L1306,Mapping!D:F,3,0)</f>
        <v>Ignore</v>
      </c>
      <c r="C1306" s="75" t="str">
        <f>VLOOKUP(L1306,Mapping!D:G,4,0)</f>
        <v>Ignore</v>
      </c>
      <c r="D1306" s="78">
        <f t="shared" si="61"/>
        <v>-1.9470799E-2</v>
      </c>
      <c r="E1306" s="78">
        <f t="shared" si="62"/>
        <v>3.3273400000000002E-3</v>
      </c>
      <c r="F1306" s="76" t="str">
        <f>VLOOKUP(L1306,Mapping!D:H,5,0)</f>
        <v>AUM</v>
      </c>
      <c r="G1306" s="1" t="s">
        <v>648</v>
      </c>
      <c r="H1306" s="1" t="s">
        <v>268</v>
      </c>
      <c r="I1306" s="1" t="s">
        <v>271</v>
      </c>
      <c r="J1306" s="6">
        <v>213000</v>
      </c>
      <c r="K1306" s="1" t="s">
        <v>703</v>
      </c>
      <c r="L1306" s="6">
        <v>213500</v>
      </c>
      <c r="M1306" s="2">
        <v>0</v>
      </c>
      <c r="N1306" s="1" t="s">
        <v>704</v>
      </c>
      <c r="O1306" s="1" t="s">
        <v>651</v>
      </c>
      <c r="P1306" s="2">
        <v>0</v>
      </c>
      <c r="Q1306" s="2">
        <v>227981.39</v>
      </c>
      <c r="R1306" s="2">
        <v>-194707.99</v>
      </c>
      <c r="S1306" s="2">
        <v>0</v>
      </c>
      <c r="T1306" s="2">
        <v>0</v>
      </c>
      <c r="U1306" s="2">
        <v>33273.4</v>
      </c>
      <c r="V1306" s="2">
        <v>0</v>
      </c>
      <c r="W1306" s="2">
        <v>227981.39</v>
      </c>
      <c r="X1306" s="2">
        <v>-194707.99</v>
      </c>
      <c r="Y1306" s="2">
        <v>0</v>
      </c>
      <c r="Z1306" s="2">
        <v>0</v>
      </c>
      <c r="AA1306" s="2">
        <v>33273.4</v>
      </c>
    </row>
    <row r="1307" spans="1:27" ht="15" customHeight="1" x14ac:dyDescent="0.25">
      <c r="A1307" s="75" t="str">
        <f t="shared" si="60"/>
        <v>LEARBFIgnore</v>
      </c>
      <c r="B1307" s="75" t="str">
        <f>VLOOKUP(L1307,Mapping!D:F,3,0)</f>
        <v>Ignore</v>
      </c>
      <c r="C1307" s="75" t="str">
        <f>VLOOKUP(L1307,Mapping!D:G,4,0)</f>
        <v>Ignore</v>
      </c>
      <c r="D1307" s="78">
        <f t="shared" si="61"/>
        <v>6.6450000000000005E-4</v>
      </c>
      <c r="E1307" s="78">
        <f t="shared" si="62"/>
        <v>1.0684259999999999E-3</v>
      </c>
      <c r="F1307" s="76" t="str">
        <f>VLOOKUP(L1307,Mapping!D:H,5,0)</f>
        <v>AUM</v>
      </c>
      <c r="G1307" s="1" t="s">
        <v>648</v>
      </c>
      <c r="H1307" s="1" t="s">
        <v>268</v>
      </c>
      <c r="I1307" s="1" t="s">
        <v>271</v>
      </c>
      <c r="J1307" s="6">
        <v>220000</v>
      </c>
      <c r="K1307" s="1" t="s">
        <v>705</v>
      </c>
      <c r="L1307" s="6">
        <v>210125</v>
      </c>
      <c r="M1307" s="2">
        <v>0</v>
      </c>
      <c r="N1307" s="1" t="s">
        <v>1651</v>
      </c>
      <c r="O1307" s="1" t="s">
        <v>651</v>
      </c>
      <c r="P1307" s="2">
        <v>0</v>
      </c>
      <c r="Q1307" s="2">
        <v>4039.26</v>
      </c>
      <c r="R1307" s="2">
        <v>0</v>
      </c>
      <c r="S1307" s="2">
        <v>6645</v>
      </c>
      <c r="T1307" s="2">
        <v>0</v>
      </c>
      <c r="U1307" s="2">
        <v>10684.26</v>
      </c>
      <c r="V1307" s="2">
        <v>0</v>
      </c>
      <c r="W1307" s="2">
        <v>4039.26</v>
      </c>
      <c r="X1307" s="2">
        <v>0</v>
      </c>
      <c r="Y1307" s="2">
        <v>6645</v>
      </c>
      <c r="Z1307" s="2">
        <v>0</v>
      </c>
      <c r="AA1307" s="2">
        <v>10684.26</v>
      </c>
    </row>
    <row r="1308" spans="1:27" ht="15" customHeight="1" x14ac:dyDescent="0.25">
      <c r="A1308" s="75" t="str">
        <f t="shared" si="60"/>
        <v>LEARBFIgnore</v>
      </c>
      <c r="B1308" s="75" t="str">
        <f>VLOOKUP(L1308,Mapping!D:F,3,0)</f>
        <v>Ignore</v>
      </c>
      <c r="C1308" s="75" t="str">
        <f>VLOOKUP(L1308,Mapping!D:G,4,0)</f>
        <v>Ignore</v>
      </c>
      <c r="D1308" s="78">
        <f t="shared" si="61"/>
        <v>-6.9096200000000004E-4</v>
      </c>
      <c r="E1308" s="78">
        <f t="shared" si="62"/>
        <v>0</v>
      </c>
      <c r="F1308" s="76" t="str">
        <f>VLOOKUP(L1308,Mapping!D:H,5,0)</f>
        <v>AUM</v>
      </c>
      <c r="G1308" s="1" t="s">
        <v>648</v>
      </c>
      <c r="H1308" s="1" t="s">
        <v>268</v>
      </c>
      <c r="I1308" s="1" t="s">
        <v>271</v>
      </c>
      <c r="J1308" s="6">
        <v>220000</v>
      </c>
      <c r="K1308" s="1" t="s">
        <v>705</v>
      </c>
      <c r="L1308" s="6">
        <v>210180</v>
      </c>
      <c r="M1308" s="2">
        <v>0</v>
      </c>
      <c r="N1308" s="1" t="s">
        <v>1716</v>
      </c>
      <c r="O1308" s="1" t="s">
        <v>651</v>
      </c>
      <c r="P1308" s="2">
        <v>0</v>
      </c>
      <c r="Q1308" s="2">
        <v>6909.62</v>
      </c>
      <c r="R1308" s="2">
        <v>-6909.62</v>
      </c>
      <c r="S1308" s="2">
        <v>0</v>
      </c>
      <c r="T1308" s="2">
        <v>0</v>
      </c>
      <c r="U1308" s="2">
        <v>0</v>
      </c>
      <c r="V1308" s="2">
        <v>0</v>
      </c>
      <c r="W1308" s="2">
        <v>6909.62</v>
      </c>
      <c r="X1308" s="2">
        <v>-6909.62</v>
      </c>
      <c r="Y1308" s="2">
        <v>0</v>
      </c>
      <c r="Z1308" s="2">
        <v>0</v>
      </c>
      <c r="AA1308" s="2">
        <v>0</v>
      </c>
    </row>
    <row r="1309" spans="1:27" ht="15" customHeight="1" x14ac:dyDescent="0.25">
      <c r="A1309" s="75" t="str">
        <f t="shared" si="60"/>
        <v>LEARBF1.2</v>
      </c>
      <c r="B1309" s="75">
        <f>VLOOKUP(L1309,Mapping!D:F,3,0)</f>
        <v>1.2</v>
      </c>
      <c r="C1309" s="75" t="str">
        <f>VLOOKUP(L1309,Mapping!D:G,4,0)</f>
        <v>Ignore</v>
      </c>
      <c r="D1309" s="78">
        <f t="shared" si="61"/>
        <v>3.5831337119999995</v>
      </c>
      <c r="E1309" s="78">
        <f t="shared" si="62"/>
        <v>32.68511342</v>
      </c>
      <c r="F1309" s="76">
        <f>VLOOKUP(L1309,Mapping!D:H,5,0)</f>
        <v>0</v>
      </c>
      <c r="G1309" s="1" t="s">
        <v>648</v>
      </c>
      <c r="H1309" s="1" t="s">
        <v>268</v>
      </c>
      <c r="I1309" s="1" t="s">
        <v>271</v>
      </c>
      <c r="J1309" s="6">
        <v>301000</v>
      </c>
      <c r="K1309" s="1" t="s">
        <v>710</v>
      </c>
      <c r="L1309" s="6">
        <v>310000</v>
      </c>
      <c r="M1309" s="2">
        <v>0</v>
      </c>
      <c r="N1309" s="1" t="s">
        <v>711</v>
      </c>
      <c r="O1309" s="1" t="s">
        <v>651</v>
      </c>
      <c r="P1309" s="2">
        <v>0</v>
      </c>
      <c r="Q1309" s="2">
        <v>291019797.07999998</v>
      </c>
      <c r="R1309" s="2">
        <v>0</v>
      </c>
      <c r="S1309" s="2">
        <v>35831337.119999997</v>
      </c>
      <c r="T1309" s="2">
        <v>0</v>
      </c>
      <c r="U1309" s="2">
        <v>326851134.19999999</v>
      </c>
      <c r="V1309" s="2">
        <v>0</v>
      </c>
      <c r="W1309" s="2">
        <v>291019797.07999998</v>
      </c>
      <c r="X1309" s="2">
        <v>0</v>
      </c>
      <c r="Y1309" s="2">
        <v>35831337.119999997</v>
      </c>
      <c r="Z1309" s="2">
        <v>0</v>
      </c>
      <c r="AA1309" s="2">
        <v>326851134.19999999</v>
      </c>
    </row>
    <row r="1310" spans="1:27" ht="15" customHeight="1" x14ac:dyDescent="0.25">
      <c r="A1310" s="75" t="str">
        <f t="shared" si="60"/>
        <v>LEARBFIgnore</v>
      </c>
      <c r="B1310" s="75" t="str">
        <f>VLOOKUP(L1310,Mapping!D:F,3,0)</f>
        <v>Ignore</v>
      </c>
      <c r="C1310" s="75" t="str">
        <f>VLOOKUP(L1310,Mapping!D:G,4,0)</f>
        <v>Ignore</v>
      </c>
      <c r="D1310" s="78">
        <f t="shared" si="61"/>
        <v>0.16564651899999999</v>
      </c>
      <c r="E1310" s="78">
        <f t="shared" si="62"/>
        <v>-0.91495091699999997</v>
      </c>
      <c r="F1310" s="76">
        <f>VLOOKUP(L1310,Mapping!D:H,5,0)</f>
        <v>0</v>
      </c>
      <c r="G1310" s="1" t="s">
        <v>648</v>
      </c>
      <c r="H1310" s="1" t="s">
        <v>268</v>
      </c>
      <c r="I1310" s="1" t="s">
        <v>271</v>
      </c>
      <c r="J1310" s="6">
        <v>303000</v>
      </c>
      <c r="K1310" s="1" t="s">
        <v>712</v>
      </c>
      <c r="L1310" s="6">
        <v>303201</v>
      </c>
      <c r="M1310" s="2">
        <v>0</v>
      </c>
      <c r="N1310" s="1" t="s">
        <v>713</v>
      </c>
      <c r="O1310" s="1" t="s">
        <v>651</v>
      </c>
      <c r="P1310" s="2">
        <v>-10805974.359999999</v>
      </c>
      <c r="Q1310" s="2">
        <v>0</v>
      </c>
      <c r="R1310" s="2">
        <v>0</v>
      </c>
      <c r="S1310" s="2">
        <v>1656465.19</v>
      </c>
      <c r="T1310" s="2">
        <v>-9149509.1699999999</v>
      </c>
      <c r="U1310" s="2">
        <v>0</v>
      </c>
      <c r="V1310" s="2">
        <v>-10805974.359999999</v>
      </c>
      <c r="W1310" s="2">
        <v>0</v>
      </c>
      <c r="X1310" s="2">
        <v>0</v>
      </c>
      <c r="Y1310" s="2">
        <v>1656465.19</v>
      </c>
      <c r="Z1310" s="2">
        <v>-9149509.1699999999</v>
      </c>
      <c r="AA1310" s="2">
        <v>0</v>
      </c>
    </row>
    <row r="1311" spans="1:27" ht="15" customHeight="1" x14ac:dyDescent="0.25">
      <c r="A1311" s="75" t="str">
        <f t="shared" si="60"/>
        <v>LEARBFIgnore</v>
      </c>
      <c r="B1311" s="75" t="str">
        <f>VLOOKUP(L1311,Mapping!D:F,3,0)</f>
        <v>Ignore</v>
      </c>
      <c r="C1311" s="75" t="str">
        <f>VLOOKUP(L1311,Mapping!D:G,4,0)</f>
        <v>Ignore</v>
      </c>
      <c r="D1311" s="78">
        <f t="shared" si="61"/>
        <v>1.9875999999999997E-5</v>
      </c>
      <c r="E1311" s="78">
        <f t="shared" si="62"/>
        <v>-7.5103613999999999E-2</v>
      </c>
      <c r="F1311" s="76">
        <f>VLOOKUP(L1311,Mapping!D:H,5,0)</f>
        <v>0</v>
      </c>
      <c r="G1311" s="1" t="s">
        <v>648</v>
      </c>
      <c r="H1311" s="1" t="s">
        <v>268</v>
      </c>
      <c r="I1311" s="1" t="s">
        <v>271</v>
      </c>
      <c r="J1311" s="6">
        <v>303000</v>
      </c>
      <c r="K1311" s="1" t="s">
        <v>712</v>
      </c>
      <c r="L1311" s="6">
        <v>303215</v>
      </c>
      <c r="M1311" s="2">
        <v>0</v>
      </c>
      <c r="N1311" s="1" t="s">
        <v>839</v>
      </c>
      <c r="O1311" s="1" t="s">
        <v>651</v>
      </c>
      <c r="P1311" s="2">
        <v>-751234.9</v>
      </c>
      <c r="Q1311" s="2">
        <v>0</v>
      </c>
      <c r="R1311" s="2">
        <v>0</v>
      </c>
      <c r="S1311" s="2">
        <v>198.76</v>
      </c>
      <c r="T1311" s="2">
        <v>-751036.14</v>
      </c>
      <c r="U1311" s="2">
        <v>0</v>
      </c>
      <c r="V1311" s="2">
        <v>-751234.9</v>
      </c>
      <c r="W1311" s="2">
        <v>0</v>
      </c>
      <c r="X1311" s="2">
        <v>0</v>
      </c>
      <c r="Y1311" s="2">
        <v>198.76</v>
      </c>
      <c r="Z1311" s="2">
        <v>-751036.14</v>
      </c>
      <c r="AA1311" s="2">
        <v>0</v>
      </c>
    </row>
    <row r="1312" spans="1:27" ht="15" customHeight="1" x14ac:dyDescent="0.25">
      <c r="A1312" s="75" t="str">
        <f t="shared" si="60"/>
        <v>LEARBFIgnore</v>
      </c>
      <c r="B1312" s="75" t="str">
        <f>VLOOKUP(L1312,Mapping!D:F,3,0)</f>
        <v>Ignore</v>
      </c>
      <c r="C1312" s="75" t="str">
        <f>VLOOKUP(L1312,Mapping!D:G,4,0)</f>
        <v>Ignore</v>
      </c>
      <c r="D1312" s="78">
        <f t="shared" si="61"/>
        <v>-1.596629E-3</v>
      </c>
      <c r="E1312" s="78">
        <f t="shared" si="62"/>
        <v>-6.4464937E-2</v>
      </c>
      <c r="F1312" s="76">
        <f>VLOOKUP(L1312,Mapping!D:H,5,0)</f>
        <v>0</v>
      </c>
      <c r="G1312" s="1" t="s">
        <v>648</v>
      </c>
      <c r="H1312" s="1" t="s">
        <v>268</v>
      </c>
      <c r="I1312" s="1" t="s">
        <v>271</v>
      </c>
      <c r="J1312" s="6">
        <v>303000</v>
      </c>
      <c r="K1312" s="1" t="s">
        <v>712</v>
      </c>
      <c r="L1312" s="6">
        <v>303229</v>
      </c>
      <c r="M1312" s="2">
        <v>0</v>
      </c>
      <c r="N1312" s="1" t="s">
        <v>840</v>
      </c>
      <c r="O1312" s="1" t="s">
        <v>651</v>
      </c>
      <c r="P1312" s="2">
        <v>-628683.07999999996</v>
      </c>
      <c r="Q1312" s="2">
        <v>0</v>
      </c>
      <c r="R1312" s="2">
        <v>-15966.29</v>
      </c>
      <c r="S1312" s="2">
        <v>0</v>
      </c>
      <c r="T1312" s="2">
        <v>-644649.37</v>
      </c>
      <c r="U1312" s="2">
        <v>0</v>
      </c>
      <c r="V1312" s="2">
        <v>-628683.07999999996</v>
      </c>
      <c r="W1312" s="2">
        <v>0</v>
      </c>
      <c r="X1312" s="2">
        <v>-15966.29</v>
      </c>
      <c r="Y1312" s="2">
        <v>0</v>
      </c>
      <c r="Z1312" s="2">
        <v>-644649.37</v>
      </c>
      <c r="AA1312" s="2">
        <v>0</v>
      </c>
    </row>
    <row r="1313" spans="1:27" ht="15" customHeight="1" x14ac:dyDescent="0.25">
      <c r="A1313" s="75" t="str">
        <f t="shared" si="60"/>
        <v>LEARBFIgnore</v>
      </c>
      <c r="B1313" s="75" t="str">
        <f>VLOOKUP(L1313,Mapping!D:F,3,0)</f>
        <v>Ignore</v>
      </c>
      <c r="C1313" s="75" t="str">
        <f>VLOOKUP(L1313,Mapping!D:G,4,0)</f>
        <v>Ignore</v>
      </c>
      <c r="D1313" s="78">
        <f t="shared" si="61"/>
        <v>0.247906723</v>
      </c>
      <c r="E1313" s="78">
        <f t="shared" si="62"/>
        <v>0.29232674199999997</v>
      </c>
      <c r="F1313" s="76">
        <f>VLOOKUP(L1313,Mapping!D:H,5,0)</f>
        <v>0</v>
      </c>
      <c r="G1313" s="1" t="s">
        <v>648</v>
      </c>
      <c r="H1313" s="1" t="s">
        <v>268</v>
      </c>
      <c r="I1313" s="1" t="s">
        <v>271</v>
      </c>
      <c r="J1313" s="6">
        <v>303000</v>
      </c>
      <c r="K1313" s="1" t="s">
        <v>712</v>
      </c>
      <c r="L1313" s="6">
        <v>303245</v>
      </c>
      <c r="M1313" s="2">
        <v>0</v>
      </c>
      <c r="N1313" s="1" t="s">
        <v>715</v>
      </c>
      <c r="O1313" s="1" t="s">
        <v>651</v>
      </c>
      <c r="P1313" s="2">
        <v>0</v>
      </c>
      <c r="Q1313" s="2">
        <v>444200.19</v>
      </c>
      <c r="R1313" s="2">
        <v>0</v>
      </c>
      <c r="S1313" s="2">
        <v>2479067.23</v>
      </c>
      <c r="T1313" s="2">
        <v>0</v>
      </c>
      <c r="U1313" s="2">
        <v>2923267.42</v>
      </c>
      <c r="V1313" s="2">
        <v>0</v>
      </c>
      <c r="W1313" s="2">
        <v>444200.19</v>
      </c>
      <c r="X1313" s="2">
        <v>0</v>
      </c>
      <c r="Y1313" s="2">
        <v>2479067.23</v>
      </c>
      <c r="Z1313" s="2">
        <v>0</v>
      </c>
      <c r="AA1313" s="2">
        <v>2923267.42</v>
      </c>
    </row>
    <row r="1314" spans="1:27" ht="15" customHeight="1" x14ac:dyDescent="0.25">
      <c r="A1314" s="75" t="str">
        <f t="shared" si="60"/>
        <v>LEARBFIgnore</v>
      </c>
      <c r="B1314" s="75" t="str">
        <f>VLOOKUP(L1314,Mapping!D:F,3,0)</f>
        <v>Ignore</v>
      </c>
      <c r="C1314" s="75" t="str">
        <f>VLOOKUP(L1314,Mapping!D:G,4,0)</f>
        <v>Ignore</v>
      </c>
      <c r="D1314" s="78">
        <f t="shared" si="61"/>
        <v>1.59278E-4</v>
      </c>
      <c r="E1314" s="78">
        <f t="shared" si="62"/>
        <v>1.3313499999999999E-4</v>
      </c>
      <c r="F1314" s="76">
        <f>VLOOKUP(L1314,Mapping!D:H,5,0)</f>
        <v>0</v>
      </c>
      <c r="G1314" s="1" t="s">
        <v>648</v>
      </c>
      <c r="H1314" s="1" t="s">
        <v>268</v>
      </c>
      <c r="I1314" s="1" t="s">
        <v>271</v>
      </c>
      <c r="J1314" s="6">
        <v>303000</v>
      </c>
      <c r="K1314" s="1" t="s">
        <v>712</v>
      </c>
      <c r="L1314" s="6">
        <v>303248</v>
      </c>
      <c r="M1314" s="2">
        <v>0</v>
      </c>
      <c r="N1314" s="1" t="s">
        <v>841</v>
      </c>
      <c r="O1314" s="1" t="s">
        <v>651</v>
      </c>
      <c r="P1314" s="2">
        <v>-261.43</v>
      </c>
      <c r="Q1314" s="2">
        <v>0</v>
      </c>
      <c r="R1314" s="2">
        <v>0</v>
      </c>
      <c r="S1314" s="2">
        <v>1592.78</v>
      </c>
      <c r="T1314" s="2">
        <v>0</v>
      </c>
      <c r="U1314" s="2">
        <v>1331.35</v>
      </c>
      <c r="V1314" s="2">
        <v>-261.43</v>
      </c>
      <c r="W1314" s="2">
        <v>0</v>
      </c>
      <c r="X1314" s="2">
        <v>0</v>
      </c>
      <c r="Y1314" s="2">
        <v>1592.78</v>
      </c>
      <c r="Z1314" s="2">
        <v>0</v>
      </c>
      <c r="AA1314" s="2">
        <v>1331.35</v>
      </c>
    </row>
    <row r="1315" spans="1:27" ht="15" customHeight="1" x14ac:dyDescent="0.25">
      <c r="A1315" s="75" t="str">
        <f t="shared" si="60"/>
        <v>LEARBFIgnore</v>
      </c>
      <c r="B1315" s="75" t="str">
        <f>VLOOKUP(L1315,Mapping!D:F,3,0)</f>
        <v>Ignore</v>
      </c>
      <c r="C1315" s="75" t="str">
        <f>VLOOKUP(L1315,Mapping!D:G,4,0)</f>
        <v>Ignore</v>
      </c>
      <c r="D1315" s="78">
        <f t="shared" si="61"/>
        <v>8.2620000000000005E-5</v>
      </c>
      <c r="E1315" s="78">
        <f t="shared" si="62"/>
        <v>-0.21070356600000001</v>
      </c>
      <c r="F1315" s="76">
        <f>VLOOKUP(L1315,Mapping!D:H,5,0)</f>
        <v>0</v>
      </c>
      <c r="G1315" s="1" t="s">
        <v>648</v>
      </c>
      <c r="H1315" s="1" t="s">
        <v>268</v>
      </c>
      <c r="I1315" s="1" t="s">
        <v>271</v>
      </c>
      <c r="J1315" s="6">
        <v>303000</v>
      </c>
      <c r="K1315" s="1" t="s">
        <v>712</v>
      </c>
      <c r="L1315" s="6">
        <v>303268</v>
      </c>
      <c r="M1315" s="2">
        <v>0</v>
      </c>
      <c r="N1315" s="1" t="s">
        <v>843</v>
      </c>
      <c r="O1315" s="1" t="s">
        <v>651</v>
      </c>
      <c r="P1315" s="2">
        <v>-2107861.86</v>
      </c>
      <c r="Q1315" s="2">
        <v>0</v>
      </c>
      <c r="R1315" s="2">
        <v>0</v>
      </c>
      <c r="S1315" s="2">
        <v>826.2</v>
      </c>
      <c r="T1315" s="2">
        <v>-2107035.66</v>
      </c>
      <c r="U1315" s="2">
        <v>0</v>
      </c>
      <c r="V1315" s="2">
        <v>-2107861.86</v>
      </c>
      <c r="W1315" s="2">
        <v>0</v>
      </c>
      <c r="X1315" s="2">
        <v>0</v>
      </c>
      <c r="Y1315" s="2">
        <v>826.2</v>
      </c>
      <c r="Z1315" s="2">
        <v>-2107035.66</v>
      </c>
      <c r="AA1315" s="2">
        <v>0</v>
      </c>
    </row>
    <row r="1316" spans="1:27" ht="15" customHeight="1" x14ac:dyDescent="0.25">
      <c r="A1316" s="75" t="str">
        <f t="shared" si="60"/>
        <v>LEARBFIgnore</v>
      </c>
      <c r="B1316" s="75" t="str">
        <f>VLOOKUP(L1316,Mapping!D:F,3,0)</f>
        <v>Ignore</v>
      </c>
      <c r="C1316" s="75" t="str">
        <f>VLOOKUP(L1316,Mapping!D:G,4,0)</f>
        <v>Ignore</v>
      </c>
      <c r="D1316" s="78">
        <f t="shared" si="61"/>
        <v>0</v>
      </c>
      <c r="E1316" s="78">
        <f t="shared" si="62"/>
        <v>5.0133516670000002</v>
      </c>
      <c r="F1316" s="76">
        <f>VLOOKUP(L1316,Mapping!D:H,5,0)</f>
        <v>0</v>
      </c>
      <c r="G1316" s="1" t="s">
        <v>648</v>
      </c>
      <c r="H1316" s="1" t="s">
        <v>268</v>
      </c>
      <c r="I1316" s="1" t="s">
        <v>271</v>
      </c>
      <c r="J1316" s="6">
        <v>303000</v>
      </c>
      <c r="K1316" s="1" t="s">
        <v>712</v>
      </c>
      <c r="L1316" s="6">
        <v>390000</v>
      </c>
      <c r="M1316" s="2">
        <v>0</v>
      </c>
      <c r="N1316" s="1" t="s">
        <v>717</v>
      </c>
      <c r="O1316" s="1" t="s">
        <v>651</v>
      </c>
      <c r="P1316" s="2">
        <v>0</v>
      </c>
      <c r="Q1316" s="2">
        <v>50133516.670000002</v>
      </c>
      <c r="R1316" s="2">
        <v>0</v>
      </c>
      <c r="S1316" s="2">
        <v>0</v>
      </c>
      <c r="T1316" s="2">
        <v>0</v>
      </c>
      <c r="U1316" s="2">
        <v>50133516.670000002</v>
      </c>
      <c r="V1316" s="2">
        <v>0</v>
      </c>
      <c r="W1316" s="2">
        <v>50133516.670000002</v>
      </c>
      <c r="X1316" s="2">
        <v>0</v>
      </c>
      <c r="Y1316" s="2">
        <v>0</v>
      </c>
      <c r="Z1316" s="2">
        <v>0</v>
      </c>
      <c r="AA1316" s="2">
        <v>50133516.670000002</v>
      </c>
    </row>
    <row r="1317" spans="1:27" ht="15" customHeight="1" x14ac:dyDescent="0.25">
      <c r="A1317" s="75" t="str">
        <f t="shared" si="60"/>
        <v>LEARBFIgnore</v>
      </c>
      <c r="B1317" s="75" t="str">
        <f>VLOOKUP(L1317,Mapping!D:F,3,0)</f>
        <v>Ignore</v>
      </c>
      <c r="C1317" s="75" t="str">
        <f>VLOOKUP(L1317,Mapping!D:G,4,0)</f>
        <v>Ignore</v>
      </c>
      <c r="D1317" s="78">
        <f t="shared" si="61"/>
        <v>0</v>
      </c>
      <c r="E1317" s="78">
        <f t="shared" si="62"/>
        <v>-0.44616746799999996</v>
      </c>
      <c r="F1317" s="76">
        <f>VLOOKUP(L1317,Mapping!D:H,5,0)</f>
        <v>0</v>
      </c>
      <c r="G1317" s="1" t="s">
        <v>648</v>
      </c>
      <c r="H1317" s="1" t="s">
        <v>268</v>
      </c>
      <c r="I1317" s="1" t="s">
        <v>271</v>
      </c>
      <c r="J1317" s="6">
        <v>303000</v>
      </c>
      <c r="K1317" s="1" t="s">
        <v>712</v>
      </c>
      <c r="L1317" s="6">
        <v>390001</v>
      </c>
      <c r="M1317" s="2">
        <v>0</v>
      </c>
      <c r="N1317" s="1" t="s">
        <v>718</v>
      </c>
      <c r="O1317" s="1" t="s">
        <v>651</v>
      </c>
      <c r="P1317" s="2">
        <v>-4461674.68</v>
      </c>
      <c r="Q1317" s="2">
        <v>0</v>
      </c>
      <c r="R1317" s="2">
        <v>0</v>
      </c>
      <c r="S1317" s="2">
        <v>0</v>
      </c>
      <c r="T1317" s="2">
        <v>-4461674.68</v>
      </c>
      <c r="U1317" s="2">
        <v>0</v>
      </c>
      <c r="V1317" s="2">
        <v>-4461674.68</v>
      </c>
      <c r="W1317" s="2">
        <v>0</v>
      </c>
      <c r="X1317" s="2">
        <v>0</v>
      </c>
      <c r="Y1317" s="2">
        <v>0</v>
      </c>
      <c r="Z1317" s="2">
        <v>-4461674.68</v>
      </c>
      <c r="AA1317" s="2">
        <v>0</v>
      </c>
    </row>
    <row r="1318" spans="1:27" ht="15" customHeight="1" x14ac:dyDescent="0.25">
      <c r="A1318" s="75" t="str">
        <f t="shared" si="60"/>
        <v>LEARBFIgnore</v>
      </c>
      <c r="B1318" s="75" t="str">
        <f>VLOOKUP(L1318,Mapping!D:F,3,0)</f>
        <v>Ignore</v>
      </c>
      <c r="C1318" s="75" t="str">
        <f>VLOOKUP(L1318,Mapping!D:G,4,0)</f>
        <v>Ignore</v>
      </c>
      <c r="D1318" s="78">
        <f t="shared" si="61"/>
        <v>0</v>
      </c>
      <c r="E1318" s="78">
        <f t="shared" si="62"/>
        <v>-0.49516163399999996</v>
      </c>
      <c r="F1318" s="76">
        <f>VLOOKUP(L1318,Mapping!D:H,5,0)</f>
        <v>0</v>
      </c>
      <c r="G1318" s="1" t="s">
        <v>648</v>
      </c>
      <c r="H1318" s="1" t="s">
        <v>268</v>
      </c>
      <c r="I1318" s="1" t="s">
        <v>271</v>
      </c>
      <c r="J1318" s="6">
        <v>303000</v>
      </c>
      <c r="K1318" s="1" t="s">
        <v>712</v>
      </c>
      <c r="L1318" s="6">
        <v>390405</v>
      </c>
      <c r="M1318" s="2">
        <v>0</v>
      </c>
      <c r="N1318" s="1" t="s">
        <v>720</v>
      </c>
      <c r="O1318" s="1" t="s">
        <v>651</v>
      </c>
      <c r="P1318" s="2">
        <v>-4951616.34</v>
      </c>
      <c r="Q1318" s="2">
        <v>0</v>
      </c>
      <c r="R1318" s="2">
        <v>0</v>
      </c>
      <c r="S1318" s="2">
        <v>0</v>
      </c>
      <c r="T1318" s="2">
        <v>-4951616.34</v>
      </c>
      <c r="U1318" s="2">
        <v>0</v>
      </c>
      <c r="V1318" s="2">
        <v>-4951616.34</v>
      </c>
      <c r="W1318" s="2">
        <v>0</v>
      </c>
      <c r="X1318" s="2">
        <v>0</v>
      </c>
      <c r="Y1318" s="2">
        <v>0</v>
      </c>
      <c r="Z1318" s="2">
        <v>-4951616.34</v>
      </c>
      <c r="AA1318" s="2">
        <v>0</v>
      </c>
    </row>
    <row r="1319" spans="1:27" ht="15" customHeight="1" x14ac:dyDescent="0.25">
      <c r="A1319" s="75" t="str">
        <f t="shared" si="60"/>
        <v>LEARBFIgnore</v>
      </c>
      <c r="B1319" s="75" t="str">
        <f>VLOOKUP(L1319,Mapping!D:F,3,0)</f>
        <v>Ignore</v>
      </c>
      <c r="C1319" s="75" t="str">
        <f>VLOOKUP(L1319,Mapping!D:G,4,0)</f>
        <v>Ignore</v>
      </c>
      <c r="D1319" s="78">
        <f t="shared" si="61"/>
        <v>0</v>
      </c>
      <c r="E1319" s="78">
        <f t="shared" si="62"/>
        <v>-3.0176278000000004E-2</v>
      </c>
      <c r="F1319" s="76">
        <f>VLOOKUP(L1319,Mapping!D:H,5,0)</f>
        <v>0</v>
      </c>
      <c r="G1319" s="1" t="s">
        <v>648</v>
      </c>
      <c r="H1319" s="1" t="s">
        <v>268</v>
      </c>
      <c r="I1319" s="1" t="s">
        <v>271</v>
      </c>
      <c r="J1319" s="6">
        <v>303000</v>
      </c>
      <c r="K1319" s="1" t="s">
        <v>712</v>
      </c>
      <c r="L1319" s="6">
        <v>390415</v>
      </c>
      <c r="M1319" s="2">
        <v>0</v>
      </c>
      <c r="N1319" s="1" t="s">
        <v>845</v>
      </c>
      <c r="O1319" s="1" t="s">
        <v>651</v>
      </c>
      <c r="P1319" s="2">
        <v>-301762.78000000003</v>
      </c>
      <c r="Q1319" s="2">
        <v>0</v>
      </c>
      <c r="R1319" s="2">
        <v>0</v>
      </c>
      <c r="S1319" s="2">
        <v>0</v>
      </c>
      <c r="T1319" s="2">
        <v>-301762.78000000003</v>
      </c>
      <c r="U1319" s="2">
        <v>0</v>
      </c>
      <c r="V1319" s="2">
        <v>-301762.78000000003</v>
      </c>
      <c r="W1319" s="2">
        <v>0</v>
      </c>
      <c r="X1319" s="2">
        <v>0</v>
      </c>
      <c r="Y1319" s="2">
        <v>0</v>
      </c>
      <c r="Z1319" s="2">
        <v>-301762.78000000003</v>
      </c>
      <c r="AA1319" s="2">
        <v>0</v>
      </c>
    </row>
    <row r="1320" spans="1:27" ht="15" customHeight="1" x14ac:dyDescent="0.25">
      <c r="A1320" s="75" t="str">
        <f t="shared" si="60"/>
        <v>LEARBFIgnore</v>
      </c>
      <c r="B1320" s="75" t="str">
        <f>VLOOKUP(L1320,Mapping!D:F,3,0)</f>
        <v>Ignore</v>
      </c>
      <c r="C1320" s="75" t="str">
        <f>VLOOKUP(L1320,Mapping!D:G,4,0)</f>
        <v>Ignore</v>
      </c>
      <c r="D1320" s="78">
        <f t="shared" si="61"/>
        <v>0</v>
      </c>
      <c r="E1320" s="78">
        <f t="shared" si="62"/>
        <v>-8.128436800000001E-2</v>
      </c>
      <c r="F1320" s="76">
        <f>VLOOKUP(L1320,Mapping!D:H,5,0)</f>
        <v>0</v>
      </c>
      <c r="G1320" s="1" t="s">
        <v>648</v>
      </c>
      <c r="H1320" s="1" t="s">
        <v>268</v>
      </c>
      <c r="I1320" s="1" t="s">
        <v>271</v>
      </c>
      <c r="J1320" s="6">
        <v>303000</v>
      </c>
      <c r="K1320" s="1" t="s">
        <v>712</v>
      </c>
      <c r="L1320" s="6">
        <v>390429</v>
      </c>
      <c r="M1320" s="2">
        <v>0</v>
      </c>
      <c r="N1320" s="1" t="s">
        <v>846</v>
      </c>
      <c r="O1320" s="1" t="s">
        <v>651</v>
      </c>
      <c r="P1320" s="2">
        <v>-812843.68</v>
      </c>
      <c r="Q1320" s="2">
        <v>0</v>
      </c>
      <c r="R1320" s="2">
        <v>0</v>
      </c>
      <c r="S1320" s="2">
        <v>0</v>
      </c>
      <c r="T1320" s="2">
        <v>-812843.68</v>
      </c>
      <c r="U1320" s="2">
        <v>0</v>
      </c>
      <c r="V1320" s="2">
        <v>-812843.68</v>
      </c>
      <c r="W1320" s="2">
        <v>0</v>
      </c>
      <c r="X1320" s="2">
        <v>0</v>
      </c>
      <c r="Y1320" s="2">
        <v>0</v>
      </c>
      <c r="Z1320" s="2">
        <v>-812843.68</v>
      </c>
      <c r="AA1320" s="2">
        <v>0</v>
      </c>
    </row>
    <row r="1321" spans="1:27" ht="15" customHeight="1" x14ac:dyDescent="0.25">
      <c r="A1321" s="75" t="str">
        <f t="shared" si="60"/>
        <v>LEARBFIgnore</v>
      </c>
      <c r="B1321" s="75" t="str">
        <f>VLOOKUP(L1321,Mapping!D:F,3,0)</f>
        <v>Ignore</v>
      </c>
      <c r="C1321" s="75" t="str">
        <f>VLOOKUP(L1321,Mapping!D:G,4,0)</f>
        <v>Ignore</v>
      </c>
      <c r="D1321" s="78">
        <f t="shared" si="61"/>
        <v>0</v>
      </c>
      <c r="E1321" s="78">
        <f t="shared" si="62"/>
        <v>-1.173928174</v>
      </c>
      <c r="F1321" s="76">
        <f>VLOOKUP(L1321,Mapping!D:H,5,0)</f>
        <v>0</v>
      </c>
      <c r="G1321" s="1" t="s">
        <v>648</v>
      </c>
      <c r="H1321" s="1" t="s">
        <v>268</v>
      </c>
      <c r="I1321" s="1" t="s">
        <v>271</v>
      </c>
      <c r="J1321" s="6">
        <v>303000</v>
      </c>
      <c r="K1321" s="1" t="s">
        <v>712</v>
      </c>
      <c r="L1321" s="6">
        <v>390445</v>
      </c>
      <c r="M1321" s="2">
        <v>0</v>
      </c>
      <c r="N1321" s="1" t="s">
        <v>721</v>
      </c>
      <c r="O1321" s="1" t="s">
        <v>651</v>
      </c>
      <c r="P1321" s="2">
        <v>-11739281.74</v>
      </c>
      <c r="Q1321" s="2">
        <v>0</v>
      </c>
      <c r="R1321" s="2">
        <v>0</v>
      </c>
      <c r="S1321" s="2">
        <v>0</v>
      </c>
      <c r="T1321" s="2">
        <v>-11739281.74</v>
      </c>
      <c r="U1321" s="2">
        <v>0</v>
      </c>
      <c r="V1321" s="2">
        <v>-11739281.74</v>
      </c>
      <c r="W1321" s="2">
        <v>0</v>
      </c>
      <c r="X1321" s="2">
        <v>0</v>
      </c>
      <c r="Y1321" s="2">
        <v>0</v>
      </c>
      <c r="Z1321" s="2">
        <v>-11739281.74</v>
      </c>
      <c r="AA1321" s="2">
        <v>0</v>
      </c>
    </row>
    <row r="1322" spans="1:27" ht="15" customHeight="1" x14ac:dyDescent="0.25">
      <c r="A1322" s="75" t="str">
        <f t="shared" si="60"/>
        <v>LEARBFIgnore</v>
      </c>
      <c r="B1322" s="75" t="str">
        <f>VLOOKUP(L1322,Mapping!D:F,3,0)</f>
        <v>Ignore</v>
      </c>
      <c r="C1322" s="75" t="str">
        <f>VLOOKUP(L1322,Mapping!D:G,4,0)</f>
        <v>Ignore</v>
      </c>
      <c r="D1322" s="78">
        <f t="shared" si="61"/>
        <v>0</v>
      </c>
      <c r="E1322" s="78">
        <f t="shared" si="62"/>
        <v>-1.8813646340000001</v>
      </c>
      <c r="F1322" s="76">
        <f>VLOOKUP(L1322,Mapping!D:H,5,0)</f>
        <v>0</v>
      </c>
      <c r="G1322" s="1" t="s">
        <v>648</v>
      </c>
      <c r="H1322" s="1" t="s">
        <v>268</v>
      </c>
      <c r="I1322" s="1" t="s">
        <v>271</v>
      </c>
      <c r="J1322" s="6">
        <v>303000</v>
      </c>
      <c r="K1322" s="1" t="s">
        <v>712</v>
      </c>
      <c r="L1322" s="6">
        <v>390448</v>
      </c>
      <c r="M1322" s="2">
        <v>0</v>
      </c>
      <c r="N1322" s="1" t="s">
        <v>847</v>
      </c>
      <c r="O1322" s="1" t="s">
        <v>651</v>
      </c>
      <c r="P1322" s="2">
        <v>-18813646.34</v>
      </c>
      <c r="Q1322" s="2">
        <v>0</v>
      </c>
      <c r="R1322" s="2">
        <v>0</v>
      </c>
      <c r="S1322" s="2">
        <v>0</v>
      </c>
      <c r="T1322" s="2">
        <v>-18813646.34</v>
      </c>
      <c r="U1322" s="2">
        <v>0</v>
      </c>
      <c r="V1322" s="2">
        <v>-18813646.34</v>
      </c>
      <c r="W1322" s="2">
        <v>0</v>
      </c>
      <c r="X1322" s="2">
        <v>0</v>
      </c>
      <c r="Y1322" s="2">
        <v>0</v>
      </c>
      <c r="Z1322" s="2">
        <v>-18813646.34</v>
      </c>
      <c r="AA1322" s="2">
        <v>0</v>
      </c>
    </row>
    <row r="1323" spans="1:27" ht="15" customHeight="1" x14ac:dyDescent="0.25">
      <c r="A1323" s="75" t="str">
        <f t="shared" si="60"/>
        <v>LEARBFIgnore</v>
      </c>
      <c r="B1323" s="75" t="str">
        <f>VLOOKUP(L1323,Mapping!D:F,3,0)</f>
        <v>Ignore</v>
      </c>
      <c r="C1323" s="75" t="str">
        <f>VLOOKUP(L1323,Mapping!D:G,4,0)</f>
        <v>Ignore</v>
      </c>
      <c r="D1323" s="78">
        <f t="shared" si="61"/>
        <v>0</v>
      </c>
      <c r="E1323" s="78">
        <f t="shared" si="62"/>
        <v>-0.50923601399999996</v>
      </c>
      <c r="F1323" s="76">
        <f>VLOOKUP(L1323,Mapping!D:H,5,0)</f>
        <v>0</v>
      </c>
      <c r="G1323" s="1" t="s">
        <v>648</v>
      </c>
      <c r="H1323" s="1" t="s">
        <v>268</v>
      </c>
      <c r="I1323" s="1" t="s">
        <v>271</v>
      </c>
      <c r="J1323" s="6">
        <v>303000</v>
      </c>
      <c r="K1323" s="1" t="s">
        <v>712</v>
      </c>
      <c r="L1323" s="6">
        <v>390468</v>
      </c>
      <c r="M1323" s="2">
        <v>0</v>
      </c>
      <c r="N1323" s="1" t="s">
        <v>849</v>
      </c>
      <c r="O1323" s="1" t="s">
        <v>651</v>
      </c>
      <c r="P1323" s="2">
        <v>-5092360.1399999997</v>
      </c>
      <c r="Q1323" s="2">
        <v>0</v>
      </c>
      <c r="R1323" s="2">
        <v>0</v>
      </c>
      <c r="S1323" s="2">
        <v>0</v>
      </c>
      <c r="T1323" s="2">
        <v>-5092360.1399999997</v>
      </c>
      <c r="U1323" s="2">
        <v>0</v>
      </c>
      <c r="V1323" s="2">
        <v>-5092360.1399999997</v>
      </c>
      <c r="W1323" s="2">
        <v>0</v>
      </c>
      <c r="X1323" s="2">
        <v>0</v>
      </c>
      <c r="Y1323" s="2">
        <v>0</v>
      </c>
      <c r="Z1323" s="2">
        <v>-5092360.1399999997</v>
      </c>
      <c r="AA1323" s="2">
        <v>0</v>
      </c>
    </row>
    <row r="1324" spans="1:27" ht="15" customHeight="1" x14ac:dyDescent="0.25">
      <c r="A1324" s="75" t="str">
        <f t="shared" si="60"/>
        <v>LEARBF5.3</v>
      </c>
      <c r="B1324" s="75">
        <f>VLOOKUP(L1324,Mapping!D:F,3,0)</f>
        <v>5.3</v>
      </c>
      <c r="C1324" s="75" t="str">
        <f>VLOOKUP(L1324,Mapping!D:G,4,0)</f>
        <v>Ignore</v>
      </c>
      <c r="D1324" s="78">
        <f t="shared" si="61"/>
        <v>8.1743104859999995</v>
      </c>
      <c r="E1324" s="78">
        <f t="shared" si="62"/>
        <v>8.1743104859999995</v>
      </c>
      <c r="F1324" s="76">
        <f>VLOOKUP(L1324,Mapping!D:H,5,0)</f>
        <v>0</v>
      </c>
      <c r="G1324" s="1" t="s">
        <v>648</v>
      </c>
      <c r="H1324" s="1" t="s">
        <v>268</v>
      </c>
      <c r="I1324" s="1" t="s">
        <v>271</v>
      </c>
      <c r="J1324" s="6">
        <v>410000</v>
      </c>
      <c r="K1324" s="1" t="s">
        <v>723</v>
      </c>
      <c r="L1324" s="6">
        <v>411100</v>
      </c>
      <c r="M1324" s="2">
        <v>0</v>
      </c>
      <c r="N1324" s="1" t="s">
        <v>780</v>
      </c>
      <c r="O1324" s="1" t="s">
        <v>651</v>
      </c>
      <c r="P1324" s="2">
        <v>0</v>
      </c>
      <c r="Q1324" s="2">
        <v>0</v>
      </c>
      <c r="R1324" s="2">
        <v>0</v>
      </c>
      <c r="S1324" s="2">
        <v>81743104.859999999</v>
      </c>
      <c r="T1324" s="2">
        <v>0</v>
      </c>
      <c r="U1324" s="2">
        <v>81743104.859999999</v>
      </c>
      <c r="V1324" s="2">
        <v>0</v>
      </c>
      <c r="W1324" s="2">
        <v>0</v>
      </c>
      <c r="X1324" s="2">
        <v>0</v>
      </c>
      <c r="Y1324" s="2">
        <v>81743104.859999999</v>
      </c>
      <c r="Z1324" s="2">
        <v>0</v>
      </c>
      <c r="AA1324" s="2">
        <v>81743104.859999999</v>
      </c>
    </row>
    <row r="1325" spans="1:27" ht="15" customHeight="1" x14ac:dyDescent="0.25">
      <c r="A1325" s="75" t="str">
        <f t="shared" si="60"/>
        <v>LEARBF5.3</v>
      </c>
      <c r="B1325" s="75">
        <f>VLOOKUP(L1325,Mapping!D:F,3,0)</f>
        <v>5.3</v>
      </c>
      <c r="C1325" s="75" t="str">
        <f>VLOOKUP(L1325,Mapping!D:G,4,0)</f>
        <v>Ignore</v>
      </c>
      <c r="D1325" s="78">
        <f t="shared" si="61"/>
        <v>3.5806651649999997</v>
      </c>
      <c r="E1325" s="78">
        <f t="shared" si="62"/>
        <v>3.5806651649999997</v>
      </c>
      <c r="F1325" s="76">
        <f>VLOOKUP(L1325,Mapping!D:H,5,0)</f>
        <v>0</v>
      </c>
      <c r="G1325" s="1" t="s">
        <v>648</v>
      </c>
      <c r="H1325" s="1" t="s">
        <v>268</v>
      </c>
      <c r="I1325" s="1" t="s">
        <v>271</v>
      </c>
      <c r="J1325" s="6">
        <v>410000</v>
      </c>
      <c r="K1325" s="1" t="s">
        <v>723</v>
      </c>
      <c r="L1325" s="6">
        <v>413120</v>
      </c>
      <c r="M1325" s="2">
        <v>0</v>
      </c>
      <c r="N1325" s="1" t="s">
        <v>911</v>
      </c>
      <c r="O1325" s="1" t="s">
        <v>651</v>
      </c>
      <c r="P1325" s="2">
        <v>0</v>
      </c>
      <c r="Q1325" s="2">
        <v>0</v>
      </c>
      <c r="R1325" s="2">
        <v>0</v>
      </c>
      <c r="S1325" s="2">
        <v>35806651.649999999</v>
      </c>
      <c r="T1325" s="2">
        <v>0</v>
      </c>
      <c r="U1325" s="2">
        <v>35806651.649999999</v>
      </c>
      <c r="V1325" s="2">
        <v>0</v>
      </c>
      <c r="W1325" s="2">
        <v>0</v>
      </c>
      <c r="X1325" s="2">
        <v>0</v>
      </c>
      <c r="Y1325" s="2">
        <v>35806651.649999999</v>
      </c>
      <c r="Z1325" s="2">
        <v>0</v>
      </c>
      <c r="AA1325" s="2">
        <v>35806651.649999999</v>
      </c>
    </row>
    <row r="1326" spans="1:27" ht="15" customHeight="1" x14ac:dyDescent="0.25">
      <c r="A1326" s="75" t="str">
        <f t="shared" si="60"/>
        <v>LEARBF5.3</v>
      </c>
      <c r="B1326" s="75">
        <f>VLOOKUP(L1326,Mapping!D:F,3,0)</f>
        <v>5.3</v>
      </c>
      <c r="C1326" s="75" t="str">
        <f>VLOOKUP(L1326,Mapping!D:G,4,0)</f>
        <v>Ignore</v>
      </c>
      <c r="D1326" s="78">
        <f t="shared" si="61"/>
        <v>0.128261656</v>
      </c>
      <c r="E1326" s="78">
        <f t="shared" si="62"/>
        <v>0.128261656</v>
      </c>
      <c r="F1326" s="76">
        <f>VLOOKUP(L1326,Mapping!D:H,5,0)</f>
        <v>0</v>
      </c>
      <c r="G1326" s="1" t="s">
        <v>648</v>
      </c>
      <c r="H1326" s="1" t="s">
        <v>268</v>
      </c>
      <c r="I1326" s="1" t="s">
        <v>271</v>
      </c>
      <c r="J1326" s="6">
        <v>410000</v>
      </c>
      <c r="K1326" s="1" t="s">
        <v>723</v>
      </c>
      <c r="L1326" s="6">
        <v>415102</v>
      </c>
      <c r="M1326" s="2">
        <v>0</v>
      </c>
      <c r="N1326" s="1" t="s">
        <v>726</v>
      </c>
      <c r="O1326" s="1" t="s">
        <v>651</v>
      </c>
      <c r="P1326" s="2">
        <v>0</v>
      </c>
      <c r="Q1326" s="2">
        <v>0</v>
      </c>
      <c r="R1326" s="2">
        <v>0</v>
      </c>
      <c r="S1326" s="2">
        <v>1282616.56</v>
      </c>
      <c r="T1326" s="2">
        <v>0</v>
      </c>
      <c r="U1326" s="2">
        <v>1282616.56</v>
      </c>
      <c r="V1326" s="2">
        <v>0</v>
      </c>
      <c r="W1326" s="2">
        <v>0</v>
      </c>
      <c r="X1326" s="2">
        <v>0</v>
      </c>
      <c r="Y1326" s="2">
        <v>1282616.56</v>
      </c>
      <c r="Z1326" s="2">
        <v>0</v>
      </c>
      <c r="AA1326" s="2">
        <v>1282616.56</v>
      </c>
    </row>
    <row r="1327" spans="1:27" ht="15" customHeight="1" x14ac:dyDescent="0.25">
      <c r="A1327" s="75" t="str">
        <f t="shared" si="60"/>
        <v>LEARBFIgnore</v>
      </c>
      <c r="B1327" s="75" t="str">
        <f>VLOOKUP(L1327,Mapping!D:F,3,0)</f>
        <v>Ignore</v>
      </c>
      <c r="C1327" s="75" t="str">
        <f>VLOOKUP(L1327,Mapping!D:G,4,0)</f>
        <v>Ignore</v>
      </c>
      <c r="D1327" s="78">
        <f t="shared" si="61"/>
        <v>-3.6998653720000001</v>
      </c>
      <c r="E1327" s="78">
        <f t="shared" si="62"/>
        <v>0.19587153000000002</v>
      </c>
      <c r="F1327" s="76">
        <f>VLOOKUP(L1327,Mapping!D:H,5,0)</f>
        <v>0</v>
      </c>
      <c r="G1327" s="1" t="s">
        <v>648</v>
      </c>
      <c r="H1327" s="1" t="s">
        <v>268</v>
      </c>
      <c r="I1327" s="1" t="s">
        <v>271</v>
      </c>
      <c r="J1327" s="6">
        <v>430000</v>
      </c>
      <c r="K1327" s="1" t="s">
        <v>729</v>
      </c>
      <c r="L1327" s="6">
        <v>431100</v>
      </c>
      <c r="M1327" s="2">
        <v>0</v>
      </c>
      <c r="N1327" s="1" t="s">
        <v>813</v>
      </c>
      <c r="O1327" s="1" t="s">
        <v>651</v>
      </c>
      <c r="P1327" s="2">
        <v>0</v>
      </c>
      <c r="Q1327" s="2">
        <v>38957369.020000003</v>
      </c>
      <c r="R1327" s="2">
        <v>-36998653.719999999</v>
      </c>
      <c r="S1327" s="2">
        <v>0</v>
      </c>
      <c r="T1327" s="2">
        <v>0</v>
      </c>
      <c r="U1327" s="2">
        <v>1958715.3</v>
      </c>
      <c r="V1327" s="2">
        <v>0</v>
      </c>
      <c r="W1327" s="2">
        <v>38957369.020000003</v>
      </c>
      <c r="X1327" s="2">
        <v>-36998653.719999999</v>
      </c>
      <c r="Y1327" s="2">
        <v>0</v>
      </c>
      <c r="Z1327" s="2">
        <v>0</v>
      </c>
      <c r="AA1327" s="2">
        <v>1958715.3</v>
      </c>
    </row>
    <row r="1328" spans="1:27" ht="15" customHeight="1" x14ac:dyDescent="0.25">
      <c r="A1328" s="75" t="str">
        <f t="shared" si="60"/>
        <v>LEARBFIgnore</v>
      </c>
      <c r="B1328" s="75" t="str">
        <f>VLOOKUP(L1328,Mapping!D:F,3,0)</f>
        <v>Ignore</v>
      </c>
      <c r="C1328" s="75" t="str">
        <f>VLOOKUP(L1328,Mapping!D:G,4,0)</f>
        <v>Ignore</v>
      </c>
      <c r="D1328" s="78">
        <f t="shared" si="61"/>
        <v>-4.6759999999999998E-4</v>
      </c>
      <c r="E1328" s="78">
        <f t="shared" si="62"/>
        <v>-4.6759999999999998E-4</v>
      </c>
      <c r="F1328" s="76">
        <f>VLOOKUP(L1328,Mapping!D:H,5,0)</f>
        <v>0</v>
      </c>
      <c r="G1328" s="1" t="s">
        <v>648</v>
      </c>
      <c r="H1328" s="1" t="s">
        <v>268</v>
      </c>
      <c r="I1328" s="1" t="s">
        <v>271</v>
      </c>
      <c r="J1328" s="6">
        <v>430000</v>
      </c>
      <c r="K1328" s="1" t="s">
        <v>729</v>
      </c>
      <c r="L1328" s="6">
        <v>432110</v>
      </c>
      <c r="M1328" s="2">
        <v>0</v>
      </c>
      <c r="N1328" s="1" t="s">
        <v>886</v>
      </c>
      <c r="O1328" s="1" t="s">
        <v>651</v>
      </c>
      <c r="P1328" s="2">
        <v>0</v>
      </c>
      <c r="Q1328" s="2">
        <v>0</v>
      </c>
      <c r="R1328" s="2">
        <v>-4676</v>
      </c>
      <c r="S1328" s="2">
        <v>0</v>
      </c>
      <c r="T1328" s="2">
        <v>-4676</v>
      </c>
      <c r="U1328" s="2">
        <v>0</v>
      </c>
      <c r="V1328" s="2">
        <v>0</v>
      </c>
      <c r="W1328" s="2">
        <v>0</v>
      </c>
      <c r="X1328" s="2">
        <v>-4676</v>
      </c>
      <c r="Y1328" s="2">
        <v>0</v>
      </c>
      <c r="Z1328" s="2">
        <v>-4676</v>
      </c>
      <c r="AA1328" s="2">
        <v>0</v>
      </c>
    </row>
    <row r="1329" spans="1:27" ht="15" customHeight="1" x14ac:dyDescent="0.25">
      <c r="A1329" s="75" t="str">
        <f t="shared" si="60"/>
        <v>LEARBFIgnore</v>
      </c>
      <c r="B1329" s="75" t="str">
        <f>VLOOKUP(L1329,Mapping!D:F,3,0)</f>
        <v>Ignore</v>
      </c>
      <c r="C1329" s="75" t="str">
        <f>VLOOKUP(L1329,Mapping!D:G,4,0)</f>
        <v>Ignore</v>
      </c>
      <c r="D1329" s="78">
        <f t="shared" si="61"/>
        <v>0.107056073</v>
      </c>
      <c r="E1329" s="78">
        <f t="shared" si="62"/>
        <v>3.4494510000000001E-3</v>
      </c>
      <c r="F1329" s="76">
        <f>VLOOKUP(L1329,Mapping!D:H,5,0)</f>
        <v>0</v>
      </c>
      <c r="G1329" s="1" t="s">
        <v>648</v>
      </c>
      <c r="H1329" s="1" t="s">
        <v>268</v>
      </c>
      <c r="I1329" s="1" t="s">
        <v>271</v>
      </c>
      <c r="J1329" s="6">
        <v>430000</v>
      </c>
      <c r="K1329" s="1" t="s">
        <v>729</v>
      </c>
      <c r="L1329" s="6">
        <v>433120</v>
      </c>
      <c r="M1329" s="2">
        <v>0</v>
      </c>
      <c r="N1329" s="1" t="s">
        <v>912</v>
      </c>
      <c r="O1329" s="1" t="s">
        <v>651</v>
      </c>
      <c r="P1329" s="2">
        <v>-1036066.22</v>
      </c>
      <c r="Q1329" s="2">
        <v>0</v>
      </c>
      <c r="R1329" s="2">
        <v>0</v>
      </c>
      <c r="S1329" s="2">
        <v>1070560.73</v>
      </c>
      <c r="T1329" s="2">
        <v>0</v>
      </c>
      <c r="U1329" s="2">
        <v>34494.51</v>
      </c>
      <c r="V1329" s="2">
        <v>-1036066.22</v>
      </c>
      <c r="W1329" s="2">
        <v>0</v>
      </c>
      <c r="X1329" s="2">
        <v>0</v>
      </c>
      <c r="Y1329" s="2">
        <v>1070560.73</v>
      </c>
      <c r="Z1329" s="2">
        <v>0</v>
      </c>
      <c r="AA1329" s="2">
        <v>34494.51</v>
      </c>
    </row>
    <row r="1330" spans="1:27" ht="15" customHeight="1" x14ac:dyDescent="0.25">
      <c r="A1330" s="75" t="str">
        <f t="shared" si="60"/>
        <v>LEARBFIgnore</v>
      </c>
      <c r="B1330" s="75" t="str">
        <f>VLOOKUP(L1330,Mapping!D:F,3,0)</f>
        <v>Ignore</v>
      </c>
      <c r="C1330" s="75" t="str">
        <f>VLOOKUP(L1330,Mapping!D:G,4,0)</f>
        <v>Ignore</v>
      </c>
      <c r="D1330" s="78">
        <f t="shared" si="61"/>
        <v>2.8494449999999999E-3</v>
      </c>
      <c r="E1330" s="78">
        <f t="shared" si="62"/>
        <v>0.15446016900000001</v>
      </c>
      <c r="F1330" s="76">
        <f>VLOOKUP(L1330,Mapping!D:H,5,0)</f>
        <v>0</v>
      </c>
      <c r="G1330" s="1" t="s">
        <v>648</v>
      </c>
      <c r="H1330" s="1" t="s">
        <v>268</v>
      </c>
      <c r="I1330" s="1" t="s">
        <v>271</v>
      </c>
      <c r="J1330" s="6">
        <v>430000</v>
      </c>
      <c r="K1330" s="1" t="s">
        <v>729</v>
      </c>
      <c r="L1330" s="6">
        <v>435100</v>
      </c>
      <c r="M1330" s="2">
        <v>0</v>
      </c>
      <c r="N1330" s="1" t="s">
        <v>924</v>
      </c>
      <c r="O1330" s="1" t="s">
        <v>651</v>
      </c>
      <c r="P1330" s="2">
        <v>0</v>
      </c>
      <c r="Q1330" s="2">
        <v>1516107.24</v>
      </c>
      <c r="R1330" s="2">
        <v>0</v>
      </c>
      <c r="S1330" s="2">
        <v>28494.45</v>
      </c>
      <c r="T1330" s="2">
        <v>0</v>
      </c>
      <c r="U1330" s="2">
        <v>1544601.69</v>
      </c>
      <c r="V1330" s="2">
        <v>0</v>
      </c>
      <c r="W1330" s="2">
        <v>1516107.24</v>
      </c>
      <c r="X1330" s="2">
        <v>0</v>
      </c>
      <c r="Y1330" s="2">
        <v>28494.45</v>
      </c>
      <c r="Z1330" s="2">
        <v>0</v>
      </c>
      <c r="AA1330" s="2">
        <v>1544601.69</v>
      </c>
    </row>
    <row r="1331" spans="1:27" ht="15" customHeight="1" x14ac:dyDescent="0.25">
      <c r="A1331" s="75" t="str">
        <f t="shared" si="60"/>
        <v>LEARBF5.1</v>
      </c>
      <c r="B1331" s="75">
        <f>VLOOKUP(L1331,Mapping!D:F,3,0)</f>
        <v>5.0999999999999996</v>
      </c>
      <c r="C1331" s="75" t="str">
        <f>VLOOKUP(L1331,Mapping!D:G,4,0)</f>
        <v>Ignore</v>
      </c>
      <c r="D1331" s="78">
        <f t="shared" si="61"/>
        <v>0.17671890000000001</v>
      </c>
      <c r="E1331" s="78">
        <f t="shared" si="62"/>
        <v>0.17671890000000001</v>
      </c>
      <c r="F1331" s="76">
        <f>VLOOKUP(L1331,Mapping!D:H,5,0)</f>
        <v>0</v>
      </c>
      <c r="G1331" s="1" t="s">
        <v>648</v>
      </c>
      <c r="H1331" s="1" t="s">
        <v>268</v>
      </c>
      <c r="I1331" s="1" t="s">
        <v>271</v>
      </c>
      <c r="J1331" s="6">
        <v>450000</v>
      </c>
      <c r="K1331" s="1" t="s">
        <v>733</v>
      </c>
      <c r="L1331" s="6">
        <v>451100</v>
      </c>
      <c r="M1331" s="2">
        <v>0</v>
      </c>
      <c r="N1331" s="1" t="s">
        <v>781</v>
      </c>
      <c r="O1331" s="1" t="s">
        <v>651</v>
      </c>
      <c r="P1331" s="2">
        <v>0</v>
      </c>
      <c r="Q1331" s="2">
        <v>0</v>
      </c>
      <c r="R1331" s="2">
        <v>0</v>
      </c>
      <c r="S1331" s="2">
        <v>1767189</v>
      </c>
      <c r="T1331" s="2">
        <v>0</v>
      </c>
      <c r="U1331" s="2">
        <v>1767189</v>
      </c>
      <c r="V1331" s="2">
        <v>0</v>
      </c>
      <c r="W1331" s="2">
        <v>0</v>
      </c>
      <c r="X1331" s="2">
        <v>0</v>
      </c>
      <c r="Y1331" s="2">
        <v>1767189</v>
      </c>
      <c r="Z1331" s="2">
        <v>0</v>
      </c>
      <c r="AA1331" s="2">
        <v>1767189</v>
      </c>
    </row>
    <row r="1332" spans="1:27" ht="15" customHeight="1" x14ac:dyDescent="0.25">
      <c r="A1332" s="75" t="str">
        <f t="shared" si="60"/>
        <v>LEARBF5.2</v>
      </c>
      <c r="B1332" s="75">
        <f>VLOOKUP(L1332,Mapping!D:F,3,0)</f>
        <v>5.2</v>
      </c>
      <c r="C1332" s="75" t="str">
        <f>VLOOKUP(L1332,Mapping!D:G,4,0)</f>
        <v>Ignore</v>
      </c>
      <c r="D1332" s="78">
        <f t="shared" si="61"/>
        <v>1.5414380000000002E-2</v>
      </c>
      <c r="E1332" s="78">
        <f t="shared" si="62"/>
        <v>1.5414380000000002E-2</v>
      </c>
      <c r="F1332" s="76">
        <f>VLOOKUP(L1332,Mapping!D:H,5,0)</f>
        <v>0</v>
      </c>
      <c r="G1332" s="1" t="s">
        <v>648</v>
      </c>
      <c r="H1332" s="1" t="s">
        <v>268</v>
      </c>
      <c r="I1332" s="1" t="s">
        <v>271</v>
      </c>
      <c r="J1332" s="6">
        <v>450000</v>
      </c>
      <c r="K1332" s="1" t="s">
        <v>733</v>
      </c>
      <c r="L1332" s="6">
        <v>452110</v>
      </c>
      <c r="M1332" s="2">
        <v>0</v>
      </c>
      <c r="N1332" s="1" t="s">
        <v>734</v>
      </c>
      <c r="O1332" s="1" t="s">
        <v>651</v>
      </c>
      <c r="P1332" s="2">
        <v>0</v>
      </c>
      <c r="Q1332" s="2">
        <v>0</v>
      </c>
      <c r="R1332" s="2">
        <v>0</v>
      </c>
      <c r="S1332" s="2">
        <v>154143.80000000002</v>
      </c>
      <c r="T1332" s="2">
        <v>0</v>
      </c>
      <c r="U1332" s="2">
        <v>154143.80000000002</v>
      </c>
      <c r="V1332" s="2">
        <v>0</v>
      </c>
      <c r="W1332" s="2">
        <v>0</v>
      </c>
      <c r="X1332" s="2">
        <v>0</v>
      </c>
      <c r="Y1332" s="2">
        <v>154143.80000000002</v>
      </c>
      <c r="Z1332" s="2">
        <v>0</v>
      </c>
      <c r="AA1332" s="2">
        <v>154143.80000000002</v>
      </c>
    </row>
    <row r="1333" spans="1:27" ht="15" customHeight="1" x14ac:dyDescent="0.25">
      <c r="A1333" s="75" t="str">
        <f t="shared" si="60"/>
        <v>LEARBF5.2</v>
      </c>
      <c r="B1333" s="75">
        <f>VLOOKUP(L1333,Mapping!D:F,3,0)</f>
        <v>5.2</v>
      </c>
      <c r="C1333" s="75" t="str">
        <f>VLOOKUP(L1333,Mapping!D:G,4,0)</f>
        <v>Ignore</v>
      </c>
      <c r="D1333" s="78">
        <f t="shared" si="61"/>
        <v>5.6527999999999998E-5</v>
      </c>
      <c r="E1333" s="78">
        <f t="shared" si="62"/>
        <v>5.6527999999999998E-5</v>
      </c>
      <c r="F1333" s="76">
        <f>VLOOKUP(L1333,Mapping!D:H,5,0)</f>
        <v>0</v>
      </c>
      <c r="G1333" s="1" t="s">
        <v>648</v>
      </c>
      <c r="H1333" s="1" t="s">
        <v>268</v>
      </c>
      <c r="I1333" s="1" t="s">
        <v>271</v>
      </c>
      <c r="J1333" s="6">
        <v>450000</v>
      </c>
      <c r="K1333" s="1" t="s">
        <v>733</v>
      </c>
      <c r="L1333" s="6">
        <v>452111</v>
      </c>
      <c r="M1333" s="2">
        <v>0</v>
      </c>
      <c r="N1333" s="1" t="s">
        <v>735</v>
      </c>
      <c r="O1333" s="1" t="s">
        <v>651</v>
      </c>
      <c r="P1333" s="2">
        <v>0</v>
      </c>
      <c r="Q1333" s="2">
        <v>0</v>
      </c>
      <c r="R1333" s="2">
        <v>0</v>
      </c>
      <c r="S1333" s="2">
        <v>565.28</v>
      </c>
      <c r="T1333" s="2">
        <v>0</v>
      </c>
      <c r="U1333" s="2">
        <v>565.28</v>
      </c>
      <c r="V1333" s="2">
        <v>0</v>
      </c>
      <c r="W1333" s="2">
        <v>0</v>
      </c>
      <c r="X1333" s="2">
        <v>0</v>
      </c>
      <c r="Y1333" s="2">
        <v>565.28</v>
      </c>
      <c r="Z1333" s="2">
        <v>0</v>
      </c>
      <c r="AA1333" s="2">
        <v>565.28</v>
      </c>
    </row>
    <row r="1334" spans="1:27" ht="15" customHeight="1" x14ac:dyDescent="0.25">
      <c r="A1334" s="75" t="str">
        <f t="shared" si="60"/>
        <v>LEARBF5.2</v>
      </c>
      <c r="B1334" s="75">
        <f>VLOOKUP(L1334,Mapping!D:F,3,0)</f>
        <v>5.2</v>
      </c>
      <c r="C1334" s="75" t="str">
        <f>VLOOKUP(L1334,Mapping!D:G,4,0)</f>
        <v>Ignore</v>
      </c>
      <c r="D1334" s="78">
        <f t="shared" si="61"/>
        <v>2.4148099999999999E-4</v>
      </c>
      <c r="E1334" s="78">
        <f t="shared" si="62"/>
        <v>2.4148099999999999E-4</v>
      </c>
      <c r="F1334" s="76">
        <f>VLOOKUP(L1334,Mapping!D:H,5,0)</f>
        <v>0</v>
      </c>
      <c r="G1334" s="1" t="s">
        <v>648</v>
      </c>
      <c r="H1334" s="1" t="s">
        <v>268</v>
      </c>
      <c r="I1334" s="1" t="s">
        <v>271</v>
      </c>
      <c r="J1334" s="6">
        <v>450000</v>
      </c>
      <c r="K1334" s="1" t="s">
        <v>733</v>
      </c>
      <c r="L1334" s="6">
        <v>452230</v>
      </c>
      <c r="M1334" s="2">
        <v>0</v>
      </c>
      <c r="N1334" s="1" t="s">
        <v>740</v>
      </c>
      <c r="O1334" s="1" t="s">
        <v>651</v>
      </c>
      <c r="P1334" s="2">
        <v>0</v>
      </c>
      <c r="Q1334" s="2">
        <v>0</v>
      </c>
      <c r="R1334" s="2">
        <v>0</v>
      </c>
      <c r="S1334" s="2">
        <v>2414.81</v>
      </c>
      <c r="T1334" s="2">
        <v>0</v>
      </c>
      <c r="U1334" s="2">
        <v>2414.81</v>
      </c>
      <c r="V1334" s="2">
        <v>0</v>
      </c>
      <c r="W1334" s="2">
        <v>0</v>
      </c>
      <c r="X1334" s="2">
        <v>0</v>
      </c>
      <c r="Y1334" s="2">
        <v>2414.81</v>
      </c>
      <c r="Z1334" s="2">
        <v>0</v>
      </c>
      <c r="AA1334" s="2">
        <v>2414.81</v>
      </c>
    </row>
    <row r="1335" spans="1:27" ht="15" customHeight="1" x14ac:dyDescent="0.25">
      <c r="A1335" s="75" t="str">
        <f t="shared" si="60"/>
        <v>LEARBF5.2</v>
      </c>
      <c r="B1335" s="75">
        <f>VLOOKUP(L1335,Mapping!D:F,3,0)</f>
        <v>5.2</v>
      </c>
      <c r="C1335" s="75" t="str">
        <f>VLOOKUP(L1335,Mapping!D:G,4,0)</f>
        <v>Ignore</v>
      </c>
      <c r="D1335" s="78">
        <f t="shared" si="61"/>
        <v>2.3180757999999999E-2</v>
      </c>
      <c r="E1335" s="78">
        <f t="shared" si="62"/>
        <v>2.3180757999999999E-2</v>
      </c>
      <c r="F1335" s="76">
        <f>VLOOKUP(L1335,Mapping!D:H,5,0)</f>
        <v>0</v>
      </c>
      <c r="G1335" s="1" t="s">
        <v>648</v>
      </c>
      <c r="H1335" s="1" t="s">
        <v>268</v>
      </c>
      <c r="I1335" s="1" t="s">
        <v>271</v>
      </c>
      <c r="J1335" s="6">
        <v>450000</v>
      </c>
      <c r="K1335" s="1" t="s">
        <v>733</v>
      </c>
      <c r="L1335" s="6">
        <v>452247</v>
      </c>
      <c r="M1335" s="2">
        <v>0</v>
      </c>
      <c r="N1335" s="1" t="s">
        <v>741</v>
      </c>
      <c r="O1335" s="1" t="s">
        <v>651</v>
      </c>
      <c r="P1335" s="2">
        <v>0</v>
      </c>
      <c r="Q1335" s="2">
        <v>0</v>
      </c>
      <c r="R1335" s="2">
        <v>0</v>
      </c>
      <c r="S1335" s="2">
        <v>231807.58</v>
      </c>
      <c r="T1335" s="2">
        <v>0</v>
      </c>
      <c r="U1335" s="2">
        <v>231807.58</v>
      </c>
      <c r="V1335" s="2">
        <v>0</v>
      </c>
      <c r="W1335" s="2">
        <v>0</v>
      </c>
      <c r="X1335" s="2">
        <v>0</v>
      </c>
      <c r="Y1335" s="2">
        <v>231807.58</v>
      </c>
      <c r="Z1335" s="2">
        <v>0</v>
      </c>
      <c r="AA1335" s="2">
        <v>231807.58</v>
      </c>
    </row>
    <row r="1336" spans="1:27" ht="15" customHeight="1" x14ac:dyDescent="0.25">
      <c r="A1336" s="75" t="str">
        <f t="shared" si="60"/>
        <v>LEARBF5.5</v>
      </c>
      <c r="B1336" s="75">
        <f>VLOOKUP(L1336,Mapping!D:F,3,0)</f>
        <v>5.5</v>
      </c>
      <c r="C1336" s="75" t="str">
        <f>VLOOKUP(L1336,Mapping!D:G,4,0)</f>
        <v>Ignore</v>
      </c>
      <c r="D1336" s="78">
        <f t="shared" si="61"/>
        <v>6.9120600000000009E-4</v>
      </c>
      <c r="E1336" s="78">
        <f t="shared" si="62"/>
        <v>6.9120600000000009E-4</v>
      </c>
      <c r="F1336" s="76">
        <f>VLOOKUP(L1336,Mapping!D:H,5,0)</f>
        <v>0</v>
      </c>
      <c r="G1336" s="1" t="s">
        <v>648</v>
      </c>
      <c r="H1336" s="1" t="s">
        <v>268</v>
      </c>
      <c r="I1336" s="1" t="s">
        <v>271</v>
      </c>
      <c r="J1336" s="6">
        <v>460000</v>
      </c>
      <c r="K1336" s="1" t="s">
        <v>742</v>
      </c>
      <c r="L1336" s="6">
        <v>455103</v>
      </c>
      <c r="M1336" s="2">
        <v>0</v>
      </c>
      <c r="N1336" s="1" t="s">
        <v>744</v>
      </c>
      <c r="O1336" s="1" t="s">
        <v>651</v>
      </c>
      <c r="P1336" s="2">
        <v>0</v>
      </c>
      <c r="Q1336" s="2">
        <v>0</v>
      </c>
      <c r="R1336" s="2">
        <v>0</v>
      </c>
      <c r="S1336" s="2">
        <v>6912.06</v>
      </c>
      <c r="T1336" s="2">
        <v>0</v>
      </c>
      <c r="U1336" s="2">
        <v>6912.06</v>
      </c>
      <c r="V1336" s="2">
        <v>0</v>
      </c>
      <c r="W1336" s="2">
        <v>0</v>
      </c>
      <c r="X1336" s="2">
        <v>0</v>
      </c>
      <c r="Y1336" s="2">
        <v>6912.06</v>
      </c>
      <c r="Z1336" s="2">
        <v>0</v>
      </c>
      <c r="AA1336" s="2">
        <v>6912.06</v>
      </c>
    </row>
    <row r="1337" spans="1:27" ht="15" customHeight="1" x14ac:dyDescent="0.25">
      <c r="A1337" s="75" t="str">
        <f t="shared" si="60"/>
        <v>LEARBF5.5</v>
      </c>
      <c r="B1337" s="75">
        <f>VLOOKUP(L1337,Mapping!D:F,3,0)</f>
        <v>5.5</v>
      </c>
      <c r="C1337" s="75" t="str">
        <f>VLOOKUP(L1337,Mapping!D:G,4,0)</f>
        <v>Ignore</v>
      </c>
      <c r="D1337" s="78">
        <f t="shared" si="61"/>
        <v>-6.7366400000000003E-4</v>
      </c>
      <c r="E1337" s="78">
        <f t="shared" si="62"/>
        <v>-6.7366400000000003E-4</v>
      </c>
      <c r="F1337" s="76">
        <f>VLOOKUP(L1337,Mapping!D:H,5,0)</f>
        <v>0</v>
      </c>
      <c r="G1337" s="1" t="s">
        <v>648</v>
      </c>
      <c r="H1337" s="1" t="s">
        <v>268</v>
      </c>
      <c r="I1337" s="1" t="s">
        <v>271</v>
      </c>
      <c r="J1337" s="6">
        <v>460000</v>
      </c>
      <c r="K1337" s="1" t="s">
        <v>742</v>
      </c>
      <c r="L1337" s="6">
        <v>460100</v>
      </c>
      <c r="M1337" s="2">
        <v>0</v>
      </c>
      <c r="N1337" s="1" t="s">
        <v>815</v>
      </c>
      <c r="O1337" s="1" t="s">
        <v>651</v>
      </c>
      <c r="P1337" s="2">
        <v>0</v>
      </c>
      <c r="Q1337" s="2">
        <v>0</v>
      </c>
      <c r="R1337" s="2">
        <v>-6736.64</v>
      </c>
      <c r="S1337" s="2">
        <v>0</v>
      </c>
      <c r="T1337" s="2">
        <v>-6736.64</v>
      </c>
      <c r="U1337" s="2">
        <v>0</v>
      </c>
      <c r="V1337" s="2">
        <v>0</v>
      </c>
      <c r="W1337" s="2">
        <v>0</v>
      </c>
      <c r="X1337" s="2">
        <v>-6736.64</v>
      </c>
      <c r="Y1337" s="2">
        <v>0</v>
      </c>
      <c r="Z1337" s="2">
        <v>-6736.64</v>
      </c>
      <c r="AA1337" s="2">
        <v>0</v>
      </c>
    </row>
    <row r="1338" spans="1:27" ht="15" customHeight="1" x14ac:dyDescent="0.25">
      <c r="A1338" s="75" t="str">
        <f t="shared" si="60"/>
        <v>LEARBF5.5</v>
      </c>
      <c r="B1338" s="75">
        <f>VLOOKUP(L1338,Mapping!D:F,3,0)</f>
        <v>5.5</v>
      </c>
      <c r="C1338" s="75" t="str">
        <f>VLOOKUP(L1338,Mapping!D:G,4,0)</f>
        <v>Ignore</v>
      </c>
      <c r="D1338" s="78">
        <f t="shared" si="61"/>
        <v>2.6247999999999999E-4</v>
      </c>
      <c r="E1338" s="78">
        <f t="shared" si="62"/>
        <v>2.6247999999999999E-4</v>
      </c>
      <c r="F1338" s="76">
        <f>VLOOKUP(L1338,Mapping!D:H,5,0)</f>
        <v>0</v>
      </c>
      <c r="G1338" s="1" t="s">
        <v>648</v>
      </c>
      <c r="H1338" s="1" t="s">
        <v>268</v>
      </c>
      <c r="I1338" s="1" t="s">
        <v>271</v>
      </c>
      <c r="J1338" s="6">
        <v>460000</v>
      </c>
      <c r="K1338" s="1" t="s">
        <v>742</v>
      </c>
      <c r="L1338" s="6">
        <v>460101</v>
      </c>
      <c r="M1338" s="2">
        <v>0</v>
      </c>
      <c r="N1338" s="1" t="s">
        <v>818</v>
      </c>
      <c r="O1338" s="1" t="s">
        <v>651</v>
      </c>
      <c r="P1338" s="2">
        <v>0</v>
      </c>
      <c r="Q1338" s="2">
        <v>0</v>
      </c>
      <c r="R1338" s="2">
        <v>0</v>
      </c>
      <c r="S1338" s="2">
        <v>2624.8</v>
      </c>
      <c r="T1338" s="2">
        <v>0</v>
      </c>
      <c r="U1338" s="2">
        <v>2624.8</v>
      </c>
      <c r="V1338" s="2">
        <v>0</v>
      </c>
      <c r="W1338" s="2">
        <v>0</v>
      </c>
      <c r="X1338" s="2">
        <v>0</v>
      </c>
      <c r="Y1338" s="2">
        <v>2624.8</v>
      </c>
      <c r="Z1338" s="2">
        <v>0</v>
      </c>
      <c r="AA1338" s="2">
        <v>2624.8</v>
      </c>
    </row>
    <row r="1339" spans="1:27" ht="15" customHeight="1" x14ac:dyDescent="0.25">
      <c r="A1339" s="75" t="str">
        <f t="shared" si="60"/>
        <v>LEARBF5.5</v>
      </c>
      <c r="B1339" s="75">
        <f>VLOOKUP(L1339,Mapping!D:F,3,0)</f>
        <v>5.5</v>
      </c>
      <c r="C1339" s="75" t="str">
        <f>VLOOKUP(L1339,Mapping!D:G,4,0)</f>
        <v>Ignore</v>
      </c>
      <c r="D1339" s="78">
        <f t="shared" si="61"/>
        <v>-1.9260000000000003E-6</v>
      </c>
      <c r="E1339" s="78">
        <f t="shared" si="62"/>
        <v>-1.9260000000000003E-6</v>
      </c>
      <c r="F1339" s="76">
        <f>VLOOKUP(L1339,Mapping!D:H,5,0)</f>
        <v>0</v>
      </c>
      <c r="G1339" s="1" t="s">
        <v>648</v>
      </c>
      <c r="H1339" s="1" t="s">
        <v>268</v>
      </c>
      <c r="I1339" s="1" t="s">
        <v>271</v>
      </c>
      <c r="J1339" s="6">
        <v>460000</v>
      </c>
      <c r="K1339" s="1" t="s">
        <v>742</v>
      </c>
      <c r="L1339" s="6">
        <v>460128</v>
      </c>
      <c r="M1339" s="2">
        <v>0</v>
      </c>
      <c r="N1339" s="1" t="s">
        <v>1034</v>
      </c>
      <c r="O1339" s="1" t="s">
        <v>651</v>
      </c>
      <c r="P1339" s="2">
        <v>0</v>
      </c>
      <c r="Q1339" s="2">
        <v>0</v>
      </c>
      <c r="R1339" s="2">
        <v>-19.260000000000002</v>
      </c>
      <c r="S1339" s="2">
        <v>0</v>
      </c>
      <c r="T1339" s="2">
        <v>-19.260000000000002</v>
      </c>
      <c r="U1339" s="2">
        <v>0</v>
      </c>
      <c r="V1339" s="2">
        <v>0</v>
      </c>
      <c r="W1339" s="2">
        <v>0</v>
      </c>
      <c r="X1339" s="2">
        <v>-19.260000000000002</v>
      </c>
      <c r="Y1339" s="2">
        <v>0</v>
      </c>
      <c r="Z1339" s="2">
        <v>-19.260000000000002</v>
      </c>
      <c r="AA1339" s="2">
        <v>0</v>
      </c>
    </row>
    <row r="1340" spans="1:27" ht="15" customHeight="1" x14ac:dyDescent="0.25">
      <c r="A1340" s="75" t="str">
        <f t="shared" si="60"/>
        <v>LEARBF5.5</v>
      </c>
      <c r="B1340" s="75">
        <f>VLOOKUP(L1340,Mapping!D:F,3,0)</f>
        <v>5.5</v>
      </c>
      <c r="C1340" s="75" t="str">
        <f>VLOOKUP(L1340,Mapping!D:G,4,0)</f>
        <v>Ignore</v>
      </c>
      <c r="D1340" s="78">
        <f t="shared" si="61"/>
        <v>4.1313800000000001E-4</v>
      </c>
      <c r="E1340" s="78">
        <f t="shared" si="62"/>
        <v>4.1313800000000001E-4</v>
      </c>
      <c r="F1340" s="76">
        <f>VLOOKUP(L1340,Mapping!D:H,5,0)</f>
        <v>0</v>
      </c>
      <c r="G1340" s="1" t="s">
        <v>648</v>
      </c>
      <c r="H1340" s="1" t="s">
        <v>268</v>
      </c>
      <c r="I1340" s="1" t="s">
        <v>271</v>
      </c>
      <c r="J1340" s="6">
        <v>460000</v>
      </c>
      <c r="K1340" s="1" t="s">
        <v>742</v>
      </c>
      <c r="L1340" s="6">
        <v>460143</v>
      </c>
      <c r="M1340" s="2">
        <v>0</v>
      </c>
      <c r="N1340" s="1" t="s">
        <v>816</v>
      </c>
      <c r="O1340" s="1" t="s">
        <v>651</v>
      </c>
      <c r="P1340" s="2">
        <v>0</v>
      </c>
      <c r="Q1340" s="2">
        <v>0</v>
      </c>
      <c r="R1340" s="2">
        <v>0</v>
      </c>
      <c r="S1340" s="2">
        <v>4131.38</v>
      </c>
      <c r="T1340" s="2">
        <v>0</v>
      </c>
      <c r="U1340" s="2">
        <v>4131.38</v>
      </c>
      <c r="V1340" s="2">
        <v>0</v>
      </c>
      <c r="W1340" s="2">
        <v>0</v>
      </c>
      <c r="X1340" s="2">
        <v>0</v>
      </c>
      <c r="Y1340" s="2">
        <v>4131.38</v>
      </c>
      <c r="Z1340" s="2">
        <v>0</v>
      </c>
      <c r="AA1340" s="2">
        <v>4131.38</v>
      </c>
    </row>
    <row r="1341" spans="1:27" ht="15" customHeight="1" x14ac:dyDescent="0.25">
      <c r="A1341" s="75" t="str">
        <f t="shared" si="60"/>
        <v>LEARBF5.5</v>
      </c>
      <c r="B1341" s="75">
        <f>VLOOKUP(L1341,Mapping!D:F,3,0)</f>
        <v>5.5</v>
      </c>
      <c r="C1341" s="75" t="str">
        <f>VLOOKUP(L1341,Mapping!D:G,4,0)</f>
        <v>Ignore</v>
      </c>
      <c r="D1341" s="78">
        <f t="shared" si="61"/>
        <v>-2.8000000000000003E-8</v>
      </c>
      <c r="E1341" s="78">
        <f t="shared" si="62"/>
        <v>-2.8000000000000003E-8</v>
      </c>
      <c r="F1341" s="76">
        <f>VLOOKUP(L1341,Mapping!D:H,5,0)</f>
        <v>0</v>
      </c>
      <c r="G1341" s="1" t="s">
        <v>648</v>
      </c>
      <c r="H1341" s="1" t="s">
        <v>268</v>
      </c>
      <c r="I1341" s="1" t="s">
        <v>271</v>
      </c>
      <c r="J1341" s="6">
        <v>460000</v>
      </c>
      <c r="K1341" s="1" t="s">
        <v>742</v>
      </c>
      <c r="L1341" s="6">
        <v>460146</v>
      </c>
      <c r="M1341" s="2">
        <v>0</v>
      </c>
      <c r="N1341" s="1" t="s">
        <v>1035</v>
      </c>
      <c r="O1341" s="1" t="s">
        <v>651</v>
      </c>
      <c r="P1341" s="2">
        <v>0</v>
      </c>
      <c r="Q1341" s="2">
        <v>0</v>
      </c>
      <c r="R1341" s="2">
        <v>-0.28000000000000003</v>
      </c>
      <c r="S1341" s="2">
        <v>0</v>
      </c>
      <c r="T1341" s="2">
        <v>-0.28000000000000003</v>
      </c>
      <c r="U1341" s="2">
        <v>0</v>
      </c>
      <c r="V1341" s="2">
        <v>0</v>
      </c>
      <c r="W1341" s="2">
        <v>0</v>
      </c>
      <c r="X1341" s="2">
        <v>-0.28000000000000003</v>
      </c>
      <c r="Y1341" s="2">
        <v>0</v>
      </c>
      <c r="Z1341" s="2">
        <v>-0.28000000000000003</v>
      </c>
      <c r="AA1341" s="2">
        <v>0</v>
      </c>
    </row>
    <row r="1342" spans="1:27" ht="15" customHeight="1" x14ac:dyDescent="0.25">
      <c r="A1342" s="75" t="str">
        <f t="shared" si="60"/>
        <v>LEARBF5.3</v>
      </c>
      <c r="B1342" s="75">
        <f>VLOOKUP(L1342,Mapping!D:F,3,0)</f>
        <v>5.3</v>
      </c>
      <c r="C1342" s="75" t="str">
        <f>VLOOKUP(L1342,Mapping!D:G,4,0)</f>
        <v>Ignore</v>
      </c>
      <c r="D1342" s="78">
        <f t="shared" si="61"/>
        <v>-0.72770557999999996</v>
      </c>
      <c r="E1342" s="78">
        <f t="shared" si="62"/>
        <v>-0.72770557999999996</v>
      </c>
      <c r="F1342" s="76">
        <f>VLOOKUP(L1342,Mapping!D:H,5,0)</f>
        <v>0</v>
      </c>
      <c r="G1342" s="1" t="s">
        <v>648</v>
      </c>
      <c r="H1342" s="1" t="s">
        <v>268</v>
      </c>
      <c r="I1342" s="1" t="s">
        <v>271</v>
      </c>
      <c r="J1342" s="6">
        <v>510000</v>
      </c>
      <c r="K1342" s="1" t="s">
        <v>745</v>
      </c>
      <c r="L1342" s="6">
        <v>511100</v>
      </c>
      <c r="M1342" s="2">
        <v>0</v>
      </c>
      <c r="N1342" s="1" t="s">
        <v>782</v>
      </c>
      <c r="O1342" s="1" t="s">
        <v>651</v>
      </c>
      <c r="P1342" s="2">
        <v>0</v>
      </c>
      <c r="Q1342" s="2">
        <v>0</v>
      </c>
      <c r="R1342" s="2">
        <v>-7277055.7999999998</v>
      </c>
      <c r="S1342" s="2">
        <v>0</v>
      </c>
      <c r="T1342" s="2">
        <v>-7277055.7999999998</v>
      </c>
      <c r="U1342" s="2">
        <v>0</v>
      </c>
      <c r="V1342" s="2">
        <v>0</v>
      </c>
      <c r="W1342" s="2">
        <v>0</v>
      </c>
      <c r="X1342" s="2">
        <v>-7277055.7999999998</v>
      </c>
      <c r="Y1342" s="2">
        <v>0</v>
      </c>
      <c r="Z1342" s="2">
        <v>-7277055.7999999998</v>
      </c>
      <c r="AA1342" s="2">
        <v>0</v>
      </c>
    </row>
    <row r="1343" spans="1:27" ht="15" customHeight="1" x14ac:dyDescent="0.25">
      <c r="A1343" s="75" t="str">
        <f t="shared" si="60"/>
        <v>LEARBF5.3</v>
      </c>
      <c r="B1343" s="75">
        <f>VLOOKUP(L1343,Mapping!D:F,3,0)</f>
        <v>5.3</v>
      </c>
      <c r="C1343" s="75" t="str">
        <f>VLOOKUP(L1343,Mapping!D:G,4,0)</f>
        <v>Ignore</v>
      </c>
      <c r="D1343" s="78">
        <f t="shared" si="61"/>
        <v>-6.9024533659999996</v>
      </c>
      <c r="E1343" s="78">
        <f t="shared" si="62"/>
        <v>-6.9024533659999996</v>
      </c>
      <c r="F1343" s="76">
        <f>VLOOKUP(L1343,Mapping!D:H,5,0)</f>
        <v>0</v>
      </c>
      <c r="G1343" s="1" t="s">
        <v>648</v>
      </c>
      <c r="H1343" s="1" t="s">
        <v>268</v>
      </c>
      <c r="I1343" s="1" t="s">
        <v>271</v>
      </c>
      <c r="J1343" s="6">
        <v>510000</v>
      </c>
      <c r="K1343" s="1" t="s">
        <v>745</v>
      </c>
      <c r="L1343" s="6">
        <v>513120</v>
      </c>
      <c r="M1343" s="2">
        <v>0</v>
      </c>
      <c r="N1343" s="1" t="s">
        <v>915</v>
      </c>
      <c r="O1343" s="1" t="s">
        <v>651</v>
      </c>
      <c r="P1343" s="2">
        <v>0</v>
      </c>
      <c r="Q1343" s="2">
        <v>0</v>
      </c>
      <c r="R1343" s="2">
        <v>-69024533.659999996</v>
      </c>
      <c r="S1343" s="2">
        <v>0</v>
      </c>
      <c r="T1343" s="2">
        <v>-69024533.659999996</v>
      </c>
      <c r="U1343" s="2">
        <v>0</v>
      </c>
      <c r="V1343" s="2">
        <v>0</v>
      </c>
      <c r="W1343" s="2">
        <v>0</v>
      </c>
      <c r="X1343" s="2">
        <v>-69024533.659999996</v>
      </c>
      <c r="Y1343" s="2">
        <v>0</v>
      </c>
      <c r="Z1343" s="2">
        <v>-69024533.659999996</v>
      </c>
      <c r="AA1343" s="2">
        <v>0</v>
      </c>
    </row>
    <row r="1344" spans="1:27" ht="15" customHeight="1" x14ac:dyDescent="0.25">
      <c r="A1344" s="75" t="str">
        <f t="shared" si="60"/>
        <v>LEARBF6.3</v>
      </c>
      <c r="B1344" s="75">
        <f>VLOOKUP(L1344,Mapping!D:F,3,0)</f>
        <v>6.3</v>
      </c>
      <c r="C1344" s="75" t="str">
        <f>VLOOKUP(L1344,Mapping!D:G,4,0)</f>
        <v>Mirror</v>
      </c>
      <c r="D1344" s="78">
        <f t="shared" si="61"/>
        <v>-5.0595800000000004E-4</v>
      </c>
      <c r="E1344" s="78">
        <f t="shared" si="62"/>
        <v>-5.0595800000000004E-4</v>
      </c>
      <c r="F1344" s="76">
        <f>VLOOKUP(L1344,Mapping!D:H,5,0)</f>
        <v>0</v>
      </c>
      <c r="G1344" s="1" t="s">
        <v>648</v>
      </c>
      <c r="H1344" s="1" t="s">
        <v>268</v>
      </c>
      <c r="I1344" s="1" t="s">
        <v>271</v>
      </c>
      <c r="J1344" s="6">
        <v>550000</v>
      </c>
      <c r="K1344" s="1" t="s">
        <v>752</v>
      </c>
      <c r="L1344" s="6">
        <v>553007</v>
      </c>
      <c r="M1344" s="2">
        <v>0</v>
      </c>
      <c r="N1344" s="1" t="s">
        <v>753</v>
      </c>
      <c r="O1344" s="1" t="s">
        <v>651</v>
      </c>
      <c r="P1344" s="2">
        <v>0</v>
      </c>
      <c r="Q1344" s="2">
        <v>0</v>
      </c>
      <c r="R1344" s="2">
        <v>-5059.58</v>
      </c>
      <c r="S1344" s="2">
        <v>0</v>
      </c>
      <c r="T1344" s="2">
        <v>-5059.58</v>
      </c>
      <c r="U1344" s="2">
        <v>0</v>
      </c>
      <c r="V1344" s="2">
        <v>0</v>
      </c>
      <c r="W1344" s="2">
        <v>0</v>
      </c>
      <c r="X1344" s="2">
        <v>-5059.58</v>
      </c>
      <c r="Y1344" s="2">
        <v>0</v>
      </c>
      <c r="Z1344" s="2">
        <v>-5059.58</v>
      </c>
      <c r="AA1344" s="2">
        <v>0</v>
      </c>
    </row>
    <row r="1345" spans="1:27" ht="15" customHeight="1" x14ac:dyDescent="0.25">
      <c r="A1345" s="75" t="str">
        <f t="shared" si="60"/>
        <v>LEARBF6.3</v>
      </c>
      <c r="B1345" s="75">
        <f>VLOOKUP(L1345,Mapping!D:F,3,0)</f>
        <v>6.3</v>
      </c>
      <c r="C1345" s="75" t="str">
        <f>VLOOKUP(L1345,Mapping!D:G,4,0)</f>
        <v>Mirror</v>
      </c>
      <c r="D1345" s="78">
        <f t="shared" si="61"/>
        <v>-2.3600000000000001E-3</v>
      </c>
      <c r="E1345" s="78">
        <f t="shared" si="62"/>
        <v>-2.3600000000000001E-3</v>
      </c>
      <c r="F1345" s="76">
        <f>VLOOKUP(L1345,Mapping!D:H,5,0)</f>
        <v>0</v>
      </c>
      <c r="G1345" s="1" t="s">
        <v>648</v>
      </c>
      <c r="H1345" s="1" t="s">
        <v>268</v>
      </c>
      <c r="I1345" s="1" t="s">
        <v>271</v>
      </c>
      <c r="J1345" s="6">
        <v>550000</v>
      </c>
      <c r="K1345" s="1" t="s">
        <v>752</v>
      </c>
      <c r="L1345" s="6">
        <v>553020</v>
      </c>
      <c r="M1345" s="2">
        <v>0</v>
      </c>
      <c r="N1345" s="1" t="s">
        <v>1652</v>
      </c>
      <c r="O1345" s="1" t="s">
        <v>651</v>
      </c>
      <c r="P1345" s="2">
        <v>0</v>
      </c>
      <c r="Q1345" s="2">
        <v>0</v>
      </c>
      <c r="R1345" s="2">
        <v>-23600</v>
      </c>
      <c r="S1345" s="2">
        <v>0</v>
      </c>
      <c r="T1345" s="2">
        <v>-23600</v>
      </c>
      <c r="U1345" s="2">
        <v>0</v>
      </c>
      <c r="V1345" s="2">
        <v>0</v>
      </c>
      <c r="W1345" s="2">
        <v>0</v>
      </c>
      <c r="X1345" s="2">
        <v>-23600</v>
      </c>
      <c r="Y1345" s="2">
        <v>0</v>
      </c>
      <c r="Z1345" s="2">
        <v>-23600</v>
      </c>
      <c r="AA1345" s="2">
        <v>0</v>
      </c>
    </row>
    <row r="1346" spans="1:27" ht="15" customHeight="1" x14ac:dyDescent="0.25">
      <c r="A1346" s="75" t="str">
        <f t="shared" si="60"/>
        <v>LEARBF6.3</v>
      </c>
      <c r="B1346" s="75">
        <f>VLOOKUP(L1346,Mapping!D:F,3,0)</f>
        <v>6.3</v>
      </c>
      <c r="C1346" s="75" t="str">
        <f>VLOOKUP(L1346,Mapping!D:G,4,0)</f>
        <v>Mirror</v>
      </c>
      <c r="D1346" s="78">
        <f t="shared" si="61"/>
        <v>-9.2389600000000011E-4</v>
      </c>
      <c r="E1346" s="78">
        <f t="shared" si="62"/>
        <v>-9.2389600000000011E-4</v>
      </c>
      <c r="F1346" s="76">
        <f>VLOOKUP(L1346,Mapping!D:H,5,0)</f>
        <v>0</v>
      </c>
      <c r="G1346" s="1" t="s">
        <v>648</v>
      </c>
      <c r="H1346" s="1" t="s">
        <v>268</v>
      </c>
      <c r="I1346" s="1" t="s">
        <v>271</v>
      </c>
      <c r="J1346" s="6">
        <v>550000</v>
      </c>
      <c r="K1346" s="1" t="s">
        <v>752</v>
      </c>
      <c r="L1346" s="6">
        <v>553107</v>
      </c>
      <c r="M1346" s="2">
        <v>0</v>
      </c>
      <c r="N1346" s="1" t="s">
        <v>755</v>
      </c>
      <c r="O1346" s="1" t="s">
        <v>651</v>
      </c>
      <c r="P1346" s="2">
        <v>0</v>
      </c>
      <c r="Q1346" s="2">
        <v>0</v>
      </c>
      <c r="R1346" s="2">
        <v>-9238.9600000000009</v>
      </c>
      <c r="S1346" s="2">
        <v>0</v>
      </c>
      <c r="T1346" s="2">
        <v>-9238.9600000000009</v>
      </c>
      <c r="U1346" s="2">
        <v>0</v>
      </c>
      <c r="V1346" s="2">
        <v>0</v>
      </c>
      <c r="W1346" s="2">
        <v>0</v>
      </c>
      <c r="X1346" s="2">
        <v>-9238.9600000000009</v>
      </c>
      <c r="Y1346" s="2">
        <v>0</v>
      </c>
      <c r="Z1346" s="2">
        <v>-9238.9600000000009</v>
      </c>
      <c r="AA1346" s="2">
        <v>0</v>
      </c>
    </row>
    <row r="1347" spans="1:27" ht="15" customHeight="1" x14ac:dyDescent="0.25">
      <c r="A1347" s="75" t="str">
        <f t="shared" si="60"/>
        <v>LEARBF6.3</v>
      </c>
      <c r="B1347" s="75">
        <f>VLOOKUP(L1347,Mapping!D:F,3,0)</f>
        <v>6.3</v>
      </c>
      <c r="C1347" s="75" t="str">
        <f>VLOOKUP(L1347,Mapping!D:G,4,0)</f>
        <v>Mirror</v>
      </c>
      <c r="D1347" s="78">
        <f t="shared" si="61"/>
        <v>2.2112760000000002E-2</v>
      </c>
      <c r="E1347" s="78">
        <f t="shared" si="62"/>
        <v>2.2112760000000002E-2</v>
      </c>
      <c r="F1347" s="76">
        <f>VLOOKUP(L1347,Mapping!D:H,5,0)</f>
        <v>0</v>
      </c>
      <c r="G1347" s="1" t="s">
        <v>648</v>
      </c>
      <c r="H1347" s="1" t="s">
        <v>268</v>
      </c>
      <c r="I1347" s="1" t="s">
        <v>271</v>
      </c>
      <c r="J1347" s="6">
        <v>550000</v>
      </c>
      <c r="K1347" s="1" t="s">
        <v>752</v>
      </c>
      <c r="L1347" s="6">
        <v>553111</v>
      </c>
      <c r="M1347" s="2">
        <v>0</v>
      </c>
      <c r="N1347" s="1" t="s">
        <v>756</v>
      </c>
      <c r="O1347" s="1" t="s">
        <v>651</v>
      </c>
      <c r="P1347" s="2">
        <v>0</v>
      </c>
      <c r="Q1347" s="2">
        <v>0</v>
      </c>
      <c r="R1347" s="2">
        <v>0</v>
      </c>
      <c r="S1347" s="2">
        <v>221127.6</v>
      </c>
      <c r="T1347" s="2">
        <v>0</v>
      </c>
      <c r="U1347" s="2">
        <v>221127.6</v>
      </c>
      <c r="V1347" s="2">
        <v>0</v>
      </c>
      <c r="W1347" s="2">
        <v>0</v>
      </c>
      <c r="X1347" s="2">
        <v>0</v>
      </c>
      <c r="Y1347" s="2">
        <v>221127.6</v>
      </c>
      <c r="Z1347" s="2">
        <v>0</v>
      </c>
      <c r="AA1347" s="2">
        <v>221127.6</v>
      </c>
    </row>
    <row r="1348" spans="1:27" ht="15" customHeight="1" x14ac:dyDescent="0.25">
      <c r="A1348" s="75" t="str">
        <f t="shared" ref="A1348:A1411" si="63">H1348&amp;B1348</f>
        <v>LEARBF6.3</v>
      </c>
      <c r="B1348" s="75">
        <f>VLOOKUP(L1348,Mapping!D:F,3,0)</f>
        <v>6.3</v>
      </c>
      <c r="C1348" s="75" t="str">
        <f>VLOOKUP(L1348,Mapping!D:G,4,0)</f>
        <v>Mirror</v>
      </c>
      <c r="D1348" s="78">
        <f t="shared" ref="D1348:D1411" si="64">(X1348+Y1348)/10000000</f>
        <v>-9.3355699999999996E-3</v>
      </c>
      <c r="E1348" s="78">
        <f t="shared" ref="E1348:E1411" si="65">(Z1348+AA1348)/10000000</f>
        <v>-9.3355699999999996E-3</v>
      </c>
      <c r="F1348" s="76">
        <f>VLOOKUP(L1348,Mapping!D:H,5,0)</f>
        <v>0</v>
      </c>
      <c r="G1348" s="1" t="s">
        <v>648</v>
      </c>
      <c r="H1348" s="1" t="s">
        <v>268</v>
      </c>
      <c r="I1348" s="1" t="s">
        <v>271</v>
      </c>
      <c r="J1348" s="6">
        <v>550000</v>
      </c>
      <c r="K1348" s="1" t="s">
        <v>752</v>
      </c>
      <c r="L1348" s="6">
        <v>553113</v>
      </c>
      <c r="M1348" s="2">
        <v>0</v>
      </c>
      <c r="N1348" s="1" t="s">
        <v>916</v>
      </c>
      <c r="O1348" s="1" t="s">
        <v>651</v>
      </c>
      <c r="P1348" s="2">
        <v>0</v>
      </c>
      <c r="Q1348" s="2">
        <v>0</v>
      </c>
      <c r="R1348" s="2">
        <v>-93355.7</v>
      </c>
      <c r="S1348" s="2">
        <v>0</v>
      </c>
      <c r="T1348" s="2">
        <v>-93355.7</v>
      </c>
      <c r="U1348" s="2">
        <v>0</v>
      </c>
      <c r="V1348" s="2">
        <v>0</v>
      </c>
      <c r="W1348" s="2">
        <v>0</v>
      </c>
      <c r="X1348" s="2">
        <v>-93355.7</v>
      </c>
      <c r="Y1348" s="2">
        <v>0</v>
      </c>
      <c r="Z1348" s="2">
        <v>-93355.7</v>
      </c>
      <c r="AA1348" s="2">
        <v>0</v>
      </c>
    </row>
    <row r="1349" spans="1:27" ht="15" customHeight="1" x14ac:dyDescent="0.25">
      <c r="A1349" s="75" t="str">
        <f t="shared" si="63"/>
        <v>LEARBF5.3</v>
      </c>
      <c r="B1349" s="75">
        <f>VLOOKUP(L1349,Mapping!D:F,3,0)</f>
        <v>5.3</v>
      </c>
      <c r="C1349" s="75" t="str">
        <f>VLOOKUP(L1349,Mapping!D:G,4,0)</f>
        <v>Ignore</v>
      </c>
      <c r="D1349" s="78">
        <f t="shared" si="64"/>
        <v>-2.0704799999999999E-2</v>
      </c>
      <c r="E1349" s="78">
        <f t="shared" si="65"/>
        <v>-2.0704799999999999E-2</v>
      </c>
      <c r="F1349" s="76">
        <f>VLOOKUP(L1349,Mapping!D:H,5,0)</f>
        <v>0</v>
      </c>
      <c r="G1349" s="1" t="s">
        <v>648</v>
      </c>
      <c r="H1349" s="1" t="s">
        <v>268</v>
      </c>
      <c r="I1349" s="1" t="s">
        <v>271</v>
      </c>
      <c r="J1349" s="6">
        <v>550000</v>
      </c>
      <c r="K1349" s="1" t="s">
        <v>752</v>
      </c>
      <c r="L1349" s="6">
        <v>553128</v>
      </c>
      <c r="M1349" s="2">
        <v>0</v>
      </c>
      <c r="N1349" s="1" t="s">
        <v>917</v>
      </c>
      <c r="O1349" s="1" t="s">
        <v>651</v>
      </c>
      <c r="P1349" s="2">
        <v>0</v>
      </c>
      <c r="Q1349" s="2">
        <v>0</v>
      </c>
      <c r="R1349" s="2">
        <v>-207048</v>
      </c>
      <c r="S1349" s="2">
        <v>0</v>
      </c>
      <c r="T1349" s="2">
        <v>-207048</v>
      </c>
      <c r="U1349" s="2">
        <v>0</v>
      </c>
      <c r="V1349" s="2">
        <v>0</v>
      </c>
      <c r="W1349" s="2">
        <v>0</v>
      </c>
      <c r="X1349" s="2">
        <v>-207048</v>
      </c>
      <c r="Y1349" s="2">
        <v>0</v>
      </c>
      <c r="Z1349" s="2">
        <v>-207048</v>
      </c>
      <c r="AA1349" s="2">
        <v>0</v>
      </c>
    </row>
    <row r="1350" spans="1:27" ht="15" customHeight="1" x14ac:dyDescent="0.25">
      <c r="A1350" s="75" t="str">
        <f t="shared" si="63"/>
        <v>LEARBF6.2</v>
      </c>
      <c r="B1350" s="75">
        <f>VLOOKUP(L1350,Mapping!D:F,3,0)</f>
        <v>6.2</v>
      </c>
      <c r="C1350" s="75" t="str">
        <f>VLOOKUP(L1350,Mapping!D:G,4,0)</f>
        <v>Mirror</v>
      </c>
      <c r="D1350" s="78">
        <f t="shared" si="64"/>
        <v>-1.4650500000000001E-4</v>
      </c>
      <c r="E1350" s="78">
        <f t="shared" si="65"/>
        <v>-1.4650500000000001E-4</v>
      </c>
      <c r="F1350" s="76">
        <f>VLOOKUP(L1350,Mapping!D:H,5,0)</f>
        <v>0</v>
      </c>
      <c r="G1350" s="1" t="s">
        <v>648</v>
      </c>
      <c r="H1350" s="1" t="s">
        <v>268</v>
      </c>
      <c r="I1350" s="1" t="s">
        <v>271</v>
      </c>
      <c r="J1350" s="6">
        <v>550000</v>
      </c>
      <c r="K1350" s="1" t="s">
        <v>752</v>
      </c>
      <c r="L1350" s="6">
        <v>553131</v>
      </c>
      <c r="M1350" s="2">
        <v>0</v>
      </c>
      <c r="N1350" s="1" t="s">
        <v>757</v>
      </c>
      <c r="O1350" s="1" t="s">
        <v>651</v>
      </c>
      <c r="P1350" s="2">
        <v>0</v>
      </c>
      <c r="Q1350" s="2">
        <v>0</v>
      </c>
      <c r="R1350" s="2">
        <v>-1465.05</v>
      </c>
      <c r="S1350" s="2">
        <v>0</v>
      </c>
      <c r="T1350" s="2">
        <v>-1465.05</v>
      </c>
      <c r="U1350" s="2">
        <v>0</v>
      </c>
      <c r="V1350" s="2">
        <v>0</v>
      </c>
      <c r="W1350" s="2">
        <v>0</v>
      </c>
      <c r="X1350" s="2">
        <v>-1465.05</v>
      </c>
      <c r="Y1350" s="2">
        <v>0</v>
      </c>
      <c r="Z1350" s="2">
        <v>-1465.05</v>
      </c>
      <c r="AA1350" s="2">
        <v>0</v>
      </c>
    </row>
    <row r="1351" spans="1:27" ht="15" customHeight="1" x14ac:dyDescent="0.25">
      <c r="A1351" s="75" t="str">
        <f t="shared" si="63"/>
        <v>LEARBF6.3</v>
      </c>
      <c r="B1351" s="75">
        <f>VLOOKUP(L1351,Mapping!D:F,3,0)</f>
        <v>6.3</v>
      </c>
      <c r="C1351" s="75" t="str">
        <f>VLOOKUP(L1351,Mapping!D:G,4,0)</f>
        <v>Mirror</v>
      </c>
      <c r="D1351" s="78">
        <f t="shared" si="64"/>
        <v>-2.1891000000000001E-5</v>
      </c>
      <c r="E1351" s="78">
        <f t="shared" si="65"/>
        <v>-2.1891000000000001E-5</v>
      </c>
      <c r="F1351" s="76">
        <f>VLOOKUP(L1351,Mapping!D:H,5,0)</f>
        <v>0</v>
      </c>
      <c r="G1351" s="1" t="s">
        <v>648</v>
      </c>
      <c r="H1351" s="1" t="s">
        <v>268</v>
      </c>
      <c r="I1351" s="1" t="s">
        <v>271</v>
      </c>
      <c r="J1351" s="6">
        <v>550000</v>
      </c>
      <c r="K1351" s="1" t="s">
        <v>752</v>
      </c>
      <c r="L1351" s="6">
        <v>553141</v>
      </c>
      <c r="M1351" s="2">
        <v>0</v>
      </c>
      <c r="N1351" s="1" t="s">
        <v>758</v>
      </c>
      <c r="O1351" s="1" t="s">
        <v>651</v>
      </c>
      <c r="P1351" s="2">
        <v>0</v>
      </c>
      <c r="Q1351" s="2">
        <v>0</v>
      </c>
      <c r="R1351" s="2">
        <v>-218.91</v>
      </c>
      <c r="S1351" s="2">
        <v>0</v>
      </c>
      <c r="T1351" s="2">
        <v>-218.91</v>
      </c>
      <c r="U1351" s="2">
        <v>0</v>
      </c>
      <c r="V1351" s="2">
        <v>0</v>
      </c>
      <c r="W1351" s="2">
        <v>0</v>
      </c>
      <c r="X1351" s="2">
        <v>-218.91</v>
      </c>
      <c r="Y1351" s="2">
        <v>0</v>
      </c>
      <c r="Z1351" s="2">
        <v>-218.91</v>
      </c>
      <c r="AA1351" s="2">
        <v>0</v>
      </c>
    </row>
    <row r="1352" spans="1:27" ht="15" customHeight="1" x14ac:dyDescent="0.25">
      <c r="A1352" s="75" t="str">
        <f t="shared" si="63"/>
        <v>LEARBF6.3</v>
      </c>
      <c r="B1352" s="75">
        <f>VLOOKUP(L1352,Mapping!D:F,3,0)</f>
        <v>6.3</v>
      </c>
      <c r="C1352" s="75" t="str">
        <f>VLOOKUP(L1352,Mapping!D:G,4,0)</f>
        <v>Accrual</v>
      </c>
      <c r="D1352" s="78">
        <f t="shared" si="64"/>
        <v>-1.7504389999999999E-3</v>
      </c>
      <c r="E1352" s="78">
        <f t="shared" si="65"/>
        <v>-1.7504389999999999E-3</v>
      </c>
      <c r="F1352" s="76">
        <f>VLOOKUP(L1352,Mapping!D:H,5,0)</f>
        <v>0</v>
      </c>
      <c r="G1352" s="1" t="s">
        <v>648</v>
      </c>
      <c r="H1352" s="1" t="s">
        <v>268</v>
      </c>
      <c r="I1352" s="1" t="s">
        <v>271</v>
      </c>
      <c r="J1352" s="6">
        <v>550000</v>
      </c>
      <c r="K1352" s="1" t="s">
        <v>752</v>
      </c>
      <c r="L1352" s="6">
        <v>553171</v>
      </c>
      <c r="M1352" s="2">
        <v>0</v>
      </c>
      <c r="N1352" s="1" t="s">
        <v>759</v>
      </c>
      <c r="O1352" s="1" t="s">
        <v>651</v>
      </c>
      <c r="P1352" s="2">
        <v>0</v>
      </c>
      <c r="Q1352" s="2">
        <v>0</v>
      </c>
      <c r="R1352" s="2">
        <v>-17504.39</v>
      </c>
      <c r="S1352" s="2">
        <v>0</v>
      </c>
      <c r="T1352" s="2">
        <v>-17504.39</v>
      </c>
      <c r="U1352" s="2">
        <v>0</v>
      </c>
      <c r="V1352" s="2">
        <v>0</v>
      </c>
      <c r="W1352" s="2">
        <v>0</v>
      </c>
      <c r="X1352" s="2">
        <v>-17504.39</v>
      </c>
      <c r="Y1352" s="2">
        <v>0</v>
      </c>
      <c r="Z1352" s="2">
        <v>-17504.39</v>
      </c>
      <c r="AA1352" s="2">
        <v>0</v>
      </c>
    </row>
    <row r="1353" spans="1:27" ht="15" customHeight="1" x14ac:dyDescent="0.25">
      <c r="A1353" s="75" t="str">
        <f t="shared" si="63"/>
        <v>LEARBF6.3</v>
      </c>
      <c r="B1353" s="75">
        <f>VLOOKUP(L1353,Mapping!D:F,3,0)</f>
        <v>6.3</v>
      </c>
      <c r="C1353" s="75" t="str">
        <f>VLOOKUP(L1353,Mapping!D:G,4,0)</f>
        <v>Accrual</v>
      </c>
      <c r="D1353" s="78">
        <f t="shared" si="64"/>
        <v>-1.891E-6</v>
      </c>
      <c r="E1353" s="78">
        <f t="shared" si="65"/>
        <v>-1.891E-6</v>
      </c>
      <c r="F1353" s="76">
        <f>VLOOKUP(L1353,Mapping!D:H,5,0)</f>
        <v>0</v>
      </c>
      <c r="G1353" s="1" t="s">
        <v>648</v>
      </c>
      <c r="H1353" s="1" t="s">
        <v>268</v>
      </c>
      <c r="I1353" s="1" t="s">
        <v>271</v>
      </c>
      <c r="J1353" s="6">
        <v>550000</v>
      </c>
      <c r="K1353" s="1" t="s">
        <v>752</v>
      </c>
      <c r="L1353" s="6">
        <v>553176</v>
      </c>
      <c r="M1353" s="2">
        <v>0</v>
      </c>
      <c r="N1353" s="1" t="s">
        <v>760</v>
      </c>
      <c r="O1353" s="1" t="s">
        <v>651</v>
      </c>
      <c r="P1353" s="2">
        <v>0</v>
      </c>
      <c r="Q1353" s="2">
        <v>0</v>
      </c>
      <c r="R1353" s="2">
        <v>-18.91</v>
      </c>
      <c r="S1353" s="2">
        <v>0</v>
      </c>
      <c r="T1353" s="2">
        <v>-18.91</v>
      </c>
      <c r="U1353" s="2">
        <v>0</v>
      </c>
      <c r="V1353" s="2">
        <v>0</v>
      </c>
      <c r="W1353" s="2">
        <v>0</v>
      </c>
      <c r="X1353" s="2">
        <v>-18.91</v>
      </c>
      <c r="Y1353" s="2">
        <v>0</v>
      </c>
      <c r="Z1353" s="2">
        <v>-18.91</v>
      </c>
      <c r="AA1353" s="2">
        <v>0</v>
      </c>
    </row>
    <row r="1354" spans="1:27" ht="15" customHeight="1" x14ac:dyDescent="0.25">
      <c r="A1354" s="75" t="str">
        <f t="shared" si="63"/>
        <v>LEARBF6.3</v>
      </c>
      <c r="B1354" s="75">
        <f>VLOOKUP(L1354,Mapping!D:F,3,0)</f>
        <v>6.3</v>
      </c>
      <c r="C1354" s="75" t="str">
        <f>VLOOKUP(L1354,Mapping!D:G,4,0)</f>
        <v>Mirror</v>
      </c>
      <c r="D1354" s="78">
        <f t="shared" si="64"/>
        <v>-6.8056499999999999E-3</v>
      </c>
      <c r="E1354" s="78">
        <f t="shared" si="65"/>
        <v>-6.8056499999999999E-3</v>
      </c>
      <c r="F1354" s="76">
        <f>VLOOKUP(L1354,Mapping!D:H,5,0)</f>
        <v>0</v>
      </c>
      <c r="G1354" s="1" t="s">
        <v>648</v>
      </c>
      <c r="H1354" s="1" t="s">
        <v>268</v>
      </c>
      <c r="I1354" s="1" t="s">
        <v>271</v>
      </c>
      <c r="J1354" s="6">
        <v>550000</v>
      </c>
      <c r="K1354" s="1" t="s">
        <v>752</v>
      </c>
      <c r="L1354" s="6">
        <v>553180</v>
      </c>
      <c r="M1354" s="2">
        <v>0</v>
      </c>
      <c r="N1354" s="1" t="s">
        <v>761</v>
      </c>
      <c r="O1354" s="1" t="s">
        <v>651</v>
      </c>
      <c r="P1354" s="2">
        <v>0</v>
      </c>
      <c r="Q1354" s="2">
        <v>0</v>
      </c>
      <c r="R1354" s="2">
        <v>-68056.5</v>
      </c>
      <c r="S1354" s="2">
        <v>0</v>
      </c>
      <c r="T1354" s="2">
        <v>-68056.5</v>
      </c>
      <c r="U1354" s="2">
        <v>0</v>
      </c>
      <c r="V1354" s="2">
        <v>0</v>
      </c>
      <c r="W1354" s="2">
        <v>0</v>
      </c>
      <c r="X1354" s="2">
        <v>-68056.5</v>
      </c>
      <c r="Y1354" s="2">
        <v>0</v>
      </c>
      <c r="Z1354" s="2">
        <v>-68056.5</v>
      </c>
      <c r="AA1354" s="2">
        <v>0</v>
      </c>
    </row>
    <row r="1355" spans="1:27" ht="15" customHeight="1" x14ac:dyDescent="0.25">
      <c r="A1355" s="75" t="str">
        <f t="shared" si="63"/>
        <v>LEARBF6.3</v>
      </c>
      <c r="B1355" s="75">
        <f>VLOOKUP(L1355,Mapping!D:F,3,0)</f>
        <v>6.3</v>
      </c>
      <c r="C1355" s="75" t="str">
        <f>VLOOKUP(L1355,Mapping!D:G,4,0)</f>
        <v>Accrual</v>
      </c>
      <c r="D1355" s="78">
        <f t="shared" si="64"/>
        <v>-4.1354031999999999E-2</v>
      </c>
      <c r="E1355" s="78">
        <f t="shared" si="65"/>
        <v>-4.1354031999999999E-2</v>
      </c>
      <c r="F1355" s="76">
        <f>VLOOKUP(L1355,Mapping!D:H,5,0)</f>
        <v>0</v>
      </c>
      <c r="G1355" s="1" t="s">
        <v>648</v>
      </c>
      <c r="H1355" s="1" t="s">
        <v>268</v>
      </c>
      <c r="I1355" s="1" t="s">
        <v>271</v>
      </c>
      <c r="J1355" s="6">
        <v>550000</v>
      </c>
      <c r="K1355" s="1" t="s">
        <v>752</v>
      </c>
      <c r="L1355" s="6">
        <v>553190</v>
      </c>
      <c r="M1355" s="2">
        <v>0</v>
      </c>
      <c r="N1355" s="1" t="s">
        <v>762</v>
      </c>
      <c r="O1355" s="1" t="s">
        <v>651</v>
      </c>
      <c r="P1355" s="2">
        <v>0</v>
      </c>
      <c r="Q1355" s="2">
        <v>0</v>
      </c>
      <c r="R1355" s="2">
        <v>-413540.32</v>
      </c>
      <c r="S1355" s="2">
        <v>0</v>
      </c>
      <c r="T1355" s="2">
        <v>-413540.32</v>
      </c>
      <c r="U1355" s="2">
        <v>0</v>
      </c>
      <c r="V1355" s="2">
        <v>0</v>
      </c>
      <c r="W1355" s="2">
        <v>0</v>
      </c>
      <c r="X1355" s="2">
        <v>-413540.32</v>
      </c>
      <c r="Y1355" s="2">
        <v>0</v>
      </c>
      <c r="Z1355" s="2">
        <v>-413540.32</v>
      </c>
      <c r="AA1355" s="2">
        <v>0</v>
      </c>
    </row>
    <row r="1356" spans="1:27" ht="15" customHeight="1" x14ac:dyDescent="0.25">
      <c r="A1356" s="75" t="str">
        <f t="shared" si="63"/>
        <v>LEARBF6.3</v>
      </c>
      <c r="B1356" s="75">
        <f>VLOOKUP(L1356,Mapping!D:F,3,0)</f>
        <v>6.3</v>
      </c>
      <c r="C1356" s="75" t="str">
        <f>VLOOKUP(L1356,Mapping!D:G,4,0)</f>
        <v>Accrual</v>
      </c>
      <c r="D1356" s="78">
        <f t="shared" si="64"/>
        <v>-7.9555006999999997E-2</v>
      </c>
      <c r="E1356" s="78">
        <f t="shared" si="65"/>
        <v>-7.9555006999999997E-2</v>
      </c>
      <c r="F1356" s="76">
        <f>VLOOKUP(L1356,Mapping!D:H,5,0)</f>
        <v>0</v>
      </c>
      <c r="G1356" s="1" t="s">
        <v>648</v>
      </c>
      <c r="H1356" s="1" t="s">
        <v>268</v>
      </c>
      <c r="I1356" s="1" t="s">
        <v>271</v>
      </c>
      <c r="J1356" s="6">
        <v>550000</v>
      </c>
      <c r="K1356" s="1" t="s">
        <v>752</v>
      </c>
      <c r="L1356" s="6">
        <v>553202</v>
      </c>
      <c r="M1356" s="2">
        <v>0</v>
      </c>
      <c r="N1356" s="1" t="s">
        <v>764</v>
      </c>
      <c r="O1356" s="1" t="s">
        <v>651</v>
      </c>
      <c r="P1356" s="2">
        <v>0</v>
      </c>
      <c r="Q1356" s="2">
        <v>0</v>
      </c>
      <c r="R1356" s="2">
        <v>-795550.07</v>
      </c>
      <c r="S1356" s="2">
        <v>0</v>
      </c>
      <c r="T1356" s="2">
        <v>-795550.07</v>
      </c>
      <c r="U1356" s="2">
        <v>0</v>
      </c>
      <c r="V1356" s="2">
        <v>0</v>
      </c>
      <c r="W1356" s="2">
        <v>0</v>
      </c>
      <c r="X1356" s="2">
        <v>-795550.07</v>
      </c>
      <c r="Y1356" s="2">
        <v>0</v>
      </c>
      <c r="Z1356" s="2">
        <v>-795550.07</v>
      </c>
      <c r="AA1356" s="2">
        <v>0</v>
      </c>
    </row>
    <row r="1357" spans="1:27" ht="15" customHeight="1" x14ac:dyDescent="0.25">
      <c r="A1357" s="75" t="str">
        <f t="shared" si="63"/>
        <v>LEARBF6.3</v>
      </c>
      <c r="B1357" s="75">
        <f>VLOOKUP(L1357,Mapping!D:F,3,0)</f>
        <v>6.3</v>
      </c>
      <c r="C1357" s="75" t="str">
        <f>VLOOKUP(L1357,Mapping!D:G,4,0)</f>
        <v>Accrual</v>
      </c>
      <c r="D1357" s="78">
        <f t="shared" si="64"/>
        <v>4.0533799999999999E-4</v>
      </c>
      <c r="E1357" s="78">
        <f t="shared" si="65"/>
        <v>4.0533799999999999E-4</v>
      </c>
      <c r="F1357" s="76">
        <f>VLOOKUP(L1357,Mapping!D:H,5,0)</f>
        <v>0</v>
      </c>
      <c r="G1357" s="1" t="s">
        <v>648</v>
      </c>
      <c r="H1357" s="1" t="s">
        <v>268</v>
      </c>
      <c r="I1357" s="1" t="s">
        <v>271</v>
      </c>
      <c r="J1357" s="6">
        <v>550000</v>
      </c>
      <c r="K1357" s="1" t="s">
        <v>752</v>
      </c>
      <c r="L1357" s="6">
        <v>553203</v>
      </c>
      <c r="M1357" s="2">
        <v>0</v>
      </c>
      <c r="N1357" s="1" t="s">
        <v>828</v>
      </c>
      <c r="O1357" s="1" t="s">
        <v>651</v>
      </c>
      <c r="P1357" s="2">
        <v>0</v>
      </c>
      <c r="Q1357" s="2">
        <v>0</v>
      </c>
      <c r="R1357" s="2">
        <v>0</v>
      </c>
      <c r="S1357" s="2">
        <v>4053.38</v>
      </c>
      <c r="T1357" s="2">
        <v>0</v>
      </c>
      <c r="U1357" s="2">
        <v>4053.38</v>
      </c>
      <c r="V1357" s="2">
        <v>0</v>
      </c>
      <c r="W1357" s="2">
        <v>0</v>
      </c>
      <c r="X1357" s="2">
        <v>0</v>
      </c>
      <c r="Y1357" s="2">
        <v>4053.38</v>
      </c>
      <c r="Z1357" s="2">
        <v>0</v>
      </c>
      <c r="AA1357" s="2">
        <v>4053.38</v>
      </c>
    </row>
    <row r="1358" spans="1:27" ht="15" customHeight="1" x14ac:dyDescent="0.25">
      <c r="A1358" s="75" t="str">
        <f t="shared" si="63"/>
        <v>LEARBF6.3</v>
      </c>
      <c r="B1358" s="75">
        <f>VLOOKUP(L1358,Mapping!D:F,3,0)</f>
        <v>6.3</v>
      </c>
      <c r="C1358" s="75" t="str">
        <f>VLOOKUP(L1358,Mapping!D:G,4,0)</f>
        <v>Mirror</v>
      </c>
      <c r="D1358" s="78">
        <f t="shared" si="64"/>
        <v>3.6003233000000003E-2</v>
      </c>
      <c r="E1358" s="78">
        <f t="shared" si="65"/>
        <v>3.6003233000000003E-2</v>
      </c>
      <c r="F1358" s="76">
        <f>VLOOKUP(L1358,Mapping!D:H,5,0)</f>
        <v>0</v>
      </c>
      <c r="G1358" s="1" t="s">
        <v>648</v>
      </c>
      <c r="H1358" s="1" t="s">
        <v>268</v>
      </c>
      <c r="I1358" s="1" t="s">
        <v>271</v>
      </c>
      <c r="J1358" s="6">
        <v>550000</v>
      </c>
      <c r="K1358" s="1" t="s">
        <v>752</v>
      </c>
      <c r="L1358" s="6">
        <v>553208</v>
      </c>
      <c r="M1358" s="2">
        <v>0</v>
      </c>
      <c r="N1358" s="1" t="s">
        <v>765</v>
      </c>
      <c r="O1358" s="1" t="s">
        <v>651</v>
      </c>
      <c r="P1358" s="2">
        <v>0</v>
      </c>
      <c r="Q1358" s="2">
        <v>0</v>
      </c>
      <c r="R1358" s="2">
        <v>0</v>
      </c>
      <c r="S1358" s="2">
        <v>360032.33</v>
      </c>
      <c r="T1358" s="2">
        <v>0</v>
      </c>
      <c r="U1358" s="2">
        <v>360032.33</v>
      </c>
      <c r="V1358" s="2">
        <v>0</v>
      </c>
      <c r="W1358" s="2">
        <v>0</v>
      </c>
      <c r="X1358" s="2">
        <v>0</v>
      </c>
      <c r="Y1358" s="2">
        <v>360032.33</v>
      </c>
      <c r="Z1358" s="2">
        <v>0</v>
      </c>
      <c r="AA1358" s="2">
        <v>360032.33</v>
      </c>
    </row>
    <row r="1359" spans="1:27" ht="15" customHeight="1" x14ac:dyDescent="0.25">
      <c r="A1359" s="75" t="str">
        <f t="shared" si="63"/>
        <v>LEARBF6.3</v>
      </c>
      <c r="B1359" s="75">
        <f>VLOOKUP(L1359,Mapping!D:F,3,0)</f>
        <v>6.3</v>
      </c>
      <c r="C1359" s="75" t="str">
        <f>VLOOKUP(L1359,Mapping!D:G,4,0)</f>
        <v>Mirror</v>
      </c>
      <c r="D1359" s="78">
        <f t="shared" si="64"/>
        <v>-5.9000000000000003E-4</v>
      </c>
      <c r="E1359" s="78">
        <f t="shared" si="65"/>
        <v>-5.9000000000000003E-4</v>
      </c>
      <c r="F1359" s="76">
        <f>VLOOKUP(L1359,Mapping!D:H,5,0)</f>
        <v>0</v>
      </c>
      <c r="G1359" s="1" t="s">
        <v>648</v>
      </c>
      <c r="H1359" s="1" t="s">
        <v>268</v>
      </c>
      <c r="I1359" s="1" t="s">
        <v>271</v>
      </c>
      <c r="J1359" s="6">
        <v>550000</v>
      </c>
      <c r="K1359" s="1" t="s">
        <v>752</v>
      </c>
      <c r="L1359" s="6">
        <v>553213</v>
      </c>
      <c r="M1359" s="2">
        <v>0</v>
      </c>
      <c r="N1359" s="1" t="s">
        <v>766</v>
      </c>
      <c r="O1359" s="1" t="s">
        <v>651</v>
      </c>
      <c r="P1359" s="2">
        <v>0</v>
      </c>
      <c r="Q1359" s="2">
        <v>0</v>
      </c>
      <c r="R1359" s="2">
        <v>-5900</v>
      </c>
      <c r="S1359" s="2">
        <v>0</v>
      </c>
      <c r="T1359" s="2">
        <v>-5900</v>
      </c>
      <c r="U1359" s="2">
        <v>0</v>
      </c>
      <c r="V1359" s="2">
        <v>0</v>
      </c>
      <c r="W1359" s="2">
        <v>0</v>
      </c>
      <c r="X1359" s="2">
        <v>-5900</v>
      </c>
      <c r="Y1359" s="2">
        <v>0</v>
      </c>
      <c r="Z1359" s="2">
        <v>-5900</v>
      </c>
      <c r="AA1359" s="2">
        <v>0</v>
      </c>
    </row>
    <row r="1360" spans="1:27" ht="15" customHeight="1" x14ac:dyDescent="0.25">
      <c r="A1360" s="75" t="str">
        <f t="shared" si="63"/>
        <v>LEARBF6.3</v>
      </c>
      <c r="B1360" s="75">
        <f>VLOOKUP(L1360,Mapping!D:F,3,0)</f>
        <v>6.3</v>
      </c>
      <c r="C1360" s="75" t="str">
        <f>VLOOKUP(L1360,Mapping!D:G,4,0)</f>
        <v>Mirror</v>
      </c>
      <c r="D1360" s="78">
        <f t="shared" si="64"/>
        <v>-2.8456999999999999E-5</v>
      </c>
      <c r="E1360" s="78">
        <f t="shared" si="65"/>
        <v>-2.8456999999999999E-5</v>
      </c>
      <c r="F1360" s="76">
        <f>VLOOKUP(L1360,Mapping!D:H,5,0)</f>
        <v>0</v>
      </c>
      <c r="G1360" s="1" t="s">
        <v>648</v>
      </c>
      <c r="H1360" s="1" t="s">
        <v>268</v>
      </c>
      <c r="I1360" s="1" t="s">
        <v>271</v>
      </c>
      <c r="J1360" s="6">
        <v>550000</v>
      </c>
      <c r="K1360" s="1" t="s">
        <v>752</v>
      </c>
      <c r="L1360" s="6">
        <v>553219</v>
      </c>
      <c r="M1360" s="2">
        <v>0</v>
      </c>
      <c r="N1360" s="1" t="s">
        <v>951</v>
      </c>
      <c r="O1360" s="1" t="s">
        <v>651</v>
      </c>
      <c r="P1360" s="2">
        <v>0</v>
      </c>
      <c r="Q1360" s="2">
        <v>0</v>
      </c>
      <c r="R1360" s="2">
        <v>-284.57</v>
      </c>
      <c r="S1360" s="2">
        <v>0</v>
      </c>
      <c r="T1360" s="2">
        <v>-284.57</v>
      </c>
      <c r="U1360" s="2">
        <v>0</v>
      </c>
      <c r="V1360" s="2">
        <v>0</v>
      </c>
      <c r="W1360" s="2">
        <v>0</v>
      </c>
      <c r="X1360" s="2">
        <v>-284.57</v>
      </c>
      <c r="Y1360" s="2">
        <v>0</v>
      </c>
      <c r="Z1360" s="2">
        <v>-284.57</v>
      </c>
      <c r="AA1360" s="2">
        <v>0</v>
      </c>
    </row>
    <row r="1361" spans="1:27" ht="15" customHeight="1" x14ac:dyDescent="0.25">
      <c r="A1361" s="75" t="str">
        <f t="shared" si="63"/>
        <v>LEARBF5.3</v>
      </c>
      <c r="B1361" s="75">
        <f>VLOOKUP(L1361,Mapping!D:F,3,0)</f>
        <v>5.3</v>
      </c>
      <c r="C1361" s="75" t="str">
        <f>VLOOKUP(L1361,Mapping!D:G,4,0)</f>
        <v>Ignore</v>
      </c>
      <c r="D1361" s="78">
        <f t="shared" si="64"/>
        <v>-7.8507935000000001E-2</v>
      </c>
      <c r="E1361" s="78">
        <f t="shared" si="65"/>
        <v>-7.8507935000000001E-2</v>
      </c>
      <c r="F1361" s="76">
        <f>VLOOKUP(L1361,Mapping!D:H,5,0)</f>
        <v>0</v>
      </c>
      <c r="G1361" s="1" t="s">
        <v>648</v>
      </c>
      <c r="H1361" s="1" t="s">
        <v>268</v>
      </c>
      <c r="I1361" s="1" t="s">
        <v>271</v>
      </c>
      <c r="J1361" s="6">
        <v>550000</v>
      </c>
      <c r="K1361" s="1" t="s">
        <v>752</v>
      </c>
      <c r="L1361" s="6">
        <v>553227</v>
      </c>
      <c r="M1361" s="2">
        <v>0</v>
      </c>
      <c r="N1361" s="1" t="s">
        <v>918</v>
      </c>
      <c r="O1361" s="1" t="s">
        <v>651</v>
      </c>
      <c r="P1361" s="2">
        <v>0</v>
      </c>
      <c r="Q1361" s="2">
        <v>0</v>
      </c>
      <c r="R1361" s="2">
        <v>-785079.35</v>
      </c>
      <c r="S1361" s="2">
        <v>0</v>
      </c>
      <c r="T1361" s="2">
        <v>-785079.35</v>
      </c>
      <c r="U1361" s="2">
        <v>0</v>
      </c>
      <c r="V1361" s="2">
        <v>0</v>
      </c>
      <c r="W1361" s="2">
        <v>0</v>
      </c>
      <c r="X1361" s="2">
        <v>-785079.35</v>
      </c>
      <c r="Y1361" s="2">
        <v>0</v>
      </c>
      <c r="Z1361" s="2">
        <v>-785079.35</v>
      </c>
      <c r="AA1361" s="2">
        <v>0</v>
      </c>
    </row>
    <row r="1362" spans="1:27" ht="15" customHeight="1" x14ac:dyDescent="0.25">
      <c r="A1362" s="75" t="str">
        <f t="shared" si="63"/>
        <v>LEARBF6.3</v>
      </c>
      <c r="B1362" s="75">
        <f>VLOOKUP(L1362,Mapping!D:F,3,0)</f>
        <v>6.3</v>
      </c>
      <c r="C1362" s="75" t="str">
        <f>VLOOKUP(L1362,Mapping!D:G,4,0)</f>
        <v>Accrual</v>
      </c>
      <c r="D1362" s="78">
        <f t="shared" si="64"/>
        <v>1.0137080000000001E-3</v>
      </c>
      <c r="E1362" s="78">
        <f t="shared" si="65"/>
        <v>1.0137080000000001E-3</v>
      </c>
      <c r="F1362" s="76">
        <f>VLOOKUP(L1362,Mapping!D:H,5,0)</f>
        <v>0</v>
      </c>
      <c r="G1362" s="1" t="s">
        <v>648</v>
      </c>
      <c r="H1362" s="1" t="s">
        <v>268</v>
      </c>
      <c r="I1362" s="1" t="s">
        <v>271</v>
      </c>
      <c r="J1362" s="6">
        <v>550000</v>
      </c>
      <c r="K1362" s="1" t="s">
        <v>752</v>
      </c>
      <c r="L1362" s="6">
        <v>553274</v>
      </c>
      <c r="M1362" s="2">
        <v>0</v>
      </c>
      <c r="N1362" s="1" t="s">
        <v>817</v>
      </c>
      <c r="O1362" s="1" t="s">
        <v>651</v>
      </c>
      <c r="P1362" s="2">
        <v>0</v>
      </c>
      <c r="Q1362" s="2">
        <v>0</v>
      </c>
      <c r="R1362" s="2">
        <v>0</v>
      </c>
      <c r="S1362" s="2">
        <v>10137.08</v>
      </c>
      <c r="T1362" s="2">
        <v>0</v>
      </c>
      <c r="U1362" s="2">
        <v>10137.08</v>
      </c>
      <c r="V1362" s="2">
        <v>0</v>
      </c>
      <c r="W1362" s="2">
        <v>0</v>
      </c>
      <c r="X1362" s="2">
        <v>0</v>
      </c>
      <c r="Y1362" s="2">
        <v>10137.08</v>
      </c>
      <c r="Z1362" s="2">
        <v>0</v>
      </c>
      <c r="AA1362" s="2">
        <v>10137.08</v>
      </c>
    </row>
    <row r="1363" spans="1:27" ht="15" customHeight="1" x14ac:dyDescent="0.25">
      <c r="A1363" s="75" t="str">
        <f t="shared" si="63"/>
        <v>LEARBF6.3</v>
      </c>
      <c r="B1363" s="75">
        <f>VLOOKUP(L1363,Mapping!D:F,3,0)</f>
        <v>6.3</v>
      </c>
      <c r="C1363" s="75" t="str">
        <f>VLOOKUP(L1363,Mapping!D:G,4,0)</f>
        <v>Accrual</v>
      </c>
      <c r="D1363" s="78">
        <f t="shared" si="64"/>
        <v>-1.7504389999999999E-3</v>
      </c>
      <c r="E1363" s="78">
        <f t="shared" si="65"/>
        <v>-1.7504389999999999E-3</v>
      </c>
      <c r="F1363" s="76">
        <f>VLOOKUP(L1363,Mapping!D:H,5,0)</f>
        <v>0</v>
      </c>
      <c r="G1363" s="1" t="s">
        <v>648</v>
      </c>
      <c r="H1363" s="1" t="s">
        <v>268</v>
      </c>
      <c r="I1363" s="1" t="s">
        <v>271</v>
      </c>
      <c r="J1363" s="6">
        <v>550000</v>
      </c>
      <c r="K1363" s="1" t="s">
        <v>752</v>
      </c>
      <c r="L1363" s="6">
        <v>554526</v>
      </c>
      <c r="M1363" s="2">
        <v>0</v>
      </c>
      <c r="N1363" s="1" t="s">
        <v>767</v>
      </c>
      <c r="O1363" s="1" t="s">
        <v>651</v>
      </c>
      <c r="P1363" s="2">
        <v>0</v>
      </c>
      <c r="Q1363" s="2">
        <v>0</v>
      </c>
      <c r="R1363" s="2">
        <v>-17504.39</v>
      </c>
      <c r="S1363" s="2">
        <v>0</v>
      </c>
      <c r="T1363" s="2">
        <v>-17504.39</v>
      </c>
      <c r="U1363" s="2">
        <v>0</v>
      </c>
      <c r="V1363" s="2">
        <v>0</v>
      </c>
      <c r="W1363" s="2">
        <v>0</v>
      </c>
      <c r="X1363" s="2">
        <v>-17504.39</v>
      </c>
      <c r="Y1363" s="2">
        <v>0</v>
      </c>
      <c r="Z1363" s="2">
        <v>-17504.39</v>
      </c>
      <c r="AA1363" s="2">
        <v>0</v>
      </c>
    </row>
    <row r="1364" spans="1:27" ht="15" customHeight="1" x14ac:dyDescent="0.25">
      <c r="A1364" s="75" t="str">
        <f t="shared" si="63"/>
        <v>LEARBF6.3</v>
      </c>
      <c r="B1364" s="75">
        <f>VLOOKUP(L1364,Mapping!D:F,3,0)</f>
        <v>6.3</v>
      </c>
      <c r="C1364" s="75" t="str">
        <f>VLOOKUP(L1364,Mapping!D:G,4,0)</f>
        <v>Mirror</v>
      </c>
      <c r="D1364" s="78">
        <f t="shared" si="64"/>
        <v>-1.0652999999999999E-5</v>
      </c>
      <c r="E1364" s="78">
        <f t="shared" si="65"/>
        <v>-1.0652999999999999E-5</v>
      </c>
      <c r="F1364" s="76">
        <f>VLOOKUP(L1364,Mapping!D:H,5,0)</f>
        <v>0</v>
      </c>
      <c r="G1364" s="1" t="s">
        <v>648</v>
      </c>
      <c r="H1364" s="1" t="s">
        <v>268</v>
      </c>
      <c r="I1364" s="1" t="s">
        <v>271</v>
      </c>
      <c r="J1364" s="6">
        <v>550000</v>
      </c>
      <c r="K1364" s="1" t="s">
        <v>752</v>
      </c>
      <c r="L1364" s="6">
        <v>554527</v>
      </c>
      <c r="M1364" s="2">
        <v>0</v>
      </c>
      <c r="N1364" s="1" t="s">
        <v>768</v>
      </c>
      <c r="O1364" s="1" t="s">
        <v>651</v>
      </c>
      <c r="P1364" s="2">
        <v>0</v>
      </c>
      <c r="Q1364" s="2">
        <v>0</v>
      </c>
      <c r="R1364" s="2">
        <v>-106.53</v>
      </c>
      <c r="S1364" s="2">
        <v>0</v>
      </c>
      <c r="T1364" s="2">
        <v>-106.53</v>
      </c>
      <c r="U1364" s="2">
        <v>0</v>
      </c>
      <c r="V1364" s="2">
        <v>0</v>
      </c>
      <c r="W1364" s="2">
        <v>0</v>
      </c>
      <c r="X1364" s="2">
        <v>-106.53</v>
      </c>
      <c r="Y1364" s="2">
        <v>0</v>
      </c>
      <c r="Z1364" s="2">
        <v>-106.53</v>
      </c>
      <c r="AA1364" s="2">
        <v>0</v>
      </c>
    </row>
    <row r="1365" spans="1:27" ht="15" customHeight="1" x14ac:dyDescent="0.25">
      <c r="A1365" s="75" t="str">
        <f t="shared" si="63"/>
        <v>LEARBF6.3</v>
      </c>
      <c r="B1365" s="75">
        <f>VLOOKUP(L1365,Mapping!D:F,3,0)</f>
        <v>6.3</v>
      </c>
      <c r="C1365" s="75" t="str">
        <f>VLOOKUP(L1365,Mapping!D:G,4,0)</f>
        <v>Mirror</v>
      </c>
      <c r="D1365" s="78">
        <f t="shared" si="64"/>
        <v>-1.234597E-3</v>
      </c>
      <c r="E1365" s="78">
        <f t="shared" si="65"/>
        <v>-1.234597E-3</v>
      </c>
      <c r="F1365" s="76">
        <f>VLOOKUP(L1365,Mapping!D:H,5,0)</f>
        <v>0</v>
      </c>
      <c r="G1365" s="1" t="s">
        <v>648</v>
      </c>
      <c r="H1365" s="1" t="s">
        <v>268</v>
      </c>
      <c r="I1365" s="1" t="s">
        <v>271</v>
      </c>
      <c r="J1365" s="6">
        <v>550000</v>
      </c>
      <c r="K1365" s="1" t="s">
        <v>752</v>
      </c>
      <c r="L1365" s="6">
        <v>555104</v>
      </c>
      <c r="M1365" s="2">
        <v>0</v>
      </c>
      <c r="N1365" s="1" t="s">
        <v>769</v>
      </c>
      <c r="O1365" s="1" t="s">
        <v>651</v>
      </c>
      <c r="P1365" s="2">
        <v>0</v>
      </c>
      <c r="Q1365" s="2">
        <v>0</v>
      </c>
      <c r="R1365" s="2">
        <v>-12345.97</v>
      </c>
      <c r="S1365" s="2">
        <v>0</v>
      </c>
      <c r="T1365" s="2">
        <v>-12345.97</v>
      </c>
      <c r="U1365" s="2">
        <v>0</v>
      </c>
      <c r="V1365" s="2">
        <v>0</v>
      </c>
      <c r="W1365" s="2">
        <v>0</v>
      </c>
      <c r="X1365" s="2">
        <v>-12345.97</v>
      </c>
      <c r="Y1365" s="2">
        <v>0</v>
      </c>
      <c r="Z1365" s="2">
        <v>-12345.97</v>
      </c>
      <c r="AA1365" s="2">
        <v>0</v>
      </c>
    </row>
    <row r="1366" spans="1:27" ht="15" customHeight="1" x14ac:dyDescent="0.25">
      <c r="A1366" s="75" t="str">
        <f t="shared" si="63"/>
        <v>LEARBF6.3</v>
      </c>
      <c r="B1366" s="75">
        <f>VLOOKUP(L1366,Mapping!D:F,3,0)</f>
        <v>6.3</v>
      </c>
      <c r="C1366" s="75" t="str">
        <f>VLOOKUP(L1366,Mapping!D:G,4,0)</f>
        <v>Mirror</v>
      </c>
      <c r="D1366" s="78">
        <f t="shared" si="64"/>
        <v>-3.6003233000000003E-2</v>
      </c>
      <c r="E1366" s="78">
        <f t="shared" si="65"/>
        <v>-3.6003233000000003E-2</v>
      </c>
      <c r="F1366" s="76">
        <f>VLOOKUP(L1366,Mapping!D:H,5,0)</f>
        <v>0</v>
      </c>
      <c r="G1366" s="1" t="s">
        <v>648</v>
      </c>
      <c r="H1366" s="1" t="s">
        <v>268</v>
      </c>
      <c r="I1366" s="1" t="s">
        <v>271</v>
      </c>
      <c r="J1366" s="6">
        <v>550000</v>
      </c>
      <c r="K1366" s="1" t="s">
        <v>752</v>
      </c>
      <c r="L1366" s="6">
        <v>555157</v>
      </c>
      <c r="M1366" s="2">
        <v>0</v>
      </c>
      <c r="N1366" s="1" t="s">
        <v>770</v>
      </c>
      <c r="O1366" s="1" t="s">
        <v>651</v>
      </c>
      <c r="P1366" s="2">
        <v>0</v>
      </c>
      <c r="Q1366" s="2">
        <v>0</v>
      </c>
      <c r="R1366" s="2">
        <v>-360032.33</v>
      </c>
      <c r="S1366" s="2">
        <v>0</v>
      </c>
      <c r="T1366" s="2">
        <v>-360032.33</v>
      </c>
      <c r="U1366" s="2">
        <v>0</v>
      </c>
      <c r="V1366" s="2">
        <v>0</v>
      </c>
      <c r="W1366" s="2">
        <v>0</v>
      </c>
      <c r="X1366" s="2">
        <v>-360032.33</v>
      </c>
      <c r="Y1366" s="2">
        <v>0</v>
      </c>
      <c r="Z1366" s="2">
        <v>-360032.33</v>
      </c>
      <c r="AA1366" s="2">
        <v>0</v>
      </c>
    </row>
    <row r="1367" spans="1:27" ht="15" customHeight="1" x14ac:dyDescent="0.25">
      <c r="A1367" s="75" t="str">
        <f t="shared" si="63"/>
        <v>LEARBF6.3</v>
      </c>
      <c r="B1367" s="75">
        <f>VLOOKUP(L1367,Mapping!D:F,3,0)</f>
        <v>6.3</v>
      </c>
      <c r="C1367" s="75" t="str">
        <f>VLOOKUP(L1367,Mapping!D:G,4,0)</f>
        <v>Mirror</v>
      </c>
      <c r="D1367" s="78">
        <f t="shared" si="64"/>
        <v>-1.17784E-4</v>
      </c>
      <c r="E1367" s="78">
        <f t="shared" si="65"/>
        <v>-1.17784E-4</v>
      </c>
      <c r="F1367" s="76">
        <f>VLOOKUP(L1367,Mapping!D:H,5,0)</f>
        <v>0</v>
      </c>
      <c r="G1367" s="1" t="s">
        <v>648</v>
      </c>
      <c r="H1367" s="1" t="s">
        <v>268</v>
      </c>
      <c r="I1367" s="1" t="s">
        <v>271</v>
      </c>
      <c r="J1367" s="6">
        <v>550000</v>
      </c>
      <c r="K1367" s="1" t="s">
        <v>752</v>
      </c>
      <c r="L1367" s="6">
        <v>555204</v>
      </c>
      <c r="M1367" s="2">
        <v>0</v>
      </c>
      <c r="N1367" s="1" t="s">
        <v>771</v>
      </c>
      <c r="O1367" s="1" t="s">
        <v>651</v>
      </c>
      <c r="P1367" s="2">
        <v>0</v>
      </c>
      <c r="Q1367" s="2">
        <v>0</v>
      </c>
      <c r="R1367" s="2">
        <v>-1177.8399999999999</v>
      </c>
      <c r="S1367" s="2">
        <v>0</v>
      </c>
      <c r="T1367" s="2">
        <v>-1177.8399999999999</v>
      </c>
      <c r="U1367" s="2">
        <v>0</v>
      </c>
      <c r="V1367" s="2">
        <v>0</v>
      </c>
      <c r="W1367" s="2">
        <v>0</v>
      </c>
      <c r="X1367" s="2">
        <v>-1177.8399999999999</v>
      </c>
      <c r="Y1367" s="2">
        <v>0</v>
      </c>
      <c r="Z1367" s="2">
        <v>-1177.8399999999999</v>
      </c>
      <c r="AA1367" s="2">
        <v>0</v>
      </c>
    </row>
    <row r="1368" spans="1:27" ht="15" customHeight="1" x14ac:dyDescent="0.25">
      <c r="A1368" s="75" t="str">
        <f t="shared" si="63"/>
        <v>LEARBF6.1</v>
      </c>
      <c r="B1368" s="75">
        <f>VLOOKUP(L1368,Mapping!D:F,3,0)</f>
        <v>6.1</v>
      </c>
      <c r="C1368" s="75" t="str">
        <f>VLOOKUP(L1368,Mapping!D:G,4,0)</f>
        <v>Accrual</v>
      </c>
      <c r="D1368" s="78">
        <f t="shared" si="64"/>
        <v>-1.5879760000000001E-3</v>
      </c>
      <c r="E1368" s="78">
        <f t="shared" si="65"/>
        <v>-1.5879760000000001E-3</v>
      </c>
      <c r="F1368" s="76">
        <f>VLOOKUP(L1368,Mapping!D:H,5,0)</f>
        <v>0</v>
      </c>
      <c r="G1368" s="1" t="s">
        <v>648</v>
      </c>
      <c r="H1368" s="1" t="s">
        <v>268</v>
      </c>
      <c r="I1368" s="1" t="s">
        <v>271</v>
      </c>
      <c r="J1368" s="6">
        <v>550000</v>
      </c>
      <c r="K1368" s="1" t="s">
        <v>752</v>
      </c>
      <c r="L1368" s="6">
        <v>555597</v>
      </c>
      <c r="M1368" s="2">
        <v>0</v>
      </c>
      <c r="N1368" s="1" t="s">
        <v>772</v>
      </c>
      <c r="O1368" s="1" t="s">
        <v>651</v>
      </c>
      <c r="P1368" s="2">
        <v>0</v>
      </c>
      <c r="Q1368" s="2">
        <v>0</v>
      </c>
      <c r="R1368" s="2">
        <v>-15879.76</v>
      </c>
      <c r="S1368" s="2">
        <v>0</v>
      </c>
      <c r="T1368" s="2">
        <v>-15879.76</v>
      </c>
      <c r="U1368" s="2">
        <v>0</v>
      </c>
      <c r="V1368" s="2">
        <v>0</v>
      </c>
      <c r="W1368" s="2">
        <v>0</v>
      </c>
      <c r="X1368" s="2">
        <v>-15879.76</v>
      </c>
      <c r="Y1368" s="2">
        <v>0</v>
      </c>
      <c r="Z1368" s="2">
        <v>-15879.76</v>
      </c>
      <c r="AA1368" s="2">
        <v>0</v>
      </c>
    </row>
    <row r="1369" spans="1:27" ht="15" customHeight="1" x14ac:dyDescent="0.25">
      <c r="A1369" s="75" t="str">
        <f t="shared" si="63"/>
        <v>LEARBF6.1</v>
      </c>
      <c r="B1369" s="75">
        <f>VLOOKUP(L1369,Mapping!D:F,3,0)</f>
        <v>6.1</v>
      </c>
      <c r="C1369" s="75" t="str">
        <f>VLOOKUP(L1369,Mapping!D:G,4,0)</f>
        <v>Accrual</v>
      </c>
      <c r="D1369" s="78">
        <f t="shared" si="64"/>
        <v>-1.5879760000000001E-3</v>
      </c>
      <c r="E1369" s="78">
        <f t="shared" si="65"/>
        <v>-1.5879760000000001E-3</v>
      </c>
      <c r="F1369" s="76">
        <f>VLOOKUP(L1369,Mapping!D:H,5,0)</f>
        <v>0</v>
      </c>
      <c r="G1369" s="1" t="s">
        <v>648</v>
      </c>
      <c r="H1369" s="1" t="s">
        <v>268</v>
      </c>
      <c r="I1369" s="1" t="s">
        <v>271</v>
      </c>
      <c r="J1369" s="6">
        <v>550000</v>
      </c>
      <c r="K1369" s="1" t="s">
        <v>752</v>
      </c>
      <c r="L1369" s="6">
        <v>555598</v>
      </c>
      <c r="M1369" s="2">
        <v>0</v>
      </c>
      <c r="N1369" s="1" t="s">
        <v>773</v>
      </c>
      <c r="O1369" s="1" t="s">
        <v>651</v>
      </c>
      <c r="P1369" s="2">
        <v>0</v>
      </c>
      <c r="Q1369" s="2">
        <v>0</v>
      </c>
      <c r="R1369" s="2">
        <v>-15879.76</v>
      </c>
      <c r="S1369" s="2">
        <v>0</v>
      </c>
      <c r="T1369" s="2">
        <v>-15879.76</v>
      </c>
      <c r="U1369" s="2">
        <v>0</v>
      </c>
      <c r="V1369" s="2">
        <v>0</v>
      </c>
      <c r="W1369" s="2">
        <v>0</v>
      </c>
      <c r="X1369" s="2">
        <v>-15879.76</v>
      </c>
      <c r="Y1369" s="2">
        <v>0</v>
      </c>
      <c r="Z1369" s="2">
        <v>-15879.76</v>
      </c>
      <c r="AA1369" s="2">
        <v>0</v>
      </c>
    </row>
    <row r="1370" spans="1:27" ht="15" customHeight="1" x14ac:dyDescent="0.25">
      <c r="A1370" s="75" t="str">
        <f t="shared" si="63"/>
        <v>LEARBF6.1</v>
      </c>
      <c r="B1370" s="75">
        <f>VLOOKUP(L1370,Mapping!D:F,3,0)</f>
        <v>6.1</v>
      </c>
      <c r="C1370" s="75" t="str">
        <f>VLOOKUP(L1370,Mapping!D:G,4,0)</f>
        <v>Accrual</v>
      </c>
      <c r="D1370" s="78">
        <f t="shared" si="64"/>
        <v>3.294E-5</v>
      </c>
      <c r="E1370" s="78">
        <f t="shared" si="65"/>
        <v>3.294E-5</v>
      </c>
      <c r="F1370" s="76">
        <f>VLOOKUP(L1370,Mapping!D:H,5,0)</f>
        <v>0</v>
      </c>
      <c r="G1370" s="1" t="s">
        <v>648</v>
      </c>
      <c r="H1370" s="1" t="s">
        <v>268</v>
      </c>
      <c r="I1370" s="1" t="s">
        <v>271</v>
      </c>
      <c r="J1370" s="6">
        <v>550000</v>
      </c>
      <c r="K1370" s="1" t="s">
        <v>752</v>
      </c>
      <c r="L1370" s="6">
        <v>555599</v>
      </c>
      <c r="M1370" s="2">
        <v>0</v>
      </c>
      <c r="N1370" s="1" t="s">
        <v>774</v>
      </c>
      <c r="O1370" s="1" t="s">
        <v>651</v>
      </c>
      <c r="P1370" s="2">
        <v>0</v>
      </c>
      <c r="Q1370" s="2">
        <v>0</v>
      </c>
      <c r="R1370" s="2">
        <v>0</v>
      </c>
      <c r="S1370" s="2">
        <v>329.4</v>
      </c>
      <c r="T1370" s="2">
        <v>0</v>
      </c>
      <c r="U1370" s="2">
        <v>329.4</v>
      </c>
      <c r="V1370" s="2">
        <v>0</v>
      </c>
      <c r="W1370" s="2">
        <v>0</v>
      </c>
      <c r="X1370" s="2">
        <v>0</v>
      </c>
      <c r="Y1370" s="2">
        <v>329.4</v>
      </c>
      <c r="Z1370" s="2">
        <v>0</v>
      </c>
      <c r="AA1370" s="2">
        <v>329.4</v>
      </c>
    </row>
    <row r="1371" spans="1:27" ht="15" customHeight="1" x14ac:dyDescent="0.25">
      <c r="A1371" s="75" t="str">
        <f t="shared" si="63"/>
        <v>LEARBF6.1</v>
      </c>
      <c r="B1371" s="75">
        <f>VLOOKUP(L1371,Mapping!D:F,3,0)</f>
        <v>6.1</v>
      </c>
      <c r="C1371" s="75" t="str">
        <f>VLOOKUP(L1371,Mapping!D:G,4,0)</f>
        <v>Accrual</v>
      </c>
      <c r="D1371" s="78">
        <f t="shared" si="64"/>
        <v>3.294E-5</v>
      </c>
      <c r="E1371" s="78">
        <f t="shared" si="65"/>
        <v>3.294E-5</v>
      </c>
      <c r="F1371" s="76">
        <f>VLOOKUP(L1371,Mapping!D:H,5,0)</f>
        <v>0</v>
      </c>
      <c r="G1371" s="1" t="s">
        <v>648</v>
      </c>
      <c r="H1371" s="1" t="s">
        <v>268</v>
      </c>
      <c r="I1371" s="1" t="s">
        <v>271</v>
      </c>
      <c r="J1371" s="6">
        <v>550000</v>
      </c>
      <c r="K1371" s="1" t="s">
        <v>752</v>
      </c>
      <c r="L1371" s="6">
        <v>555600</v>
      </c>
      <c r="M1371" s="2">
        <v>0</v>
      </c>
      <c r="N1371" s="1" t="s">
        <v>775</v>
      </c>
      <c r="O1371" s="1" t="s">
        <v>651</v>
      </c>
      <c r="P1371" s="2">
        <v>0</v>
      </c>
      <c r="Q1371" s="2">
        <v>0</v>
      </c>
      <c r="R1371" s="2">
        <v>0</v>
      </c>
      <c r="S1371" s="2">
        <v>329.4</v>
      </c>
      <c r="T1371" s="2">
        <v>0</v>
      </c>
      <c r="U1371" s="2">
        <v>329.4</v>
      </c>
      <c r="V1371" s="2">
        <v>0</v>
      </c>
      <c r="W1371" s="2">
        <v>0</v>
      </c>
      <c r="X1371" s="2">
        <v>0</v>
      </c>
      <c r="Y1371" s="2">
        <v>329.4</v>
      </c>
      <c r="Z1371" s="2">
        <v>0</v>
      </c>
      <c r="AA1371" s="2">
        <v>329.4</v>
      </c>
    </row>
    <row r="1372" spans="1:27" ht="15" customHeight="1" x14ac:dyDescent="0.25">
      <c r="A1372" s="75" t="str">
        <f t="shared" si="63"/>
        <v>LEARBF6.3</v>
      </c>
      <c r="B1372" s="75">
        <f>VLOOKUP(L1372,Mapping!D:F,3,0)</f>
        <v>6.3</v>
      </c>
      <c r="C1372" s="75" t="str">
        <f>VLOOKUP(L1372,Mapping!D:G,4,0)</f>
        <v>Mirror</v>
      </c>
      <c r="D1372" s="78">
        <f t="shared" si="64"/>
        <v>-3.1798999999999998E-5</v>
      </c>
      <c r="E1372" s="78">
        <f t="shared" si="65"/>
        <v>-3.1798999999999998E-5</v>
      </c>
      <c r="F1372" s="76">
        <f>VLOOKUP(L1372,Mapping!D:H,5,0)</f>
        <v>0</v>
      </c>
      <c r="G1372" s="1" t="s">
        <v>648</v>
      </c>
      <c r="H1372" s="1" t="s">
        <v>268</v>
      </c>
      <c r="I1372" s="1" t="s">
        <v>271</v>
      </c>
      <c r="J1372" s="6">
        <v>550000</v>
      </c>
      <c r="K1372" s="1" t="s">
        <v>752</v>
      </c>
      <c r="L1372" s="6">
        <v>556421</v>
      </c>
      <c r="M1372" s="2">
        <v>0</v>
      </c>
      <c r="N1372" s="1" t="s">
        <v>776</v>
      </c>
      <c r="O1372" s="1" t="s">
        <v>651</v>
      </c>
      <c r="P1372" s="2">
        <v>0</v>
      </c>
      <c r="Q1372" s="2">
        <v>0</v>
      </c>
      <c r="R1372" s="2">
        <v>-317.99</v>
      </c>
      <c r="S1372" s="2">
        <v>0</v>
      </c>
      <c r="T1372" s="2">
        <v>-317.99</v>
      </c>
      <c r="U1372" s="2">
        <v>0</v>
      </c>
      <c r="V1372" s="2">
        <v>0</v>
      </c>
      <c r="W1372" s="2">
        <v>0</v>
      </c>
      <c r="X1372" s="2">
        <v>-317.99</v>
      </c>
      <c r="Y1372" s="2">
        <v>0</v>
      </c>
      <c r="Z1372" s="2">
        <v>-317.99</v>
      </c>
      <c r="AA1372" s="2">
        <v>0</v>
      </c>
    </row>
    <row r="1373" spans="1:27" ht="15" customHeight="1" x14ac:dyDescent="0.25">
      <c r="A1373" s="75" t="str">
        <f t="shared" si="63"/>
        <v>LEARBF6.1</v>
      </c>
      <c r="B1373" s="75">
        <f>VLOOKUP(L1373,Mapping!D:F,3,0)</f>
        <v>6.1</v>
      </c>
      <c r="C1373" s="75" t="str">
        <f>VLOOKUP(L1373,Mapping!D:G,4,0)</f>
        <v>Accrual</v>
      </c>
      <c r="D1373" s="78">
        <f t="shared" si="64"/>
        <v>-1.7644139000000003E-2</v>
      </c>
      <c r="E1373" s="78">
        <f t="shared" si="65"/>
        <v>-1.7644139000000003E-2</v>
      </c>
      <c r="F1373" s="76">
        <f>VLOOKUP(L1373,Mapping!D:H,5,0)</f>
        <v>0</v>
      </c>
      <c r="G1373" s="1" t="s">
        <v>648</v>
      </c>
      <c r="H1373" s="1" t="s">
        <v>268</v>
      </c>
      <c r="I1373" s="1" t="s">
        <v>271</v>
      </c>
      <c r="J1373" s="6">
        <v>555100</v>
      </c>
      <c r="K1373" s="1" t="s">
        <v>777</v>
      </c>
      <c r="L1373" s="6">
        <v>555100</v>
      </c>
      <c r="M1373" s="2">
        <v>0</v>
      </c>
      <c r="N1373" s="1" t="s">
        <v>778</v>
      </c>
      <c r="O1373" s="1" t="s">
        <v>651</v>
      </c>
      <c r="P1373" s="2">
        <v>0</v>
      </c>
      <c r="Q1373" s="2">
        <v>0</v>
      </c>
      <c r="R1373" s="2">
        <v>-176441.39</v>
      </c>
      <c r="S1373" s="2">
        <v>0</v>
      </c>
      <c r="T1373" s="2">
        <v>-176441.39</v>
      </c>
      <c r="U1373" s="2">
        <v>0</v>
      </c>
      <c r="V1373" s="2">
        <v>0</v>
      </c>
      <c r="W1373" s="2">
        <v>0</v>
      </c>
      <c r="X1373" s="2">
        <v>-176441.39</v>
      </c>
      <c r="Y1373" s="2">
        <v>0</v>
      </c>
      <c r="Z1373" s="2">
        <v>-176441.39</v>
      </c>
      <c r="AA1373" s="2">
        <v>0</v>
      </c>
    </row>
    <row r="1374" spans="1:27" ht="15" customHeight="1" x14ac:dyDescent="0.25">
      <c r="A1374" s="75" t="str">
        <f t="shared" si="63"/>
        <v>LEARBF6.1</v>
      </c>
      <c r="B1374" s="75">
        <f>VLOOKUP(L1374,Mapping!D:F,3,0)</f>
        <v>6.1</v>
      </c>
      <c r="C1374" s="75" t="str">
        <f>VLOOKUP(L1374,Mapping!D:G,4,0)</f>
        <v>Accrual</v>
      </c>
      <c r="D1374" s="78">
        <f t="shared" si="64"/>
        <v>3.65962E-4</v>
      </c>
      <c r="E1374" s="78">
        <f t="shared" si="65"/>
        <v>3.65962E-4</v>
      </c>
      <c r="F1374" s="76">
        <f>VLOOKUP(L1374,Mapping!D:H,5,0)</f>
        <v>0</v>
      </c>
      <c r="G1374" s="1" t="s">
        <v>648</v>
      </c>
      <c r="H1374" s="1" t="s">
        <v>268</v>
      </c>
      <c r="I1374" s="1" t="s">
        <v>271</v>
      </c>
      <c r="J1374" s="6">
        <v>555100</v>
      </c>
      <c r="K1374" s="1" t="s">
        <v>777</v>
      </c>
      <c r="L1374" s="6">
        <v>555329</v>
      </c>
      <c r="M1374" s="2">
        <v>0</v>
      </c>
      <c r="N1374" s="1" t="s">
        <v>779</v>
      </c>
      <c r="O1374" s="1" t="s">
        <v>651</v>
      </c>
      <c r="P1374" s="2">
        <v>0</v>
      </c>
      <c r="Q1374" s="2">
        <v>0</v>
      </c>
      <c r="R1374" s="2">
        <v>0</v>
      </c>
      <c r="S1374" s="2">
        <v>3659.62</v>
      </c>
      <c r="T1374" s="2">
        <v>0</v>
      </c>
      <c r="U1374" s="2">
        <v>3659.62</v>
      </c>
      <c r="V1374" s="2">
        <v>0</v>
      </c>
      <c r="W1374" s="2">
        <v>0</v>
      </c>
      <c r="X1374" s="2">
        <v>0</v>
      </c>
      <c r="Y1374" s="2">
        <v>3659.62</v>
      </c>
      <c r="Z1374" s="2">
        <v>0</v>
      </c>
      <c r="AA1374" s="2">
        <v>3659.62</v>
      </c>
    </row>
    <row r="1375" spans="1:27" ht="15" customHeight="1" x14ac:dyDescent="0.25">
      <c r="A1375" s="75" t="str">
        <f t="shared" si="63"/>
        <v>LEARBF6.1</v>
      </c>
      <c r="B1375" s="75">
        <f>VLOOKUP(L1375,Mapping!D:F,3,0)</f>
        <v>6.1</v>
      </c>
      <c r="C1375" s="75" t="str">
        <f>VLOOKUP(L1375,Mapping!D:G,4,0)</f>
        <v>Accrual</v>
      </c>
      <c r="D1375" s="78">
        <f t="shared" si="64"/>
        <v>-8.4745759999999993E-3</v>
      </c>
      <c r="E1375" s="78">
        <f t="shared" si="65"/>
        <v>-8.4745759999999993E-3</v>
      </c>
      <c r="F1375" s="76">
        <f>VLOOKUP(L1375,Mapping!D:H,5,0)</f>
        <v>0</v>
      </c>
      <c r="G1375" s="1" t="s">
        <v>648</v>
      </c>
      <c r="H1375" s="1" t="s">
        <v>268</v>
      </c>
      <c r="I1375" s="1" t="s">
        <v>271</v>
      </c>
      <c r="J1375" s="6">
        <v>555100</v>
      </c>
      <c r="K1375" s="1" t="s">
        <v>777</v>
      </c>
      <c r="L1375" s="6">
        <v>557773</v>
      </c>
      <c r="M1375" s="2">
        <v>0</v>
      </c>
      <c r="N1375" s="1" t="s">
        <v>1028</v>
      </c>
      <c r="O1375" s="1" t="s">
        <v>651</v>
      </c>
      <c r="P1375" s="2">
        <v>0</v>
      </c>
      <c r="Q1375" s="2">
        <v>0</v>
      </c>
      <c r="R1375" s="2">
        <v>-84745.76</v>
      </c>
      <c r="S1375" s="2">
        <v>0</v>
      </c>
      <c r="T1375" s="2">
        <v>-84745.76</v>
      </c>
      <c r="U1375" s="2">
        <v>0</v>
      </c>
      <c r="V1375" s="2">
        <v>0</v>
      </c>
      <c r="W1375" s="2">
        <v>0</v>
      </c>
      <c r="X1375" s="2">
        <v>-84745.76</v>
      </c>
      <c r="Y1375" s="2">
        <v>0</v>
      </c>
      <c r="Z1375" s="2">
        <v>-84745.76</v>
      </c>
      <c r="AA1375" s="2">
        <v>0</v>
      </c>
    </row>
    <row r="1376" spans="1:27" ht="15" customHeight="1" x14ac:dyDescent="0.25">
      <c r="A1376" s="75" t="str">
        <f t="shared" si="63"/>
        <v>LEARBF6.1</v>
      </c>
      <c r="B1376" s="75">
        <f>VLOOKUP(L1376,Mapping!D:F,3,0)</f>
        <v>6.1</v>
      </c>
      <c r="C1376" s="75" t="str">
        <f>VLOOKUP(L1376,Mapping!D:G,4,0)</f>
        <v>Accrual</v>
      </c>
      <c r="D1376" s="78">
        <f t="shared" si="64"/>
        <v>-7.6271200000000003E-4</v>
      </c>
      <c r="E1376" s="78">
        <f t="shared" si="65"/>
        <v>-7.6271200000000003E-4</v>
      </c>
      <c r="F1376" s="76">
        <f>VLOOKUP(L1376,Mapping!D:H,5,0)</f>
        <v>0</v>
      </c>
      <c r="G1376" s="1" t="s">
        <v>648</v>
      </c>
      <c r="H1376" s="1" t="s">
        <v>268</v>
      </c>
      <c r="I1376" s="1" t="s">
        <v>271</v>
      </c>
      <c r="J1376" s="6">
        <v>555100</v>
      </c>
      <c r="K1376" s="1" t="s">
        <v>777</v>
      </c>
      <c r="L1376" s="6">
        <v>557774</v>
      </c>
      <c r="M1376" s="2">
        <v>0</v>
      </c>
      <c r="N1376" s="1" t="s">
        <v>1029</v>
      </c>
      <c r="O1376" s="1" t="s">
        <v>651</v>
      </c>
      <c r="P1376" s="2">
        <v>0</v>
      </c>
      <c r="Q1376" s="2">
        <v>0</v>
      </c>
      <c r="R1376" s="2">
        <v>-7627.12</v>
      </c>
      <c r="S1376" s="2">
        <v>0</v>
      </c>
      <c r="T1376" s="2">
        <v>-7627.12</v>
      </c>
      <c r="U1376" s="2">
        <v>0</v>
      </c>
      <c r="V1376" s="2">
        <v>0</v>
      </c>
      <c r="W1376" s="2">
        <v>0</v>
      </c>
      <c r="X1376" s="2">
        <v>-7627.12</v>
      </c>
      <c r="Y1376" s="2">
        <v>0</v>
      </c>
      <c r="Z1376" s="2">
        <v>-7627.12</v>
      </c>
      <c r="AA1376" s="2">
        <v>0</v>
      </c>
    </row>
    <row r="1377" spans="1:27" ht="15" customHeight="1" x14ac:dyDescent="0.25">
      <c r="A1377" s="75" t="str">
        <f t="shared" si="63"/>
        <v>LEARBF6.1</v>
      </c>
      <c r="B1377" s="75">
        <f>VLOOKUP(L1377,Mapping!D:F,3,0)</f>
        <v>6.1</v>
      </c>
      <c r="C1377" s="75" t="str">
        <f>VLOOKUP(L1377,Mapping!D:G,4,0)</f>
        <v>Accrual</v>
      </c>
      <c r="D1377" s="78">
        <f t="shared" si="64"/>
        <v>-7.6271200000000003E-4</v>
      </c>
      <c r="E1377" s="78">
        <f t="shared" si="65"/>
        <v>-7.6271200000000003E-4</v>
      </c>
      <c r="F1377" s="76">
        <f>VLOOKUP(L1377,Mapping!D:H,5,0)</f>
        <v>0</v>
      </c>
      <c r="G1377" s="1" t="s">
        <v>648</v>
      </c>
      <c r="H1377" s="1" t="s">
        <v>268</v>
      </c>
      <c r="I1377" s="1" t="s">
        <v>271</v>
      </c>
      <c r="J1377" s="6">
        <v>555100</v>
      </c>
      <c r="K1377" s="1" t="s">
        <v>777</v>
      </c>
      <c r="L1377" s="6">
        <v>557775</v>
      </c>
      <c r="M1377" s="2">
        <v>0</v>
      </c>
      <c r="N1377" s="1" t="s">
        <v>1030</v>
      </c>
      <c r="O1377" s="1" t="s">
        <v>651</v>
      </c>
      <c r="P1377" s="2">
        <v>0</v>
      </c>
      <c r="Q1377" s="2">
        <v>0</v>
      </c>
      <c r="R1377" s="2">
        <v>-7627.12</v>
      </c>
      <c r="S1377" s="2">
        <v>0</v>
      </c>
      <c r="T1377" s="2">
        <v>-7627.12</v>
      </c>
      <c r="U1377" s="2">
        <v>0</v>
      </c>
      <c r="V1377" s="2">
        <v>0</v>
      </c>
      <c r="W1377" s="2">
        <v>0</v>
      </c>
      <c r="X1377" s="2">
        <v>-7627.12</v>
      </c>
      <c r="Y1377" s="2">
        <v>0</v>
      </c>
      <c r="Z1377" s="2">
        <v>-7627.12</v>
      </c>
      <c r="AA1377" s="2">
        <v>0</v>
      </c>
    </row>
    <row r="1378" spans="1:27" ht="15" customHeight="1" x14ac:dyDescent="0.25">
      <c r="A1378" s="75" t="str">
        <f t="shared" si="63"/>
        <v>LEARBF6.3</v>
      </c>
      <c r="B1378" s="75">
        <f>VLOOKUP(L1378,Mapping!D:F,3,0)</f>
        <v>6.3</v>
      </c>
      <c r="C1378" s="75" t="str">
        <f>VLOOKUP(L1378,Mapping!D:G,4,0)</f>
        <v>Accrual</v>
      </c>
      <c r="D1378" s="78">
        <f t="shared" si="64"/>
        <v>0.01</v>
      </c>
      <c r="E1378" s="78">
        <f t="shared" si="65"/>
        <v>0.01</v>
      </c>
      <c r="F1378" s="76">
        <f>VLOOKUP(L1378,Mapping!D:H,5,0)</f>
        <v>0</v>
      </c>
      <c r="G1378" s="1" t="s">
        <v>648</v>
      </c>
      <c r="H1378" s="1" t="s">
        <v>268</v>
      </c>
      <c r="I1378" s="1" t="s">
        <v>271</v>
      </c>
      <c r="J1378" s="6">
        <v>555100</v>
      </c>
      <c r="K1378" s="1" t="s">
        <v>777</v>
      </c>
      <c r="L1378" s="6">
        <v>557776</v>
      </c>
      <c r="M1378" s="2">
        <v>0</v>
      </c>
      <c r="N1378" s="1" t="s">
        <v>1031</v>
      </c>
      <c r="O1378" s="1" t="s">
        <v>651</v>
      </c>
      <c r="P1378" s="2">
        <v>0</v>
      </c>
      <c r="Q1378" s="2">
        <v>0</v>
      </c>
      <c r="R1378" s="2">
        <v>0</v>
      </c>
      <c r="S1378" s="2">
        <v>100000</v>
      </c>
      <c r="T1378" s="2">
        <v>0</v>
      </c>
      <c r="U1378" s="2">
        <v>100000</v>
      </c>
      <c r="V1378" s="2">
        <v>0</v>
      </c>
      <c r="W1378" s="2">
        <v>0</v>
      </c>
      <c r="X1378" s="2">
        <v>0</v>
      </c>
      <c r="Y1378" s="2">
        <v>100000</v>
      </c>
      <c r="Z1378" s="2">
        <v>0</v>
      </c>
      <c r="AA1378" s="2">
        <v>100000</v>
      </c>
    </row>
    <row r="1379" spans="1:27" ht="15" customHeight="1" x14ac:dyDescent="0.25">
      <c r="A1379" s="75" t="str">
        <f t="shared" si="63"/>
        <v>LEARBFIgnore</v>
      </c>
      <c r="B1379" s="75" t="str">
        <f>VLOOKUP(L1379,Mapping!D:F,3,0)</f>
        <v>Ignore</v>
      </c>
      <c r="C1379" s="75" t="str">
        <f>VLOOKUP(L1379,Mapping!D:G,4,0)</f>
        <v>Ignore</v>
      </c>
      <c r="D1379" s="78">
        <f t="shared" si="64"/>
        <v>3.0669846030000003</v>
      </c>
      <c r="E1379" s="78">
        <f t="shared" si="65"/>
        <v>25.484632311000002</v>
      </c>
      <c r="F1379" s="76" t="str">
        <f>VLOOKUP(L1379,Mapping!D:H,5,0)</f>
        <v>AUM</v>
      </c>
      <c r="G1379" s="1" t="s">
        <v>648</v>
      </c>
      <c r="H1379" s="1" t="s">
        <v>268</v>
      </c>
      <c r="I1379" s="1" t="s">
        <v>271</v>
      </c>
      <c r="J1379" s="6">
        <v>800200</v>
      </c>
      <c r="K1379" s="1" t="s">
        <v>919</v>
      </c>
      <c r="L1379" s="6">
        <v>800201</v>
      </c>
      <c r="M1379" s="2">
        <v>0</v>
      </c>
      <c r="N1379" s="1" t="s">
        <v>920</v>
      </c>
      <c r="O1379" s="1" t="s">
        <v>651</v>
      </c>
      <c r="P1379" s="2">
        <v>0</v>
      </c>
      <c r="Q1379" s="2">
        <v>224176477.08000001</v>
      </c>
      <c r="R1379" s="2">
        <v>0</v>
      </c>
      <c r="S1379" s="2">
        <v>30669846.030000001</v>
      </c>
      <c r="T1379" s="2">
        <v>0</v>
      </c>
      <c r="U1379" s="2">
        <v>254846323.11000001</v>
      </c>
      <c r="V1379" s="2">
        <v>0</v>
      </c>
      <c r="W1379" s="2">
        <v>224176477.08000001</v>
      </c>
      <c r="X1379" s="2">
        <v>0</v>
      </c>
      <c r="Y1379" s="2">
        <v>30669846.030000001</v>
      </c>
      <c r="Z1379" s="2">
        <v>0</v>
      </c>
      <c r="AA1379" s="2">
        <v>254846323.11000001</v>
      </c>
    </row>
    <row r="1380" spans="1:27" ht="15" customHeight="1" x14ac:dyDescent="0.25">
      <c r="A1380" s="75" t="str">
        <f t="shared" si="63"/>
        <v>LEARBFIgnore</v>
      </c>
      <c r="B1380" s="75" t="str">
        <f>VLOOKUP(L1380,Mapping!D:F,3,0)</f>
        <v>Ignore</v>
      </c>
      <c r="C1380" s="75" t="str">
        <f>VLOOKUP(L1380,Mapping!D:G,4,0)</f>
        <v>Ignore</v>
      </c>
      <c r="D1380" s="78">
        <f t="shared" si="64"/>
        <v>-3.0669846030000003</v>
      </c>
      <c r="E1380" s="78">
        <f t="shared" si="65"/>
        <v>-25.484632311000002</v>
      </c>
      <c r="F1380" s="76" t="str">
        <f>VLOOKUP(L1380,Mapping!D:H,5,0)</f>
        <v>AUM</v>
      </c>
      <c r="G1380" s="1" t="s">
        <v>648</v>
      </c>
      <c r="H1380" s="1" t="s">
        <v>268</v>
      </c>
      <c r="I1380" s="1" t="s">
        <v>271</v>
      </c>
      <c r="J1380" s="6">
        <v>800200</v>
      </c>
      <c r="K1380" s="1" t="s">
        <v>919</v>
      </c>
      <c r="L1380" s="6">
        <v>800202</v>
      </c>
      <c r="M1380" s="2">
        <v>0</v>
      </c>
      <c r="N1380" s="1" t="s">
        <v>921</v>
      </c>
      <c r="O1380" s="1" t="s">
        <v>651</v>
      </c>
      <c r="P1380" s="2">
        <v>-224176477.08000001</v>
      </c>
      <c r="Q1380" s="2">
        <v>0</v>
      </c>
      <c r="R1380" s="2">
        <v>-30669846.030000001</v>
      </c>
      <c r="S1380" s="2">
        <v>0</v>
      </c>
      <c r="T1380" s="2">
        <v>-254846323.11000001</v>
      </c>
      <c r="U1380" s="2">
        <v>0</v>
      </c>
      <c r="V1380" s="2">
        <v>-224176477.08000001</v>
      </c>
      <c r="W1380" s="2">
        <v>0</v>
      </c>
      <c r="X1380" s="2">
        <v>-30669846.030000001</v>
      </c>
      <c r="Y1380" s="2">
        <v>0</v>
      </c>
      <c r="Z1380" s="2">
        <v>-254846323.11000001</v>
      </c>
      <c r="AA1380" s="2">
        <v>0</v>
      </c>
    </row>
    <row r="1381" spans="1:27" ht="15" customHeight="1" x14ac:dyDescent="0.25">
      <c r="A1381" s="75" t="str">
        <f t="shared" si="63"/>
        <v>LEBALFIgnore</v>
      </c>
      <c r="B1381" s="75" t="str">
        <f>VLOOKUP(L1381,Mapping!D:F,3,0)</f>
        <v>Ignore</v>
      </c>
      <c r="C1381" s="75" t="str">
        <f>VLOOKUP(L1381,Mapping!D:G,4,0)</f>
        <v>Ignore</v>
      </c>
      <c r="D1381" s="78">
        <f t="shared" si="64"/>
        <v>4.6435438399999995</v>
      </c>
      <c r="E1381" s="78">
        <f t="shared" si="65"/>
        <v>-258.69788341999998</v>
      </c>
      <c r="F1381" s="76" t="str">
        <f>VLOOKUP(L1381,Mapping!D:H,5,0)</f>
        <v>AUM</v>
      </c>
      <c r="G1381" s="1" t="s">
        <v>648</v>
      </c>
      <c r="H1381" s="1" t="s">
        <v>284</v>
      </c>
      <c r="I1381" s="1" t="s">
        <v>287</v>
      </c>
      <c r="J1381" s="6">
        <v>101000</v>
      </c>
      <c r="K1381" s="1" t="s">
        <v>806</v>
      </c>
      <c r="L1381" s="6">
        <v>101100</v>
      </c>
      <c r="M1381" s="2">
        <v>0</v>
      </c>
      <c r="N1381" s="1" t="s">
        <v>807</v>
      </c>
      <c r="O1381" s="1" t="s">
        <v>651</v>
      </c>
      <c r="P1381" s="2">
        <v>-2633414272.5999999</v>
      </c>
      <c r="Q1381" s="2">
        <v>0</v>
      </c>
      <c r="R1381" s="2">
        <v>0</v>
      </c>
      <c r="S1381" s="2">
        <v>46435438.399999999</v>
      </c>
      <c r="T1381" s="2">
        <v>-2586978834.1999998</v>
      </c>
      <c r="U1381" s="2">
        <v>0</v>
      </c>
      <c r="V1381" s="2">
        <v>-2633414272.5999999</v>
      </c>
      <c r="W1381" s="2">
        <v>0</v>
      </c>
      <c r="X1381" s="2">
        <v>0</v>
      </c>
      <c r="Y1381" s="2">
        <v>46435438.399999999</v>
      </c>
      <c r="Z1381" s="2">
        <v>-2586978834.1999998</v>
      </c>
      <c r="AA1381" s="2">
        <v>0</v>
      </c>
    </row>
    <row r="1382" spans="1:27" ht="15" customHeight="1" x14ac:dyDescent="0.25">
      <c r="A1382" s="75" t="str">
        <f t="shared" si="63"/>
        <v>LEBALFIgnore</v>
      </c>
      <c r="B1382" s="75" t="str">
        <f>VLOOKUP(L1382,Mapping!D:F,3,0)</f>
        <v>Ignore</v>
      </c>
      <c r="C1382" s="75" t="str">
        <f>VLOOKUP(L1382,Mapping!D:G,4,0)</f>
        <v>Ignore</v>
      </c>
      <c r="D1382" s="78">
        <f t="shared" si="64"/>
        <v>-19.586843940000001</v>
      </c>
      <c r="E1382" s="78">
        <f t="shared" si="65"/>
        <v>-57.899798573000005</v>
      </c>
      <c r="F1382" s="76" t="str">
        <f>VLOOKUP(L1382,Mapping!D:H,5,0)</f>
        <v>AUM</v>
      </c>
      <c r="G1382" s="1" t="s">
        <v>648</v>
      </c>
      <c r="H1382" s="1" t="s">
        <v>284</v>
      </c>
      <c r="I1382" s="1" t="s">
        <v>287</v>
      </c>
      <c r="J1382" s="6">
        <v>102000</v>
      </c>
      <c r="K1382" s="1" t="s">
        <v>649</v>
      </c>
      <c r="L1382" s="6">
        <v>102110</v>
      </c>
      <c r="M1382" s="2">
        <v>0</v>
      </c>
      <c r="N1382" s="1" t="s">
        <v>874</v>
      </c>
      <c r="O1382" s="1" t="s">
        <v>651</v>
      </c>
      <c r="P1382" s="2">
        <v>-383129546.32999998</v>
      </c>
      <c r="Q1382" s="2">
        <v>0</v>
      </c>
      <c r="R1382" s="2">
        <v>-195868439.40000001</v>
      </c>
      <c r="S1382" s="2">
        <v>0</v>
      </c>
      <c r="T1382" s="2">
        <v>-578997985.73000002</v>
      </c>
      <c r="U1382" s="2">
        <v>0</v>
      </c>
      <c r="V1382" s="2">
        <v>-383129546.32999998</v>
      </c>
      <c r="W1382" s="2">
        <v>0</v>
      </c>
      <c r="X1382" s="2">
        <v>-195868439.40000001</v>
      </c>
      <c r="Y1382" s="2">
        <v>0</v>
      </c>
      <c r="Z1382" s="2">
        <v>-578997985.73000002</v>
      </c>
      <c r="AA1382" s="2">
        <v>0</v>
      </c>
    </row>
    <row r="1383" spans="1:27" ht="15" customHeight="1" x14ac:dyDescent="0.25">
      <c r="A1383" s="75" t="str">
        <f t="shared" si="63"/>
        <v>LEBALFIgnore</v>
      </c>
      <c r="B1383" s="75" t="str">
        <f>VLOOKUP(L1383,Mapping!D:F,3,0)</f>
        <v>Ignore</v>
      </c>
      <c r="C1383" s="75" t="str">
        <f>VLOOKUP(L1383,Mapping!D:G,4,0)</f>
        <v>Ignore</v>
      </c>
      <c r="D1383" s="78">
        <f t="shared" si="64"/>
        <v>14.869255000000001</v>
      </c>
      <c r="E1383" s="78">
        <f t="shared" si="65"/>
        <v>-6.1281494799999994</v>
      </c>
      <c r="F1383" s="76" t="str">
        <f>VLOOKUP(L1383,Mapping!D:H,5,0)</f>
        <v>AUM</v>
      </c>
      <c r="G1383" s="1" t="s">
        <v>648</v>
      </c>
      <c r="H1383" s="1" t="s">
        <v>284</v>
      </c>
      <c r="I1383" s="1" t="s">
        <v>287</v>
      </c>
      <c r="J1383" s="6">
        <v>102000</v>
      </c>
      <c r="K1383" s="1" t="s">
        <v>649</v>
      </c>
      <c r="L1383" s="6">
        <v>102120</v>
      </c>
      <c r="M1383" s="2">
        <v>0</v>
      </c>
      <c r="N1383" s="1" t="s">
        <v>650</v>
      </c>
      <c r="O1383" s="1" t="s">
        <v>651</v>
      </c>
      <c r="P1383" s="2">
        <v>-209974044.80000001</v>
      </c>
      <c r="Q1383" s="2">
        <v>0</v>
      </c>
      <c r="R1383" s="2">
        <v>0</v>
      </c>
      <c r="S1383" s="2">
        <v>148692550</v>
      </c>
      <c r="T1383" s="2">
        <v>-61281494.799999997</v>
      </c>
      <c r="U1383" s="2">
        <v>0</v>
      </c>
      <c r="V1383" s="2">
        <v>-209974044.80000001</v>
      </c>
      <c r="W1383" s="2">
        <v>0</v>
      </c>
      <c r="X1383" s="2">
        <v>0</v>
      </c>
      <c r="Y1383" s="2">
        <v>148692550</v>
      </c>
      <c r="Z1383" s="2">
        <v>-61281494.799999997</v>
      </c>
      <c r="AA1383" s="2">
        <v>0</v>
      </c>
    </row>
    <row r="1384" spans="1:27" ht="15" customHeight="1" x14ac:dyDescent="0.25">
      <c r="A1384" s="75" t="str">
        <f t="shared" si="63"/>
        <v>LEBALFIgnore</v>
      </c>
      <c r="B1384" s="75" t="str">
        <f>VLOOKUP(L1384,Mapping!D:F,3,0)</f>
        <v>Ignore</v>
      </c>
      <c r="C1384" s="75" t="str">
        <f>VLOOKUP(L1384,Mapping!D:G,4,0)</f>
        <v>Ignore</v>
      </c>
      <c r="D1384" s="78">
        <f t="shared" si="64"/>
        <v>-6.5343580590000006</v>
      </c>
      <c r="E1384" s="78">
        <f t="shared" si="65"/>
        <v>-36.724111641</v>
      </c>
      <c r="F1384" s="76" t="str">
        <f>VLOOKUP(L1384,Mapping!D:H,5,0)</f>
        <v>AUM</v>
      </c>
      <c r="G1384" s="1" t="s">
        <v>648</v>
      </c>
      <c r="H1384" s="1" t="s">
        <v>284</v>
      </c>
      <c r="I1384" s="1" t="s">
        <v>287</v>
      </c>
      <c r="J1384" s="6">
        <v>102000</v>
      </c>
      <c r="K1384" s="1" t="s">
        <v>649</v>
      </c>
      <c r="L1384" s="6">
        <v>102130</v>
      </c>
      <c r="M1384" s="2">
        <v>0</v>
      </c>
      <c r="N1384" s="1" t="s">
        <v>652</v>
      </c>
      <c r="O1384" s="1" t="s">
        <v>651</v>
      </c>
      <c r="P1384" s="2">
        <v>-301897535.81999999</v>
      </c>
      <c r="Q1384" s="2">
        <v>0</v>
      </c>
      <c r="R1384" s="2">
        <v>-65343580.590000004</v>
      </c>
      <c r="S1384" s="2">
        <v>0</v>
      </c>
      <c r="T1384" s="2">
        <v>-367241116.41000003</v>
      </c>
      <c r="U1384" s="2">
        <v>0</v>
      </c>
      <c r="V1384" s="2">
        <v>-301897535.81999999</v>
      </c>
      <c r="W1384" s="2">
        <v>0</v>
      </c>
      <c r="X1384" s="2">
        <v>-65343580.590000004</v>
      </c>
      <c r="Y1384" s="2">
        <v>0</v>
      </c>
      <c r="Z1384" s="2">
        <v>-367241116.41000003</v>
      </c>
      <c r="AA1384" s="2">
        <v>0</v>
      </c>
    </row>
    <row r="1385" spans="1:27" ht="15" customHeight="1" x14ac:dyDescent="0.25">
      <c r="A1385" s="75" t="str">
        <f t="shared" si="63"/>
        <v>LEBALFIgnore</v>
      </c>
      <c r="B1385" s="75" t="str">
        <f>VLOOKUP(L1385,Mapping!D:F,3,0)</f>
        <v>Ignore</v>
      </c>
      <c r="C1385" s="75" t="str">
        <f>VLOOKUP(L1385,Mapping!D:G,4,0)</f>
        <v>Ignore</v>
      </c>
      <c r="D1385" s="78">
        <f t="shared" si="64"/>
        <v>0</v>
      </c>
      <c r="E1385" s="78">
        <f t="shared" si="65"/>
        <v>1.0000000000000001E-9</v>
      </c>
      <c r="F1385" s="76" t="str">
        <f>VLOOKUP(L1385,Mapping!D:H,5,0)</f>
        <v>AUM</v>
      </c>
      <c r="G1385" s="1" t="s">
        <v>648</v>
      </c>
      <c r="H1385" s="1" t="s">
        <v>284</v>
      </c>
      <c r="I1385" s="1" t="s">
        <v>287</v>
      </c>
      <c r="J1385" s="6">
        <v>105000</v>
      </c>
      <c r="K1385" s="1" t="s">
        <v>654</v>
      </c>
      <c r="L1385" s="6">
        <v>105100</v>
      </c>
      <c r="M1385" s="2">
        <v>0</v>
      </c>
      <c r="N1385" s="1" t="s">
        <v>655</v>
      </c>
      <c r="O1385" s="1" t="s">
        <v>651</v>
      </c>
      <c r="P1385" s="2">
        <v>0</v>
      </c>
      <c r="Q1385" s="2">
        <v>0.01</v>
      </c>
      <c r="R1385" s="2">
        <v>0</v>
      </c>
      <c r="S1385" s="2">
        <v>0</v>
      </c>
      <c r="T1385" s="2">
        <v>0</v>
      </c>
      <c r="U1385" s="2">
        <v>0.01</v>
      </c>
      <c r="V1385" s="2">
        <v>0</v>
      </c>
      <c r="W1385" s="2">
        <v>0.01</v>
      </c>
      <c r="X1385" s="2">
        <v>0</v>
      </c>
      <c r="Y1385" s="2">
        <v>0</v>
      </c>
      <c r="Z1385" s="2">
        <v>0</v>
      </c>
      <c r="AA1385" s="2">
        <v>0.01</v>
      </c>
    </row>
    <row r="1386" spans="1:27" ht="15" customHeight="1" x14ac:dyDescent="0.25">
      <c r="A1386" s="75" t="str">
        <f t="shared" si="63"/>
        <v>LEBALFIgnore</v>
      </c>
      <c r="B1386" s="75" t="str">
        <f>VLOOKUP(L1386,Mapping!D:F,3,0)</f>
        <v>Ignore</v>
      </c>
      <c r="C1386" s="75" t="str">
        <f>VLOOKUP(L1386,Mapping!D:G,4,0)</f>
        <v>Ignore</v>
      </c>
      <c r="D1386" s="78">
        <f t="shared" si="64"/>
        <v>0</v>
      </c>
      <c r="E1386" s="78">
        <f t="shared" si="65"/>
        <v>1.0000000000000001E-9</v>
      </c>
      <c r="F1386" s="76" t="str">
        <f>VLOOKUP(L1386,Mapping!D:H,5,0)</f>
        <v>AUM</v>
      </c>
      <c r="G1386" s="1" t="s">
        <v>648</v>
      </c>
      <c r="H1386" s="1" t="s">
        <v>284</v>
      </c>
      <c r="I1386" s="1" t="s">
        <v>287</v>
      </c>
      <c r="J1386" s="6">
        <v>110000</v>
      </c>
      <c r="K1386" s="1" t="s">
        <v>656</v>
      </c>
      <c r="L1386" s="6">
        <v>110100</v>
      </c>
      <c r="M1386" s="2">
        <v>0</v>
      </c>
      <c r="N1386" s="1" t="s">
        <v>657</v>
      </c>
      <c r="O1386" s="1" t="s">
        <v>651</v>
      </c>
      <c r="P1386" s="2">
        <v>0</v>
      </c>
      <c r="Q1386" s="2">
        <v>0.01</v>
      </c>
      <c r="R1386" s="2">
        <v>0</v>
      </c>
      <c r="S1386" s="2">
        <v>0</v>
      </c>
      <c r="T1386" s="2">
        <v>0</v>
      </c>
      <c r="U1386" s="2">
        <v>0.01</v>
      </c>
      <c r="V1386" s="2">
        <v>0</v>
      </c>
      <c r="W1386" s="2">
        <v>0.01</v>
      </c>
      <c r="X1386" s="2">
        <v>0</v>
      </c>
      <c r="Y1386" s="2">
        <v>0</v>
      </c>
      <c r="Z1386" s="2">
        <v>0</v>
      </c>
      <c r="AA1386" s="2">
        <v>0.01</v>
      </c>
    </row>
    <row r="1387" spans="1:27" ht="15" customHeight="1" x14ac:dyDescent="0.25">
      <c r="A1387" s="75" t="str">
        <f t="shared" si="63"/>
        <v>LEBALFIgnore</v>
      </c>
      <c r="B1387" s="75" t="str">
        <f>VLOOKUP(L1387,Mapping!D:F,3,0)</f>
        <v>Ignore</v>
      </c>
      <c r="C1387" s="75" t="str">
        <f>VLOOKUP(L1387,Mapping!D:G,4,0)</f>
        <v>Ignore</v>
      </c>
      <c r="D1387" s="78">
        <f t="shared" si="64"/>
        <v>1.4452786000000002E-2</v>
      </c>
      <c r="E1387" s="78">
        <f t="shared" si="65"/>
        <v>-6.4541204000000005E-2</v>
      </c>
      <c r="F1387" s="76" t="str">
        <f>VLOOKUP(L1387,Mapping!D:H,5,0)</f>
        <v>AUM</v>
      </c>
      <c r="G1387" s="1" t="s">
        <v>648</v>
      </c>
      <c r="H1387" s="1" t="s">
        <v>284</v>
      </c>
      <c r="I1387" s="1" t="s">
        <v>287</v>
      </c>
      <c r="J1387" s="6">
        <v>110000</v>
      </c>
      <c r="K1387" s="1" t="s">
        <v>656</v>
      </c>
      <c r="L1387" s="6">
        <v>110116</v>
      </c>
      <c r="M1387" s="2">
        <v>0</v>
      </c>
      <c r="N1387" s="1" t="s">
        <v>659</v>
      </c>
      <c r="O1387" s="1" t="s">
        <v>651</v>
      </c>
      <c r="P1387" s="2">
        <v>-789939.9</v>
      </c>
      <c r="Q1387" s="2">
        <v>0</v>
      </c>
      <c r="R1387" s="2">
        <v>0</v>
      </c>
      <c r="S1387" s="2">
        <v>144527.86000000002</v>
      </c>
      <c r="T1387" s="2">
        <v>-645412.04</v>
      </c>
      <c r="U1387" s="2">
        <v>0</v>
      </c>
      <c r="V1387" s="2">
        <v>-789939.9</v>
      </c>
      <c r="W1387" s="2">
        <v>0</v>
      </c>
      <c r="X1387" s="2">
        <v>0</v>
      </c>
      <c r="Y1387" s="2">
        <v>144527.86000000002</v>
      </c>
      <c r="Z1387" s="2">
        <v>-645412.04</v>
      </c>
      <c r="AA1387" s="2">
        <v>0</v>
      </c>
    </row>
    <row r="1388" spans="1:27" ht="15" customHeight="1" x14ac:dyDescent="0.25">
      <c r="A1388" s="75" t="str">
        <f t="shared" si="63"/>
        <v>LEBALFIgnore</v>
      </c>
      <c r="B1388" s="75" t="str">
        <f>VLOOKUP(L1388,Mapping!D:F,3,0)</f>
        <v>Ignore</v>
      </c>
      <c r="C1388" s="75" t="str">
        <f>VLOOKUP(L1388,Mapping!D:G,4,0)</f>
        <v>Ignore</v>
      </c>
      <c r="D1388" s="78">
        <f t="shared" si="64"/>
        <v>8.0728728999999999E-2</v>
      </c>
      <c r="E1388" s="78">
        <f t="shared" si="65"/>
        <v>-8.276973E-3</v>
      </c>
      <c r="F1388" s="76" t="str">
        <f>VLOOKUP(L1388,Mapping!D:H,5,0)</f>
        <v>AUM</v>
      </c>
      <c r="G1388" s="1" t="s">
        <v>648</v>
      </c>
      <c r="H1388" s="1" t="s">
        <v>284</v>
      </c>
      <c r="I1388" s="1" t="s">
        <v>287</v>
      </c>
      <c r="J1388" s="6">
        <v>110000</v>
      </c>
      <c r="K1388" s="1" t="s">
        <v>656</v>
      </c>
      <c r="L1388" s="6">
        <v>110123</v>
      </c>
      <c r="M1388" s="2">
        <v>0</v>
      </c>
      <c r="N1388" s="1" t="s">
        <v>1017</v>
      </c>
      <c r="O1388" s="1" t="s">
        <v>651</v>
      </c>
      <c r="P1388" s="2">
        <v>-890057.02</v>
      </c>
      <c r="Q1388" s="2">
        <v>0</v>
      </c>
      <c r="R1388" s="2">
        <v>0</v>
      </c>
      <c r="S1388" s="2">
        <v>807287.29</v>
      </c>
      <c r="T1388" s="2">
        <v>-82769.73</v>
      </c>
      <c r="U1388" s="2">
        <v>0</v>
      </c>
      <c r="V1388" s="2">
        <v>-890057.02</v>
      </c>
      <c r="W1388" s="2">
        <v>0</v>
      </c>
      <c r="X1388" s="2">
        <v>0</v>
      </c>
      <c r="Y1388" s="2">
        <v>807287.29</v>
      </c>
      <c r="Z1388" s="2">
        <v>-82769.73</v>
      </c>
      <c r="AA1388" s="2">
        <v>0</v>
      </c>
    </row>
    <row r="1389" spans="1:27" ht="15" customHeight="1" x14ac:dyDescent="0.25">
      <c r="A1389" s="75" t="str">
        <f t="shared" si="63"/>
        <v>LEBALFIgnore</v>
      </c>
      <c r="B1389" s="75" t="str">
        <f>VLOOKUP(L1389,Mapping!D:F,3,0)</f>
        <v>Ignore</v>
      </c>
      <c r="C1389" s="75" t="str">
        <f>VLOOKUP(L1389,Mapping!D:G,4,0)</f>
        <v>Ignore</v>
      </c>
      <c r="D1389" s="78">
        <f t="shared" si="64"/>
        <v>-2.3426567000000002E-2</v>
      </c>
      <c r="E1389" s="78">
        <f t="shared" si="65"/>
        <v>-2.3426567000000002E-2</v>
      </c>
      <c r="F1389" s="76" t="str">
        <f>VLOOKUP(L1389,Mapping!D:H,5,0)</f>
        <v>AUM</v>
      </c>
      <c r="G1389" s="1" t="s">
        <v>648</v>
      </c>
      <c r="H1389" s="1" t="s">
        <v>284</v>
      </c>
      <c r="I1389" s="1" t="s">
        <v>287</v>
      </c>
      <c r="J1389" s="6">
        <v>110000</v>
      </c>
      <c r="K1389" s="1" t="s">
        <v>656</v>
      </c>
      <c r="L1389" s="6">
        <v>110125</v>
      </c>
      <c r="M1389" s="2">
        <v>0</v>
      </c>
      <c r="N1389" s="1" t="s">
        <v>1713</v>
      </c>
      <c r="O1389" s="1" t="s">
        <v>651</v>
      </c>
      <c r="P1389" s="2">
        <v>0</v>
      </c>
      <c r="Q1389" s="2">
        <v>0</v>
      </c>
      <c r="R1389" s="2">
        <v>-234265.67</v>
      </c>
      <c r="S1389" s="2">
        <v>0</v>
      </c>
      <c r="T1389" s="2">
        <v>-234265.67</v>
      </c>
      <c r="U1389" s="2">
        <v>0</v>
      </c>
      <c r="V1389" s="2">
        <v>0</v>
      </c>
      <c r="W1389" s="2">
        <v>0</v>
      </c>
      <c r="X1389" s="2">
        <v>-234265.67</v>
      </c>
      <c r="Y1389" s="2">
        <v>0</v>
      </c>
      <c r="Z1389" s="2">
        <v>-234265.67</v>
      </c>
      <c r="AA1389" s="2">
        <v>0</v>
      </c>
    </row>
    <row r="1390" spans="1:27" ht="15" customHeight="1" x14ac:dyDescent="0.25">
      <c r="A1390" s="75" t="str">
        <f t="shared" si="63"/>
        <v>LEBALFIgnore</v>
      </c>
      <c r="B1390" s="75" t="str">
        <f>VLOOKUP(L1390,Mapping!D:F,3,0)</f>
        <v>Ignore</v>
      </c>
      <c r="C1390" s="75" t="str">
        <f>VLOOKUP(L1390,Mapping!D:G,4,0)</f>
        <v>Ignore</v>
      </c>
      <c r="D1390" s="78">
        <f t="shared" si="64"/>
        <v>-1.75253E-4</v>
      </c>
      <c r="E1390" s="78">
        <f t="shared" si="65"/>
        <v>-1.75253E-4</v>
      </c>
      <c r="F1390" s="76" t="str">
        <f>VLOOKUP(L1390,Mapping!D:H,5,0)</f>
        <v>AUM</v>
      </c>
      <c r="G1390" s="1" t="s">
        <v>648</v>
      </c>
      <c r="H1390" s="1" t="s">
        <v>284</v>
      </c>
      <c r="I1390" s="1" t="s">
        <v>287</v>
      </c>
      <c r="J1390" s="6">
        <v>110000</v>
      </c>
      <c r="K1390" s="1" t="s">
        <v>656</v>
      </c>
      <c r="L1390" s="6">
        <v>110126</v>
      </c>
      <c r="M1390" s="2">
        <v>0</v>
      </c>
      <c r="N1390" s="1" t="s">
        <v>1714</v>
      </c>
      <c r="O1390" s="1" t="s">
        <v>651</v>
      </c>
      <c r="P1390" s="2">
        <v>0</v>
      </c>
      <c r="Q1390" s="2">
        <v>0</v>
      </c>
      <c r="R1390" s="2">
        <v>-1752.53</v>
      </c>
      <c r="S1390" s="2">
        <v>0</v>
      </c>
      <c r="T1390" s="2">
        <v>-1752.53</v>
      </c>
      <c r="U1390" s="2">
        <v>0</v>
      </c>
      <c r="V1390" s="2">
        <v>0</v>
      </c>
      <c r="W1390" s="2">
        <v>0</v>
      </c>
      <c r="X1390" s="2">
        <v>-1752.53</v>
      </c>
      <c r="Y1390" s="2">
        <v>0</v>
      </c>
      <c r="Z1390" s="2">
        <v>-1752.53</v>
      </c>
      <c r="AA1390" s="2">
        <v>0</v>
      </c>
    </row>
    <row r="1391" spans="1:27" ht="15" customHeight="1" x14ac:dyDescent="0.25">
      <c r="A1391" s="75" t="str">
        <f t="shared" si="63"/>
        <v>LEBALFIgnore</v>
      </c>
      <c r="B1391" s="75" t="str">
        <f>VLOOKUP(L1391,Mapping!D:F,3,0)</f>
        <v>Ignore</v>
      </c>
      <c r="C1391" s="75" t="str">
        <f>VLOOKUP(L1391,Mapping!D:G,4,0)</f>
        <v>Ignore</v>
      </c>
      <c r="D1391" s="78">
        <f t="shared" si="64"/>
        <v>-2.4357245219999997</v>
      </c>
      <c r="E1391" s="78">
        <f t="shared" si="65"/>
        <v>-10.842487240000001</v>
      </c>
      <c r="F1391" s="76" t="str">
        <f>VLOOKUP(L1391,Mapping!D:H,5,0)</f>
        <v>AUM</v>
      </c>
      <c r="G1391" s="1" t="s">
        <v>648</v>
      </c>
      <c r="H1391" s="1" t="s">
        <v>284</v>
      </c>
      <c r="I1391" s="1" t="s">
        <v>287</v>
      </c>
      <c r="J1391" s="6">
        <v>110000</v>
      </c>
      <c r="K1391" s="1" t="s">
        <v>656</v>
      </c>
      <c r="L1391" s="6">
        <v>110247</v>
      </c>
      <c r="M1391" s="2">
        <v>0</v>
      </c>
      <c r="N1391" s="1" t="s">
        <v>660</v>
      </c>
      <c r="O1391" s="1" t="s">
        <v>651</v>
      </c>
      <c r="P1391" s="2">
        <v>-84067627.180000007</v>
      </c>
      <c r="Q1391" s="2">
        <v>0</v>
      </c>
      <c r="R1391" s="2">
        <v>-24357245.219999999</v>
      </c>
      <c r="S1391" s="2">
        <v>0</v>
      </c>
      <c r="T1391" s="2">
        <v>-108424872.40000001</v>
      </c>
      <c r="U1391" s="2">
        <v>0</v>
      </c>
      <c r="V1391" s="2">
        <v>-84067627.180000007</v>
      </c>
      <c r="W1391" s="2">
        <v>0</v>
      </c>
      <c r="X1391" s="2">
        <v>-24357245.219999999</v>
      </c>
      <c r="Y1391" s="2">
        <v>0</v>
      </c>
      <c r="Z1391" s="2">
        <v>-108424872.40000001</v>
      </c>
      <c r="AA1391" s="2">
        <v>0</v>
      </c>
    </row>
    <row r="1392" spans="1:27" ht="15" customHeight="1" x14ac:dyDescent="0.25">
      <c r="A1392" s="75" t="str">
        <f t="shared" si="63"/>
        <v>LEBALFIgnore</v>
      </c>
      <c r="B1392" s="75" t="str">
        <f>VLOOKUP(L1392,Mapping!D:F,3,0)</f>
        <v>Ignore</v>
      </c>
      <c r="C1392" s="75" t="str">
        <f>VLOOKUP(L1392,Mapping!D:G,4,0)</f>
        <v>Ignore</v>
      </c>
      <c r="D1392" s="78">
        <f t="shared" si="64"/>
        <v>-5.9348400000000003E-2</v>
      </c>
      <c r="E1392" s="78">
        <f t="shared" si="65"/>
        <v>-5.9348400000000003E-2</v>
      </c>
      <c r="F1392" s="76" t="str">
        <f>VLOOKUP(L1392,Mapping!D:H,5,0)</f>
        <v>AUM</v>
      </c>
      <c r="G1392" s="1" t="s">
        <v>648</v>
      </c>
      <c r="H1392" s="1" t="s">
        <v>284</v>
      </c>
      <c r="I1392" s="1" t="s">
        <v>287</v>
      </c>
      <c r="J1392" s="6">
        <v>132000</v>
      </c>
      <c r="K1392" s="1" t="s">
        <v>661</v>
      </c>
      <c r="L1392" s="6">
        <v>132100</v>
      </c>
      <c r="M1392" s="2">
        <v>0</v>
      </c>
      <c r="N1392" s="1" t="s">
        <v>809</v>
      </c>
      <c r="O1392" s="1" t="s">
        <v>651</v>
      </c>
      <c r="P1392" s="2">
        <v>0</v>
      </c>
      <c r="Q1392" s="2">
        <v>0</v>
      </c>
      <c r="R1392" s="2">
        <v>-593484</v>
      </c>
      <c r="S1392" s="2">
        <v>0</v>
      </c>
      <c r="T1392" s="2">
        <v>-593484</v>
      </c>
      <c r="U1392" s="2">
        <v>0</v>
      </c>
      <c r="V1392" s="2">
        <v>0</v>
      </c>
      <c r="W1392" s="2">
        <v>0</v>
      </c>
      <c r="X1392" s="2">
        <v>-593484</v>
      </c>
      <c r="Y1392" s="2">
        <v>0</v>
      </c>
      <c r="Z1392" s="2">
        <v>-593484</v>
      </c>
      <c r="AA1392" s="2">
        <v>0</v>
      </c>
    </row>
    <row r="1393" spans="1:27" ht="15" customHeight="1" x14ac:dyDescent="0.25">
      <c r="A1393" s="75" t="str">
        <f t="shared" si="63"/>
        <v>LEBALFIgnore</v>
      </c>
      <c r="B1393" s="75" t="str">
        <f>VLOOKUP(L1393,Mapping!D:F,3,0)</f>
        <v>Ignore</v>
      </c>
      <c r="C1393" s="75" t="str">
        <f>VLOOKUP(L1393,Mapping!D:G,4,0)</f>
        <v>Ignore</v>
      </c>
      <c r="D1393" s="78">
        <f t="shared" si="64"/>
        <v>-5.2666099999999999E-4</v>
      </c>
      <c r="E1393" s="78">
        <f t="shared" si="65"/>
        <v>-5.2666099999999999E-4</v>
      </c>
      <c r="F1393" s="76" t="str">
        <f>VLOOKUP(L1393,Mapping!D:H,5,0)</f>
        <v>AUM</v>
      </c>
      <c r="G1393" s="1" t="s">
        <v>648</v>
      </c>
      <c r="H1393" s="1" t="s">
        <v>284</v>
      </c>
      <c r="I1393" s="1" t="s">
        <v>287</v>
      </c>
      <c r="J1393" s="6">
        <v>132000</v>
      </c>
      <c r="K1393" s="1" t="s">
        <v>661</v>
      </c>
      <c r="L1393" s="6">
        <v>132113</v>
      </c>
      <c r="M1393" s="2">
        <v>0</v>
      </c>
      <c r="N1393" s="1" t="s">
        <v>1040</v>
      </c>
      <c r="O1393" s="1" t="s">
        <v>651</v>
      </c>
      <c r="P1393" s="2">
        <v>0</v>
      </c>
      <c r="Q1393" s="2">
        <v>0</v>
      </c>
      <c r="R1393" s="2">
        <v>-5266.61</v>
      </c>
      <c r="S1393" s="2">
        <v>0</v>
      </c>
      <c r="T1393" s="2">
        <v>-5266.61</v>
      </c>
      <c r="U1393" s="2">
        <v>0</v>
      </c>
      <c r="V1393" s="2">
        <v>0</v>
      </c>
      <c r="W1393" s="2">
        <v>0</v>
      </c>
      <c r="X1393" s="2">
        <v>-5266.61</v>
      </c>
      <c r="Y1393" s="2">
        <v>0</v>
      </c>
      <c r="Z1393" s="2">
        <v>-5266.61</v>
      </c>
      <c r="AA1393" s="2">
        <v>0</v>
      </c>
    </row>
    <row r="1394" spans="1:27" ht="15" customHeight="1" x14ac:dyDescent="0.25">
      <c r="A1394" s="75" t="str">
        <f t="shared" si="63"/>
        <v>LEBALFIgnore</v>
      </c>
      <c r="B1394" s="75" t="str">
        <f>VLOOKUP(L1394,Mapping!D:F,3,0)</f>
        <v>Ignore</v>
      </c>
      <c r="C1394" s="75" t="str">
        <f>VLOOKUP(L1394,Mapping!D:G,4,0)</f>
        <v>Ignore</v>
      </c>
      <c r="D1394" s="78">
        <f t="shared" si="64"/>
        <v>0.30334550899999996</v>
      </c>
      <c r="E1394" s="78">
        <f t="shared" si="65"/>
        <v>0.21015208300000002</v>
      </c>
      <c r="F1394" s="76" t="str">
        <f>VLOOKUP(L1394,Mapping!D:H,5,0)</f>
        <v>AUM</v>
      </c>
      <c r="G1394" s="1" t="s">
        <v>648</v>
      </c>
      <c r="H1394" s="1" t="s">
        <v>284</v>
      </c>
      <c r="I1394" s="1" t="s">
        <v>287</v>
      </c>
      <c r="J1394" s="6">
        <v>132000</v>
      </c>
      <c r="K1394" s="1" t="s">
        <v>661</v>
      </c>
      <c r="L1394" s="6">
        <v>132121</v>
      </c>
      <c r="M1394" s="2">
        <v>0</v>
      </c>
      <c r="N1394" s="1" t="s">
        <v>662</v>
      </c>
      <c r="O1394" s="1" t="s">
        <v>651</v>
      </c>
      <c r="P1394" s="2">
        <v>-931934.26</v>
      </c>
      <c r="Q1394" s="2">
        <v>0</v>
      </c>
      <c r="R1394" s="2">
        <v>0</v>
      </c>
      <c r="S1394" s="2">
        <v>3033455.09</v>
      </c>
      <c r="T1394" s="2">
        <v>0</v>
      </c>
      <c r="U1394" s="2">
        <v>2101520.83</v>
      </c>
      <c r="V1394" s="2">
        <v>-931934.26</v>
      </c>
      <c r="W1394" s="2">
        <v>0</v>
      </c>
      <c r="X1394" s="2">
        <v>0</v>
      </c>
      <c r="Y1394" s="2">
        <v>3033455.09</v>
      </c>
      <c r="Z1394" s="2">
        <v>0</v>
      </c>
      <c r="AA1394" s="2">
        <v>2101520.83</v>
      </c>
    </row>
    <row r="1395" spans="1:27" ht="15" customHeight="1" x14ac:dyDescent="0.25">
      <c r="A1395" s="75" t="str">
        <f t="shared" si="63"/>
        <v>LEBALFIgnore</v>
      </c>
      <c r="B1395" s="75" t="str">
        <f>VLOOKUP(L1395,Mapping!D:F,3,0)</f>
        <v>Ignore</v>
      </c>
      <c r="C1395" s="75" t="str">
        <f>VLOOKUP(L1395,Mapping!D:G,4,0)</f>
        <v>Ignore</v>
      </c>
      <c r="D1395" s="78">
        <f t="shared" si="64"/>
        <v>0.14895409399999998</v>
      </c>
      <c r="E1395" s="78">
        <f t="shared" si="65"/>
        <v>0.14895409399999998</v>
      </c>
      <c r="F1395" s="76" t="str">
        <f>VLOOKUP(L1395,Mapping!D:H,5,0)</f>
        <v>AUM</v>
      </c>
      <c r="G1395" s="1" t="s">
        <v>648</v>
      </c>
      <c r="H1395" s="1" t="s">
        <v>284</v>
      </c>
      <c r="I1395" s="1" t="s">
        <v>287</v>
      </c>
      <c r="J1395" s="6">
        <v>132000</v>
      </c>
      <c r="K1395" s="1" t="s">
        <v>661</v>
      </c>
      <c r="L1395" s="6">
        <v>132124</v>
      </c>
      <c r="M1395" s="2">
        <v>0</v>
      </c>
      <c r="N1395" s="1" t="s">
        <v>663</v>
      </c>
      <c r="O1395" s="1" t="s">
        <v>651</v>
      </c>
      <c r="P1395" s="2">
        <v>0</v>
      </c>
      <c r="Q1395" s="2">
        <v>0</v>
      </c>
      <c r="R1395" s="2">
        <v>0</v>
      </c>
      <c r="S1395" s="2">
        <v>1489540.94</v>
      </c>
      <c r="T1395" s="2">
        <v>0</v>
      </c>
      <c r="U1395" s="2">
        <v>1489540.94</v>
      </c>
      <c r="V1395" s="2">
        <v>0</v>
      </c>
      <c r="W1395" s="2">
        <v>0</v>
      </c>
      <c r="X1395" s="2">
        <v>0</v>
      </c>
      <c r="Y1395" s="2">
        <v>1489540.94</v>
      </c>
      <c r="Z1395" s="2">
        <v>0</v>
      </c>
      <c r="AA1395" s="2">
        <v>1489540.94</v>
      </c>
    </row>
    <row r="1396" spans="1:27" ht="15" customHeight="1" x14ac:dyDescent="0.25">
      <c r="A1396" s="75" t="str">
        <f t="shared" si="63"/>
        <v>LEBALFIgnore</v>
      </c>
      <c r="B1396" s="75" t="str">
        <f>VLOOKUP(L1396,Mapping!D:F,3,0)</f>
        <v>Ignore</v>
      </c>
      <c r="C1396" s="75" t="str">
        <f>VLOOKUP(L1396,Mapping!D:G,4,0)</f>
        <v>Ignore</v>
      </c>
      <c r="D1396" s="78">
        <f t="shared" si="64"/>
        <v>2.6604641999999998E-2</v>
      </c>
      <c r="E1396" s="78">
        <f t="shared" si="65"/>
        <v>0</v>
      </c>
      <c r="F1396" s="76" t="str">
        <f>VLOOKUP(L1396,Mapping!D:H,5,0)</f>
        <v>AUM</v>
      </c>
      <c r="G1396" s="1" t="s">
        <v>648</v>
      </c>
      <c r="H1396" s="1" t="s">
        <v>284</v>
      </c>
      <c r="I1396" s="1" t="s">
        <v>287</v>
      </c>
      <c r="J1396" s="6">
        <v>140000</v>
      </c>
      <c r="K1396" s="1" t="s">
        <v>665</v>
      </c>
      <c r="L1396" s="6">
        <v>140311</v>
      </c>
      <c r="M1396" s="2">
        <v>0</v>
      </c>
      <c r="N1396" s="1" t="s">
        <v>1468</v>
      </c>
      <c r="O1396" s="1" t="s">
        <v>651</v>
      </c>
      <c r="P1396" s="2">
        <v>-266046.42</v>
      </c>
      <c r="Q1396" s="2">
        <v>0</v>
      </c>
      <c r="R1396" s="2">
        <v>0</v>
      </c>
      <c r="S1396" s="2">
        <v>266046.42</v>
      </c>
      <c r="T1396" s="2">
        <v>0</v>
      </c>
      <c r="U1396" s="2">
        <v>0</v>
      </c>
      <c r="V1396" s="2">
        <v>-266046.42</v>
      </c>
      <c r="W1396" s="2">
        <v>0</v>
      </c>
      <c r="X1396" s="2">
        <v>0</v>
      </c>
      <c r="Y1396" s="2">
        <v>266046.42</v>
      </c>
      <c r="Z1396" s="2">
        <v>0</v>
      </c>
      <c r="AA1396" s="2">
        <v>0</v>
      </c>
    </row>
    <row r="1397" spans="1:27" ht="15" customHeight="1" x14ac:dyDescent="0.25">
      <c r="A1397" s="75" t="str">
        <f t="shared" si="63"/>
        <v>LEBALFIgnore</v>
      </c>
      <c r="B1397" s="75" t="str">
        <f>VLOOKUP(L1397,Mapping!D:F,3,0)</f>
        <v>Ignore</v>
      </c>
      <c r="C1397" s="75" t="str">
        <f>VLOOKUP(L1397,Mapping!D:G,4,0)</f>
        <v>Ignore</v>
      </c>
      <c r="D1397" s="78">
        <f t="shared" si="64"/>
        <v>1E-4</v>
      </c>
      <c r="E1397" s="78">
        <f t="shared" si="65"/>
        <v>0</v>
      </c>
      <c r="F1397" s="76" t="str">
        <f>VLOOKUP(L1397,Mapping!D:H,5,0)</f>
        <v>AUM</v>
      </c>
      <c r="G1397" s="1" t="s">
        <v>648</v>
      </c>
      <c r="H1397" s="1" t="s">
        <v>284</v>
      </c>
      <c r="I1397" s="1" t="s">
        <v>287</v>
      </c>
      <c r="J1397" s="6">
        <v>140000</v>
      </c>
      <c r="K1397" s="1" t="s">
        <v>665</v>
      </c>
      <c r="L1397" s="6">
        <v>140366</v>
      </c>
      <c r="M1397" s="2">
        <v>0</v>
      </c>
      <c r="N1397" s="1" t="s">
        <v>1462</v>
      </c>
      <c r="O1397" s="1" t="s">
        <v>651</v>
      </c>
      <c r="P1397" s="2">
        <v>-1000</v>
      </c>
      <c r="Q1397" s="2">
        <v>0</v>
      </c>
      <c r="R1397" s="2">
        <v>0</v>
      </c>
      <c r="S1397" s="2">
        <v>1000</v>
      </c>
      <c r="T1397" s="2">
        <v>0</v>
      </c>
      <c r="U1397" s="2">
        <v>0</v>
      </c>
      <c r="V1397" s="2">
        <v>-1000</v>
      </c>
      <c r="W1397" s="2">
        <v>0</v>
      </c>
      <c r="X1397" s="2">
        <v>0</v>
      </c>
      <c r="Y1397" s="2">
        <v>1000</v>
      </c>
      <c r="Z1397" s="2">
        <v>0</v>
      </c>
      <c r="AA1397" s="2">
        <v>0</v>
      </c>
    </row>
    <row r="1398" spans="1:27" ht="15" customHeight="1" x14ac:dyDescent="0.25">
      <c r="A1398" s="75" t="str">
        <f t="shared" si="63"/>
        <v>LEBALFIgnore</v>
      </c>
      <c r="B1398" s="75" t="str">
        <f>VLOOKUP(L1398,Mapping!D:F,3,0)</f>
        <v>Ignore</v>
      </c>
      <c r="C1398" s="75" t="str">
        <f>VLOOKUP(L1398,Mapping!D:G,4,0)</f>
        <v>Ignore</v>
      </c>
      <c r="D1398" s="78">
        <f t="shared" si="64"/>
        <v>8.2980315999999998E-2</v>
      </c>
      <c r="E1398" s="78">
        <f t="shared" si="65"/>
        <v>0</v>
      </c>
      <c r="F1398" s="76" t="str">
        <f>VLOOKUP(L1398,Mapping!D:H,5,0)</f>
        <v>AUM</v>
      </c>
      <c r="G1398" s="1" t="s">
        <v>648</v>
      </c>
      <c r="H1398" s="1" t="s">
        <v>284</v>
      </c>
      <c r="I1398" s="1" t="s">
        <v>287</v>
      </c>
      <c r="J1398" s="6">
        <v>140000</v>
      </c>
      <c r="K1398" s="1" t="s">
        <v>665</v>
      </c>
      <c r="L1398" s="6">
        <v>140375</v>
      </c>
      <c r="M1398" s="2">
        <v>0</v>
      </c>
      <c r="N1398" s="1" t="s">
        <v>1456</v>
      </c>
      <c r="O1398" s="1" t="s">
        <v>651</v>
      </c>
      <c r="P1398" s="2">
        <v>-829803.16</v>
      </c>
      <c r="Q1398" s="2">
        <v>0</v>
      </c>
      <c r="R1398" s="2">
        <v>0</v>
      </c>
      <c r="S1398" s="2">
        <v>829803.16</v>
      </c>
      <c r="T1398" s="2">
        <v>0</v>
      </c>
      <c r="U1398" s="2">
        <v>0</v>
      </c>
      <c r="V1398" s="2">
        <v>-829803.16</v>
      </c>
      <c r="W1398" s="2">
        <v>0</v>
      </c>
      <c r="X1398" s="2">
        <v>0</v>
      </c>
      <c r="Y1398" s="2">
        <v>829803.16</v>
      </c>
      <c r="Z1398" s="2">
        <v>0</v>
      </c>
      <c r="AA1398" s="2">
        <v>0</v>
      </c>
    </row>
    <row r="1399" spans="1:27" ht="15" customHeight="1" x14ac:dyDescent="0.25">
      <c r="A1399" s="75" t="str">
        <f t="shared" si="63"/>
        <v>LEBALFIgnore</v>
      </c>
      <c r="B1399" s="75" t="str">
        <f>VLOOKUP(L1399,Mapping!D:F,3,0)</f>
        <v>Ignore</v>
      </c>
      <c r="C1399" s="75" t="str">
        <f>VLOOKUP(L1399,Mapping!D:G,4,0)</f>
        <v>Ignore</v>
      </c>
      <c r="D1399" s="78">
        <f t="shared" si="64"/>
        <v>2.7661949999999999E-3</v>
      </c>
      <c r="E1399" s="78">
        <f t="shared" si="65"/>
        <v>-1.097951E-3</v>
      </c>
      <c r="F1399" s="76" t="str">
        <f>VLOOKUP(L1399,Mapping!D:H,5,0)</f>
        <v>AUM</v>
      </c>
      <c r="G1399" s="1" t="s">
        <v>648</v>
      </c>
      <c r="H1399" s="1" t="s">
        <v>284</v>
      </c>
      <c r="I1399" s="1" t="s">
        <v>287</v>
      </c>
      <c r="J1399" s="6">
        <v>140000</v>
      </c>
      <c r="K1399" s="1" t="s">
        <v>665</v>
      </c>
      <c r="L1399" s="6">
        <v>140500</v>
      </c>
      <c r="M1399" s="2">
        <v>0</v>
      </c>
      <c r="N1399" s="1" t="s">
        <v>670</v>
      </c>
      <c r="O1399" s="1" t="s">
        <v>651</v>
      </c>
      <c r="P1399" s="2">
        <v>-38641.46</v>
      </c>
      <c r="Q1399" s="2">
        <v>0</v>
      </c>
      <c r="R1399" s="2">
        <v>0</v>
      </c>
      <c r="S1399" s="2">
        <v>27661.95</v>
      </c>
      <c r="T1399" s="2">
        <v>-10979.51</v>
      </c>
      <c r="U1399" s="2">
        <v>0</v>
      </c>
      <c r="V1399" s="2">
        <v>-38641.46</v>
      </c>
      <c r="W1399" s="2">
        <v>0</v>
      </c>
      <c r="X1399" s="2">
        <v>0</v>
      </c>
      <c r="Y1399" s="2">
        <v>27661.95</v>
      </c>
      <c r="Z1399" s="2">
        <v>-10979.51</v>
      </c>
      <c r="AA1399" s="2">
        <v>0</v>
      </c>
    </row>
    <row r="1400" spans="1:27" ht="15" customHeight="1" x14ac:dyDescent="0.25">
      <c r="A1400" s="75" t="str">
        <f t="shared" si="63"/>
        <v>LEBALFIgnore</v>
      </c>
      <c r="B1400" s="75" t="str">
        <f>VLOOKUP(L1400,Mapping!D:F,3,0)</f>
        <v>Ignore</v>
      </c>
      <c r="C1400" s="75" t="str">
        <f>VLOOKUP(L1400,Mapping!D:G,4,0)</f>
        <v>Ignore</v>
      </c>
      <c r="D1400" s="78">
        <f t="shared" si="64"/>
        <v>0.02</v>
      </c>
      <c r="E1400" s="78">
        <f t="shared" si="65"/>
        <v>0</v>
      </c>
      <c r="F1400" s="76" t="str">
        <f>VLOOKUP(L1400,Mapping!D:H,5,0)</f>
        <v>AUM</v>
      </c>
      <c r="G1400" s="1" t="s">
        <v>648</v>
      </c>
      <c r="H1400" s="1" t="s">
        <v>284</v>
      </c>
      <c r="I1400" s="1" t="s">
        <v>287</v>
      </c>
      <c r="J1400" s="6">
        <v>140000</v>
      </c>
      <c r="K1400" s="1" t="s">
        <v>665</v>
      </c>
      <c r="L1400" s="6">
        <v>140520</v>
      </c>
      <c r="M1400" s="2">
        <v>0</v>
      </c>
      <c r="N1400" s="1" t="s">
        <v>1483</v>
      </c>
      <c r="O1400" s="1" t="s">
        <v>651</v>
      </c>
      <c r="P1400" s="2">
        <v>-200000</v>
      </c>
      <c r="Q1400" s="2">
        <v>0</v>
      </c>
      <c r="R1400" s="2">
        <v>0</v>
      </c>
      <c r="S1400" s="2">
        <v>200000</v>
      </c>
      <c r="T1400" s="2">
        <v>0</v>
      </c>
      <c r="U1400" s="2">
        <v>0</v>
      </c>
      <c r="V1400" s="2">
        <v>-200000</v>
      </c>
      <c r="W1400" s="2">
        <v>0</v>
      </c>
      <c r="X1400" s="2">
        <v>0</v>
      </c>
      <c r="Y1400" s="2">
        <v>200000</v>
      </c>
      <c r="Z1400" s="2">
        <v>0</v>
      </c>
      <c r="AA1400" s="2">
        <v>0</v>
      </c>
    </row>
    <row r="1401" spans="1:27" ht="15" customHeight="1" x14ac:dyDescent="0.25">
      <c r="A1401" s="75" t="str">
        <f t="shared" si="63"/>
        <v>LEBALFIgnore</v>
      </c>
      <c r="B1401" s="75" t="str">
        <f>VLOOKUP(L1401,Mapping!D:F,3,0)</f>
        <v>Ignore</v>
      </c>
      <c r="C1401" s="75" t="str">
        <f>VLOOKUP(L1401,Mapping!D:G,4,0)</f>
        <v>Ignore</v>
      </c>
      <c r="D1401" s="78">
        <f t="shared" si="64"/>
        <v>1.39E-3</v>
      </c>
      <c r="E1401" s="78">
        <f t="shared" si="65"/>
        <v>0</v>
      </c>
      <c r="F1401" s="76" t="str">
        <f>VLOOKUP(L1401,Mapping!D:H,5,0)</f>
        <v>AUM</v>
      </c>
      <c r="G1401" s="1" t="s">
        <v>648</v>
      </c>
      <c r="H1401" s="1" t="s">
        <v>284</v>
      </c>
      <c r="I1401" s="1" t="s">
        <v>287</v>
      </c>
      <c r="J1401" s="6">
        <v>140000</v>
      </c>
      <c r="K1401" s="1" t="s">
        <v>665</v>
      </c>
      <c r="L1401" s="6">
        <v>140537</v>
      </c>
      <c r="M1401" s="2">
        <v>0</v>
      </c>
      <c r="N1401" s="1" t="s">
        <v>1470</v>
      </c>
      <c r="O1401" s="1" t="s">
        <v>651</v>
      </c>
      <c r="P1401" s="2">
        <v>-13900</v>
      </c>
      <c r="Q1401" s="2">
        <v>0</v>
      </c>
      <c r="R1401" s="2">
        <v>0</v>
      </c>
      <c r="S1401" s="2">
        <v>13900</v>
      </c>
      <c r="T1401" s="2">
        <v>0</v>
      </c>
      <c r="U1401" s="2">
        <v>0</v>
      </c>
      <c r="V1401" s="2">
        <v>-13900</v>
      </c>
      <c r="W1401" s="2">
        <v>0</v>
      </c>
      <c r="X1401" s="2">
        <v>0</v>
      </c>
      <c r="Y1401" s="2">
        <v>13900</v>
      </c>
      <c r="Z1401" s="2">
        <v>0</v>
      </c>
      <c r="AA1401" s="2">
        <v>0</v>
      </c>
    </row>
    <row r="1402" spans="1:27" ht="15" customHeight="1" x14ac:dyDescent="0.25">
      <c r="A1402" s="75" t="str">
        <f t="shared" si="63"/>
        <v>LEBALFIgnore</v>
      </c>
      <c r="B1402" s="75" t="str">
        <f>VLOOKUP(L1402,Mapping!D:F,3,0)</f>
        <v>Ignore</v>
      </c>
      <c r="C1402" s="75" t="str">
        <f>VLOOKUP(L1402,Mapping!D:G,4,0)</f>
        <v>Ignore</v>
      </c>
      <c r="D1402" s="78">
        <f t="shared" si="64"/>
        <v>-4.995986E-3</v>
      </c>
      <c r="E1402" s="78">
        <f t="shared" si="65"/>
        <v>-3.6076065000000004E-2</v>
      </c>
      <c r="F1402" s="76" t="str">
        <f>VLOOKUP(L1402,Mapping!D:H,5,0)</f>
        <v>AUM</v>
      </c>
      <c r="G1402" s="1" t="s">
        <v>648</v>
      </c>
      <c r="H1402" s="1" t="s">
        <v>284</v>
      </c>
      <c r="I1402" s="1" t="s">
        <v>287</v>
      </c>
      <c r="J1402" s="6">
        <v>140000</v>
      </c>
      <c r="K1402" s="1" t="s">
        <v>665</v>
      </c>
      <c r="L1402" s="6">
        <v>140551</v>
      </c>
      <c r="M1402" s="2">
        <v>0</v>
      </c>
      <c r="N1402" s="1" t="s">
        <v>1018</v>
      </c>
      <c r="O1402" s="1" t="s">
        <v>651</v>
      </c>
      <c r="P1402" s="2">
        <v>-310800.78999999998</v>
      </c>
      <c r="Q1402" s="2">
        <v>0</v>
      </c>
      <c r="R1402" s="2">
        <v>-49959.86</v>
      </c>
      <c r="S1402" s="2">
        <v>0</v>
      </c>
      <c r="T1402" s="2">
        <v>-360760.65</v>
      </c>
      <c r="U1402" s="2">
        <v>0</v>
      </c>
      <c r="V1402" s="2">
        <v>-310800.78999999998</v>
      </c>
      <c r="W1402" s="2">
        <v>0</v>
      </c>
      <c r="X1402" s="2">
        <v>-49959.86</v>
      </c>
      <c r="Y1402" s="2">
        <v>0</v>
      </c>
      <c r="Z1402" s="2">
        <v>-360760.65</v>
      </c>
      <c r="AA1402" s="2">
        <v>0</v>
      </c>
    </row>
    <row r="1403" spans="1:27" ht="15" customHeight="1" x14ac:dyDescent="0.25">
      <c r="A1403" s="75" t="str">
        <f t="shared" si="63"/>
        <v>LEBALFIgnore</v>
      </c>
      <c r="B1403" s="75" t="str">
        <f>VLOOKUP(L1403,Mapping!D:F,3,0)</f>
        <v>Ignore</v>
      </c>
      <c r="C1403" s="75" t="str">
        <f>VLOOKUP(L1403,Mapping!D:G,4,0)</f>
        <v>Ignore</v>
      </c>
      <c r="D1403" s="78">
        <f t="shared" si="64"/>
        <v>-0.15474452399999999</v>
      </c>
      <c r="E1403" s="78">
        <f t="shared" si="65"/>
        <v>-0.39480299900000004</v>
      </c>
      <c r="F1403" s="76" t="str">
        <f>VLOOKUP(L1403,Mapping!D:H,5,0)</f>
        <v>AUM</v>
      </c>
      <c r="G1403" s="1" t="s">
        <v>648</v>
      </c>
      <c r="H1403" s="1" t="s">
        <v>284</v>
      </c>
      <c r="I1403" s="1" t="s">
        <v>287</v>
      </c>
      <c r="J1403" s="6">
        <v>152000</v>
      </c>
      <c r="K1403" s="1" t="s">
        <v>671</v>
      </c>
      <c r="L1403" s="6">
        <v>152120</v>
      </c>
      <c r="M1403" s="2">
        <v>0</v>
      </c>
      <c r="N1403" s="1" t="s">
        <v>672</v>
      </c>
      <c r="O1403" s="1" t="s">
        <v>651</v>
      </c>
      <c r="P1403" s="2">
        <v>-2400584.75</v>
      </c>
      <c r="Q1403" s="2">
        <v>0</v>
      </c>
      <c r="R1403" s="2">
        <v>-1547445.24</v>
      </c>
      <c r="S1403" s="2">
        <v>0</v>
      </c>
      <c r="T1403" s="2">
        <v>-3948029.99</v>
      </c>
      <c r="U1403" s="2">
        <v>0</v>
      </c>
      <c r="V1403" s="2">
        <v>-2400584.75</v>
      </c>
      <c r="W1403" s="2">
        <v>0</v>
      </c>
      <c r="X1403" s="2">
        <v>-1547445.24</v>
      </c>
      <c r="Y1403" s="2">
        <v>0</v>
      </c>
      <c r="Z1403" s="2">
        <v>-3948029.99</v>
      </c>
      <c r="AA1403" s="2">
        <v>0</v>
      </c>
    </row>
    <row r="1404" spans="1:27" ht="15" customHeight="1" x14ac:dyDescent="0.25">
      <c r="A1404" s="75" t="str">
        <f t="shared" si="63"/>
        <v>LEBALFIgnore</v>
      </c>
      <c r="B1404" s="75" t="str">
        <f>VLOOKUP(L1404,Mapping!D:F,3,0)</f>
        <v>Ignore</v>
      </c>
      <c r="C1404" s="75" t="str">
        <f>VLOOKUP(L1404,Mapping!D:G,4,0)</f>
        <v>Ignore</v>
      </c>
      <c r="D1404" s="78">
        <f t="shared" si="64"/>
        <v>-4.8423733000000004E-2</v>
      </c>
      <c r="E1404" s="78">
        <f t="shared" si="65"/>
        <v>-0.65963861099999999</v>
      </c>
      <c r="F1404" s="76" t="str">
        <f>VLOOKUP(L1404,Mapping!D:H,5,0)</f>
        <v>AUM</v>
      </c>
      <c r="G1404" s="1" t="s">
        <v>648</v>
      </c>
      <c r="H1404" s="1" t="s">
        <v>284</v>
      </c>
      <c r="I1404" s="1" t="s">
        <v>287</v>
      </c>
      <c r="J1404" s="6">
        <v>152000</v>
      </c>
      <c r="K1404" s="1" t="s">
        <v>671</v>
      </c>
      <c r="L1404" s="6">
        <v>152130</v>
      </c>
      <c r="M1404" s="2">
        <v>0</v>
      </c>
      <c r="N1404" s="1" t="s">
        <v>673</v>
      </c>
      <c r="O1404" s="1" t="s">
        <v>651</v>
      </c>
      <c r="P1404" s="2">
        <v>-6112148.7800000003</v>
      </c>
      <c r="Q1404" s="2">
        <v>0</v>
      </c>
      <c r="R1404" s="2">
        <v>-484237.33</v>
      </c>
      <c r="S1404" s="2">
        <v>0</v>
      </c>
      <c r="T1404" s="2">
        <v>-6596386.1100000003</v>
      </c>
      <c r="U1404" s="2">
        <v>0</v>
      </c>
      <c r="V1404" s="2">
        <v>-6112148.7800000003</v>
      </c>
      <c r="W1404" s="2">
        <v>0</v>
      </c>
      <c r="X1404" s="2">
        <v>-484237.33</v>
      </c>
      <c r="Y1404" s="2">
        <v>0</v>
      </c>
      <c r="Z1404" s="2">
        <v>-6596386.1100000003</v>
      </c>
      <c r="AA1404" s="2">
        <v>0</v>
      </c>
    </row>
    <row r="1405" spans="1:27" ht="15" customHeight="1" x14ac:dyDescent="0.25">
      <c r="A1405" s="75" t="str">
        <f t="shared" si="63"/>
        <v>LEBALFIgnore</v>
      </c>
      <c r="B1405" s="75" t="str">
        <f>VLOOKUP(L1405,Mapping!D:F,3,0)</f>
        <v>Ignore</v>
      </c>
      <c r="C1405" s="75" t="str">
        <f>VLOOKUP(L1405,Mapping!D:G,4,0)</f>
        <v>Ignore</v>
      </c>
      <c r="D1405" s="78">
        <f t="shared" si="64"/>
        <v>0</v>
      </c>
      <c r="E1405" s="78">
        <f t="shared" si="65"/>
        <v>-8.3999999999999998E-8</v>
      </c>
      <c r="F1405" s="76" t="str">
        <f>VLOOKUP(L1405,Mapping!D:H,5,0)</f>
        <v>AUM</v>
      </c>
      <c r="G1405" s="1" t="s">
        <v>648</v>
      </c>
      <c r="H1405" s="1" t="s">
        <v>284</v>
      </c>
      <c r="I1405" s="1" t="s">
        <v>287</v>
      </c>
      <c r="J1405" s="6">
        <v>152000</v>
      </c>
      <c r="K1405" s="1" t="s">
        <v>671</v>
      </c>
      <c r="L1405" s="6">
        <v>152232</v>
      </c>
      <c r="M1405" s="2">
        <v>0</v>
      </c>
      <c r="N1405" s="1" t="s">
        <v>675</v>
      </c>
      <c r="O1405" s="1" t="s">
        <v>651</v>
      </c>
      <c r="P1405" s="2">
        <v>-0.84</v>
      </c>
      <c r="Q1405" s="2">
        <v>0</v>
      </c>
      <c r="R1405" s="2">
        <v>0</v>
      </c>
      <c r="S1405" s="2">
        <v>0</v>
      </c>
      <c r="T1405" s="2">
        <v>-0.84</v>
      </c>
      <c r="U1405" s="2">
        <v>0</v>
      </c>
      <c r="V1405" s="2">
        <v>-0.84</v>
      </c>
      <c r="W1405" s="2">
        <v>0</v>
      </c>
      <c r="X1405" s="2">
        <v>0</v>
      </c>
      <c r="Y1405" s="2">
        <v>0</v>
      </c>
      <c r="Z1405" s="2">
        <v>-0.84</v>
      </c>
      <c r="AA1405" s="2">
        <v>0</v>
      </c>
    </row>
    <row r="1406" spans="1:27" ht="15" customHeight="1" x14ac:dyDescent="0.25">
      <c r="A1406" s="75" t="str">
        <f t="shared" si="63"/>
        <v>LEBALFIgnore</v>
      </c>
      <c r="B1406" s="75" t="str">
        <f>VLOOKUP(L1406,Mapping!D:F,3,0)</f>
        <v>Ignore</v>
      </c>
      <c r="C1406" s="75" t="str">
        <f>VLOOKUP(L1406,Mapping!D:G,4,0)</f>
        <v>Ignore</v>
      </c>
      <c r="D1406" s="78">
        <f t="shared" si="64"/>
        <v>-2.1815700000000002E-4</v>
      </c>
      <c r="E1406" s="78">
        <f t="shared" si="65"/>
        <v>-9.8892399999999997E-4</v>
      </c>
      <c r="F1406" s="76" t="str">
        <f>VLOOKUP(L1406,Mapping!D:H,5,0)</f>
        <v>AUM</v>
      </c>
      <c r="G1406" s="1" t="s">
        <v>648</v>
      </c>
      <c r="H1406" s="1" t="s">
        <v>284</v>
      </c>
      <c r="I1406" s="1" t="s">
        <v>287</v>
      </c>
      <c r="J1406" s="6">
        <v>152000</v>
      </c>
      <c r="K1406" s="1" t="s">
        <v>671</v>
      </c>
      <c r="L1406" s="6">
        <v>152248</v>
      </c>
      <c r="M1406" s="2">
        <v>0</v>
      </c>
      <c r="N1406" s="1" t="s">
        <v>676</v>
      </c>
      <c r="O1406" s="1" t="s">
        <v>651</v>
      </c>
      <c r="P1406" s="2">
        <v>-7707.67</v>
      </c>
      <c r="Q1406" s="2">
        <v>0</v>
      </c>
      <c r="R1406" s="2">
        <v>-2181.5700000000002</v>
      </c>
      <c r="S1406" s="2">
        <v>0</v>
      </c>
      <c r="T1406" s="2">
        <v>-9889.24</v>
      </c>
      <c r="U1406" s="2">
        <v>0</v>
      </c>
      <c r="V1406" s="2">
        <v>-7707.67</v>
      </c>
      <c r="W1406" s="2">
        <v>0</v>
      </c>
      <c r="X1406" s="2">
        <v>-2181.5700000000002</v>
      </c>
      <c r="Y1406" s="2">
        <v>0</v>
      </c>
      <c r="Z1406" s="2">
        <v>-9889.24</v>
      </c>
      <c r="AA1406" s="2">
        <v>0</v>
      </c>
    </row>
    <row r="1407" spans="1:27" ht="15" customHeight="1" x14ac:dyDescent="0.25">
      <c r="A1407" s="75" t="str">
        <f t="shared" si="63"/>
        <v>LEBALFIgnore</v>
      </c>
      <c r="B1407" s="75" t="str">
        <f>VLOOKUP(L1407,Mapping!D:F,3,0)</f>
        <v>Ignore</v>
      </c>
      <c r="C1407" s="75" t="str">
        <f>VLOOKUP(L1407,Mapping!D:G,4,0)</f>
        <v>Ignore</v>
      </c>
      <c r="D1407" s="78">
        <f t="shared" si="64"/>
        <v>-6.4546779999999998E-2</v>
      </c>
      <c r="E1407" s="78">
        <f t="shared" si="65"/>
        <v>-8.9169913000000003E-2</v>
      </c>
      <c r="F1407" s="76" t="str">
        <f>VLOOKUP(L1407,Mapping!D:H,5,0)</f>
        <v>AUM</v>
      </c>
      <c r="G1407" s="1" t="s">
        <v>648</v>
      </c>
      <c r="H1407" s="1" t="s">
        <v>284</v>
      </c>
      <c r="I1407" s="1" t="s">
        <v>287</v>
      </c>
      <c r="J1407" s="6">
        <v>152000</v>
      </c>
      <c r="K1407" s="1" t="s">
        <v>671</v>
      </c>
      <c r="L1407" s="6">
        <v>153001</v>
      </c>
      <c r="M1407" s="2">
        <v>0</v>
      </c>
      <c r="N1407" s="1" t="s">
        <v>876</v>
      </c>
      <c r="O1407" s="1" t="s">
        <v>651</v>
      </c>
      <c r="P1407" s="2">
        <v>-246231.33</v>
      </c>
      <c r="Q1407" s="2">
        <v>0</v>
      </c>
      <c r="R1407" s="2">
        <v>-645467.80000000005</v>
      </c>
      <c r="S1407" s="2">
        <v>0</v>
      </c>
      <c r="T1407" s="2">
        <v>-891699.13</v>
      </c>
      <c r="U1407" s="2">
        <v>0</v>
      </c>
      <c r="V1407" s="2">
        <v>-246231.33</v>
      </c>
      <c r="W1407" s="2">
        <v>0</v>
      </c>
      <c r="X1407" s="2">
        <v>-645467.80000000005</v>
      </c>
      <c r="Y1407" s="2">
        <v>0</v>
      </c>
      <c r="Z1407" s="2">
        <v>-891699.13</v>
      </c>
      <c r="AA1407" s="2">
        <v>0</v>
      </c>
    </row>
    <row r="1408" spans="1:27" ht="15" customHeight="1" x14ac:dyDescent="0.25">
      <c r="A1408" s="75" t="str">
        <f t="shared" si="63"/>
        <v>LEBALFIgnore</v>
      </c>
      <c r="B1408" s="75" t="str">
        <f>VLOOKUP(L1408,Mapping!D:F,3,0)</f>
        <v>Ignore</v>
      </c>
      <c r="C1408" s="75" t="str">
        <f>VLOOKUP(L1408,Mapping!D:G,4,0)</f>
        <v>Ignore</v>
      </c>
      <c r="D1408" s="78">
        <f t="shared" si="64"/>
        <v>-43.342169269999999</v>
      </c>
      <c r="E1408" s="78">
        <f t="shared" si="65"/>
        <v>-117.625851815</v>
      </c>
      <c r="F1408" s="76" t="str">
        <f>VLOOKUP(L1408,Mapping!D:H,5,0)</f>
        <v>AUM</v>
      </c>
      <c r="G1408" s="1" t="s">
        <v>648</v>
      </c>
      <c r="H1408" s="1" t="s">
        <v>284</v>
      </c>
      <c r="I1408" s="1" t="s">
        <v>287</v>
      </c>
      <c r="J1408" s="6">
        <v>160000</v>
      </c>
      <c r="K1408" s="1" t="s">
        <v>677</v>
      </c>
      <c r="L1408" s="6">
        <v>161100</v>
      </c>
      <c r="M1408" s="2">
        <v>0</v>
      </c>
      <c r="N1408" s="1" t="s">
        <v>811</v>
      </c>
      <c r="O1408" s="1" t="s">
        <v>651</v>
      </c>
      <c r="P1408" s="2">
        <v>-742836825.45000005</v>
      </c>
      <c r="Q1408" s="2">
        <v>0</v>
      </c>
      <c r="R1408" s="2">
        <v>-433421692.69999999</v>
      </c>
      <c r="S1408" s="2">
        <v>0</v>
      </c>
      <c r="T1408" s="2">
        <v>-1176258518.1500001</v>
      </c>
      <c r="U1408" s="2">
        <v>0</v>
      </c>
      <c r="V1408" s="2">
        <v>-742836825.45000005</v>
      </c>
      <c r="W1408" s="2">
        <v>0</v>
      </c>
      <c r="X1408" s="2">
        <v>-433421692.69999999</v>
      </c>
      <c r="Y1408" s="2">
        <v>0</v>
      </c>
      <c r="Z1408" s="2">
        <v>-1176258518.1500001</v>
      </c>
      <c r="AA1408" s="2">
        <v>0</v>
      </c>
    </row>
    <row r="1409" spans="1:27" ht="15" customHeight="1" x14ac:dyDescent="0.25">
      <c r="A1409" s="75" t="str">
        <f t="shared" si="63"/>
        <v>LEBALFIgnore</v>
      </c>
      <c r="B1409" s="75" t="str">
        <f>VLOOKUP(L1409,Mapping!D:F,3,0)</f>
        <v>Ignore</v>
      </c>
      <c r="C1409" s="75" t="str">
        <f>VLOOKUP(L1409,Mapping!D:G,4,0)</f>
        <v>Ignore</v>
      </c>
      <c r="D1409" s="78">
        <f t="shared" si="64"/>
        <v>-0.11353398000000001</v>
      </c>
      <c r="E1409" s="78">
        <f t="shared" si="65"/>
        <v>-0.11353398000000001</v>
      </c>
      <c r="F1409" s="76" t="str">
        <f>VLOOKUP(L1409,Mapping!D:H,5,0)</f>
        <v>AUM</v>
      </c>
      <c r="G1409" s="1" t="s">
        <v>648</v>
      </c>
      <c r="H1409" s="1" t="s">
        <v>284</v>
      </c>
      <c r="I1409" s="1" t="s">
        <v>287</v>
      </c>
      <c r="J1409" s="6">
        <v>160000</v>
      </c>
      <c r="K1409" s="1" t="s">
        <v>677</v>
      </c>
      <c r="L1409" s="6">
        <v>161120</v>
      </c>
      <c r="M1409" s="2">
        <v>0</v>
      </c>
      <c r="N1409" s="1" t="s">
        <v>927</v>
      </c>
      <c r="O1409" s="1" t="s">
        <v>651</v>
      </c>
      <c r="P1409" s="2">
        <v>0</v>
      </c>
      <c r="Q1409" s="2">
        <v>0</v>
      </c>
      <c r="R1409" s="2">
        <v>-1135339.8</v>
      </c>
      <c r="S1409" s="2">
        <v>0</v>
      </c>
      <c r="T1409" s="2">
        <v>-1135339.8</v>
      </c>
      <c r="U1409" s="2">
        <v>0</v>
      </c>
      <c r="V1409" s="2">
        <v>0</v>
      </c>
      <c r="W1409" s="2">
        <v>0</v>
      </c>
      <c r="X1409" s="2">
        <v>-1135339.8</v>
      </c>
      <c r="Y1409" s="2">
        <v>0</v>
      </c>
      <c r="Z1409" s="2">
        <v>-1135339.8</v>
      </c>
      <c r="AA1409" s="2">
        <v>0</v>
      </c>
    </row>
    <row r="1410" spans="1:27" ht="15" customHeight="1" x14ac:dyDescent="0.25">
      <c r="A1410" s="75" t="str">
        <f t="shared" si="63"/>
        <v>LEBALFIgnore</v>
      </c>
      <c r="B1410" s="75" t="str">
        <f>VLOOKUP(L1410,Mapping!D:F,3,0)</f>
        <v>Ignore</v>
      </c>
      <c r="C1410" s="75" t="str">
        <f>VLOOKUP(L1410,Mapping!D:G,4,0)</f>
        <v>Ignore</v>
      </c>
      <c r="D1410" s="78">
        <f t="shared" si="64"/>
        <v>1.103702E-2</v>
      </c>
      <c r="E1410" s="78">
        <f t="shared" si="65"/>
        <v>5.644586E-3</v>
      </c>
      <c r="F1410" s="76" t="str">
        <f>VLOOKUP(L1410,Mapping!D:H,5,0)</f>
        <v>AUM</v>
      </c>
      <c r="G1410" s="1" t="s">
        <v>648</v>
      </c>
      <c r="H1410" s="1" t="s">
        <v>284</v>
      </c>
      <c r="I1410" s="1" t="s">
        <v>287</v>
      </c>
      <c r="J1410" s="6">
        <v>160000</v>
      </c>
      <c r="K1410" s="1" t="s">
        <v>677</v>
      </c>
      <c r="L1410" s="6">
        <v>162110</v>
      </c>
      <c r="M1410" s="2">
        <v>0</v>
      </c>
      <c r="N1410" s="1" t="s">
        <v>877</v>
      </c>
      <c r="O1410" s="1" t="s">
        <v>651</v>
      </c>
      <c r="P1410" s="2">
        <v>-53924.34</v>
      </c>
      <c r="Q1410" s="2">
        <v>0</v>
      </c>
      <c r="R1410" s="2">
        <v>0</v>
      </c>
      <c r="S1410" s="2">
        <v>110370.2</v>
      </c>
      <c r="T1410" s="2">
        <v>0</v>
      </c>
      <c r="U1410" s="2">
        <v>56445.86</v>
      </c>
      <c r="V1410" s="2">
        <v>-53924.34</v>
      </c>
      <c r="W1410" s="2">
        <v>0</v>
      </c>
      <c r="X1410" s="2">
        <v>0</v>
      </c>
      <c r="Y1410" s="2">
        <v>110370.2</v>
      </c>
      <c r="Z1410" s="2">
        <v>0</v>
      </c>
      <c r="AA1410" s="2">
        <v>56445.86</v>
      </c>
    </row>
    <row r="1411" spans="1:27" ht="15" customHeight="1" x14ac:dyDescent="0.25">
      <c r="A1411" s="75" t="str">
        <f t="shared" si="63"/>
        <v>LEBALFIgnore</v>
      </c>
      <c r="B1411" s="75" t="str">
        <f>VLOOKUP(L1411,Mapping!D:F,3,0)</f>
        <v>Ignore</v>
      </c>
      <c r="C1411" s="75" t="str">
        <f>VLOOKUP(L1411,Mapping!D:G,4,0)</f>
        <v>Ignore</v>
      </c>
      <c r="D1411" s="78">
        <f t="shared" si="64"/>
        <v>0.41133314500000001</v>
      </c>
      <c r="E1411" s="78">
        <f t="shared" si="65"/>
        <v>-0.20288499499999998</v>
      </c>
      <c r="F1411" s="76" t="str">
        <f>VLOOKUP(L1411,Mapping!D:H,5,0)</f>
        <v>AUM</v>
      </c>
      <c r="G1411" s="1" t="s">
        <v>648</v>
      </c>
      <c r="H1411" s="1" t="s">
        <v>284</v>
      </c>
      <c r="I1411" s="1" t="s">
        <v>287</v>
      </c>
      <c r="J1411" s="6">
        <v>160000</v>
      </c>
      <c r="K1411" s="1" t="s">
        <v>677</v>
      </c>
      <c r="L1411" s="6">
        <v>162120</v>
      </c>
      <c r="M1411" s="2">
        <v>0</v>
      </c>
      <c r="N1411" s="1" t="s">
        <v>678</v>
      </c>
      <c r="O1411" s="1" t="s">
        <v>651</v>
      </c>
      <c r="P1411" s="2">
        <v>-6142181.4000000004</v>
      </c>
      <c r="Q1411" s="2">
        <v>0</v>
      </c>
      <c r="R1411" s="2">
        <v>0</v>
      </c>
      <c r="S1411" s="2">
        <v>4113331.45</v>
      </c>
      <c r="T1411" s="2">
        <v>-2028849.95</v>
      </c>
      <c r="U1411" s="2">
        <v>0</v>
      </c>
      <c r="V1411" s="2">
        <v>-6142181.4000000004</v>
      </c>
      <c r="W1411" s="2">
        <v>0</v>
      </c>
      <c r="X1411" s="2">
        <v>0</v>
      </c>
      <c r="Y1411" s="2">
        <v>4113331.45</v>
      </c>
      <c r="Z1411" s="2">
        <v>-2028849.95</v>
      </c>
      <c r="AA1411" s="2">
        <v>0</v>
      </c>
    </row>
    <row r="1412" spans="1:27" ht="15" customHeight="1" x14ac:dyDescent="0.25">
      <c r="A1412" s="75" t="str">
        <f t="shared" ref="A1412:A1475" si="66">H1412&amp;B1412</f>
        <v>LEBALFIgnore</v>
      </c>
      <c r="B1412" s="75" t="str">
        <f>VLOOKUP(L1412,Mapping!D:F,3,0)</f>
        <v>Ignore</v>
      </c>
      <c r="C1412" s="75" t="str">
        <f>VLOOKUP(L1412,Mapping!D:G,4,0)</f>
        <v>Ignore</v>
      </c>
      <c r="D1412" s="78">
        <f t="shared" ref="D1412:D1475" si="67">(X1412+Y1412)/10000000</f>
        <v>-8.3139246E-2</v>
      </c>
      <c r="E1412" s="78">
        <f t="shared" ref="E1412:E1475" si="68">(Z1412+AA1412)/10000000</f>
        <v>0.20377464099999998</v>
      </c>
      <c r="F1412" s="76" t="str">
        <f>VLOOKUP(L1412,Mapping!D:H,5,0)</f>
        <v>AUM</v>
      </c>
      <c r="G1412" s="1" t="s">
        <v>648</v>
      </c>
      <c r="H1412" s="1" t="s">
        <v>284</v>
      </c>
      <c r="I1412" s="1" t="s">
        <v>287</v>
      </c>
      <c r="J1412" s="6">
        <v>160000</v>
      </c>
      <c r="K1412" s="1" t="s">
        <v>677</v>
      </c>
      <c r="L1412" s="6">
        <v>162130</v>
      </c>
      <c r="M1412" s="2">
        <v>0</v>
      </c>
      <c r="N1412" s="1" t="s">
        <v>679</v>
      </c>
      <c r="O1412" s="1" t="s">
        <v>651</v>
      </c>
      <c r="P1412" s="2">
        <v>0</v>
      </c>
      <c r="Q1412" s="2">
        <v>2869138.87</v>
      </c>
      <c r="R1412" s="2">
        <v>-831392.46</v>
      </c>
      <c r="S1412" s="2">
        <v>0</v>
      </c>
      <c r="T1412" s="2">
        <v>0</v>
      </c>
      <c r="U1412" s="2">
        <v>2037746.41</v>
      </c>
      <c r="V1412" s="2">
        <v>0</v>
      </c>
      <c r="W1412" s="2">
        <v>2869138.87</v>
      </c>
      <c r="X1412" s="2">
        <v>-831392.46</v>
      </c>
      <c r="Y1412" s="2">
        <v>0</v>
      </c>
      <c r="Z1412" s="2">
        <v>0</v>
      </c>
      <c r="AA1412" s="2">
        <v>2037746.41</v>
      </c>
    </row>
    <row r="1413" spans="1:27" ht="15" customHeight="1" x14ac:dyDescent="0.25">
      <c r="A1413" s="75" t="str">
        <f t="shared" si="66"/>
        <v>LEBALFIgnore</v>
      </c>
      <c r="B1413" s="75" t="str">
        <f>VLOOKUP(L1413,Mapping!D:F,3,0)</f>
        <v>Ignore</v>
      </c>
      <c r="C1413" s="75" t="str">
        <f>VLOOKUP(L1413,Mapping!D:G,4,0)</f>
        <v>Ignore</v>
      </c>
      <c r="D1413" s="78">
        <f t="shared" si="67"/>
        <v>-5.0233799999999996E-4</v>
      </c>
      <c r="E1413" s="78">
        <f t="shared" si="68"/>
        <v>-1.363775E-3</v>
      </c>
      <c r="F1413" s="76" t="str">
        <f>VLOOKUP(L1413,Mapping!D:H,5,0)</f>
        <v>AUM</v>
      </c>
      <c r="G1413" s="1" t="s">
        <v>648</v>
      </c>
      <c r="H1413" s="1" t="s">
        <v>284</v>
      </c>
      <c r="I1413" s="1" t="s">
        <v>287</v>
      </c>
      <c r="J1413" s="6">
        <v>212000</v>
      </c>
      <c r="K1413" s="1" t="s">
        <v>681</v>
      </c>
      <c r="L1413" s="6">
        <v>210123</v>
      </c>
      <c r="M1413" s="2">
        <v>0</v>
      </c>
      <c r="N1413" s="1" t="s">
        <v>1458</v>
      </c>
      <c r="O1413" s="1" t="s">
        <v>651</v>
      </c>
      <c r="P1413" s="2">
        <v>-8614.3700000000008</v>
      </c>
      <c r="Q1413" s="2">
        <v>0</v>
      </c>
      <c r="R1413" s="2">
        <v>-5023.38</v>
      </c>
      <c r="S1413" s="2">
        <v>0</v>
      </c>
      <c r="T1413" s="2">
        <v>-13637.75</v>
      </c>
      <c r="U1413" s="2">
        <v>0</v>
      </c>
      <c r="V1413" s="2">
        <v>-8614.3700000000008</v>
      </c>
      <c r="W1413" s="2">
        <v>0</v>
      </c>
      <c r="X1413" s="2">
        <v>-5023.38</v>
      </c>
      <c r="Y1413" s="2">
        <v>0</v>
      </c>
      <c r="Z1413" s="2">
        <v>-13637.75</v>
      </c>
      <c r="AA1413" s="2">
        <v>0</v>
      </c>
    </row>
    <row r="1414" spans="1:27" ht="15" customHeight="1" x14ac:dyDescent="0.25">
      <c r="A1414" s="75" t="str">
        <f t="shared" si="66"/>
        <v>LEBALFIgnore</v>
      </c>
      <c r="B1414" s="75" t="str">
        <f>VLOOKUP(L1414,Mapping!D:F,3,0)</f>
        <v>Ignore</v>
      </c>
      <c r="C1414" s="75" t="str">
        <f>VLOOKUP(L1414,Mapping!D:G,4,0)</f>
        <v>Ignore</v>
      </c>
      <c r="D1414" s="78">
        <f t="shared" si="67"/>
        <v>-4.7563121999999999E-2</v>
      </c>
      <c r="E1414" s="78">
        <f t="shared" si="68"/>
        <v>2.3950465000000001E-2</v>
      </c>
      <c r="F1414" s="76" t="str">
        <f>VLOOKUP(L1414,Mapping!D:H,5,0)</f>
        <v>AUM</v>
      </c>
      <c r="G1414" s="1" t="s">
        <v>648</v>
      </c>
      <c r="H1414" s="1" t="s">
        <v>284</v>
      </c>
      <c r="I1414" s="1" t="s">
        <v>287</v>
      </c>
      <c r="J1414" s="6">
        <v>212000</v>
      </c>
      <c r="K1414" s="1" t="s">
        <v>681</v>
      </c>
      <c r="L1414" s="6">
        <v>210124</v>
      </c>
      <c r="M1414" s="2">
        <v>0</v>
      </c>
      <c r="N1414" s="1" t="s">
        <v>1472</v>
      </c>
      <c r="O1414" s="1" t="s">
        <v>651</v>
      </c>
      <c r="P1414" s="2">
        <v>0</v>
      </c>
      <c r="Q1414" s="2">
        <v>715135.87</v>
      </c>
      <c r="R1414" s="2">
        <v>-475631.22</v>
      </c>
      <c r="S1414" s="2">
        <v>0</v>
      </c>
      <c r="T1414" s="2">
        <v>0</v>
      </c>
      <c r="U1414" s="2">
        <v>239504.65</v>
      </c>
      <c r="V1414" s="2">
        <v>0</v>
      </c>
      <c r="W1414" s="2">
        <v>715135.87</v>
      </c>
      <c r="X1414" s="2">
        <v>-475631.22</v>
      </c>
      <c r="Y1414" s="2">
        <v>0</v>
      </c>
      <c r="Z1414" s="2">
        <v>0</v>
      </c>
      <c r="AA1414" s="2">
        <v>239504.65</v>
      </c>
    </row>
    <row r="1415" spans="1:27" ht="15" customHeight="1" x14ac:dyDescent="0.25">
      <c r="A1415" s="75" t="str">
        <f t="shared" si="66"/>
        <v>LEBALFIgnore</v>
      </c>
      <c r="B1415" s="75" t="str">
        <f>VLOOKUP(L1415,Mapping!D:F,3,0)</f>
        <v>Ignore</v>
      </c>
      <c r="C1415" s="75" t="str">
        <f>VLOOKUP(L1415,Mapping!D:G,4,0)</f>
        <v>Ignore</v>
      </c>
      <c r="D1415" s="78">
        <f t="shared" si="67"/>
        <v>4.995986E-3</v>
      </c>
      <c r="E1415" s="78">
        <f t="shared" si="68"/>
        <v>3.6076065000000004E-2</v>
      </c>
      <c r="F1415" s="76" t="str">
        <f>VLOOKUP(L1415,Mapping!D:H,5,0)</f>
        <v>AUM</v>
      </c>
      <c r="G1415" s="1" t="s">
        <v>648</v>
      </c>
      <c r="H1415" s="1" t="s">
        <v>284</v>
      </c>
      <c r="I1415" s="1" t="s">
        <v>287</v>
      </c>
      <c r="J1415" s="6">
        <v>212000</v>
      </c>
      <c r="K1415" s="1" t="s">
        <v>681</v>
      </c>
      <c r="L1415" s="6">
        <v>210168</v>
      </c>
      <c r="M1415" s="2">
        <v>0</v>
      </c>
      <c r="N1415" s="1" t="s">
        <v>1019</v>
      </c>
      <c r="O1415" s="1" t="s">
        <v>651</v>
      </c>
      <c r="P1415" s="2">
        <v>0</v>
      </c>
      <c r="Q1415" s="2">
        <v>310800.78999999998</v>
      </c>
      <c r="R1415" s="2">
        <v>0</v>
      </c>
      <c r="S1415" s="2">
        <v>49959.86</v>
      </c>
      <c r="T1415" s="2">
        <v>0</v>
      </c>
      <c r="U1415" s="2">
        <v>360760.65</v>
      </c>
      <c r="V1415" s="2">
        <v>0</v>
      </c>
      <c r="W1415" s="2">
        <v>310800.78999999998</v>
      </c>
      <c r="X1415" s="2">
        <v>0</v>
      </c>
      <c r="Y1415" s="2">
        <v>49959.86</v>
      </c>
      <c r="Z1415" s="2">
        <v>0</v>
      </c>
      <c r="AA1415" s="2">
        <v>360760.65</v>
      </c>
    </row>
    <row r="1416" spans="1:27" ht="15" customHeight="1" x14ac:dyDescent="0.25">
      <c r="A1416" s="75" t="str">
        <f t="shared" si="66"/>
        <v>LEBALFIgnore</v>
      </c>
      <c r="B1416" s="75" t="str">
        <f>VLOOKUP(L1416,Mapping!D:F,3,0)</f>
        <v>Ignore</v>
      </c>
      <c r="C1416" s="75" t="str">
        <f>VLOOKUP(L1416,Mapping!D:G,4,0)</f>
        <v>Ignore</v>
      </c>
      <c r="D1416" s="78">
        <f t="shared" si="67"/>
        <v>-0.1140239</v>
      </c>
      <c r="E1416" s="78">
        <f t="shared" si="68"/>
        <v>0</v>
      </c>
      <c r="F1416" s="76" t="str">
        <f>VLOOKUP(L1416,Mapping!D:H,5,0)</f>
        <v>AUM</v>
      </c>
      <c r="G1416" s="1" t="s">
        <v>648</v>
      </c>
      <c r="H1416" s="1" t="s">
        <v>284</v>
      </c>
      <c r="I1416" s="1" t="s">
        <v>287</v>
      </c>
      <c r="J1416" s="6">
        <v>212000</v>
      </c>
      <c r="K1416" s="1" t="s">
        <v>681</v>
      </c>
      <c r="L1416" s="6">
        <v>211101</v>
      </c>
      <c r="M1416" s="2">
        <v>0</v>
      </c>
      <c r="N1416" s="1" t="s">
        <v>1463</v>
      </c>
      <c r="O1416" s="1" t="s">
        <v>651</v>
      </c>
      <c r="P1416" s="2">
        <v>0</v>
      </c>
      <c r="Q1416" s="2">
        <v>1140239</v>
      </c>
      <c r="R1416" s="2">
        <v>-1140239</v>
      </c>
      <c r="S1416" s="2">
        <v>0</v>
      </c>
      <c r="T1416" s="2">
        <v>0</v>
      </c>
      <c r="U1416" s="2">
        <v>0</v>
      </c>
      <c r="V1416" s="2">
        <v>0</v>
      </c>
      <c r="W1416" s="2">
        <v>1140239</v>
      </c>
      <c r="X1416" s="2">
        <v>-1140239</v>
      </c>
      <c r="Y1416" s="2">
        <v>0</v>
      </c>
      <c r="Z1416" s="2">
        <v>0</v>
      </c>
      <c r="AA1416" s="2">
        <v>0</v>
      </c>
    </row>
    <row r="1417" spans="1:27" ht="15" customHeight="1" x14ac:dyDescent="0.25">
      <c r="A1417" s="75" t="str">
        <f t="shared" si="66"/>
        <v>LEBALFIgnore</v>
      </c>
      <c r="B1417" s="75" t="str">
        <f>VLOOKUP(L1417,Mapping!D:F,3,0)</f>
        <v>Ignore</v>
      </c>
      <c r="C1417" s="75" t="str">
        <f>VLOOKUP(L1417,Mapping!D:G,4,0)</f>
        <v>Ignore</v>
      </c>
      <c r="D1417" s="78">
        <f t="shared" si="67"/>
        <v>-0.27366649199999998</v>
      </c>
      <c r="E1417" s="78">
        <f t="shared" si="68"/>
        <v>0</v>
      </c>
      <c r="F1417" s="76" t="str">
        <f>VLOOKUP(L1417,Mapping!D:H,5,0)</f>
        <v>AUM</v>
      </c>
      <c r="G1417" s="1" t="s">
        <v>648</v>
      </c>
      <c r="H1417" s="1" t="s">
        <v>284</v>
      </c>
      <c r="I1417" s="1" t="s">
        <v>287</v>
      </c>
      <c r="J1417" s="6">
        <v>212000</v>
      </c>
      <c r="K1417" s="1" t="s">
        <v>681</v>
      </c>
      <c r="L1417" s="6">
        <v>211114</v>
      </c>
      <c r="M1417" s="2">
        <v>0</v>
      </c>
      <c r="N1417" s="1" t="s">
        <v>787</v>
      </c>
      <c r="O1417" s="1" t="s">
        <v>651</v>
      </c>
      <c r="P1417" s="2">
        <v>0</v>
      </c>
      <c r="Q1417" s="2">
        <v>2736664.92</v>
      </c>
      <c r="R1417" s="2">
        <v>-2736664.92</v>
      </c>
      <c r="S1417" s="2">
        <v>0</v>
      </c>
      <c r="T1417" s="2">
        <v>0</v>
      </c>
      <c r="U1417" s="2">
        <v>0</v>
      </c>
      <c r="V1417" s="2">
        <v>0</v>
      </c>
      <c r="W1417" s="2">
        <v>2736664.92</v>
      </c>
      <c r="X1417" s="2">
        <v>-2736664.92</v>
      </c>
      <c r="Y1417" s="2">
        <v>0</v>
      </c>
      <c r="Z1417" s="2">
        <v>0</v>
      </c>
      <c r="AA1417" s="2">
        <v>0</v>
      </c>
    </row>
    <row r="1418" spans="1:27" ht="15" customHeight="1" x14ac:dyDescent="0.25">
      <c r="A1418" s="75" t="str">
        <f t="shared" si="66"/>
        <v>LEBALFIgnore</v>
      </c>
      <c r="B1418" s="75" t="str">
        <f>VLOOKUP(L1418,Mapping!D:F,3,0)</f>
        <v>Ignore</v>
      </c>
      <c r="C1418" s="75" t="str">
        <f>VLOOKUP(L1418,Mapping!D:G,4,0)</f>
        <v>Ignore</v>
      </c>
      <c r="D1418" s="78">
        <f t="shared" si="67"/>
        <v>-0.43429554500000001</v>
      </c>
      <c r="E1418" s="78">
        <f t="shared" si="68"/>
        <v>1.9353789999999999E-2</v>
      </c>
      <c r="F1418" s="76" t="str">
        <f>VLOOKUP(L1418,Mapping!D:H,5,0)</f>
        <v>AUM</v>
      </c>
      <c r="G1418" s="1" t="s">
        <v>648</v>
      </c>
      <c r="H1418" s="1" t="s">
        <v>284</v>
      </c>
      <c r="I1418" s="1" t="s">
        <v>287</v>
      </c>
      <c r="J1418" s="6">
        <v>212000</v>
      </c>
      <c r="K1418" s="1" t="s">
        <v>681</v>
      </c>
      <c r="L1418" s="6">
        <v>212100</v>
      </c>
      <c r="M1418" s="2">
        <v>0</v>
      </c>
      <c r="N1418" s="1" t="s">
        <v>683</v>
      </c>
      <c r="O1418" s="1" t="s">
        <v>651</v>
      </c>
      <c r="P1418" s="2">
        <v>0</v>
      </c>
      <c r="Q1418" s="2">
        <v>4536493.3499999996</v>
      </c>
      <c r="R1418" s="2">
        <v>-4342955.45</v>
      </c>
      <c r="S1418" s="2">
        <v>0</v>
      </c>
      <c r="T1418" s="2">
        <v>0</v>
      </c>
      <c r="U1418" s="2">
        <v>193537.9</v>
      </c>
      <c r="V1418" s="2">
        <v>0</v>
      </c>
      <c r="W1418" s="2">
        <v>4536493.3499999996</v>
      </c>
      <c r="X1418" s="2">
        <v>-4342955.45</v>
      </c>
      <c r="Y1418" s="2">
        <v>0</v>
      </c>
      <c r="Z1418" s="2">
        <v>0</v>
      </c>
      <c r="AA1418" s="2">
        <v>193537.9</v>
      </c>
    </row>
    <row r="1419" spans="1:27" ht="15" customHeight="1" x14ac:dyDescent="0.25">
      <c r="A1419" s="75" t="str">
        <f t="shared" si="66"/>
        <v>LEBALFIgnore</v>
      </c>
      <c r="B1419" s="75" t="str">
        <f>VLOOKUP(L1419,Mapping!D:F,3,0)</f>
        <v>Ignore</v>
      </c>
      <c r="C1419" s="75" t="str">
        <f>VLOOKUP(L1419,Mapping!D:G,4,0)</f>
        <v>Ignore</v>
      </c>
      <c r="D1419" s="78">
        <f t="shared" si="67"/>
        <v>-3.4864590000000003E-3</v>
      </c>
      <c r="E1419" s="78">
        <f t="shared" si="68"/>
        <v>1.4999999999999999E-8</v>
      </c>
      <c r="F1419" s="76" t="str">
        <f>VLOOKUP(L1419,Mapping!D:H,5,0)</f>
        <v>AUM</v>
      </c>
      <c r="G1419" s="1" t="s">
        <v>648</v>
      </c>
      <c r="H1419" s="1" t="s">
        <v>284</v>
      </c>
      <c r="I1419" s="1" t="s">
        <v>287</v>
      </c>
      <c r="J1419" s="6">
        <v>212000</v>
      </c>
      <c r="K1419" s="1" t="s">
        <v>681</v>
      </c>
      <c r="L1419" s="6">
        <v>212101</v>
      </c>
      <c r="M1419" s="2">
        <v>0</v>
      </c>
      <c r="N1419" s="1" t="s">
        <v>684</v>
      </c>
      <c r="O1419" s="1" t="s">
        <v>651</v>
      </c>
      <c r="P1419" s="2">
        <v>0</v>
      </c>
      <c r="Q1419" s="2">
        <v>34864.74</v>
      </c>
      <c r="R1419" s="2">
        <v>-34864.590000000004</v>
      </c>
      <c r="S1419" s="2">
        <v>0</v>
      </c>
      <c r="T1419" s="2">
        <v>0</v>
      </c>
      <c r="U1419" s="2">
        <v>0.15</v>
      </c>
      <c r="V1419" s="2">
        <v>0</v>
      </c>
      <c r="W1419" s="2">
        <v>34864.74</v>
      </c>
      <c r="X1419" s="2">
        <v>-34864.590000000004</v>
      </c>
      <c r="Y1419" s="2">
        <v>0</v>
      </c>
      <c r="Z1419" s="2">
        <v>0</v>
      </c>
      <c r="AA1419" s="2">
        <v>0.15</v>
      </c>
    </row>
    <row r="1420" spans="1:27" ht="15" customHeight="1" x14ac:dyDescent="0.25">
      <c r="A1420" s="75" t="str">
        <f t="shared" si="66"/>
        <v>LEBALFIgnore</v>
      </c>
      <c r="B1420" s="75" t="str">
        <f>VLOOKUP(L1420,Mapping!D:F,3,0)</f>
        <v>Ignore</v>
      </c>
      <c r="C1420" s="75" t="str">
        <f>VLOOKUP(L1420,Mapping!D:G,4,0)</f>
        <v>Ignore</v>
      </c>
      <c r="D1420" s="78">
        <f t="shared" si="67"/>
        <v>-4.6877900000000001E-4</v>
      </c>
      <c r="E1420" s="78">
        <f t="shared" si="68"/>
        <v>0</v>
      </c>
      <c r="F1420" s="76" t="str">
        <f>VLOOKUP(L1420,Mapping!D:H,5,0)</f>
        <v>AUM</v>
      </c>
      <c r="G1420" s="1" t="s">
        <v>648</v>
      </c>
      <c r="H1420" s="1" t="s">
        <v>284</v>
      </c>
      <c r="I1420" s="1" t="s">
        <v>287</v>
      </c>
      <c r="J1420" s="6">
        <v>212000</v>
      </c>
      <c r="K1420" s="1" t="s">
        <v>681</v>
      </c>
      <c r="L1420" s="6">
        <v>212109</v>
      </c>
      <c r="M1420" s="2">
        <v>0</v>
      </c>
      <c r="N1420" s="1" t="s">
        <v>1659</v>
      </c>
      <c r="O1420" s="1" t="s">
        <v>651</v>
      </c>
      <c r="P1420" s="2">
        <v>0</v>
      </c>
      <c r="Q1420" s="2">
        <v>4687.79</v>
      </c>
      <c r="R1420" s="2">
        <v>-4687.79</v>
      </c>
      <c r="S1420" s="2">
        <v>0</v>
      </c>
      <c r="T1420" s="2">
        <v>0</v>
      </c>
      <c r="U1420" s="2">
        <v>0</v>
      </c>
      <c r="V1420" s="2">
        <v>0</v>
      </c>
      <c r="W1420" s="2">
        <v>4687.79</v>
      </c>
      <c r="X1420" s="2">
        <v>-4687.79</v>
      </c>
      <c r="Y1420" s="2">
        <v>0</v>
      </c>
      <c r="Z1420" s="2">
        <v>0</v>
      </c>
      <c r="AA1420" s="2">
        <v>0</v>
      </c>
    </row>
    <row r="1421" spans="1:27" ht="15" customHeight="1" x14ac:dyDescent="0.25">
      <c r="A1421" s="75" t="str">
        <f t="shared" si="66"/>
        <v>LEBALFIgnore</v>
      </c>
      <c r="B1421" s="75" t="str">
        <f>VLOOKUP(L1421,Mapping!D:F,3,0)</f>
        <v>Ignore</v>
      </c>
      <c r="C1421" s="75" t="str">
        <f>VLOOKUP(L1421,Mapping!D:G,4,0)</f>
        <v>Ignore</v>
      </c>
      <c r="D1421" s="78">
        <f t="shared" si="67"/>
        <v>-1.8211099999999999E-4</v>
      </c>
      <c r="E1421" s="78">
        <f t="shared" si="68"/>
        <v>6.2485999999999998E-5</v>
      </c>
      <c r="F1421" s="76" t="str">
        <f>VLOOKUP(L1421,Mapping!D:H,5,0)</f>
        <v>AUM</v>
      </c>
      <c r="G1421" s="1" t="s">
        <v>648</v>
      </c>
      <c r="H1421" s="1" t="s">
        <v>284</v>
      </c>
      <c r="I1421" s="1" t="s">
        <v>287</v>
      </c>
      <c r="J1421" s="6">
        <v>212000</v>
      </c>
      <c r="K1421" s="1" t="s">
        <v>681</v>
      </c>
      <c r="L1421" s="6">
        <v>212112</v>
      </c>
      <c r="M1421" s="2">
        <v>0</v>
      </c>
      <c r="N1421" s="1" t="s">
        <v>685</v>
      </c>
      <c r="O1421" s="1" t="s">
        <v>651</v>
      </c>
      <c r="P1421" s="2">
        <v>0</v>
      </c>
      <c r="Q1421" s="2">
        <v>2445.9700000000003</v>
      </c>
      <c r="R1421" s="2">
        <v>-1821.11</v>
      </c>
      <c r="S1421" s="2">
        <v>0</v>
      </c>
      <c r="T1421" s="2">
        <v>0</v>
      </c>
      <c r="U1421" s="2">
        <v>624.86</v>
      </c>
      <c r="V1421" s="2">
        <v>0</v>
      </c>
      <c r="W1421" s="2">
        <v>2445.9700000000003</v>
      </c>
      <c r="X1421" s="2">
        <v>-1821.11</v>
      </c>
      <c r="Y1421" s="2">
        <v>0</v>
      </c>
      <c r="Z1421" s="2">
        <v>0</v>
      </c>
      <c r="AA1421" s="2">
        <v>624.86</v>
      </c>
    </row>
    <row r="1422" spans="1:27" ht="15" customHeight="1" x14ac:dyDescent="0.25">
      <c r="A1422" s="75" t="str">
        <f t="shared" si="66"/>
        <v>LEBALFIgnore</v>
      </c>
      <c r="B1422" s="75" t="str">
        <f>VLOOKUP(L1422,Mapping!D:F,3,0)</f>
        <v>Ignore</v>
      </c>
      <c r="C1422" s="75" t="str">
        <f>VLOOKUP(L1422,Mapping!D:G,4,0)</f>
        <v>Ignore</v>
      </c>
      <c r="D1422" s="78">
        <f t="shared" si="67"/>
        <v>-1.8211099999999999E-4</v>
      </c>
      <c r="E1422" s="78">
        <f t="shared" si="68"/>
        <v>6.2485999999999998E-5</v>
      </c>
      <c r="F1422" s="76" t="str">
        <f>VLOOKUP(L1422,Mapping!D:H,5,0)</f>
        <v>AUM</v>
      </c>
      <c r="G1422" s="1" t="s">
        <v>648</v>
      </c>
      <c r="H1422" s="1" t="s">
        <v>284</v>
      </c>
      <c r="I1422" s="1" t="s">
        <v>287</v>
      </c>
      <c r="J1422" s="6">
        <v>212000</v>
      </c>
      <c r="K1422" s="1" t="s">
        <v>681</v>
      </c>
      <c r="L1422" s="6">
        <v>212113</v>
      </c>
      <c r="M1422" s="2">
        <v>0</v>
      </c>
      <c r="N1422" s="1" t="s">
        <v>686</v>
      </c>
      <c r="O1422" s="1" t="s">
        <v>651</v>
      </c>
      <c r="P1422" s="2">
        <v>0</v>
      </c>
      <c r="Q1422" s="2">
        <v>2445.9700000000003</v>
      </c>
      <c r="R1422" s="2">
        <v>-1821.11</v>
      </c>
      <c r="S1422" s="2">
        <v>0</v>
      </c>
      <c r="T1422" s="2">
        <v>0</v>
      </c>
      <c r="U1422" s="2">
        <v>624.86</v>
      </c>
      <c r="V1422" s="2">
        <v>0</v>
      </c>
      <c r="W1422" s="2">
        <v>2445.9700000000003</v>
      </c>
      <c r="X1422" s="2">
        <v>-1821.11</v>
      </c>
      <c r="Y1422" s="2">
        <v>0</v>
      </c>
      <c r="Z1422" s="2">
        <v>0</v>
      </c>
      <c r="AA1422" s="2">
        <v>624.86</v>
      </c>
    </row>
    <row r="1423" spans="1:27" ht="15" customHeight="1" x14ac:dyDescent="0.25">
      <c r="A1423" s="75" t="str">
        <f t="shared" si="66"/>
        <v>LEBALFIgnore</v>
      </c>
      <c r="B1423" s="75" t="str">
        <f>VLOOKUP(L1423,Mapping!D:F,3,0)</f>
        <v>Ignore</v>
      </c>
      <c r="C1423" s="75" t="str">
        <f>VLOOKUP(L1423,Mapping!D:G,4,0)</f>
        <v>Ignore</v>
      </c>
      <c r="D1423" s="78">
        <f t="shared" si="67"/>
        <v>7.5322200000000001E-4</v>
      </c>
      <c r="E1423" s="78">
        <f t="shared" si="68"/>
        <v>1.6086259999999999E-3</v>
      </c>
      <c r="F1423" s="76" t="str">
        <f>VLOOKUP(L1423,Mapping!D:H,5,0)</f>
        <v>AUM</v>
      </c>
      <c r="G1423" s="1" t="s">
        <v>648</v>
      </c>
      <c r="H1423" s="1" t="s">
        <v>284</v>
      </c>
      <c r="I1423" s="1" t="s">
        <v>287</v>
      </c>
      <c r="J1423" s="6">
        <v>212000</v>
      </c>
      <c r="K1423" s="1" t="s">
        <v>681</v>
      </c>
      <c r="L1423" s="6">
        <v>212114</v>
      </c>
      <c r="M1423" s="2">
        <v>0</v>
      </c>
      <c r="N1423" s="1" t="s">
        <v>687</v>
      </c>
      <c r="O1423" s="1" t="s">
        <v>651</v>
      </c>
      <c r="P1423" s="2">
        <v>0</v>
      </c>
      <c r="Q1423" s="2">
        <v>8554.0400000000009</v>
      </c>
      <c r="R1423" s="2">
        <v>0</v>
      </c>
      <c r="S1423" s="2">
        <v>7532.22</v>
      </c>
      <c r="T1423" s="2">
        <v>0</v>
      </c>
      <c r="U1423" s="2">
        <v>16086.26</v>
      </c>
      <c r="V1423" s="2">
        <v>0</v>
      </c>
      <c r="W1423" s="2">
        <v>8554.0400000000009</v>
      </c>
      <c r="X1423" s="2">
        <v>0</v>
      </c>
      <c r="Y1423" s="2">
        <v>7532.22</v>
      </c>
      <c r="Z1423" s="2">
        <v>0</v>
      </c>
      <c r="AA1423" s="2">
        <v>16086.26</v>
      </c>
    </row>
    <row r="1424" spans="1:27" ht="15" customHeight="1" x14ac:dyDescent="0.25">
      <c r="A1424" s="75" t="str">
        <f t="shared" si="66"/>
        <v>LEBALFIgnore</v>
      </c>
      <c r="B1424" s="75" t="str">
        <f>VLOOKUP(L1424,Mapping!D:F,3,0)</f>
        <v>Ignore</v>
      </c>
      <c r="C1424" s="75" t="str">
        <f>VLOOKUP(L1424,Mapping!D:G,4,0)</f>
        <v>Ignore</v>
      </c>
      <c r="D1424" s="78">
        <f t="shared" si="67"/>
        <v>-4.7199999999999998E-4</v>
      </c>
      <c r="E1424" s="78">
        <f t="shared" si="68"/>
        <v>0</v>
      </c>
      <c r="F1424" s="76" t="str">
        <f>VLOOKUP(L1424,Mapping!D:H,5,0)</f>
        <v>AUM</v>
      </c>
      <c r="G1424" s="1" t="s">
        <v>648</v>
      </c>
      <c r="H1424" s="1" t="s">
        <v>284</v>
      </c>
      <c r="I1424" s="1" t="s">
        <v>287</v>
      </c>
      <c r="J1424" s="6">
        <v>212000</v>
      </c>
      <c r="K1424" s="1" t="s">
        <v>681</v>
      </c>
      <c r="L1424" s="6">
        <v>212118</v>
      </c>
      <c r="M1424" s="2">
        <v>0</v>
      </c>
      <c r="N1424" s="1" t="s">
        <v>1715</v>
      </c>
      <c r="O1424" s="1" t="s">
        <v>651</v>
      </c>
      <c r="P1424" s="2">
        <v>0</v>
      </c>
      <c r="Q1424" s="2">
        <v>4720</v>
      </c>
      <c r="R1424" s="2">
        <v>-4720</v>
      </c>
      <c r="S1424" s="2">
        <v>0</v>
      </c>
      <c r="T1424" s="2">
        <v>0</v>
      </c>
      <c r="U1424" s="2">
        <v>0</v>
      </c>
      <c r="V1424" s="2">
        <v>0</v>
      </c>
      <c r="W1424" s="2">
        <v>4720</v>
      </c>
      <c r="X1424" s="2">
        <v>-4720</v>
      </c>
      <c r="Y1424" s="2">
        <v>0</v>
      </c>
      <c r="Z1424" s="2">
        <v>0</v>
      </c>
      <c r="AA1424" s="2">
        <v>0</v>
      </c>
    </row>
    <row r="1425" spans="1:27" ht="15" customHeight="1" x14ac:dyDescent="0.25">
      <c r="A1425" s="75" t="str">
        <f t="shared" si="66"/>
        <v>LEBALFIgnore</v>
      </c>
      <c r="B1425" s="75" t="str">
        <f>VLOOKUP(L1425,Mapping!D:F,3,0)</f>
        <v>Ignore</v>
      </c>
      <c r="C1425" s="75" t="str">
        <f>VLOOKUP(L1425,Mapping!D:G,4,0)</f>
        <v>Ignore</v>
      </c>
      <c r="D1425" s="78">
        <f t="shared" si="67"/>
        <v>-0.43540314400000002</v>
      </c>
      <c r="E1425" s="78">
        <f t="shared" si="68"/>
        <v>0.17259481200000001</v>
      </c>
      <c r="F1425" s="76" t="str">
        <f>VLOOKUP(L1425,Mapping!D:H,5,0)</f>
        <v>AUM</v>
      </c>
      <c r="G1425" s="1" t="s">
        <v>648</v>
      </c>
      <c r="H1425" s="1" t="s">
        <v>284</v>
      </c>
      <c r="I1425" s="1" t="s">
        <v>287</v>
      </c>
      <c r="J1425" s="6">
        <v>212000</v>
      </c>
      <c r="K1425" s="1" t="s">
        <v>681</v>
      </c>
      <c r="L1425" s="6">
        <v>212121</v>
      </c>
      <c r="M1425" s="2">
        <v>0</v>
      </c>
      <c r="N1425" s="1" t="s">
        <v>688</v>
      </c>
      <c r="O1425" s="1" t="s">
        <v>651</v>
      </c>
      <c r="P1425" s="2">
        <v>0</v>
      </c>
      <c r="Q1425" s="2">
        <v>6079979.5599999996</v>
      </c>
      <c r="R1425" s="2">
        <v>-4354031.4400000004</v>
      </c>
      <c r="S1425" s="2">
        <v>0</v>
      </c>
      <c r="T1425" s="2">
        <v>0</v>
      </c>
      <c r="U1425" s="2">
        <v>1725948.12</v>
      </c>
      <c r="V1425" s="2">
        <v>0</v>
      </c>
      <c r="W1425" s="2">
        <v>6079979.5599999996</v>
      </c>
      <c r="X1425" s="2">
        <v>-4354031.4400000004</v>
      </c>
      <c r="Y1425" s="2">
        <v>0</v>
      </c>
      <c r="Z1425" s="2">
        <v>0</v>
      </c>
      <c r="AA1425" s="2">
        <v>1725948.12</v>
      </c>
    </row>
    <row r="1426" spans="1:27" ht="15" customHeight="1" x14ac:dyDescent="0.25">
      <c r="A1426" s="75" t="str">
        <f t="shared" si="66"/>
        <v>LEBALFIgnore</v>
      </c>
      <c r="B1426" s="75" t="str">
        <f>VLOOKUP(L1426,Mapping!D:F,3,0)</f>
        <v>Ignore</v>
      </c>
      <c r="C1426" s="75" t="str">
        <f>VLOOKUP(L1426,Mapping!D:G,4,0)</f>
        <v>Ignore</v>
      </c>
      <c r="D1426" s="78">
        <f t="shared" si="67"/>
        <v>-4.3634782000000004E-2</v>
      </c>
      <c r="E1426" s="78">
        <f t="shared" si="68"/>
        <v>1.7788117000000003E-2</v>
      </c>
      <c r="F1426" s="76" t="str">
        <f>VLOOKUP(L1426,Mapping!D:H,5,0)</f>
        <v>AUM</v>
      </c>
      <c r="G1426" s="1" t="s">
        <v>648</v>
      </c>
      <c r="H1426" s="1" t="s">
        <v>284</v>
      </c>
      <c r="I1426" s="1" t="s">
        <v>287</v>
      </c>
      <c r="J1426" s="6">
        <v>212000</v>
      </c>
      <c r="K1426" s="1" t="s">
        <v>681</v>
      </c>
      <c r="L1426" s="6">
        <v>212124</v>
      </c>
      <c r="M1426" s="2">
        <v>0</v>
      </c>
      <c r="N1426" s="1" t="s">
        <v>689</v>
      </c>
      <c r="O1426" s="1" t="s">
        <v>651</v>
      </c>
      <c r="P1426" s="2">
        <v>0</v>
      </c>
      <c r="Q1426" s="2">
        <v>614228.99</v>
      </c>
      <c r="R1426" s="2">
        <v>-436347.82</v>
      </c>
      <c r="S1426" s="2">
        <v>0</v>
      </c>
      <c r="T1426" s="2">
        <v>0</v>
      </c>
      <c r="U1426" s="2">
        <v>177881.17</v>
      </c>
      <c r="V1426" s="2">
        <v>0</v>
      </c>
      <c r="W1426" s="2">
        <v>614228.99</v>
      </c>
      <c r="X1426" s="2">
        <v>-436347.82</v>
      </c>
      <c r="Y1426" s="2">
        <v>0</v>
      </c>
      <c r="Z1426" s="2">
        <v>0</v>
      </c>
      <c r="AA1426" s="2">
        <v>177881.17</v>
      </c>
    </row>
    <row r="1427" spans="1:27" ht="15" customHeight="1" x14ac:dyDescent="0.25">
      <c r="A1427" s="75" t="str">
        <f t="shared" si="66"/>
        <v>LEBALFIgnore</v>
      </c>
      <c r="B1427" s="75" t="str">
        <f>VLOOKUP(L1427,Mapping!D:F,3,0)</f>
        <v>Ignore</v>
      </c>
      <c r="C1427" s="75" t="str">
        <f>VLOOKUP(L1427,Mapping!D:G,4,0)</f>
        <v>Ignore</v>
      </c>
      <c r="D1427" s="78">
        <f t="shared" si="67"/>
        <v>-6.6698000000000004E-5</v>
      </c>
      <c r="E1427" s="78">
        <f t="shared" si="68"/>
        <v>-2.6000000000000001E-8</v>
      </c>
      <c r="F1427" s="76" t="str">
        <f>VLOOKUP(L1427,Mapping!D:H,5,0)</f>
        <v>AUM</v>
      </c>
      <c r="G1427" s="1" t="s">
        <v>648</v>
      </c>
      <c r="H1427" s="1" t="s">
        <v>284</v>
      </c>
      <c r="I1427" s="1" t="s">
        <v>287</v>
      </c>
      <c r="J1427" s="6">
        <v>212000</v>
      </c>
      <c r="K1427" s="1" t="s">
        <v>681</v>
      </c>
      <c r="L1427" s="6">
        <v>212132</v>
      </c>
      <c r="M1427" s="2">
        <v>0</v>
      </c>
      <c r="N1427" s="1" t="s">
        <v>1459</v>
      </c>
      <c r="O1427" s="1" t="s">
        <v>651</v>
      </c>
      <c r="P1427" s="2">
        <v>0</v>
      </c>
      <c r="Q1427" s="2">
        <v>666.72</v>
      </c>
      <c r="R1427" s="2">
        <v>-666.98</v>
      </c>
      <c r="S1427" s="2">
        <v>0</v>
      </c>
      <c r="T1427" s="2">
        <v>-0.26</v>
      </c>
      <c r="U1427" s="2">
        <v>0</v>
      </c>
      <c r="V1427" s="2">
        <v>0</v>
      </c>
      <c r="W1427" s="2">
        <v>666.72</v>
      </c>
      <c r="X1427" s="2">
        <v>-666.98</v>
      </c>
      <c r="Y1427" s="2">
        <v>0</v>
      </c>
      <c r="Z1427" s="2">
        <v>-0.26</v>
      </c>
      <c r="AA1427" s="2">
        <v>0</v>
      </c>
    </row>
    <row r="1428" spans="1:27" ht="15" customHeight="1" x14ac:dyDescent="0.25">
      <c r="A1428" s="75" t="str">
        <f t="shared" si="66"/>
        <v>LEBALFIgnore</v>
      </c>
      <c r="B1428" s="75" t="str">
        <f>VLOOKUP(L1428,Mapping!D:F,3,0)</f>
        <v>Ignore</v>
      </c>
      <c r="C1428" s="75" t="str">
        <f>VLOOKUP(L1428,Mapping!D:G,4,0)</f>
        <v>Ignore</v>
      </c>
      <c r="D1428" s="78">
        <f t="shared" si="67"/>
        <v>-1.4713248000000002E-2</v>
      </c>
      <c r="E1428" s="78">
        <f t="shared" si="68"/>
        <v>0</v>
      </c>
      <c r="F1428" s="76" t="str">
        <f>VLOOKUP(L1428,Mapping!D:H,5,0)</f>
        <v>AUM</v>
      </c>
      <c r="G1428" s="1" t="s">
        <v>648</v>
      </c>
      <c r="H1428" s="1" t="s">
        <v>284</v>
      </c>
      <c r="I1428" s="1" t="s">
        <v>287</v>
      </c>
      <c r="J1428" s="6">
        <v>212000</v>
      </c>
      <c r="K1428" s="1" t="s">
        <v>681</v>
      </c>
      <c r="L1428" s="6">
        <v>212154</v>
      </c>
      <c r="M1428" s="2">
        <v>0</v>
      </c>
      <c r="N1428" s="1" t="s">
        <v>1464</v>
      </c>
      <c r="O1428" s="1" t="s">
        <v>651</v>
      </c>
      <c r="P1428" s="2">
        <v>0</v>
      </c>
      <c r="Q1428" s="2">
        <v>147132.48000000001</v>
      </c>
      <c r="R1428" s="2">
        <v>-147132.48000000001</v>
      </c>
      <c r="S1428" s="2">
        <v>0</v>
      </c>
      <c r="T1428" s="2">
        <v>0</v>
      </c>
      <c r="U1428" s="2">
        <v>0</v>
      </c>
      <c r="V1428" s="2">
        <v>0</v>
      </c>
      <c r="W1428" s="2">
        <v>147132.48000000001</v>
      </c>
      <c r="X1428" s="2">
        <v>-147132.48000000001</v>
      </c>
      <c r="Y1428" s="2">
        <v>0</v>
      </c>
      <c r="Z1428" s="2">
        <v>0</v>
      </c>
      <c r="AA1428" s="2">
        <v>0</v>
      </c>
    </row>
    <row r="1429" spans="1:27" ht="15" customHeight="1" x14ac:dyDescent="0.25">
      <c r="A1429" s="75" t="str">
        <f t="shared" si="66"/>
        <v>LEBALFIgnore</v>
      </c>
      <c r="B1429" s="75" t="str">
        <f>VLOOKUP(L1429,Mapping!D:F,3,0)</f>
        <v>Ignore</v>
      </c>
      <c r="C1429" s="75" t="str">
        <f>VLOOKUP(L1429,Mapping!D:G,4,0)</f>
        <v>Ignore</v>
      </c>
      <c r="D1429" s="78">
        <f t="shared" si="67"/>
        <v>-3.7799999999999999E-3</v>
      </c>
      <c r="E1429" s="78">
        <f t="shared" si="68"/>
        <v>0</v>
      </c>
      <c r="F1429" s="76" t="str">
        <f>VLOOKUP(L1429,Mapping!D:H,5,0)</f>
        <v>AUM</v>
      </c>
      <c r="G1429" s="1" t="s">
        <v>648</v>
      </c>
      <c r="H1429" s="1" t="s">
        <v>284</v>
      </c>
      <c r="I1429" s="1" t="s">
        <v>287</v>
      </c>
      <c r="J1429" s="6">
        <v>212000</v>
      </c>
      <c r="K1429" s="1" t="s">
        <v>681</v>
      </c>
      <c r="L1429" s="6">
        <v>212183</v>
      </c>
      <c r="M1429" s="2">
        <v>0</v>
      </c>
      <c r="N1429" s="1" t="s">
        <v>1465</v>
      </c>
      <c r="O1429" s="1" t="s">
        <v>651</v>
      </c>
      <c r="P1429" s="2">
        <v>0</v>
      </c>
      <c r="Q1429" s="2">
        <v>37800</v>
      </c>
      <c r="R1429" s="2">
        <v>-37800</v>
      </c>
      <c r="S1429" s="2">
        <v>0</v>
      </c>
      <c r="T1429" s="2">
        <v>0</v>
      </c>
      <c r="U1429" s="2">
        <v>0</v>
      </c>
      <c r="V1429" s="2">
        <v>0</v>
      </c>
      <c r="W1429" s="2">
        <v>37800</v>
      </c>
      <c r="X1429" s="2">
        <v>-37800</v>
      </c>
      <c r="Y1429" s="2">
        <v>0</v>
      </c>
      <c r="Z1429" s="2">
        <v>0</v>
      </c>
      <c r="AA1429" s="2">
        <v>0</v>
      </c>
    </row>
    <row r="1430" spans="1:27" ht="15" customHeight="1" x14ac:dyDescent="0.25">
      <c r="A1430" s="75" t="str">
        <f t="shared" si="66"/>
        <v>LEBALFIgnore</v>
      </c>
      <c r="B1430" s="75" t="str">
        <f>VLOOKUP(L1430,Mapping!D:F,3,0)</f>
        <v>Ignore</v>
      </c>
      <c r="C1430" s="75" t="str">
        <f>VLOOKUP(L1430,Mapping!D:G,4,0)</f>
        <v>Ignore</v>
      </c>
      <c r="D1430" s="78">
        <f t="shared" si="67"/>
        <v>-2.8880580000000002E-3</v>
      </c>
      <c r="E1430" s="78">
        <f t="shared" si="68"/>
        <v>2.7632070000000002E-3</v>
      </c>
      <c r="F1430" s="76" t="str">
        <f>VLOOKUP(L1430,Mapping!D:H,5,0)</f>
        <v>AUM</v>
      </c>
      <c r="G1430" s="1" t="s">
        <v>648</v>
      </c>
      <c r="H1430" s="1" t="s">
        <v>284</v>
      </c>
      <c r="I1430" s="1" t="s">
        <v>287</v>
      </c>
      <c r="J1430" s="6">
        <v>212000</v>
      </c>
      <c r="K1430" s="1" t="s">
        <v>681</v>
      </c>
      <c r="L1430" s="6">
        <v>212185</v>
      </c>
      <c r="M1430" s="2">
        <v>0</v>
      </c>
      <c r="N1430" s="1" t="s">
        <v>1020</v>
      </c>
      <c r="O1430" s="1" t="s">
        <v>651</v>
      </c>
      <c r="P1430" s="2">
        <v>0</v>
      </c>
      <c r="Q1430" s="2">
        <v>56512.65</v>
      </c>
      <c r="R1430" s="2">
        <v>-28880.58</v>
      </c>
      <c r="S1430" s="2">
        <v>0</v>
      </c>
      <c r="T1430" s="2">
        <v>0</v>
      </c>
      <c r="U1430" s="2">
        <v>27632.07</v>
      </c>
      <c r="V1430" s="2">
        <v>0</v>
      </c>
      <c r="W1430" s="2">
        <v>56512.65</v>
      </c>
      <c r="X1430" s="2">
        <v>-28880.58</v>
      </c>
      <c r="Y1430" s="2">
        <v>0</v>
      </c>
      <c r="Z1430" s="2">
        <v>0</v>
      </c>
      <c r="AA1430" s="2">
        <v>27632.07</v>
      </c>
    </row>
    <row r="1431" spans="1:27" ht="15" customHeight="1" x14ac:dyDescent="0.25">
      <c r="A1431" s="75" t="str">
        <f t="shared" si="66"/>
        <v>LEBALFIgnore</v>
      </c>
      <c r="B1431" s="75" t="str">
        <f>VLOOKUP(L1431,Mapping!D:F,3,0)</f>
        <v>Ignore</v>
      </c>
      <c r="C1431" s="75" t="str">
        <f>VLOOKUP(L1431,Mapping!D:G,4,0)</f>
        <v>Ignore</v>
      </c>
      <c r="D1431" s="78">
        <f t="shared" si="67"/>
        <v>-4.3287053000000006E-2</v>
      </c>
      <c r="E1431" s="78">
        <f t="shared" si="68"/>
        <v>1.9000000000000001E-8</v>
      </c>
      <c r="F1431" s="76" t="str">
        <f>VLOOKUP(L1431,Mapping!D:H,5,0)</f>
        <v>AUM</v>
      </c>
      <c r="G1431" s="1" t="s">
        <v>648</v>
      </c>
      <c r="H1431" s="1" t="s">
        <v>284</v>
      </c>
      <c r="I1431" s="1" t="s">
        <v>287</v>
      </c>
      <c r="J1431" s="6">
        <v>212000</v>
      </c>
      <c r="K1431" s="1" t="s">
        <v>681</v>
      </c>
      <c r="L1431" s="6">
        <v>212187</v>
      </c>
      <c r="M1431" s="2">
        <v>0</v>
      </c>
      <c r="N1431" s="1" t="s">
        <v>1203</v>
      </c>
      <c r="O1431" s="1" t="s">
        <v>651</v>
      </c>
      <c r="P1431" s="2">
        <v>0</v>
      </c>
      <c r="Q1431" s="2">
        <v>432870.72</v>
      </c>
      <c r="R1431" s="2">
        <v>-432870.53</v>
      </c>
      <c r="S1431" s="2">
        <v>0</v>
      </c>
      <c r="T1431" s="2">
        <v>0</v>
      </c>
      <c r="U1431" s="2">
        <v>0.19</v>
      </c>
      <c r="V1431" s="2">
        <v>0</v>
      </c>
      <c r="W1431" s="2">
        <v>432870.72</v>
      </c>
      <c r="X1431" s="2">
        <v>-432870.53</v>
      </c>
      <c r="Y1431" s="2">
        <v>0</v>
      </c>
      <c r="Z1431" s="2">
        <v>0</v>
      </c>
      <c r="AA1431" s="2">
        <v>0.19</v>
      </c>
    </row>
    <row r="1432" spans="1:27" ht="15" customHeight="1" x14ac:dyDescent="0.25">
      <c r="A1432" s="75" t="str">
        <f t="shared" si="66"/>
        <v>LEBALFIgnore</v>
      </c>
      <c r="B1432" s="75" t="str">
        <f>VLOOKUP(L1432,Mapping!D:F,3,0)</f>
        <v>Ignore</v>
      </c>
      <c r="C1432" s="75" t="str">
        <f>VLOOKUP(L1432,Mapping!D:G,4,0)</f>
        <v>Ignore</v>
      </c>
      <c r="D1432" s="78">
        <f t="shared" si="67"/>
        <v>-6.5921169999999998E-3</v>
      </c>
      <c r="E1432" s="78">
        <f t="shared" si="68"/>
        <v>1.7011990000000002E-3</v>
      </c>
      <c r="F1432" s="76" t="str">
        <f>VLOOKUP(L1432,Mapping!D:H,5,0)</f>
        <v>AUM</v>
      </c>
      <c r="G1432" s="1" t="s">
        <v>648</v>
      </c>
      <c r="H1432" s="1" t="s">
        <v>284</v>
      </c>
      <c r="I1432" s="1" t="s">
        <v>287</v>
      </c>
      <c r="J1432" s="6">
        <v>212000</v>
      </c>
      <c r="K1432" s="1" t="s">
        <v>681</v>
      </c>
      <c r="L1432" s="6">
        <v>212194</v>
      </c>
      <c r="M1432" s="2">
        <v>0</v>
      </c>
      <c r="N1432" s="1" t="s">
        <v>691</v>
      </c>
      <c r="O1432" s="1" t="s">
        <v>651</v>
      </c>
      <c r="P1432" s="2">
        <v>0</v>
      </c>
      <c r="Q1432" s="2">
        <v>82933.16</v>
      </c>
      <c r="R1432" s="2">
        <v>-65921.17</v>
      </c>
      <c r="S1432" s="2">
        <v>0</v>
      </c>
      <c r="T1432" s="2">
        <v>0</v>
      </c>
      <c r="U1432" s="2">
        <v>17011.990000000002</v>
      </c>
      <c r="V1432" s="2">
        <v>0</v>
      </c>
      <c r="W1432" s="2">
        <v>82933.16</v>
      </c>
      <c r="X1432" s="2">
        <v>-65921.17</v>
      </c>
      <c r="Y1432" s="2">
        <v>0</v>
      </c>
      <c r="Z1432" s="2">
        <v>0</v>
      </c>
      <c r="AA1432" s="2">
        <v>17011.990000000002</v>
      </c>
    </row>
    <row r="1433" spans="1:27" ht="15" customHeight="1" x14ac:dyDescent="0.25">
      <c r="A1433" s="75" t="str">
        <f t="shared" si="66"/>
        <v>LEBALFIgnore</v>
      </c>
      <c r="B1433" s="75" t="str">
        <f>VLOOKUP(L1433,Mapping!D:F,3,0)</f>
        <v>Ignore</v>
      </c>
      <c r="C1433" s="75" t="str">
        <f>VLOOKUP(L1433,Mapping!D:G,4,0)</f>
        <v>Ignore</v>
      </c>
      <c r="D1433" s="78">
        <f t="shared" si="67"/>
        <v>-2.7625000000000002E-3</v>
      </c>
      <c r="E1433" s="78">
        <f t="shared" si="68"/>
        <v>0</v>
      </c>
      <c r="F1433" s="76" t="str">
        <f>VLOOKUP(L1433,Mapping!D:H,5,0)</f>
        <v>AUM</v>
      </c>
      <c r="G1433" s="1" t="s">
        <v>648</v>
      </c>
      <c r="H1433" s="1" t="s">
        <v>284</v>
      </c>
      <c r="I1433" s="1" t="s">
        <v>287</v>
      </c>
      <c r="J1433" s="6">
        <v>212000</v>
      </c>
      <c r="K1433" s="1" t="s">
        <v>681</v>
      </c>
      <c r="L1433" s="6">
        <v>212197</v>
      </c>
      <c r="M1433" s="2">
        <v>0</v>
      </c>
      <c r="N1433" s="1" t="s">
        <v>942</v>
      </c>
      <c r="O1433" s="1" t="s">
        <v>651</v>
      </c>
      <c r="P1433" s="2">
        <v>0</v>
      </c>
      <c r="Q1433" s="2">
        <v>27625</v>
      </c>
      <c r="R1433" s="2">
        <v>-27625</v>
      </c>
      <c r="S1433" s="2">
        <v>0</v>
      </c>
      <c r="T1433" s="2">
        <v>0</v>
      </c>
      <c r="U1433" s="2">
        <v>0</v>
      </c>
      <c r="V1433" s="2">
        <v>0</v>
      </c>
      <c r="W1433" s="2">
        <v>27625</v>
      </c>
      <c r="X1433" s="2">
        <v>-27625</v>
      </c>
      <c r="Y1433" s="2">
        <v>0</v>
      </c>
      <c r="Z1433" s="2">
        <v>0</v>
      </c>
      <c r="AA1433" s="2">
        <v>0</v>
      </c>
    </row>
    <row r="1434" spans="1:27" ht="15" customHeight="1" x14ac:dyDescent="0.25">
      <c r="A1434" s="75" t="str">
        <f t="shared" si="66"/>
        <v>LEBALFIgnore</v>
      </c>
      <c r="B1434" s="75" t="str">
        <f>VLOOKUP(L1434,Mapping!D:F,3,0)</f>
        <v>Ignore</v>
      </c>
      <c r="C1434" s="75" t="str">
        <f>VLOOKUP(L1434,Mapping!D:G,4,0)</f>
        <v>Ignore</v>
      </c>
      <c r="D1434" s="78">
        <f t="shared" si="67"/>
        <v>0.35247824700000002</v>
      </c>
      <c r="E1434" s="78">
        <f t="shared" si="68"/>
        <v>0.35247822000000001</v>
      </c>
      <c r="F1434" s="76" t="str">
        <f>VLOOKUP(L1434,Mapping!D:H,5,0)</f>
        <v>AUM</v>
      </c>
      <c r="G1434" s="1" t="s">
        <v>648</v>
      </c>
      <c r="H1434" s="1" t="s">
        <v>284</v>
      </c>
      <c r="I1434" s="1" t="s">
        <v>287</v>
      </c>
      <c r="J1434" s="6">
        <v>212000</v>
      </c>
      <c r="K1434" s="1" t="s">
        <v>681</v>
      </c>
      <c r="L1434" s="6">
        <v>212220</v>
      </c>
      <c r="M1434" s="2">
        <v>0</v>
      </c>
      <c r="N1434" s="1" t="s">
        <v>692</v>
      </c>
      <c r="O1434" s="1" t="s">
        <v>651</v>
      </c>
      <c r="P1434" s="2">
        <v>-0.27</v>
      </c>
      <c r="Q1434" s="2">
        <v>0</v>
      </c>
      <c r="R1434" s="2">
        <v>0</v>
      </c>
      <c r="S1434" s="2">
        <v>3524782.47</v>
      </c>
      <c r="T1434" s="2">
        <v>0</v>
      </c>
      <c r="U1434" s="2">
        <v>3524782.2</v>
      </c>
      <c r="V1434" s="2">
        <v>-0.27</v>
      </c>
      <c r="W1434" s="2">
        <v>0</v>
      </c>
      <c r="X1434" s="2">
        <v>0</v>
      </c>
      <c r="Y1434" s="2">
        <v>3524782.47</v>
      </c>
      <c r="Z1434" s="2">
        <v>0</v>
      </c>
      <c r="AA1434" s="2">
        <v>3524782.2</v>
      </c>
    </row>
    <row r="1435" spans="1:27" ht="15" customHeight="1" x14ac:dyDescent="0.25">
      <c r="A1435" s="75" t="str">
        <f t="shared" si="66"/>
        <v>LEBALFIgnore</v>
      </c>
      <c r="B1435" s="75" t="str">
        <f>VLOOKUP(L1435,Mapping!D:F,3,0)</f>
        <v>Ignore</v>
      </c>
      <c r="C1435" s="75" t="str">
        <f>VLOOKUP(L1435,Mapping!D:G,4,0)</f>
        <v>Ignore</v>
      </c>
      <c r="D1435" s="78">
        <f t="shared" si="67"/>
        <v>-0.26638172000000004</v>
      </c>
      <c r="E1435" s="78">
        <f t="shared" si="68"/>
        <v>-0.26638172000000004</v>
      </c>
      <c r="F1435" s="76" t="str">
        <f>VLOOKUP(L1435,Mapping!D:H,5,0)</f>
        <v>AUM</v>
      </c>
      <c r="G1435" s="1" t="s">
        <v>648</v>
      </c>
      <c r="H1435" s="1" t="s">
        <v>284</v>
      </c>
      <c r="I1435" s="1" t="s">
        <v>287</v>
      </c>
      <c r="J1435" s="6">
        <v>212000</v>
      </c>
      <c r="K1435" s="1" t="s">
        <v>681</v>
      </c>
      <c r="L1435" s="6">
        <v>212223</v>
      </c>
      <c r="M1435" s="2">
        <v>0</v>
      </c>
      <c r="N1435" s="1" t="s">
        <v>693</v>
      </c>
      <c r="O1435" s="1" t="s">
        <v>651</v>
      </c>
      <c r="P1435" s="2">
        <v>0</v>
      </c>
      <c r="Q1435" s="2">
        <v>0</v>
      </c>
      <c r="R1435" s="2">
        <v>-2663817.2000000002</v>
      </c>
      <c r="S1435" s="2">
        <v>0</v>
      </c>
      <c r="T1435" s="2">
        <v>-2663817.2000000002</v>
      </c>
      <c r="U1435" s="2">
        <v>0</v>
      </c>
      <c r="V1435" s="2">
        <v>0</v>
      </c>
      <c r="W1435" s="2">
        <v>0</v>
      </c>
      <c r="X1435" s="2">
        <v>-2663817.2000000002</v>
      </c>
      <c r="Y1435" s="2">
        <v>0</v>
      </c>
      <c r="Z1435" s="2">
        <v>-2663817.2000000002</v>
      </c>
      <c r="AA1435" s="2">
        <v>0</v>
      </c>
    </row>
    <row r="1436" spans="1:27" ht="15" customHeight="1" x14ac:dyDescent="0.25">
      <c r="A1436" s="75" t="str">
        <f t="shared" si="66"/>
        <v>LEBALFIgnore</v>
      </c>
      <c r="B1436" s="75" t="str">
        <f>VLOOKUP(L1436,Mapping!D:F,3,0)</f>
        <v>Ignore</v>
      </c>
      <c r="C1436" s="75" t="str">
        <f>VLOOKUP(L1436,Mapping!D:G,4,0)</f>
        <v>Ignore</v>
      </c>
      <c r="D1436" s="78">
        <f t="shared" si="67"/>
        <v>0.12266621100000001</v>
      </c>
      <c r="E1436" s="78">
        <f t="shared" si="68"/>
        <v>0.133978973</v>
      </c>
      <c r="F1436" s="76" t="str">
        <f>VLOOKUP(L1436,Mapping!D:H,5,0)</f>
        <v>AUM</v>
      </c>
      <c r="G1436" s="1" t="s">
        <v>648</v>
      </c>
      <c r="H1436" s="1" t="s">
        <v>284</v>
      </c>
      <c r="I1436" s="1" t="s">
        <v>287</v>
      </c>
      <c r="J1436" s="6">
        <v>212000</v>
      </c>
      <c r="K1436" s="1" t="s">
        <v>681</v>
      </c>
      <c r="L1436" s="6">
        <v>212227</v>
      </c>
      <c r="M1436" s="2">
        <v>0</v>
      </c>
      <c r="N1436" s="1" t="s">
        <v>836</v>
      </c>
      <c r="O1436" s="1" t="s">
        <v>651</v>
      </c>
      <c r="P1436" s="2">
        <v>0</v>
      </c>
      <c r="Q1436" s="2">
        <v>113127.62</v>
      </c>
      <c r="R1436" s="2">
        <v>0</v>
      </c>
      <c r="S1436" s="2">
        <v>1226662.1100000001</v>
      </c>
      <c r="T1436" s="2">
        <v>0</v>
      </c>
      <c r="U1436" s="2">
        <v>1339789.73</v>
      </c>
      <c r="V1436" s="2">
        <v>0</v>
      </c>
      <c r="W1436" s="2">
        <v>113127.62</v>
      </c>
      <c r="X1436" s="2">
        <v>0</v>
      </c>
      <c r="Y1436" s="2">
        <v>1226662.1100000001</v>
      </c>
      <c r="Z1436" s="2">
        <v>0</v>
      </c>
      <c r="AA1436" s="2">
        <v>1339789.73</v>
      </c>
    </row>
    <row r="1437" spans="1:27" ht="15" customHeight="1" x14ac:dyDescent="0.25">
      <c r="A1437" s="75" t="str">
        <f t="shared" si="66"/>
        <v>LEBALFIgnore</v>
      </c>
      <c r="B1437" s="75" t="str">
        <f>VLOOKUP(L1437,Mapping!D:F,3,0)</f>
        <v>Ignore</v>
      </c>
      <c r="C1437" s="75" t="str">
        <f>VLOOKUP(L1437,Mapping!D:G,4,0)</f>
        <v>Ignore</v>
      </c>
      <c r="D1437" s="78">
        <f t="shared" si="67"/>
        <v>-1.0020000000000001E-5</v>
      </c>
      <c r="E1437" s="78">
        <f t="shared" si="68"/>
        <v>7.2287999999999996E-5</v>
      </c>
      <c r="F1437" s="76" t="str">
        <f>VLOOKUP(L1437,Mapping!D:H,5,0)</f>
        <v>AUM</v>
      </c>
      <c r="G1437" s="1" t="s">
        <v>648</v>
      </c>
      <c r="H1437" s="1" t="s">
        <v>284</v>
      </c>
      <c r="I1437" s="1" t="s">
        <v>287</v>
      </c>
      <c r="J1437" s="6">
        <v>212000</v>
      </c>
      <c r="K1437" s="1" t="s">
        <v>681</v>
      </c>
      <c r="L1437" s="6">
        <v>212231</v>
      </c>
      <c r="M1437" s="2">
        <v>0</v>
      </c>
      <c r="N1437" s="1" t="s">
        <v>910</v>
      </c>
      <c r="O1437" s="1" t="s">
        <v>651</v>
      </c>
      <c r="P1437" s="2">
        <v>0</v>
      </c>
      <c r="Q1437" s="2">
        <v>823.08</v>
      </c>
      <c r="R1437" s="2">
        <v>-100.2</v>
      </c>
      <c r="S1437" s="2">
        <v>0</v>
      </c>
      <c r="T1437" s="2">
        <v>0</v>
      </c>
      <c r="U1437" s="2">
        <v>722.88</v>
      </c>
      <c r="V1437" s="2">
        <v>0</v>
      </c>
      <c r="W1437" s="2">
        <v>823.08</v>
      </c>
      <c r="X1437" s="2">
        <v>-100.2</v>
      </c>
      <c r="Y1437" s="2">
        <v>0</v>
      </c>
      <c r="Z1437" s="2">
        <v>0</v>
      </c>
      <c r="AA1437" s="2">
        <v>722.88</v>
      </c>
    </row>
    <row r="1438" spans="1:27" ht="15" customHeight="1" x14ac:dyDescent="0.25">
      <c r="A1438" s="75" t="str">
        <f t="shared" si="66"/>
        <v>LEBALFIgnore</v>
      </c>
      <c r="B1438" s="75" t="str">
        <f>VLOOKUP(L1438,Mapping!D:F,3,0)</f>
        <v>Ignore</v>
      </c>
      <c r="C1438" s="75" t="str">
        <f>VLOOKUP(L1438,Mapping!D:G,4,0)</f>
        <v>Ignore</v>
      </c>
      <c r="D1438" s="78">
        <f t="shared" si="67"/>
        <v>0</v>
      </c>
      <c r="E1438" s="78">
        <f t="shared" si="68"/>
        <v>3.732E-6</v>
      </c>
      <c r="F1438" s="76" t="str">
        <f>VLOOKUP(L1438,Mapping!D:H,5,0)</f>
        <v>AUM</v>
      </c>
      <c r="G1438" s="1" t="s">
        <v>648</v>
      </c>
      <c r="H1438" s="1" t="s">
        <v>284</v>
      </c>
      <c r="I1438" s="1" t="s">
        <v>287</v>
      </c>
      <c r="J1438" s="6">
        <v>212000</v>
      </c>
      <c r="K1438" s="1" t="s">
        <v>681</v>
      </c>
      <c r="L1438" s="6">
        <v>212232</v>
      </c>
      <c r="M1438" s="2">
        <v>0</v>
      </c>
      <c r="N1438" s="1" t="s">
        <v>922</v>
      </c>
      <c r="O1438" s="1" t="s">
        <v>651</v>
      </c>
      <c r="P1438" s="2">
        <v>0</v>
      </c>
      <c r="Q1438" s="2">
        <v>37.32</v>
      </c>
      <c r="R1438" s="2">
        <v>0</v>
      </c>
      <c r="S1438" s="2">
        <v>0</v>
      </c>
      <c r="T1438" s="2">
        <v>0</v>
      </c>
      <c r="U1438" s="2">
        <v>37.32</v>
      </c>
      <c r="V1438" s="2">
        <v>0</v>
      </c>
      <c r="W1438" s="2">
        <v>37.32</v>
      </c>
      <c r="X1438" s="2">
        <v>0</v>
      </c>
      <c r="Y1438" s="2">
        <v>0</v>
      </c>
      <c r="Z1438" s="2">
        <v>0</v>
      </c>
      <c r="AA1438" s="2">
        <v>37.32</v>
      </c>
    </row>
    <row r="1439" spans="1:27" ht="15" customHeight="1" x14ac:dyDescent="0.25">
      <c r="A1439" s="75" t="str">
        <f t="shared" si="66"/>
        <v>LEBALFIgnore</v>
      </c>
      <c r="B1439" s="75" t="str">
        <f>VLOOKUP(L1439,Mapping!D:F,3,0)</f>
        <v>Ignore</v>
      </c>
      <c r="C1439" s="75" t="str">
        <f>VLOOKUP(L1439,Mapping!D:G,4,0)</f>
        <v>Ignore</v>
      </c>
      <c r="D1439" s="78">
        <f t="shared" si="67"/>
        <v>1.8192E-3</v>
      </c>
      <c r="E1439" s="78">
        <f t="shared" si="68"/>
        <v>1.8847E-3</v>
      </c>
      <c r="F1439" s="76" t="str">
        <f>VLOOKUP(L1439,Mapping!D:H,5,0)</f>
        <v>AUM</v>
      </c>
      <c r="G1439" s="1" t="s">
        <v>648</v>
      </c>
      <c r="H1439" s="1" t="s">
        <v>284</v>
      </c>
      <c r="I1439" s="1" t="s">
        <v>287</v>
      </c>
      <c r="J1439" s="6">
        <v>212000</v>
      </c>
      <c r="K1439" s="1" t="s">
        <v>681</v>
      </c>
      <c r="L1439" s="6">
        <v>212233</v>
      </c>
      <c r="M1439" s="2">
        <v>0</v>
      </c>
      <c r="N1439" s="1" t="s">
        <v>694</v>
      </c>
      <c r="O1439" s="1" t="s">
        <v>651</v>
      </c>
      <c r="P1439" s="2">
        <v>0</v>
      </c>
      <c r="Q1439" s="2">
        <v>655</v>
      </c>
      <c r="R1439" s="2">
        <v>0</v>
      </c>
      <c r="S1439" s="2">
        <v>18192</v>
      </c>
      <c r="T1439" s="2">
        <v>0</v>
      </c>
      <c r="U1439" s="2">
        <v>18847</v>
      </c>
      <c r="V1439" s="2">
        <v>0</v>
      </c>
      <c r="W1439" s="2">
        <v>655</v>
      </c>
      <c r="X1439" s="2">
        <v>0</v>
      </c>
      <c r="Y1439" s="2">
        <v>18192</v>
      </c>
      <c r="Z1439" s="2">
        <v>0</v>
      </c>
      <c r="AA1439" s="2">
        <v>18847</v>
      </c>
    </row>
    <row r="1440" spans="1:27" ht="15" customHeight="1" x14ac:dyDescent="0.25">
      <c r="A1440" s="75" t="str">
        <f t="shared" si="66"/>
        <v>LEBALFIgnore</v>
      </c>
      <c r="B1440" s="75" t="str">
        <f>VLOOKUP(L1440,Mapping!D:F,3,0)</f>
        <v>Ignore</v>
      </c>
      <c r="C1440" s="75" t="str">
        <f>VLOOKUP(L1440,Mapping!D:G,4,0)</f>
        <v>Ignore</v>
      </c>
      <c r="D1440" s="78">
        <f t="shared" si="67"/>
        <v>3.5196700000000001E-4</v>
      </c>
      <c r="E1440" s="78">
        <f t="shared" si="68"/>
        <v>4.020849E-3</v>
      </c>
      <c r="F1440" s="76" t="str">
        <f>VLOOKUP(L1440,Mapping!D:H,5,0)</f>
        <v>AUM</v>
      </c>
      <c r="G1440" s="1" t="s">
        <v>648</v>
      </c>
      <c r="H1440" s="1" t="s">
        <v>284</v>
      </c>
      <c r="I1440" s="1" t="s">
        <v>287</v>
      </c>
      <c r="J1440" s="6">
        <v>212000</v>
      </c>
      <c r="K1440" s="1" t="s">
        <v>681</v>
      </c>
      <c r="L1440" s="6">
        <v>212240</v>
      </c>
      <c r="M1440" s="2">
        <v>0</v>
      </c>
      <c r="N1440" s="1" t="s">
        <v>695</v>
      </c>
      <c r="O1440" s="1" t="s">
        <v>651</v>
      </c>
      <c r="P1440" s="2">
        <v>0</v>
      </c>
      <c r="Q1440" s="2">
        <v>36688.82</v>
      </c>
      <c r="R1440" s="2">
        <v>0</v>
      </c>
      <c r="S1440" s="2">
        <v>3519.67</v>
      </c>
      <c r="T1440" s="2">
        <v>0</v>
      </c>
      <c r="U1440" s="2">
        <v>40208.49</v>
      </c>
      <c r="V1440" s="2">
        <v>0</v>
      </c>
      <c r="W1440" s="2">
        <v>36688.82</v>
      </c>
      <c r="X1440" s="2">
        <v>0</v>
      </c>
      <c r="Y1440" s="2">
        <v>3519.67</v>
      </c>
      <c r="Z1440" s="2">
        <v>0</v>
      </c>
      <c r="AA1440" s="2">
        <v>40208.49</v>
      </c>
    </row>
    <row r="1441" spans="1:27" ht="15" customHeight="1" x14ac:dyDescent="0.25">
      <c r="A1441" s="75" t="str">
        <f t="shared" si="66"/>
        <v>LEBALFIgnore</v>
      </c>
      <c r="B1441" s="75" t="str">
        <f>VLOOKUP(L1441,Mapping!D:F,3,0)</f>
        <v>Ignore</v>
      </c>
      <c r="C1441" s="75" t="str">
        <f>VLOOKUP(L1441,Mapping!D:G,4,0)</f>
        <v>Ignore</v>
      </c>
      <c r="D1441" s="78">
        <f t="shared" si="67"/>
        <v>1.3124999999999999E-4</v>
      </c>
      <c r="E1441" s="78">
        <f t="shared" si="68"/>
        <v>2.2875E-4</v>
      </c>
      <c r="F1441" s="76" t="str">
        <f>VLOOKUP(L1441,Mapping!D:H,5,0)</f>
        <v>AUM</v>
      </c>
      <c r="G1441" s="1" t="s">
        <v>648</v>
      </c>
      <c r="H1441" s="1" t="s">
        <v>284</v>
      </c>
      <c r="I1441" s="1" t="s">
        <v>287</v>
      </c>
      <c r="J1441" s="6">
        <v>212000</v>
      </c>
      <c r="K1441" s="1" t="s">
        <v>681</v>
      </c>
      <c r="L1441" s="6">
        <v>212247</v>
      </c>
      <c r="M1441" s="2">
        <v>0</v>
      </c>
      <c r="N1441" s="1" t="s">
        <v>696</v>
      </c>
      <c r="O1441" s="1" t="s">
        <v>651</v>
      </c>
      <c r="P1441" s="2">
        <v>0</v>
      </c>
      <c r="Q1441" s="2">
        <v>975</v>
      </c>
      <c r="R1441" s="2">
        <v>0</v>
      </c>
      <c r="S1441" s="2">
        <v>1312.5</v>
      </c>
      <c r="T1441" s="2">
        <v>0</v>
      </c>
      <c r="U1441" s="2">
        <v>2287.5</v>
      </c>
      <c r="V1441" s="2">
        <v>0</v>
      </c>
      <c r="W1441" s="2">
        <v>975</v>
      </c>
      <c r="X1441" s="2">
        <v>0</v>
      </c>
      <c r="Y1441" s="2">
        <v>1312.5</v>
      </c>
      <c r="Z1441" s="2">
        <v>0</v>
      </c>
      <c r="AA1441" s="2">
        <v>2287.5</v>
      </c>
    </row>
    <row r="1442" spans="1:27" ht="15" customHeight="1" x14ac:dyDescent="0.25">
      <c r="A1442" s="75" t="str">
        <f t="shared" si="66"/>
        <v>LEBALFIgnore</v>
      </c>
      <c r="B1442" s="75" t="str">
        <f>VLOOKUP(L1442,Mapping!D:F,3,0)</f>
        <v>Ignore</v>
      </c>
      <c r="C1442" s="75" t="str">
        <f>VLOOKUP(L1442,Mapping!D:G,4,0)</f>
        <v>Ignore</v>
      </c>
      <c r="D1442" s="78">
        <f t="shared" si="67"/>
        <v>2.0029800000000001E-4</v>
      </c>
      <c r="E1442" s="78">
        <f t="shared" si="68"/>
        <v>5.84014E-4</v>
      </c>
      <c r="F1442" s="76" t="str">
        <f>VLOOKUP(L1442,Mapping!D:H,5,0)</f>
        <v>AUM</v>
      </c>
      <c r="G1442" s="1" t="s">
        <v>648</v>
      </c>
      <c r="H1442" s="1" t="s">
        <v>284</v>
      </c>
      <c r="I1442" s="1" t="s">
        <v>287</v>
      </c>
      <c r="J1442" s="6">
        <v>212000</v>
      </c>
      <c r="K1442" s="1" t="s">
        <v>681</v>
      </c>
      <c r="L1442" s="6">
        <v>212252</v>
      </c>
      <c r="M1442" s="2">
        <v>0</v>
      </c>
      <c r="N1442" s="1" t="s">
        <v>697</v>
      </c>
      <c r="O1442" s="1" t="s">
        <v>651</v>
      </c>
      <c r="P1442" s="2">
        <v>0</v>
      </c>
      <c r="Q1442" s="2">
        <v>3837.16</v>
      </c>
      <c r="R1442" s="2">
        <v>0</v>
      </c>
      <c r="S1442" s="2">
        <v>2002.98</v>
      </c>
      <c r="T1442" s="2">
        <v>0</v>
      </c>
      <c r="U1442" s="2">
        <v>5840.14</v>
      </c>
      <c r="V1442" s="2">
        <v>0</v>
      </c>
      <c r="W1442" s="2">
        <v>3837.16</v>
      </c>
      <c r="X1442" s="2">
        <v>0</v>
      </c>
      <c r="Y1442" s="2">
        <v>2002.98</v>
      </c>
      <c r="Z1442" s="2">
        <v>0</v>
      </c>
      <c r="AA1442" s="2">
        <v>5840.14</v>
      </c>
    </row>
    <row r="1443" spans="1:27" ht="15" customHeight="1" x14ac:dyDescent="0.25">
      <c r="A1443" s="75" t="str">
        <f t="shared" si="66"/>
        <v>LEBALFIgnore</v>
      </c>
      <c r="B1443" s="75" t="str">
        <f>VLOOKUP(L1443,Mapping!D:F,3,0)</f>
        <v>Ignore</v>
      </c>
      <c r="C1443" s="75" t="str">
        <f>VLOOKUP(L1443,Mapping!D:G,4,0)</f>
        <v>Ignore</v>
      </c>
      <c r="D1443" s="78">
        <f t="shared" si="67"/>
        <v>0.35812127100000002</v>
      </c>
      <c r="E1443" s="78">
        <f t="shared" si="68"/>
        <v>0.35812127200000005</v>
      </c>
      <c r="F1443" s="76" t="str">
        <f>VLOOKUP(L1443,Mapping!D:H,5,0)</f>
        <v>AUM</v>
      </c>
      <c r="G1443" s="1" t="s">
        <v>648</v>
      </c>
      <c r="H1443" s="1" t="s">
        <v>284</v>
      </c>
      <c r="I1443" s="1" t="s">
        <v>287</v>
      </c>
      <c r="J1443" s="6">
        <v>212000</v>
      </c>
      <c r="K1443" s="1" t="s">
        <v>681</v>
      </c>
      <c r="L1443" s="6">
        <v>212255</v>
      </c>
      <c r="M1443" s="2">
        <v>0</v>
      </c>
      <c r="N1443" s="1" t="s">
        <v>698</v>
      </c>
      <c r="O1443" s="1" t="s">
        <v>651</v>
      </c>
      <c r="P1443" s="2">
        <v>0</v>
      </c>
      <c r="Q1443" s="2">
        <v>0.01</v>
      </c>
      <c r="R1443" s="2">
        <v>0</v>
      </c>
      <c r="S1443" s="2">
        <v>3581212.71</v>
      </c>
      <c r="T1443" s="2">
        <v>0</v>
      </c>
      <c r="U1443" s="2">
        <v>3581212.72</v>
      </c>
      <c r="V1443" s="2">
        <v>0</v>
      </c>
      <c r="W1443" s="2">
        <v>0.01</v>
      </c>
      <c r="X1443" s="2">
        <v>0</v>
      </c>
      <c r="Y1443" s="2">
        <v>3581212.71</v>
      </c>
      <c r="Z1443" s="2">
        <v>0</v>
      </c>
      <c r="AA1443" s="2">
        <v>3581212.72</v>
      </c>
    </row>
    <row r="1444" spans="1:27" ht="15" customHeight="1" x14ac:dyDescent="0.25">
      <c r="A1444" s="75" t="str">
        <f t="shared" si="66"/>
        <v>LEBALFIgnore</v>
      </c>
      <c r="B1444" s="75" t="str">
        <f>VLOOKUP(L1444,Mapping!D:F,3,0)</f>
        <v>Ignore</v>
      </c>
      <c r="C1444" s="75" t="str">
        <f>VLOOKUP(L1444,Mapping!D:G,4,0)</f>
        <v>Ignore</v>
      </c>
      <c r="D1444" s="78">
        <f t="shared" si="67"/>
        <v>1.8093264000000001E-2</v>
      </c>
      <c r="E1444" s="78">
        <f t="shared" si="68"/>
        <v>3.6888711999999997E-2</v>
      </c>
      <c r="F1444" s="76" t="str">
        <f>VLOOKUP(L1444,Mapping!D:H,5,0)</f>
        <v>AUM</v>
      </c>
      <c r="G1444" s="1" t="s">
        <v>648</v>
      </c>
      <c r="H1444" s="1" t="s">
        <v>284</v>
      </c>
      <c r="I1444" s="1" t="s">
        <v>287</v>
      </c>
      <c r="J1444" s="6">
        <v>212000</v>
      </c>
      <c r="K1444" s="1" t="s">
        <v>681</v>
      </c>
      <c r="L1444" s="6">
        <v>212271</v>
      </c>
      <c r="M1444" s="2">
        <v>0</v>
      </c>
      <c r="N1444" s="1" t="s">
        <v>700</v>
      </c>
      <c r="O1444" s="1" t="s">
        <v>651</v>
      </c>
      <c r="P1444" s="2">
        <v>0</v>
      </c>
      <c r="Q1444" s="2">
        <v>187954.48</v>
      </c>
      <c r="R1444" s="2">
        <v>0</v>
      </c>
      <c r="S1444" s="2">
        <v>180932.64</v>
      </c>
      <c r="T1444" s="2">
        <v>0</v>
      </c>
      <c r="U1444" s="2">
        <v>368887.12</v>
      </c>
      <c r="V1444" s="2">
        <v>0</v>
      </c>
      <c r="W1444" s="2">
        <v>187954.48</v>
      </c>
      <c r="X1444" s="2">
        <v>0</v>
      </c>
      <c r="Y1444" s="2">
        <v>180932.64</v>
      </c>
      <c r="Z1444" s="2">
        <v>0</v>
      </c>
      <c r="AA1444" s="2">
        <v>368887.12</v>
      </c>
    </row>
    <row r="1445" spans="1:27" ht="15" customHeight="1" x14ac:dyDescent="0.25">
      <c r="A1445" s="75" t="str">
        <f t="shared" si="66"/>
        <v>LEBALFIgnore</v>
      </c>
      <c r="B1445" s="75" t="str">
        <f>VLOOKUP(L1445,Mapping!D:F,3,0)</f>
        <v>Ignore</v>
      </c>
      <c r="C1445" s="75" t="str">
        <f>VLOOKUP(L1445,Mapping!D:G,4,0)</f>
        <v>Ignore</v>
      </c>
      <c r="D1445" s="78">
        <f t="shared" si="67"/>
        <v>1.8093264000000001E-2</v>
      </c>
      <c r="E1445" s="78">
        <f t="shared" si="68"/>
        <v>3.6888711999999997E-2</v>
      </c>
      <c r="F1445" s="76" t="str">
        <f>VLOOKUP(L1445,Mapping!D:H,5,0)</f>
        <v>AUM</v>
      </c>
      <c r="G1445" s="1" t="s">
        <v>648</v>
      </c>
      <c r="H1445" s="1" t="s">
        <v>284</v>
      </c>
      <c r="I1445" s="1" t="s">
        <v>287</v>
      </c>
      <c r="J1445" s="6">
        <v>212000</v>
      </c>
      <c r="K1445" s="1" t="s">
        <v>681</v>
      </c>
      <c r="L1445" s="6">
        <v>212272</v>
      </c>
      <c r="M1445" s="2">
        <v>0</v>
      </c>
      <c r="N1445" s="1" t="s">
        <v>701</v>
      </c>
      <c r="O1445" s="1" t="s">
        <v>651</v>
      </c>
      <c r="P1445" s="2">
        <v>0</v>
      </c>
      <c r="Q1445" s="2">
        <v>187954.48</v>
      </c>
      <c r="R1445" s="2">
        <v>0</v>
      </c>
      <c r="S1445" s="2">
        <v>180932.64</v>
      </c>
      <c r="T1445" s="2">
        <v>0</v>
      </c>
      <c r="U1445" s="2">
        <v>368887.12</v>
      </c>
      <c r="V1445" s="2">
        <v>0</v>
      </c>
      <c r="W1445" s="2">
        <v>187954.48</v>
      </c>
      <c r="X1445" s="2">
        <v>0</v>
      </c>
      <c r="Y1445" s="2">
        <v>180932.64</v>
      </c>
      <c r="Z1445" s="2">
        <v>0</v>
      </c>
      <c r="AA1445" s="2">
        <v>368887.12</v>
      </c>
    </row>
    <row r="1446" spans="1:27" ht="15" customHeight="1" x14ac:dyDescent="0.25">
      <c r="A1446" s="75" t="str">
        <f t="shared" si="66"/>
        <v>LEBALFIgnore</v>
      </c>
      <c r="B1446" s="75" t="str">
        <f>VLOOKUP(L1446,Mapping!D:F,3,0)</f>
        <v>Ignore</v>
      </c>
      <c r="C1446" s="75" t="str">
        <f>VLOOKUP(L1446,Mapping!D:G,4,0)</f>
        <v>Ignore</v>
      </c>
      <c r="D1446" s="78">
        <f t="shared" si="67"/>
        <v>-1.5728269999999999E-3</v>
      </c>
      <c r="E1446" s="78">
        <f t="shared" si="68"/>
        <v>1.9314000000000001E-4</v>
      </c>
      <c r="F1446" s="76" t="str">
        <f>VLOOKUP(L1446,Mapping!D:H,5,0)</f>
        <v>AUM</v>
      </c>
      <c r="G1446" s="1" t="s">
        <v>648</v>
      </c>
      <c r="H1446" s="1" t="s">
        <v>284</v>
      </c>
      <c r="I1446" s="1" t="s">
        <v>287</v>
      </c>
      <c r="J1446" s="6">
        <v>212000</v>
      </c>
      <c r="K1446" s="1" t="s">
        <v>681</v>
      </c>
      <c r="L1446" s="6">
        <v>212427</v>
      </c>
      <c r="M1446" s="2">
        <v>0</v>
      </c>
      <c r="N1446" s="1" t="s">
        <v>768</v>
      </c>
      <c r="O1446" s="1" t="s">
        <v>651</v>
      </c>
      <c r="P1446" s="2">
        <v>0</v>
      </c>
      <c r="Q1446" s="2">
        <v>17659.670000000002</v>
      </c>
      <c r="R1446" s="2">
        <v>-15728.27</v>
      </c>
      <c r="S1446" s="2">
        <v>0</v>
      </c>
      <c r="T1446" s="2">
        <v>0</v>
      </c>
      <c r="U1446" s="2">
        <v>1931.4</v>
      </c>
      <c r="V1446" s="2">
        <v>0</v>
      </c>
      <c r="W1446" s="2">
        <v>17659.670000000002</v>
      </c>
      <c r="X1446" s="2">
        <v>-15728.27</v>
      </c>
      <c r="Y1446" s="2">
        <v>0</v>
      </c>
      <c r="Z1446" s="2">
        <v>0</v>
      </c>
      <c r="AA1446" s="2">
        <v>1931.4</v>
      </c>
    </row>
    <row r="1447" spans="1:27" ht="15" customHeight="1" x14ac:dyDescent="0.25">
      <c r="A1447" s="75" t="str">
        <f t="shared" si="66"/>
        <v>LEBALFIgnore</v>
      </c>
      <c r="B1447" s="75" t="str">
        <f>VLOOKUP(L1447,Mapping!D:F,3,0)</f>
        <v>Ignore</v>
      </c>
      <c r="C1447" s="75" t="str">
        <f>VLOOKUP(L1447,Mapping!D:G,4,0)</f>
        <v>Ignore</v>
      </c>
      <c r="D1447" s="78">
        <f t="shared" si="67"/>
        <v>3.5196700000000001E-4</v>
      </c>
      <c r="E1447" s="78">
        <f t="shared" si="68"/>
        <v>4.020849E-3</v>
      </c>
      <c r="F1447" s="76" t="str">
        <f>VLOOKUP(L1447,Mapping!D:H,5,0)</f>
        <v>AUM</v>
      </c>
      <c r="G1447" s="1" t="s">
        <v>648</v>
      </c>
      <c r="H1447" s="1" t="s">
        <v>284</v>
      </c>
      <c r="I1447" s="1" t="s">
        <v>287</v>
      </c>
      <c r="J1447" s="6">
        <v>212000</v>
      </c>
      <c r="K1447" s="1" t="s">
        <v>681</v>
      </c>
      <c r="L1447" s="6">
        <v>213166</v>
      </c>
      <c r="M1447" s="2">
        <v>0</v>
      </c>
      <c r="N1447" s="1" t="s">
        <v>702</v>
      </c>
      <c r="O1447" s="1" t="s">
        <v>651</v>
      </c>
      <c r="P1447" s="2">
        <v>0</v>
      </c>
      <c r="Q1447" s="2">
        <v>36688.82</v>
      </c>
      <c r="R1447" s="2">
        <v>0</v>
      </c>
      <c r="S1447" s="2">
        <v>3519.67</v>
      </c>
      <c r="T1447" s="2">
        <v>0</v>
      </c>
      <c r="U1447" s="2">
        <v>40208.49</v>
      </c>
      <c r="V1447" s="2">
        <v>0</v>
      </c>
      <c r="W1447" s="2">
        <v>36688.82</v>
      </c>
      <c r="X1447" s="2">
        <v>0</v>
      </c>
      <c r="Y1447" s="2">
        <v>3519.67</v>
      </c>
      <c r="Z1447" s="2">
        <v>0</v>
      </c>
      <c r="AA1447" s="2">
        <v>40208.49</v>
      </c>
    </row>
    <row r="1448" spans="1:27" ht="15" customHeight="1" x14ac:dyDescent="0.25">
      <c r="A1448" s="75" t="str">
        <f t="shared" si="66"/>
        <v>LEBALFIgnore</v>
      </c>
      <c r="B1448" s="75" t="str">
        <f>VLOOKUP(L1448,Mapping!D:F,3,0)</f>
        <v>Ignore</v>
      </c>
      <c r="C1448" s="75" t="str">
        <f>VLOOKUP(L1448,Mapping!D:G,4,0)</f>
        <v>Ignore</v>
      </c>
      <c r="D1448" s="78">
        <f t="shared" si="67"/>
        <v>-3.7537879999999997E-3</v>
      </c>
      <c r="E1448" s="78">
        <f t="shared" si="68"/>
        <v>0</v>
      </c>
      <c r="F1448" s="76" t="str">
        <f>VLOOKUP(L1448,Mapping!D:H,5,0)</f>
        <v>AUM</v>
      </c>
      <c r="G1448" s="1" t="s">
        <v>648</v>
      </c>
      <c r="H1448" s="1" t="s">
        <v>284</v>
      </c>
      <c r="I1448" s="1" t="s">
        <v>287</v>
      </c>
      <c r="J1448" s="6">
        <v>212000</v>
      </c>
      <c r="K1448" s="1" t="s">
        <v>681</v>
      </c>
      <c r="L1448" s="6">
        <v>214100</v>
      </c>
      <c r="M1448" s="2">
        <v>0</v>
      </c>
      <c r="N1448" s="1" t="s">
        <v>944</v>
      </c>
      <c r="O1448" s="1" t="s">
        <v>651</v>
      </c>
      <c r="P1448" s="2">
        <v>0</v>
      </c>
      <c r="Q1448" s="2">
        <v>37537.879999999997</v>
      </c>
      <c r="R1448" s="2">
        <v>-37537.879999999997</v>
      </c>
      <c r="S1448" s="2">
        <v>0</v>
      </c>
      <c r="T1448" s="2">
        <v>0</v>
      </c>
      <c r="U1448" s="2">
        <v>0</v>
      </c>
      <c r="V1448" s="2">
        <v>0</v>
      </c>
      <c r="W1448" s="2">
        <v>37537.879999999997</v>
      </c>
      <c r="X1448" s="2">
        <v>-37537.879999999997</v>
      </c>
      <c r="Y1448" s="2">
        <v>0</v>
      </c>
      <c r="Z1448" s="2">
        <v>0</v>
      </c>
      <c r="AA1448" s="2">
        <v>0</v>
      </c>
    </row>
    <row r="1449" spans="1:27" ht="15" customHeight="1" x14ac:dyDescent="0.25">
      <c r="A1449" s="75" t="str">
        <f t="shared" si="66"/>
        <v>LEBALFIgnore</v>
      </c>
      <c r="B1449" s="75" t="str">
        <f>VLOOKUP(L1449,Mapping!D:F,3,0)</f>
        <v>Ignore</v>
      </c>
      <c r="C1449" s="75" t="str">
        <f>VLOOKUP(L1449,Mapping!D:G,4,0)</f>
        <v>Ignore</v>
      </c>
      <c r="D1449" s="78">
        <f t="shared" si="67"/>
        <v>0.20311365300000001</v>
      </c>
      <c r="E1449" s="78">
        <f t="shared" si="68"/>
        <v>0.40986289300000001</v>
      </c>
      <c r="F1449" s="76" t="str">
        <f>VLOOKUP(L1449,Mapping!D:H,5,0)</f>
        <v>AUM</v>
      </c>
      <c r="G1449" s="1" t="s">
        <v>648</v>
      </c>
      <c r="H1449" s="1" t="s">
        <v>284</v>
      </c>
      <c r="I1449" s="1" t="s">
        <v>287</v>
      </c>
      <c r="J1449" s="6">
        <v>213000</v>
      </c>
      <c r="K1449" s="1" t="s">
        <v>703</v>
      </c>
      <c r="L1449" s="6">
        <v>213500</v>
      </c>
      <c r="M1449" s="2">
        <v>0</v>
      </c>
      <c r="N1449" s="1" t="s">
        <v>704</v>
      </c>
      <c r="O1449" s="1" t="s">
        <v>651</v>
      </c>
      <c r="P1449" s="2">
        <v>0</v>
      </c>
      <c r="Q1449" s="2">
        <v>2067492.4</v>
      </c>
      <c r="R1449" s="2">
        <v>0</v>
      </c>
      <c r="S1449" s="2">
        <v>2031136.53</v>
      </c>
      <c r="T1449" s="2">
        <v>0</v>
      </c>
      <c r="U1449" s="2">
        <v>4098628.93</v>
      </c>
      <c r="V1449" s="2">
        <v>0</v>
      </c>
      <c r="W1449" s="2">
        <v>2067492.4</v>
      </c>
      <c r="X1449" s="2">
        <v>0</v>
      </c>
      <c r="Y1449" s="2">
        <v>2031136.53</v>
      </c>
      <c r="Z1449" s="2">
        <v>0</v>
      </c>
      <c r="AA1449" s="2">
        <v>4098628.93</v>
      </c>
    </row>
    <row r="1450" spans="1:27" ht="15" customHeight="1" x14ac:dyDescent="0.25">
      <c r="A1450" s="75" t="str">
        <f t="shared" si="66"/>
        <v>LEBALFIgnore</v>
      </c>
      <c r="B1450" s="75" t="str">
        <f>VLOOKUP(L1450,Mapping!D:F,3,0)</f>
        <v>Ignore</v>
      </c>
      <c r="C1450" s="75" t="str">
        <f>VLOOKUP(L1450,Mapping!D:G,4,0)</f>
        <v>Ignore</v>
      </c>
      <c r="D1450" s="78">
        <f t="shared" si="67"/>
        <v>1.3951544E-2</v>
      </c>
      <c r="E1450" s="78">
        <f t="shared" si="68"/>
        <v>4.7915503000000005E-2</v>
      </c>
      <c r="F1450" s="76" t="str">
        <f>VLOOKUP(L1450,Mapping!D:H,5,0)</f>
        <v>AUM</v>
      </c>
      <c r="G1450" s="1" t="s">
        <v>648</v>
      </c>
      <c r="H1450" s="1" t="s">
        <v>284</v>
      </c>
      <c r="I1450" s="1" t="s">
        <v>287</v>
      </c>
      <c r="J1450" s="6">
        <v>220000</v>
      </c>
      <c r="K1450" s="1" t="s">
        <v>705</v>
      </c>
      <c r="L1450" s="6">
        <v>210125</v>
      </c>
      <c r="M1450" s="2">
        <v>0</v>
      </c>
      <c r="N1450" s="1" t="s">
        <v>1651</v>
      </c>
      <c r="O1450" s="1" t="s">
        <v>651</v>
      </c>
      <c r="P1450" s="2">
        <v>0</v>
      </c>
      <c r="Q1450" s="2">
        <v>339639.59</v>
      </c>
      <c r="R1450" s="2">
        <v>0</v>
      </c>
      <c r="S1450" s="2">
        <v>139515.44</v>
      </c>
      <c r="T1450" s="2">
        <v>0</v>
      </c>
      <c r="U1450" s="2">
        <v>479155.03</v>
      </c>
      <c r="V1450" s="2">
        <v>0</v>
      </c>
      <c r="W1450" s="2">
        <v>339639.59</v>
      </c>
      <c r="X1450" s="2">
        <v>0</v>
      </c>
      <c r="Y1450" s="2">
        <v>139515.44</v>
      </c>
      <c r="Z1450" s="2">
        <v>0</v>
      </c>
      <c r="AA1450" s="2">
        <v>479155.03</v>
      </c>
    </row>
    <row r="1451" spans="1:27" ht="15" customHeight="1" x14ac:dyDescent="0.25">
      <c r="A1451" s="75" t="str">
        <f t="shared" si="66"/>
        <v>LEBALFIgnore</v>
      </c>
      <c r="B1451" s="75" t="str">
        <f>VLOOKUP(L1451,Mapping!D:F,3,0)</f>
        <v>Ignore</v>
      </c>
      <c r="C1451" s="75" t="str">
        <f>VLOOKUP(L1451,Mapping!D:G,4,0)</f>
        <v>Ignore</v>
      </c>
      <c r="D1451" s="78">
        <f t="shared" si="67"/>
        <v>-1.5602051E-2</v>
      </c>
      <c r="E1451" s="78">
        <f t="shared" si="68"/>
        <v>0</v>
      </c>
      <c r="F1451" s="76" t="str">
        <f>VLOOKUP(L1451,Mapping!D:H,5,0)</f>
        <v>AUM</v>
      </c>
      <c r="G1451" s="1" t="s">
        <v>648</v>
      </c>
      <c r="H1451" s="1" t="s">
        <v>284</v>
      </c>
      <c r="I1451" s="1" t="s">
        <v>287</v>
      </c>
      <c r="J1451" s="6">
        <v>220000</v>
      </c>
      <c r="K1451" s="1" t="s">
        <v>705</v>
      </c>
      <c r="L1451" s="6">
        <v>210180</v>
      </c>
      <c r="M1451" s="2">
        <v>0</v>
      </c>
      <c r="N1451" s="1" t="s">
        <v>1716</v>
      </c>
      <c r="O1451" s="1" t="s">
        <v>651</v>
      </c>
      <c r="P1451" s="2">
        <v>0</v>
      </c>
      <c r="Q1451" s="2">
        <v>156020.51</v>
      </c>
      <c r="R1451" s="2">
        <v>-156020.51</v>
      </c>
      <c r="S1451" s="2">
        <v>0</v>
      </c>
      <c r="T1451" s="2">
        <v>0</v>
      </c>
      <c r="U1451" s="2">
        <v>0</v>
      </c>
      <c r="V1451" s="2">
        <v>0</v>
      </c>
      <c r="W1451" s="2">
        <v>156020.51</v>
      </c>
      <c r="X1451" s="2">
        <v>-156020.51</v>
      </c>
      <c r="Y1451" s="2">
        <v>0</v>
      </c>
      <c r="Z1451" s="2">
        <v>0</v>
      </c>
      <c r="AA1451" s="2">
        <v>0</v>
      </c>
    </row>
    <row r="1452" spans="1:27" ht="15" customHeight="1" x14ac:dyDescent="0.25">
      <c r="A1452" s="75" t="str">
        <f t="shared" si="66"/>
        <v>LEBALF1.2</v>
      </c>
      <c r="B1452" s="75">
        <f>VLOOKUP(L1452,Mapping!D:F,3,0)</f>
        <v>1.2</v>
      </c>
      <c r="C1452" s="75" t="str">
        <f>VLOOKUP(L1452,Mapping!D:G,4,0)</f>
        <v>Ignore</v>
      </c>
      <c r="D1452" s="78">
        <f t="shared" si="67"/>
        <v>-2.9866333819999999</v>
      </c>
      <c r="E1452" s="78">
        <f t="shared" si="68"/>
        <v>108.91087576800001</v>
      </c>
      <c r="F1452" s="76">
        <f>VLOOKUP(L1452,Mapping!D:H,5,0)</f>
        <v>0</v>
      </c>
      <c r="G1452" s="1" t="s">
        <v>648</v>
      </c>
      <c r="H1452" s="1" t="s">
        <v>284</v>
      </c>
      <c r="I1452" s="1" t="s">
        <v>287</v>
      </c>
      <c r="J1452" s="6">
        <v>301000</v>
      </c>
      <c r="K1452" s="1" t="s">
        <v>710</v>
      </c>
      <c r="L1452" s="6">
        <v>310000</v>
      </c>
      <c r="M1452" s="2">
        <v>0</v>
      </c>
      <c r="N1452" s="1" t="s">
        <v>711</v>
      </c>
      <c r="O1452" s="1" t="s">
        <v>651</v>
      </c>
      <c r="P1452" s="2">
        <v>0</v>
      </c>
      <c r="Q1452" s="2">
        <v>1118975091.5</v>
      </c>
      <c r="R1452" s="2">
        <v>-29866333.82</v>
      </c>
      <c r="S1452" s="2">
        <v>0</v>
      </c>
      <c r="T1452" s="2">
        <v>0</v>
      </c>
      <c r="U1452" s="2">
        <v>1089108757.6800001</v>
      </c>
      <c r="V1452" s="2">
        <v>0</v>
      </c>
      <c r="W1452" s="2">
        <v>1118975091.5</v>
      </c>
      <c r="X1452" s="2">
        <v>-29866333.82</v>
      </c>
      <c r="Y1452" s="2">
        <v>0</v>
      </c>
      <c r="Z1452" s="2">
        <v>0</v>
      </c>
      <c r="AA1452" s="2">
        <v>1089108757.6800001</v>
      </c>
    </row>
    <row r="1453" spans="1:27" ht="15" customHeight="1" x14ac:dyDescent="0.25">
      <c r="A1453" s="75" t="str">
        <f t="shared" si="66"/>
        <v>LEBALFIgnore</v>
      </c>
      <c r="B1453" s="75" t="str">
        <f>VLOOKUP(L1453,Mapping!D:F,3,0)</f>
        <v>Ignore</v>
      </c>
      <c r="C1453" s="75" t="str">
        <f>VLOOKUP(L1453,Mapping!D:G,4,0)</f>
        <v>Ignore</v>
      </c>
      <c r="D1453" s="78">
        <f t="shared" si="67"/>
        <v>5.6096244080000002</v>
      </c>
      <c r="E1453" s="78">
        <f t="shared" si="68"/>
        <v>10.501757687000001</v>
      </c>
      <c r="F1453" s="76">
        <f>VLOOKUP(L1453,Mapping!D:H,5,0)</f>
        <v>0</v>
      </c>
      <c r="G1453" s="1" t="s">
        <v>648</v>
      </c>
      <c r="H1453" s="1" t="s">
        <v>284</v>
      </c>
      <c r="I1453" s="1" t="s">
        <v>287</v>
      </c>
      <c r="J1453" s="6">
        <v>303000</v>
      </c>
      <c r="K1453" s="1" t="s">
        <v>712</v>
      </c>
      <c r="L1453" s="6">
        <v>303201</v>
      </c>
      <c r="M1453" s="2">
        <v>0</v>
      </c>
      <c r="N1453" s="1" t="s">
        <v>713</v>
      </c>
      <c r="O1453" s="1" t="s">
        <v>651</v>
      </c>
      <c r="P1453" s="2">
        <v>0</v>
      </c>
      <c r="Q1453" s="2">
        <v>48921332.789999999</v>
      </c>
      <c r="R1453" s="2">
        <v>0</v>
      </c>
      <c r="S1453" s="2">
        <v>56096244.079999998</v>
      </c>
      <c r="T1453" s="2">
        <v>0</v>
      </c>
      <c r="U1453" s="2">
        <v>105017576.87</v>
      </c>
      <c r="V1453" s="2">
        <v>0</v>
      </c>
      <c r="W1453" s="2">
        <v>48921332.789999999</v>
      </c>
      <c r="X1453" s="2">
        <v>0</v>
      </c>
      <c r="Y1453" s="2">
        <v>56096244.079999998</v>
      </c>
      <c r="Z1453" s="2">
        <v>0</v>
      </c>
      <c r="AA1453" s="2">
        <v>105017576.87</v>
      </c>
    </row>
    <row r="1454" spans="1:27" ht="15" customHeight="1" x14ac:dyDescent="0.25">
      <c r="A1454" s="75" t="str">
        <f t="shared" si="66"/>
        <v>LEBALFIgnore</v>
      </c>
      <c r="B1454" s="75" t="str">
        <f>VLOOKUP(L1454,Mapping!D:F,3,0)</f>
        <v>Ignore</v>
      </c>
      <c r="C1454" s="75" t="str">
        <f>VLOOKUP(L1454,Mapping!D:G,4,0)</f>
        <v>Ignore</v>
      </c>
      <c r="D1454" s="78">
        <f t="shared" si="67"/>
        <v>-1.814178786</v>
      </c>
      <c r="E1454" s="78">
        <f t="shared" si="68"/>
        <v>7.0270292420000002</v>
      </c>
      <c r="F1454" s="76">
        <f>VLOOKUP(L1454,Mapping!D:H,5,0)</f>
        <v>0</v>
      </c>
      <c r="G1454" s="1" t="s">
        <v>648</v>
      </c>
      <c r="H1454" s="1" t="s">
        <v>284</v>
      </c>
      <c r="I1454" s="1" t="s">
        <v>287</v>
      </c>
      <c r="J1454" s="6">
        <v>303000</v>
      </c>
      <c r="K1454" s="1" t="s">
        <v>712</v>
      </c>
      <c r="L1454" s="6">
        <v>303202</v>
      </c>
      <c r="M1454" s="2">
        <v>0</v>
      </c>
      <c r="N1454" s="1" t="s">
        <v>714</v>
      </c>
      <c r="O1454" s="1" t="s">
        <v>651</v>
      </c>
      <c r="P1454" s="2">
        <v>0</v>
      </c>
      <c r="Q1454" s="2">
        <v>88412080.280000001</v>
      </c>
      <c r="R1454" s="2">
        <v>-18141787.859999999</v>
      </c>
      <c r="S1454" s="2">
        <v>0</v>
      </c>
      <c r="T1454" s="2">
        <v>0</v>
      </c>
      <c r="U1454" s="2">
        <v>70270292.420000002</v>
      </c>
      <c r="V1454" s="2">
        <v>0</v>
      </c>
      <c r="W1454" s="2">
        <v>88412080.280000001</v>
      </c>
      <c r="X1454" s="2">
        <v>-18141787.859999999</v>
      </c>
      <c r="Y1454" s="2">
        <v>0</v>
      </c>
      <c r="Z1454" s="2">
        <v>0</v>
      </c>
      <c r="AA1454" s="2">
        <v>70270292.420000002</v>
      </c>
    </row>
    <row r="1455" spans="1:27" ht="15" customHeight="1" x14ac:dyDescent="0.25">
      <c r="A1455" s="75" t="str">
        <f t="shared" si="66"/>
        <v>LEBALFIgnore</v>
      </c>
      <c r="B1455" s="75" t="str">
        <f>VLOOKUP(L1455,Mapping!D:F,3,0)</f>
        <v>Ignore</v>
      </c>
      <c r="C1455" s="75" t="str">
        <f>VLOOKUP(L1455,Mapping!D:G,4,0)</f>
        <v>Ignore</v>
      </c>
      <c r="D1455" s="78">
        <f t="shared" si="67"/>
        <v>2.104214695</v>
      </c>
      <c r="E1455" s="78">
        <f t="shared" si="68"/>
        <v>48.378551969</v>
      </c>
      <c r="F1455" s="76">
        <f>VLOOKUP(L1455,Mapping!D:H,5,0)</f>
        <v>0</v>
      </c>
      <c r="G1455" s="1" t="s">
        <v>648</v>
      </c>
      <c r="H1455" s="1" t="s">
        <v>284</v>
      </c>
      <c r="I1455" s="1" t="s">
        <v>287</v>
      </c>
      <c r="J1455" s="6">
        <v>303000</v>
      </c>
      <c r="K1455" s="1" t="s">
        <v>712</v>
      </c>
      <c r="L1455" s="6">
        <v>303245</v>
      </c>
      <c r="M1455" s="2">
        <v>0</v>
      </c>
      <c r="N1455" s="1" t="s">
        <v>715</v>
      </c>
      <c r="O1455" s="1" t="s">
        <v>651</v>
      </c>
      <c r="P1455" s="2">
        <v>0</v>
      </c>
      <c r="Q1455" s="2">
        <v>462743372.74000001</v>
      </c>
      <c r="R1455" s="2">
        <v>0</v>
      </c>
      <c r="S1455" s="2">
        <v>21042146.949999999</v>
      </c>
      <c r="T1455" s="2">
        <v>0</v>
      </c>
      <c r="U1455" s="2">
        <v>483785519.69</v>
      </c>
      <c r="V1455" s="2">
        <v>0</v>
      </c>
      <c r="W1455" s="2">
        <v>462743372.74000001</v>
      </c>
      <c r="X1455" s="2">
        <v>0</v>
      </c>
      <c r="Y1455" s="2">
        <v>21042146.949999999</v>
      </c>
      <c r="Z1455" s="2">
        <v>0</v>
      </c>
      <c r="AA1455" s="2">
        <v>483785519.69</v>
      </c>
    </row>
    <row r="1456" spans="1:27" ht="15" customHeight="1" x14ac:dyDescent="0.25">
      <c r="A1456" s="75" t="str">
        <f t="shared" si="66"/>
        <v>LEBALFIgnore</v>
      </c>
      <c r="B1456" s="75" t="str">
        <f>VLOOKUP(L1456,Mapping!D:F,3,0)</f>
        <v>Ignore</v>
      </c>
      <c r="C1456" s="75" t="str">
        <f>VLOOKUP(L1456,Mapping!D:G,4,0)</f>
        <v>Ignore</v>
      </c>
      <c r="D1456" s="78">
        <f t="shared" si="67"/>
        <v>3.8832045000000003E-2</v>
      </c>
      <c r="E1456" s="78">
        <f t="shared" si="68"/>
        <v>8.8448769130000002</v>
      </c>
      <c r="F1456" s="76">
        <f>VLOOKUP(L1456,Mapping!D:H,5,0)</f>
        <v>0</v>
      </c>
      <c r="G1456" s="1" t="s">
        <v>648</v>
      </c>
      <c r="H1456" s="1" t="s">
        <v>284</v>
      </c>
      <c r="I1456" s="1" t="s">
        <v>287</v>
      </c>
      <c r="J1456" s="6">
        <v>303000</v>
      </c>
      <c r="K1456" s="1" t="s">
        <v>712</v>
      </c>
      <c r="L1456" s="6">
        <v>303246</v>
      </c>
      <c r="M1456" s="2">
        <v>0</v>
      </c>
      <c r="N1456" s="1" t="s">
        <v>716</v>
      </c>
      <c r="O1456" s="1" t="s">
        <v>651</v>
      </c>
      <c r="P1456" s="2">
        <v>0</v>
      </c>
      <c r="Q1456" s="2">
        <v>88060448.680000007</v>
      </c>
      <c r="R1456" s="2">
        <v>0</v>
      </c>
      <c r="S1456" s="2">
        <v>388320.45</v>
      </c>
      <c r="T1456" s="2">
        <v>0</v>
      </c>
      <c r="U1456" s="2">
        <v>88448769.129999995</v>
      </c>
      <c r="V1456" s="2">
        <v>0</v>
      </c>
      <c r="W1456" s="2">
        <v>88060448.680000007</v>
      </c>
      <c r="X1456" s="2">
        <v>0</v>
      </c>
      <c r="Y1456" s="2">
        <v>388320.45</v>
      </c>
      <c r="Z1456" s="2">
        <v>0</v>
      </c>
      <c r="AA1456" s="2">
        <v>88448769.129999995</v>
      </c>
    </row>
    <row r="1457" spans="1:27" ht="15" customHeight="1" x14ac:dyDescent="0.25">
      <c r="A1457" s="75" t="str">
        <f t="shared" si="66"/>
        <v>LEBALFIgnore</v>
      </c>
      <c r="B1457" s="75" t="str">
        <f>VLOOKUP(L1457,Mapping!D:F,3,0)</f>
        <v>Ignore</v>
      </c>
      <c r="C1457" s="75" t="str">
        <f>VLOOKUP(L1457,Mapping!D:G,4,0)</f>
        <v>Ignore</v>
      </c>
      <c r="D1457" s="78">
        <f t="shared" si="67"/>
        <v>0</v>
      </c>
      <c r="E1457" s="78">
        <f t="shared" si="68"/>
        <v>108.94996766800001</v>
      </c>
      <c r="F1457" s="76">
        <f>VLOOKUP(L1457,Mapping!D:H,5,0)</f>
        <v>0</v>
      </c>
      <c r="G1457" s="1" t="s">
        <v>648</v>
      </c>
      <c r="H1457" s="1" t="s">
        <v>284</v>
      </c>
      <c r="I1457" s="1" t="s">
        <v>287</v>
      </c>
      <c r="J1457" s="6">
        <v>303000</v>
      </c>
      <c r="K1457" s="1" t="s">
        <v>712</v>
      </c>
      <c r="L1457" s="6">
        <v>390000</v>
      </c>
      <c r="M1457" s="2">
        <v>0</v>
      </c>
      <c r="N1457" s="1" t="s">
        <v>717</v>
      </c>
      <c r="O1457" s="1" t="s">
        <v>651</v>
      </c>
      <c r="P1457" s="2">
        <v>0</v>
      </c>
      <c r="Q1457" s="2">
        <v>1089499676.6800001</v>
      </c>
      <c r="R1457" s="2">
        <v>0</v>
      </c>
      <c r="S1457" s="2">
        <v>0</v>
      </c>
      <c r="T1457" s="2">
        <v>0</v>
      </c>
      <c r="U1457" s="2">
        <v>1089499676.6800001</v>
      </c>
      <c r="V1457" s="2">
        <v>0</v>
      </c>
      <c r="W1457" s="2">
        <v>1089499676.6800001</v>
      </c>
      <c r="X1457" s="2">
        <v>0</v>
      </c>
      <c r="Y1457" s="2">
        <v>0</v>
      </c>
      <c r="Z1457" s="2">
        <v>0</v>
      </c>
      <c r="AA1457" s="2">
        <v>1089499676.6800001</v>
      </c>
    </row>
    <row r="1458" spans="1:27" ht="15" customHeight="1" x14ac:dyDescent="0.25">
      <c r="A1458" s="75" t="str">
        <f t="shared" si="66"/>
        <v>LEBALFIgnore</v>
      </c>
      <c r="B1458" s="75" t="str">
        <f>VLOOKUP(L1458,Mapping!D:F,3,0)</f>
        <v>Ignore</v>
      </c>
      <c r="C1458" s="75" t="str">
        <f>VLOOKUP(L1458,Mapping!D:G,4,0)</f>
        <v>Ignore</v>
      </c>
      <c r="D1458" s="78">
        <f t="shared" si="67"/>
        <v>0</v>
      </c>
      <c r="E1458" s="78">
        <f t="shared" si="68"/>
        <v>99.165689503999999</v>
      </c>
      <c r="F1458" s="76">
        <f>VLOOKUP(L1458,Mapping!D:H,5,0)</f>
        <v>0</v>
      </c>
      <c r="G1458" s="1" t="s">
        <v>648</v>
      </c>
      <c r="H1458" s="1" t="s">
        <v>284</v>
      </c>
      <c r="I1458" s="1" t="s">
        <v>287</v>
      </c>
      <c r="J1458" s="6">
        <v>303000</v>
      </c>
      <c r="K1458" s="1" t="s">
        <v>712</v>
      </c>
      <c r="L1458" s="6">
        <v>390001</v>
      </c>
      <c r="M1458" s="2">
        <v>0</v>
      </c>
      <c r="N1458" s="1" t="s">
        <v>718</v>
      </c>
      <c r="O1458" s="1" t="s">
        <v>651</v>
      </c>
      <c r="P1458" s="2">
        <v>0</v>
      </c>
      <c r="Q1458" s="2">
        <v>991656895.03999996</v>
      </c>
      <c r="R1458" s="2">
        <v>0</v>
      </c>
      <c r="S1458" s="2">
        <v>0</v>
      </c>
      <c r="T1458" s="2">
        <v>0</v>
      </c>
      <c r="U1458" s="2">
        <v>991656895.03999996</v>
      </c>
      <c r="V1458" s="2">
        <v>0</v>
      </c>
      <c r="W1458" s="2">
        <v>991656895.03999996</v>
      </c>
      <c r="X1458" s="2">
        <v>0</v>
      </c>
      <c r="Y1458" s="2">
        <v>0</v>
      </c>
      <c r="Z1458" s="2">
        <v>0</v>
      </c>
      <c r="AA1458" s="2">
        <v>991656895.03999996</v>
      </c>
    </row>
    <row r="1459" spans="1:27" ht="15" customHeight="1" x14ac:dyDescent="0.25">
      <c r="A1459" s="75" t="str">
        <f t="shared" si="66"/>
        <v>LEBALFIgnore</v>
      </c>
      <c r="B1459" s="75" t="str">
        <f>VLOOKUP(L1459,Mapping!D:F,3,0)</f>
        <v>Ignore</v>
      </c>
      <c r="C1459" s="75" t="str">
        <f>VLOOKUP(L1459,Mapping!D:G,4,0)</f>
        <v>Ignore</v>
      </c>
      <c r="D1459" s="78">
        <f t="shared" si="67"/>
        <v>0</v>
      </c>
      <c r="E1459" s="78">
        <f t="shared" si="68"/>
        <v>-15.583141416999998</v>
      </c>
      <c r="F1459" s="76">
        <f>VLOOKUP(L1459,Mapping!D:H,5,0)</f>
        <v>0</v>
      </c>
      <c r="G1459" s="1" t="s">
        <v>648</v>
      </c>
      <c r="H1459" s="1" t="s">
        <v>284</v>
      </c>
      <c r="I1459" s="1" t="s">
        <v>287</v>
      </c>
      <c r="J1459" s="6">
        <v>303000</v>
      </c>
      <c r="K1459" s="1" t="s">
        <v>712</v>
      </c>
      <c r="L1459" s="6">
        <v>390002</v>
      </c>
      <c r="M1459" s="2">
        <v>0</v>
      </c>
      <c r="N1459" s="1" t="s">
        <v>719</v>
      </c>
      <c r="O1459" s="1" t="s">
        <v>651</v>
      </c>
      <c r="P1459" s="2">
        <v>-155831414.16999999</v>
      </c>
      <c r="Q1459" s="2">
        <v>0</v>
      </c>
      <c r="R1459" s="2">
        <v>0</v>
      </c>
      <c r="S1459" s="2">
        <v>0</v>
      </c>
      <c r="T1459" s="2">
        <v>-155831414.16999999</v>
      </c>
      <c r="U1459" s="2">
        <v>0</v>
      </c>
      <c r="V1459" s="2">
        <v>-155831414.16999999</v>
      </c>
      <c r="W1459" s="2">
        <v>0</v>
      </c>
      <c r="X1459" s="2">
        <v>0</v>
      </c>
      <c r="Y1459" s="2">
        <v>0</v>
      </c>
      <c r="Z1459" s="2">
        <v>-155831414.16999999</v>
      </c>
      <c r="AA1459" s="2">
        <v>0</v>
      </c>
    </row>
    <row r="1460" spans="1:27" ht="15" customHeight="1" x14ac:dyDescent="0.25">
      <c r="A1460" s="75" t="str">
        <f t="shared" si="66"/>
        <v>LEBALFIgnore</v>
      </c>
      <c r="B1460" s="75" t="str">
        <f>VLOOKUP(L1460,Mapping!D:F,3,0)</f>
        <v>Ignore</v>
      </c>
      <c r="C1460" s="75" t="str">
        <f>VLOOKUP(L1460,Mapping!D:G,4,0)</f>
        <v>Ignore</v>
      </c>
      <c r="D1460" s="78">
        <f t="shared" si="67"/>
        <v>0</v>
      </c>
      <c r="E1460" s="78">
        <f t="shared" si="68"/>
        <v>-12.160226242</v>
      </c>
      <c r="F1460" s="76">
        <f>VLOOKUP(L1460,Mapping!D:H,5,0)</f>
        <v>0</v>
      </c>
      <c r="G1460" s="1" t="s">
        <v>648</v>
      </c>
      <c r="H1460" s="1" t="s">
        <v>284</v>
      </c>
      <c r="I1460" s="1" t="s">
        <v>287</v>
      </c>
      <c r="J1460" s="6">
        <v>303000</v>
      </c>
      <c r="K1460" s="1" t="s">
        <v>712</v>
      </c>
      <c r="L1460" s="6">
        <v>390405</v>
      </c>
      <c r="M1460" s="2">
        <v>0</v>
      </c>
      <c r="N1460" s="1" t="s">
        <v>720</v>
      </c>
      <c r="O1460" s="1" t="s">
        <v>651</v>
      </c>
      <c r="P1460" s="2">
        <v>-121602262.42</v>
      </c>
      <c r="Q1460" s="2">
        <v>0</v>
      </c>
      <c r="R1460" s="2">
        <v>0</v>
      </c>
      <c r="S1460" s="2">
        <v>0</v>
      </c>
      <c r="T1460" s="2">
        <v>-121602262.42</v>
      </c>
      <c r="U1460" s="2">
        <v>0</v>
      </c>
      <c r="V1460" s="2">
        <v>-121602262.42</v>
      </c>
      <c r="W1460" s="2">
        <v>0</v>
      </c>
      <c r="X1460" s="2">
        <v>0</v>
      </c>
      <c r="Y1460" s="2">
        <v>0</v>
      </c>
      <c r="Z1460" s="2">
        <v>-121602262.42</v>
      </c>
      <c r="AA1460" s="2">
        <v>0</v>
      </c>
    </row>
    <row r="1461" spans="1:27" ht="15" customHeight="1" x14ac:dyDescent="0.25">
      <c r="A1461" s="75" t="str">
        <f t="shared" si="66"/>
        <v>LEBALFIgnore</v>
      </c>
      <c r="B1461" s="75" t="str">
        <f>VLOOKUP(L1461,Mapping!D:F,3,0)</f>
        <v>Ignore</v>
      </c>
      <c r="C1461" s="75" t="str">
        <f>VLOOKUP(L1461,Mapping!D:G,4,0)</f>
        <v>Ignore</v>
      </c>
      <c r="D1461" s="78">
        <f t="shared" si="67"/>
        <v>0</v>
      </c>
      <c r="E1461" s="78">
        <f t="shared" si="68"/>
        <v>5.8285519999999999E-3</v>
      </c>
      <c r="F1461" s="76">
        <f>VLOOKUP(L1461,Mapping!D:H,5,0)</f>
        <v>0</v>
      </c>
      <c r="G1461" s="1" t="s">
        <v>648</v>
      </c>
      <c r="H1461" s="1" t="s">
        <v>284</v>
      </c>
      <c r="I1461" s="1" t="s">
        <v>287</v>
      </c>
      <c r="J1461" s="6">
        <v>303000</v>
      </c>
      <c r="K1461" s="1" t="s">
        <v>712</v>
      </c>
      <c r="L1461" s="6">
        <v>390406</v>
      </c>
      <c r="M1461" s="2">
        <v>0</v>
      </c>
      <c r="N1461" s="1" t="s">
        <v>1027</v>
      </c>
      <c r="O1461" s="1" t="s">
        <v>651</v>
      </c>
      <c r="P1461" s="2">
        <v>0</v>
      </c>
      <c r="Q1461" s="2">
        <v>58285.52</v>
      </c>
      <c r="R1461" s="2">
        <v>0</v>
      </c>
      <c r="S1461" s="2">
        <v>0</v>
      </c>
      <c r="T1461" s="2">
        <v>0</v>
      </c>
      <c r="U1461" s="2">
        <v>58285.52</v>
      </c>
      <c r="V1461" s="2">
        <v>0</v>
      </c>
      <c r="W1461" s="2">
        <v>58285.52</v>
      </c>
      <c r="X1461" s="2">
        <v>0</v>
      </c>
      <c r="Y1461" s="2">
        <v>0</v>
      </c>
      <c r="Z1461" s="2">
        <v>0</v>
      </c>
      <c r="AA1461" s="2">
        <v>58285.52</v>
      </c>
    </row>
    <row r="1462" spans="1:27" ht="15" customHeight="1" x14ac:dyDescent="0.25">
      <c r="A1462" s="75" t="str">
        <f t="shared" si="66"/>
        <v>LEBALFIgnore</v>
      </c>
      <c r="B1462" s="75" t="str">
        <f>VLOOKUP(L1462,Mapping!D:F,3,0)</f>
        <v>Ignore</v>
      </c>
      <c r="C1462" s="75" t="str">
        <f>VLOOKUP(L1462,Mapping!D:G,4,0)</f>
        <v>Ignore</v>
      </c>
      <c r="D1462" s="78">
        <f t="shared" si="67"/>
        <v>0</v>
      </c>
      <c r="E1462" s="78">
        <f t="shared" si="68"/>
        <v>4.3101355329999995</v>
      </c>
      <c r="F1462" s="76">
        <f>VLOOKUP(L1462,Mapping!D:H,5,0)</f>
        <v>0</v>
      </c>
      <c r="G1462" s="1" t="s">
        <v>648</v>
      </c>
      <c r="H1462" s="1" t="s">
        <v>284</v>
      </c>
      <c r="I1462" s="1" t="s">
        <v>287</v>
      </c>
      <c r="J1462" s="6">
        <v>303000</v>
      </c>
      <c r="K1462" s="1" t="s">
        <v>712</v>
      </c>
      <c r="L1462" s="6">
        <v>390445</v>
      </c>
      <c r="M1462" s="2">
        <v>0</v>
      </c>
      <c r="N1462" s="1" t="s">
        <v>721</v>
      </c>
      <c r="O1462" s="1" t="s">
        <v>651</v>
      </c>
      <c r="P1462" s="2">
        <v>0</v>
      </c>
      <c r="Q1462" s="2">
        <v>43101355.329999998</v>
      </c>
      <c r="R1462" s="2">
        <v>0</v>
      </c>
      <c r="S1462" s="2">
        <v>0</v>
      </c>
      <c r="T1462" s="2">
        <v>0</v>
      </c>
      <c r="U1462" s="2">
        <v>43101355.329999998</v>
      </c>
      <c r="V1462" s="2">
        <v>0</v>
      </c>
      <c r="W1462" s="2">
        <v>43101355.329999998</v>
      </c>
      <c r="X1462" s="2">
        <v>0</v>
      </c>
      <c r="Y1462" s="2">
        <v>0</v>
      </c>
      <c r="Z1462" s="2">
        <v>0</v>
      </c>
      <c r="AA1462" s="2">
        <v>43101355.329999998</v>
      </c>
    </row>
    <row r="1463" spans="1:27" ht="15" customHeight="1" x14ac:dyDescent="0.25">
      <c r="A1463" s="75" t="str">
        <f t="shared" si="66"/>
        <v>LEBALFIgnore</v>
      </c>
      <c r="B1463" s="75" t="str">
        <f>VLOOKUP(L1463,Mapping!D:F,3,0)</f>
        <v>Ignore</v>
      </c>
      <c r="C1463" s="75" t="str">
        <f>VLOOKUP(L1463,Mapping!D:G,4,0)</f>
        <v>Ignore</v>
      </c>
      <c r="D1463" s="78">
        <f t="shared" si="67"/>
        <v>0</v>
      </c>
      <c r="E1463" s="78">
        <f t="shared" si="68"/>
        <v>-4.8628317799999996</v>
      </c>
      <c r="F1463" s="76">
        <f>VLOOKUP(L1463,Mapping!D:H,5,0)</f>
        <v>0</v>
      </c>
      <c r="G1463" s="1" t="s">
        <v>648</v>
      </c>
      <c r="H1463" s="1" t="s">
        <v>284</v>
      </c>
      <c r="I1463" s="1" t="s">
        <v>287</v>
      </c>
      <c r="J1463" s="6">
        <v>303000</v>
      </c>
      <c r="K1463" s="1" t="s">
        <v>712</v>
      </c>
      <c r="L1463" s="6">
        <v>390446</v>
      </c>
      <c r="M1463" s="2">
        <v>0</v>
      </c>
      <c r="N1463" s="1" t="s">
        <v>722</v>
      </c>
      <c r="O1463" s="1" t="s">
        <v>651</v>
      </c>
      <c r="P1463" s="2">
        <v>-48628317.799999997</v>
      </c>
      <c r="Q1463" s="2">
        <v>0</v>
      </c>
      <c r="R1463" s="2">
        <v>0</v>
      </c>
      <c r="S1463" s="2">
        <v>0</v>
      </c>
      <c r="T1463" s="2">
        <v>-48628317.799999997</v>
      </c>
      <c r="U1463" s="2">
        <v>0</v>
      </c>
      <c r="V1463" s="2">
        <v>-48628317.799999997</v>
      </c>
      <c r="W1463" s="2">
        <v>0</v>
      </c>
      <c r="X1463" s="2">
        <v>0</v>
      </c>
      <c r="Y1463" s="2">
        <v>0</v>
      </c>
      <c r="Z1463" s="2">
        <v>-48628317.799999997</v>
      </c>
      <c r="AA1463" s="2">
        <v>0</v>
      </c>
    </row>
    <row r="1464" spans="1:27" ht="15" customHeight="1" x14ac:dyDescent="0.25">
      <c r="A1464" s="75" t="str">
        <f t="shared" si="66"/>
        <v>LEBALF5.3</v>
      </c>
      <c r="B1464" s="75">
        <f>VLOOKUP(L1464,Mapping!D:F,3,0)</f>
        <v>5.3</v>
      </c>
      <c r="C1464" s="75" t="str">
        <f>VLOOKUP(L1464,Mapping!D:G,4,0)</f>
        <v>Ignore</v>
      </c>
      <c r="D1464" s="78">
        <f t="shared" si="67"/>
        <v>12.185305570999999</v>
      </c>
      <c r="E1464" s="78">
        <f t="shared" si="68"/>
        <v>12.185305570999999</v>
      </c>
      <c r="F1464" s="76">
        <f>VLOOKUP(L1464,Mapping!D:H,5,0)</f>
        <v>0</v>
      </c>
      <c r="G1464" s="1" t="s">
        <v>648</v>
      </c>
      <c r="H1464" s="1" t="s">
        <v>284</v>
      </c>
      <c r="I1464" s="1" t="s">
        <v>287</v>
      </c>
      <c r="J1464" s="6">
        <v>410000</v>
      </c>
      <c r="K1464" s="1" t="s">
        <v>723</v>
      </c>
      <c r="L1464" s="6">
        <v>411100</v>
      </c>
      <c r="M1464" s="2">
        <v>0</v>
      </c>
      <c r="N1464" s="1" t="s">
        <v>780</v>
      </c>
      <c r="O1464" s="1" t="s">
        <v>651</v>
      </c>
      <c r="P1464" s="2">
        <v>0</v>
      </c>
      <c r="Q1464" s="2">
        <v>0</v>
      </c>
      <c r="R1464" s="2">
        <v>0</v>
      </c>
      <c r="S1464" s="2">
        <v>121853055.70999999</v>
      </c>
      <c r="T1464" s="2">
        <v>0</v>
      </c>
      <c r="U1464" s="2">
        <v>121853055.70999999</v>
      </c>
      <c r="V1464" s="2">
        <v>0</v>
      </c>
      <c r="W1464" s="2">
        <v>0</v>
      </c>
      <c r="X1464" s="2">
        <v>0</v>
      </c>
      <c r="Y1464" s="2">
        <v>121853055.70999999</v>
      </c>
      <c r="Z1464" s="2">
        <v>0</v>
      </c>
      <c r="AA1464" s="2">
        <v>121853055.70999999</v>
      </c>
    </row>
    <row r="1465" spans="1:27" ht="15" customHeight="1" x14ac:dyDescent="0.25">
      <c r="A1465" s="75" t="str">
        <f t="shared" si="66"/>
        <v>LEBALF5.3</v>
      </c>
      <c r="B1465" s="75">
        <f>VLOOKUP(L1465,Mapping!D:F,3,0)</f>
        <v>5.3</v>
      </c>
      <c r="C1465" s="75" t="str">
        <f>VLOOKUP(L1465,Mapping!D:G,4,0)</f>
        <v>Ignore</v>
      </c>
      <c r="D1465" s="78">
        <f t="shared" si="67"/>
        <v>0.130745</v>
      </c>
      <c r="E1465" s="78">
        <f t="shared" si="68"/>
        <v>0.130745</v>
      </c>
      <c r="F1465" s="76">
        <f>VLOOKUP(L1465,Mapping!D:H,5,0)</f>
        <v>0</v>
      </c>
      <c r="G1465" s="1" t="s">
        <v>648</v>
      </c>
      <c r="H1465" s="1" t="s">
        <v>284</v>
      </c>
      <c r="I1465" s="1" t="s">
        <v>287</v>
      </c>
      <c r="J1465" s="6">
        <v>410000</v>
      </c>
      <c r="K1465" s="1" t="s">
        <v>723</v>
      </c>
      <c r="L1465" s="6">
        <v>412120</v>
      </c>
      <c r="M1465" s="2">
        <v>0</v>
      </c>
      <c r="N1465" s="1" t="s">
        <v>724</v>
      </c>
      <c r="O1465" s="1" t="s">
        <v>651</v>
      </c>
      <c r="P1465" s="2">
        <v>0</v>
      </c>
      <c r="Q1465" s="2">
        <v>0</v>
      </c>
      <c r="R1465" s="2">
        <v>0</v>
      </c>
      <c r="S1465" s="2">
        <v>1307450</v>
      </c>
      <c r="T1465" s="2">
        <v>0</v>
      </c>
      <c r="U1465" s="2">
        <v>1307450</v>
      </c>
      <c r="V1465" s="2">
        <v>0</v>
      </c>
      <c r="W1465" s="2">
        <v>0</v>
      </c>
      <c r="X1465" s="2">
        <v>0</v>
      </c>
      <c r="Y1465" s="2">
        <v>1307450</v>
      </c>
      <c r="Z1465" s="2">
        <v>0</v>
      </c>
      <c r="AA1465" s="2">
        <v>1307450</v>
      </c>
    </row>
    <row r="1466" spans="1:27" ht="15" customHeight="1" x14ac:dyDescent="0.25">
      <c r="A1466" s="75" t="str">
        <f t="shared" si="66"/>
        <v>LEBALF5.3</v>
      </c>
      <c r="B1466" s="75">
        <f>VLOOKUP(L1466,Mapping!D:F,3,0)</f>
        <v>5.3</v>
      </c>
      <c r="C1466" s="75" t="str">
        <f>VLOOKUP(L1466,Mapping!D:G,4,0)</f>
        <v>Ignore</v>
      </c>
      <c r="D1466" s="78">
        <f t="shared" si="67"/>
        <v>5.6292752000000001E-2</v>
      </c>
      <c r="E1466" s="78">
        <f t="shared" si="68"/>
        <v>5.6292752000000001E-2</v>
      </c>
      <c r="F1466" s="76">
        <f>VLOOKUP(L1466,Mapping!D:H,5,0)</f>
        <v>0</v>
      </c>
      <c r="G1466" s="1" t="s">
        <v>648</v>
      </c>
      <c r="H1466" s="1" t="s">
        <v>284</v>
      </c>
      <c r="I1466" s="1" t="s">
        <v>287</v>
      </c>
      <c r="J1466" s="6">
        <v>410000</v>
      </c>
      <c r="K1466" s="1" t="s">
        <v>723</v>
      </c>
      <c r="L1466" s="6">
        <v>412130</v>
      </c>
      <c r="M1466" s="2">
        <v>0</v>
      </c>
      <c r="N1466" s="1" t="s">
        <v>725</v>
      </c>
      <c r="O1466" s="1" t="s">
        <v>651</v>
      </c>
      <c r="P1466" s="2">
        <v>0</v>
      </c>
      <c r="Q1466" s="2">
        <v>0</v>
      </c>
      <c r="R1466" s="2">
        <v>0</v>
      </c>
      <c r="S1466" s="2">
        <v>562927.52</v>
      </c>
      <c r="T1466" s="2">
        <v>0</v>
      </c>
      <c r="U1466" s="2">
        <v>562927.52</v>
      </c>
      <c r="V1466" s="2">
        <v>0</v>
      </c>
      <c r="W1466" s="2">
        <v>0</v>
      </c>
      <c r="X1466" s="2">
        <v>0</v>
      </c>
      <c r="Y1466" s="2">
        <v>562927.52</v>
      </c>
      <c r="Z1466" s="2">
        <v>0</v>
      </c>
      <c r="AA1466" s="2">
        <v>562927.52</v>
      </c>
    </row>
    <row r="1467" spans="1:27" ht="15" customHeight="1" x14ac:dyDescent="0.25">
      <c r="A1467" s="75" t="str">
        <f t="shared" si="66"/>
        <v>LEBALFIgnore</v>
      </c>
      <c r="B1467" s="75" t="str">
        <f>VLOOKUP(L1467,Mapping!D:F,3,0)</f>
        <v>Ignore</v>
      </c>
      <c r="C1467" s="75" t="str">
        <f>VLOOKUP(L1467,Mapping!D:G,4,0)</f>
        <v>Ignore</v>
      </c>
      <c r="D1467" s="78">
        <f t="shared" si="67"/>
        <v>43.342169269999999</v>
      </c>
      <c r="E1467" s="78">
        <f t="shared" si="68"/>
        <v>117.625851815</v>
      </c>
      <c r="F1467" s="76">
        <f>VLOOKUP(L1467,Mapping!D:H,5,0)</f>
        <v>0</v>
      </c>
      <c r="G1467" s="1" t="s">
        <v>648</v>
      </c>
      <c r="H1467" s="1" t="s">
        <v>284</v>
      </c>
      <c r="I1467" s="1" t="s">
        <v>287</v>
      </c>
      <c r="J1467" s="6">
        <v>430000</v>
      </c>
      <c r="K1467" s="1" t="s">
        <v>729</v>
      </c>
      <c r="L1467" s="6">
        <v>431100</v>
      </c>
      <c r="M1467" s="2">
        <v>0</v>
      </c>
      <c r="N1467" s="1" t="s">
        <v>813</v>
      </c>
      <c r="O1467" s="1" t="s">
        <v>651</v>
      </c>
      <c r="P1467" s="2">
        <v>0</v>
      </c>
      <c r="Q1467" s="2">
        <v>742836825.45000005</v>
      </c>
      <c r="R1467" s="2">
        <v>0</v>
      </c>
      <c r="S1467" s="2">
        <v>433421692.69999999</v>
      </c>
      <c r="T1467" s="2">
        <v>0</v>
      </c>
      <c r="U1467" s="2">
        <v>1176258518.1500001</v>
      </c>
      <c r="V1467" s="2">
        <v>0</v>
      </c>
      <c r="W1467" s="2">
        <v>742836825.45000005</v>
      </c>
      <c r="X1467" s="2">
        <v>0</v>
      </c>
      <c r="Y1467" s="2">
        <v>433421692.69999999</v>
      </c>
      <c r="Z1467" s="2">
        <v>0</v>
      </c>
      <c r="AA1467" s="2">
        <v>1176258518.1500001</v>
      </c>
    </row>
    <row r="1468" spans="1:27" ht="15" customHeight="1" x14ac:dyDescent="0.25">
      <c r="A1468" s="75" t="str">
        <f t="shared" si="66"/>
        <v>LEBALFIgnore</v>
      </c>
      <c r="B1468" s="75" t="str">
        <f>VLOOKUP(L1468,Mapping!D:F,3,0)</f>
        <v>Ignore</v>
      </c>
      <c r="C1468" s="75" t="str">
        <f>VLOOKUP(L1468,Mapping!D:G,4,0)</f>
        <v>Ignore</v>
      </c>
      <c r="D1468" s="78">
        <f t="shared" si="67"/>
        <v>0.11353398000000001</v>
      </c>
      <c r="E1468" s="78">
        <f t="shared" si="68"/>
        <v>0.11353398000000001</v>
      </c>
      <c r="F1468" s="76">
        <f>VLOOKUP(L1468,Mapping!D:H,5,0)</f>
        <v>0</v>
      </c>
      <c r="G1468" s="1" t="s">
        <v>648</v>
      </c>
      <c r="H1468" s="1" t="s">
        <v>284</v>
      </c>
      <c r="I1468" s="1" t="s">
        <v>287</v>
      </c>
      <c r="J1468" s="6">
        <v>430000</v>
      </c>
      <c r="K1468" s="1" t="s">
        <v>729</v>
      </c>
      <c r="L1468" s="6">
        <v>431120</v>
      </c>
      <c r="M1468" s="2">
        <v>0</v>
      </c>
      <c r="N1468" s="1" t="s">
        <v>928</v>
      </c>
      <c r="O1468" s="1" t="s">
        <v>651</v>
      </c>
      <c r="P1468" s="2">
        <v>0</v>
      </c>
      <c r="Q1468" s="2">
        <v>0</v>
      </c>
      <c r="R1468" s="2">
        <v>0</v>
      </c>
      <c r="S1468" s="2">
        <v>1135339.8</v>
      </c>
      <c r="T1468" s="2">
        <v>0</v>
      </c>
      <c r="U1468" s="2">
        <v>1135339.8</v>
      </c>
      <c r="V1468" s="2">
        <v>0</v>
      </c>
      <c r="W1468" s="2">
        <v>0</v>
      </c>
      <c r="X1468" s="2">
        <v>0</v>
      </c>
      <c r="Y1468" s="2">
        <v>1135339.8</v>
      </c>
      <c r="Z1468" s="2">
        <v>0</v>
      </c>
      <c r="AA1468" s="2">
        <v>1135339.8</v>
      </c>
    </row>
    <row r="1469" spans="1:27" ht="15" customHeight="1" x14ac:dyDescent="0.25">
      <c r="A1469" s="75" t="str">
        <f t="shared" si="66"/>
        <v>LEBALFIgnore</v>
      </c>
      <c r="B1469" s="75" t="str">
        <f>VLOOKUP(L1469,Mapping!D:F,3,0)</f>
        <v>Ignore</v>
      </c>
      <c r="C1469" s="75" t="str">
        <f>VLOOKUP(L1469,Mapping!D:G,4,0)</f>
        <v>Ignore</v>
      </c>
      <c r="D1469" s="78">
        <f t="shared" si="67"/>
        <v>-1.103702E-2</v>
      </c>
      <c r="E1469" s="78">
        <f t="shared" si="68"/>
        <v>-5.644586E-3</v>
      </c>
      <c r="F1469" s="76">
        <f>VLOOKUP(L1469,Mapping!D:H,5,0)</f>
        <v>0</v>
      </c>
      <c r="G1469" s="1" t="s">
        <v>648</v>
      </c>
      <c r="H1469" s="1" t="s">
        <v>284</v>
      </c>
      <c r="I1469" s="1" t="s">
        <v>287</v>
      </c>
      <c r="J1469" s="6">
        <v>430000</v>
      </c>
      <c r="K1469" s="1" t="s">
        <v>729</v>
      </c>
      <c r="L1469" s="6">
        <v>432110</v>
      </c>
      <c r="M1469" s="2">
        <v>0</v>
      </c>
      <c r="N1469" s="1" t="s">
        <v>886</v>
      </c>
      <c r="O1469" s="1" t="s">
        <v>651</v>
      </c>
      <c r="P1469" s="2">
        <v>0</v>
      </c>
      <c r="Q1469" s="2">
        <v>53924.34</v>
      </c>
      <c r="R1469" s="2">
        <v>-110370.2</v>
      </c>
      <c r="S1469" s="2">
        <v>0</v>
      </c>
      <c r="T1469" s="2">
        <v>-56445.86</v>
      </c>
      <c r="U1469" s="2">
        <v>0</v>
      </c>
      <c r="V1469" s="2">
        <v>0</v>
      </c>
      <c r="W1469" s="2">
        <v>53924.34</v>
      </c>
      <c r="X1469" s="2">
        <v>-110370.2</v>
      </c>
      <c r="Y1469" s="2">
        <v>0</v>
      </c>
      <c r="Z1469" s="2">
        <v>-56445.86</v>
      </c>
      <c r="AA1469" s="2">
        <v>0</v>
      </c>
    </row>
    <row r="1470" spans="1:27" ht="15" customHeight="1" x14ac:dyDescent="0.25">
      <c r="A1470" s="75" t="str">
        <f t="shared" si="66"/>
        <v>LEBALFIgnore</v>
      </c>
      <c r="B1470" s="75" t="str">
        <f>VLOOKUP(L1470,Mapping!D:F,3,0)</f>
        <v>Ignore</v>
      </c>
      <c r="C1470" s="75" t="str">
        <f>VLOOKUP(L1470,Mapping!D:G,4,0)</f>
        <v>Ignore</v>
      </c>
      <c r="D1470" s="78">
        <f t="shared" si="67"/>
        <v>-0.41133314500000001</v>
      </c>
      <c r="E1470" s="78">
        <f t="shared" si="68"/>
        <v>0.20288499499999998</v>
      </c>
      <c r="F1470" s="76">
        <f>VLOOKUP(L1470,Mapping!D:H,5,0)</f>
        <v>0</v>
      </c>
      <c r="G1470" s="1" t="s">
        <v>648</v>
      </c>
      <c r="H1470" s="1" t="s">
        <v>284</v>
      </c>
      <c r="I1470" s="1" t="s">
        <v>287</v>
      </c>
      <c r="J1470" s="6">
        <v>430000</v>
      </c>
      <c r="K1470" s="1" t="s">
        <v>729</v>
      </c>
      <c r="L1470" s="6">
        <v>432120</v>
      </c>
      <c r="M1470" s="2">
        <v>0</v>
      </c>
      <c r="N1470" s="1" t="s">
        <v>730</v>
      </c>
      <c r="O1470" s="1" t="s">
        <v>651</v>
      </c>
      <c r="P1470" s="2">
        <v>0</v>
      </c>
      <c r="Q1470" s="2">
        <v>6142181.4000000004</v>
      </c>
      <c r="R1470" s="2">
        <v>-4113331.45</v>
      </c>
      <c r="S1470" s="2">
        <v>0</v>
      </c>
      <c r="T1470" s="2">
        <v>0</v>
      </c>
      <c r="U1470" s="2">
        <v>2028849.95</v>
      </c>
      <c r="V1470" s="2">
        <v>0</v>
      </c>
      <c r="W1470" s="2">
        <v>6142181.4000000004</v>
      </c>
      <c r="X1470" s="2">
        <v>-4113331.45</v>
      </c>
      <c r="Y1470" s="2">
        <v>0</v>
      </c>
      <c r="Z1470" s="2">
        <v>0</v>
      </c>
      <c r="AA1470" s="2">
        <v>2028849.95</v>
      </c>
    </row>
    <row r="1471" spans="1:27" ht="15" customHeight="1" x14ac:dyDescent="0.25">
      <c r="A1471" s="75" t="str">
        <f t="shared" si="66"/>
        <v>LEBALFIgnore</v>
      </c>
      <c r="B1471" s="75" t="str">
        <f>VLOOKUP(L1471,Mapping!D:F,3,0)</f>
        <v>Ignore</v>
      </c>
      <c r="C1471" s="75" t="str">
        <f>VLOOKUP(L1471,Mapping!D:G,4,0)</f>
        <v>Ignore</v>
      </c>
      <c r="D1471" s="78">
        <f t="shared" si="67"/>
        <v>8.3139246E-2</v>
      </c>
      <c r="E1471" s="78">
        <f t="shared" si="68"/>
        <v>-0.20377464099999998</v>
      </c>
      <c r="F1471" s="76">
        <f>VLOOKUP(L1471,Mapping!D:H,5,0)</f>
        <v>0</v>
      </c>
      <c r="G1471" s="1" t="s">
        <v>648</v>
      </c>
      <c r="H1471" s="1" t="s">
        <v>284</v>
      </c>
      <c r="I1471" s="1" t="s">
        <v>287</v>
      </c>
      <c r="J1471" s="6">
        <v>430000</v>
      </c>
      <c r="K1471" s="1" t="s">
        <v>729</v>
      </c>
      <c r="L1471" s="6">
        <v>432130</v>
      </c>
      <c r="M1471" s="2">
        <v>0</v>
      </c>
      <c r="N1471" s="1" t="s">
        <v>731</v>
      </c>
      <c r="O1471" s="1" t="s">
        <v>651</v>
      </c>
      <c r="P1471" s="2">
        <v>-2869138.87</v>
      </c>
      <c r="Q1471" s="2">
        <v>0</v>
      </c>
      <c r="R1471" s="2">
        <v>0</v>
      </c>
      <c r="S1471" s="2">
        <v>831392.46</v>
      </c>
      <c r="T1471" s="2">
        <v>-2037746.41</v>
      </c>
      <c r="U1471" s="2">
        <v>0</v>
      </c>
      <c r="V1471" s="2">
        <v>-2869138.87</v>
      </c>
      <c r="W1471" s="2">
        <v>0</v>
      </c>
      <c r="X1471" s="2">
        <v>0</v>
      </c>
      <c r="Y1471" s="2">
        <v>831392.46</v>
      </c>
      <c r="Z1471" s="2">
        <v>-2037746.41</v>
      </c>
      <c r="AA1471" s="2">
        <v>0</v>
      </c>
    </row>
    <row r="1472" spans="1:27" ht="15" customHeight="1" x14ac:dyDescent="0.25">
      <c r="A1472" s="75" t="str">
        <f t="shared" si="66"/>
        <v>LEBALF5.1</v>
      </c>
      <c r="B1472" s="75">
        <f>VLOOKUP(L1472,Mapping!D:F,3,0)</f>
        <v>5.0999999999999996</v>
      </c>
      <c r="C1472" s="75" t="str">
        <f>VLOOKUP(L1472,Mapping!D:G,4,0)</f>
        <v>Ignore</v>
      </c>
      <c r="D1472" s="78">
        <f t="shared" si="67"/>
        <v>1.9916592199999998</v>
      </c>
      <c r="E1472" s="78">
        <f t="shared" si="68"/>
        <v>1.9916592199999998</v>
      </c>
      <c r="F1472" s="76">
        <f>VLOOKUP(L1472,Mapping!D:H,5,0)</f>
        <v>0</v>
      </c>
      <c r="G1472" s="1" t="s">
        <v>648</v>
      </c>
      <c r="H1472" s="1" t="s">
        <v>284</v>
      </c>
      <c r="I1472" s="1" t="s">
        <v>287</v>
      </c>
      <c r="J1472" s="6">
        <v>450000</v>
      </c>
      <c r="K1472" s="1" t="s">
        <v>733</v>
      </c>
      <c r="L1472" s="6">
        <v>451100</v>
      </c>
      <c r="M1472" s="2">
        <v>0</v>
      </c>
      <c r="N1472" s="1" t="s">
        <v>781</v>
      </c>
      <c r="O1472" s="1" t="s">
        <v>651</v>
      </c>
      <c r="P1472" s="2">
        <v>0</v>
      </c>
      <c r="Q1472" s="2">
        <v>0</v>
      </c>
      <c r="R1472" s="2">
        <v>0</v>
      </c>
      <c r="S1472" s="2">
        <v>19916592.199999999</v>
      </c>
      <c r="T1472" s="2">
        <v>0</v>
      </c>
      <c r="U1472" s="2">
        <v>19916592.199999999</v>
      </c>
      <c r="V1472" s="2">
        <v>0</v>
      </c>
      <c r="W1472" s="2">
        <v>0</v>
      </c>
      <c r="X1472" s="2">
        <v>0</v>
      </c>
      <c r="Y1472" s="2">
        <v>19916592.199999999</v>
      </c>
      <c r="Z1472" s="2">
        <v>0</v>
      </c>
      <c r="AA1472" s="2">
        <v>19916592.199999999</v>
      </c>
    </row>
    <row r="1473" spans="1:27" ht="15" customHeight="1" x14ac:dyDescent="0.25">
      <c r="A1473" s="75" t="str">
        <f t="shared" si="66"/>
        <v>LEBALF5.2</v>
      </c>
      <c r="B1473" s="75">
        <f>VLOOKUP(L1473,Mapping!D:F,3,0)</f>
        <v>5.2</v>
      </c>
      <c r="C1473" s="75" t="str">
        <f>VLOOKUP(L1473,Mapping!D:G,4,0)</f>
        <v>Ignore</v>
      </c>
      <c r="D1473" s="78">
        <f t="shared" si="67"/>
        <v>0.76907889699999998</v>
      </c>
      <c r="E1473" s="78">
        <f t="shared" si="68"/>
        <v>0.76907889699999998</v>
      </c>
      <c r="F1473" s="76">
        <f>VLOOKUP(L1473,Mapping!D:H,5,0)</f>
        <v>0</v>
      </c>
      <c r="G1473" s="1" t="s">
        <v>648</v>
      </c>
      <c r="H1473" s="1" t="s">
        <v>284</v>
      </c>
      <c r="I1473" s="1" t="s">
        <v>287</v>
      </c>
      <c r="J1473" s="6">
        <v>450000</v>
      </c>
      <c r="K1473" s="1" t="s">
        <v>733</v>
      </c>
      <c r="L1473" s="6">
        <v>452110</v>
      </c>
      <c r="M1473" s="2">
        <v>0</v>
      </c>
      <c r="N1473" s="1" t="s">
        <v>734</v>
      </c>
      <c r="O1473" s="1" t="s">
        <v>651</v>
      </c>
      <c r="P1473" s="2">
        <v>0</v>
      </c>
      <c r="Q1473" s="2">
        <v>0</v>
      </c>
      <c r="R1473" s="2">
        <v>0</v>
      </c>
      <c r="S1473" s="2">
        <v>7690788.9699999997</v>
      </c>
      <c r="T1473" s="2">
        <v>0</v>
      </c>
      <c r="U1473" s="2">
        <v>7690788.9699999997</v>
      </c>
      <c r="V1473" s="2">
        <v>0</v>
      </c>
      <c r="W1473" s="2">
        <v>0</v>
      </c>
      <c r="X1473" s="2">
        <v>0</v>
      </c>
      <c r="Y1473" s="2">
        <v>7690788.9699999997</v>
      </c>
      <c r="Z1473" s="2">
        <v>0</v>
      </c>
      <c r="AA1473" s="2">
        <v>7690788.9699999997</v>
      </c>
    </row>
    <row r="1474" spans="1:27" ht="15" customHeight="1" x14ac:dyDescent="0.25">
      <c r="A1474" s="75" t="str">
        <f t="shared" si="66"/>
        <v>LEBALF5.2</v>
      </c>
      <c r="B1474" s="75">
        <f>VLOOKUP(L1474,Mapping!D:F,3,0)</f>
        <v>5.2</v>
      </c>
      <c r="C1474" s="75" t="str">
        <f>VLOOKUP(L1474,Mapping!D:G,4,0)</f>
        <v>Ignore</v>
      </c>
      <c r="D1474" s="78">
        <f t="shared" si="67"/>
        <v>5.2390900000000003E-4</v>
      </c>
      <c r="E1474" s="78">
        <f t="shared" si="68"/>
        <v>5.2390900000000003E-4</v>
      </c>
      <c r="F1474" s="76">
        <f>VLOOKUP(L1474,Mapping!D:H,5,0)</f>
        <v>0</v>
      </c>
      <c r="G1474" s="1" t="s">
        <v>648</v>
      </c>
      <c r="H1474" s="1" t="s">
        <v>284</v>
      </c>
      <c r="I1474" s="1" t="s">
        <v>287</v>
      </c>
      <c r="J1474" s="6">
        <v>450000</v>
      </c>
      <c r="K1474" s="1" t="s">
        <v>733</v>
      </c>
      <c r="L1474" s="6">
        <v>452111</v>
      </c>
      <c r="M1474" s="2">
        <v>0</v>
      </c>
      <c r="N1474" s="1" t="s">
        <v>735</v>
      </c>
      <c r="O1474" s="1" t="s">
        <v>651</v>
      </c>
      <c r="P1474" s="2">
        <v>0</v>
      </c>
      <c r="Q1474" s="2">
        <v>0</v>
      </c>
      <c r="R1474" s="2">
        <v>0</v>
      </c>
      <c r="S1474" s="2">
        <v>5239.09</v>
      </c>
      <c r="T1474" s="2">
        <v>0</v>
      </c>
      <c r="U1474" s="2">
        <v>5239.09</v>
      </c>
      <c r="V1474" s="2">
        <v>0</v>
      </c>
      <c r="W1474" s="2">
        <v>0</v>
      </c>
      <c r="X1474" s="2">
        <v>0</v>
      </c>
      <c r="Y1474" s="2">
        <v>5239.09</v>
      </c>
      <c r="Z1474" s="2">
        <v>0</v>
      </c>
      <c r="AA1474" s="2">
        <v>5239.09</v>
      </c>
    </row>
    <row r="1475" spans="1:27" ht="15" customHeight="1" x14ac:dyDescent="0.25">
      <c r="A1475" s="75" t="str">
        <f t="shared" si="66"/>
        <v>LEBALF5.2</v>
      </c>
      <c r="B1475" s="75">
        <f>VLOOKUP(L1475,Mapping!D:F,3,0)</f>
        <v>5.2</v>
      </c>
      <c r="C1475" s="75" t="str">
        <f>VLOOKUP(L1475,Mapping!D:G,4,0)</f>
        <v>Ignore</v>
      </c>
      <c r="D1475" s="78">
        <f t="shared" si="67"/>
        <v>0.77105137300000004</v>
      </c>
      <c r="E1475" s="78">
        <f t="shared" si="68"/>
        <v>0.77105137300000004</v>
      </c>
      <c r="F1475" s="76">
        <f>VLOOKUP(L1475,Mapping!D:H,5,0)</f>
        <v>0</v>
      </c>
      <c r="G1475" s="1" t="s">
        <v>648</v>
      </c>
      <c r="H1475" s="1" t="s">
        <v>284</v>
      </c>
      <c r="I1475" s="1" t="s">
        <v>287</v>
      </c>
      <c r="J1475" s="6">
        <v>450000</v>
      </c>
      <c r="K1475" s="1" t="s">
        <v>733</v>
      </c>
      <c r="L1475" s="6">
        <v>452120</v>
      </c>
      <c r="M1475" s="2">
        <v>0</v>
      </c>
      <c r="N1475" s="1" t="s">
        <v>736</v>
      </c>
      <c r="O1475" s="1" t="s">
        <v>651</v>
      </c>
      <c r="P1475" s="2">
        <v>0</v>
      </c>
      <c r="Q1475" s="2">
        <v>0</v>
      </c>
      <c r="R1475" s="2">
        <v>0</v>
      </c>
      <c r="S1475" s="2">
        <v>7710513.7300000004</v>
      </c>
      <c r="T1475" s="2">
        <v>0</v>
      </c>
      <c r="U1475" s="2">
        <v>7710513.7300000004</v>
      </c>
      <c r="V1475" s="2">
        <v>0</v>
      </c>
      <c r="W1475" s="2">
        <v>0</v>
      </c>
      <c r="X1475" s="2">
        <v>0</v>
      </c>
      <c r="Y1475" s="2">
        <v>7710513.7300000004</v>
      </c>
      <c r="Z1475" s="2">
        <v>0</v>
      </c>
      <c r="AA1475" s="2">
        <v>7710513.7300000004</v>
      </c>
    </row>
    <row r="1476" spans="1:27" ht="15" customHeight="1" x14ac:dyDescent="0.25">
      <c r="A1476" s="75" t="str">
        <f t="shared" ref="A1476:A1539" si="69">H1476&amp;B1476</f>
        <v>LEBALF5.2</v>
      </c>
      <c r="B1476" s="75">
        <f>VLOOKUP(L1476,Mapping!D:F,3,0)</f>
        <v>5.2</v>
      </c>
      <c r="C1476" s="75" t="str">
        <f>VLOOKUP(L1476,Mapping!D:G,4,0)</f>
        <v>Ignore</v>
      </c>
      <c r="D1476" s="78">
        <f t="shared" ref="D1476:D1539" si="70">(X1476+Y1476)/10000000</f>
        <v>0.8870080640000001</v>
      </c>
      <c r="E1476" s="78">
        <f t="shared" ref="E1476:E1539" si="71">(Z1476+AA1476)/10000000</f>
        <v>0.8870080640000001</v>
      </c>
      <c r="F1476" s="76">
        <f>VLOOKUP(L1476,Mapping!D:H,5,0)</f>
        <v>0</v>
      </c>
      <c r="G1476" s="1" t="s">
        <v>648</v>
      </c>
      <c r="H1476" s="1" t="s">
        <v>284</v>
      </c>
      <c r="I1476" s="1" t="s">
        <v>287</v>
      </c>
      <c r="J1476" s="6">
        <v>450000</v>
      </c>
      <c r="K1476" s="1" t="s">
        <v>733</v>
      </c>
      <c r="L1476" s="6">
        <v>452130</v>
      </c>
      <c r="M1476" s="2">
        <v>0</v>
      </c>
      <c r="N1476" s="1" t="s">
        <v>737</v>
      </c>
      <c r="O1476" s="1" t="s">
        <v>651</v>
      </c>
      <c r="P1476" s="2">
        <v>0</v>
      </c>
      <c r="Q1476" s="2">
        <v>0</v>
      </c>
      <c r="R1476" s="2">
        <v>0</v>
      </c>
      <c r="S1476" s="2">
        <v>8870080.6400000006</v>
      </c>
      <c r="T1476" s="2">
        <v>0</v>
      </c>
      <c r="U1476" s="2">
        <v>8870080.6400000006</v>
      </c>
      <c r="V1476" s="2">
        <v>0</v>
      </c>
      <c r="W1476" s="2">
        <v>0</v>
      </c>
      <c r="X1476" s="2">
        <v>0</v>
      </c>
      <c r="Y1476" s="2">
        <v>8870080.6400000006</v>
      </c>
      <c r="Z1476" s="2">
        <v>0</v>
      </c>
      <c r="AA1476" s="2">
        <v>8870080.6400000006</v>
      </c>
    </row>
    <row r="1477" spans="1:27" ht="15" customHeight="1" x14ac:dyDescent="0.25">
      <c r="A1477" s="75" t="str">
        <f t="shared" si="69"/>
        <v>LEBALF5.2</v>
      </c>
      <c r="B1477" s="75">
        <f>VLOOKUP(L1477,Mapping!D:F,3,0)</f>
        <v>5.2</v>
      </c>
      <c r="C1477" s="75" t="str">
        <f>VLOOKUP(L1477,Mapping!D:G,4,0)</f>
        <v>Ignore</v>
      </c>
      <c r="D1477" s="78">
        <f t="shared" si="70"/>
        <v>9.9004699999999998E-4</v>
      </c>
      <c r="E1477" s="78">
        <f t="shared" si="71"/>
        <v>9.9004699999999998E-4</v>
      </c>
      <c r="F1477" s="76">
        <f>VLOOKUP(L1477,Mapping!D:H,5,0)</f>
        <v>0</v>
      </c>
      <c r="G1477" s="1" t="s">
        <v>648</v>
      </c>
      <c r="H1477" s="1" t="s">
        <v>284</v>
      </c>
      <c r="I1477" s="1" t="s">
        <v>287</v>
      </c>
      <c r="J1477" s="6">
        <v>450000</v>
      </c>
      <c r="K1477" s="1" t="s">
        <v>733</v>
      </c>
      <c r="L1477" s="6">
        <v>452230</v>
      </c>
      <c r="M1477" s="2">
        <v>0</v>
      </c>
      <c r="N1477" s="1" t="s">
        <v>740</v>
      </c>
      <c r="O1477" s="1" t="s">
        <v>651</v>
      </c>
      <c r="P1477" s="2">
        <v>0</v>
      </c>
      <c r="Q1477" s="2">
        <v>0</v>
      </c>
      <c r="R1477" s="2">
        <v>0</v>
      </c>
      <c r="S1477" s="2">
        <v>9900.4699999999993</v>
      </c>
      <c r="T1477" s="2">
        <v>0</v>
      </c>
      <c r="U1477" s="2">
        <v>9900.4699999999993</v>
      </c>
      <c r="V1477" s="2">
        <v>0</v>
      </c>
      <c r="W1477" s="2">
        <v>0</v>
      </c>
      <c r="X1477" s="2">
        <v>0</v>
      </c>
      <c r="Y1477" s="2">
        <v>9900.4699999999993</v>
      </c>
      <c r="Z1477" s="2">
        <v>0</v>
      </c>
      <c r="AA1477" s="2">
        <v>9900.4699999999993</v>
      </c>
    </row>
    <row r="1478" spans="1:27" ht="15" customHeight="1" x14ac:dyDescent="0.25">
      <c r="A1478" s="75" t="str">
        <f t="shared" si="69"/>
        <v>LEBALF5.2</v>
      </c>
      <c r="B1478" s="75">
        <f>VLOOKUP(L1478,Mapping!D:F,3,0)</f>
        <v>5.2</v>
      </c>
      <c r="C1478" s="75" t="str">
        <f>VLOOKUP(L1478,Mapping!D:G,4,0)</f>
        <v>Ignore</v>
      </c>
      <c r="D1478" s="78">
        <f t="shared" si="70"/>
        <v>0.17890697000000003</v>
      </c>
      <c r="E1478" s="78">
        <f t="shared" si="71"/>
        <v>0.17890697000000003</v>
      </c>
      <c r="F1478" s="76">
        <f>VLOOKUP(L1478,Mapping!D:H,5,0)</f>
        <v>0</v>
      </c>
      <c r="G1478" s="1" t="s">
        <v>648</v>
      </c>
      <c r="H1478" s="1" t="s">
        <v>284</v>
      </c>
      <c r="I1478" s="1" t="s">
        <v>287</v>
      </c>
      <c r="J1478" s="6">
        <v>450000</v>
      </c>
      <c r="K1478" s="1" t="s">
        <v>733</v>
      </c>
      <c r="L1478" s="6">
        <v>452247</v>
      </c>
      <c r="M1478" s="2">
        <v>0</v>
      </c>
      <c r="N1478" s="1" t="s">
        <v>741</v>
      </c>
      <c r="O1478" s="1" t="s">
        <v>651</v>
      </c>
      <c r="P1478" s="2">
        <v>0</v>
      </c>
      <c r="Q1478" s="2">
        <v>0</v>
      </c>
      <c r="R1478" s="2">
        <v>0</v>
      </c>
      <c r="S1478" s="2">
        <v>1789069.7000000002</v>
      </c>
      <c r="T1478" s="2">
        <v>0</v>
      </c>
      <c r="U1478" s="2">
        <v>1789069.7000000002</v>
      </c>
      <c r="V1478" s="2">
        <v>0</v>
      </c>
      <c r="W1478" s="2">
        <v>0</v>
      </c>
      <c r="X1478" s="2">
        <v>0</v>
      </c>
      <c r="Y1478" s="2">
        <v>1789069.7000000002</v>
      </c>
      <c r="Z1478" s="2">
        <v>0</v>
      </c>
      <c r="AA1478" s="2">
        <v>1789069.7000000002</v>
      </c>
    </row>
    <row r="1479" spans="1:27" ht="15" customHeight="1" x14ac:dyDescent="0.25">
      <c r="A1479" s="75" t="str">
        <f t="shared" si="69"/>
        <v>LEBALF5.5</v>
      </c>
      <c r="B1479" s="75">
        <f>VLOOKUP(L1479,Mapping!D:F,3,0)</f>
        <v>5.5</v>
      </c>
      <c r="C1479" s="75" t="str">
        <f>VLOOKUP(L1479,Mapping!D:G,4,0)</f>
        <v>Ignore</v>
      </c>
      <c r="D1479" s="78">
        <f t="shared" si="70"/>
        <v>5.3309457999999997E-2</v>
      </c>
      <c r="E1479" s="78">
        <f t="shared" si="71"/>
        <v>5.3309457999999997E-2</v>
      </c>
      <c r="F1479" s="76">
        <f>VLOOKUP(L1479,Mapping!D:H,5,0)</f>
        <v>0</v>
      </c>
      <c r="G1479" s="1" t="s">
        <v>648</v>
      </c>
      <c r="H1479" s="1" t="s">
        <v>284</v>
      </c>
      <c r="I1479" s="1" t="s">
        <v>287</v>
      </c>
      <c r="J1479" s="6">
        <v>460000</v>
      </c>
      <c r="K1479" s="1" t="s">
        <v>742</v>
      </c>
      <c r="L1479" s="6">
        <v>455103</v>
      </c>
      <c r="M1479" s="2">
        <v>0</v>
      </c>
      <c r="N1479" s="1" t="s">
        <v>744</v>
      </c>
      <c r="O1479" s="1" t="s">
        <v>651</v>
      </c>
      <c r="P1479" s="2">
        <v>0</v>
      </c>
      <c r="Q1479" s="2">
        <v>0</v>
      </c>
      <c r="R1479" s="2">
        <v>0</v>
      </c>
      <c r="S1479" s="2">
        <v>533094.57999999996</v>
      </c>
      <c r="T1479" s="2">
        <v>0</v>
      </c>
      <c r="U1479" s="2">
        <v>533094.57999999996</v>
      </c>
      <c r="V1479" s="2">
        <v>0</v>
      </c>
      <c r="W1479" s="2">
        <v>0</v>
      </c>
      <c r="X1479" s="2">
        <v>0</v>
      </c>
      <c r="Y1479" s="2">
        <v>533094.57999999996</v>
      </c>
      <c r="Z1479" s="2">
        <v>0</v>
      </c>
      <c r="AA1479" s="2">
        <v>533094.57999999996</v>
      </c>
    </row>
    <row r="1480" spans="1:27" ht="15" customHeight="1" x14ac:dyDescent="0.25">
      <c r="A1480" s="75" t="str">
        <f t="shared" si="69"/>
        <v>LEBALF5.5</v>
      </c>
      <c r="B1480" s="75">
        <f>VLOOKUP(L1480,Mapping!D:F,3,0)</f>
        <v>5.5</v>
      </c>
      <c r="C1480" s="75" t="str">
        <f>VLOOKUP(L1480,Mapping!D:G,4,0)</f>
        <v>Ignore</v>
      </c>
      <c r="D1480" s="78">
        <f t="shared" si="70"/>
        <v>1.2653700000000003E-4</v>
      </c>
      <c r="E1480" s="78">
        <f t="shared" si="71"/>
        <v>1.2653700000000003E-4</v>
      </c>
      <c r="F1480" s="76">
        <f>VLOOKUP(L1480,Mapping!D:H,5,0)</f>
        <v>0</v>
      </c>
      <c r="G1480" s="1" t="s">
        <v>648</v>
      </c>
      <c r="H1480" s="1" t="s">
        <v>284</v>
      </c>
      <c r="I1480" s="1" t="s">
        <v>287</v>
      </c>
      <c r="J1480" s="6">
        <v>460000</v>
      </c>
      <c r="K1480" s="1" t="s">
        <v>742</v>
      </c>
      <c r="L1480" s="6">
        <v>460000</v>
      </c>
      <c r="M1480" s="2">
        <v>0</v>
      </c>
      <c r="N1480" s="1" t="s">
        <v>792</v>
      </c>
      <c r="O1480" s="1" t="s">
        <v>651</v>
      </c>
      <c r="P1480" s="2">
        <v>0</v>
      </c>
      <c r="Q1480" s="2">
        <v>0</v>
      </c>
      <c r="R1480" s="2">
        <v>0</v>
      </c>
      <c r="S1480" s="2">
        <v>1265.3700000000001</v>
      </c>
      <c r="T1480" s="2">
        <v>0</v>
      </c>
      <c r="U1480" s="2">
        <v>1265.3700000000001</v>
      </c>
      <c r="V1480" s="2">
        <v>0</v>
      </c>
      <c r="W1480" s="2">
        <v>0</v>
      </c>
      <c r="X1480" s="2">
        <v>0</v>
      </c>
      <c r="Y1480" s="2">
        <v>1265.3700000000001</v>
      </c>
      <c r="Z1480" s="2">
        <v>0</v>
      </c>
      <c r="AA1480" s="2">
        <v>1265.3700000000001</v>
      </c>
    </row>
    <row r="1481" spans="1:27" ht="15" customHeight="1" x14ac:dyDescent="0.25">
      <c r="A1481" s="75" t="str">
        <f t="shared" si="69"/>
        <v>LEBALF5.5</v>
      </c>
      <c r="B1481" s="75">
        <f>VLOOKUP(L1481,Mapping!D:F,3,0)</f>
        <v>5.5</v>
      </c>
      <c r="C1481" s="75" t="str">
        <f>VLOOKUP(L1481,Mapping!D:G,4,0)</f>
        <v>Ignore</v>
      </c>
      <c r="D1481" s="78">
        <f t="shared" si="70"/>
        <v>-2.4323490000000003E-3</v>
      </c>
      <c r="E1481" s="78">
        <f t="shared" si="71"/>
        <v>-2.4323490000000003E-3</v>
      </c>
      <c r="F1481" s="76">
        <f>VLOOKUP(L1481,Mapping!D:H,5,0)</f>
        <v>0</v>
      </c>
      <c r="G1481" s="1" t="s">
        <v>648</v>
      </c>
      <c r="H1481" s="1" t="s">
        <v>284</v>
      </c>
      <c r="I1481" s="1" t="s">
        <v>287</v>
      </c>
      <c r="J1481" s="6">
        <v>460000</v>
      </c>
      <c r="K1481" s="1" t="s">
        <v>742</v>
      </c>
      <c r="L1481" s="6">
        <v>460100</v>
      </c>
      <c r="M1481" s="2">
        <v>0</v>
      </c>
      <c r="N1481" s="1" t="s">
        <v>815</v>
      </c>
      <c r="O1481" s="1" t="s">
        <v>651</v>
      </c>
      <c r="P1481" s="2">
        <v>0</v>
      </c>
      <c r="Q1481" s="2">
        <v>0</v>
      </c>
      <c r="R1481" s="2">
        <v>-24323.49</v>
      </c>
      <c r="S1481" s="2">
        <v>0</v>
      </c>
      <c r="T1481" s="2">
        <v>-24323.49</v>
      </c>
      <c r="U1481" s="2">
        <v>0</v>
      </c>
      <c r="V1481" s="2">
        <v>0</v>
      </c>
      <c r="W1481" s="2">
        <v>0</v>
      </c>
      <c r="X1481" s="2">
        <v>-24323.49</v>
      </c>
      <c r="Y1481" s="2">
        <v>0</v>
      </c>
      <c r="Z1481" s="2">
        <v>-24323.49</v>
      </c>
      <c r="AA1481" s="2">
        <v>0</v>
      </c>
    </row>
    <row r="1482" spans="1:27" ht="15" customHeight="1" x14ac:dyDescent="0.25">
      <c r="A1482" s="75" t="str">
        <f t="shared" si="69"/>
        <v>LEBALF5.5</v>
      </c>
      <c r="B1482" s="75">
        <f>VLOOKUP(L1482,Mapping!D:F,3,0)</f>
        <v>5.5</v>
      </c>
      <c r="C1482" s="75" t="str">
        <f>VLOOKUP(L1482,Mapping!D:G,4,0)</f>
        <v>Ignore</v>
      </c>
      <c r="D1482" s="78">
        <f t="shared" si="70"/>
        <v>-8.5261940000000008E-3</v>
      </c>
      <c r="E1482" s="78">
        <f t="shared" si="71"/>
        <v>-8.5261940000000008E-3</v>
      </c>
      <c r="F1482" s="76">
        <f>VLOOKUP(L1482,Mapping!D:H,5,0)</f>
        <v>0</v>
      </c>
      <c r="G1482" s="1" t="s">
        <v>648</v>
      </c>
      <c r="H1482" s="1" t="s">
        <v>284</v>
      </c>
      <c r="I1482" s="1" t="s">
        <v>287</v>
      </c>
      <c r="J1482" s="6">
        <v>460000</v>
      </c>
      <c r="K1482" s="1" t="s">
        <v>742</v>
      </c>
      <c r="L1482" s="6">
        <v>460101</v>
      </c>
      <c r="M1482" s="2">
        <v>0</v>
      </c>
      <c r="N1482" s="1" t="s">
        <v>818</v>
      </c>
      <c r="O1482" s="1" t="s">
        <v>651</v>
      </c>
      <c r="P1482" s="2">
        <v>0</v>
      </c>
      <c r="Q1482" s="2">
        <v>0</v>
      </c>
      <c r="R1482" s="2">
        <v>-85261.94</v>
      </c>
      <c r="S1482" s="2">
        <v>0</v>
      </c>
      <c r="T1482" s="2">
        <v>-85261.94</v>
      </c>
      <c r="U1482" s="2">
        <v>0</v>
      </c>
      <c r="V1482" s="2">
        <v>0</v>
      </c>
      <c r="W1482" s="2">
        <v>0</v>
      </c>
      <c r="X1482" s="2">
        <v>-85261.94</v>
      </c>
      <c r="Y1482" s="2">
        <v>0</v>
      </c>
      <c r="Z1482" s="2">
        <v>-85261.94</v>
      </c>
      <c r="AA1482" s="2">
        <v>0</v>
      </c>
    </row>
    <row r="1483" spans="1:27" ht="15" customHeight="1" x14ac:dyDescent="0.25">
      <c r="A1483" s="75" t="str">
        <f t="shared" si="69"/>
        <v>LEBALF5.5</v>
      </c>
      <c r="B1483" s="75">
        <f>VLOOKUP(L1483,Mapping!D:F,3,0)</f>
        <v>5.5</v>
      </c>
      <c r="C1483" s="75" t="str">
        <f>VLOOKUP(L1483,Mapping!D:G,4,0)</f>
        <v>Ignore</v>
      </c>
      <c r="D1483" s="78">
        <f t="shared" si="70"/>
        <v>1.0414817E-2</v>
      </c>
      <c r="E1483" s="78">
        <f t="shared" si="71"/>
        <v>1.0414817E-2</v>
      </c>
      <c r="F1483" s="76">
        <f>VLOOKUP(L1483,Mapping!D:H,5,0)</f>
        <v>0</v>
      </c>
      <c r="G1483" s="1" t="s">
        <v>648</v>
      </c>
      <c r="H1483" s="1" t="s">
        <v>284</v>
      </c>
      <c r="I1483" s="1" t="s">
        <v>287</v>
      </c>
      <c r="J1483" s="6">
        <v>460000</v>
      </c>
      <c r="K1483" s="1" t="s">
        <v>742</v>
      </c>
      <c r="L1483" s="6">
        <v>460102</v>
      </c>
      <c r="M1483" s="2">
        <v>0</v>
      </c>
      <c r="N1483" s="1" t="s">
        <v>819</v>
      </c>
      <c r="O1483" s="1" t="s">
        <v>651</v>
      </c>
      <c r="P1483" s="2">
        <v>0</v>
      </c>
      <c r="Q1483" s="2">
        <v>0</v>
      </c>
      <c r="R1483" s="2">
        <v>0</v>
      </c>
      <c r="S1483" s="2">
        <v>104148.17</v>
      </c>
      <c r="T1483" s="2">
        <v>0</v>
      </c>
      <c r="U1483" s="2">
        <v>104148.17</v>
      </c>
      <c r="V1483" s="2">
        <v>0</v>
      </c>
      <c r="W1483" s="2">
        <v>0</v>
      </c>
      <c r="X1483" s="2">
        <v>0</v>
      </c>
      <c r="Y1483" s="2">
        <v>104148.17</v>
      </c>
      <c r="Z1483" s="2">
        <v>0</v>
      </c>
      <c r="AA1483" s="2">
        <v>104148.17</v>
      </c>
    </row>
    <row r="1484" spans="1:27" ht="15" customHeight="1" x14ac:dyDescent="0.25">
      <c r="A1484" s="75" t="str">
        <f t="shared" si="69"/>
        <v>LEBALF5.5</v>
      </c>
      <c r="B1484" s="75">
        <f>VLOOKUP(L1484,Mapping!D:F,3,0)</f>
        <v>5.5</v>
      </c>
      <c r="C1484" s="75" t="str">
        <f>VLOOKUP(L1484,Mapping!D:G,4,0)</f>
        <v>Ignore</v>
      </c>
      <c r="D1484" s="78">
        <f t="shared" si="70"/>
        <v>7.7943800000000003E-4</v>
      </c>
      <c r="E1484" s="78">
        <f t="shared" si="71"/>
        <v>7.7943800000000003E-4</v>
      </c>
      <c r="F1484" s="76">
        <f>VLOOKUP(L1484,Mapping!D:H,5,0)</f>
        <v>0</v>
      </c>
      <c r="G1484" s="1" t="s">
        <v>648</v>
      </c>
      <c r="H1484" s="1" t="s">
        <v>284</v>
      </c>
      <c r="I1484" s="1" t="s">
        <v>287</v>
      </c>
      <c r="J1484" s="6">
        <v>460000</v>
      </c>
      <c r="K1484" s="1" t="s">
        <v>742</v>
      </c>
      <c r="L1484" s="6">
        <v>460143</v>
      </c>
      <c r="M1484" s="2">
        <v>0</v>
      </c>
      <c r="N1484" s="1" t="s">
        <v>816</v>
      </c>
      <c r="O1484" s="1" t="s">
        <v>651</v>
      </c>
      <c r="P1484" s="2">
        <v>0</v>
      </c>
      <c r="Q1484" s="2">
        <v>0</v>
      </c>
      <c r="R1484" s="2">
        <v>0</v>
      </c>
      <c r="S1484" s="2">
        <v>7794.38</v>
      </c>
      <c r="T1484" s="2">
        <v>0</v>
      </c>
      <c r="U1484" s="2">
        <v>7794.38</v>
      </c>
      <c r="V1484" s="2">
        <v>0</v>
      </c>
      <c r="W1484" s="2">
        <v>0</v>
      </c>
      <c r="X1484" s="2">
        <v>0</v>
      </c>
      <c r="Y1484" s="2">
        <v>7794.38</v>
      </c>
      <c r="Z1484" s="2">
        <v>0</v>
      </c>
      <c r="AA1484" s="2">
        <v>7794.38</v>
      </c>
    </row>
    <row r="1485" spans="1:27" ht="15" customHeight="1" x14ac:dyDescent="0.25">
      <c r="A1485" s="75" t="str">
        <f t="shared" si="69"/>
        <v>LEBALF5.5</v>
      </c>
      <c r="B1485" s="75">
        <f>VLOOKUP(L1485,Mapping!D:F,3,0)</f>
        <v>5.5</v>
      </c>
      <c r="C1485" s="75" t="str">
        <f>VLOOKUP(L1485,Mapping!D:G,4,0)</f>
        <v>Ignore</v>
      </c>
      <c r="D1485" s="78">
        <f t="shared" si="70"/>
        <v>-2.3571199999999998E-4</v>
      </c>
      <c r="E1485" s="78">
        <f t="shared" si="71"/>
        <v>-2.3571199999999998E-4</v>
      </c>
      <c r="F1485" s="76">
        <f>VLOOKUP(L1485,Mapping!D:H,5,0)</f>
        <v>0</v>
      </c>
      <c r="G1485" s="1" t="s">
        <v>648</v>
      </c>
      <c r="H1485" s="1" t="s">
        <v>284</v>
      </c>
      <c r="I1485" s="1" t="s">
        <v>287</v>
      </c>
      <c r="J1485" s="6">
        <v>460000</v>
      </c>
      <c r="K1485" s="1" t="s">
        <v>742</v>
      </c>
      <c r="L1485" s="6">
        <v>460144</v>
      </c>
      <c r="M1485" s="2">
        <v>0</v>
      </c>
      <c r="N1485" s="1" t="s">
        <v>820</v>
      </c>
      <c r="O1485" s="1" t="s">
        <v>651</v>
      </c>
      <c r="P1485" s="2">
        <v>0</v>
      </c>
      <c r="Q1485" s="2">
        <v>0</v>
      </c>
      <c r="R1485" s="2">
        <v>-2357.12</v>
      </c>
      <c r="S1485" s="2">
        <v>0</v>
      </c>
      <c r="T1485" s="2">
        <v>-2357.12</v>
      </c>
      <c r="U1485" s="2">
        <v>0</v>
      </c>
      <c r="V1485" s="2">
        <v>0</v>
      </c>
      <c r="W1485" s="2">
        <v>0</v>
      </c>
      <c r="X1485" s="2">
        <v>-2357.12</v>
      </c>
      <c r="Y1485" s="2">
        <v>0</v>
      </c>
      <c r="Z1485" s="2">
        <v>-2357.12</v>
      </c>
      <c r="AA1485" s="2">
        <v>0</v>
      </c>
    </row>
    <row r="1486" spans="1:27" ht="15" customHeight="1" x14ac:dyDescent="0.25">
      <c r="A1486" s="75" t="str">
        <f t="shared" si="69"/>
        <v>LEBALF5.3</v>
      </c>
      <c r="B1486" s="75">
        <f>VLOOKUP(L1486,Mapping!D:F,3,0)</f>
        <v>5.3</v>
      </c>
      <c r="C1486" s="75" t="str">
        <f>VLOOKUP(L1486,Mapping!D:G,4,0)</f>
        <v>Ignore</v>
      </c>
      <c r="D1486" s="78">
        <f t="shared" si="70"/>
        <v>-0.61376986700000002</v>
      </c>
      <c r="E1486" s="78">
        <f t="shared" si="71"/>
        <v>-0.61376986700000002</v>
      </c>
      <c r="F1486" s="76">
        <f>VLOOKUP(L1486,Mapping!D:H,5,0)</f>
        <v>0</v>
      </c>
      <c r="G1486" s="1" t="s">
        <v>648</v>
      </c>
      <c r="H1486" s="1" t="s">
        <v>284</v>
      </c>
      <c r="I1486" s="1" t="s">
        <v>287</v>
      </c>
      <c r="J1486" s="6">
        <v>510000</v>
      </c>
      <c r="K1486" s="1" t="s">
        <v>745</v>
      </c>
      <c r="L1486" s="6">
        <v>511100</v>
      </c>
      <c r="M1486" s="2">
        <v>0</v>
      </c>
      <c r="N1486" s="1" t="s">
        <v>782</v>
      </c>
      <c r="O1486" s="1" t="s">
        <v>651</v>
      </c>
      <c r="P1486" s="2">
        <v>0</v>
      </c>
      <c r="Q1486" s="2">
        <v>0</v>
      </c>
      <c r="R1486" s="2">
        <v>-6137698.6699999999</v>
      </c>
      <c r="S1486" s="2">
        <v>0</v>
      </c>
      <c r="T1486" s="2">
        <v>-6137698.6699999999</v>
      </c>
      <c r="U1486" s="2">
        <v>0</v>
      </c>
      <c r="V1486" s="2">
        <v>0</v>
      </c>
      <c r="W1486" s="2">
        <v>0</v>
      </c>
      <c r="X1486" s="2">
        <v>-6137698.6699999999</v>
      </c>
      <c r="Y1486" s="2">
        <v>0</v>
      </c>
      <c r="Z1486" s="2">
        <v>-6137698.6699999999</v>
      </c>
      <c r="AA1486" s="2">
        <v>0</v>
      </c>
    </row>
    <row r="1487" spans="1:27" ht="15" customHeight="1" x14ac:dyDescent="0.25">
      <c r="A1487" s="75" t="str">
        <f t="shared" si="69"/>
        <v>LEBALF5.3</v>
      </c>
      <c r="B1487" s="75">
        <f>VLOOKUP(L1487,Mapping!D:F,3,0)</f>
        <v>5.3</v>
      </c>
      <c r="C1487" s="75" t="str">
        <f>VLOOKUP(L1487,Mapping!D:G,4,0)</f>
        <v>Ignore</v>
      </c>
      <c r="D1487" s="78">
        <f t="shared" si="70"/>
        <v>-0.25682871600000001</v>
      </c>
      <c r="E1487" s="78">
        <f t="shared" si="71"/>
        <v>-0.25682871600000001</v>
      </c>
      <c r="F1487" s="76">
        <f>VLOOKUP(L1487,Mapping!D:H,5,0)</f>
        <v>0</v>
      </c>
      <c r="G1487" s="1" t="s">
        <v>648</v>
      </c>
      <c r="H1487" s="1" t="s">
        <v>284</v>
      </c>
      <c r="I1487" s="1" t="s">
        <v>287</v>
      </c>
      <c r="J1487" s="6">
        <v>510000</v>
      </c>
      <c r="K1487" s="1" t="s">
        <v>745</v>
      </c>
      <c r="L1487" s="6">
        <v>512130</v>
      </c>
      <c r="M1487" s="2">
        <v>0</v>
      </c>
      <c r="N1487" s="1" t="s">
        <v>747</v>
      </c>
      <c r="O1487" s="1" t="s">
        <v>651</v>
      </c>
      <c r="P1487" s="2">
        <v>0</v>
      </c>
      <c r="Q1487" s="2">
        <v>0</v>
      </c>
      <c r="R1487" s="2">
        <v>-2568287.16</v>
      </c>
      <c r="S1487" s="2">
        <v>0</v>
      </c>
      <c r="T1487" s="2">
        <v>-2568287.16</v>
      </c>
      <c r="U1487" s="2">
        <v>0</v>
      </c>
      <c r="V1487" s="2">
        <v>0</v>
      </c>
      <c r="W1487" s="2">
        <v>0</v>
      </c>
      <c r="X1487" s="2">
        <v>-2568287.16</v>
      </c>
      <c r="Y1487" s="2">
        <v>0</v>
      </c>
      <c r="Z1487" s="2">
        <v>-2568287.16</v>
      </c>
      <c r="AA1487" s="2">
        <v>0</v>
      </c>
    </row>
    <row r="1488" spans="1:27" ht="15" customHeight="1" x14ac:dyDescent="0.25">
      <c r="A1488" s="75" t="str">
        <f t="shared" si="69"/>
        <v>LEBALF6.3</v>
      </c>
      <c r="B1488" s="75">
        <f>VLOOKUP(L1488,Mapping!D:F,3,0)</f>
        <v>6.3</v>
      </c>
      <c r="C1488" s="75" t="str">
        <f>VLOOKUP(L1488,Mapping!D:G,4,0)</f>
        <v>Mirror</v>
      </c>
      <c r="D1488" s="78">
        <f t="shared" si="70"/>
        <v>-5.2302379999999999E-3</v>
      </c>
      <c r="E1488" s="78">
        <f t="shared" si="71"/>
        <v>-5.2302379999999999E-3</v>
      </c>
      <c r="F1488" s="76">
        <f>VLOOKUP(L1488,Mapping!D:H,5,0)</f>
        <v>0</v>
      </c>
      <c r="G1488" s="1" t="s">
        <v>648</v>
      </c>
      <c r="H1488" s="1" t="s">
        <v>284</v>
      </c>
      <c r="I1488" s="1" t="s">
        <v>287</v>
      </c>
      <c r="J1488" s="6">
        <v>550000</v>
      </c>
      <c r="K1488" s="1" t="s">
        <v>752</v>
      </c>
      <c r="L1488" s="6">
        <v>553007</v>
      </c>
      <c r="M1488" s="2">
        <v>0</v>
      </c>
      <c r="N1488" s="1" t="s">
        <v>753</v>
      </c>
      <c r="O1488" s="1" t="s">
        <v>651</v>
      </c>
      <c r="P1488" s="2">
        <v>0</v>
      </c>
      <c r="Q1488" s="2">
        <v>0</v>
      </c>
      <c r="R1488" s="2">
        <v>-52302.38</v>
      </c>
      <c r="S1488" s="2">
        <v>0</v>
      </c>
      <c r="T1488" s="2">
        <v>-52302.38</v>
      </c>
      <c r="U1488" s="2">
        <v>0</v>
      </c>
      <c r="V1488" s="2">
        <v>0</v>
      </c>
      <c r="W1488" s="2">
        <v>0</v>
      </c>
      <c r="X1488" s="2">
        <v>-52302.38</v>
      </c>
      <c r="Y1488" s="2">
        <v>0</v>
      </c>
      <c r="Z1488" s="2">
        <v>-52302.38</v>
      </c>
      <c r="AA1488" s="2">
        <v>0</v>
      </c>
    </row>
    <row r="1489" spans="1:27" ht="15" customHeight="1" x14ac:dyDescent="0.25">
      <c r="A1489" s="75" t="str">
        <f t="shared" si="69"/>
        <v>LEBALF6.3</v>
      </c>
      <c r="B1489" s="75">
        <f>VLOOKUP(L1489,Mapping!D:F,3,0)</f>
        <v>6.3</v>
      </c>
      <c r="C1489" s="75" t="str">
        <f>VLOOKUP(L1489,Mapping!D:G,4,0)</f>
        <v>Mirror</v>
      </c>
      <c r="D1489" s="78">
        <f t="shared" si="70"/>
        <v>-2.3600000000000001E-3</v>
      </c>
      <c r="E1489" s="78">
        <f t="shared" si="71"/>
        <v>-2.3600000000000001E-3</v>
      </c>
      <c r="F1489" s="76">
        <f>VLOOKUP(L1489,Mapping!D:H,5,0)</f>
        <v>0</v>
      </c>
      <c r="G1489" s="1" t="s">
        <v>648</v>
      </c>
      <c r="H1489" s="1" t="s">
        <v>284</v>
      </c>
      <c r="I1489" s="1" t="s">
        <v>287</v>
      </c>
      <c r="J1489" s="6">
        <v>550000</v>
      </c>
      <c r="K1489" s="1" t="s">
        <v>752</v>
      </c>
      <c r="L1489" s="6">
        <v>553020</v>
      </c>
      <c r="M1489" s="2">
        <v>0</v>
      </c>
      <c r="N1489" s="1" t="s">
        <v>1652</v>
      </c>
      <c r="O1489" s="1" t="s">
        <v>651</v>
      </c>
      <c r="P1489" s="2">
        <v>0</v>
      </c>
      <c r="Q1489" s="2">
        <v>0</v>
      </c>
      <c r="R1489" s="2">
        <v>-23600</v>
      </c>
      <c r="S1489" s="2">
        <v>0</v>
      </c>
      <c r="T1489" s="2">
        <v>-23600</v>
      </c>
      <c r="U1489" s="2">
        <v>0</v>
      </c>
      <c r="V1489" s="2">
        <v>0</v>
      </c>
      <c r="W1489" s="2">
        <v>0</v>
      </c>
      <c r="X1489" s="2">
        <v>-23600</v>
      </c>
      <c r="Y1489" s="2">
        <v>0</v>
      </c>
      <c r="Z1489" s="2">
        <v>-23600</v>
      </c>
      <c r="AA1489" s="2">
        <v>0</v>
      </c>
    </row>
    <row r="1490" spans="1:27" ht="15" customHeight="1" x14ac:dyDescent="0.25">
      <c r="A1490" s="75" t="str">
        <f t="shared" si="69"/>
        <v>LEBALF6.3</v>
      </c>
      <c r="B1490" s="75">
        <f>VLOOKUP(L1490,Mapping!D:F,3,0)</f>
        <v>6.3</v>
      </c>
      <c r="C1490" s="75" t="str">
        <f>VLOOKUP(L1490,Mapping!D:G,4,0)</f>
        <v>Mirror</v>
      </c>
      <c r="D1490" s="78">
        <f t="shared" si="70"/>
        <v>-1.9089058999999999E-2</v>
      </c>
      <c r="E1490" s="78">
        <f t="shared" si="71"/>
        <v>-1.9089058999999999E-2</v>
      </c>
      <c r="F1490" s="76">
        <f>VLOOKUP(L1490,Mapping!D:H,5,0)</f>
        <v>0</v>
      </c>
      <c r="G1490" s="1" t="s">
        <v>648</v>
      </c>
      <c r="H1490" s="1" t="s">
        <v>284</v>
      </c>
      <c r="I1490" s="1" t="s">
        <v>287</v>
      </c>
      <c r="J1490" s="6">
        <v>550000</v>
      </c>
      <c r="K1490" s="1" t="s">
        <v>752</v>
      </c>
      <c r="L1490" s="6">
        <v>553107</v>
      </c>
      <c r="M1490" s="2">
        <v>0</v>
      </c>
      <c r="N1490" s="1" t="s">
        <v>755</v>
      </c>
      <c r="O1490" s="1" t="s">
        <v>651</v>
      </c>
      <c r="P1490" s="2">
        <v>0</v>
      </c>
      <c r="Q1490" s="2">
        <v>0</v>
      </c>
      <c r="R1490" s="2">
        <v>-190890.59</v>
      </c>
      <c r="S1490" s="2">
        <v>0</v>
      </c>
      <c r="T1490" s="2">
        <v>-190890.59</v>
      </c>
      <c r="U1490" s="2">
        <v>0</v>
      </c>
      <c r="V1490" s="2">
        <v>0</v>
      </c>
      <c r="W1490" s="2">
        <v>0</v>
      </c>
      <c r="X1490" s="2">
        <v>-190890.59</v>
      </c>
      <c r="Y1490" s="2">
        <v>0</v>
      </c>
      <c r="Z1490" s="2">
        <v>-190890.59</v>
      </c>
      <c r="AA1490" s="2">
        <v>0</v>
      </c>
    </row>
    <row r="1491" spans="1:27" ht="15" customHeight="1" x14ac:dyDescent="0.25">
      <c r="A1491" s="75" t="str">
        <f t="shared" si="69"/>
        <v>LEBALF6.3</v>
      </c>
      <c r="B1491" s="75">
        <f>VLOOKUP(L1491,Mapping!D:F,3,0)</f>
        <v>6.3</v>
      </c>
      <c r="C1491" s="75" t="str">
        <f>VLOOKUP(L1491,Mapping!D:G,4,0)</f>
        <v>Mirror</v>
      </c>
      <c r="D1491" s="78">
        <f t="shared" si="70"/>
        <v>0.26638172000000004</v>
      </c>
      <c r="E1491" s="78">
        <f t="shared" si="71"/>
        <v>0.26638172000000004</v>
      </c>
      <c r="F1491" s="76">
        <f>VLOOKUP(L1491,Mapping!D:H,5,0)</f>
        <v>0</v>
      </c>
      <c r="G1491" s="1" t="s">
        <v>648</v>
      </c>
      <c r="H1491" s="1" t="s">
        <v>284</v>
      </c>
      <c r="I1491" s="1" t="s">
        <v>287</v>
      </c>
      <c r="J1491" s="6">
        <v>550000</v>
      </c>
      <c r="K1491" s="1" t="s">
        <v>752</v>
      </c>
      <c r="L1491" s="6">
        <v>553111</v>
      </c>
      <c r="M1491" s="2">
        <v>0</v>
      </c>
      <c r="N1491" s="1" t="s">
        <v>756</v>
      </c>
      <c r="O1491" s="1" t="s">
        <v>651</v>
      </c>
      <c r="P1491" s="2">
        <v>0</v>
      </c>
      <c r="Q1491" s="2">
        <v>0</v>
      </c>
      <c r="R1491" s="2">
        <v>0</v>
      </c>
      <c r="S1491" s="2">
        <v>2663817.2000000002</v>
      </c>
      <c r="T1491" s="2">
        <v>0</v>
      </c>
      <c r="U1491" s="2">
        <v>2663817.2000000002</v>
      </c>
      <c r="V1491" s="2">
        <v>0</v>
      </c>
      <c r="W1491" s="2">
        <v>0</v>
      </c>
      <c r="X1491" s="2">
        <v>0</v>
      </c>
      <c r="Y1491" s="2">
        <v>2663817.2000000002</v>
      </c>
      <c r="Z1491" s="2">
        <v>0</v>
      </c>
      <c r="AA1491" s="2">
        <v>2663817.2000000002</v>
      </c>
    </row>
    <row r="1492" spans="1:27" ht="15" customHeight="1" x14ac:dyDescent="0.25">
      <c r="A1492" s="75" t="str">
        <f t="shared" si="69"/>
        <v>LEBALF6.2</v>
      </c>
      <c r="B1492" s="75">
        <f>VLOOKUP(L1492,Mapping!D:F,3,0)</f>
        <v>6.2</v>
      </c>
      <c r="C1492" s="75" t="str">
        <f>VLOOKUP(L1492,Mapping!D:G,4,0)</f>
        <v>Mirror</v>
      </c>
      <c r="D1492" s="78">
        <f t="shared" si="70"/>
        <v>-2.5181369999999997E-3</v>
      </c>
      <c r="E1492" s="78">
        <f t="shared" si="71"/>
        <v>-2.5181369999999997E-3</v>
      </c>
      <c r="F1492" s="76">
        <f>VLOOKUP(L1492,Mapping!D:H,5,0)</f>
        <v>0</v>
      </c>
      <c r="G1492" s="1" t="s">
        <v>648</v>
      </c>
      <c r="H1492" s="1" t="s">
        <v>284</v>
      </c>
      <c r="I1492" s="1" t="s">
        <v>287</v>
      </c>
      <c r="J1492" s="6">
        <v>550000</v>
      </c>
      <c r="K1492" s="1" t="s">
        <v>752</v>
      </c>
      <c r="L1492" s="6">
        <v>553131</v>
      </c>
      <c r="M1492" s="2">
        <v>0</v>
      </c>
      <c r="N1492" s="1" t="s">
        <v>757</v>
      </c>
      <c r="O1492" s="1" t="s">
        <v>651</v>
      </c>
      <c r="P1492" s="2">
        <v>0</v>
      </c>
      <c r="Q1492" s="2">
        <v>0</v>
      </c>
      <c r="R1492" s="2">
        <v>-25181.37</v>
      </c>
      <c r="S1492" s="2">
        <v>0</v>
      </c>
      <c r="T1492" s="2">
        <v>-25181.37</v>
      </c>
      <c r="U1492" s="2">
        <v>0</v>
      </c>
      <c r="V1492" s="2">
        <v>0</v>
      </c>
      <c r="W1492" s="2">
        <v>0</v>
      </c>
      <c r="X1492" s="2">
        <v>-25181.37</v>
      </c>
      <c r="Y1492" s="2">
        <v>0</v>
      </c>
      <c r="Z1492" s="2">
        <v>-25181.37</v>
      </c>
      <c r="AA1492" s="2">
        <v>0</v>
      </c>
    </row>
    <row r="1493" spans="1:27" ht="15" customHeight="1" x14ac:dyDescent="0.25">
      <c r="A1493" s="75" t="str">
        <f t="shared" si="69"/>
        <v>LEBALF6.3</v>
      </c>
      <c r="B1493" s="75">
        <f>VLOOKUP(L1493,Mapping!D:F,3,0)</f>
        <v>6.3</v>
      </c>
      <c r="C1493" s="75" t="str">
        <f>VLOOKUP(L1493,Mapping!D:G,4,0)</f>
        <v>Mirror</v>
      </c>
      <c r="D1493" s="78">
        <f t="shared" si="70"/>
        <v>-1.9738749999999999E-3</v>
      </c>
      <c r="E1493" s="78">
        <f t="shared" si="71"/>
        <v>-1.9738749999999999E-3</v>
      </c>
      <c r="F1493" s="76">
        <f>VLOOKUP(L1493,Mapping!D:H,5,0)</f>
        <v>0</v>
      </c>
      <c r="G1493" s="1" t="s">
        <v>648</v>
      </c>
      <c r="H1493" s="1" t="s">
        <v>284</v>
      </c>
      <c r="I1493" s="1" t="s">
        <v>287</v>
      </c>
      <c r="J1493" s="6">
        <v>550000</v>
      </c>
      <c r="K1493" s="1" t="s">
        <v>752</v>
      </c>
      <c r="L1493" s="6">
        <v>553141</v>
      </c>
      <c r="M1493" s="2">
        <v>0</v>
      </c>
      <c r="N1493" s="1" t="s">
        <v>758</v>
      </c>
      <c r="O1493" s="1" t="s">
        <v>651</v>
      </c>
      <c r="P1493" s="2">
        <v>0</v>
      </c>
      <c r="Q1493" s="2">
        <v>0</v>
      </c>
      <c r="R1493" s="2">
        <v>-19738.75</v>
      </c>
      <c r="S1493" s="2">
        <v>0</v>
      </c>
      <c r="T1493" s="2">
        <v>-19738.75</v>
      </c>
      <c r="U1493" s="2">
        <v>0</v>
      </c>
      <c r="V1493" s="2">
        <v>0</v>
      </c>
      <c r="W1493" s="2">
        <v>0</v>
      </c>
      <c r="X1493" s="2">
        <v>-19738.75</v>
      </c>
      <c r="Y1493" s="2">
        <v>0</v>
      </c>
      <c r="Z1493" s="2">
        <v>-19738.75</v>
      </c>
      <c r="AA1493" s="2">
        <v>0</v>
      </c>
    </row>
    <row r="1494" spans="1:27" ht="15" customHeight="1" x14ac:dyDescent="0.25">
      <c r="A1494" s="75" t="str">
        <f t="shared" si="69"/>
        <v>LEBALF6.3</v>
      </c>
      <c r="B1494" s="75">
        <f>VLOOKUP(L1494,Mapping!D:F,3,0)</f>
        <v>6.3</v>
      </c>
      <c r="C1494" s="75" t="str">
        <f>VLOOKUP(L1494,Mapping!D:G,4,0)</f>
        <v>Accrual</v>
      </c>
      <c r="D1494" s="78">
        <f t="shared" si="70"/>
        <v>-2.2860726000000001E-2</v>
      </c>
      <c r="E1494" s="78">
        <f t="shared" si="71"/>
        <v>-2.2860726000000001E-2</v>
      </c>
      <c r="F1494" s="76">
        <f>VLOOKUP(L1494,Mapping!D:H,5,0)</f>
        <v>0</v>
      </c>
      <c r="G1494" s="1" t="s">
        <v>648</v>
      </c>
      <c r="H1494" s="1" t="s">
        <v>284</v>
      </c>
      <c r="I1494" s="1" t="s">
        <v>287</v>
      </c>
      <c r="J1494" s="6">
        <v>550000</v>
      </c>
      <c r="K1494" s="1" t="s">
        <v>752</v>
      </c>
      <c r="L1494" s="6">
        <v>553171</v>
      </c>
      <c r="M1494" s="2">
        <v>0</v>
      </c>
      <c r="N1494" s="1" t="s">
        <v>759</v>
      </c>
      <c r="O1494" s="1" t="s">
        <v>651</v>
      </c>
      <c r="P1494" s="2">
        <v>0</v>
      </c>
      <c r="Q1494" s="2">
        <v>0</v>
      </c>
      <c r="R1494" s="2">
        <v>-228607.26</v>
      </c>
      <c r="S1494" s="2">
        <v>0</v>
      </c>
      <c r="T1494" s="2">
        <v>-228607.26</v>
      </c>
      <c r="U1494" s="2">
        <v>0</v>
      </c>
      <c r="V1494" s="2">
        <v>0</v>
      </c>
      <c r="W1494" s="2">
        <v>0</v>
      </c>
      <c r="X1494" s="2">
        <v>-228607.26</v>
      </c>
      <c r="Y1494" s="2">
        <v>0</v>
      </c>
      <c r="Z1494" s="2">
        <v>-228607.26</v>
      </c>
      <c r="AA1494" s="2">
        <v>0</v>
      </c>
    </row>
    <row r="1495" spans="1:27" ht="15" customHeight="1" x14ac:dyDescent="0.25">
      <c r="A1495" s="75" t="str">
        <f t="shared" si="69"/>
        <v>LEBALF6.3</v>
      </c>
      <c r="B1495" s="75">
        <f>VLOOKUP(L1495,Mapping!D:F,3,0)</f>
        <v>6.3</v>
      </c>
      <c r="C1495" s="75" t="str">
        <f>VLOOKUP(L1495,Mapping!D:G,4,0)</f>
        <v>Accrual</v>
      </c>
      <c r="D1495" s="78">
        <f t="shared" si="70"/>
        <v>-7.7530000000000001E-6</v>
      </c>
      <c r="E1495" s="78">
        <f t="shared" si="71"/>
        <v>-7.7530000000000001E-6</v>
      </c>
      <c r="F1495" s="76">
        <f>VLOOKUP(L1495,Mapping!D:H,5,0)</f>
        <v>0</v>
      </c>
      <c r="G1495" s="1" t="s">
        <v>648</v>
      </c>
      <c r="H1495" s="1" t="s">
        <v>284</v>
      </c>
      <c r="I1495" s="1" t="s">
        <v>287</v>
      </c>
      <c r="J1495" s="6">
        <v>550000</v>
      </c>
      <c r="K1495" s="1" t="s">
        <v>752</v>
      </c>
      <c r="L1495" s="6">
        <v>553176</v>
      </c>
      <c r="M1495" s="2">
        <v>0</v>
      </c>
      <c r="N1495" s="1" t="s">
        <v>760</v>
      </c>
      <c r="O1495" s="1" t="s">
        <v>651</v>
      </c>
      <c r="P1495" s="2">
        <v>0</v>
      </c>
      <c r="Q1495" s="2">
        <v>0</v>
      </c>
      <c r="R1495" s="2">
        <v>-77.53</v>
      </c>
      <c r="S1495" s="2">
        <v>0</v>
      </c>
      <c r="T1495" s="2">
        <v>-77.53</v>
      </c>
      <c r="U1495" s="2">
        <v>0</v>
      </c>
      <c r="V1495" s="2">
        <v>0</v>
      </c>
      <c r="W1495" s="2">
        <v>0</v>
      </c>
      <c r="X1495" s="2">
        <v>-77.53</v>
      </c>
      <c r="Y1495" s="2">
        <v>0</v>
      </c>
      <c r="Z1495" s="2">
        <v>-77.53</v>
      </c>
      <c r="AA1495" s="2">
        <v>0</v>
      </c>
    </row>
    <row r="1496" spans="1:27" ht="15" customHeight="1" x14ac:dyDescent="0.25">
      <c r="A1496" s="75" t="str">
        <f t="shared" si="69"/>
        <v>LEBALF6.3</v>
      </c>
      <c r="B1496" s="75">
        <f>VLOOKUP(L1496,Mapping!D:F,3,0)</f>
        <v>6.3</v>
      </c>
      <c r="C1496" s="75" t="str">
        <f>VLOOKUP(L1496,Mapping!D:G,4,0)</f>
        <v>Mirror</v>
      </c>
      <c r="D1496" s="78">
        <f t="shared" si="70"/>
        <v>-0.221252961</v>
      </c>
      <c r="E1496" s="78">
        <f t="shared" si="71"/>
        <v>-0.221252961</v>
      </c>
      <c r="F1496" s="76">
        <f>VLOOKUP(L1496,Mapping!D:H,5,0)</f>
        <v>0</v>
      </c>
      <c r="G1496" s="1" t="s">
        <v>648</v>
      </c>
      <c r="H1496" s="1" t="s">
        <v>284</v>
      </c>
      <c r="I1496" s="1" t="s">
        <v>287</v>
      </c>
      <c r="J1496" s="6">
        <v>550000</v>
      </c>
      <c r="K1496" s="1" t="s">
        <v>752</v>
      </c>
      <c r="L1496" s="6">
        <v>553180</v>
      </c>
      <c r="M1496" s="2">
        <v>0</v>
      </c>
      <c r="N1496" s="1" t="s">
        <v>761</v>
      </c>
      <c r="O1496" s="1" t="s">
        <v>651</v>
      </c>
      <c r="P1496" s="2">
        <v>0</v>
      </c>
      <c r="Q1496" s="2">
        <v>0</v>
      </c>
      <c r="R1496" s="2">
        <v>-2212529.61</v>
      </c>
      <c r="S1496" s="2">
        <v>0</v>
      </c>
      <c r="T1496" s="2">
        <v>-2212529.61</v>
      </c>
      <c r="U1496" s="2">
        <v>0</v>
      </c>
      <c r="V1496" s="2">
        <v>0</v>
      </c>
      <c r="W1496" s="2">
        <v>0</v>
      </c>
      <c r="X1496" s="2">
        <v>-2212529.61</v>
      </c>
      <c r="Y1496" s="2">
        <v>0</v>
      </c>
      <c r="Z1496" s="2">
        <v>-2212529.61</v>
      </c>
      <c r="AA1496" s="2">
        <v>0</v>
      </c>
    </row>
    <row r="1497" spans="1:27" ht="15" customHeight="1" x14ac:dyDescent="0.25">
      <c r="A1497" s="75" t="str">
        <f t="shared" si="69"/>
        <v>LEBALF6.3</v>
      </c>
      <c r="B1497" s="75">
        <f>VLOOKUP(L1497,Mapping!D:F,3,0)</f>
        <v>6.3</v>
      </c>
      <c r="C1497" s="75" t="str">
        <f>VLOOKUP(L1497,Mapping!D:G,4,0)</f>
        <v>Accrual</v>
      </c>
      <c r="D1497" s="78">
        <f t="shared" si="70"/>
        <v>-0.39747824799999998</v>
      </c>
      <c r="E1497" s="78">
        <f t="shared" si="71"/>
        <v>-0.39747824799999998</v>
      </c>
      <c r="F1497" s="76">
        <f>VLOOKUP(L1497,Mapping!D:H,5,0)</f>
        <v>0</v>
      </c>
      <c r="G1497" s="1" t="s">
        <v>648</v>
      </c>
      <c r="H1497" s="1" t="s">
        <v>284</v>
      </c>
      <c r="I1497" s="1" t="s">
        <v>287</v>
      </c>
      <c r="J1497" s="6">
        <v>550000</v>
      </c>
      <c r="K1497" s="1" t="s">
        <v>752</v>
      </c>
      <c r="L1497" s="6">
        <v>553190</v>
      </c>
      <c r="M1497" s="2">
        <v>0</v>
      </c>
      <c r="N1497" s="1" t="s">
        <v>762</v>
      </c>
      <c r="O1497" s="1" t="s">
        <v>651</v>
      </c>
      <c r="P1497" s="2">
        <v>0</v>
      </c>
      <c r="Q1497" s="2">
        <v>0</v>
      </c>
      <c r="R1497" s="2">
        <v>-3974782.48</v>
      </c>
      <c r="S1497" s="2">
        <v>0</v>
      </c>
      <c r="T1497" s="2">
        <v>-3974782.48</v>
      </c>
      <c r="U1497" s="2">
        <v>0</v>
      </c>
      <c r="V1497" s="2">
        <v>0</v>
      </c>
      <c r="W1497" s="2">
        <v>0</v>
      </c>
      <c r="X1497" s="2">
        <v>-3974782.48</v>
      </c>
      <c r="Y1497" s="2">
        <v>0</v>
      </c>
      <c r="Z1497" s="2">
        <v>-3974782.48</v>
      </c>
      <c r="AA1497" s="2">
        <v>0</v>
      </c>
    </row>
    <row r="1498" spans="1:27" ht="15" customHeight="1" x14ac:dyDescent="0.25">
      <c r="A1498" s="75" t="str">
        <f t="shared" si="69"/>
        <v>LEBALF6.3</v>
      </c>
      <c r="B1498" s="75">
        <f>VLOOKUP(L1498,Mapping!D:F,3,0)</f>
        <v>6.3</v>
      </c>
      <c r="C1498" s="75" t="str">
        <f>VLOOKUP(L1498,Mapping!D:G,4,0)</f>
        <v>Accrual</v>
      </c>
      <c r="D1498" s="78">
        <f t="shared" si="70"/>
        <v>-1.8496829579999998</v>
      </c>
      <c r="E1498" s="78">
        <f t="shared" si="71"/>
        <v>-1.8496829579999998</v>
      </c>
      <c r="F1498" s="76">
        <f>VLOOKUP(L1498,Mapping!D:H,5,0)</f>
        <v>0</v>
      </c>
      <c r="G1498" s="1" t="s">
        <v>648</v>
      </c>
      <c r="H1498" s="1" t="s">
        <v>284</v>
      </c>
      <c r="I1498" s="1" t="s">
        <v>287</v>
      </c>
      <c r="J1498" s="6">
        <v>550000</v>
      </c>
      <c r="K1498" s="1" t="s">
        <v>752</v>
      </c>
      <c r="L1498" s="6">
        <v>553202</v>
      </c>
      <c r="M1498" s="2">
        <v>0</v>
      </c>
      <c r="N1498" s="1" t="s">
        <v>764</v>
      </c>
      <c r="O1498" s="1" t="s">
        <v>651</v>
      </c>
      <c r="P1498" s="2">
        <v>0</v>
      </c>
      <c r="Q1498" s="2">
        <v>0</v>
      </c>
      <c r="R1498" s="2">
        <v>-18496829.579999998</v>
      </c>
      <c r="S1498" s="2">
        <v>0</v>
      </c>
      <c r="T1498" s="2">
        <v>-18496829.579999998</v>
      </c>
      <c r="U1498" s="2">
        <v>0</v>
      </c>
      <c r="V1498" s="2">
        <v>0</v>
      </c>
      <c r="W1498" s="2">
        <v>0</v>
      </c>
      <c r="X1498" s="2">
        <v>-18496829.579999998</v>
      </c>
      <c r="Y1498" s="2">
        <v>0</v>
      </c>
      <c r="Z1498" s="2">
        <v>-18496829.579999998</v>
      </c>
      <c r="AA1498" s="2">
        <v>0</v>
      </c>
    </row>
    <row r="1499" spans="1:27" ht="15" customHeight="1" x14ac:dyDescent="0.25">
      <c r="A1499" s="75" t="str">
        <f t="shared" si="69"/>
        <v>LEBALF6.3</v>
      </c>
      <c r="B1499" s="75">
        <f>VLOOKUP(L1499,Mapping!D:F,3,0)</f>
        <v>6.3</v>
      </c>
      <c r="C1499" s="75" t="str">
        <f>VLOOKUP(L1499,Mapping!D:G,4,0)</f>
        <v>Mirror</v>
      </c>
      <c r="D1499" s="78">
        <f t="shared" si="70"/>
        <v>1.4015616869999998</v>
      </c>
      <c r="E1499" s="78">
        <f t="shared" si="71"/>
        <v>1.4015616869999998</v>
      </c>
      <c r="F1499" s="76">
        <f>VLOOKUP(L1499,Mapping!D:H,5,0)</f>
        <v>0</v>
      </c>
      <c r="G1499" s="1" t="s">
        <v>648</v>
      </c>
      <c r="H1499" s="1" t="s">
        <v>284</v>
      </c>
      <c r="I1499" s="1" t="s">
        <v>287</v>
      </c>
      <c r="J1499" s="6">
        <v>550000</v>
      </c>
      <c r="K1499" s="1" t="s">
        <v>752</v>
      </c>
      <c r="L1499" s="6">
        <v>553208</v>
      </c>
      <c r="M1499" s="2">
        <v>0</v>
      </c>
      <c r="N1499" s="1" t="s">
        <v>765</v>
      </c>
      <c r="O1499" s="1" t="s">
        <v>651</v>
      </c>
      <c r="P1499" s="2">
        <v>0</v>
      </c>
      <c r="Q1499" s="2">
        <v>0</v>
      </c>
      <c r="R1499" s="2">
        <v>0</v>
      </c>
      <c r="S1499" s="2">
        <v>14015616.869999999</v>
      </c>
      <c r="T1499" s="2">
        <v>0</v>
      </c>
      <c r="U1499" s="2">
        <v>14015616.869999999</v>
      </c>
      <c r="V1499" s="2">
        <v>0</v>
      </c>
      <c r="W1499" s="2">
        <v>0</v>
      </c>
      <c r="X1499" s="2">
        <v>0</v>
      </c>
      <c r="Y1499" s="2">
        <v>14015616.869999999</v>
      </c>
      <c r="Z1499" s="2">
        <v>0</v>
      </c>
      <c r="AA1499" s="2">
        <v>14015616.869999999</v>
      </c>
    </row>
    <row r="1500" spans="1:27" ht="15" customHeight="1" x14ac:dyDescent="0.25">
      <c r="A1500" s="75" t="str">
        <f t="shared" si="69"/>
        <v>LEBALF6.3</v>
      </c>
      <c r="B1500" s="75">
        <f>VLOOKUP(L1500,Mapping!D:F,3,0)</f>
        <v>6.3</v>
      </c>
      <c r="C1500" s="75" t="str">
        <f>VLOOKUP(L1500,Mapping!D:G,4,0)</f>
        <v>Mirror</v>
      </c>
      <c r="D1500" s="78">
        <f t="shared" si="70"/>
        <v>-1.475E-3</v>
      </c>
      <c r="E1500" s="78">
        <f t="shared" si="71"/>
        <v>-1.475E-3</v>
      </c>
      <c r="F1500" s="76">
        <f>VLOOKUP(L1500,Mapping!D:H,5,0)</f>
        <v>0</v>
      </c>
      <c r="G1500" s="1" t="s">
        <v>648</v>
      </c>
      <c r="H1500" s="1" t="s">
        <v>284</v>
      </c>
      <c r="I1500" s="1" t="s">
        <v>287</v>
      </c>
      <c r="J1500" s="6">
        <v>550000</v>
      </c>
      <c r="K1500" s="1" t="s">
        <v>752</v>
      </c>
      <c r="L1500" s="6">
        <v>553213</v>
      </c>
      <c r="M1500" s="2">
        <v>0</v>
      </c>
      <c r="N1500" s="1" t="s">
        <v>766</v>
      </c>
      <c r="O1500" s="1" t="s">
        <v>651</v>
      </c>
      <c r="P1500" s="2">
        <v>0</v>
      </c>
      <c r="Q1500" s="2">
        <v>0</v>
      </c>
      <c r="R1500" s="2">
        <v>-14750</v>
      </c>
      <c r="S1500" s="2">
        <v>0</v>
      </c>
      <c r="T1500" s="2">
        <v>-14750</v>
      </c>
      <c r="U1500" s="2">
        <v>0</v>
      </c>
      <c r="V1500" s="2">
        <v>0</v>
      </c>
      <c r="W1500" s="2">
        <v>0</v>
      </c>
      <c r="X1500" s="2">
        <v>-14750</v>
      </c>
      <c r="Y1500" s="2">
        <v>0</v>
      </c>
      <c r="Z1500" s="2">
        <v>-14750</v>
      </c>
      <c r="AA1500" s="2">
        <v>0</v>
      </c>
    </row>
    <row r="1501" spans="1:27" ht="15" customHeight="1" x14ac:dyDescent="0.25">
      <c r="A1501" s="75" t="str">
        <f t="shared" si="69"/>
        <v>LEBALF6.3</v>
      </c>
      <c r="B1501" s="75">
        <f>VLOOKUP(L1501,Mapping!D:F,3,0)</f>
        <v>6.3</v>
      </c>
      <c r="C1501" s="75" t="str">
        <f>VLOOKUP(L1501,Mapping!D:G,4,0)</f>
        <v>Mirror</v>
      </c>
      <c r="D1501" s="78">
        <f t="shared" si="70"/>
        <v>-2.9416799999999998E-4</v>
      </c>
      <c r="E1501" s="78">
        <f t="shared" si="71"/>
        <v>-2.9416799999999998E-4</v>
      </c>
      <c r="F1501" s="76">
        <f>VLOOKUP(L1501,Mapping!D:H,5,0)</f>
        <v>0</v>
      </c>
      <c r="G1501" s="1" t="s">
        <v>648</v>
      </c>
      <c r="H1501" s="1" t="s">
        <v>284</v>
      </c>
      <c r="I1501" s="1" t="s">
        <v>287</v>
      </c>
      <c r="J1501" s="6">
        <v>550000</v>
      </c>
      <c r="K1501" s="1" t="s">
        <v>752</v>
      </c>
      <c r="L1501" s="6">
        <v>553219</v>
      </c>
      <c r="M1501" s="2">
        <v>0</v>
      </c>
      <c r="N1501" s="1" t="s">
        <v>951</v>
      </c>
      <c r="O1501" s="1" t="s">
        <v>651</v>
      </c>
      <c r="P1501" s="2">
        <v>0</v>
      </c>
      <c r="Q1501" s="2">
        <v>0</v>
      </c>
      <c r="R1501" s="2">
        <v>-2941.68</v>
      </c>
      <c r="S1501" s="2">
        <v>0</v>
      </c>
      <c r="T1501" s="2">
        <v>-2941.68</v>
      </c>
      <c r="U1501" s="2">
        <v>0</v>
      </c>
      <c r="V1501" s="2">
        <v>0</v>
      </c>
      <c r="W1501" s="2">
        <v>0</v>
      </c>
      <c r="X1501" s="2">
        <v>-2941.68</v>
      </c>
      <c r="Y1501" s="2">
        <v>0</v>
      </c>
      <c r="Z1501" s="2">
        <v>-2941.68</v>
      </c>
      <c r="AA1501" s="2">
        <v>0</v>
      </c>
    </row>
    <row r="1502" spans="1:27" ht="15" customHeight="1" x14ac:dyDescent="0.25">
      <c r="A1502" s="75" t="str">
        <f t="shared" si="69"/>
        <v>LEBALF6.3</v>
      </c>
      <c r="B1502" s="75">
        <f>VLOOKUP(L1502,Mapping!D:F,3,0)</f>
        <v>6.3</v>
      </c>
      <c r="C1502" s="75" t="str">
        <f>VLOOKUP(L1502,Mapping!D:G,4,0)</f>
        <v>Accrual</v>
      </c>
      <c r="D1502" s="78">
        <f t="shared" si="70"/>
        <v>-0.20178965200000001</v>
      </c>
      <c r="E1502" s="78">
        <f t="shared" si="71"/>
        <v>-0.20178965200000001</v>
      </c>
      <c r="F1502" s="76">
        <f>VLOOKUP(L1502,Mapping!D:H,5,0)</f>
        <v>0</v>
      </c>
      <c r="G1502" s="1" t="s">
        <v>648</v>
      </c>
      <c r="H1502" s="1" t="s">
        <v>284</v>
      </c>
      <c r="I1502" s="1" t="s">
        <v>287</v>
      </c>
      <c r="J1502" s="6">
        <v>550000</v>
      </c>
      <c r="K1502" s="1" t="s">
        <v>752</v>
      </c>
      <c r="L1502" s="6">
        <v>553900</v>
      </c>
      <c r="M1502" s="2">
        <v>0</v>
      </c>
      <c r="N1502" s="1" t="s">
        <v>888</v>
      </c>
      <c r="O1502" s="1" t="s">
        <v>651</v>
      </c>
      <c r="P1502" s="2">
        <v>0</v>
      </c>
      <c r="Q1502" s="2">
        <v>0</v>
      </c>
      <c r="R1502" s="2">
        <v>-2017896.52</v>
      </c>
      <c r="S1502" s="2">
        <v>0</v>
      </c>
      <c r="T1502" s="2">
        <v>-2017896.52</v>
      </c>
      <c r="U1502" s="2">
        <v>0</v>
      </c>
      <c r="V1502" s="2">
        <v>0</v>
      </c>
      <c r="W1502" s="2">
        <v>0</v>
      </c>
      <c r="X1502" s="2">
        <v>-2017896.52</v>
      </c>
      <c r="Y1502" s="2">
        <v>0</v>
      </c>
      <c r="Z1502" s="2">
        <v>-2017896.52</v>
      </c>
      <c r="AA1502" s="2">
        <v>0</v>
      </c>
    </row>
    <row r="1503" spans="1:27" ht="15" customHeight="1" x14ac:dyDescent="0.25">
      <c r="A1503" s="75" t="str">
        <f t="shared" si="69"/>
        <v>LEBALF6.3</v>
      </c>
      <c r="B1503" s="75">
        <f>VLOOKUP(L1503,Mapping!D:F,3,0)</f>
        <v>6.3</v>
      </c>
      <c r="C1503" s="75" t="str">
        <f>VLOOKUP(L1503,Mapping!D:G,4,0)</f>
        <v>Accrual</v>
      </c>
      <c r="D1503" s="78">
        <f t="shared" si="70"/>
        <v>-2.2860726000000001E-2</v>
      </c>
      <c r="E1503" s="78">
        <f t="shared" si="71"/>
        <v>-2.2860726000000001E-2</v>
      </c>
      <c r="F1503" s="76">
        <f>VLOOKUP(L1503,Mapping!D:H,5,0)</f>
        <v>0</v>
      </c>
      <c r="G1503" s="1" t="s">
        <v>648</v>
      </c>
      <c r="H1503" s="1" t="s">
        <v>284</v>
      </c>
      <c r="I1503" s="1" t="s">
        <v>287</v>
      </c>
      <c r="J1503" s="6">
        <v>550000</v>
      </c>
      <c r="K1503" s="1" t="s">
        <v>752</v>
      </c>
      <c r="L1503" s="6">
        <v>554526</v>
      </c>
      <c r="M1503" s="2">
        <v>0</v>
      </c>
      <c r="N1503" s="1" t="s">
        <v>767</v>
      </c>
      <c r="O1503" s="1" t="s">
        <v>651</v>
      </c>
      <c r="P1503" s="2">
        <v>0</v>
      </c>
      <c r="Q1503" s="2">
        <v>0</v>
      </c>
      <c r="R1503" s="2">
        <v>-228607.26</v>
      </c>
      <c r="S1503" s="2">
        <v>0</v>
      </c>
      <c r="T1503" s="2">
        <v>-228607.26</v>
      </c>
      <c r="U1503" s="2">
        <v>0</v>
      </c>
      <c r="V1503" s="2">
        <v>0</v>
      </c>
      <c r="W1503" s="2">
        <v>0</v>
      </c>
      <c r="X1503" s="2">
        <v>-228607.26</v>
      </c>
      <c r="Y1503" s="2">
        <v>0</v>
      </c>
      <c r="Z1503" s="2">
        <v>-228607.26</v>
      </c>
      <c r="AA1503" s="2">
        <v>0</v>
      </c>
    </row>
    <row r="1504" spans="1:27" ht="15" customHeight="1" x14ac:dyDescent="0.25">
      <c r="A1504" s="75" t="str">
        <f t="shared" si="69"/>
        <v>LEBALF6.3</v>
      </c>
      <c r="B1504" s="75">
        <f>VLOOKUP(L1504,Mapping!D:F,3,0)</f>
        <v>6.3</v>
      </c>
      <c r="C1504" s="75" t="str">
        <f>VLOOKUP(L1504,Mapping!D:G,4,0)</f>
        <v>Mirror</v>
      </c>
      <c r="D1504" s="78">
        <f t="shared" si="70"/>
        <v>-4.7166999999999999E-4</v>
      </c>
      <c r="E1504" s="78">
        <f t="shared" si="71"/>
        <v>-4.7166999999999999E-4</v>
      </c>
      <c r="F1504" s="76">
        <f>VLOOKUP(L1504,Mapping!D:H,5,0)</f>
        <v>0</v>
      </c>
      <c r="G1504" s="1" t="s">
        <v>648</v>
      </c>
      <c r="H1504" s="1" t="s">
        <v>284</v>
      </c>
      <c r="I1504" s="1" t="s">
        <v>287</v>
      </c>
      <c r="J1504" s="6">
        <v>550000</v>
      </c>
      <c r="K1504" s="1" t="s">
        <v>752</v>
      </c>
      <c r="L1504" s="6">
        <v>554527</v>
      </c>
      <c r="M1504" s="2">
        <v>0</v>
      </c>
      <c r="N1504" s="1" t="s">
        <v>768</v>
      </c>
      <c r="O1504" s="1" t="s">
        <v>651</v>
      </c>
      <c r="P1504" s="2">
        <v>0</v>
      </c>
      <c r="Q1504" s="2">
        <v>0</v>
      </c>
      <c r="R1504" s="2">
        <v>-4716.7</v>
      </c>
      <c r="S1504" s="2">
        <v>0</v>
      </c>
      <c r="T1504" s="2">
        <v>-4716.7</v>
      </c>
      <c r="U1504" s="2">
        <v>0</v>
      </c>
      <c r="V1504" s="2">
        <v>0</v>
      </c>
      <c r="W1504" s="2">
        <v>0</v>
      </c>
      <c r="X1504" s="2">
        <v>-4716.7</v>
      </c>
      <c r="Y1504" s="2">
        <v>0</v>
      </c>
      <c r="Z1504" s="2">
        <v>-4716.7</v>
      </c>
      <c r="AA1504" s="2">
        <v>0</v>
      </c>
    </row>
    <row r="1505" spans="1:27" ht="15" customHeight="1" x14ac:dyDescent="0.25">
      <c r="A1505" s="75" t="str">
        <f t="shared" si="69"/>
        <v>LEBALF6.3</v>
      </c>
      <c r="B1505" s="75">
        <f>VLOOKUP(L1505,Mapping!D:F,3,0)</f>
        <v>6.3</v>
      </c>
      <c r="C1505" s="75" t="str">
        <f>VLOOKUP(L1505,Mapping!D:G,4,0)</f>
        <v>Mirror</v>
      </c>
      <c r="D1505" s="78">
        <f t="shared" si="70"/>
        <v>-3.048046E-3</v>
      </c>
      <c r="E1505" s="78">
        <f t="shared" si="71"/>
        <v>-3.048046E-3</v>
      </c>
      <c r="F1505" s="76">
        <f>VLOOKUP(L1505,Mapping!D:H,5,0)</f>
        <v>0</v>
      </c>
      <c r="G1505" s="1" t="s">
        <v>648</v>
      </c>
      <c r="H1505" s="1" t="s">
        <v>284</v>
      </c>
      <c r="I1505" s="1" t="s">
        <v>287</v>
      </c>
      <c r="J1505" s="6">
        <v>550000</v>
      </c>
      <c r="K1505" s="1" t="s">
        <v>752</v>
      </c>
      <c r="L1505" s="6">
        <v>555104</v>
      </c>
      <c r="M1505" s="2">
        <v>0</v>
      </c>
      <c r="N1505" s="1" t="s">
        <v>769</v>
      </c>
      <c r="O1505" s="1" t="s">
        <v>651</v>
      </c>
      <c r="P1505" s="2">
        <v>0</v>
      </c>
      <c r="Q1505" s="2">
        <v>0</v>
      </c>
      <c r="R1505" s="2">
        <v>-30480.46</v>
      </c>
      <c r="S1505" s="2">
        <v>0</v>
      </c>
      <c r="T1505" s="2">
        <v>-30480.46</v>
      </c>
      <c r="U1505" s="2">
        <v>0</v>
      </c>
      <c r="V1505" s="2">
        <v>0</v>
      </c>
      <c r="W1505" s="2">
        <v>0</v>
      </c>
      <c r="X1505" s="2">
        <v>-30480.46</v>
      </c>
      <c r="Y1505" s="2">
        <v>0</v>
      </c>
      <c r="Z1505" s="2">
        <v>-30480.46</v>
      </c>
      <c r="AA1505" s="2">
        <v>0</v>
      </c>
    </row>
    <row r="1506" spans="1:27" ht="15" customHeight="1" x14ac:dyDescent="0.25">
      <c r="A1506" s="75" t="str">
        <f t="shared" si="69"/>
        <v>LEBALF6.3</v>
      </c>
      <c r="B1506" s="75">
        <f>VLOOKUP(L1506,Mapping!D:F,3,0)</f>
        <v>6.3</v>
      </c>
      <c r="C1506" s="75" t="str">
        <f>VLOOKUP(L1506,Mapping!D:G,4,0)</f>
        <v>Mirror</v>
      </c>
      <c r="D1506" s="78">
        <f t="shared" si="70"/>
        <v>-1.4015616869999998</v>
      </c>
      <c r="E1506" s="78">
        <f t="shared" si="71"/>
        <v>-1.4015616869999998</v>
      </c>
      <c r="F1506" s="76">
        <f>VLOOKUP(L1506,Mapping!D:H,5,0)</f>
        <v>0</v>
      </c>
      <c r="G1506" s="1" t="s">
        <v>648</v>
      </c>
      <c r="H1506" s="1" t="s">
        <v>284</v>
      </c>
      <c r="I1506" s="1" t="s">
        <v>287</v>
      </c>
      <c r="J1506" s="6">
        <v>550000</v>
      </c>
      <c r="K1506" s="1" t="s">
        <v>752</v>
      </c>
      <c r="L1506" s="6">
        <v>555157</v>
      </c>
      <c r="M1506" s="2">
        <v>0</v>
      </c>
      <c r="N1506" s="1" t="s">
        <v>770</v>
      </c>
      <c r="O1506" s="1" t="s">
        <v>651</v>
      </c>
      <c r="P1506" s="2">
        <v>0</v>
      </c>
      <c r="Q1506" s="2">
        <v>0</v>
      </c>
      <c r="R1506" s="2">
        <v>-14015616.869999999</v>
      </c>
      <c r="S1506" s="2">
        <v>0</v>
      </c>
      <c r="T1506" s="2">
        <v>-14015616.869999999</v>
      </c>
      <c r="U1506" s="2">
        <v>0</v>
      </c>
      <c r="V1506" s="2">
        <v>0</v>
      </c>
      <c r="W1506" s="2">
        <v>0</v>
      </c>
      <c r="X1506" s="2">
        <v>-14015616.869999999</v>
      </c>
      <c r="Y1506" s="2">
        <v>0</v>
      </c>
      <c r="Z1506" s="2">
        <v>-14015616.869999999</v>
      </c>
      <c r="AA1506" s="2">
        <v>0</v>
      </c>
    </row>
    <row r="1507" spans="1:27" ht="15" customHeight="1" x14ac:dyDescent="0.25">
      <c r="A1507" s="75" t="str">
        <f t="shared" si="69"/>
        <v>LEBALF6.3</v>
      </c>
      <c r="B1507" s="75">
        <f>VLOOKUP(L1507,Mapping!D:F,3,0)</f>
        <v>6.3</v>
      </c>
      <c r="C1507" s="75" t="str">
        <f>VLOOKUP(L1507,Mapping!D:G,4,0)</f>
        <v>Mirror</v>
      </c>
      <c r="D1507" s="78">
        <f t="shared" si="70"/>
        <v>-7.9031839999999989E-3</v>
      </c>
      <c r="E1507" s="78">
        <f t="shared" si="71"/>
        <v>-7.9031839999999989E-3</v>
      </c>
      <c r="F1507" s="76">
        <f>VLOOKUP(L1507,Mapping!D:H,5,0)</f>
        <v>0</v>
      </c>
      <c r="G1507" s="1" t="s">
        <v>648</v>
      </c>
      <c r="H1507" s="1" t="s">
        <v>284</v>
      </c>
      <c r="I1507" s="1" t="s">
        <v>287</v>
      </c>
      <c r="J1507" s="6">
        <v>550000</v>
      </c>
      <c r="K1507" s="1" t="s">
        <v>752</v>
      </c>
      <c r="L1507" s="6">
        <v>555204</v>
      </c>
      <c r="M1507" s="2">
        <v>0</v>
      </c>
      <c r="N1507" s="1" t="s">
        <v>771</v>
      </c>
      <c r="O1507" s="1" t="s">
        <v>651</v>
      </c>
      <c r="P1507" s="2">
        <v>0</v>
      </c>
      <c r="Q1507" s="2">
        <v>0</v>
      </c>
      <c r="R1507" s="2">
        <v>-79031.839999999997</v>
      </c>
      <c r="S1507" s="2">
        <v>0</v>
      </c>
      <c r="T1507" s="2">
        <v>-79031.839999999997</v>
      </c>
      <c r="U1507" s="2">
        <v>0</v>
      </c>
      <c r="V1507" s="2">
        <v>0</v>
      </c>
      <c r="W1507" s="2">
        <v>0</v>
      </c>
      <c r="X1507" s="2">
        <v>-79031.839999999997</v>
      </c>
      <c r="Y1507" s="2">
        <v>0</v>
      </c>
      <c r="Z1507" s="2">
        <v>-79031.839999999997</v>
      </c>
      <c r="AA1507" s="2">
        <v>0</v>
      </c>
    </row>
    <row r="1508" spans="1:27" ht="15" customHeight="1" x14ac:dyDescent="0.25">
      <c r="A1508" s="75" t="str">
        <f t="shared" si="69"/>
        <v>LEBALF6.1</v>
      </c>
      <c r="B1508" s="75">
        <f>VLOOKUP(L1508,Mapping!D:F,3,0)</f>
        <v>6.1</v>
      </c>
      <c r="C1508" s="75" t="str">
        <f>VLOOKUP(L1508,Mapping!D:G,4,0)</f>
        <v>Accrual</v>
      </c>
      <c r="D1508" s="78">
        <f t="shared" si="70"/>
        <v>-3.8135593000000002E-2</v>
      </c>
      <c r="E1508" s="78">
        <f t="shared" si="71"/>
        <v>-3.8135593000000002E-2</v>
      </c>
      <c r="F1508" s="76">
        <f>VLOOKUP(L1508,Mapping!D:H,5,0)</f>
        <v>0</v>
      </c>
      <c r="G1508" s="1" t="s">
        <v>648</v>
      </c>
      <c r="H1508" s="1" t="s">
        <v>284</v>
      </c>
      <c r="I1508" s="1" t="s">
        <v>287</v>
      </c>
      <c r="J1508" s="6">
        <v>550000</v>
      </c>
      <c r="K1508" s="1" t="s">
        <v>752</v>
      </c>
      <c r="L1508" s="6">
        <v>555274</v>
      </c>
      <c r="M1508" s="2">
        <v>0</v>
      </c>
      <c r="N1508" s="1" t="s">
        <v>799</v>
      </c>
      <c r="O1508" s="1" t="s">
        <v>651</v>
      </c>
      <c r="P1508" s="2">
        <v>0</v>
      </c>
      <c r="Q1508" s="2">
        <v>0</v>
      </c>
      <c r="R1508" s="2">
        <v>-381355.93</v>
      </c>
      <c r="S1508" s="2">
        <v>0</v>
      </c>
      <c r="T1508" s="2">
        <v>-381355.93</v>
      </c>
      <c r="U1508" s="2">
        <v>0</v>
      </c>
      <c r="V1508" s="2">
        <v>0</v>
      </c>
      <c r="W1508" s="2">
        <v>0</v>
      </c>
      <c r="X1508" s="2">
        <v>-381355.93</v>
      </c>
      <c r="Y1508" s="2">
        <v>0</v>
      </c>
      <c r="Z1508" s="2">
        <v>-381355.93</v>
      </c>
      <c r="AA1508" s="2">
        <v>0</v>
      </c>
    </row>
    <row r="1509" spans="1:27" ht="15" customHeight="1" x14ac:dyDescent="0.25">
      <c r="A1509" s="75" t="str">
        <f t="shared" si="69"/>
        <v>LEBALF6.1</v>
      </c>
      <c r="B1509" s="75">
        <f>VLOOKUP(L1509,Mapping!D:F,3,0)</f>
        <v>6.1</v>
      </c>
      <c r="C1509" s="75" t="str">
        <f>VLOOKUP(L1509,Mapping!D:G,4,0)</f>
        <v>Accrual</v>
      </c>
      <c r="D1509" s="78">
        <f t="shared" si="70"/>
        <v>-3.4322039999999999E-3</v>
      </c>
      <c r="E1509" s="78">
        <f t="shared" si="71"/>
        <v>-3.4322039999999999E-3</v>
      </c>
      <c r="F1509" s="76">
        <f>VLOOKUP(L1509,Mapping!D:H,5,0)</f>
        <v>0</v>
      </c>
      <c r="G1509" s="1" t="s">
        <v>648</v>
      </c>
      <c r="H1509" s="1" t="s">
        <v>284</v>
      </c>
      <c r="I1509" s="1" t="s">
        <v>287</v>
      </c>
      <c r="J1509" s="6">
        <v>550000</v>
      </c>
      <c r="K1509" s="1" t="s">
        <v>752</v>
      </c>
      <c r="L1509" s="6">
        <v>555276</v>
      </c>
      <c r="M1509" s="2">
        <v>0</v>
      </c>
      <c r="N1509" s="1" t="s">
        <v>952</v>
      </c>
      <c r="O1509" s="1" t="s">
        <v>651</v>
      </c>
      <c r="P1509" s="2">
        <v>0</v>
      </c>
      <c r="Q1509" s="2">
        <v>0</v>
      </c>
      <c r="R1509" s="2">
        <v>-34322.04</v>
      </c>
      <c r="S1509" s="2">
        <v>0</v>
      </c>
      <c r="T1509" s="2">
        <v>-34322.04</v>
      </c>
      <c r="U1509" s="2">
        <v>0</v>
      </c>
      <c r="V1509" s="2">
        <v>0</v>
      </c>
      <c r="W1509" s="2">
        <v>0</v>
      </c>
      <c r="X1509" s="2">
        <v>-34322.04</v>
      </c>
      <c r="Y1509" s="2">
        <v>0</v>
      </c>
      <c r="Z1509" s="2">
        <v>-34322.04</v>
      </c>
      <c r="AA1509" s="2">
        <v>0</v>
      </c>
    </row>
    <row r="1510" spans="1:27" ht="15" customHeight="1" x14ac:dyDescent="0.25">
      <c r="A1510" s="75" t="str">
        <f t="shared" si="69"/>
        <v>LEBALF6.1</v>
      </c>
      <c r="B1510" s="75">
        <f>VLOOKUP(L1510,Mapping!D:F,3,0)</f>
        <v>6.1</v>
      </c>
      <c r="C1510" s="75" t="str">
        <f>VLOOKUP(L1510,Mapping!D:G,4,0)</f>
        <v>Accrual</v>
      </c>
      <c r="D1510" s="78">
        <f t="shared" si="70"/>
        <v>-3.4322039999999999E-3</v>
      </c>
      <c r="E1510" s="78">
        <f t="shared" si="71"/>
        <v>-3.4322039999999999E-3</v>
      </c>
      <c r="F1510" s="76">
        <f>VLOOKUP(L1510,Mapping!D:H,5,0)</f>
        <v>0</v>
      </c>
      <c r="G1510" s="1" t="s">
        <v>648</v>
      </c>
      <c r="H1510" s="1" t="s">
        <v>284</v>
      </c>
      <c r="I1510" s="1" t="s">
        <v>287</v>
      </c>
      <c r="J1510" s="6">
        <v>550000</v>
      </c>
      <c r="K1510" s="1" t="s">
        <v>752</v>
      </c>
      <c r="L1510" s="6">
        <v>555277</v>
      </c>
      <c r="M1510" s="2">
        <v>0</v>
      </c>
      <c r="N1510" s="1" t="s">
        <v>953</v>
      </c>
      <c r="O1510" s="1" t="s">
        <v>651</v>
      </c>
      <c r="P1510" s="2">
        <v>0</v>
      </c>
      <c r="Q1510" s="2">
        <v>0</v>
      </c>
      <c r="R1510" s="2">
        <v>-34322.04</v>
      </c>
      <c r="S1510" s="2">
        <v>0</v>
      </c>
      <c r="T1510" s="2">
        <v>-34322.04</v>
      </c>
      <c r="U1510" s="2">
        <v>0</v>
      </c>
      <c r="V1510" s="2">
        <v>0</v>
      </c>
      <c r="W1510" s="2">
        <v>0</v>
      </c>
      <c r="X1510" s="2">
        <v>-34322.04</v>
      </c>
      <c r="Y1510" s="2">
        <v>0</v>
      </c>
      <c r="Z1510" s="2">
        <v>-34322.04</v>
      </c>
      <c r="AA1510" s="2">
        <v>0</v>
      </c>
    </row>
    <row r="1511" spans="1:27" ht="15" customHeight="1" x14ac:dyDescent="0.25">
      <c r="A1511" s="75" t="str">
        <f t="shared" si="69"/>
        <v>LEBALF6.3</v>
      </c>
      <c r="B1511" s="75">
        <f>VLOOKUP(L1511,Mapping!D:F,3,0)</f>
        <v>6.3</v>
      </c>
      <c r="C1511" s="75" t="str">
        <f>VLOOKUP(L1511,Mapping!D:G,4,0)</f>
        <v>Accrual</v>
      </c>
      <c r="D1511" s="78">
        <f t="shared" si="70"/>
        <v>4.5000000999999998E-2</v>
      </c>
      <c r="E1511" s="78">
        <f t="shared" si="71"/>
        <v>4.5000000999999998E-2</v>
      </c>
      <c r="F1511" s="76">
        <f>VLOOKUP(L1511,Mapping!D:H,5,0)</f>
        <v>0</v>
      </c>
      <c r="G1511" s="1" t="s">
        <v>648</v>
      </c>
      <c r="H1511" s="1" t="s">
        <v>284</v>
      </c>
      <c r="I1511" s="1" t="s">
        <v>287</v>
      </c>
      <c r="J1511" s="6">
        <v>550000</v>
      </c>
      <c r="K1511" s="1" t="s">
        <v>752</v>
      </c>
      <c r="L1511" s="6">
        <v>555280</v>
      </c>
      <c r="M1511" s="2">
        <v>0</v>
      </c>
      <c r="N1511" s="1" t="s">
        <v>954</v>
      </c>
      <c r="O1511" s="1" t="s">
        <v>651</v>
      </c>
      <c r="P1511" s="2">
        <v>0</v>
      </c>
      <c r="Q1511" s="2">
        <v>0</v>
      </c>
      <c r="R1511" s="2">
        <v>0</v>
      </c>
      <c r="S1511" s="2">
        <v>450000.01</v>
      </c>
      <c r="T1511" s="2">
        <v>0</v>
      </c>
      <c r="U1511" s="2">
        <v>450000.01</v>
      </c>
      <c r="V1511" s="2">
        <v>0</v>
      </c>
      <c r="W1511" s="2">
        <v>0</v>
      </c>
      <c r="X1511" s="2">
        <v>0</v>
      </c>
      <c r="Y1511" s="2">
        <v>450000.01</v>
      </c>
      <c r="Z1511" s="2">
        <v>0</v>
      </c>
      <c r="AA1511" s="2">
        <v>450000.01</v>
      </c>
    </row>
    <row r="1512" spans="1:27" ht="15" customHeight="1" x14ac:dyDescent="0.25">
      <c r="A1512" s="75" t="str">
        <f t="shared" si="69"/>
        <v>LEBALF6.1</v>
      </c>
      <c r="B1512" s="75">
        <f>VLOOKUP(L1512,Mapping!D:F,3,0)</f>
        <v>6.1</v>
      </c>
      <c r="C1512" s="75" t="str">
        <f>VLOOKUP(L1512,Mapping!D:G,4,0)</f>
        <v>Accrual</v>
      </c>
      <c r="D1512" s="78">
        <f t="shared" si="70"/>
        <v>-0.20700766599999998</v>
      </c>
      <c r="E1512" s="78">
        <f t="shared" si="71"/>
        <v>-0.20700766599999998</v>
      </c>
      <c r="F1512" s="76">
        <f>VLOOKUP(L1512,Mapping!D:H,5,0)</f>
        <v>0</v>
      </c>
      <c r="G1512" s="1" t="s">
        <v>648</v>
      </c>
      <c r="H1512" s="1" t="s">
        <v>284</v>
      </c>
      <c r="I1512" s="1" t="s">
        <v>287</v>
      </c>
      <c r="J1512" s="6">
        <v>550000</v>
      </c>
      <c r="K1512" s="1" t="s">
        <v>752</v>
      </c>
      <c r="L1512" s="6">
        <v>555597</v>
      </c>
      <c r="M1512" s="2">
        <v>0</v>
      </c>
      <c r="N1512" s="1" t="s">
        <v>772</v>
      </c>
      <c r="O1512" s="1" t="s">
        <v>651</v>
      </c>
      <c r="P1512" s="2">
        <v>0</v>
      </c>
      <c r="Q1512" s="2">
        <v>0</v>
      </c>
      <c r="R1512" s="2">
        <v>-2070076.66</v>
      </c>
      <c r="S1512" s="2">
        <v>0</v>
      </c>
      <c r="T1512" s="2">
        <v>-2070076.66</v>
      </c>
      <c r="U1512" s="2">
        <v>0</v>
      </c>
      <c r="V1512" s="2">
        <v>0</v>
      </c>
      <c r="W1512" s="2">
        <v>0</v>
      </c>
      <c r="X1512" s="2">
        <v>-2070076.66</v>
      </c>
      <c r="Y1512" s="2">
        <v>0</v>
      </c>
      <c r="Z1512" s="2">
        <v>-2070076.66</v>
      </c>
      <c r="AA1512" s="2">
        <v>0</v>
      </c>
    </row>
    <row r="1513" spans="1:27" ht="15" customHeight="1" x14ac:dyDescent="0.25">
      <c r="A1513" s="75" t="str">
        <f t="shared" si="69"/>
        <v>LEBALF6.1</v>
      </c>
      <c r="B1513" s="75">
        <f>VLOOKUP(L1513,Mapping!D:F,3,0)</f>
        <v>6.1</v>
      </c>
      <c r="C1513" s="75" t="str">
        <f>VLOOKUP(L1513,Mapping!D:G,4,0)</f>
        <v>Accrual</v>
      </c>
      <c r="D1513" s="78">
        <f t="shared" si="70"/>
        <v>-0.20700766599999998</v>
      </c>
      <c r="E1513" s="78">
        <f t="shared" si="71"/>
        <v>-0.20700766599999998</v>
      </c>
      <c r="F1513" s="76">
        <f>VLOOKUP(L1513,Mapping!D:H,5,0)</f>
        <v>0</v>
      </c>
      <c r="G1513" s="1" t="s">
        <v>648</v>
      </c>
      <c r="H1513" s="1" t="s">
        <v>284</v>
      </c>
      <c r="I1513" s="1" t="s">
        <v>287</v>
      </c>
      <c r="J1513" s="6">
        <v>550000</v>
      </c>
      <c r="K1513" s="1" t="s">
        <v>752</v>
      </c>
      <c r="L1513" s="6">
        <v>555598</v>
      </c>
      <c r="M1513" s="2">
        <v>0</v>
      </c>
      <c r="N1513" s="1" t="s">
        <v>773</v>
      </c>
      <c r="O1513" s="1" t="s">
        <v>651</v>
      </c>
      <c r="P1513" s="2">
        <v>0</v>
      </c>
      <c r="Q1513" s="2">
        <v>0</v>
      </c>
      <c r="R1513" s="2">
        <v>-2070076.66</v>
      </c>
      <c r="S1513" s="2">
        <v>0</v>
      </c>
      <c r="T1513" s="2">
        <v>-2070076.66</v>
      </c>
      <c r="U1513" s="2">
        <v>0</v>
      </c>
      <c r="V1513" s="2">
        <v>0</v>
      </c>
      <c r="W1513" s="2">
        <v>0</v>
      </c>
      <c r="X1513" s="2">
        <v>-2070076.66</v>
      </c>
      <c r="Y1513" s="2">
        <v>0</v>
      </c>
      <c r="Z1513" s="2">
        <v>-2070076.66</v>
      </c>
      <c r="AA1513" s="2">
        <v>0</v>
      </c>
    </row>
    <row r="1514" spans="1:27" ht="15" customHeight="1" x14ac:dyDescent="0.25">
      <c r="A1514" s="75" t="str">
        <f t="shared" si="69"/>
        <v>LEBALF6.1</v>
      </c>
      <c r="B1514" s="75">
        <f>VLOOKUP(L1514,Mapping!D:F,3,0)</f>
        <v>6.1</v>
      </c>
      <c r="C1514" s="75" t="str">
        <f>VLOOKUP(L1514,Mapping!D:G,4,0)</f>
        <v>Accrual</v>
      </c>
      <c r="D1514" s="78">
        <f t="shared" si="70"/>
        <v>1.2699799999999999E-4</v>
      </c>
      <c r="E1514" s="78">
        <f t="shared" si="71"/>
        <v>1.2699799999999999E-4</v>
      </c>
      <c r="F1514" s="76">
        <f>VLOOKUP(L1514,Mapping!D:H,5,0)</f>
        <v>0</v>
      </c>
      <c r="G1514" s="1" t="s">
        <v>648</v>
      </c>
      <c r="H1514" s="1" t="s">
        <v>284</v>
      </c>
      <c r="I1514" s="1" t="s">
        <v>287</v>
      </c>
      <c r="J1514" s="6">
        <v>550000</v>
      </c>
      <c r="K1514" s="1" t="s">
        <v>752</v>
      </c>
      <c r="L1514" s="6">
        <v>555599</v>
      </c>
      <c r="M1514" s="2">
        <v>0</v>
      </c>
      <c r="N1514" s="1" t="s">
        <v>774</v>
      </c>
      <c r="O1514" s="1" t="s">
        <v>651</v>
      </c>
      <c r="P1514" s="2">
        <v>0</v>
      </c>
      <c r="Q1514" s="2">
        <v>0</v>
      </c>
      <c r="R1514" s="2">
        <v>0</v>
      </c>
      <c r="S1514" s="2">
        <v>1269.98</v>
      </c>
      <c r="T1514" s="2">
        <v>0</v>
      </c>
      <c r="U1514" s="2">
        <v>1269.98</v>
      </c>
      <c r="V1514" s="2">
        <v>0</v>
      </c>
      <c r="W1514" s="2">
        <v>0</v>
      </c>
      <c r="X1514" s="2">
        <v>0</v>
      </c>
      <c r="Y1514" s="2">
        <v>1269.98</v>
      </c>
      <c r="Z1514" s="2">
        <v>0</v>
      </c>
      <c r="AA1514" s="2">
        <v>1269.98</v>
      </c>
    </row>
    <row r="1515" spans="1:27" ht="15" customHeight="1" x14ac:dyDescent="0.25">
      <c r="A1515" s="75" t="str">
        <f t="shared" si="69"/>
        <v>LEBALF6.1</v>
      </c>
      <c r="B1515" s="75">
        <f>VLOOKUP(L1515,Mapping!D:F,3,0)</f>
        <v>6.1</v>
      </c>
      <c r="C1515" s="75" t="str">
        <f>VLOOKUP(L1515,Mapping!D:G,4,0)</f>
        <v>Accrual</v>
      </c>
      <c r="D1515" s="78">
        <f t="shared" si="70"/>
        <v>1.2699799999999999E-4</v>
      </c>
      <c r="E1515" s="78">
        <f t="shared" si="71"/>
        <v>1.2699799999999999E-4</v>
      </c>
      <c r="F1515" s="76">
        <f>VLOOKUP(L1515,Mapping!D:H,5,0)</f>
        <v>0</v>
      </c>
      <c r="G1515" s="1" t="s">
        <v>648</v>
      </c>
      <c r="H1515" s="1" t="s">
        <v>284</v>
      </c>
      <c r="I1515" s="1" t="s">
        <v>287</v>
      </c>
      <c r="J1515" s="6">
        <v>550000</v>
      </c>
      <c r="K1515" s="1" t="s">
        <v>752</v>
      </c>
      <c r="L1515" s="6">
        <v>555600</v>
      </c>
      <c r="M1515" s="2">
        <v>0</v>
      </c>
      <c r="N1515" s="1" t="s">
        <v>775</v>
      </c>
      <c r="O1515" s="1" t="s">
        <v>651</v>
      </c>
      <c r="P1515" s="2">
        <v>0</v>
      </c>
      <c r="Q1515" s="2">
        <v>0</v>
      </c>
      <c r="R1515" s="2">
        <v>0</v>
      </c>
      <c r="S1515" s="2">
        <v>1269.98</v>
      </c>
      <c r="T1515" s="2">
        <v>0</v>
      </c>
      <c r="U1515" s="2">
        <v>1269.98</v>
      </c>
      <c r="V1515" s="2">
        <v>0</v>
      </c>
      <c r="W1515" s="2">
        <v>0</v>
      </c>
      <c r="X1515" s="2">
        <v>0</v>
      </c>
      <c r="Y1515" s="2">
        <v>1269.98</v>
      </c>
      <c r="Z1515" s="2">
        <v>0</v>
      </c>
      <c r="AA1515" s="2">
        <v>1269.98</v>
      </c>
    </row>
    <row r="1516" spans="1:27" ht="15" customHeight="1" x14ac:dyDescent="0.25">
      <c r="A1516" s="75" t="str">
        <f t="shared" si="69"/>
        <v>LEBALF6.3</v>
      </c>
      <c r="B1516" s="75">
        <f>VLOOKUP(L1516,Mapping!D:F,3,0)</f>
        <v>6.3</v>
      </c>
      <c r="C1516" s="75" t="str">
        <f>VLOOKUP(L1516,Mapping!D:G,4,0)</f>
        <v>Mirror</v>
      </c>
      <c r="D1516" s="78">
        <f t="shared" si="70"/>
        <v>-7.65382E-4</v>
      </c>
      <c r="E1516" s="78">
        <f t="shared" si="71"/>
        <v>-7.65382E-4</v>
      </c>
      <c r="F1516" s="76">
        <f>VLOOKUP(L1516,Mapping!D:H,5,0)</f>
        <v>0</v>
      </c>
      <c r="G1516" s="1" t="s">
        <v>648</v>
      </c>
      <c r="H1516" s="1" t="s">
        <v>284</v>
      </c>
      <c r="I1516" s="1" t="s">
        <v>287</v>
      </c>
      <c r="J1516" s="6">
        <v>550000</v>
      </c>
      <c r="K1516" s="1" t="s">
        <v>752</v>
      </c>
      <c r="L1516" s="6">
        <v>556421</v>
      </c>
      <c r="M1516" s="2">
        <v>0</v>
      </c>
      <c r="N1516" s="1" t="s">
        <v>776</v>
      </c>
      <c r="O1516" s="1" t="s">
        <v>651</v>
      </c>
      <c r="P1516" s="2">
        <v>0</v>
      </c>
      <c r="Q1516" s="2">
        <v>0</v>
      </c>
      <c r="R1516" s="2">
        <v>-7653.82</v>
      </c>
      <c r="S1516" s="2">
        <v>0</v>
      </c>
      <c r="T1516" s="2">
        <v>-7653.82</v>
      </c>
      <c r="U1516" s="2">
        <v>0</v>
      </c>
      <c r="V1516" s="2">
        <v>0</v>
      </c>
      <c r="W1516" s="2">
        <v>0</v>
      </c>
      <c r="X1516" s="2">
        <v>-7653.82</v>
      </c>
      <c r="Y1516" s="2">
        <v>0</v>
      </c>
      <c r="Z1516" s="2">
        <v>-7653.82</v>
      </c>
      <c r="AA1516" s="2">
        <v>0</v>
      </c>
    </row>
    <row r="1517" spans="1:27" ht="15" customHeight="1" x14ac:dyDescent="0.25">
      <c r="A1517" s="75" t="str">
        <f t="shared" si="69"/>
        <v>LEBALF6.1</v>
      </c>
      <c r="B1517" s="75">
        <f>VLOOKUP(L1517,Mapping!D:F,3,0)</f>
        <v>6.1</v>
      </c>
      <c r="C1517" s="75" t="str">
        <f>VLOOKUP(L1517,Mapping!D:G,4,0)</f>
        <v>Accrual</v>
      </c>
      <c r="D1517" s="78">
        <f t="shared" si="70"/>
        <v>-2.3000220850000002</v>
      </c>
      <c r="E1517" s="78">
        <f t="shared" si="71"/>
        <v>-2.3000220850000002</v>
      </c>
      <c r="F1517" s="76">
        <f>VLOOKUP(L1517,Mapping!D:H,5,0)</f>
        <v>0</v>
      </c>
      <c r="G1517" s="1" t="s">
        <v>648</v>
      </c>
      <c r="H1517" s="1" t="s">
        <v>284</v>
      </c>
      <c r="I1517" s="1" t="s">
        <v>287</v>
      </c>
      <c r="J1517" s="6">
        <v>555100</v>
      </c>
      <c r="K1517" s="1" t="s">
        <v>777</v>
      </c>
      <c r="L1517" s="6">
        <v>555100</v>
      </c>
      <c r="M1517" s="2">
        <v>0</v>
      </c>
      <c r="N1517" s="1" t="s">
        <v>778</v>
      </c>
      <c r="O1517" s="1" t="s">
        <v>651</v>
      </c>
      <c r="P1517" s="2">
        <v>0</v>
      </c>
      <c r="Q1517" s="2">
        <v>0</v>
      </c>
      <c r="R1517" s="2">
        <v>-23000220.850000001</v>
      </c>
      <c r="S1517" s="2">
        <v>0</v>
      </c>
      <c r="T1517" s="2">
        <v>-23000220.850000001</v>
      </c>
      <c r="U1517" s="2">
        <v>0</v>
      </c>
      <c r="V1517" s="2">
        <v>0</v>
      </c>
      <c r="W1517" s="2">
        <v>0</v>
      </c>
      <c r="X1517" s="2">
        <v>-23000220.850000001</v>
      </c>
      <c r="Y1517" s="2">
        <v>0</v>
      </c>
      <c r="Z1517" s="2">
        <v>-23000220.850000001</v>
      </c>
      <c r="AA1517" s="2">
        <v>0</v>
      </c>
    </row>
    <row r="1518" spans="1:27" ht="15" customHeight="1" x14ac:dyDescent="0.25">
      <c r="A1518" s="75" t="str">
        <f t="shared" si="69"/>
        <v>LEBALF6.1</v>
      </c>
      <c r="B1518" s="75">
        <f>VLOOKUP(L1518,Mapping!D:F,3,0)</f>
        <v>6.1</v>
      </c>
      <c r="C1518" s="75" t="str">
        <f>VLOOKUP(L1518,Mapping!D:G,4,0)</f>
        <v>Accrual</v>
      </c>
      <c r="D1518" s="78">
        <f t="shared" si="70"/>
        <v>1.410983E-3</v>
      </c>
      <c r="E1518" s="78">
        <f t="shared" si="71"/>
        <v>1.410983E-3</v>
      </c>
      <c r="F1518" s="76">
        <f>VLOOKUP(L1518,Mapping!D:H,5,0)</f>
        <v>0</v>
      </c>
      <c r="G1518" s="1" t="s">
        <v>648</v>
      </c>
      <c r="H1518" s="1" t="s">
        <v>284</v>
      </c>
      <c r="I1518" s="1" t="s">
        <v>287</v>
      </c>
      <c r="J1518" s="6">
        <v>555100</v>
      </c>
      <c r="K1518" s="1" t="s">
        <v>777</v>
      </c>
      <c r="L1518" s="6">
        <v>555329</v>
      </c>
      <c r="M1518" s="2">
        <v>0</v>
      </c>
      <c r="N1518" s="1" t="s">
        <v>779</v>
      </c>
      <c r="O1518" s="1" t="s">
        <v>651</v>
      </c>
      <c r="P1518" s="2">
        <v>0</v>
      </c>
      <c r="Q1518" s="2">
        <v>0</v>
      </c>
      <c r="R1518" s="2">
        <v>0</v>
      </c>
      <c r="S1518" s="2">
        <v>14109.83</v>
      </c>
      <c r="T1518" s="2">
        <v>0</v>
      </c>
      <c r="U1518" s="2">
        <v>14109.83</v>
      </c>
      <c r="V1518" s="2">
        <v>0</v>
      </c>
      <c r="W1518" s="2">
        <v>0</v>
      </c>
      <c r="X1518" s="2">
        <v>0</v>
      </c>
      <c r="Y1518" s="2">
        <v>14109.83</v>
      </c>
      <c r="Z1518" s="2">
        <v>0</v>
      </c>
      <c r="AA1518" s="2">
        <v>14109.83</v>
      </c>
    </row>
    <row r="1519" spans="1:27" ht="15" customHeight="1" x14ac:dyDescent="0.25">
      <c r="A1519" s="75" t="str">
        <f t="shared" si="69"/>
        <v>LEBALF6.1</v>
      </c>
      <c r="B1519" s="75">
        <f>VLOOKUP(L1519,Mapping!D:F,3,0)</f>
        <v>6.1</v>
      </c>
      <c r="C1519" s="75" t="str">
        <f>VLOOKUP(L1519,Mapping!D:G,4,0)</f>
        <v>Accrual</v>
      </c>
      <c r="D1519" s="78">
        <f t="shared" si="70"/>
        <v>-7.6271186000000005E-2</v>
      </c>
      <c r="E1519" s="78">
        <f t="shared" si="71"/>
        <v>-7.6271186000000005E-2</v>
      </c>
      <c r="F1519" s="76">
        <f>VLOOKUP(L1519,Mapping!D:H,5,0)</f>
        <v>0</v>
      </c>
      <c r="G1519" s="1" t="s">
        <v>648</v>
      </c>
      <c r="H1519" s="1" t="s">
        <v>284</v>
      </c>
      <c r="I1519" s="1" t="s">
        <v>287</v>
      </c>
      <c r="J1519" s="6">
        <v>555100</v>
      </c>
      <c r="K1519" s="1" t="s">
        <v>777</v>
      </c>
      <c r="L1519" s="6">
        <v>557773</v>
      </c>
      <c r="M1519" s="2">
        <v>0</v>
      </c>
      <c r="N1519" s="1" t="s">
        <v>1028</v>
      </c>
      <c r="O1519" s="1" t="s">
        <v>651</v>
      </c>
      <c r="P1519" s="2">
        <v>0</v>
      </c>
      <c r="Q1519" s="2">
        <v>0</v>
      </c>
      <c r="R1519" s="2">
        <v>-762711.86</v>
      </c>
      <c r="S1519" s="2">
        <v>0</v>
      </c>
      <c r="T1519" s="2">
        <v>-762711.86</v>
      </c>
      <c r="U1519" s="2">
        <v>0</v>
      </c>
      <c r="V1519" s="2">
        <v>0</v>
      </c>
      <c r="W1519" s="2">
        <v>0</v>
      </c>
      <c r="X1519" s="2">
        <v>-762711.86</v>
      </c>
      <c r="Y1519" s="2">
        <v>0</v>
      </c>
      <c r="Z1519" s="2">
        <v>-762711.86</v>
      </c>
      <c r="AA1519" s="2">
        <v>0</v>
      </c>
    </row>
    <row r="1520" spans="1:27" ht="15" customHeight="1" x14ac:dyDescent="0.25">
      <c r="A1520" s="75" t="str">
        <f t="shared" si="69"/>
        <v>LEBALF6.1</v>
      </c>
      <c r="B1520" s="75">
        <f>VLOOKUP(L1520,Mapping!D:F,3,0)</f>
        <v>6.1</v>
      </c>
      <c r="C1520" s="75" t="str">
        <f>VLOOKUP(L1520,Mapping!D:G,4,0)</f>
        <v>Accrual</v>
      </c>
      <c r="D1520" s="78">
        <f t="shared" si="70"/>
        <v>-6.8644070000000003E-3</v>
      </c>
      <c r="E1520" s="78">
        <f t="shared" si="71"/>
        <v>-6.8644070000000003E-3</v>
      </c>
      <c r="F1520" s="76">
        <f>VLOOKUP(L1520,Mapping!D:H,5,0)</f>
        <v>0</v>
      </c>
      <c r="G1520" s="1" t="s">
        <v>648</v>
      </c>
      <c r="H1520" s="1" t="s">
        <v>284</v>
      </c>
      <c r="I1520" s="1" t="s">
        <v>287</v>
      </c>
      <c r="J1520" s="6">
        <v>555100</v>
      </c>
      <c r="K1520" s="1" t="s">
        <v>777</v>
      </c>
      <c r="L1520" s="6">
        <v>557774</v>
      </c>
      <c r="M1520" s="2">
        <v>0</v>
      </c>
      <c r="N1520" s="1" t="s">
        <v>1029</v>
      </c>
      <c r="O1520" s="1" t="s">
        <v>651</v>
      </c>
      <c r="P1520" s="2">
        <v>0</v>
      </c>
      <c r="Q1520" s="2">
        <v>0</v>
      </c>
      <c r="R1520" s="2">
        <v>-68644.070000000007</v>
      </c>
      <c r="S1520" s="2">
        <v>0</v>
      </c>
      <c r="T1520" s="2">
        <v>-68644.070000000007</v>
      </c>
      <c r="U1520" s="2">
        <v>0</v>
      </c>
      <c r="V1520" s="2">
        <v>0</v>
      </c>
      <c r="W1520" s="2">
        <v>0</v>
      </c>
      <c r="X1520" s="2">
        <v>-68644.070000000007</v>
      </c>
      <c r="Y1520" s="2">
        <v>0</v>
      </c>
      <c r="Z1520" s="2">
        <v>-68644.070000000007</v>
      </c>
      <c r="AA1520" s="2">
        <v>0</v>
      </c>
    </row>
    <row r="1521" spans="1:27" ht="15" customHeight="1" x14ac:dyDescent="0.25">
      <c r="A1521" s="75" t="str">
        <f t="shared" si="69"/>
        <v>LEBALF6.1</v>
      </c>
      <c r="B1521" s="75">
        <f>VLOOKUP(L1521,Mapping!D:F,3,0)</f>
        <v>6.1</v>
      </c>
      <c r="C1521" s="75" t="str">
        <f>VLOOKUP(L1521,Mapping!D:G,4,0)</f>
        <v>Accrual</v>
      </c>
      <c r="D1521" s="78">
        <f t="shared" si="70"/>
        <v>-6.8644070000000003E-3</v>
      </c>
      <c r="E1521" s="78">
        <f t="shared" si="71"/>
        <v>-6.8644070000000003E-3</v>
      </c>
      <c r="F1521" s="76">
        <f>VLOOKUP(L1521,Mapping!D:H,5,0)</f>
        <v>0</v>
      </c>
      <c r="G1521" s="1" t="s">
        <v>648</v>
      </c>
      <c r="H1521" s="1" t="s">
        <v>284</v>
      </c>
      <c r="I1521" s="1" t="s">
        <v>287</v>
      </c>
      <c r="J1521" s="6">
        <v>555100</v>
      </c>
      <c r="K1521" s="1" t="s">
        <v>777</v>
      </c>
      <c r="L1521" s="6">
        <v>557775</v>
      </c>
      <c r="M1521" s="2">
        <v>0</v>
      </c>
      <c r="N1521" s="1" t="s">
        <v>1030</v>
      </c>
      <c r="O1521" s="1" t="s">
        <v>651</v>
      </c>
      <c r="P1521" s="2">
        <v>0</v>
      </c>
      <c r="Q1521" s="2">
        <v>0</v>
      </c>
      <c r="R1521" s="2">
        <v>-68644.070000000007</v>
      </c>
      <c r="S1521" s="2">
        <v>0</v>
      </c>
      <c r="T1521" s="2">
        <v>-68644.070000000007</v>
      </c>
      <c r="U1521" s="2">
        <v>0</v>
      </c>
      <c r="V1521" s="2">
        <v>0</v>
      </c>
      <c r="W1521" s="2">
        <v>0</v>
      </c>
      <c r="X1521" s="2">
        <v>-68644.070000000007</v>
      </c>
      <c r="Y1521" s="2">
        <v>0</v>
      </c>
      <c r="Z1521" s="2">
        <v>-68644.070000000007</v>
      </c>
      <c r="AA1521" s="2">
        <v>0</v>
      </c>
    </row>
    <row r="1522" spans="1:27" ht="15" customHeight="1" x14ac:dyDescent="0.25">
      <c r="A1522" s="75" t="str">
        <f t="shared" si="69"/>
        <v>LEBALF6.3</v>
      </c>
      <c r="B1522" s="75">
        <f>VLOOKUP(L1522,Mapping!D:F,3,0)</f>
        <v>6.3</v>
      </c>
      <c r="C1522" s="75" t="str">
        <f>VLOOKUP(L1522,Mapping!D:G,4,0)</f>
        <v>Accrual</v>
      </c>
      <c r="D1522" s="78">
        <f t="shared" si="70"/>
        <v>0.09</v>
      </c>
      <c r="E1522" s="78">
        <f t="shared" si="71"/>
        <v>0.09</v>
      </c>
      <c r="F1522" s="76">
        <f>VLOOKUP(L1522,Mapping!D:H,5,0)</f>
        <v>0</v>
      </c>
      <c r="G1522" s="1" t="s">
        <v>648</v>
      </c>
      <c r="H1522" s="1" t="s">
        <v>284</v>
      </c>
      <c r="I1522" s="1" t="s">
        <v>287</v>
      </c>
      <c r="J1522" s="6">
        <v>555100</v>
      </c>
      <c r="K1522" s="1" t="s">
        <v>777</v>
      </c>
      <c r="L1522" s="6">
        <v>557776</v>
      </c>
      <c r="M1522" s="2">
        <v>0</v>
      </c>
      <c r="N1522" s="1" t="s">
        <v>1031</v>
      </c>
      <c r="O1522" s="1" t="s">
        <v>651</v>
      </c>
      <c r="P1522" s="2">
        <v>0</v>
      </c>
      <c r="Q1522" s="2">
        <v>0</v>
      </c>
      <c r="R1522" s="2">
        <v>0</v>
      </c>
      <c r="S1522" s="2">
        <v>900000</v>
      </c>
      <c r="T1522" s="2">
        <v>0</v>
      </c>
      <c r="U1522" s="2">
        <v>900000</v>
      </c>
      <c r="V1522" s="2">
        <v>0</v>
      </c>
      <c r="W1522" s="2">
        <v>0</v>
      </c>
      <c r="X1522" s="2">
        <v>0</v>
      </c>
      <c r="Y1522" s="2">
        <v>900000</v>
      </c>
      <c r="Z1522" s="2">
        <v>0</v>
      </c>
      <c r="AA1522" s="2">
        <v>900000</v>
      </c>
    </row>
    <row r="1523" spans="1:27" ht="15" customHeight="1" x14ac:dyDescent="0.25">
      <c r="A1523" s="75" t="str">
        <f t="shared" si="69"/>
        <v>LEBALFIgnore</v>
      </c>
      <c r="B1523" s="75" t="str">
        <f>VLOOKUP(L1523,Mapping!D:F,3,0)</f>
        <v>Ignore</v>
      </c>
      <c r="C1523" s="75" t="str">
        <f>VLOOKUP(L1523,Mapping!D:G,4,0)</f>
        <v>Ignore</v>
      </c>
      <c r="D1523" s="78">
        <f t="shared" si="70"/>
        <v>-3.0577637850000001</v>
      </c>
      <c r="E1523" s="78">
        <f t="shared" si="71"/>
        <v>-3.0577637850000001</v>
      </c>
      <c r="F1523" s="76">
        <f>VLOOKUP(L1523,Mapping!D:H,5,0)</f>
        <v>0</v>
      </c>
      <c r="G1523" s="1" t="s">
        <v>648</v>
      </c>
      <c r="H1523" s="1" t="s">
        <v>284</v>
      </c>
      <c r="I1523" s="1" t="s">
        <v>287</v>
      </c>
      <c r="J1523" s="6">
        <v>555300</v>
      </c>
      <c r="K1523" s="1" t="s">
        <v>783</v>
      </c>
      <c r="L1523" s="6">
        <v>553143</v>
      </c>
      <c r="M1523" s="2">
        <v>0</v>
      </c>
      <c r="N1523" s="1" t="s">
        <v>784</v>
      </c>
      <c r="O1523" s="1" t="s">
        <v>651</v>
      </c>
      <c r="P1523" s="2">
        <v>0</v>
      </c>
      <c r="Q1523" s="2">
        <v>0</v>
      </c>
      <c r="R1523" s="2">
        <v>-30577637.850000001</v>
      </c>
      <c r="S1523" s="2">
        <v>0</v>
      </c>
      <c r="T1523" s="2">
        <v>-30577637.850000001</v>
      </c>
      <c r="U1523" s="2">
        <v>0</v>
      </c>
      <c r="V1523" s="2">
        <v>0</v>
      </c>
      <c r="W1523" s="2">
        <v>0</v>
      </c>
      <c r="X1523" s="2">
        <v>-30577637.850000001</v>
      </c>
      <c r="Y1523" s="2">
        <v>0</v>
      </c>
      <c r="Z1523" s="2">
        <v>-30577637.850000001</v>
      </c>
      <c r="AA1523" s="2">
        <v>0</v>
      </c>
    </row>
    <row r="1524" spans="1:27" ht="15" customHeight="1" x14ac:dyDescent="0.25">
      <c r="A1524" s="75" t="str">
        <f t="shared" si="69"/>
        <v>LEBALFIgnore</v>
      </c>
      <c r="B1524" s="75" t="str">
        <f>VLOOKUP(L1524,Mapping!D:F,3,0)</f>
        <v>Ignore</v>
      </c>
      <c r="C1524" s="75" t="str">
        <f>VLOOKUP(L1524,Mapping!D:G,4,0)</f>
        <v>Ignore</v>
      </c>
      <c r="D1524" s="78">
        <f t="shared" si="70"/>
        <v>-1.502060919</v>
      </c>
      <c r="E1524" s="78">
        <f t="shared" si="71"/>
        <v>-1.502060919</v>
      </c>
      <c r="F1524" s="76">
        <f>VLOOKUP(L1524,Mapping!D:H,5,0)</f>
        <v>0</v>
      </c>
      <c r="G1524" s="1" t="s">
        <v>648</v>
      </c>
      <c r="H1524" s="1" t="s">
        <v>284</v>
      </c>
      <c r="I1524" s="1" t="s">
        <v>287</v>
      </c>
      <c r="J1524" s="6">
        <v>555300</v>
      </c>
      <c r="K1524" s="1" t="s">
        <v>783</v>
      </c>
      <c r="L1524" s="6">
        <v>554346</v>
      </c>
      <c r="M1524" s="2">
        <v>0</v>
      </c>
      <c r="N1524" s="1" t="s">
        <v>804</v>
      </c>
      <c r="O1524" s="1" t="s">
        <v>651</v>
      </c>
      <c r="P1524" s="2">
        <v>0</v>
      </c>
      <c r="Q1524" s="2">
        <v>0</v>
      </c>
      <c r="R1524" s="2">
        <v>-15020609.189999999</v>
      </c>
      <c r="S1524" s="2">
        <v>0</v>
      </c>
      <c r="T1524" s="2">
        <v>-15020609.189999999</v>
      </c>
      <c r="U1524" s="2">
        <v>0</v>
      </c>
      <c r="V1524" s="2">
        <v>0</v>
      </c>
      <c r="W1524" s="2">
        <v>0</v>
      </c>
      <c r="X1524" s="2">
        <v>-15020609.189999999</v>
      </c>
      <c r="Y1524" s="2">
        <v>0</v>
      </c>
      <c r="Z1524" s="2">
        <v>-15020609.189999999</v>
      </c>
      <c r="AA1524" s="2">
        <v>0</v>
      </c>
    </row>
    <row r="1525" spans="1:27" ht="15" customHeight="1" x14ac:dyDescent="0.25">
      <c r="A1525" s="75" t="str">
        <f t="shared" si="69"/>
        <v>LEBFSFIgnore</v>
      </c>
      <c r="B1525" s="75" t="str">
        <f>VLOOKUP(L1525,Mapping!D:F,3,0)</f>
        <v>Ignore</v>
      </c>
      <c r="C1525" s="75" t="str">
        <f>VLOOKUP(L1525,Mapping!D:G,4,0)</f>
        <v>Ignore</v>
      </c>
      <c r="D1525" s="78">
        <f t="shared" si="70"/>
        <v>-0.18495120800000001</v>
      </c>
      <c r="E1525" s="78">
        <f t="shared" si="71"/>
        <v>-35.147958083999995</v>
      </c>
      <c r="F1525" s="76" t="str">
        <f>VLOOKUP(L1525,Mapping!D:H,5,0)</f>
        <v>AUM</v>
      </c>
      <c r="G1525" s="1" t="s">
        <v>648</v>
      </c>
      <c r="H1525" s="1" t="s">
        <v>303</v>
      </c>
      <c r="I1525" s="1" t="s">
        <v>306</v>
      </c>
      <c r="J1525" s="6">
        <v>101000</v>
      </c>
      <c r="K1525" s="1" t="s">
        <v>806</v>
      </c>
      <c r="L1525" s="6">
        <v>101100</v>
      </c>
      <c r="M1525" s="2">
        <v>0</v>
      </c>
      <c r="N1525" s="1" t="s">
        <v>807</v>
      </c>
      <c r="O1525" s="1" t="s">
        <v>651</v>
      </c>
      <c r="P1525" s="2">
        <v>-349630068.75999999</v>
      </c>
      <c r="Q1525" s="2">
        <v>0</v>
      </c>
      <c r="R1525" s="2">
        <v>-1849512.08</v>
      </c>
      <c r="S1525" s="2">
        <v>0</v>
      </c>
      <c r="T1525" s="2">
        <v>-351479580.83999997</v>
      </c>
      <c r="U1525" s="2">
        <v>0</v>
      </c>
      <c r="V1525" s="2">
        <v>-349630068.75999999</v>
      </c>
      <c r="W1525" s="2">
        <v>0</v>
      </c>
      <c r="X1525" s="2">
        <v>-1849512.08</v>
      </c>
      <c r="Y1525" s="2">
        <v>0</v>
      </c>
      <c r="Z1525" s="2">
        <v>-351479580.83999997</v>
      </c>
      <c r="AA1525" s="2">
        <v>0</v>
      </c>
    </row>
    <row r="1526" spans="1:27" ht="15" customHeight="1" x14ac:dyDescent="0.25">
      <c r="A1526" s="75" t="str">
        <f t="shared" si="69"/>
        <v>LEBFSFIgnore</v>
      </c>
      <c r="B1526" s="75" t="str">
        <f>VLOOKUP(L1526,Mapping!D:F,3,0)</f>
        <v>Ignore</v>
      </c>
      <c r="C1526" s="75" t="str">
        <f>VLOOKUP(L1526,Mapping!D:G,4,0)</f>
        <v>Ignore</v>
      </c>
      <c r="D1526" s="78">
        <f t="shared" si="70"/>
        <v>0</v>
      </c>
      <c r="E1526" s="78">
        <f t="shared" si="71"/>
        <v>-1.0000000000000001E-9</v>
      </c>
      <c r="F1526" s="76" t="str">
        <f>VLOOKUP(L1526,Mapping!D:H,5,0)</f>
        <v>AUM</v>
      </c>
      <c r="G1526" s="1" t="s">
        <v>648</v>
      </c>
      <c r="H1526" s="1" t="s">
        <v>303</v>
      </c>
      <c r="I1526" s="1" t="s">
        <v>306</v>
      </c>
      <c r="J1526" s="6">
        <v>105000</v>
      </c>
      <c r="K1526" s="1" t="s">
        <v>654</v>
      </c>
      <c r="L1526" s="6">
        <v>105100</v>
      </c>
      <c r="M1526" s="2">
        <v>0</v>
      </c>
      <c r="N1526" s="1" t="s">
        <v>655</v>
      </c>
      <c r="O1526" s="1" t="s">
        <v>651</v>
      </c>
      <c r="P1526" s="2">
        <v>-0.01</v>
      </c>
      <c r="Q1526" s="2">
        <v>0</v>
      </c>
      <c r="R1526" s="2">
        <v>0</v>
      </c>
      <c r="S1526" s="2">
        <v>0</v>
      </c>
      <c r="T1526" s="2">
        <v>-0.01</v>
      </c>
      <c r="U1526" s="2">
        <v>0</v>
      </c>
      <c r="V1526" s="2">
        <v>-0.01</v>
      </c>
      <c r="W1526" s="2">
        <v>0</v>
      </c>
      <c r="X1526" s="2">
        <v>0</v>
      </c>
      <c r="Y1526" s="2">
        <v>0</v>
      </c>
      <c r="Z1526" s="2">
        <v>-0.01</v>
      </c>
      <c r="AA1526" s="2">
        <v>0</v>
      </c>
    </row>
    <row r="1527" spans="1:27" ht="15" customHeight="1" x14ac:dyDescent="0.25">
      <c r="A1527" s="75" t="str">
        <f t="shared" si="69"/>
        <v>LEBFSFIgnore</v>
      </c>
      <c r="B1527" s="75" t="str">
        <f>VLOOKUP(L1527,Mapping!D:F,3,0)</f>
        <v>Ignore</v>
      </c>
      <c r="C1527" s="75" t="str">
        <f>VLOOKUP(L1527,Mapping!D:G,4,0)</f>
        <v>Ignore</v>
      </c>
      <c r="D1527" s="78">
        <f t="shared" si="70"/>
        <v>-3.4617599999999999E-3</v>
      </c>
      <c r="E1527" s="78">
        <f t="shared" si="71"/>
        <v>-1.9654501999999997E-2</v>
      </c>
      <c r="F1527" s="76" t="str">
        <f>VLOOKUP(L1527,Mapping!D:H,5,0)</f>
        <v>AUM</v>
      </c>
      <c r="G1527" s="1" t="s">
        <v>648</v>
      </c>
      <c r="H1527" s="1" t="s">
        <v>303</v>
      </c>
      <c r="I1527" s="1" t="s">
        <v>306</v>
      </c>
      <c r="J1527" s="6">
        <v>110000</v>
      </c>
      <c r="K1527" s="1" t="s">
        <v>656</v>
      </c>
      <c r="L1527" s="6">
        <v>110116</v>
      </c>
      <c r="M1527" s="2">
        <v>0</v>
      </c>
      <c r="N1527" s="1" t="s">
        <v>659</v>
      </c>
      <c r="O1527" s="1" t="s">
        <v>651</v>
      </c>
      <c r="P1527" s="2">
        <v>-161927.42000000001</v>
      </c>
      <c r="Q1527" s="2">
        <v>0</v>
      </c>
      <c r="R1527" s="2">
        <v>-34617.599999999999</v>
      </c>
      <c r="S1527" s="2">
        <v>0</v>
      </c>
      <c r="T1527" s="2">
        <v>-196545.02</v>
      </c>
      <c r="U1527" s="2">
        <v>0</v>
      </c>
      <c r="V1527" s="2">
        <v>-161927.42000000001</v>
      </c>
      <c r="W1527" s="2">
        <v>0</v>
      </c>
      <c r="X1527" s="2">
        <v>-34617.599999999999</v>
      </c>
      <c r="Y1527" s="2">
        <v>0</v>
      </c>
      <c r="Z1527" s="2">
        <v>-196545.02</v>
      </c>
      <c r="AA1527" s="2">
        <v>0</v>
      </c>
    </row>
    <row r="1528" spans="1:27" ht="15" customHeight="1" x14ac:dyDescent="0.25">
      <c r="A1528" s="75" t="str">
        <f t="shared" si="69"/>
        <v>LEBFSFIgnore</v>
      </c>
      <c r="B1528" s="75" t="str">
        <f>VLOOKUP(L1528,Mapping!D:F,3,0)</f>
        <v>Ignore</v>
      </c>
      <c r="C1528" s="75" t="str">
        <f>VLOOKUP(L1528,Mapping!D:G,4,0)</f>
        <v>Ignore</v>
      </c>
      <c r="D1528" s="78">
        <f t="shared" si="70"/>
        <v>-4.5702339999999994E-3</v>
      </c>
      <c r="E1528" s="78">
        <f t="shared" si="71"/>
        <v>-4.5702339999999994E-3</v>
      </c>
      <c r="F1528" s="76" t="str">
        <f>VLOOKUP(L1528,Mapping!D:H,5,0)</f>
        <v>AUM</v>
      </c>
      <c r="G1528" s="1" t="s">
        <v>648</v>
      </c>
      <c r="H1528" s="1" t="s">
        <v>303</v>
      </c>
      <c r="I1528" s="1" t="s">
        <v>306</v>
      </c>
      <c r="J1528" s="6">
        <v>110000</v>
      </c>
      <c r="K1528" s="1" t="s">
        <v>656</v>
      </c>
      <c r="L1528" s="6">
        <v>110125</v>
      </c>
      <c r="M1528" s="2">
        <v>0</v>
      </c>
      <c r="N1528" s="1" t="s">
        <v>1713</v>
      </c>
      <c r="O1528" s="1" t="s">
        <v>651</v>
      </c>
      <c r="P1528" s="2">
        <v>0</v>
      </c>
      <c r="Q1528" s="2">
        <v>0</v>
      </c>
      <c r="R1528" s="2">
        <v>-45702.34</v>
      </c>
      <c r="S1528" s="2">
        <v>0</v>
      </c>
      <c r="T1528" s="2">
        <v>-45702.34</v>
      </c>
      <c r="U1528" s="2">
        <v>0</v>
      </c>
      <c r="V1528" s="2">
        <v>0</v>
      </c>
      <c r="W1528" s="2">
        <v>0</v>
      </c>
      <c r="X1528" s="2">
        <v>-45702.34</v>
      </c>
      <c r="Y1528" s="2">
        <v>0</v>
      </c>
      <c r="Z1528" s="2">
        <v>-45702.34</v>
      </c>
      <c r="AA1528" s="2">
        <v>0</v>
      </c>
    </row>
    <row r="1529" spans="1:27" ht="15" customHeight="1" x14ac:dyDescent="0.25">
      <c r="A1529" s="75" t="str">
        <f t="shared" si="69"/>
        <v>LEBFSFIgnore</v>
      </c>
      <c r="B1529" s="75" t="str">
        <f>VLOOKUP(L1529,Mapping!D:F,3,0)</f>
        <v>Ignore</v>
      </c>
      <c r="C1529" s="75" t="str">
        <f>VLOOKUP(L1529,Mapping!D:G,4,0)</f>
        <v>Ignore</v>
      </c>
      <c r="D1529" s="78">
        <f t="shared" si="70"/>
        <v>0.53808059200000002</v>
      </c>
      <c r="E1529" s="78">
        <f t="shared" si="71"/>
        <v>-1.956301818</v>
      </c>
      <c r="F1529" s="76" t="str">
        <f>VLOOKUP(L1529,Mapping!D:H,5,0)</f>
        <v>AUM</v>
      </c>
      <c r="G1529" s="1" t="s">
        <v>648</v>
      </c>
      <c r="H1529" s="1" t="s">
        <v>303</v>
      </c>
      <c r="I1529" s="1" t="s">
        <v>306</v>
      </c>
      <c r="J1529" s="6">
        <v>110000</v>
      </c>
      <c r="K1529" s="1" t="s">
        <v>656</v>
      </c>
      <c r="L1529" s="6">
        <v>110247</v>
      </c>
      <c r="M1529" s="2">
        <v>0</v>
      </c>
      <c r="N1529" s="1" t="s">
        <v>660</v>
      </c>
      <c r="O1529" s="1" t="s">
        <v>651</v>
      </c>
      <c r="P1529" s="2">
        <v>-24943824.100000001</v>
      </c>
      <c r="Q1529" s="2">
        <v>0</v>
      </c>
      <c r="R1529" s="2">
        <v>0</v>
      </c>
      <c r="S1529" s="2">
        <v>5380805.9199999999</v>
      </c>
      <c r="T1529" s="2">
        <v>-19563018.18</v>
      </c>
      <c r="U1529" s="2">
        <v>0</v>
      </c>
      <c r="V1529" s="2">
        <v>-24943824.100000001</v>
      </c>
      <c r="W1529" s="2">
        <v>0</v>
      </c>
      <c r="X1529" s="2">
        <v>0</v>
      </c>
      <c r="Y1529" s="2">
        <v>5380805.9199999999</v>
      </c>
      <c r="Z1529" s="2">
        <v>-19563018.18</v>
      </c>
      <c r="AA1529" s="2">
        <v>0</v>
      </c>
    </row>
    <row r="1530" spans="1:27" ht="15" customHeight="1" x14ac:dyDescent="0.25">
      <c r="A1530" s="75" t="str">
        <f t="shared" si="69"/>
        <v>LEBFSFIgnore</v>
      </c>
      <c r="B1530" s="75" t="str">
        <f>VLOOKUP(L1530,Mapping!D:F,3,0)</f>
        <v>Ignore</v>
      </c>
      <c r="C1530" s="75" t="str">
        <f>VLOOKUP(L1530,Mapping!D:G,4,0)</f>
        <v>Ignore</v>
      </c>
      <c r="D1530" s="78">
        <f t="shared" si="70"/>
        <v>2.0405089999999998E-3</v>
      </c>
      <c r="E1530" s="78">
        <f t="shared" si="71"/>
        <v>-4.2905999999999999E-5</v>
      </c>
      <c r="F1530" s="76" t="str">
        <f>VLOOKUP(L1530,Mapping!D:H,5,0)</f>
        <v>AUM</v>
      </c>
      <c r="G1530" s="1" t="s">
        <v>648</v>
      </c>
      <c r="H1530" s="1" t="s">
        <v>303</v>
      </c>
      <c r="I1530" s="1" t="s">
        <v>306</v>
      </c>
      <c r="J1530" s="6">
        <v>132000</v>
      </c>
      <c r="K1530" s="1" t="s">
        <v>661</v>
      </c>
      <c r="L1530" s="6">
        <v>132121</v>
      </c>
      <c r="M1530" s="2">
        <v>0</v>
      </c>
      <c r="N1530" s="1" t="s">
        <v>662</v>
      </c>
      <c r="O1530" s="1" t="s">
        <v>651</v>
      </c>
      <c r="P1530" s="2">
        <v>-20834.150000000001</v>
      </c>
      <c r="Q1530" s="2">
        <v>0</v>
      </c>
      <c r="R1530" s="2">
        <v>0</v>
      </c>
      <c r="S1530" s="2">
        <v>20405.09</v>
      </c>
      <c r="T1530" s="2">
        <v>-429.06</v>
      </c>
      <c r="U1530" s="2">
        <v>0</v>
      </c>
      <c r="V1530" s="2">
        <v>-20834.150000000001</v>
      </c>
      <c r="W1530" s="2">
        <v>0</v>
      </c>
      <c r="X1530" s="2">
        <v>0</v>
      </c>
      <c r="Y1530" s="2">
        <v>20405.09</v>
      </c>
      <c r="Z1530" s="2">
        <v>-429.06</v>
      </c>
      <c r="AA1530" s="2">
        <v>0</v>
      </c>
    </row>
    <row r="1531" spans="1:27" ht="15" customHeight="1" x14ac:dyDescent="0.25">
      <c r="A1531" s="75" t="str">
        <f t="shared" si="69"/>
        <v>LEBFSFIgnore</v>
      </c>
      <c r="B1531" s="75" t="str">
        <f>VLOOKUP(L1531,Mapping!D:F,3,0)</f>
        <v>Ignore</v>
      </c>
      <c r="C1531" s="75" t="str">
        <f>VLOOKUP(L1531,Mapping!D:G,4,0)</f>
        <v>Ignore</v>
      </c>
      <c r="D1531" s="78">
        <f t="shared" si="70"/>
        <v>1.6203283000000002E-2</v>
      </c>
      <c r="E1531" s="78">
        <f t="shared" si="71"/>
        <v>1.6203283000000002E-2</v>
      </c>
      <c r="F1531" s="76" t="str">
        <f>VLOOKUP(L1531,Mapping!D:H,5,0)</f>
        <v>AUM</v>
      </c>
      <c r="G1531" s="1" t="s">
        <v>648</v>
      </c>
      <c r="H1531" s="1" t="s">
        <v>303</v>
      </c>
      <c r="I1531" s="1" t="s">
        <v>306</v>
      </c>
      <c r="J1531" s="6">
        <v>132000</v>
      </c>
      <c r="K1531" s="1" t="s">
        <v>661</v>
      </c>
      <c r="L1531" s="6">
        <v>132124</v>
      </c>
      <c r="M1531" s="2">
        <v>0</v>
      </c>
      <c r="N1531" s="1" t="s">
        <v>663</v>
      </c>
      <c r="O1531" s="1" t="s">
        <v>651</v>
      </c>
      <c r="P1531" s="2">
        <v>0</v>
      </c>
      <c r="Q1531" s="2">
        <v>0</v>
      </c>
      <c r="R1531" s="2">
        <v>0</v>
      </c>
      <c r="S1531" s="2">
        <v>162032.83000000002</v>
      </c>
      <c r="T1531" s="2">
        <v>0</v>
      </c>
      <c r="U1531" s="2">
        <v>162032.83000000002</v>
      </c>
      <c r="V1531" s="2">
        <v>0</v>
      </c>
      <c r="W1531" s="2">
        <v>0</v>
      </c>
      <c r="X1531" s="2">
        <v>0</v>
      </c>
      <c r="Y1531" s="2">
        <v>162032.83000000002</v>
      </c>
      <c r="Z1531" s="2">
        <v>0</v>
      </c>
      <c r="AA1531" s="2">
        <v>162032.83000000002</v>
      </c>
    </row>
    <row r="1532" spans="1:27" ht="15" customHeight="1" x14ac:dyDescent="0.25">
      <c r="A1532" s="75" t="str">
        <f t="shared" si="69"/>
        <v>LEBFSFIgnore</v>
      </c>
      <c r="B1532" s="75" t="str">
        <f>VLOOKUP(L1532,Mapping!D:F,3,0)</f>
        <v>Ignore</v>
      </c>
      <c r="C1532" s="75" t="str">
        <f>VLOOKUP(L1532,Mapping!D:G,4,0)</f>
        <v>Ignore</v>
      </c>
      <c r="D1532" s="78">
        <f t="shared" si="70"/>
        <v>-5.5518689000000003E-2</v>
      </c>
      <c r="E1532" s="78">
        <f t="shared" si="71"/>
        <v>-0.18316265000000001</v>
      </c>
      <c r="F1532" s="76" t="str">
        <f>VLOOKUP(L1532,Mapping!D:H,5,0)</f>
        <v>AUM</v>
      </c>
      <c r="G1532" s="1" t="s">
        <v>648</v>
      </c>
      <c r="H1532" s="1" t="s">
        <v>303</v>
      </c>
      <c r="I1532" s="1" t="s">
        <v>306</v>
      </c>
      <c r="J1532" s="6">
        <v>132000</v>
      </c>
      <c r="K1532" s="1" t="s">
        <v>661</v>
      </c>
      <c r="L1532" s="6">
        <v>132150</v>
      </c>
      <c r="M1532" s="2">
        <v>0</v>
      </c>
      <c r="N1532" s="1" t="s">
        <v>875</v>
      </c>
      <c r="O1532" s="1" t="s">
        <v>651</v>
      </c>
      <c r="P1532" s="2">
        <v>-1276439.6099999999</v>
      </c>
      <c r="Q1532" s="2">
        <v>0</v>
      </c>
      <c r="R1532" s="2">
        <v>-555186.89</v>
      </c>
      <c r="S1532" s="2">
        <v>0</v>
      </c>
      <c r="T1532" s="2">
        <v>-1831626.5</v>
      </c>
      <c r="U1532" s="2">
        <v>0</v>
      </c>
      <c r="V1532" s="2">
        <v>-1276439.6099999999</v>
      </c>
      <c r="W1532" s="2">
        <v>0</v>
      </c>
      <c r="X1532" s="2">
        <v>-555186.89</v>
      </c>
      <c r="Y1532" s="2">
        <v>0</v>
      </c>
      <c r="Z1532" s="2">
        <v>-1831626.5</v>
      </c>
      <c r="AA1532" s="2">
        <v>0</v>
      </c>
    </row>
    <row r="1533" spans="1:27" ht="15" customHeight="1" x14ac:dyDescent="0.25">
      <c r="A1533" s="75" t="str">
        <f t="shared" si="69"/>
        <v>LEBFSFIgnore</v>
      </c>
      <c r="B1533" s="75" t="str">
        <f>VLOOKUP(L1533,Mapping!D:F,3,0)</f>
        <v>Ignore</v>
      </c>
      <c r="C1533" s="75" t="str">
        <f>VLOOKUP(L1533,Mapping!D:G,4,0)</f>
        <v>Ignore</v>
      </c>
      <c r="D1533" s="78">
        <f t="shared" si="70"/>
        <v>5.5000000000000003E-4</v>
      </c>
      <c r="E1533" s="78">
        <f t="shared" si="71"/>
        <v>0</v>
      </c>
      <c r="F1533" s="76" t="str">
        <f>VLOOKUP(L1533,Mapping!D:H,5,0)</f>
        <v>AUM</v>
      </c>
      <c r="G1533" s="1" t="s">
        <v>648</v>
      </c>
      <c r="H1533" s="1" t="s">
        <v>303</v>
      </c>
      <c r="I1533" s="1" t="s">
        <v>306</v>
      </c>
      <c r="J1533" s="6">
        <v>140000</v>
      </c>
      <c r="K1533" s="1" t="s">
        <v>665</v>
      </c>
      <c r="L1533" s="6">
        <v>140101</v>
      </c>
      <c r="M1533" s="2">
        <v>0</v>
      </c>
      <c r="N1533" s="1" t="s">
        <v>1476</v>
      </c>
      <c r="O1533" s="1" t="s">
        <v>651</v>
      </c>
      <c r="P1533" s="2">
        <v>-5500</v>
      </c>
      <c r="Q1533" s="2">
        <v>0</v>
      </c>
      <c r="R1533" s="2">
        <v>0</v>
      </c>
      <c r="S1533" s="2">
        <v>5500</v>
      </c>
      <c r="T1533" s="2">
        <v>0</v>
      </c>
      <c r="U1533" s="2">
        <v>0</v>
      </c>
      <c r="V1533" s="2">
        <v>-5500</v>
      </c>
      <c r="W1533" s="2">
        <v>0</v>
      </c>
      <c r="X1533" s="2">
        <v>0</v>
      </c>
      <c r="Y1533" s="2">
        <v>5500</v>
      </c>
      <c r="Z1533" s="2">
        <v>0</v>
      </c>
      <c r="AA1533" s="2">
        <v>0</v>
      </c>
    </row>
    <row r="1534" spans="1:27" ht="15" customHeight="1" x14ac:dyDescent="0.25">
      <c r="A1534" s="75" t="str">
        <f t="shared" si="69"/>
        <v>LEBFSFIgnore</v>
      </c>
      <c r="B1534" s="75" t="str">
        <f>VLOOKUP(L1534,Mapping!D:F,3,0)</f>
        <v>Ignore</v>
      </c>
      <c r="C1534" s="75" t="str">
        <f>VLOOKUP(L1534,Mapping!D:G,4,0)</f>
        <v>Ignore</v>
      </c>
      <c r="D1534" s="78">
        <f t="shared" si="70"/>
        <v>1.847046E-3</v>
      </c>
      <c r="E1534" s="78">
        <f t="shared" si="71"/>
        <v>0</v>
      </c>
      <c r="F1534" s="76" t="str">
        <f>VLOOKUP(L1534,Mapping!D:H,5,0)</f>
        <v>AUM</v>
      </c>
      <c r="G1534" s="1" t="s">
        <v>648</v>
      </c>
      <c r="H1534" s="1" t="s">
        <v>303</v>
      </c>
      <c r="I1534" s="1" t="s">
        <v>306</v>
      </c>
      <c r="J1534" s="6">
        <v>140000</v>
      </c>
      <c r="K1534" s="1" t="s">
        <v>665</v>
      </c>
      <c r="L1534" s="6">
        <v>140311</v>
      </c>
      <c r="M1534" s="2">
        <v>0</v>
      </c>
      <c r="N1534" s="1" t="s">
        <v>1468</v>
      </c>
      <c r="O1534" s="1" t="s">
        <v>651</v>
      </c>
      <c r="P1534" s="2">
        <v>-18470.46</v>
      </c>
      <c r="Q1534" s="2">
        <v>0</v>
      </c>
      <c r="R1534" s="2">
        <v>0</v>
      </c>
      <c r="S1534" s="2">
        <v>18470.46</v>
      </c>
      <c r="T1534" s="2">
        <v>0</v>
      </c>
      <c r="U1534" s="2">
        <v>0</v>
      </c>
      <c r="V1534" s="2">
        <v>-18470.46</v>
      </c>
      <c r="W1534" s="2">
        <v>0</v>
      </c>
      <c r="X1534" s="2">
        <v>0</v>
      </c>
      <c r="Y1534" s="2">
        <v>18470.46</v>
      </c>
      <c r="Z1534" s="2">
        <v>0</v>
      </c>
      <c r="AA1534" s="2">
        <v>0</v>
      </c>
    </row>
    <row r="1535" spans="1:27" ht="15" customHeight="1" x14ac:dyDescent="0.25">
      <c r="A1535" s="75" t="str">
        <f t="shared" si="69"/>
        <v>LEBFSFIgnore</v>
      </c>
      <c r="B1535" s="75" t="str">
        <f>VLOOKUP(L1535,Mapping!D:F,3,0)</f>
        <v>Ignore</v>
      </c>
      <c r="C1535" s="75" t="str">
        <f>VLOOKUP(L1535,Mapping!D:G,4,0)</f>
        <v>Ignore</v>
      </c>
      <c r="D1535" s="78">
        <f t="shared" si="70"/>
        <v>8.8000000000000003E-4</v>
      </c>
      <c r="E1535" s="78">
        <f t="shared" si="71"/>
        <v>0</v>
      </c>
      <c r="F1535" s="76" t="str">
        <f>VLOOKUP(L1535,Mapping!D:H,5,0)</f>
        <v>AUM</v>
      </c>
      <c r="G1535" s="1" t="s">
        <v>648</v>
      </c>
      <c r="H1535" s="1" t="s">
        <v>303</v>
      </c>
      <c r="I1535" s="1" t="s">
        <v>306</v>
      </c>
      <c r="J1535" s="6">
        <v>140000</v>
      </c>
      <c r="K1535" s="1" t="s">
        <v>665</v>
      </c>
      <c r="L1535" s="6">
        <v>140366</v>
      </c>
      <c r="M1535" s="2">
        <v>0</v>
      </c>
      <c r="N1535" s="1" t="s">
        <v>1462</v>
      </c>
      <c r="O1535" s="1" t="s">
        <v>651</v>
      </c>
      <c r="P1535" s="2">
        <v>-8800</v>
      </c>
      <c r="Q1535" s="2">
        <v>0</v>
      </c>
      <c r="R1535" s="2">
        <v>0</v>
      </c>
      <c r="S1535" s="2">
        <v>8800</v>
      </c>
      <c r="T1535" s="2">
        <v>0</v>
      </c>
      <c r="U1535" s="2">
        <v>0</v>
      </c>
      <c r="V1535" s="2">
        <v>-8800</v>
      </c>
      <c r="W1535" s="2">
        <v>0</v>
      </c>
      <c r="X1535" s="2">
        <v>0</v>
      </c>
      <c r="Y1535" s="2">
        <v>8800</v>
      </c>
      <c r="Z1535" s="2">
        <v>0</v>
      </c>
      <c r="AA1535" s="2">
        <v>0</v>
      </c>
    </row>
    <row r="1536" spans="1:27" ht="15" customHeight="1" x14ac:dyDescent="0.25">
      <c r="A1536" s="75" t="str">
        <f t="shared" si="69"/>
        <v>LEBFSFIgnore</v>
      </c>
      <c r="B1536" s="75" t="str">
        <f>VLOOKUP(L1536,Mapping!D:F,3,0)</f>
        <v>Ignore</v>
      </c>
      <c r="C1536" s="75" t="str">
        <f>VLOOKUP(L1536,Mapping!D:G,4,0)</f>
        <v>Ignore</v>
      </c>
      <c r="D1536" s="78">
        <f t="shared" si="70"/>
        <v>2.4204691E-2</v>
      </c>
      <c r="E1536" s="78">
        <f t="shared" si="71"/>
        <v>0</v>
      </c>
      <c r="F1536" s="76" t="str">
        <f>VLOOKUP(L1536,Mapping!D:H,5,0)</f>
        <v>AUM</v>
      </c>
      <c r="G1536" s="1" t="s">
        <v>648</v>
      </c>
      <c r="H1536" s="1" t="s">
        <v>303</v>
      </c>
      <c r="I1536" s="1" t="s">
        <v>306</v>
      </c>
      <c r="J1536" s="6">
        <v>140000</v>
      </c>
      <c r="K1536" s="1" t="s">
        <v>665</v>
      </c>
      <c r="L1536" s="6">
        <v>140375</v>
      </c>
      <c r="M1536" s="2">
        <v>0</v>
      </c>
      <c r="N1536" s="1" t="s">
        <v>1456</v>
      </c>
      <c r="O1536" s="1" t="s">
        <v>651</v>
      </c>
      <c r="P1536" s="2">
        <v>-242046.91</v>
      </c>
      <c r="Q1536" s="2">
        <v>0</v>
      </c>
      <c r="R1536" s="2">
        <v>0</v>
      </c>
      <c r="S1536" s="2">
        <v>242046.91</v>
      </c>
      <c r="T1536" s="2">
        <v>0</v>
      </c>
      <c r="U1536" s="2">
        <v>0</v>
      </c>
      <c r="V1536" s="2">
        <v>-242046.91</v>
      </c>
      <c r="W1536" s="2">
        <v>0</v>
      </c>
      <c r="X1536" s="2">
        <v>0</v>
      </c>
      <c r="Y1536" s="2">
        <v>242046.91</v>
      </c>
      <c r="Z1536" s="2">
        <v>0</v>
      </c>
      <c r="AA1536" s="2">
        <v>0</v>
      </c>
    </row>
    <row r="1537" spans="1:27" ht="15" customHeight="1" x14ac:dyDescent="0.25">
      <c r="A1537" s="75" t="str">
        <f t="shared" si="69"/>
        <v>LEBFSFIgnore</v>
      </c>
      <c r="B1537" s="75" t="str">
        <f>VLOOKUP(L1537,Mapping!D:F,3,0)</f>
        <v>Ignore</v>
      </c>
      <c r="C1537" s="75" t="str">
        <f>VLOOKUP(L1537,Mapping!D:G,4,0)</f>
        <v>Ignore</v>
      </c>
      <c r="D1537" s="78">
        <f t="shared" si="70"/>
        <v>8.6643099999999997E-4</v>
      </c>
      <c r="E1537" s="78">
        <f t="shared" si="71"/>
        <v>-2.7918799999999998E-4</v>
      </c>
      <c r="F1537" s="76" t="str">
        <f>VLOOKUP(L1537,Mapping!D:H,5,0)</f>
        <v>AUM</v>
      </c>
      <c r="G1537" s="1" t="s">
        <v>648</v>
      </c>
      <c r="H1537" s="1" t="s">
        <v>303</v>
      </c>
      <c r="I1537" s="1" t="s">
        <v>306</v>
      </c>
      <c r="J1537" s="6">
        <v>140000</v>
      </c>
      <c r="K1537" s="1" t="s">
        <v>665</v>
      </c>
      <c r="L1537" s="6">
        <v>140500</v>
      </c>
      <c r="M1537" s="2">
        <v>0</v>
      </c>
      <c r="N1537" s="1" t="s">
        <v>670</v>
      </c>
      <c r="O1537" s="1" t="s">
        <v>651</v>
      </c>
      <c r="P1537" s="2">
        <v>-11456.19</v>
      </c>
      <c r="Q1537" s="2">
        <v>0</v>
      </c>
      <c r="R1537" s="2">
        <v>0</v>
      </c>
      <c r="S1537" s="2">
        <v>8664.31</v>
      </c>
      <c r="T1537" s="2">
        <v>-2791.88</v>
      </c>
      <c r="U1537" s="2">
        <v>0</v>
      </c>
      <c r="V1537" s="2">
        <v>-11456.19</v>
      </c>
      <c r="W1537" s="2">
        <v>0</v>
      </c>
      <c r="X1537" s="2">
        <v>0</v>
      </c>
      <c r="Y1537" s="2">
        <v>8664.31</v>
      </c>
      <c r="Z1537" s="2">
        <v>-2791.88</v>
      </c>
      <c r="AA1537" s="2">
        <v>0</v>
      </c>
    </row>
    <row r="1538" spans="1:27" ht="15" customHeight="1" x14ac:dyDescent="0.25">
      <c r="A1538" s="75" t="str">
        <f t="shared" si="69"/>
        <v>LEBFSFIgnore</v>
      </c>
      <c r="B1538" s="75" t="str">
        <f>VLOOKUP(L1538,Mapping!D:F,3,0)</f>
        <v>Ignore</v>
      </c>
      <c r="C1538" s="75" t="str">
        <f>VLOOKUP(L1538,Mapping!D:G,4,0)</f>
        <v>Ignore</v>
      </c>
      <c r="D1538" s="78">
        <f t="shared" si="70"/>
        <v>1.3999999999999999E-4</v>
      </c>
      <c r="E1538" s="78">
        <f t="shared" si="71"/>
        <v>0</v>
      </c>
      <c r="F1538" s="76" t="str">
        <f>VLOOKUP(L1538,Mapping!D:H,5,0)</f>
        <v>AUM</v>
      </c>
      <c r="G1538" s="1" t="s">
        <v>648</v>
      </c>
      <c r="H1538" s="1" t="s">
        <v>303</v>
      </c>
      <c r="I1538" s="1" t="s">
        <v>306</v>
      </c>
      <c r="J1538" s="6">
        <v>140000</v>
      </c>
      <c r="K1538" s="1" t="s">
        <v>665</v>
      </c>
      <c r="L1538" s="6">
        <v>140537</v>
      </c>
      <c r="M1538" s="2">
        <v>0</v>
      </c>
      <c r="N1538" s="1" t="s">
        <v>1470</v>
      </c>
      <c r="O1538" s="1" t="s">
        <v>651</v>
      </c>
      <c r="P1538" s="2">
        <v>-1400</v>
      </c>
      <c r="Q1538" s="2">
        <v>0</v>
      </c>
      <c r="R1538" s="2">
        <v>0</v>
      </c>
      <c r="S1538" s="2">
        <v>1400</v>
      </c>
      <c r="T1538" s="2">
        <v>0</v>
      </c>
      <c r="U1538" s="2">
        <v>0</v>
      </c>
      <c r="V1538" s="2">
        <v>-1400</v>
      </c>
      <c r="W1538" s="2">
        <v>0</v>
      </c>
      <c r="X1538" s="2">
        <v>0</v>
      </c>
      <c r="Y1538" s="2">
        <v>1400</v>
      </c>
      <c r="Z1538" s="2">
        <v>0</v>
      </c>
      <c r="AA1538" s="2">
        <v>0</v>
      </c>
    </row>
    <row r="1539" spans="1:27" ht="15" customHeight="1" x14ac:dyDescent="0.25">
      <c r="A1539" s="75" t="str">
        <f t="shared" si="69"/>
        <v>LEBFSFIgnore</v>
      </c>
      <c r="B1539" s="75" t="str">
        <f>VLOOKUP(L1539,Mapping!D:F,3,0)</f>
        <v>Ignore</v>
      </c>
      <c r="C1539" s="75" t="str">
        <f>VLOOKUP(L1539,Mapping!D:G,4,0)</f>
        <v>Ignore</v>
      </c>
      <c r="D1539" s="78">
        <f t="shared" si="70"/>
        <v>2E-3</v>
      </c>
      <c r="E1539" s="78">
        <f t="shared" si="71"/>
        <v>0</v>
      </c>
      <c r="F1539" s="76" t="str">
        <f>VLOOKUP(L1539,Mapping!D:H,5,0)</f>
        <v>AUM</v>
      </c>
      <c r="G1539" s="1" t="s">
        <v>648</v>
      </c>
      <c r="H1539" s="1" t="s">
        <v>303</v>
      </c>
      <c r="I1539" s="1" t="s">
        <v>306</v>
      </c>
      <c r="J1539" s="6">
        <v>140000</v>
      </c>
      <c r="K1539" s="1" t="s">
        <v>665</v>
      </c>
      <c r="L1539" s="6">
        <v>140540</v>
      </c>
      <c r="M1539" s="2">
        <v>0</v>
      </c>
      <c r="N1539" s="1" t="s">
        <v>1457</v>
      </c>
      <c r="O1539" s="1" t="s">
        <v>651</v>
      </c>
      <c r="P1539" s="2">
        <v>-20000</v>
      </c>
      <c r="Q1539" s="2">
        <v>0</v>
      </c>
      <c r="R1539" s="2">
        <v>0</v>
      </c>
      <c r="S1539" s="2">
        <v>20000</v>
      </c>
      <c r="T1539" s="2">
        <v>0</v>
      </c>
      <c r="U1539" s="2">
        <v>0</v>
      </c>
      <c r="V1539" s="2">
        <v>-20000</v>
      </c>
      <c r="W1539" s="2">
        <v>0</v>
      </c>
      <c r="X1539" s="2">
        <v>0</v>
      </c>
      <c r="Y1539" s="2">
        <v>20000</v>
      </c>
      <c r="Z1539" s="2">
        <v>0</v>
      </c>
      <c r="AA1539" s="2">
        <v>0</v>
      </c>
    </row>
    <row r="1540" spans="1:27" ht="15" customHeight="1" x14ac:dyDescent="0.25">
      <c r="A1540" s="75" t="str">
        <f t="shared" ref="A1540:A1603" si="72">H1540&amp;B1540</f>
        <v>LEBFSFIgnore</v>
      </c>
      <c r="B1540" s="75" t="str">
        <f>VLOOKUP(L1540,Mapping!D:F,3,0)</f>
        <v>Ignore</v>
      </c>
      <c r="C1540" s="75" t="str">
        <f>VLOOKUP(L1540,Mapping!D:G,4,0)</f>
        <v>Ignore</v>
      </c>
      <c r="D1540" s="78">
        <f t="shared" ref="D1540:D1603" si="73">(X1540+Y1540)/10000000</f>
        <v>2.30444E-4</v>
      </c>
      <c r="E1540" s="78">
        <f t="shared" ref="E1540:E1603" si="74">(Z1540+AA1540)/10000000</f>
        <v>-3.9074039999999997E-3</v>
      </c>
      <c r="F1540" s="76" t="str">
        <f>VLOOKUP(L1540,Mapping!D:H,5,0)</f>
        <v>AUM</v>
      </c>
      <c r="G1540" s="1" t="s">
        <v>648</v>
      </c>
      <c r="H1540" s="1" t="s">
        <v>303</v>
      </c>
      <c r="I1540" s="1" t="s">
        <v>306</v>
      </c>
      <c r="J1540" s="6">
        <v>140000</v>
      </c>
      <c r="K1540" s="1" t="s">
        <v>665</v>
      </c>
      <c r="L1540" s="6">
        <v>140551</v>
      </c>
      <c r="M1540" s="2">
        <v>0</v>
      </c>
      <c r="N1540" s="1" t="s">
        <v>1018</v>
      </c>
      <c r="O1540" s="1" t="s">
        <v>651</v>
      </c>
      <c r="P1540" s="2">
        <v>-41378.480000000003</v>
      </c>
      <c r="Q1540" s="2">
        <v>0</v>
      </c>
      <c r="R1540" s="2">
        <v>0</v>
      </c>
      <c r="S1540" s="2">
        <v>2304.44</v>
      </c>
      <c r="T1540" s="2">
        <v>-39074.04</v>
      </c>
      <c r="U1540" s="2">
        <v>0</v>
      </c>
      <c r="V1540" s="2">
        <v>-41378.480000000003</v>
      </c>
      <c r="W1540" s="2">
        <v>0</v>
      </c>
      <c r="X1540" s="2">
        <v>0</v>
      </c>
      <c r="Y1540" s="2">
        <v>2304.44</v>
      </c>
      <c r="Z1540" s="2">
        <v>-39074.04</v>
      </c>
      <c r="AA1540" s="2">
        <v>0</v>
      </c>
    </row>
    <row r="1541" spans="1:27" ht="15" customHeight="1" x14ac:dyDescent="0.25">
      <c r="A1541" s="75" t="str">
        <f t="shared" si="72"/>
        <v>LEBFSFIgnore</v>
      </c>
      <c r="B1541" s="75" t="str">
        <f>VLOOKUP(L1541,Mapping!D:F,3,0)</f>
        <v>Ignore</v>
      </c>
      <c r="C1541" s="75" t="str">
        <f>VLOOKUP(L1541,Mapping!D:G,4,0)</f>
        <v>Ignore</v>
      </c>
      <c r="D1541" s="78">
        <f t="shared" si="73"/>
        <v>0</v>
      </c>
      <c r="E1541" s="78">
        <f t="shared" si="74"/>
        <v>-1.6000000000000001E-8</v>
      </c>
      <c r="F1541" s="76" t="str">
        <f>VLOOKUP(L1541,Mapping!D:H,5,0)</f>
        <v>AUM</v>
      </c>
      <c r="G1541" s="1" t="s">
        <v>648</v>
      </c>
      <c r="H1541" s="1" t="s">
        <v>303</v>
      </c>
      <c r="I1541" s="1" t="s">
        <v>306</v>
      </c>
      <c r="J1541" s="6">
        <v>152000</v>
      </c>
      <c r="K1541" s="1" t="s">
        <v>671</v>
      </c>
      <c r="L1541" s="6">
        <v>152232</v>
      </c>
      <c r="M1541" s="2">
        <v>0</v>
      </c>
      <c r="N1541" s="1" t="s">
        <v>675</v>
      </c>
      <c r="O1541" s="1" t="s">
        <v>651</v>
      </c>
      <c r="P1541" s="2">
        <v>-0.16</v>
      </c>
      <c r="Q1541" s="2">
        <v>0</v>
      </c>
      <c r="R1541" s="2">
        <v>0</v>
      </c>
      <c r="S1541" s="2">
        <v>0</v>
      </c>
      <c r="T1541" s="2">
        <v>-0.16</v>
      </c>
      <c r="U1541" s="2">
        <v>0</v>
      </c>
      <c r="V1541" s="2">
        <v>-0.16</v>
      </c>
      <c r="W1541" s="2">
        <v>0</v>
      </c>
      <c r="X1541" s="2">
        <v>0</v>
      </c>
      <c r="Y1541" s="2">
        <v>0</v>
      </c>
      <c r="Z1541" s="2">
        <v>-0.16</v>
      </c>
      <c r="AA1541" s="2">
        <v>0</v>
      </c>
    </row>
    <row r="1542" spans="1:27" ht="15" customHeight="1" x14ac:dyDescent="0.25">
      <c r="A1542" s="75" t="str">
        <f t="shared" si="72"/>
        <v>LEBFSFIgnore</v>
      </c>
      <c r="B1542" s="75" t="str">
        <f>VLOOKUP(L1542,Mapping!D:F,3,0)</f>
        <v>Ignore</v>
      </c>
      <c r="C1542" s="75" t="str">
        <f>VLOOKUP(L1542,Mapping!D:G,4,0)</f>
        <v>Ignore</v>
      </c>
      <c r="D1542" s="78">
        <f t="shared" si="73"/>
        <v>5.0263999999999999E-5</v>
      </c>
      <c r="E1542" s="78">
        <f t="shared" si="74"/>
        <v>-1.78431E-4</v>
      </c>
      <c r="F1542" s="76" t="str">
        <f>VLOOKUP(L1542,Mapping!D:H,5,0)</f>
        <v>AUM</v>
      </c>
      <c r="G1542" s="1" t="s">
        <v>648</v>
      </c>
      <c r="H1542" s="1" t="s">
        <v>303</v>
      </c>
      <c r="I1542" s="1" t="s">
        <v>306</v>
      </c>
      <c r="J1542" s="6">
        <v>152000</v>
      </c>
      <c r="K1542" s="1" t="s">
        <v>671</v>
      </c>
      <c r="L1542" s="6">
        <v>152248</v>
      </c>
      <c r="M1542" s="2">
        <v>0</v>
      </c>
      <c r="N1542" s="1" t="s">
        <v>676</v>
      </c>
      <c r="O1542" s="1" t="s">
        <v>651</v>
      </c>
      <c r="P1542" s="2">
        <v>-2286.9500000000003</v>
      </c>
      <c r="Q1542" s="2">
        <v>0</v>
      </c>
      <c r="R1542" s="2">
        <v>0</v>
      </c>
      <c r="S1542" s="2">
        <v>502.64</v>
      </c>
      <c r="T1542" s="2">
        <v>-1784.31</v>
      </c>
      <c r="U1542" s="2">
        <v>0</v>
      </c>
      <c r="V1542" s="2">
        <v>-2286.9500000000003</v>
      </c>
      <c r="W1542" s="2">
        <v>0</v>
      </c>
      <c r="X1542" s="2">
        <v>0</v>
      </c>
      <c r="Y1542" s="2">
        <v>502.64</v>
      </c>
      <c r="Z1542" s="2">
        <v>-1784.31</v>
      </c>
      <c r="AA1542" s="2">
        <v>0</v>
      </c>
    </row>
    <row r="1543" spans="1:27" ht="15" customHeight="1" x14ac:dyDescent="0.25">
      <c r="A1543" s="75" t="str">
        <f t="shared" si="72"/>
        <v>LEBFSFIgnore</v>
      </c>
      <c r="B1543" s="75" t="str">
        <f>VLOOKUP(L1543,Mapping!D:F,3,0)</f>
        <v>Ignore</v>
      </c>
      <c r="C1543" s="75" t="str">
        <f>VLOOKUP(L1543,Mapping!D:G,4,0)</f>
        <v>Ignore</v>
      </c>
      <c r="D1543" s="78">
        <f t="shared" si="73"/>
        <v>-4.2864148369999997</v>
      </c>
      <c r="E1543" s="78">
        <f t="shared" si="74"/>
        <v>-24.985246141000001</v>
      </c>
      <c r="F1543" s="76" t="str">
        <f>VLOOKUP(L1543,Mapping!D:H,5,0)</f>
        <v>AUM</v>
      </c>
      <c r="G1543" s="1" t="s">
        <v>648</v>
      </c>
      <c r="H1543" s="1" t="s">
        <v>303</v>
      </c>
      <c r="I1543" s="1" t="s">
        <v>306</v>
      </c>
      <c r="J1543" s="6">
        <v>160000</v>
      </c>
      <c r="K1543" s="1" t="s">
        <v>677</v>
      </c>
      <c r="L1543" s="6">
        <v>161100</v>
      </c>
      <c r="M1543" s="2">
        <v>0</v>
      </c>
      <c r="N1543" s="1" t="s">
        <v>811</v>
      </c>
      <c r="O1543" s="1" t="s">
        <v>651</v>
      </c>
      <c r="P1543" s="2">
        <v>-206988313.03999999</v>
      </c>
      <c r="Q1543" s="2">
        <v>0</v>
      </c>
      <c r="R1543" s="2">
        <v>-42864148.369999997</v>
      </c>
      <c r="S1543" s="2">
        <v>0</v>
      </c>
      <c r="T1543" s="2">
        <v>-249852461.41</v>
      </c>
      <c r="U1543" s="2">
        <v>0</v>
      </c>
      <c r="V1543" s="2">
        <v>-206988313.03999999</v>
      </c>
      <c r="W1543" s="2">
        <v>0</v>
      </c>
      <c r="X1543" s="2">
        <v>-42864148.369999997</v>
      </c>
      <c r="Y1543" s="2">
        <v>0</v>
      </c>
      <c r="Z1543" s="2">
        <v>-249852461.41</v>
      </c>
      <c r="AA1543" s="2">
        <v>0</v>
      </c>
    </row>
    <row r="1544" spans="1:27" ht="15" customHeight="1" x14ac:dyDescent="0.25">
      <c r="A1544" s="75" t="str">
        <f t="shared" si="72"/>
        <v>LEBFSFIgnore</v>
      </c>
      <c r="B1544" s="75" t="str">
        <f>VLOOKUP(L1544,Mapping!D:F,3,0)</f>
        <v>Ignore</v>
      </c>
      <c r="C1544" s="75" t="str">
        <f>VLOOKUP(L1544,Mapping!D:G,4,0)</f>
        <v>Ignore</v>
      </c>
      <c r="D1544" s="78">
        <f t="shared" si="73"/>
        <v>-4.8589800000000007E-4</v>
      </c>
      <c r="E1544" s="78">
        <f t="shared" si="74"/>
        <v>-1.4988899999999999E-3</v>
      </c>
      <c r="F1544" s="76" t="str">
        <f>VLOOKUP(L1544,Mapping!D:H,5,0)</f>
        <v>AUM</v>
      </c>
      <c r="G1544" s="1" t="s">
        <v>648</v>
      </c>
      <c r="H1544" s="1" t="s">
        <v>303</v>
      </c>
      <c r="I1544" s="1" t="s">
        <v>306</v>
      </c>
      <c r="J1544" s="6">
        <v>212000</v>
      </c>
      <c r="K1544" s="1" t="s">
        <v>681</v>
      </c>
      <c r="L1544" s="6">
        <v>210123</v>
      </c>
      <c r="M1544" s="2">
        <v>0</v>
      </c>
      <c r="N1544" s="1" t="s">
        <v>1458</v>
      </c>
      <c r="O1544" s="1" t="s">
        <v>651</v>
      </c>
      <c r="P1544" s="2">
        <v>-10129.92</v>
      </c>
      <c r="Q1544" s="2">
        <v>0</v>
      </c>
      <c r="R1544" s="2">
        <v>-4858.9800000000005</v>
      </c>
      <c r="S1544" s="2">
        <v>0</v>
      </c>
      <c r="T1544" s="2">
        <v>-14988.9</v>
      </c>
      <c r="U1544" s="2">
        <v>0</v>
      </c>
      <c r="V1544" s="2">
        <v>-10129.92</v>
      </c>
      <c r="W1544" s="2">
        <v>0</v>
      </c>
      <c r="X1544" s="2">
        <v>-4858.9800000000005</v>
      </c>
      <c r="Y1544" s="2">
        <v>0</v>
      </c>
      <c r="Z1544" s="2">
        <v>-14988.9</v>
      </c>
      <c r="AA1544" s="2">
        <v>0</v>
      </c>
    </row>
    <row r="1545" spans="1:27" ht="15" customHeight="1" x14ac:dyDescent="0.25">
      <c r="A1545" s="75" t="str">
        <f t="shared" si="72"/>
        <v>LEBFSFIgnore</v>
      </c>
      <c r="B1545" s="75" t="str">
        <f>VLOOKUP(L1545,Mapping!D:F,3,0)</f>
        <v>Ignore</v>
      </c>
      <c r="C1545" s="75" t="str">
        <f>VLOOKUP(L1545,Mapping!D:G,4,0)</f>
        <v>Ignore</v>
      </c>
      <c r="D1545" s="78">
        <f t="shared" si="73"/>
        <v>-2.30444E-4</v>
      </c>
      <c r="E1545" s="78">
        <f t="shared" si="74"/>
        <v>3.9074030000000003E-3</v>
      </c>
      <c r="F1545" s="76" t="str">
        <f>VLOOKUP(L1545,Mapping!D:H,5,0)</f>
        <v>AUM</v>
      </c>
      <c r="G1545" s="1" t="s">
        <v>648</v>
      </c>
      <c r="H1545" s="1" t="s">
        <v>303</v>
      </c>
      <c r="I1545" s="1" t="s">
        <v>306</v>
      </c>
      <c r="J1545" s="6">
        <v>212000</v>
      </c>
      <c r="K1545" s="1" t="s">
        <v>681</v>
      </c>
      <c r="L1545" s="6">
        <v>210168</v>
      </c>
      <c r="M1545" s="2">
        <v>0</v>
      </c>
      <c r="N1545" s="1" t="s">
        <v>1019</v>
      </c>
      <c r="O1545" s="1" t="s">
        <v>651</v>
      </c>
      <c r="P1545" s="2">
        <v>0</v>
      </c>
      <c r="Q1545" s="2">
        <v>41378.47</v>
      </c>
      <c r="R1545" s="2">
        <v>-2304.44</v>
      </c>
      <c r="S1545" s="2">
        <v>0</v>
      </c>
      <c r="T1545" s="2">
        <v>0</v>
      </c>
      <c r="U1545" s="2">
        <v>39074.03</v>
      </c>
      <c r="V1545" s="2">
        <v>0</v>
      </c>
      <c r="W1545" s="2">
        <v>41378.47</v>
      </c>
      <c r="X1545" s="2">
        <v>-2304.44</v>
      </c>
      <c r="Y1545" s="2">
        <v>0</v>
      </c>
      <c r="Z1545" s="2">
        <v>0</v>
      </c>
      <c r="AA1545" s="2">
        <v>39074.03</v>
      </c>
    </row>
    <row r="1546" spans="1:27" ht="15" customHeight="1" x14ac:dyDescent="0.25">
      <c r="A1546" s="75" t="str">
        <f t="shared" si="72"/>
        <v>LEBFSFIgnore</v>
      </c>
      <c r="B1546" s="75" t="str">
        <f>VLOOKUP(L1546,Mapping!D:F,3,0)</f>
        <v>Ignore</v>
      </c>
      <c r="C1546" s="75" t="str">
        <f>VLOOKUP(L1546,Mapping!D:G,4,0)</f>
        <v>Ignore</v>
      </c>
      <c r="D1546" s="78">
        <f t="shared" si="73"/>
        <v>-4.7850000000000002E-3</v>
      </c>
      <c r="E1546" s="78">
        <f t="shared" si="74"/>
        <v>0</v>
      </c>
      <c r="F1546" s="76" t="str">
        <f>VLOOKUP(L1546,Mapping!D:H,5,0)</f>
        <v>AUM</v>
      </c>
      <c r="G1546" s="1" t="s">
        <v>648</v>
      </c>
      <c r="H1546" s="1" t="s">
        <v>303</v>
      </c>
      <c r="I1546" s="1" t="s">
        <v>306</v>
      </c>
      <c r="J1546" s="6">
        <v>212000</v>
      </c>
      <c r="K1546" s="1" t="s">
        <v>681</v>
      </c>
      <c r="L1546" s="6">
        <v>211101</v>
      </c>
      <c r="M1546" s="2">
        <v>0</v>
      </c>
      <c r="N1546" s="1" t="s">
        <v>1463</v>
      </c>
      <c r="O1546" s="1" t="s">
        <v>651</v>
      </c>
      <c r="P1546" s="2">
        <v>0</v>
      </c>
      <c r="Q1546" s="2">
        <v>47850</v>
      </c>
      <c r="R1546" s="2">
        <v>-47850</v>
      </c>
      <c r="S1546" s="2">
        <v>0</v>
      </c>
      <c r="T1546" s="2">
        <v>0</v>
      </c>
      <c r="U1546" s="2">
        <v>0</v>
      </c>
      <c r="V1546" s="2">
        <v>0</v>
      </c>
      <c r="W1546" s="2">
        <v>47850</v>
      </c>
      <c r="X1546" s="2">
        <v>-47850</v>
      </c>
      <c r="Y1546" s="2">
        <v>0</v>
      </c>
      <c r="Z1546" s="2">
        <v>0</v>
      </c>
      <c r="AA1546" s="2">
        <v>0</v>
      </c>
    </row>
    <row r="1547" spans="1:27" ht="15" customHeight="1" x14ac:dyDescent="0.25">
      <c r="A1547" s="75" t="str">
        <f t="shared" si="72"/>
        <v>LEBFSFIgnore</v>
      </c>
      <c r="B1547" s="75" t="str">
        <f>VLOOKUP(L1547,Mapping!D:F,3,0)</f>
        <v>Ignore</v>
      </c>
      <c r="C1547" s="75" t="str">
        <f>VLOOKUP(L1547,Mapping!D:G,4,0)</f>
        <v>Ignore</v>
      </c>
      <c r="D1547" s="78">
        <f t="shared" si="73"/>
        <v>-3.9608910999999997E-2</v>
      </c>
      <c r="E1547" s="78">
        <f t="shared" si="74"/>
        <v>0</v>
      </c>
      <c r="F1547" s="76" t="str">
        <f>VLOOKUP(L1547,Mapping!D:H,5,0)</f>
        <v>AUM</v>
      </c>
      <c r="G1547" s="1" t="s">
        <v>648</v>
      </c>
      <c r="H1547" s="1" t="s">
        <v>303</v>
      </c>
      <c r="I1547" s="1" t="s">
        <v>306</v>
      </c>
      <c r="J1547" s="6">
        <v>212000</v>
      </c>
      <c r="K1547" s="1" t="s">
        <v>681</v>
      </c>
      <c r="L1547" s="6">
        <v>211114</v>
      </c>
      <c r="M1547" s="2">
        <v>0</v>
      </c>
      <c r="N1547" s="1" t="s">
        <v>787</v>
      </c>
      <c r="O1547" s="1" t="s">
        <v>651</v>
      </c>
      <c r="P1547" s="2">
        <v>0</v>
      </c>
      <c r="Q1547" s="2">
        <v>396089.11</v>
      </c>
      <c r="R1547" s="2">
        <v>-396089.11</v>
      </c>
      <c r="S1547" s="2">
        <v>0</v>
      </c>
      <c r="T1547" s="2">
        <v>0</v>
      </c>
      <c r="U1547" s="2">
        <v>0</v>
      </c>
      <c r="V1547" s="2">
        <v>0</v>
      </c>
      <c r="W1547" s="2">
        <v>396089.11</v>
      </c>
      <c r="X1547" s="2">
        <v>-396089.11</v>
      </c>
      <c r="Y1547" s="2">
        <v>0</v>
      </c>
      <c r="Z1547" s="2">
        <v>0</v>
      </c>
      <c r="AA1547" s="2">
        <v>0</v>
      </c>
    </row>
    <row r="1548" spans="1:27" ht="15" customHeight="1" x14ac:dyDescent="0.25">
      <c r="A1548" s="75" t="str">
        <f t="shared" si="72"/>
        <v>LEBFSFIgnore</v>
      </c>
      <c r="B1548" s="75" t="str">
        <f>VLOOKUP(L1548,Mapping!D:F,3,0)</f>
        <v>Ignore</v>
      </c>
      <c r="C1548" s="75" t="str">
        <f>VLOOKUP(L1548,Mapping!D:G,4,0)</f>
        <v>Ignore</v>
      </c>
      <c r="D1548" s="78">
        <f t="shared" si="73"/>
        <v>-1.1865059999999999E-3</v>
      </c>
      <c r="E1548" s="78">
        <f t="shared" si="74"/>
        <v>5.2000000000000002E-8</v>
      </c>
      <c r="F1548" s="76" t="str">
        <f>VLOOKUP(L1548,Mapping!D:H,5,0)</f>
        <v>AUM</v>
      </c>
      <c r="G1548" s="1" t="s">
        <v>648</v>
      </c>
      <c r="H1548" s="1" t="s">
        <v>303</v>
      </c>
      <c r="I1548" s="1" t="s">
        <v>306</v>
      </c>
      <c r="J1548" s="6">
        <v>212000</v>
      </c>
      <c r="K1548" s="1" t="s">
        <v>681</v>
      </c>
      <c r="L1548" s="6">
        <v>212101</v>
      </c>
      <c r="M1548" s="2">
        <v>0</v>
      </c>
      <c r="N1548" s="1" t="s">
        <v>684</v>
      </c>
      <c r="O1548" s="1" t="s">
        <v>651</v>
      </c>
      <c r="P1548" s="2">
        <v>0</v>
      </c>
      <c r="Q1548" s="2">
        <v>11865.58</v>
      </c>
      <c r="R1548" s="2">
        <v>-11865.06</v>
      </c>
      <c r="S1548" s="2">
        <v>0</v>
      </c>
      <c r="T1548" s="2">
        <v>0</v>
      </c>
      <c r="U1548" s="2">
        <v>0.52</v>
      </c>
      <c r="V1548" s="2">
        <v>0</v>
      </c>
      <c r="W1548" s="2">
        <v>11865.58</v>
      </c>
      <c r="X1548" s="2">
        <v>-11865.06</v>
      </c>
      <c r="Y1548" s="2">
        <v>0</v>
      </c>
      <c r="Z1548" s="2">
        <v>0</v>
      </c>
      <c r="AA1548" s="2">
        <v>0.52</v>
      </c>
    </row>
    <row r="1549" spans="1:27" ht="15" customHeight="1" x14ac:dyDescent="0.25">
      <c r="A1549" s="75" t="str">
        <f t="shared" si="72"/>
        <v>LEBFSFIgnore</v>
      </c>
      <c r="B1549" s="75" t="str">
        <f>VLOOKUP(L1549,Mapping!D:F,3,0)</f>
        <v>Ignore</v>
      </c>
      <c r="C1549" s="75" t="str">
        <f>VLOOKUP(L1549,Mapping!D:G,4,0)</f>
        <v>Ignore</v>
      </c>
      <c r="D1549" s="78">
        <f t="shared" si="73"/>
        <v>-6.4954000000000002E-5</v>
      </c>
      <c r="E1549" s="78">
        <f t="shared" si="74"/>
        <v>0</v>
      </c>
      <c r="F1549" s="76" t="str">
        <f>VLOOKUP(L1549,Mapping!D:H,5,0)</f>
        <v>AUM</v>
      </c>
      <c r="G1549" s="1" t="s">
        <v>648</v>
      </c>
      <c r="H1549" s="1" t="s">
        <v>303</v>
      </c>
      <c r="I1549" s="1" t="s">
        <v>306</v>
      </c>
      <c r="J1549" s="6">
        <v>212000</v>
      </c>
      <c r="K1549" s="1" t="s">
        <v>681</v>
      </c>
      <c r="L1549" s="6">
        <v>212109</v>
      </c>
      <c r="M1549" s="2">
        <v>0</v>
      </c>
      <c r="N1549" s="1" t="s">
        <v>1659</v>
      </c>
      <c r="O1549" s="1" t="s">
        <v>651</v>
      </c>
      <c r="P1549" s="2">
        <v>0</v>
      </c>
      <c r="Q1549" s="2">
        <v>649.54</v>
      </c>
      <c r="R1549" s="2">
        <v>-649.54</v>
      </c>
      <c r="S1549" s="2">
        <v>0</v>
      </c>
      <c r="T1549" s="2">
        <v>0</v>
      </c>
      <c r="U1549" s="2">
        <v>0</v>
      </c>
      <c r="V1549" s="2">
        <v>0</v>
      </c>
      <c r="W1549" s="2">
        <v>649.54</v>
      </c>
      <c r="X1549" s="2">
        <v>-649.54</v>
      </c>
      <c r="Y1549" s="2">
        <v>0</v>
      </c>
      <c r="Z1549" s="2">
        <v>0</v>
      </c>
      <c r="AA1549" s="2">
        <v>0</v>
      </c>
    </row>
    <row r="1550" spans="1:27" ht="15" customHeight="1" x14ac:dyDescent="0.25">
      <c r="A1550" s="75" t="str">
        <f t="shared" si="72"/>
        <v>LEBFSFIgnore</v>
      </c>
      <c r="B1550" s="75" t="str">
        <f>VLOOKUP(L1550,Mapping!D:F,3,0)</f>
        <v>Ignore</v>
      </c>
      <c r="C1550" s="75" t="str">
        <f>VLOOKUP(L1550,Mapping!D:G,4,0)</f>
        <v>Ignore</v>
      </c>
      <c r="D1550" s="78">
        <f t="shared" si="73"/>
        <v>7.7499999999999999E-7</v>
      </c>
      <c r="E1550" s="78">
        <f t="shared" si="74"/>
        <v>3.6604999999999999E-5</v>
      </c>
      <c r="F1550" s="76" t="str">
        <f>VLOOKUP(L1550,Mapping!D:H,5,0)</f>
        <v>AUM</v>
      </c>
      <c r="G1550" s="1" t="s">
        <v>648</v>
      </c>
      <c r="H1550" s="1" t="s">
        <v>303</v>
      </c>
      <c r="I1550" s="1" t="s">
        <v>306</v>
      </c>
      <c r="J1550" s="6">
        <v>212000</v>
      </c>
      <c r="K1550" s="1" t="s">
        <v>681</v>
      </c>
      <c r="L1550" s="6">
        <v>212112</v>
      </c>
      <c r="M1550" s="2">
        <v>0</v>
      </c>
      <c r="N1550" s="1" t="s">
        <v>685</v>
      </c>
      <c r="O1550" s="1" t="s">
        <v>651</v>
      </c>
      <c r="P1550" s="2">
        <v>0</v>
      </c>
      <c r="Q1550" s="2">
        <v>358.3</v>
      </c>
      <c r="R1550" s="2">
        <v>0</v>
      </c>
      <c r="S1550" s="2">
        <v>7.75</v>
      </c>
      <c r="T1550" s="2">
        <v>0</v>
      </c>
      <c r="U1550" s="2">
        <v>366.05</v>
      </c>
      <c r="V1550" s="2">
        <v>0</v>
      </c>
      <c r="W1550" s="2">
        <v>358.3</v>
      </c>
      <c r="X1550" s="2">
        <v>0</v>
      </c>
      <c r="Y1550" s="2">
        <v>7.75</v>
      </c>
      <c r="Z1550" s="2">
        <v>0</v>
      </c>
      <c r="AA1550" s="2">
        <v>366.05</v>
      </c>
    </row>
    <row r="1551" spans="1:27" ht="15" customHeight="1" x14ac:dyDescent="0.25">
      <c r="A1551" s="75" t="str">
        <f t="shared" si="72"/>
        <v>LEBFSFIgnore</v>
      </c>
      <c r="B1551" s="75" t="str">
        <f>VLOOKUP(L1551,Mapping!D:F,3,0)</f>
        <v>Ignore</v>
      </c>
      <c r="C1551" s="75" t="str">
        <f>VLOOKUP(L1551,Mapping!D:G,4,0)</f>
        <v>Ignore</v>
      </c>
      <c r="D1551" s="78">
        <f t="shared" si="73"/>
        <v>7.7499999999999999E-7</v>
      </c>
      <c r="E1551" s="78">
        <f t="shared" si="74"/>
        <v>3.6604999999999999E-5</v>
      </c>
      <c r="F1551" s="76" t="str">
        <f>VLOOKUP(L1551,Mapping!D:H,5,0)</f>
        <v>AUM</v>
      </c>
      <c r="G1551" s="1" t="s">
        <v>648</v>
      </c>
      <c r="H1551" s="1" t="s">
        <v>303</v>
      </c>
      <c r="I1551" s="1" t="s">
        <v>306</v>
      </c>
      <c r="J1551" s="6">
        <v>212000</v>
      </c>
      <c r="K1551" s="1" t="s">
        <v>681</v>
      </c>
      <c r="L1551" s="6">
        <v>212113</v>
      </c>
      <c r="M1551" s="2">
        <v>0</v>
      </c>
      <c r="N1551" s="1" t="s">
        <v>686</v>
      </c>
      <c r="O1551" s="1" t="s">
        <v>651</v>
      </c>
      <c r="P1551" s="2">
        <v>0</v>
      </c>
      <c r="Q1551" s="2">
        <v>358.3</v>
      </c>
      <c r="R1551" s="2">
        <v>0</v>
      </c>
      <c r="S1551" s="2">
        <v>7.75</v>
      </c>
      <c r="T1551" s="2">
        <v>0</v>
      </c>
      <c r="U1551" s="2">
        <v>366.05</v>
      </c>
      <c r="V1551" s="2">
        <v>0</v>
      </c>
      <c r="W1551" s="2">
        <v>358.3</v>
      </c>
      <c r="X1551" s="2">
        <v>0</v>
      </c>
      <c r="Y1551" s="2">
        <v>7.75</v>
      </c>
      <c r="Z1551" s="2">
        <v>0</v>
      </c>
      <c r="AA1551" s="2">
        <v>366.05</v>
      </c>
    </row>
    <row r="1552" spans="1:27" ht="15" customHeight="1" x14ac:dyDescent="0.25">
      <c r="A1552" s="75" t="str">
        <f t="shared" si="72"/>
        <v>LEBFSFIgnore</v>
      </c>
      <c r="B1552" s="75" t="str">
        <f>VLOOKUP(L1552,Mapping!D:F,3,0)</f>
        <v>Ignore</v>
      </c>
      <c r="C1552" s="75" t="str">
        <f>VLOOKUP(L1552,Mapping!D:G,4,0)</f>
        <v>Ignore</v>
      </c>
      <c r="D1552" s="78">
        <f t="shared" si="73"/>
        <v>-2.8537899999999999E-4</v>
      </c>
      <c r="E1552" s="78">
        <f t="shared" si="74"/>
        <v>2.9346400000000001E-4</v>
      </c>
      <c r="F1552" s="76" t="str">
        <f>VLOOKUP(L1552,Mapping!D:H,5,0)</f>
        <v>AUM</v>
      </c>
      <c r="G1552" s="1" t="s">
        <v>648</v>
      </c>
      <c r="H1552" s="1" t="s">
        <v>303</v>
      </c>
      <c r="I1552" s="1" t="s">
        <v>306</v>
      </c>
      <c r="J1552" s="6">
        <v>212000</v>
      </c>
      <c r="K1552" s="1" t="s">
        <v>681</v>
      </c>
      <c r="L1552" s="6">
        <v>212114</v>
      </c>
      <c r="M1552" s="2">
        <v>0</v>
      </c>
      <c r="N1552" s="1" t="s">
        <v>687</v>
      </c>
      <c r="O1552" s="1" t="s">
        <v>651</v>
      </c>
      <c r="P1552" s="2">
        <v>0</v>
      </c>
      <c r="Q1552" s="2">
        <v>5788.43</v>
      </c>
      <c r="R1552" s="2">
        <v>-2853.79</v>
      </c>
      <c r="S1552" s="2">
        <v>0</v>
      </c>
      <c r="T1552" s="2">
        <v>0</v>
      </c>
      <c r="U1552" s="2">
        <v>2934.64</v>
      </c>
      <c r="V1552" s="2">
        <v>0</v>
      </c>
      <c r="W1552" s="2">
        <v>5788.43</v>
      </c>
      <c r="X1552" s="2">
        <v>-2853.79</v>
      </c>
      <c r="Y1552" s="2">
        <v>0</v>
      </c>
      <c r="Z1552" s="2">
        <v>0</v>
      </c>
      <c r="AA1552" s="2">
        <v>2934.64</v>
      </c>
    </row>
    <row r="1553" spans="1:27" ht="15" customHeight="1" x14ac:dyDescent="0.25">
      <c r="A1553" s="75" t="str">
        <f t="shared" si="72"/>
        <v>LEBFSFIgnore</v>
      </c>
      <c r="B1553" s="75" t="str">
        <f>VLOOKUP(L1553,Mapping!D:F,3,0)</f>
        <v>Ignore</v>
      </c>
      <c r="C1553" s="75" t="str">
        <f>VLOOKUP(L1553,Mapping!D:G,4,0)</f>
        <v>Ignore</v>
      </c>
      <c r="D1553" s="78">
        <f t="shared" si="73"/>
        <v>-4.7199999999999998E-4</v>
      </c>
      <c r="E1553" s="78">
        <f t="shared" si="74"/>
        <v>0</v>
      </c>
      <c r="F1553" s="76" t="str">
        <f>VLOOKUP(L1553,Mapping!D:H,5,0)</f>
        <v>AUM</v>
      </c>
      <c r="G1553" s="1" t="s">
        <v>648</v>
      </c>
      <c r="H1553" s="1" t="s">
        <v>303</v>
      </c>
      <c r="I1553" s="1" t="s">
        <v>306</v>
      </c>
      <c r="J1553" s="6">
        <v>212000</v>
      </c>
      <c r="K1553" s="1" t="s">
        <v>681</v>
      </c>
      <c r="L1553" s="6">
        <v>212118</v>
      </c>
      <c r="M1553" s="2">
        <v>0</v>
      </c>
      <c r="N1553" s="1" t="s">
        <v>1715</v>
      </c>
      <c r="O1553" s="1" t="s">
        <v>651</v>
      </c>
      <c r="P1553" s="2">
        <v>0</v>
      </c>
      <c r="Q1553" s="2">
        <v>4720</v>
      </c>
      <c r="R1553" s="2">
        <v>-4720</v>
      </c>
      <c r="S1553" s="2">
        <v>0</v>
      </c>
      <c r="T1553" s="2">
        <v>0</v>
      </c>
      <c r="U1553" s="2">
        <v>0</v>
      </c>
      <c r="V1553" s="2">
        <v>0</v>
      </c>
      <c r="W1553" s="2">
        <v>4720</v>
      </c>
      <c r="X1553" s="2">
        <v>-4720</v>
      </c>
      <c r="Y1553" s="2">
        <v>0</v>
      </c>
      <c r="Z1553" s="2">
        <v>0</v>
      </c>
      <c r="AA1553" s="2">
        <v>0</v>
      </c>
    </row>
    <row r="1554" spans="1:27" ht="15" customHeight="1" x14ac:dyDescent="0.25">
      <c r="A1554" s="75" t="str">
        <f t="shared" si="72"/>
        <v>LEBFSFIgnore</v>
      </c>
      <c r="B1554" s="75" t="str">
        <f>VLOOKUP(L1554,Mapping!D:F,3,0)</f>
        <v>Ignore</v>
      </c>
      <c r="C1554" s="75" t="str">
        <f>VLOOKUP(L1554,Mapping!D:G,4,0)</f>
        <v>Ignore</v>
      </c>
      <c r="D1554" s="78">
        <f t="shared" si="73"/>
        <v>-6.7515617999999999E-2</v>
      </c>
      <c r="E1554" s="78">
        <f t="shared" si="74"/>
        <v>6.1876486000000001E-2</v>
      </c>
      <c r="F1554" s="76" t="str">
        <f>VLOOKUP(L1554,Mapping!D:H,5,0)</f>
        <v>AUM</v>
      </c>
      <c r="G1554" s="1" t="s">
        <v>648</v>
      </c>
      <c r="H1554" s="1" t="s">
        <v>303</v>
      </c>
      <c r="I1554" s="1" t="s">
        <v>306</v>
      </c>
      <c r="J1554" s="6">
        <v>212000</v>
      </c>
      <c r="K1554" s="1" t="s">
        <v>681</v>
      </c>
      <c r="L1554" s="6">
        <v>212121</v>
      </c>
      <c r="M1554" s="2">
        <v>0</v>
      </c>
      <c r="N1554" s="1" t="s">
        <v>688</v>
      </c>
      <c r="O1554" s="1" t="s">
        <v>651</v>
      </c>
      <c r="P1554" s="2">
        <v>0</v>
      </c>
      <c r="Q1554" s="2">
        <v>1293921.04</v>
      </c>
      <c r="R1554" s="2">
        <v>-675156.18</v>
      </c>
      <c r="S1554" s="2">
        <v>0</v>
      </c>
      <c r="T1554" s="2">
        <v>0</v>
      </c>
      <c r="U1554" s="2">
        <v>618764.86</v>
      </c>
      <c r="V1554" s="2">
        <v>0</v>
      </c>
      <c r="W1554" s="2">
        <v>1293921.04</v>
      </c>
      <c r="X1554" s="2">
        <v>-675156.18</v>
      </c>
      <c r="Y1554" s="2">
        <v>0</v>
      </c>
      <c r="Z1554" s="2">
        <v>0</v>
      </c>
      <c r="AA1554" s="2">
        <v>618764.86</v>
      </c>
    </row>
    <row r="1555" spans="1:27" ht="15" customHeight="1" x14ac:dyDescent="0.25">
      <c r="A1555" s="75" t="str">
        <f t="shared" si="72"/>
        <v>LEBFSFIgnore</v>
      </c>
      <c r="B1555" s="75" t="str">
        <f>VLOOKUP(L1555,Mapping!D:F,3,0)</f>
        <v>Ignore</v>
      </c>
      <c r="C1555" s="75" t="str">
        <f>VLOOKUP(L1555,Mapping!D:G,4,0)</f>
        <v>Ignore</v>
      </c>
      <c r="D1555" s="78">
        <f t="shared" si="73"/>
        <v>-1.8859543999999999E-2</v>
      </c>
      <c r="E1555" s="78">
        <f t="shared" si="74"/>
        <v>2.2494829000000001E-2</v>
      </c>
      <c r="F1555" s="76" t="str">
        <f>VLOOKUP(L1555,Mapping!D:H,5,0)</f>
        <v>AUM</v>
      </c>
      <c r="G1555" s="1" t="s">
        <v>648</v>
      </c>
      <c r="H1555" s="1" t="s">
        <v>303</v>
      </c>
      <c r="I1555" s="1" t="s">
        <v>306</v>
      </c>
      <c r="J1555" s="6">
        <v>212000</v>
      </c>
      <c r="K1555" s="1" t="s">
        <v>681</v>
      </c>
      <c r="L1555" s="6">
        <v>212124</v>
      </c>
      <c r="M1555" s="2">
        <v>0</v>
      </c>
      <c r="N1555" s="1" t="s">
        <v>689</v>
      </c>
      <c r="O1555" s="1" t="s">
        <v>651</v>
      </c>
      <c r="P1555" s="2">
        <v>0</v>
      </c>
      <c r="Q1555" s="2">
        <v>413543.73</v>
      </c>
      <c r="R1555" s="2">
        <v>-188595.44</v>
      </c>
      <c r="S1555" s="2">
        <v>0</v>
      </c>
      <c r="T1555" s="2">
        <v>0</v>
      </c>
      <c r="U1555" s="2">
        <v>224948.29</v>
      </c>
      <c r="V1555" s="2">
        <v>0</v>
      </c>
      <c r="W1555" s="2">
        <v>413543.73</v>
      </c>
      <c r="X1555" s="2">
        <v>-188595.44</v>
      </c>
      <c r="Y1555" s="2">
        <v>0</v>
      </c>
      <c r="Z1555" s="2">
        <v>0</v>
      </c>
      <c r="AA1555" s="2">
        <v>224948.29</v>
      </c>
    </row>
    <row r="1556" spans="1:27" ht="15" customHeight="1" x14ac:dyDescent="0.25">
      <c r="A1556" s="75" t="str">
        <f t="shared" si="72"/>
        <v>LEBFSFIgnore</v>
      </c>
      <c r="B1556" s="75" t="str">
        <f>VLOOKUP(L1556,Mapping!D:F,3,0)</f>
        <v>Ignore</v>
      </c>
      <c r="C1556" s="75" t="str">
        <f>VLOOKUP(L1556,Mapping!D:G,4,0)</f>
        <v>Ignore</v>
      </c>
      <c r="D1556" s="78">
        <f t="shared" si="73"/>
        <v>-9.1963E-5</v>
      </c>
      <c r="E1556" s="78">
        <f t="shared" si="74"/>
        <v>-4.0000000000000001E-8</v>
      </c>
      <c r="F1556" s="76" t="str">
        <f>VLOOKUP(L1556,Mapping!D:H,5,0)</f>
        <v>AUM</v>
      </c>
      <c r="G1556" s="1" t="s">
        <v>648</v>
      </c>
      <c r="H1556" s="1" t="s">
        <v>303</v>
      </c>
      <c r="I1556" s="1" t="s">
        <v>306</v>
      </c>
      <c r="J1556" s="6">
        <v>212000</v>
      </c>
      <c r="K1556" s="1" t="s">
        <v>681</v>
      </c>
      <c r="L1556" s="6">
        <v>212132</v>
      </c>
      <c r="M1556" s="2">
        <v>0</v>
      </c>
      <c r="N1556" s="1" t="s">
        <v>1459</v>
      </c>
      <c r="O1556" s="1" t="s">
        <v>651</v>
      </c>
      <c r="P1556" s="2">
        <v>0</v>
      </c>
      <c r="Q1556" s="2">
        <v>919.23</v>
      </c>
      <c r="R1556" s="2">
        <v>-919.63</v>
      </c>
      <c r="S1556" s="2">
        <v>0</v>
      </c>
      <c r="T1556" s="2">
        <v>-0.4</v>
      </c>
      <c r="U1556" s="2">
        <v>0</v>
      </c>
      <c r="V1556" s="2">
        <v>0</v>
      </c>
      <c r="W1556" s="2">
        <v>919.23</v>
      </c>
      <c r="X1556" s="2">
        <v>-919.63</v>
      </c>
      <c r="Y1556" s="2">
        <v>0</v>
      </c>
      <c r="Z1556" s="2">
        <v>-0.4</v>
      </c>
      <c r="AA1556" s="2">
        <v>0</v>
      </c>
    </row>
    <row r="1557" spans="1:27" ht="15" customHeight="1" x14ac:dyDescent="0.25">
      <c r="A1557" s="75" t="str">
        <f t="shared" si="72"/>
        <v>LEBFSFIgnore</v>
      </c>
      <c r="B1557" s="75" t="str">
        <f>VLOOKUP(L1557,Mapping!D:F,3,0)</f>
        <v>Ignore</v>
      </c>
      <c r="C1557" s="75" t="str">
        <f>VLOOKUP(L1557,Mapping!D:G,4,0)</f>
        <v>Ignore</v>
      </c>
      <c r="D1557" s="78">
        <f t="shared" si="73"/>
        <v>4.1028628999999997E-2</v>
      </c>
      <c r="E1557" s="78">
        <f t="shared" si="74"/>
        <v>0.187921957</v>
      </c>
      <c r="F1557" s="76" t="str">
        <f>VLOOKUP(L1557,Mapping!D:H,5,0)</f>
        <v>AUM</v>
      </c>
      <c r="G1557" s="1" t="s">
        <v>648</v>
      </c>
      <c r="H1557" s="1" t="s">
        <v>303</v>
      </c>
      <c r="I1557" s="1" t="s">
        <v>306</v>
      </c>
      <c r="J1557" s="6">
        <v>212000</v>
      </c>
      <c r="K1557" s="1" t="s">
        <v>681</v>
      </c>
      <c r="L1557" s="6">
        <v>212150</v>
      </c>
      <c r="M1557" s="2">
        <v>0</v>
      </c>
      <c r="N1557" s="1" t="s">
        <v>907</v>
      </c>
      <c r="O1557" s="1" t="s">
        <v>651</v>
      </c>
      <c r="P1557" s="2">
        <v>0</v>
      </c>
      <c r="Q1557" s="2">
        <v>1468933.28</v>
      </c>
      <c r="R1557" s="2">
        <v>0</v>
      </c>
      <c r="S1557" s="2">
        <v>410286.29</v>
      </c>
      <c r="T1557" s="2">
        <v>0</v>
      </c>
      <c r="U1557" s="2">
        <v>1879219.57</v>
      </c>
      <c r="V1557" s="2">
        <v>0</v>
      </c>
      <c r="W1557" s="2">
        <v>1468933.28</v>
      </c>
      <c r="X1557" s="2">
        <v>0</v>
      </c>
      <c r="Y1557" s="2">
        <v>410286.29</v>
      </c>
      <c r="Z1557" s="2">
        <v>0</v>
      </c>
      <c r="AA1557" s="2">
        <v>1879219.57</v>
      </c>
    </row>
    <row r="1558" spans="1:27" ht="15" customHeight="1" x14ac:dyDescent="0.25">
      <c r="A1558" s="75" t="str">
        <f t="shared" si="72"/>
        <v>LEBFSFIgnore</v>
      </c>
      <c r="B1558" s="75" t="str">
        <f>VLOOKUP(L1558,Mapping!D:F,3,0)</f>
        <v>Ignore</v>
      </c>
      <c r="C1558" s="75" t="str">
        <f>VLOOKUP(L1558,Mapping!D:G,4,0)</f>
        <v>Ignore</v>
      </c>
      <c r="D1558" s="78">
        <f t="shared" si="73"/>
        <v>1.2890385000000001E-2</v>
      </c>
      <c r="E1558" s="78">
        <f t="shared" si="74"/>
        <v>0</v>
      </c>
      <c r="F1558" s="76" t="str">
        <f>VLOOKUP(L1558,Mapping!D:H,5,0)</f>
        <v>AUM</v>
      </c>
      <c r="G1558" s="1" t="s">
        <v>648</v>
      </c>
      <c r="H1558" s="1" t="s">
        <v>303</v>
      </c>
      <c r="I1558" s="1" t="s">
        <v>306</v>
      </c>
      <c r="J1558" s="6">
        <v>212000</v>
      </c>
      <c r="K1558" s="1" t="s">
        <v>681</v>
      </c>
      <c r="L1558" s="6">
        <v>212154</v>
      </c>
      <c r="M1558" s="2">
        <v>0</v>
      </c>
      <c r="N1558" s="1" t="s">
        <v>1464</v>
      </c>
      <c r="O1558" s="1" t="s">
        <v>651</v>
      </c>
      <c r="P1558" s="2">
        <v>-128903.85</v>
      </c>
      <c r="Q1558" s="2">
        <v>0</v>
      </c>
      <c r="R1558" s="2">
        <v>0</v>
      </c>
      <c r="S1558" s="2">
        <v>128903.85</v>
      </c>
      <c r="T1558" s="2">
        <v>0</v>
      </c>
      <c r="U1558" s="2">
        <v>0</v>
      </c>
      <c r="V1558" s="2">
        <v>-128903.85</v>
      </c>
      <c r="W1558" s="2">
        <v>0</v>
      </c>
      <c r="X1558" s="2">
        <v>0</v>
      </c>
      <c r="Y1558" s="2">
        <v>128903.85</v>
      </c>
      <c r="Z1558" s="2">
        <v>0</v>
      </c>
      <c r="AA1558" s="2">
        <v>0</v>
      </c>
    </row>
    <row r="1559" spans="1:27" ht="15" customHeight="1" x14ac:dyDescent="0.25">
      <c r="A1559" s="75" t="str">
        <f t="shared" si="72"/>
        <v>LEBFSFIgnore</v>
      </c>
      <c r="B1559" s="75" t="str">
        <f>VLOOKUP(L1559,Mapping!D:F,3,0)</f>
        <v>Ignore</v>
      </c>
      <c r="C1559" s="75" t="str">
        <f>VLOOKUP(L1559,Mapping!D:G,4,0)</f>
        <v>Ignore</v>
      </c>
      <c r="D1559" s="78">
        <f t="shared" si="73"/>
        <v>-1.6299999999999999E-3</v>
      </c>
      <c r="E1559" s="78">
        <f t="shared" si="74"/>
        <v>0</v>
      </c>
      <c r="F1559" s="76" t="str">
        <f>VLOOKUP(L1559,Mapping!D:H,5,0)</f>
        <v>AUM</v>
      </c>
      <c r="G1559" s="1" t="s">
        <v>648</v>
      </c>
      <c r="H1559" s="1" t="s">
        <v>303</v>
      </c>
      <c r="I1559" s="1" t="s">
        <v>306</v>
      </c>
      <c r="J1559" s="6">
        <v>212000</v>
      </c>
      <c r="K1559" s="1" t="s">
        <v>681</v>
      </c>
      <c r="L1559" s="6">
        <v>212183</v>
      </c>
      <c r="M1559" s="2">
        <v>0</v>
      </c>
      <c r="N1559" s="1" t="s">
        <v>1465</v>
      </c>
      <c r="O1559" s="1" t="s">
        <v>651</v>
      </c>
      <c r="P1559" s="2">
        <v>0</v>
      </c>
      <c r="Q1559" s="2">
        <v>16300</v>
      </c>
      <c r="R1559" s="2">
        <v>-16300</v>
      </c>
      <c r="S1559" s="2">
        <v>0</v>
      </c>
      <c r="T1559" s="2">
        <v>0</v>
      </c>
      <c r="U1559" s="2">
        <v>0</v>
      </c>
      <c r="V1559" s="2">
        <v>0</v>
      </c>
      <c r="W1559" s="2">
        <v>16300</v>
      </c>
      <c r="X1559" s="2">
        <v>-16300</v>
      </c>
      <c r="Y1559" s="2">
        <v>0</v>
      </c>
      <c r="Z1559" s="2">
        <v>0</v>
      </c>
      <c r="AA1559" s="2">
        <v>0</v>
      </c>
    </row>
    <row r="1560" spans="1:27" ht="15" customHeight="1" x14ac:dyDescent="0.25">
      <c r="A1560" s="75" t="str">
        <f t="shared" si="72"/>
        <v>LEBFSFIgnore</v>
      </c>
      <c r="B1560" s="75" t="str">
        <f>VLOOKUP(L1560,Mapping!D:F,3,0)</f>
        <v>Ignore</v>
      </c>
      <c r="C1560" s="75" t="str">
        <f>VLOOKUP(L1560,Mapping!D:G,4,0)</f>
        <v>Ignore</v>
      </c>
      <c r="D1560" s="78">
        <f t="shared" si="73"/>
        <v>-1.0579110000000001E-3</v>
      </c>
      <c r="E1560" s="78">
        <f t="shared" si="74"/>
        <v>1.292704E-3</v>
      </c>
      <c r="F1560" s="76" t="str">
        <f>VLOOKUP(L1560,Mapping!D:H,5,0)</f>
        <v>AUM</v>
      </c>
      <c r="G1560" s="1" t="s">
        <v>648</v>
      </c>
      <c r="H1560" s="1" t="s">
        <v>303</v>
      </c>
      <c r="I1560" s="1" t="s">
        <v>306</v>
      </c>
      <c r="J1560" s="6">
        <v>212000</v>
      </c>
      <c r="K1560" s="1" t="s">
        <v>681</v>
      </c>
      <c r="L1560" s="6">
        <v>212185</v>
      </c>
      <c r="M1560" s="2">
        <v>0</v>
      </c>
      <c r="N1560" s="1" t="s">
        <v>1020</v>
      </c>
      <c r="O1560" s="1" t="s">
        <v>651</v>
      </c>
      <c r="P1560" s="2">
        <v>0</v>
      </c>
      <c r="Q1560" s="2">
        <v>23506.15</v>
      </c>
      <c r="R1560" s="2">
        <v>-10579.11</v>
      </c>
      <c r="S1560" s="2">
        <v>0</v>
      </c>
      <c r="T1560" s="2">
        <v>0</v>
      </c>
      <c r="U1560" s="2">
        <v>12927.04</v>
      </c>
      <c r="V1560" s="2">
        <v>0</v>
      </c>
      <c r="W1560" s="2">
        <v>23506.15</v>
      </c>
      <c r="X1560" s="2">
        <v>-10579.11</v>
      </c>
      <c r="Y1560" s="2">
        <v>0</v>
      </c>
      <c r="Z1560" s="2">
        <v>0</v>
      </c>
      <c r="AA1560" s="2">
        <v>12927.04</v>
      </c>
    </row>
    <row r="1561" spans="1:27" ht="15" customHeight="1" x14ac:dyDescent="0.25">
      <c r="A1561" s="75" t="str">
        <f t="shared" si="72"/>
        <v>LEBFSFIgnore</v>
      </c>
      <c r="B1561" s="75" t="str">
        <f>VLOOKUP(L1561,Mapping!D:F,3,0)</f>
        <v>Ignore</v>
      </c>
      <c r="C1561" s="75" t="str">
        <f>VLOOKUP(L1561,Mapping!D:G,4,0)</f>
        <v>Ignore</v>
      </c>
      <c r="D1561" s="78">
        <f t="shared" si="73"/>
        <v>-5.9972620000000006E-3</v>
      </c>
      <c r="E1561" s="78">
        <f t="shared" si="74"/>
        <v>4.0000000000000001E-8</v>
      </c>
      <c r="F1561" s="76" t="str">
        <f>VLOOKUP(L1561,Mapping!D:H,5,0)</f>
        <v>AUM</v>
      </c>
      <c r="G1561" s="1" t="s">
        <v>648</v>
      </c>
      <c r="H1561" s="1" t="s">
        <v>303</v>
      </c>
      <c r="I1561" s="1" t="s">
        <v>306</v>
      </c>
      <c r="J1561" s="6">
        <v>212000</v>
      </c>
      <c r="K1561" s="1" t="s">
        <v>681</v>
      </c>
      <c r="L1561" s="6">
        <v>212187</v>
      </c>
      <c r="M1561" s="2">
        <v>0</v>
      </c>
      <c r="N1561" s="1" t="s">
        <v>1203</v>
      </c>
      <c r="O1561" s="1" t="s">
        <v>651</v>
      </c>
      <c r="P1561" s="2">
        <v>0</v>
      </c>
      <c r="Q1561" s="2">
        <v>59973.02</v>
      </c>
      <c r="R1561" s="2">
        <v>-59972.62</v>
      </c>
      <c r="S1561" s="2">
        <v>0</v>
      </c>
      <c r="T1561" s="2">
        <v>0</v>
      </c>
      <c r="U1561" s="2">
        <v>0.4</v>
      </c>
      <c r="V1561" s="2">
        <v>0</v>
      </c>
      <c r="W1561" s="2">
        <v>59973.02</v>
      </c>
      <c r="X1561" s="2">
        <v>-59972.62</v>
      </c>
      <c r="Y1561" s="2">
        <v>0</v>
      </c>
      <c r="Z1561" s="2">
        <v>0</v>
      </c>
      <c r="AA1561" s="2">
        <v>0.4</v>
      </c>
    </row>
    <row r="1562" spans="1:27" ht="15" customHeight="1" x14ac:dyDescent="0.25">
      <c r="A1562" s="75" t="str">
        <f t="shared" si="72"/>
        <v>LEBFSFIgnore</v>
      </c>
      <c r="B1562" s="75" t="str">
        <f>VLOOKUP(L1562,Mapping!D:F,3,0)</f>
        <v>Ignore</v>
      </c>
      <c r="C1562" s="75" t="str">
        <f>VLOOKUP(L1562,Mapping!D:G,4,0)</f>
        <v>Ignore</v>
      </c>
      <c r="D1562" s="78">
        <f t="shared" si="73"/>
        <v>-5.4934470000000003E-3</v>
      </c>
      <c r="E1562" s="78">
        <f t="shared" si="74"/>
        <v>1.601817E-3</v>
      </c>
      <c r="F1562" s="76" t="str">
        <f>VLOOKUP(L1562,Mapping!D:H,5,0)</f>
        <v>AUM</v>
      </c>
      <c r="G1562" s="1" t="s">
        <v>648</v>
      </c>
      <c r="H1562" s="1" t="s">
        <v>303</v>
      </c>
      <c r="I1562" s="1" t="s">
        <v>306</v>
      </c>
      <c r="J1562" s="6">
        <v>212000</v>
      </c>
      <c r="K1562" s="1" t="s">
        <v>681</v>
      </c>
      <c r="L1562" s="6">
        <v>212194</v>
      </c>
      <c r="M1562" s="2">
        <v>0</v>
      </c>
      <c r="N1562" s="1" t="s">
        <v>691</v>
      </c>
      <c r="O1562" s="1" t="s">
        <v>651</v>
      </c>
      <c r="P1562" s="2">
        <v>0</v>
      </c>
      <c r="Q1562" s="2">
        <v>70952.639999999999</v>
      </c>
      <c r="R1562" s="2">
        <v>-54934.47</v>
      </c>
      <c r="S1562" s="2">
        <v>0</v>
      </c>
      <c r="T1562" s="2">
        <v>0</v>
      </c>
      <c r="U1562" s="2">
        <v>16018.17</v>
      </c>
      <c r="V1562" s="2">
        <v>0</v>
      </c>
      <c r="W1562" s="2">
        <v>70952.639999999999</v>
      </c>
      <c r="X1562" s="2">
        <v>-54934.47</v>
      </c>
      <c r="Y1562" s="2">
        <v>0</v>
      </c>
      <c r="Z1562" s="2">
        <v>0</v>
      </c>
      <c r="AA1562" s="2">
        <v>16018.17</v>
      </c>
    </row>
    <row r="1563" spans="1:27" ht="15" customHeight="1" x14ac:dyDescent="0.25">
      <c r="A1563" s="75" t="str">
        <f t="shared" si="72"/>
        <v>LEBFSFIgnore</v>
      </c>
      <c r="B1563" s="75" t="str">
        <f>VLOOKUP(L1563,Mapping!D:F,3,0)</f>
        <v>Ignore</v>
      </c>
      <c r="C1563" s="75" t="str">
        <f>VLOOKUP(L1563,Mapping!D:G,4,0)</f>
        <v>Ignore</v>
      </c>
      <c r="D1563" s="78">
        <f t="shared" si="73"/>
        <v>-2.2100000000000002E-3</v>
      </c>
      <c r="E1563" s="78">
        <f t="shared" si="74"/>
        <v>0</v>
      </c>
      <c r="F1563" s="76" t="str">
        <f>VLOOKUP(L1563,Mapping!D:H,5,0)</f>
        <v>AUM</v>
      </c>
      <c r="G1563" s="1" t="s">
        <v>648</v>
      </c>
      <c r="H1563" s="1" t="s">
        <v>303</v>
      </c>
      <c r="I1563" s="1" t="s">
        <v>306</v>
      </c>
      <c r="J1563" s="6">
        <v>212000</v>
      </c>
      <c r="K1563" s="1" t="s">
        <v>681</v>
      </c>
      <c r="L1563" s="6">
        <v>212197</v>
      </c>
      <c r="M1563" s="2">
        <v>0</v>
      </c>
      <c r="N1563" s="1" t="s">
        <v>942</v>
      </c>
      <c r="O1563" s="1" t="s">
        <v>651</v>
      </c>
      <c r="P1563" s="2">
        <v>0</v>
      </c>
      <c r="Q1563" s="2">
        <v>22100</v>
      </c>
      <c r="R1563" s="2">
        <v>-22100</v>
      </c>
      <c r="S1563" s="2">
        <v>0</v>
      </c>
      <c r="T1563" s="2">
        <v>0</v>
      </c>
      <c r="U1563" s="2">
        <v>0</v>
      </c>
      <c r="V1563" s="2">
        <v>0</v>
      </c>
      <c r="W1563" s="2">
        <v>22100</v>
      </c>
      <c r="X1563" s="2">
        <v>-22100</v>
      </c>
      <c r="Y1563" s="2">
        <v>0</v>
      </c>
      <c r="Z1563" s="2">
        <v>0</v>
      </c>
      <c r="AA1563" s="2">
        <v>0</v>
      </c>
    </row>
    <row r="1564" spans="1:27" ht="15" customHeight="1" x14ac:dyDescent="0.25">
      <c r="A1564" s="75" t="str">
        <f t="shared" si="72"/>
        <v>LEBFSFIgnore</v>
      </c>
      <c r="B1564" s="75" t="str">
        <f>VLOOKUP(L1564,Mapping!D:F,3,0)</f>
        <v>Ignore</v>
      </c>
      <c r="C1564" s="75" t="str">
        <f>VLOOKUP(L1564,Mapping!D:G,4,0)</f>
        <v>Ignore</v>
      </c>
      <c r="D1564" s="78">
        <f t="shared" si="73"/>
        <v>7.5340853999999999E-2</v>
      </c>
      <c r="E1564" s="78">
        <f t="shared" si="74"/>
        <v>7.5340886999999995E-2</v>
      </c>
      <c r="F1564" s="76" t="str">
        <f>VLOOKUP(L1564,Mapping!D:H,5,0)</f>
        <v>AUM</v>
      </c>
      <c r="G1564" s="1" t="s">
        <v>648</v>
      </c>
      <c r="H1564" s="1" t="s">
        <v>303</v>
      </c>
      <c r="I1564" s="1" t="s">
        <v>306</v>
      </c>
      <c r="J1564" s="6">
        <v>212000</v>
      </c>
      <c r="K1564" s="1" t="s">
        <v>681</v>
      </c>
      <c r="L1564" s="6">
        <v>212220</v>
      </c>
      <c r="M1564" s="2">
        <v>0</v>
      </c>
      <c r="N1564" s="1" t="s">
        <v>692</v>
      </c>
      <c r="O1564" s="1" t="s">
        <v>651</v>
      </c>
      <c r="P1564" s="2">
        <v>0</v>
      </c>
      <c r="Q1564" s="2">
        <v>0.33</v>
      </c>
      <c r="R1564" s="2">
        <v>0</v>
      </c>
      <c r="S1564" s="2">
        <v>753408.54</v>
      </c>
      <c r="T1564" s="2">
        <v>0</v>
      </c>
      <c r="U1564" s="2">
        <v>753408.87</v>
      </c>
      <c r="V1564" s="2">
        <v>0</v>
      </c>
      <c r="W1564" s="2">
        <v>0.33</v>
      </c>
      <c r="X1564" s="2">
        <v>0</v>
      </c>
      <c r="Y1564" s="2">
        <v>753408.54</v>
      </c>
      <c r="Z1564" s="2">
        <v>0</v>
      </c>
      <c r="AA1564" s="2">
        <v>753408.87</v>
      </c>
    </row>
    <row r="1565" spans="1:27" ht="15" customHeight="1" x14ac:dyDescent="0.25">
      <c r="A1565" s="75" t="str">
        <f t="shared" si="72"/>
        <v>LEBFSFIgnore</v>
      </c>
      <c r="B1565" s="75" t="str">
        <f>VLOOKUP(L1565,Mapping!D:F,3,0)</f>
        <v>Ignore</v>
      </c>
      <c r="C1565" s="75" t="str">
        <f>VLOOKUP(L1565,Mapping!D:G,4,0)</f>
        <v>Ignore</v>
      </c>
      <c r="D1565" s="78">
        <f t="shared" si="73"/>
        <v>-4.4228290999999996E-2</v>
      </c>
      <c r="E1565" s="78">
        <f t="shared" si="74"/>
        <v>-4.4228290999999996E-2</v>
      </c>
      <c r="F1565" s="76" t="str">
        <f>VLOOKUP(L1565,Mapping!D:H,5,0)</f>
        <v>AUM</v>
      </c>
      <c r="G1565" s="1" t="s">
        <v>648</v>
      </c>
      <c r="H1565" s="1" t="s">
        <v>303</v>
      </c>
      <c r="I1565" s="1" t="s">
        <v>306</v>
      </c>
      <c r="J1565" s="6">
        <v>212000</v>
      </c>
      <c r="K1565" s="1" t="s">
        <v>681</v>
      </c>
      <c r="L1565" s="6">
        <v>212223</v>
      </c>
      <c r="M1565" s="2">
        <v>0</v>
      </c>
      <c r="N1565" s="1" t="s">
        <v>693</v>
      </c>
      <c r="O1565" s="1" t="s">
        <v>651</v>
      </c>
      <c r="P1565" s="2">
        <v>0</v>
      </c>
      <c r="Q1565" s="2">
        <v>0</v>
      </c>
      <c r="R1565" s="2">
        <v>-442282.91</v>
      </c>
      <c r="S1565" s="2">
        <v>0</v>
      </c>
      <c r="T1565" s="2">
        <v>-442282.91</v>
      </c>
      <c r="U1565" s="2">
        <v>0</v>
      </c>
      <c r="V1565" s="2">
        <v>0</v>
      </c>
      <c r="W1565" s="2">
        <v>0</v>
      </c>
      <c r="X1565" s="2">
        <v>-442282.91</v>
      </c>
      <c r="Y1565" s="2">
        <v>0</v>
      </c>
      <c r="Z1565" s="2">
        <v>-442282.91</v>
      </c>
      <c r="AA1565" s="2">
        <v>0</v>
      </c>
    </row>
    <row r="1566" spans="1:27" ht="15" customHeight="1" x14ac:dyDescent="0.25">
      <c r="A1566" s="75" t="str">
        <f t="shared" si="72"/>
        <v>LEBFSFIgnore</v>
      </c>
      <c r="B1566" s="75" t="str">
        <f>VLOOKUP(L1566,Mapping!D:F,3,0)</f>
        <v>Ignore</v>
      </c>
      <c r="C1566" s="75" t="str">
        <f>VLOOKUP(L1566,Mapping!D:G,4,0)</f>
        <v>Ignore</v>
      </c>
      <c r="D1566" s="78">
        <f t="shared" si="73"/>
        <v>4.9554685000000001E-2</v>
      </c>
      <c r="E1566" s="78">
        <f t="shared" si="74"/>
        <v>5.5944788000000002E-2</v>
      </c>
      <c r="F1566" s="76" t="str">
        <f>VLOOKUP(L1566,Mapping!D:H,5,0)</f>
        <v>AUM</v>
      </c>
      <c r="G1566" s="1" t="s">
        <v>648</v>
      </c>
      <c r="H1566" s="1" t="s">
        <v>303</v>
      </c>
      <c r="I1566" s="1" t="s">
        <v>306</v>
      </c>
      <c r="J1566" s="6">
        <v>212000</v>
      </c>
      <c r="K1566" s="1" t="s">
        <v>681</v>
      </c>
      <c r="L1566" s="6">
        <v>212227</v>
      </c>
      <c r="M1566" s="2">
        <v>0</v>
      </c>
      <c r="N1566" s="1" t="s">
        <v>836</v>
      </c>
      <c r="O1566" s="1" t="s">
        <v>651</v>
      </c>
      <c r="P1566" s="2">
        <v>0</v>
      </c>
      <c r="Q1566" s="2">
        <v>63901.03</v>
      </c>
      <c r="R1566" s="2">
        <v>0</v>
      </c>
      <c r="S1566" s="2">
        <v>495546.85</v>
      </c>
      <c r="T1566" s="2">
        <v>0</v>
      </c>
      <c r="U1566" s="2">
        <v>559447.88</v>
      </c>
      <c r="V1566" s="2">
        <v>0</v>
      </c>
      <c r="W1566" s="2">
        <v>63901.03</v>
      </c>
      <c r="X1566" s="2">
        <v>0</v>
      </c>
      <c r="Y1566" s="2">
        <v>495546.85</v>
      </c>
      <c r="Z1566" s="2">
        <v>0</v>
      </c>
      <c r="AA1566" s="2">
        <v>559447.88</v>
      </c>
    </row>
    <row r="1567" spans="1:27" ht="15" customHeight="1" x14ac:dyDescent="0.25">
      <c r="A1567" s="75" t="str">
        <f t="shared" si="72"/>
        <v>LEBFSFIgnore</v>
      </c>
      <c r="B1567" s="75" t="str">
        <f>VLOOKUP(L1567,Mapping!D:F,3,0)</f>
        <v>Ignore</v>
      </c>
      <c r="C1567" s="75" t="str">
        <f>VLOOKUP(L1567,Mapping!D:G,4,0)</f>
        <v>Ignore</v>
      </c>
      <c r="D1567" s="78">
        <f t="shared" si="73"/>
        <v>-6.5099999999999999E-7</v>
      </c>
      <c r="E1567" s="78">
        <f t="shared" si="74"/>
        <v>1.7595E-5</v>
      </c>
      <c r="F1567" s="76" t="str">
        <f>VLOOKUP(L1567,Mapping!D:H,5,0)</f>
        <v>AUM</v>
      </c>
      <c r="G1567" s="1" t="s">
        <v>648</v>
      </c>
      <c r="H1567" s="1" t="s">
        <v>303</v>
      </c>
      <c r="I1567" s="1" t="s">
        <v>306</v>
      </c>
      <c r="J1567" s="6">
        <v>212000</v>
      </c>
      <c r="K1567" s="1" t="s">
        <v>681</v>
      </c>
      <c r="L1567" s="6">
        <v>212231</v>
      </c>
      <c r="M1567" s="2">
        <v>0</v>
      </c>
      <c r="N1567" s="1" t="s">
        <v>910</v>
      </c>
      <c r="O1567" s="1" t="s">
        <v>651</v>
      </c>
      <c r="P1567" s="2">
        <v>0</v>
      </c>
      <c r="Q1567" s="2">
        <v>182.46</v>
      </c>
      <c r="R1567" s="2">
        <v>-6.51</v>
      </c>
      <c r="S1567" s="2">
        <v>0</v>
      </c>
      <c r="T1567" s="2">
        <v>0</v>
      </c>
      <c r="U1567" s="2">
        <v>175.95</v>
      </c>
      <c r="V1567" s="2">
        <v>0</v>
      </c>
      <c r="W1567" s="2">
        <v>182.46</v>
      </c>
      <c r="X1567" s="2">
        <v>-6.51</v>
      </c>
      <c r="Y1567" s="2">
        <v>0</v>
      </c>
      <c r="Z1567" s="2">
        <v>0</v>
      </c>
      <c r="AA1567" s="2">
        <v>175.95</v>
      </c>
    </row>
    <row r="1568" spans="1:27" ht="15" customHeight="1" x14ac:dyDescent="0.25">
      <c r="A1568" s="75" t="str">
        <f t="shared" si="72"/>
        <v>LEBFSFIgnore</v>
      </c>
      <c r="B1568" s="75" t="str">
        <f>VLOOKUP(L1568,Mapping!D:F,3,0)</f>
        <v>Ignore</v>
      </c>
      <c r="C1568" s="75" t="str">
        <f>VLOOKUP(L1568,Mapping!D:G,4,0)</f>
        <v>Ignore</v>
      </c>
      <c r="D1568" s="78">
        <f t="shared" si="73"/>
        <v>2.2200000000000001E-5</v>
      </c>
      <c r="E1568" s="78">
        <f t="shared" si="74"/>
        <v>1.394E-4</v>
      </c>
      <c r="F1568" s="76" t="str">
        <f>VLOOKUP(L1568,Mapping!D:H,5,0)</f>
        <v>AUM</v>
      </c>
      <c r="G1568" s="1" t="s">
        <v>648</v>
      </c>
      <c r="H1568" s="1" t="s">
        <v>303</v>
      </c>
      <c r="I1568" s="1" t="s">
        <v>306</v>
      </c>
      <c r="J1568" s="6">
        <v>212000</v>
      </c>
      <c r="K1568" s="1" t="s">
        <v>681</v>
      </c>
      <c r="L1568" s="6">
        <v>212233</v>
      </c>
      <c r="M1568" s="2">
        <v>0</v>
      </c>
      <c r="N1568" s="1" t="s">
        <v>694</v>
      </c>
      <c r="O1568" s="1" t="s">
        <v>651</v>
      </c>
      <c r="P1568" s="2">
        <v>0</v>
      </c>
      <c r="Q1568" s="2">
        <v>1172</v>
      </c>
      <c r="R1568" s="2">
        <v>0</v>
      </c>
      <c r="S1568" s="2">
        <v>222</v>
      </c>
      <c r="T1568" s="2">
        <v>0</v>
      </c>
      <c r="U1568" s="2">
        <v>1394</v>
      </c>
      <c r="V1568" s="2">
        <v>0</v>
      </c>
      <c r="W1568" s="2">
        <v>1172</v>
      </c>
      <c r="X1568" s="2">
        <v>0</v>
      </c>
      <c r="Y1568" s="2">
        <v>222</v>
      </c>
      <c r="Z1568" s="2">
        <v>0</v>
      </c>
      <c r="AA1568" s="2">
        <v>1394</v>
      </c>
    </row>
    <row r="1569" spans="1:27" ht="15" customHeight="1" x14ac:dyDescent="0.25">
      <c r="A1569" s="75" t="str">
        <f t="shared" si="72"/>
        <v>LEBFSFIgnore</v>
      </c>
      <c r="B1569" s="75" t="str">
        <f>VLOOKUP(L1569,Mapping!D:F,3,0)</f>
        <v>Ignore</v>
      </c>
      <c r="C1569" s="75" t="str">
        <f>VLOOKUP(L1569,Mapping!D:G,4,0)</f>
        <v>Ignore</v>
      </c>
      <c r="D1569" s="78">
        <f t="shared" si="73"/>
        <v>-8.7900000000000008E-7</v>
      </c>
      <c r="E1569" s="78">
        <f t="shared" si="74"/>
        <v>5.0740099999999999E-4</v>
      </c>
      <c r="F1569" s="76" t="str">
        <f>VLOOKUP(L1569,Mapping!D:H,5,0)</f>
        <v>AUM</v>
      </c>
      <c r="G1569" s="1" t="s">
        <v>648</v>
      </c>
      <c r="H1569" s="1" t="s">
        <v>303</v>
      </c>
      <c r="I1569" s="1" t="s">
        <v>306</v>
      </c>
      <c r="J1569" s="6">
        <v>212000</v>
      </c>
      <c r="K1569" s="1" t="s">
        <v>681</v>
      </c>
      <c r="L1569" s="6">
        <v>212240</v>
      </c>
      <c r="M1569" s="2">
        <v>0</v>
      </c>
      <c r="N1569" s="1" t="s">
        <v>695</v>
      </c>
      <c r="O1569" s="1" t="s">
        <v>651</v>
      </c>
      <c r="P1569" s="2">
        <v>0</v>
      </c>
      <c r="Q1569" s="2">
        <v>5082.8</v>
      </c>
      <c r="R1569" s="2">
        <v>-8.7900000000000009</v>
      </c>
      <c r="S1569" s="2">
        <v>0</v>
      </c>
      <c r="T1569" s="2">
        <v>0</v>
      </c>
      <c r="U1569" s="2">
        <v>5074.01</v>
      </c>
      <c r="V1569" s="2">
        <v>0</v>
      </c>
      <c r="W1569" s="2">
        <v>5082.8</v>
      </c>
      <c r="X1569" s="2">
        <v>-8.7900000000000009</v>
      </c>
      <c r="Y1569" s="2">
        <v>0</v>
      </c>
      <c r="Z1569" s="2">
        <v>0</v>
      </c>
      <c r="AA1569" s="2">
        <v>5074.01</v>
      </c>
    </row>
    <row r="1570" spans="1:27" ht="15" customHeight="1" x14ac:dyDescent="0.25">
      <c r="A1570" s="75" t="str">
        <f t="shared" si="72"/>
        <v>LEBFSFIgnore</v>
      </c>
      <c r="B1570" s="75" t="str">
        <f>VLOOKUP(L1570,Mapping!D:F,3,0)</f>
        <v>Ignore</v>
      </c>
      <c r="C1570" s="75" t="str">
        <f>VLOOKUP(L1570,Mapping!D:G,4,0)</f>
        <v>Ignore</v>
      </c>
      <c r="D1570" s="78">
        <f t="shared" si="73"/>
        <v>1.0875E-4</v>
      </c>
      <c r="E1570" s="78">
        <f t="shared" si="74"/>
        <v>7.8750000000000003E-5</v>
      </c>
      <c r="F1570" s="76" t="str">
        <f>VLOOKUP(L1570,Mapping!D:H,5,0)</f>
        <v>AUM</v>
      </c>
      <c r="G1570" s="1" t="s">
        <v>648</v>
      </c>
      <c r="H1570" s="1" t="s">
        <v>303</v>
      </c>
      <c r="I1570" s="1" t="s">
        <v>306</v>
      </c>
      <c r="J1570" s="6">
        <v>212000</v>
      </c>
      <c r="K1570" s="1" t="s">
        <v>681</v>
      </c>
      <c r="L1570" s="6">
        <v>212247</v>
      </c>
      <c r="M1570" s="2">
        <v>0</v>
      </c>
      <c r="N1570" s="1" t="s">
        <v>696</v>
      </c>
      <c r="O1570" s="1" t="s">
        <v>651</v>
      </c>
      <c r="P1570" s="2">
        <v>-300</v>
      </c>
      <c r="Q1570" s="2">
        <v>0</v>
      </c>
      <c r="R1570" s="2">
        <v>0</v>
      </c>
      <c r="S1570" s="2">
        <v>1087.5</v>
      </c>
      <c r="T1570" s="2">
        <v>0</v>
      </c>
      <c r="U1570" s="2">
        <v>787.5</v>
      </c>
      <c r="V1570" s="2">
        <v>-300</v>
      </c>
      <c r="W1570" s="2">
        <v>0</v>
      </c>
      <c r="X1570" s="2">
        <v>0</v>
      </c>
      <c r="Y1570" s="2">
        <v>1087.5</v>
      </c>
      <c r="Z1570" s="2">
        <v>0</v>
      </c>
      <c r="AA1570" s="2">
        <v>787.5</v>
      </c>
    </row>
    <row r="1571" spans="1:27" ht="15" customHeight="1" x14ac:dyDescent="0.25">
      <c r="A1571" s="75" t="str">
        <f t="shared" si="72"/>
        <v>LEBFSFIgnore</v>
      </c>
      <c r="B1571" s="75" t="str">
        <f>VLOOKUP(L1571,Mapping!D:F,3,0)</f>
        <v>Ignore</v>
      </c>
      <c r="C1571" s="75" t="str">
        <f>VLOOKUP(L1571,Mapping!D:G,4,0)</f>
        <v>Ignore</v>
      </c>
      <c r="D1571" s="78">
        <f t="shared" si="73"/>
        <v>-1.2381999999999999E-5</v>
      </c>
      <c r="E1571" s="78">
        <f t="shared" si="74"/>
        <v>1.8584E-5</v>
      </c>
      <c r="F1571" s="76" t="str">
        <f>VLOOKUP(L1571,Mapping!D:H,5,0)</f>
        <v>AUM</v>
      </c>
      <c r="G1571" s="1" t="s">
        <v>648</v>
      </c>
      <c r="H1571" s="1" t="s">
        <v>303</v>
      </c>
      <c r="I1571" s="1" t="s">
        <v>306</v>
      </c>
      <c r="J1571" s="6">
        <v>212000</v>
      </c>
      <c r="K1571" s="1" t="s">
        <v>681</v>
      </c>
      <c r="L1571" s="6">
        <v>212252</v>
      </c>
      <c r="M1571" s="2">
        <v>0</v>
      </c>
      <c r="N1571" s="1" t="s">
        <v>697</v>
      </c>
      <c r="O1571" s="1" t="s">
        <v>651</v>
      </c>
      <c r="P1571" s="2">
        <v>0</v>
      </c>
      <c r="Q1571" s="2">
        <v>309.66000000000003</v>
      </c>
      <c r="R1571" s="2">
        <v>-123.82</v>
      </c>
      <c r="S1571" s="2">
        <v>0</v>
      </c>
      <c r="T1571" s="2">
        <v>0</v>
      </c>
      <c r="U1571" s="2">
        <v>185.84</v>
      </c>
      <c r="V1571" s="2">
        <v>0</v>
      </c>
      <c r="W1571" s="2">
        <v>309.66000000000003</v>
      </c>
      <c r="X1571" s="2">
        <v>-123.82</v>
      </c>
      <c r="Y1571" s="2">
        <v>0</v>
      </c>
      <c r="Z1571" s="2">
        <v>0</v>
      </c>
      <c r="AA1571" s="2">
        <v>185.84</v>
      </c>
    </row>
    <row r="1572" spans="1:27" ht="15" customHeight="1" x14ac:dyDescent="0.25">
      <c r="A1572" s="75" t="str">
        <f t="shared" si="72"/>
        <v>LEBFSFIgnore</v>
      </c>
      <c r="B1572" s="75" t="str">
        <f>VLOOKUP(L1572,Mapping!D:F,3,0)</f>
        <v>Ignore</v>
      </c>
      <c r="C1572" s="75" t="str">
        <f>VLOOKUP(L1572,Mapping!D:G,4,0)</f>
        <v>Ignore</v>
      </c>
      <c r="D1572" s="78">
        <f t="shared" si="73"/>
        <v>5.2538481000000005E-2</v>
      </c>
      <c r="E1572" s="78">
        <f t="shared" si="74"/>
        <v>5.2538483999999996E-2</v>
      </c>
      <c r="F1572" s="76" t="str">
        <f>VLOOKUP(L1572,Mapping!D:H,5,0)</f>
        <v>AUM</v>
      </c>
      <c r="G1572" s="1" t="s">
        <v>648</v>
      </c>
      <c r="H1572" s="1" t="s">
        <v>303</v>
      </c>
      <c r="I1572" s="1" t="s">
        <v>306</v>
      </c>
      <c r="J1572" s="6">
        <v>212000</v>
      </c>
      <c r="K1572" s="1" t="s">
        <v>681</v>
      </c>
      <c r="L1572" s="6">
        <v>212255</v>
      </c>
      <c r="M1572" s="2">
        <v>0</v>
      </c>
      <c r="N1572" s="1" t="s">
        <v>698</v>
      </c>
      <c r="O1572" s="1" t="s">
        <v>651</v>
      </c>
      <c r="P1572" s="2">
        <v>0</v>
      </c>
      <c r="Q1572" s="2">
        <v>0.03</v>
      </c>
      <c r="R1572" s="2">
        <v>0</v>
      </c>
      <c r="S1572" s="2">
        <v>525384.81000000006</v>
      </c>
      <c r="T1572" s="2">
        <v>0</v>
      </c>
      <c r="U1572" s="2">
        <v>525384.84</v>
      </c>
      <c r="V1572" s="2">
        <v>0</v>
      </c>
      <c r="W1572" s="2">
        <v>0.03</v>
      </c>
      <c r="X1572" s="2">
        <v>0</v>
      </c>
      <c r="Y1572" s="2">
        <v>525384.81000000006</v>
      </c>
      <c r="Z1572" s="2">
        <v>0</v>
      </c>
      <c r="AA1572" s="2">
        <v>525384.84</v>
      </c>
    </row>
    <row r="1573" spans="1:27" ht="15" customHeight="1" x14ac:dyDescent="0.25">
      <c r="A1573" s="75" t="str">
        <f t="shared" si="72"/>
        <v>LEBFSFIgnore</v>
      </c>
      <c r="B1573" s="75" t="str">
        <f>VLOOKUP(L1573,Mapping!D:F,3,0)</f>
        <v>Ignore</v>
      </c>
      <c r="C1573" s="75" t="str">
        <f>VLOOKUP(L1573,Mapping!D:G,4,0)</f>
        <v>Ignore</v>
      </c>
      <c r="D1573" s="78">
        <f t="shared" si="73"/>
        <v>1.6489549999999999E-3</v>
      </c>
      <c r="E1573" s="78">
        <f t="shared" si="74"/>
        <v>5.1102819999999998E-3</v>
      </c>
      <c r="F1573" s="76" t="str">
        <f>VLOOKUP(L1573,Mapping!D:H,5,0)</f>
        <v>AUM</v>
      </c>
      <c r="G1573" s="1" t="s">
        <v>648</v>
      </c>
      <c r="H1573" s="1" t="s">
        <v>303</v>
      </c>
      <c r="I1573" s="1" t="s">
        <v>306</v>
      </c>
      <c r="J1573" s="6">
        <v>212000</v>
      </c>
      <c r="K1573" s="1" t="s">
        <v>681</v>
      </c>
      <c r="L1573" s="6">
        <v>212271</v>
      </c>
      <c r="M1573" s="2">
        <v>0</v>
      </c>
      <c r="N1573" s="1" t="s">
        <v>700</v>
      </c>
      <c r="O1573" s="1" t="s">
        <v>651</v>
      </c>
      <c r="P1573" s="2">
        <v>0</v>
      </c>
      <c r="Q1573" s="2">
        <v>34613.270000000004</v>
      </c>
      <c r="R1573" s="2">
        <v>0</v>
      </c>
      <c r="S1573" s="2">
        <v>16489.55</v>
      </c>
      <c r="T1573" s="2">
        <v>0</v>
      </c>
      <c r="U1573" s="2">
        <v>51102.82</v>
      </c>
      <c r="V1573" s="2">
        <v>0</v>
      </c>
      <c r="W1573" s="2">
        <v>34613.270000000004</v>
      </c>
      <c r="X1573" s="2">
        <v>0</v>
      </c>
      <c r="Y1573" s="2">
        <v>16489.55</v>
      </c>
      <c r="Z1573" s="2">
        <v>0</v>
      </c>
      <c r="AA1573" s="2">
        <v>51102.82</v>
      </c>
    </row>
    <row r="1574" spans="1:27" ht="15" customHeight="1" x14ac:dyDescent="0.25">
      <c r="A1574" s="75" t="str">
        <f t="shared" si="72"/>
        <v>LEBFSFIgnore</v>
      </c>
      <c r="B1574" s="75" t="str">
        <f>VLOOKUP(L1574,Mapping!D:F,3,0)</f>
        <v>Ignore</v>
      </c>
      <c r="C1574" s="75" t="str">
        <f>VLOOKUP(L1574,Mapping!D:G,4,0)</f>
        <v>Ignore</v>
      </c>
      <c r="D1574" s="78">
        <f t="shared" si="73"/>
        <v>1.6489549999999999E-3</v>
      </c>
      <c r="E1574" s="78">
        <f t="shared" si="74"/>
        <v>5.1102819999999998E-3</v>
      </c>
      <c r="F1574" s="76" t="str">
        <f>VLOOKUP(L1574,Mapping!D:H,5,0)</f>
        <v>AUM</v>
      </c>
      <c r="G1574" s="1" t="s">
        <v>648</v>
      </c>
      <c r="H1574" s="1" t="s">
        <v>303</v>
      </c>
      <c r="I1574" s="1" t="s">
        <v>306</v>
      </c>
      <c r="J1574" s="6">
        <v>212000</v>
      </c>
      <c r="K1574" s="1" t="s">
        <v>681</v>
      </c>
      <c r="L1574" s="6">
        <v>212272</v>
      </c>
      <c r="M1574" s="2">
        <v>0</v>
      </c>
      <c r="N1574" s="1" t="s">
        <v>701</v>
      </c>
      <c r="O1574" s="1" t="s">
        <v>651</v>
      </c>
      <c r="P1574" s="2">
        <v>0</v>
      </c>
      <c r="Q1574" s="2">
        <v>34613.270000000004</v>
      </c>
      <c r="R1574" s="2">
        <v>0</v>
      </c>
      <c r="S1574" s="2">
        <v>16489.55</v>
      </c>
      <c r="T1574" s="2">
        <v>0</v>
      </c>
      <c r="U1574" s="2">
        <v>51102.82</v>
      </c>
      <c r="V1574" s="2">
        <v>0</v>
      </c>
      <c r="W1574" s="2">
        <v>34613.270000000004</v>
      </c>
      <c r="X1574" s="2">
        <v>0</v>
      </c>
      <c r="Y1574" s="2">
        <v>16489.55</v>
      </c>
      <c r="Z1574" s="2">
        <v>0</v>
      </c>
      <c r="AA1574" s="2">
        <v>51102.82</v>
      </c>
    </row>
    <row r="1575" spans="1:27" ht="15" customHeight="1" x14ac:dyDescent="0.25">
      <c r="A1575" s="75" t="str">
        <f t="shared" si="72"/>
        <v>LEBFSFIgnore</v>
      </c>
      <c r="B1575" s="75" t="str">
        <f>VLOOKUP(L1575,Mapping!D:F,3,0)</f>
        <v>Ignore</v>
      </c>
      <c r="C1575" s="75" t="str">
        <f>VLOOKUP(L1575,Mapping!D:G,4,0)</f>
        <v>Ignore</v>
      </c>
      <c r="D1575" s="78">
        <f t="shared" si="73"/>
        <v>-7.25781E-4</v>
      </c>
      <c r="E1575" s="78">
        <f t="shared" si="74"/>
        <v>9.0919000000000001E-5</v>
      </c>
      <c r="F1575" s="76" t="str">
        <f>VLOOKUP(L1575,Mapping!D:H,5,0)</f>
        <v>AUM</v>
      </c>
      <c r="G1575" s="1" t="s">
        <v>648</v>
      </c>
      <c r="H1575" s="1" t="s">
        <v>303</v>
      </c>
      <c r="I1575" s="1" t="s">
        <v>306</v>
      </c>
      <c r="J1575" s="6">
        <v>212000</v>
      </c>
      <c r="K1575" s="1" t="s">
        <v>681</v>
      </c>
      <c r="L1575" s="6">
        <v>212427</v>
      </c>
      <c r="M1575" s="2">
        <v>0</v>
      </c>
      <c r="N1575" s="1" t="s">
        <v>768</v>
      </c>
      <c r="O1575" s="1" t="s">
        <v>651</v>
      </c>
      <c r="P1575" s="2">
        <v>0</v>
      </c>
      <c r="Q1575" s="2">
        <v>8167</v>
      </c>
      <c r="R1575" s="2">
        <v>-7257.81</v>
      </c>
      <c r="S1575" s="2">
        <v>0</v>
      </c>
      <c r="T1575" s="2">
        <v>0</v>
      </c>
      <c r="U1575" s="2">
        <v>909.19</v>
      </c>
      <c r="V1575" s="2">
        <v>0</v>
      </c>
      <c r="W1575" s="2">
        <v>8167</v>
      </c>
      <c r="X1575" s="2">
        <v>-7257.81</v>
      </c>
      <c r="Y1575" s="2">
        <v>0</v>
      </c>
      <c r="Z1575" s="2">
        <v>0</v>
      </c>
      <c r="AA1575" s="2">
        <v>909.19</v>
      </c>
    </row>
    <row r="1576" spans="1:27" ht="15" customHeight="1" x14ac:dyDescent="0.25">
      <c r="A1576" s="75" t="str">
        <f t="shared" si="72"/>
        <v>LEBFSFIgnore</v>
      </c>
      <c r="B1576" s="75" t="str">
        <f>VLOOKUP(L1576,Mapping!D:F,3,0)</f>
        <v>Ignore</v>
      </c>
      <c r="C1576" s="75" t="str">
        <f>VLOOKUP(L1576,Mapping!D:G,4,0)</f>
        <v>Ignore</v>
      </c>
      <c r="D1576" s="78">
        <f t="shared" si="73"/>
        <v>-8.7900000000000008E-7</v>
      </c>
      <c r="E1576" s="78">
        <f t="shared" si="74"/>
        <v>5.0740099999999999E-4</v>
      </c>
      <c r="F1576" s="76" t="str">
        <f>VLOOKUP(L1576,Mapping!D:H,5,0)</f>
        <v>AUM</v>
      </c>
      <c r="G1576" s="1" t="s">
        <v>648</v>
      </c>
      <c r="H1576" s="1" t="s">
        <v>303</v>
      </c>
      <c r="I1576" s="1" t="s">
        <v>306</v>
      </c>
      <c r="J1576" s="6">
        <v>212000</v>
      </c>
      <c r="K1576" s="1" t="s">
        <v>681</v>
      </c>
      <c r="L1576" s="6">
        <v>213166</v>
      </c>
      <c r="M1576" s="2">
        <v>0</v>
      </c>
      <c r="N1576" s="1" t="s">
        <v>702</v>
      </c>
      <c r="O1576" s="1" t="s">
        <v>651</v>
      </c>
      <c r="P1576" s="2">
        <v>0</v>
      </c>
      <c r="Q1576" s="2">
        <v>5082.8</v>
      </c>
      <c r="R1576" s="2">
        <v>-8.7900000000000009</v>
      </c>
      <c r="S1576" s="2">
        <v>0</v>
      </c>
      <c r="T1576" s="2">
        <v>0</v>
      </c>
      <c r="U1576" s="2">
        <v>5074.01</v>
      </c>
      <c r="V1576" s="2">
        <v>0</v>
      </c>
      <c r="W1576" s="2">
        <v>5082.8</v>
      </c>
      <c r="X1576" s="2">
        <v>-8.7900000000000009</v>
      </c>
      <c r="Y1576" s="2">
        <v>0</v>
      </c>
      <c r="Z1576" s="2">
        <v>0</v>
      </c>
      <c r="AA1576" s="2">
        <v>5074.01</v>
      </c>
    </row>
    <row r="1577" spans="1:27" ht="15" customHeight="1" x14ac:dyDescent="0.25">
      <c r="A1577" s="75" t="str">
        <f t="shared" si="72"/>
        <v>LEBFSFIgnore</v>
      </c>
      <c r="B1577" s="75" t="str">
        <f>VLOOKUP(L1577,Mapping!D:F,3,0)</f>
        <v>Ignore</v>
      </c>
      <c r="C1577" s="75" t="str">
        <f>VLOOKUP(L1577,Mapping!D:G,4,0)</f>
        <v>Ignore</v>
      </c>
      <c r="D1577" s="78">
        <f t="shared" si="73"/>
        <v>-6.05223E-4</v>
      </c>
      <c r="E1577" s="78">
        <f t="shared" si="74"/>
        <v>0</v>
      </c>
      <c r="F1577" s="76" t="str">
        <f>VLOOKUP(L1577,Mapping!D:H,5,0)</f>
        <v>AUM</v>
      </c>
      <c r="G1577" s="1" t="s">
        <v>648</v>
      </c>
      <c r="H1577" s="1" t="s">
        <v>303</v>
      </c>
      <c r="I1577" s="1" t="s">
        <v>306</v>
      </c>
      <c r="J1577" s="6">
        <v>212000</v>
      </c>
      <c r="K1577" s="1" t="s">
        <v>681</v>
      </c>
      <c r="L1577" s="6">
        <v>214100</v>
      </c>
      <c r="M1577" s="2">
        <v>0</v>
      </c>
      <c r="N1577" s="1" t="s">
        <v>944</v>
      </c>
      <c r="O1577" s="1" t="s">
        <v>651</v>
      </c>
      <c r="P1577" s="2">
        <v>0</v>
      </c>
      <c r="Q1577" s="2">
        <v>6052.23</v>
      </c>
      <c r="R1577" s="2">
        <v>-6052.23</v>
      </c>
      <c r="S1577" s="2">
        <v>0</v>
      </c>
      <c r="T1577" s="2">
        <v>0</v>
      </c>
      <c r="U1577" s="2">
        <v>0</v>
      </c>
      <c r="V1577" s="2">
        <v>0</v>
      </c>
      <c r="W1577" s="2">
        <v>6052.23</v>
      </c>
      <c r="X1577" s="2">
        <v>-6052.23</v>
      </c>
      <c r="Y1577" s="2">
        <v>0</v>
      </c>
      <c r="Z1577" s="2">
        <v>0</v>
      </c>
      <c r="AA1577" s="2">
        <v>0</v>
      </c>
    </row>
    <row r="1578" spans="1:27" ht="15" customHeight="1" x14ac:dyDescent="0.25">
      <c r="A1578" s="75" t="str">
        <f t="shared" si="72"/>
        <v>LEBFSFIgnore</v>
      </c>
      <c r="B1578" s="75" t="str">
        <f>VLOOKUP(L1578,Mapping!D:F,3,0)</f>
        <v>Ignore</v>
      </c>
      <c r="C1578" s="75" t="str">
        <f>VLOOKUP(L1578,Mapping!D:G,4,0)</f>
        <v>Ignore</v>
      </c>
      <c r="D1578" s="78">
        <f t="shared" si="73"/>
        <v>1.8704664000000003E-2</v>
      </c>
      <c r="E1578" s="78">
        <f t="shared" si="74"/>
        <v>5.6779140000000006E-2</v>
      </c>
      <c r="F1578" s="76" t="str">
        <f>VLOOKUP(L1578,Mapping!D:H,5,0)</f>
        <v>AUM</v>
      </c>
      <c r="G1578" s="1" t="s">
        <v>648</v>
      </c>
      <c r="H1578" s="1" t="s">
        <v>303</v>
      </c>
      <c r="I1578" s="1" t="s">
        <v>306</v>
      </c>
      <c r="J1578" s="6">
        <v>213000</v>
      </c>
      <c r="K1578" s="1" t="s">
        <v>703</v>
      </c>
      <c r="L1578" s="6">
        <v>213500</v>
      </c>
      <c r="M1578" s="2">
        <v>0</v>
      </c>
      <c r="N1578" s="1" t="s">
        <v>704</v>
      </c>
      <c r="O1578" s="1" t="s">
        <v>651</v>
      </c>
      <c r="P1578" s="2">
        <v>0</v>
      </c>
      <c r="Q1578" s="2">
        <v>380744.76</v>
      </c>
      <c r="R1578" s="2">
        <v>0</v>
      </c>
      <c r="S1578" s="2">
        <v>187046.64</v>
      </c>
      <c r="T1578" s="2">
        <v>0</v>
      </c>
      <c r="U1578" s="2">
        <v>567791.4</v>
      </c>
      <c r="V1578" s="2">
        <v>0</v>
      </c>
      <c r="W1578" s="2">
        <v>380744.76</v>
      </c>
      <c r="X1578" s="2">
        <v>0</v>
      </c>
      <c r="Y1578" s="2">
        <v>187046.64</v>
      </c>
      <c r="Z1578" s="2">
        <v>0</v>
      </c>
      <c r="AA1578" s="2">
        <v>567791.4</v>
      </c>
    </row>
    <row r="1579" spans="1:27" ht="15" customHeight="1" x14ac:dyDescent="0.25">
      <c r="A1579" s="75" t="str">
        <f t="shared" si="72"/>
        <v>LEBFSFIgnore</v>
      </c>
      <c r="B1579" s="75" t="str">
        <f>VLOOKUP(L1579,Mapping!D:F,3,0)</f>
        <v>Ignore</v>
      </c>
      <c r="C1579" s="75" t="str">
        <f>VLOOKUP(L1579,Mapping!D:G,4,0)</f>
        <v>Ignore</v>
      </c>
      <c r="D1579" s="78">
        <f t="shared" si="73"/>
        <v>2.4547400000000003E-4</v>
      </c>
      <c r="E1579" s="78">
        <f t="shared" si="74"/>
        <v>1.3786176999999998E-2</v>
      </c>
      <c r="F1579" s="76" t="str">
        <f>VLOOKUP(L1579,Mapping!D:H,5,0)</f>
        <v>AUM</v>
      </c>
      <c r="G1579" s="1" t="s">
        <v>648</v>
      </c>
      <c r="H1579" s="1" t="s">
        <v>303</v>
      </c>
      <c r="I1579" s="1" t="s">
        <v>306</v>
      </c>
      <c r="J1579" s="6">
        <v>220000</v>
      </c>
      <c r="K1579" s="1" t="s">
        <v>705</v>
      </c>
      <c r="L1579" s="6">
        <v>210125</v>
      </c>
      <c r="M1579" s="2">
        <v>0</v>
      </c>
      <c r="N1579" s="1" t="s">
        <v>1651</v>
      </c>
      <c r="O1579" s="1" t="s">
        <v>651</v>
      </c>
      <c r="P1579" s="2">
        <v>0</v>
      </c>
      <c r="Q1579" s="2">
        <v>135407.03</v>
      </c>
      <c r="R1579" s="2">
        <v>0</v>
      </c>
      <c r="S1579" s="2">
        <v>2454.7400000000002</v>
      </c>
      <c r="T1579" s="2">
        <v>0</v>
      </c>
      <c r="U1579" s="2">
        <v>137861.76999999999</v>
      </c>
      <c r="V1579" s="2">
        <v>0</v>
      </c>
      <c r="W1579" s="2">
        <v>135407.03</v>
      </c>
      <c r="X1579" s="2">
        <v>0</v>
      </c>
      <c r="Y1579" s="2">
        <v>2454.7400000000002</v>
      </c>
      <c r="Z1579" s="2">
        <v>0</v>
      </c>
      <c r="AA1579" s="2">
        <v>137861.76999999999</v>
      </c>
    </row>
    <row r="1580" spans="1:27" ht="15" customHeight="1" x14ac:dyDescent="0.25">
      <c r="A1580" s="75" t="str">
        <f t="shared" si="72"/>
        <v>LEBFSFIgnore</v>
      </c>
      <c r="B1580" s="75" t="str">
        <f>VLOOKUP(L1580,Mapping!D:F,3,0)</f>
        <v>Ignore</v>
      </c>
      <c r="C1580" s="75" t="str">
        <f>VLOOKUP(L1580,Mapping!D:G,4,0)</f>
        <v>Ignore</v>
      </c>
      <c r="D1580" s="78">
        <f t="shared" si="73"/>
        <v>-8.2274500000000005E-4</v>
      </c>
      <c r="E1580" s="78">
        <f t="shared" si="74"/>
        <v>0</v>
      </c>
      <c r="F1580" s="76" t="str">
        <f>VLOOKUP(L1580,Mapping!D:H,5,0)</f>
        <v>AUM</v>
      </c>
      <c r="G1580" s="1" t="s">
        <v>648</v>
      </c>
      <c r="H1580" s="1" t="s">
        <v>303</v>
      </c>
      <c r="I1580" s="1" t="s">
        <v>306</v>
      </c>
      <c r="J1580" s="6">
        <v>220000</v>
      </c>
      <c r="K1580" s="1" t="s">
        <v>705</v>
      </c>
      <c r="L1580" s="6">
        <v>210180</v>
      </c>
      <c r="M1580" s="2">
        <v>0</v>
      </c>
      <c r="N1580" s="1" t="s">
        <v>1716</v>
      </c>
      <c r="O1580" s="1" t="s">
        <v>651</v>
      </c>
      <c r="P1580" s="2">
        <v>0</v>
      </c>
      <c r="Q1580" s="2">
        <v>8227.4500000000007</v>
      </c>
      <c r="R1580" s="2">
        <v>-8227.4500000000007</v>
      </c>
      <c r="S1580" s="2">
        <v>0</v>
      </c>
      <c r="T1580" s="2">
        <v>0</v>
      </c>
      <c r="U1580" s="2">
        <v>0</v>
      </c>
      <c r="V1580" s="2">
        <v>0</v>
      </c>
      <c r="W1580" s="2">
        <v>8227.4500000000007</v>
      </c>
      <c r="X1580" s="2">
        <v>-8227.4500000000007</v>
      </c>
      <c r="Y1580" s="2">
        <v>0</v>
      </c>
      <c r="Z1580" s="2">
        <v>0</v>
      </c>
      <c r="AA1580" s="2">
        <v>0</v>
      </c>
    </row>
    <row r="1581" spans="1:27" ht="15" customHeight="1" x14ac:dyDescent="0.25">
      <c r="A1581" s="75" t="str">
        <f t="shared" si="72"/>
        <v>LEBFSF1.2</v>
      </c>
      <c r="B1581" s="75">
        <f>VLOOKUP(L1581,Mapping!D:F,3,0)</f>
        <v>1.2</v>
      </c>
      <c r="C1581" s="75" t="str">
        <f>VLOOKUP(L1581,Mapping!D:G,4,0)</f>
        <v>Ignore</v>
      </c>
      <c r="D1581" s="78">
        <f t="shared" si="73"/>
        <v>-2.7281190570000002</v>
      </c>
      <c r="E1581" s="78">
        <f t="shared" si="74"/>
        <v>43.951742836000001</v>
      </c>
      <c r="F1581" s="76">
        <f>VLOOKUP(L1581,Mapping!D:H,5,0)</f>
        <v>0</v>
      </c>
      <c r="G1581" s="1" t="s">
        <v>648</v>
      </c>
      <c r="H1581" s="1" t="s">
        <v>303</v>
      </c>
      <c r="I1581" s="1" t="s">
        <v>306</v>
      </c>
      <c r="J1581" s="6">
        <v>301000</v>
      </c>
      <c r="K1581" s="1" t="s">
        <v>710</v>
      </c>
      <c r="L1581" s="6">
        <v>310000</v>
      </c>
      <c r="M1581" s="2">
        <v>0</v>
      </c>
      <c r="N1581" s="1" t="s">
        <v>711</v>
      </c>
      <c r="O1581" s="1" t="s">
        <v>651</v>
      </c>
      <c r="P1581" s="2">
        <v>0</v>
      </c>
      <c r="Q1581" s="2">
        <v>466798618.93000001</v>
      </c>
      <c r="R1581" s="2">
        <v>-27281190.57</v>
      </c>
      <c r="S1581" s="2">
        <v>0</v>
      </c>
      <c r="T1581" s="2">
        <v>0</v>
      </c>
      <c r="U1581" s="2">
        <v>439517428.36000001</v>
      </c>
      <c r="V1581" s="2">
        <v>0</v>
      </c>
      <c r="W1581" s="2">
        <v>466798618.93000001</v>
      </c>
      <c r="X1581" s="2">
        <v>-27281190.57</v>
      </c>
      <c r="Y1581" s="2">
        <v>0</v>
      </c>
      <c r="Z1581" s="2">
        <v>0</v>
      </c>
      <c r="AA1581" s="2">
        <v>439517428.36000001</v>
      </c>
    </row>
    <row r="1582" spans="1:27" ht="15" customHeight="1" x14ac:dyDescent="0.25">
      <c r="A1582" s="75" t="str">
        <f t="shared" si="72"/>
        <v>LEBFSFIgnore</v>
      </c>
      <c r="B1582" s="75" t="str">
        <f>VLOOKUP(L1582,Mapping!D:F,3,0)</f>
        <v>Ignore</v>
      </c>
      <c r="C1582" s="75" t="str">
        <f>VLOOKUP(L1582,Mapping!D:G,4,0)</f>
        <v>Ignore</v>
      </c>
      <c r="D1582" s="78">
        <f t="shared" si="73"/>
        <v>-0.82546488200000001</v>
      </c>
      <c r="E1582" s="78">
        <f t="shared" si="74"/>
        <v>-1.3255595179999999</v>
      </c>
      <c r="F1582" s="76">
        <f>VLOOKUP(L1582,Mapping!D:H,5,0)</f>
        <v>0</v>
      </c>
      <c r="G1582" s="1" t="s">
        <v>648</v>
      </c>
      <c r="H1582" s="1" t="s">
        <v>303</v>
      </c>
      <c r="I1582" s="1" t="s">
        <v>306</v>
      </c>
      <c r="J1582" s="6">
        <v>303000</v>
      </c>
      <c r="K1582" s="1" t="s">
        <v>712</v>
      </c>
      <c r="L1582" s="6">
        <v>303201</v>
      </c>
      <c r="M1582" s="2">
        <v>0</v>
      </c>
      <c r="N1582" s="1" t="s">
        <v>713</v>
      </c>
      <c r="O1582" s="1" t="s">
        <v>651</v>
      </c>
      <c r="P1582" s="2">
        <v>-5000946.3600000003</v>
      </c>
      <c r="Q1582" s="2">
        <v>0</v>
      </c>
      <c r="R1582" s="2">
        <v>-8254648.8200000003</v>
      </c>
      <c r="S1582" s="2">
        <v>0</v>
      </c>
      <c r="T1582" s="2">
        <v>-13255595.18</v>
      </c>
      <c r="U1582" s="2">
        <v>0</v>
      </c>
      <c r="V1582" s="2">
        <v>-5000946.3600000003</v>
      </c>
      <c r="W1582" s="2">
        <v>0</v>
      </c>
      <c r="X1582" s="2">
        <v>-8254648.8200000003</v>
      </c>
      <c r="Y1582" s="2">
        <v>0</v>
      </c>
      <c r="Z1582" s="2">
        <v>-13255595.18</v>
      </c>
      <c r="AA1582" s="2">
        <v>0</v>
      </c>
    </row>
    <row r="1583" spans="1:27" ht="15" customHeight="1" x14ac:dyDescent="0.25">
      <c r="A1583" s="75" t="str">
        <f t="shared" si="72"/>
        <v>LEBFSFIgnore</v>
      </c>
      <c r="B1583" s="75" t="str">
        <f>VLOOKUP(L1583,Mapping!D:F,3,0)</f>
        <v>Ignore</v>
      </c>
      <c r="C1583" s="75" t="str">
        <f>VLOOKUP(L1583,Mapping!D:G,4,0)</f>
        <v>Ignore</v>
      </c>
      <c r="D1583" s="78">
        <f t="shared" si="73"/>
        <v>-5.9659257000000007E-2</v>
      </c>
      <c r="E1583" s="78">
        <f t="shared" si="74"/>
        <v>-0.115250596</v>
      </c>
      <c r="F1583" s="76">
        <f>VLOOKUP(L1583,Mapping!D:H,5,0)</f>
        <v>0</v>
      </c>
      <c r="G1583" s="1" t="s">
        <v>648</v>
      </c>
      <c r="H1583" s="1" t="s">
        <v>303</v>
      </c>
      <c r="I1583" s="1" t="s">
        <v>306</v>
      </c>
      <c r="J1583" s="6">
        <v>303000</v>
      </c>
      <c r="K1583" s="1" t="s">
        <v>712</v>
      </c>
      <c r="L1583" s="6">
        <v>303202</v>
      </c>
      <c r="M1583" s="2">
        <v>0</v>
      </c>
      <c r="N1583" s="1" t="s">
        <v>714</v>
      </c>
      <c r="O1583" s="1" t="s">
        <v>651</v>
      </c>
      <c r="P1583" s="2">
        <v>-555913.39</v>
      </c>
      <c r="Q1583" s="2">
        <v>0</v>
      </c>
      <c r="R1583" s="2">
        <v>-596592.57000000007</v>
      </c>
      <c r="S1583" s="2">
        <v>0</v>
      </c>
      <c r="T1583" s="2">
        <v>-1152505.96</v>
      </c>
      <c r="U1583" s="2">
        <v>0</v>
      </c>
      <c r="V1583" s="2">
        <v>-555913.39</v>
      </c>
      <c r="W1583" s="2">
        <v>0</v>
      </c>
      <c r="X1583" s="2">
        <v>-596592.57000000007</v>
      </c>
      <c r="Y1583" s="2">
        <v>0</v>
      </c>
      <c r="Z1583" s="2">
        <v>-1152505.96</v>
      </c>
      <c r="AA1583" s="2">
        <v>0</v>
      </c>
    </row>
    <row r="1584" spans="1:27" ht="15" customHeight="1" x14ac:dyDescent="0.25">
      <c r="A1584" s="75" t="str">
        <f t="shared" si="72"/>
        <v>LEBFSFIgnore</v>
      </c>
      <c r="B1584" s="75" t="str">
        <f>VLOOKUP(L1584,Mapping!D:F,3,0)</f>
        <v>Ignore</v>
      </c>
      <c r="C1584" s="75" t="str">
        <f>VLOOKUP(L1584,Mapping!D:G,4,0)</f>
        <v>Ignore</v>
      </c>
      <c r="D1584" s="78">
        <f t="shared" si="73"/>
        <v>-8.0635600000000002E-2</v>
      </c>
      <c r="E1584" s="78">
        <f t="shared" si="74"/>
        <v>-3.5651942829999999</v>
      </c>
      <c r="F1584" s="76">
        <f>VLOOKUP(L1584,Mapping!D:H,5,0)</f>
        <v>0</v>
      </c>
      <c r="G1584" s="1" t="s">
        <v>648</v>
      </c>
      <c r="H1584" s="1" t="s">
        <v>303</v>
      </c>
      <c r="I1584" s="1" t="s">
        <v>306</v>
      </c>
      <c r="J1584" s="6">
        <v>303000</v>
      </c>
      <c r="K1584" s="1" t="s">
        <v>712</v>
      </c>
      <c r="L1584" s="6">
        <v>303245</v>
      </c>
      <c r="M1584" s="2">
        <v>0</v>
      </c>
      <c r="N1584" s="1" t="s">
        <v>715</v>
      </c>
      <c r="O1584" s="1" t="s">
        <v>651</v>
      </c>
      <c r="P1584" s="2">
        <v>-34845586.829999998</v>
      </c>
      <c r="Q1584" s="2">
        <v>0</v>
      </c>
      <c r="R1584" s="2">
        <v>-806356</v>
      </c>
      <c r="S1584" s="2">
        <v>0</v>
      </c>
      <c r="T1584" s="2">
        <v>-35651942.829999998</v>
      </c>
      <c r="U1584" s="2">
        <v>0</v>
      </c>
      <c r="V1584" s="2">
        <v>-34845586.829999998</v>
      </c>
      <c r="W1584" s="2">
        <v>0</v>
      </c>
      <c r="X1584" s="2">
        <v>-806356</v>
      </c>
      <c r="Y1584" s="2">
        <v>0</v>
      </c>
      <c r="Z1584" s="2">
        <v>-35651942.829999998</v>
      </c>
      <c r="AA1584" s="2">
        <v>0</v>
      </c>
    </row>
    <row r="1585" spans="1:27" ht="15" customHeight="1" x14ac:dyDescent="0.25">
      <c r="A1585" s="75" t="str">
        <f t="shared" si="72"/>
        <v>LEBFSFIgnore</v>
      </c>
      <c r="B1585" s="75" t="str">
        <f>VLOOKUP(L1585,Mapping!D:F,3,0)</f>
        <v>Ignore</v>
      </c>
      <c r="C1585" s="75" t="str">
        <f>VLOOKUP(L1585,Mapping!D:G,4,0)</f>
        <v>Ignore</v>
      </c>
      <c r="D1585" s="78">
        <f t="shared" si="73"/>
        <v>1.0307308999999999E-2</v>
      </c>
      <c r="E1585" s="78">
        <f t="shared" si="74"/>
        <v>1.2069296E-2</v>
      </c>
      <c r="F1585" s="76">
        <f>VLOOKUP(L1585,Mapping!D:H,5,0)</f>
        <v>0</v>
      </c>
      <c r="G1585" s="1" t="s">
        <v>648</v>
      </c>
      <c r="H1585" s="1" t="s">
        <v>303</v>
      </c>
      <c r="I1585" s="1" t="s">
        <v>306</v>
      </c>
      <c r="J1585" s="6">
        <v>303000</v>
      </c>
      <c r="K1585" s="1" t="s">
        <v>712</v>
      </c>
      <c r="L1585" s="6">
        <v>303246</v>
      </c>
      <c r="M1585" s="2">
        <v>0</v>
      </c>
      <c r="N1585" s="1" t="s">
        <v>716</v>
      </c>
      <c r="O1585" s="1" t="s">
        <v>651</v>
      </c>
      <c r="P1585" s="2">
        <v>0</v>
      </c>
      <c r="Q1585" s="2">
        <v>17619.87</v>
      </c>
      <c r="R1585" s="2">
        <v>0</v>
      </c>
      <c r="S1585" s="2">
        <v>103073.09</v>
      </c>
      <c r="T1585" s="2">
        <v>0</v>
      </c>
      <c r="U1585" s="2">
        <v>120692.96</v>
      </c>
      <c r="V1585" s="2">
        <v>0</v>
      </c>
      <c r="W1585" s="2">
        <v>17619.87</v>
      </c>
      <c r="X1585" s="2">
        <v>0</v>
      </c>
      <c r="Y1585" s="2">
        <v>103073.09</v>
      </c>
      <c r="Z1585" s="2">
        <v>0</v>
      </c>
      <c r="AA1585" s="2">
        <v>120692.96</v>
      </c>
    </row>
    <row r="1586" spans="1:27" ht="15" customHeight="1" x14ac:dyDescent="0.25">
      <c r="A1586" s="75" t="str">
        <f t="shared" si="72"/>
        <v>LEBFSFIgnore</v>
      </c>
      <c r="B1586" s="75" t="str">
        <f>VLOOKUP(L1586,Mapping!D:F,3,0)</f>
        <v>Ignore</v>
      </c>
      <c r="C1586" s="75" t="str">
        <f>VLOOKUP(L1586,Mapping!D:G,4,0)</f>
        <v>Ignore</v>
      </c>
      <c r="D1586" s="78">
        <f t="shared" si="73"/>
        <v>0</v>
      </c>
      <c r="E1586" s="78">
        <f t="shared" si="74"/>
        <v>-4.8489714609999996</v>
      </c>
      <c r="F1586" s="76">
        <f>VLOOKUP(L1586,Mapping!D:H,5,0)</f>
        <v>0</v>
      </c>
      <c r="G1586" s="1" t="s">
        <v>648</v>
      </c>
      <c r="H1586" s="1" t="s">
        <v>303</v>
      </c>
      <c r="I1586" s="1" t="s">
        <v>306</v>
      </c>
      <c r="J1586" s="6">
        <v>303000</v>
      </c>
      <c r="K1586" s="1" t="s">
        <v>712</v>
      </c>
      <c r="L1586" s="6">
        <v>390000</v>
      </c>
      <c r="M1586" s="2">
        <v>0</v>
      </c>
      <c r="N1586" s="1" t="s">
        <v>717</v>
      </c>
      <c r="O1586" s="1" t="s">
        <v>651</v>
      </c>
      <c r="P1586" s="2">
        <v>-48489714.609999999</v>
      </c>
      <c r="Q1586" s="2">
        <v>0</v>
      </c>
      <c r="R1586" s="2">
        <v>0</v>
      </c>
      <c r="S1586" s="2">
        <v>0</v>
      </c>
      <c r="T1586" s="2">
        <v>-48489714.609999999</v>
      </c>
      <c r="U1586" s="2">
        <v>0</v>
      </c>
      <c r="V1586" s="2">
        <v>-48489714.609999999</v>
      </c>
      <c r="W1586" s="2">
        <v>0</v>
      </c>
      <c r="X1586" s="2">
        <v>0</v>
      </c>
      <c r="Y1586" s="2">
        <v>0</v>
      </c>
      <c r="Z1586" s="2">
        <v>-48489714.609999999</v>
      </c>
      <c r="AA1586" s="2">
        <v>0</v>
      </c>
    </row>
    <row r="1587" spans="1:27" ht="15" customHeight="1" x14ac:dyDescent="0.25">
      <c r="A1587" s="75" t="str">
        <f t="shared" si="72"/>
        <v>LEBFSFIgnore</v>
      </c>
      <c r="B1587" s="75" t="str">
        <f>VLOOKUP(L1587,Mapping!D:F,3,0)</f>
        <v>Ignore</v>
      </c>
      <c r="C1587" s="75" t="str">
        <f>VLOOKUP(L1587,Mapping!D:G,4,0)</f>
        <v>Ignore</v>
      </c>
      <c r="D1587" s="78">
        <f t="shared" si="73"/>
        <v>0</v>
      </c>
      <c r="E1587" s="78">
        <f t="shared" si="74"/>
        <v>0.33951473399999998</v>
      </c>
      <c r="F1587" s="76">
        <f>VLOOKUP(L1587,Mapping!D:H,5,0)</f>
        <v>0</v>
      </c>
      <c r="G1587" s="1" t="s">
        <v>648</v>
      </c>
      <c r="H1587" s="1" t="s">
        <v>303</v>
      </c>
      <c r="I1587" s="1" t="s">
        <v>306</v>
      </c>
      <c r="J1587" s="6">
        <v>303000</v>
      </c>
      <c r="K1587" s="1" t="s">
        <v>712</v>
      </c>
      <c r="L1587" s="6">
        <v>390001</v>
      </c>
      <c r="M1587" s="2">
        <v>0</v>
      </c>
      <c r="N1587" s="1" t="s">
        <v>718</v>
      </c>
      <c r="O1587" s="1" t="s">
        <v>651</v>
      </c>
      <c r="P1587" s="2">
        <v>0</v>
      </c>
      <c r="Q1587" s="2">
        <v>3395147.34</v>
      </c>
      <c r="R1587" s="2">
        <v>0</v>
      </c>
      <c r="S1587" s="2">
        <v>0</v>
      </c>
      <c r="T1587" s="2">
        <v>0</v>
      </c>
      <c r="U1587" s="2">
        <v>3395147.34</v>
      </c>
      <c r="V1587" s="2">
        <v>0</v>
      </c>
      <c r="W1587" s="2">
        <v>3395147.34</v>
      </c>
      <c r="X1587" s="2">
        <v>0</v>
      </c>
      <c r="Y1587" s="2">
        <v>0</v>
      </c>
      <c r="Z1587" s="2">
        <v>0</v>
      </c>
      <c r="AA1587" s="2">
        <v>3395147.34</v>
      </c>
    </row>
    <row r="1588" spans="1:27" ht="15" customHeight="1" x14ac:dyDescent="0.25">
      <c r="A1588" s="75" t="str">
        <f t="shared" si="72"/>
        <v>LEBFSFIgnore</v>
      </c>
      <c r="B1588" s="75" t="str">
        <f>VLOOKUP(L1588,Mapping!D:F,3,0)</f>
        <v>Ignore</v>
      </c>
      <c r="C1588" s="75" t="str">
        <f>VLOOKUP(L1588,Mapping!D:G,4,0)</f>
        <v>Ignore</v>
      </c>
      <c r="D1588" s="78">
        <f t="shared" si="73"/>
        <v>0</v>
      </c>
      <c r="E1588" s="78">
        <f t="shared" si="74"/>
        <v>4.8923590000000003E-2</v>
      </c>
      <c r="F1588" s="76">
        <f>VLOOKUP(L1588,Mapping!D:H,5,0)</f>
        <v>0</v>
      </c>
      <c r="G1588" s="1" t="s">
        <v>648</v>
      </c>
      <c r="H1588" s="1" t="s">
        <v>303</v>
      </c>
      <c r="I1588" s="1" t="s">
        <v>306</v>
      </c>
      <c r="J1588" s="6">
        <v>303000</v>
      </c>
      <c r="K1588" s="1" t="s">
        <v>712</v>
      </c>
      <c r="L1588" s="6">
        <v>390002</v>
      </c>
      <c r="M1588" s="2">
        <v>0</v>
      </c>
      <c r="N1588" s="1" t="s">
        <v>719</v>
      </c>
      <c r="O1588" s="1" t="s">
        <v>651</v>
      </c>
      <c r="P1588" s="2">
        <v>0</v>
      </c>
      <c r="Q1588" s="2">
        <v>489235.9</v>
      </c>
      <c r="R1588" s="2">
        <v>0</v>
      </c>
      <c r="S1588" s="2">
        <v>0</v>
      </c>
      <c r="T1588" s="2">
        <v>0</v>
      </c>
      <c r="U1588" s="2">
        <v>489235.9</v>
      </c>
      <c r="V1588" s="2">
        <v>0</v>
      </c>
      <c r="W1588" s="2">
        <v>489235.9</v>
      </c>
      <c r="X1588" s="2">
        <v>0</v>
      </c>
      <c r="Y1588" s="2">
        <v>0</v>
      </c>
      <c r="Z1588" s="2">
        <v>0</v>
      </c>
      <c r="AA1588" s="2">
        <v>489235.9</v>
      </c>
    </row>
    <row r="1589" spans="1:27" ht="15" customHeight="1" x14ac:dyDescent="0.25">
      <c r="A1589" s="75" t="str">
        <f t="shared" si="72"/>
        <v>LEBFSFIgnore</v>
      </c>
      <c r="B1589" s="75" t="str">
        <f>VLOOKUP(L1589,Mapping!D:F,3,0)</f>
        <v>Ignore</v>
      </c>
      <c r="C1589" s="75" t="str">
        <f>VLOOKUP(L1589,Mapping!D:G,4,0)</f>
        <v>Ignore</v>
      </c>
      <c r="D1589" s="78">
        <f t="shared" si="73"/>
        <v>0</v>
      </c>
      <c r="E1589" s="78">
        <f t="shared" si="74"/>
        <v>-2.091358396</v>
      </c>
      <c r="F1589" s="76">
        <f>VLOOKUP(L1589,Mapping!D:H,5,0)</f>
        <v>0</v>
      </c>
      <c r="G1589" s="1" t="s">
        <v>648</v>
      </c>
      <c r="H1589" s="1" t="s">
        <v>303</v>
      </c>
      <c r="I1589" s="1" t="s">
        <v>306</v>
      </c>
      <c r="J1589" s="6">
        <v>303000</v>
      </c>
      <c r="K1589" s="1" t="s">
        <v>712</v>
      </c>
      <c r="L1589" s="6">
        <v>390405</v>
      </c>
      <c r="M1589" s="2">
        <v>0</v>
      </c>
      <c r="N1589" s="1" t="s">
        <v>720</v>
      </c>
      <c r="O1589" s="1" t="s">
        <v>651</v>
      </c>
      <c r="P1589" s="2">
        <v>-20913583.960000001</v>
      </c>
      <c r="Q1589" s="2">
        <v>0</v>
      </c>
      <c r="R1589" s="2">
        <v>0</v>
      </c>
      <c r="S1589" s="2">
        <v>0</v>
      </c>
      <c r="T1589" s="2">
        <v>-20913583.960000001</v>
      </c>
      <c r="U1589" s="2">
        <v>0</v>
      </c>
      <c r="V1589" s="2">
        <v>-20913583.960000001</v>
      </c>
      <c r="W1589" s="2">
        <v>0</v>
      </c>
      <c r="X1589" s="2">
        <v>0</v>
      </c>
      <c r="Y1589" s="2">
        <v>0</v>
      </c>
      <c r="Z1589" s="2">
        <v>-20913583.960000001</v>
      </c>
      <c r="AA1589" s="2">
        <v>0</v>
      </c>
    </row>
    <row r="1590" spans="1:27" ht="15" customHeight="1" x14ac:dyDescent="0.25">
      <c r="A1590" s="75" t="str">
        <f t="shared" si="72"/>
        <v>LEBFSFIgnore</v>
      </c>
      <c r="B1590" s="75" t="str">
        <f>VLOOKUP(L1590,Mapping!D:F,3,0)</f>
        <v>Ignore</v>
      </c>
      <c r="C1590" s="75" t="str">
        <f>VLOOKUP(L1590,Mapping!D:G,4,0)</f>
        <v>Ignore</v>
      </c>
      <c r="D1590" s="78">
        <f t="shared" si="73"/>
        <v>0</v>
      </c>
      <c r="E1590" s="78">
        <f t="shared" si="74"/>
        <v>7.4466099999999998E-4</v>
      </c>
      <c r="F1590" s="76">
        <f>VLOOKUP(L1590,Mapping!D:H,5,0)</f>
        <v>0</v>
      </c>
      <c r="G1590" s="1" t="s">
        <v>648</v>
      </c>
      <c r="H1590" s="1" t="s">
        <v>303</v>
      </c>
      <c r="I1590" s="1" t="s">
        <v>306</v>
      </c>
      <c r="J1590" s="6">
        <v>303000</v>
      </c>
      <c r="K1590" s="1" t="s">
        <v>712</v>
      </c>
      <c r="L1590" s="6">
        <v>390406</v>
      </c>
      <c r="M1590" s="2">
        <v>0</v>
      </c>
      <c r="N1590" s="1" t="s">
        <v>1027</v>
      </c>
      <c r="O1590" s="1" t="s">
        <v>651</v>
      </c>
      <c r="P1590" s="2">
        <v>0</v>
      </c>
      <c r="Q1590" s="2">
        <v>7446.61</v>
      </c>
      <c r="R1590" s="2">
        <v>0</v>
      </c>
      <c r="S1590" s="2">
        <v>0</v>
      </c>
      <c r="T1590" s="2">
        <v>0</v>
      </c>
      <c r="U1590" s="2">
        <v>7446.61</v>
      </c>
      <c r="V1590" s="2">
        <v>0</v>
      </c>
      <c r="W1590" s="2">
        <v>7446.61</v>
      </c>
      <c r="X1590" s="2">
        <v>0</v>
      </c>
      <c r="Y1590" s="2">
        <v>0</v>
      </c>
      <c r="Z1590" s="2">
        <v>0</v>
      </c>
      <c r="AA1590" s="2">
        <v>7446.61</v>
      </c>
    </row>
    <row r="1591" spans="1:27" ht="15" customHeight="1" x14ac:dyDescent="0.25">
      <c r="A1591" s="75" t="str">
        <f t="shared" si="72"/>
        <v>LEBFSFIgnore</v>
      </c>
      <c r="B1591" s="75" t="str">
        <f>VLOOKUP(L1591,Mapping!D:F,3,0)</f>
        <v>Ignore</v>
      </c>
      <c r="C1591" s="75" t="str">
        <f>VLOOKUP(L1591,Mapping!D:G,4,0)</f>
        <v>Ignore</v>
      </c>
      <c r="D1591" s="78">
        <f t="shared" si="73"/>
        <v>0</v>
      </c>
      <c r="E1591" s="78">
        <f t="shared" si="74"/>
        <v>1.0899189279999999</v>
      </c>
      <c r="F1591" s="76">
        <f>VLOOKUP(L1591,Mapping!D:H,5,0)</f>
        <v>0</v>
      </c>
      <c r="G1591" s="1" t="s">
        <v>648</v>
      </c>
      <c r="H1591" s="1" t="s">
        <v>303</v>
      </c>
      <c r="I1591" s="1" t="s">
        <v>306</v>
      </c>
      <c r="J1591" s="6">
        <v>303000</v>
      </c>
      <c r="K1591" s="1" t="s">
        <v>712</v>
      </c>
      <c r="L1591" s="6">
        <v>390445</v>
      </c>
      <c r="M1591" s="2">
        <v>0</v>
      </c>
      <c r="N1591" s="1" t="s">
        <v>721</v>
      </c>
      <c r="O1591" s="1" t="s">
        <v>651</v>
      </c>
      <c r="P1591" s="2">
        <v>0</v>
      </c>
      <c r="Q1591" s="2">
        <v>10899189.279999999</v>
      </c>
      <c r="R1591" s="2">
        <v>0</v>
      </c>
      <c r="S1591" s="2">
        <v>0</v>
      </c>
      <c r="T1591" s="2">
        <v>0</v>
      </c>
      <c r="U1591" s="2">
        <v>10899189.279999999</v>
      </c>
      <c r="V1591" s="2">
        <v>0</v>
      </c>
      <c r="W1591" s="2">
        <v>10899189.279999999</v>
      </c>
      <c r="X1591" s="2">
        <v>0</v>
      </c>
      <c r="Y1591" s="2">
        <v>0</v>
      </c>
      <c r="Z1591" s="2">
        <v>0</v>
      </c>
      <c r="AA1591" s="2">
        <v>10899189.279999999</v>
      </c>
    </row>
    <row r="1592" spans="1:27" ht="15" customHeight="1" x14ac:dyDescent="0.25">
      <c r="A1592" s="75" t="str">
        <f t="shared" si="72"/>
        <v>LEBFSFIgnore</v>
      </c>
      <c r="B1592" s="75" t="str">
        <f>VLOOKUP(L1592,Mapping!D:F,3,0)</f>
        <v>Ignore</v>
      </c>
      <c r="C1592" s="75" t="str">
        <f>VLOOKUP(L1592,Mapping!D:G,4,0)</f>
        <v>Ignore</v>
      </c>
      <c r="D1592" s="78">
        <f t="shared" si="73"/>
        <v>0</v>
      </c>
      <c r="E1592" s="78">
        <f t="shared" si="74"/>
        <v>1.5949125000000001E-2</v>
      </c>
      <c r="F1592" s="76">
        <f>VLOOKUP(L1592,Mapping!D:H,5,0)</f>
        <v>0</v>
      </c>
      <c r="G1592" s="1" t="s">
        <v>648</v>
      </c>
      <c r="H1592" s="1" t="s">
        <v>303</v>
      </c>
      <c r="I1592" s="1" t="s">
        <v>306</v>
      </c>
      <c r="J1592" s="6">
        <v>303000</v>
      </c>
      <c r="K1592" s="1" t="s">
        <v>712</v>
      </c>
      <c r="L1592" s="6">
        <v>390446</v>
      </c>
      <c r="M1592" s="2">
        <v>0</v>
      </c>
      <c r="N1592" s="1" t="s">
        <v>722</v>
      </c>
      <c r="O1592" s="1" t="s">
        <v>651</v>
      </c>
      <c r="P1592" s="2">
        <v>0</v>
      </c>
      <c r="Q1592" s="2">
        <v>159491.25</v>
      </c>
      <c r="R1592" s="2">
        <v>0</v>
      </c>
      <c r="S1592" s="2">
        <v>0</v>
      </c>
      <c r="T1592" s="2">
        <v>0</v>
      </c>
      <c r="U1592" s="2">
        <v>159491.25</v>
      </c>
      <c r="V1592" s="2">
        <v>0</v>
      </c>
      <c r="W1592" s="2">
        <v>159491.25</v>
      </c>
      <c r="X1592" s="2">
        <v>0</v>
      </c>
      <c r="Y1592" s="2">
        <v>0</v>
      </c>
      <c r="Z1592" s="2">
        <v>0</v>
      </c>
      <c r="AA1592" s="2">
        <v>159491.25</v>
      </c>
    </row>
    <row r="1593" spans="1:27" ht="15" customHeight="1" x14ac:dyDescent="0.25">
      <c r="A1593" s="75" t="str">
        <f t="shared" si="72"/>
        <v>LEBFSF5.3</v>
      </c>
      <c r="B1593" s="75">
        <f>VLOOKUP(L1593,Mapping!D:F,3,0)</f>
        <v>5.3</v>
      </c>
      <c r="C1593" s="75" t="str">
        <f>VLOOKUP(L1593,Mapping!D:G,4,0)</f>
        <v>Ignore</v>
      </c>
      <c r="D1593" s="78">
        <f t="shared" si="73"/>
        <v>3.8692196750000001</v>
      </c>
      <c r="E1593" s="78">
        <f t="shared" si="74"/>
        <v>3.8692196750000001</v>
      </c>
      <c r="F1593" s="76">
        <f>VLOOKUP(L1593,Mapping!D:H,5,0)</f>
        <v>0</v>
      </c>
      <c r="G1593" s="1" t="s">
        <v>648</v>
      </c>
      <c r="H1593" s="1" t="s">
        <v>303</v>
      </c>
      <c r="I1593" s="1" t="s">
        <v>306</v>
      </c>
      <c r="J1593" s="6">
        <v>410000</v>
      </c>
      <c r="K1593" s="1" t="s">
        <v>723</v>
      </c>
      <c r="L1593" s="6">
        <v>411100</v>
      </c>
      <c r="M1593" s="2">
        <v>0</v>
      </c>
      <c r="N1593" s="1" t="s">
        <v>780</v>
      </c>
      <c r="O1593" s="1" t="s">
        <v>651</v>
      </c>
      <c r="P1593" s="2">
        <v>0</v>
      </c>
      <c r="Q1593" s="2">
        <v>0</v>
      </c>
      <c r="R1593" s="2">
        <v>0</v>
      </c>
      <c r="S1593" s="2">
        <v>38692196.75</v>
      </c>
      <c r="T1593" s="2">
        <v>0</v>
      </c>
      <c r="U1593" s="2">
        <v>38692196.75</v>
      </c>
      <c r="V1593" s="2">
        <v>0</v>
      </c>
      <c r="W1593" s="2">
        <v>0</v>
      </c>
      <c r="X1593" s="2">
        <v>0</v>
      </c>
      <c r="Y1593" s="2">
        <v>38692196.75</v>
      </c>
      <c r="Z1593" s="2">
        <v>0</v>
      </c>
      <c r="AA1593" s="2">
        <v>38692196.75</v>
      </c>
    </row>
    <row r="1594" spans="1:27" ht="15" customHeight="1" x14ac:dyDescent="0.25">
      <c r="A1594" s="75" t="str">
        <f t="shared" si="72"/>
        <v>LEBFSFIgnore</v>
      </c>
      <c r="B1594" s="75" t="str">
        <f>VLOOKUP(L1594,Mapping!D:F,3,0)</f>
        <v>Ignore</v>
      </c>
      <c r="C1594" s="75" t="str">
        <f>VLOOKUP(L1594,Mapping!D:G,4,0)</f>
        <v>Ignore</v>
      </c>
      <c r="D1594" s="78">
        <f t="shared" si="73"/>
        <v>4.2864148369999997</v>
      </c>
      <c r="E1594" s="78">
        <f t="shared" si="74"/>
        <v>24.985246141000001</v>
      </c>
      <c r="F1594" s="76">
        <f>VLOOKUP(L1594,Mapping!D:H,5,0)</f>
        <v>0</v>
      </c>
      <c r="G1594" s="1" t="s">
        <v>648</v>
      </c>
      <c r="H1594" s="1" t="s">
        <v>303</v>
      </c>
      <c r="I1594" s="1" t="s">
        <v>306</v>
      </c>
      <c r="J1594" s="6">
        <v>430000</v>
      </c>
      <c r="K1594" s="1" t="s">
        <v>729</v>
      </c>
      <c r="L1594" s="6">
        <v>431100</v>
      </c>
      <c r="M1594" s="2">
        <v>0</v>
      </c>
      <c r="N1594" s="1" t="s">
        <v>813</v>
      </c>
      <c r="O1594" s="1" t="s">
        <v>651</v>
      </c>
      <c r="P1594" s="2">
        <v>0</v>
      </c>
      <c r="Q1594" s="2">
        <v>206988313.03999999</v>
      </c>
      <c r="R1594" s="2">
        <v>0</v>
      </c>
      <c r="S1594" s="2">
        <v>42864148.369999997</v>
      </c>
      <c r="T1594" s="2">
        <v>0</v>
      </c>
      <c r="U1594" s="2">
        <v>249852461.41</v>
      </c>
      <c r="V1594" s="2">
        <v>0</v>
      </c>
      <c r="W1594" s="2">
        <v>206988313.03999999</v>
      </c>
      <c r="X1594" s="2">
        <v>0</v>
      </c>
      <c r="Y1594" s="2">
        <v>42864148.369999997</v>
      </c>
      <c r="Z1594" s="2">
        <v>0</v>
      </c>
      <c r="AA1594" s="2">
        <v>249852461.41</v>
      </c>
    </row>
    <row r="1595" spans="1:27" ht="15" customHeight="1" x14ac:dyDescent="0.25">
      <c r="A1595" s="75" t="str">
        <f t="shared" si="72"/>
        <v>LEBFSF5.1</v>
      </c>
      <c r="B1595" s="75">
        <f>VLOOKUP(L1595,Mapping!D:F,3,0)</f>
        <v>5.0999999999999996</v>
      </c>
      <c r="C1595" s="75" t="str">
        <f>VLOOKUP(L1595,Mapping!D:G,4,0)</f>
        <v>Ignore</v>
      </c>
      <c r="D1595" s="78">
        <f t="shared" si="73"/>
        <v>0.24243983999999999</v>
      </c>
      <c r="E1595" s="78">
        <f t="shared" si="74"/>
        <v>0.24243983999999999</v>
      </c>
      <c r="F1595" s="76">
        <f>VLOOKUP(L1595,Mapping!D:H,5,0)</f>
        <v>0</v>
      </c>
      <c r="G1595" s="1" t="s">
        <v>648</v>
      </c>
      <c r="H1595" s="1" t="s">
        <v>303</v>
      </c>
      <c r="I1595" s="1" t="s">
        <v>306</v>
      </c>
      <c r="J1595" s="6">
        <v>450000</v>
      </c>
      <c r="K1595" s="1" t="s">
        <v>733</v>
      </c>
      <c r="L1595" s="6">
        <v>451100</v>
      </c>
      <c r="M1595" s="2">
        <v>0</v>
      </c>
      <c r="N1595" s="1" t="s">
        <v>781</v>
      </c>
      <c r="O1595" s="1" t="s">
        <v>651</v>
      </c>
      <c r="P1595" s="2">
        <v>0</v>
      </c>
      <c r="Q1595" s="2">
        <v>0</v>
      </c>
      <c r="R1595" s="2">
        <v>0</v>
      </c>
      <c r="S1595" s="2">
        <v>2424398.4</v>
      </c>
      <c r="T1595" s="2">
        <v>0</v>
      </c>
      <c r="U1595" s="2">
        <v>2424398.4</v>
      </c>
      <c r="V1595" s="2">
        <v>0</v>
      </c>
      <c r="W1595" s="2">
        <v>0</v>
      </c>
      <c r="X1595" s="2">
        <v>0</v>
      </c>
      <c r="Y1595" s="2">
        <v>2424398.4</v>
      </c>
      <c r="Z1595" s="2">
        <v>0</v>
      </c>
      <c r="AA1595" s="2">
        <v>2424398.4</v>
      </c>
    </row>
    <row r="1596" spans="1:27" ht="15" customHeight="1" x14ac:dyDescent="0.25">
      <c r="A1596" s="75" t="str">
        <f t="shared" si="72"/>
        <v>LEBFSF5.2</v>
      </c>
      <c r="B1596" s="75">
        <f>VLOOKUP(L1596,Mapping!D:F,3,0)</f>
        <v>5.2</v>
      </c>
      <c r="C1596" s="75" t="str">
        <f>VLOOKUP(L1596,Mapping!D:G,4,0)</f>
        <v>Ignore</v>
      </c>
      <c r="D1596" s="78">
        <f t="shared" si="73"/>
        <v>9.0171000000000001E-5</v>
      </c>
      <c r="E1596" s="78">
        <f t="shared" si="74"/>
        <v>9.0171000000000001E-5</v>
      </c>
      <c r="F1596" s="76">
        <f>VLOOKUP(L1596,Mapping!D:H,5,0)</f>
        <v>0</v>
      </c>
      <c r="G1596" s="1" t="s">
        <v>648</v>
      </c>
      <c r="H1596" s="1" t="s">
        <v>303</v>
      </c>
      <c r="I1596" s="1" t="s">
        <v>306</v>
      </c>
      <c r="J1596" s="6">
        <v>450000</v>
      </c>
      <c r="K1596" s="1" t="s">
        <v>733</v>
      </c>
      <c r="L1596" s="6">
        <v>452111</v>
      </c>
      <c r="M1596" s="2">
        <v>0</v>
      </c>
      <c r="N1596" s="1" t="s">
        <v>735</v>
      </c>
      <c r="O1596" s="1" t="s">
        <v>651</v>
      </c>
      <c r="P1596" s="2">
        <v>0</v>
      </c>
      <c r="Q1596" s="2">
        <v>0</v>
      </c>
      <c r="R1596" s="2">
        <v>0</v>
      </c>
      <c r="S1596" s="2">
        <v>901.71</v>
      </c>
      <c r="T1596" s="2">
        <v>0</v>
      </c>
      <c r="U1596" s="2">
        <v>901.71</v>
      </c>
      <c r="V1596" s="2">
        <v>0</v>
      </c>
      <c r="W1596" s="2">
        <v>0</v>
      </c>
      <c r="X1596" s="2">
        <v>0</v>
      </c>
      <c r="Y1596" s="2">
        <v>901.71</v>
      </c>
      <c r="Z1596" s="2">
        <v>0</v>
      </c>
      <c r="AA1596" s="2">
        <v>901.71</v>
      </c>
    </row>
    <row r="1597" spans="1:27" ht="15" customHeight="1" x14ac:dyDescent="0.25">
      <c r="A1597" s="75" t="str">
        <f t="shared" si="72"/>
        <v>LEBFSF5.2</v>
      </c>
      <c r="B1597" s="75">
        <f>VLOOKUP(L1597,Mapping!D:F,3,0)</f>
        <v>5.2</v>
      </c>
      <c r="C1597" s="75" t="str">
        <f>VLOOKUP(L1597,Mapping!D:G,4,0)</f>
        <v>Ignore</v>
      </c>
      <c r="D1597" s="78">
        <f t="shared" si="73"/>
        <v>1.9264100000000001E-4</v>
      </c>
      <c r="E1597" s="78">
        <f t="shared" si="74"/>
        <v>1.9264100000000001E-4</v>
      </c>
      <c r="F1597" s="76">
        <f>VLOOKUP(L1597,Mapping!D:H,5,0)</f>
        <v>0</v>
      </c>
      <c r="G1597" s="1" t="s">
        <v>648</v>
      </c>
      <c r="H1597" s="1" t="s">
        <v>303</v>
      </c>
      <c r="I1597" s="1" t="s">
        <v>306</v>
      </c>
      <c r="J1597" s="6">
        <v>450000</v>
      </c>
      <c r="K1597" s="1" t="s">
        <v>733</v>
      </c>
      <c r="L1597" s="6">
        <v>452230</v>
      </c>
      <c r="M1597" s="2">
        <v>0</v>
      </c>
      <c r="N1597" s="1" t="s">
        <v>740</v>
      </c>
      <c r="O1597" s="1" t="s">
        <v>651</v>
      </c>
      <c r="P1597" s="2">
        <v>0</v>
      </c>
      <c r="Q1597" s="2">
        <v>0</v>
      </c>
      <c r="R1597" s="2">
        <v>0</v>
      </c>
      <c r="S1597" s="2">
        <v>1926.41</v>
      </c>
      <c r="T1597" s="2">
        <v>0</v>
      </c>
      <c r="U1597" s="2">
        <v>1926.41</v>
      </c>
      <c r="V1597" s="2">
        <v>0</v>
      </c>
      <c r="W1597" s="2">
        <v>0</v>
      </c>
      <c r="X1597" s="2">
        <v>0</v>
      </c>
      <c r="Y1597" s="2">
        <v>1926.41</v>
      </c>
      <c r="Z1597" s="2">
        <v>0</v>
      </c>
      <c r="AA1597" s="2">
        <v>1926.41</v>
      </c>
    </row>
    <row r="1598" spans="1:27" ht="15" customHeight="1" x14ac:dyDescent="0.25">
      <c r="A1598" s="75" t="str">
        <f t="shared" si="72"/>
        <v>LEBFSF5.2</v>
      </c>
      <c r="B1598" s="75">
        <f>VLOOKUP(L1598,Mapping!D:F,3,0)</f>
        <v>5.2</v>
      </c>
      <c r="C1598" s="75" t="str">
        <f>VLOOKUP(L1598,Mapping!D:G,4,0)</f>
        <v>Ignore</v>
      </c>
      <c r="D1598" s="78">
        <f t="shared" si="73"/>
        <v>3.6667150000000003E-2</v>
      </c>
      <c r="E1598" s="78">
        <f t="shared" si="74"/>
        <v>3.6667150000000003E-2</v>
      </c>
      <c r="F1598" s="76">
        <f>VLOOKUP(L1598,Mapping!D:H,5,0)</f>
        <v>0</v>
      </c>
      <c r="G1598" s="1" t="s">
        <v>648</v>
      </c>
      <c r="H1598" s="1" t="s">
        <v>303</v>
      </c>
      <c r="I1598" s="1" t="s">
        <v>306</v>
      </c>
      <c r="J1598" s="6">
        <v>450000</v>
      </c>
      <c r="K1598" s="1" t="s">
        <v>733</v>
      </c>
      <c r="L1598" s="6">
        <v>452247</v>
      </c>
      <c r="M1598" s="2">
        <v>0</v>
      </c>
      <c r="N1598" s="1" t="s">
        <v>741</v>
      </c>
      <c r="O1598" s="1" t="s">
        <v>651</v>
      </c>
      <c r="P1598" s="2">
        <v>0</v>
      </c>
      <c r="Q1598" s="2">
        <v>0</v>
      </c>
      <c r="R1598" s="2">
        <v>0</v>
      </c>
      <c r="S1598" s="2">
        <v>366671.5</v>
      </c>
      <c r="T1598" s="2">
        <v>0</v>
      </c>
      <c r="U1598" s="2">
        <v>366671.5</v>
      </c>
      <c r="V1598" s="2">
        <v>0</v>
      </c>
      <c r="W1598" s="2">
        <v>0</v>
      </c>
      <c r="X1598" s="2">
        <v>0</v>
      </c>
      <c r="Y1598" s="2">
        <v>366671.5</v>
      </c>
      <c r="Z1598" s="2">
        <v>0</v>
      </c>
      <c r="AA1598" s="2">
        <v>366671.5</v>
      </c>
    </row>
    <row r="1599" spans="1:27" ht="15" customHeight="1" x14ac:dyDescent="0.25">
      <c r="A1599" s="75" t="str">
        <f t="shared" si="72"/>
        <v>LEBFSF5.5</v>
      </c>
      <c r="B1599" s="75">
        <f>VLOOKUP(L1599,Mapping!D:F,3,0)</f>
        <v>5.5</v>
      </c>
      <c r="C1599" s="75" t="str">
        <f>VLOOKUP(L1599,Mapping!D:G,4,0)</f>
        <v>Ignore</v>
      </c>
      <c r="D1599" s="78">
        <f t="shared" si="73"/>
        <v>2.3615538000000002E-2</v>
      </c>
      <c r="E1599" s="78">
        <f t="shared" si="74"/>
        <v>2.3615538000000002E-2</v>
      </c>
      <c r="F1599" s="76">
        <f>VLOOKUP(L1599,Mapping!D:H,5,0)</f>
        <v>0</v>
      </c>
      <c r="G1599" s="1" t="s">
        <v>648</v>
      </c>
      <c r="H1599" s="1" t="s">
        <v>303</v>
      </c>
      <c r="I1599" s="1" t="s">
        <v>306</v>
      </c>
      <c r="J1599" s="6">
        <v>460000</v>
      </c>
      <c r="K1599" s="1" t="s">
        <v>742</v>
      </c>
      <c r="L1599" s="6">
        <v>455103</v>
      </c>
      <c r="M1599" s="2">
        <v>0</v>
      </c>
      <c r="N1599" s="1" t="s">
        <v>744</v>
      </c>
      <c r="O1599" s="1" t="s">
        <v>651</v>
      </c>
      <c r="P1599" s="2">
        <v>0</v>
      </c>
      <c r="Q1599" s="2">
        <v>0</v>
      </c>
      <c r="R1599" s="2">
        <v>0</v>
      </c>
      <c r="S1599" s="2">
        <v>236155.38</v>
      </c>
      <c r="T1599" s="2">
        <v>0</v>
      </c>
      <c r="U1599" s="2">
        <v>236155.38</v>
      </c>
      <c r="V1599" s="2">
        <v>0</v>
      </c>
      <c r="W1599" s="2">
        <v>0</v>
      </c>
      <c r="X1599" s="2">
        <v>0</v>
      </c>
      <c r="Y1599" s="2">
        <v>236155.38</v>
      </c>
      <c r="Z1599" s="2">
        <v>0</v>
      </c>
      <c r="AA1599" s="2">
        <v>236155.38</v>
      </c>
    </row>
    <row r="1600" spans="1:27" ht="15" customHeight="1" x14ac:dyDescent="0.25">
      <c r="A1600" s="75" t="str">
        <f t="shared" si="72"/>
        <v>LEBFSF5.5</v>
      </c>
      <c r="B1600" s="75">
        <f>VLOOKUP(L1600,Mapping!D:F,3,0)</f>
        <v>5.5</v>
      </c>
      <c r="C1600" s="75" t="str">
        <f>VLOOKUP(L1600,Mapping!D:G,4,0)</f>
        <v>Ignore</v>
      </c>
      <c r="D1600" s="78">
        <f t="shared" si="73"/>
        <v>7.6791000000000001E-4</v>
      </c>
      <c r="E1600" s="78">
        <f t="shared" si="74"/>
        <v>7.6791000000000001E-4</v>
      </c>
      <c r="F1600" s="76">
        <f>VLOOKUP(L1600,Mapping!D:H,5,0)</f>
        <v>0</v>
      </c>
      <c r="G1600" s="1" t="s">
        <v>648</v>
      </c>
      <c r="H1600" s="1" t="s">
        <v>303</v>
      </c>
      <c r="I1600" s="1" t="s">
        <v>306</v>
      </c>
      <c r="J1600" s="6">
        <v>460000</v>
      </c>
      <c r="K1600" s="1" t="s">
        <v>742</v>
      </c>
      <c r="L1600" s="6">
        <v>460100</v>
      </c>
      <c r="M1600" s="2">
        <v>0</v>
      </c>
      <c r="N1600" s="1" t="s">
        <v>815</v>
      </c>
      <c r="O1600" s="1" t="s">
        <v>651</v>
      </c>
      <c r="P1600" s="2">
        <v>0</v>
      </c>
      <c r="Q1600" s="2">
        <v>0</v>
      </c>
      <c r="R1600" s="2">
        <v>0</v>
      </c>
      <c r="S1600" s="2">
        <v>7679.1</v>
      </c>
      <c r="T1600" s="2">
        <v>0</v>
      </c>
      <c r="U1600" s="2">
        <v>7679.1</v>
      </c>
      <c r="V1600" s="2">
        <v>0</v>
      </c>
      <c r="W1600" s="2">
        <v>0</v>
      </c>
      <c r="X1600" s="2">
        <v>0</v>
      </c>
      <c r="Y1600" s="2">
        <v>7679.1</v>
      </c>
      <c r="Z1600" s="2">
        <v>0</v>
      </c>
      <c r="AA1600" s="2">
        <v>7679.1</v>
      </c>
    </row>
    <row r="1601" spans="1:27" ht="15" customHeight="1" x14ac:dyDescent="0.25">
      <c r="A1601" s="75" t="str">
        <f t="shared" si="72"/>
        <v>LEBFSF5.5</v>
      </c>
      <c r="B1601" s="75">
        <f>VLOOKUP(L1601,Mapping!D:F,3,0)</f>
        <v>5.5</v>
      </c>
      <c r="C1601" s="75" t="str">
        <f>VLOOKUP(L1601,Mapping!D:G,4,0)</f>
        <v>Ignore</v>
      </c>
      <c r="D1601" s="78">
        <f t="shared" si="73"/>
        <v>-9.4540200000000003E-4</v>
      </c>
      <c r="E1601" s="78">
        <f t="shared" si="74"/>
        <v>-9.4540200000000003E-4</v>
      </c>
      <c r="F1601" s="76">
        <f>VLOOKUP(L1601,Mapping!D:H,5,0)</f>
        <v>0</v>
      </c>
      <c r="G1601" s="1" t="s">
        <v>648</v>
      </c>
      <c r="H1601" s="1" t="s">
        <v>303</v>
      </c>
      <c r="I1601" s="1" t="s">
        <v>306</v>
      </c>
      <c r="J1601" s="6">
        <v>460000</v>
      </c>
      <c r="K1601" s="1" t="s">
        <v>742</v>
      </c>
      <c r="L1601" s="6">
        <v>460101</v>
      </c>
      <c r="M1601" s="2">
        <v>0</v>
      </c>
      <c r="N1601" s="1" t="s">
        <v>818</v>
      </c>
      <c r="O1601" s="1" t="s">
        <v>651</v>
      </c>
      <c r="P1601" s="2">
        <v>0</v>
      </c>
      <c r="Q1601" s="2">
        <v>0</v>
      </c>
      <c r="R1601" s="2">
        <v>-9454.02</v>
      </c>
      <c r="S1601" s="2">
        <v>0</v>
      </c>
      <c r="T1601" s="2">
        <v>-9454.02</v>
      </c>
      <c r="U1601" s="2">
        <v>0</v>
      </c>
      <c r="V1601" s="2">
        <v>0</v>
      </c>
      <c r="W1601" s="2">
        <v>0</v>
      </c>
      <c r="X1601" s="2">
        <v>-9454.02</v>
      </c>
      <c r="Y1601" s="2">
        <v>0</v>
      </c>
      <c r="Z1601" s="2">
        <v>-9454.02</v>
      </c>
      <c r="AA1601" s="2">
        <v>0</v>
      </c>
    </row>
    <row r="1602" spans="1:27" ht="15" customHeight="1" x14ac:dyDescent="0.25">
      <c r="A1602" s="75" t="str">
        <f t="shared" si="72"/>
        <v>LEBFSF5.5</v>
      </c>
      <c r="B1602" s="75">
        <f>VLOOKUP(L1602,Mapping!D:F,3,0)</f>
        <v>5.5</v>
      </c>
      <c r="C1602" s="75" t="str">
        <f>VLOOKUP(L1602,Mapping!D:G,4,0)</f>
        <v>Ignore</v>
      </c>
      <c r="D1602" s="78">
        <f t="shared" si="73"/>
        <v>4.4935000000000003E-5</v>
      </c>
      <c r="E1602" s="78">
        <f t="shared" si="74"/>
        <v>4.4935000000000003E-5</v>
      </c>
      <c r="F1602" s="76">
        <f>VLOOKUP(L1602,Mapping!D:H,5,0)</f>
        <v>0</v>
      </c>
      <c r="G1602" s="1" t="s">
        <v>648</v>
      </c>
      <c r="H1602" s="1" t="s">
        <v>303</v>
      </c>
      <c r="I1602" s="1" t="s">
        <v>306</v>
      </c>
      <c r="J1602" s="6">
        <v>460000</v>
      </c>
      <c r="K1602" s="1" t="s">
        <v>742</v>
      </c>
      <c r="L1602" s="6">
        <v>460102</v>
      </c>
      <c r="M1602" s="2">
        <v>0</v>
      </c>
      <c r="N1602" s="1" t="s">
        <v>819</v>
      </c>
      <c r="O1602" s="1" t="s">
        <v>651</v>
      </c>
      <c r="P1602" s="2">
        <v>0</v>
      </c>
      <c r="Q1602" s="2">
        <v>0</v>
      </c>
      <c r="R1602" s="2">
        <v>0</v>
      </c>
      <c r="S1602" s="2">
        <v>449.35</v>
      </c>
      <c r="T1602" s="2">
        <v>0</v>
      </c>
      <c r="U1602" s="2">
        <v>449.35</v>
      </c>
      <c r="V1602" s="2">
        <v>0</v>
      </c>
      <c r="W1602" s="2">
        <v>0</v>
      </c>
      <c r="X1602" s="2">
        <v>0</v>
      </c>
      <c r="Y1602" s="2">
        <v>449.35</v>
      </c>
      <c r="Z1602" s="2">
        <v>0</v>
      </c>
      <c r="AA1602" s="2">
        <v>449.35</v>
      </c>
    </row>
    <row r="1603" spans="1:27" ht="15" customHeight="1" x14ac:dyDescent="0.25">
      <c r="A1603" s="75" t="str">
        <f t="shared" si="72"/>
        <v>LEBFSF5.5</v>
      </c>
      <c r="B1603" s="75">
        <f>VLOOKUP(L1603,Mapping!D:F,3,0)</f>
        <v>5.5</v>
      </c>
      <c r="C1603" s="75" t="str">
        <f>VLOOKUP(L1603,Mapping!D:G,4,0)</f>
        <v>Ignore</v>
      </c>
      <c r="D1603" s="78">
        <f t="shared" si="73"/>
        <v>9.5104999999999992E-5</v>
      </c>
      <c r="E1603" s="78">
        <f t="shared" si="74"/>
        <v>9.5104999999999992E-5</v>
      </c>
      <c r="F1603" s="76">
        <f>VLOOKUP(L1603,Mapping!D:H,5,0)</f>
        <v>0</v>
      </c>
      <c r="G1603" s="1" t="s">
        <v>648</v>
      </c>
      <c r="H1603" s="1" t="s">
        <v>303</v>
      </c>
      <c r="I1603" s="1" t="s">
        <v>306</v>
      </c>
      <c r="J1603" s="6">
        <v>460000</v>
      </c>
      <c r="K1603" s="1" t="s">
        <v>742</v>
      </c>
      <c r="L1603" s="6">
        <v>460143</v>
      </c>
      <c r="M1603" s="2">
        <v>0</v>
      </c>
      <c r="N1603" s="1" t="s">
        <v>816</v>
      </c>
      <c r="O1603" s="1" t="s">
        <v>651</v>
      </c>
      <c r="P1603" s="2">
        <v>0</v>
      </c>
      <c r="Q1603" s="2">
        <v>0</v>
      </c>
      <c r="R1603" s="2">
        <v>0</v>
      </c>
      <c r="S1603" s="2">
        <v>951.05</v>
      </c>
      <c r="T1603" s="2">
        <v>0</v>
      </c>
      <c r="U1603" s="2">
        <v>951.05</v>
      </c>
      <c r="V1603" s="2">
        <v>0</v>
      </c>
      <c r="W1603" s="2">
        <v>0</v>
      </c>
      <c r="X1603" s="2">
        <v>0</v>
      </c>
      <c r="Y1603" s="2">
        <v>951.05</v>
      </c>
      <c r="Z1603" s="2">
        <v>0</v>
      </c>
      <c r="AA1603" s="2">
        <v>951.05</v>
      </c>
    </row>
    <row r="1604" spans="1:27" ht="15" customHeight="1" x14ac:dyDescent="0.25">
      <c r="A1604" s="75" t="str">
        <f t="shared" ref="A1604:A1667" si="75">H1604&amp;B1604</f>
        <v>LEBFSF5.5</v>
      </c>
      <c r="B1604" s="75">
        <f>VLOOKUP(L1604,Mapping!D:F,3,0)</f>
        <v>5.5</v>
      </c>
      <c r="C1604" s="75" t="str">
        <f>VLOOKUP(L1604,Mapping!D:G,4,0)</f>
        <v>Ignore</v>
      </c>
      <c r="D1604" s="78">
        <f t="shared" ref="D1604:D1667" si="76">(X1604+Y1604)/10000000</f>
        <v>3.7452E-5</v>
      </c>
      <c r="E1604" s="78">
        <f t="shared" ref="E1604:E1667" si="77">(Z1604+AA1604)/10000000</f>
        <v>3.7452E-5</v>
      </c>
      <c r="F1604" s="76">
        <f>VLOOKUP(L1604,Mapping!D:H,5,0)</f>
        <v>0</v>
      </c>
      <c r="G1604" s="1" t="s">
        <v>648</v>
      </c>
      <c r="H1604" s="1" t="s">
        <v>303</v>
      </c>
      <c r="I1604" s="1" t="s">
        <v>306</v>
      </c>
      <c r="J1604" s="6">
        <v>460000</v>
      </c>
      <c r="K1604" s="1" t="s">
        <v>742</v>
      </c>
      <c r="L1604" s="6">
        <v>460144</v>
      </c>
      <c r="M1604" s="2">
        <v>0</v>
      </c>
      <c r="N1604" s="1" t="s">
        <v>820</v>
      </c>
      <c r="O1604" s="1" t="s">
        <v>651</v>
      </c>
      <c r="P1604" s="2">
        <v>0</v>
      </c>
      <c r="Q1604" s="2">
        <v>0</v>
      </c>
      <c r="R1604" s="2">
        <v>0</v>
      </c>
      <c r="S1604" s="2">
        <v>374.52</v>
      </c>
      <c r="T1604" s="2">
        <v>0</v>
      </c>
      <c r="U1604" s="2">
        <v>374.52</v>
      </c>
      <c r="V1604" s="2">
        <v>0</v>
      </c>
      <c r="W1604" s="2">
        <v>0</v>
      </c>
      <c r="X1604" s="2">
        <v>0</v>
      </c>
      <c r="Y1604" s="2">
        <v>374.52</v>
      </c>
      <c r="Z1604" s="2">
        <v>0</v>
      </c>
      <c r="AA1604" s="2">
        <v>374.52</v>
      </c>
    </row>
    <row r="1605" spans="1:27" ht="15" customHeight="1" x14ac:dyDescent="0.25">
      <c r="A1605" s="75" t="str">
        <f t="shared" si="75"/>
        <v>LEBFSF5.3</v>
      </c>
      <c r="B1605" s="75">
        <f>VLOOKUP(L1605,Mapping!D:F,3,0)</f>
        <v>5.3</v>
      </c>
      <c r="C1605" s="75" t="str">
        <f>VLOOKUP(L1605,Mapping!D:G,4,0)</f>
        <v>Ignore</v>
      </c>
      <c r="D1605" s="78">
        <f t="shared" si="76"/>
        <v>-8.1958821000000001E-2</v>
      </c>
      <c r="E1605" s="78">
        <f t="shared" si="77"/>
        <v>-8.1958821000000001E-2</v>
      </c>
      <c r="F1605" s="76">
        <f>VLOOKUP(L1605,Mapping!D:H,5,0)</f>
        <v>0</v>
      </c>
      <c r="G1605" s="1" t="s">
        <v>648</v>
      </c>
      <c r="H1605" s="1" t="s">
        <v>303</v>
      </c>
      <c r="I1605" s="1" t="s">
        <v>306</v>
      </c>
      <c r="J1605" s="6">
        <v>510000</v>
      </c>
      <c r="K1605" s="1" t="s">
        <v>745</v>
      </c>
      <c r="L1605" s="6">
        <v>511100</v>
      </c>
      <c r="M1605" s="2">
        <v>0</v>
      </c>
      <c r="N1605" s="1" t="s">
        <v>782</v>
      </c>
      <c r="O1605" s="1" t="s">
        <v>651</v>
      </c>
      <c r="P1605" s="2">
        <v>0</v>
      </c>
      <c r="Q1605" s="2">
        <v>0</v>
      </c>
      <c r="R1605" s="2">
        <v>-819588.21</v>
      </c>
      <c r="S1605" s="2">
        <v>0</v>
      </c>
      <c r="T1605" s="2">
        <v>-819588.21</v>
      </c>
      <c r="U1605" s="2">
        <v>0</v>
      </c>
      <c r="V1605" s="2">
        <v>0</v>
      </c>
      <c r="W1605" s="2">
        <v>0</v>
      </c>
      <c r="X1605" s="2">
        <v>-819588.21</v>
      </c>
      <c r="Y1605" s="2">
        <v>0</v>
      </c>
      <c r="Z1605" s="2">
        <v>-819588.21</v>
      </c>
      <c r="AA1605" s="2">
        <v>0</v>
      </c>
    </row>
    <row r="1606" spans="1:27" ht="15" customHeight="1" x14ac:dyDescent="0.25">
      <c r="A1606" s="75" t="str">
        <f t="shared" si="75"/>
        <v>LEBFSF6.3</v>
      </c>
      <c r="B1606" s="75">
        <f>VLOOKUP(L1606,Mapping!D:F,3,0)</f>
        <v>6.3</v>
      </c>
      <c r="C1606" s="75" t="str">
        <f>VLOOKUP(L1606,Mapping!D:G,4,0)</f>
        <v>Mirror</v>
      </c>
      <c r="D1606" s="78">
        <f t="shared" si="76"/>
        <v>-6.6844600000000006E-4</v>
      </c>
      <c r="E1606" s="78">
        <f t="shared" si="77"/>
        <v>-6.6844600000000006E-4</v>
      </c>
      <c r="F1606" s="76">
        <f>VLOOKUP(L1606,Mapping!D:H,5,0)</f>
        <v>0</v>
      </c>
      <c r="G1606" s="1" t="s">
        <v>648</v>
      </c>
      <c r="H1606" s="1" t="s">
        <v>303</v>
      </c>
      <c r="I1606" s="1" t="s">
        <v>306</v>
      </c>
      <c r="J1606" s="6">
        <v>550000</v>
      </c>
      <c r="K1606" s="1" t="s">
        <v>752</v>
      </c>
      <c r="L1606" s="6">
        <v>553007</v>
      </c>
      <c r="M1606" s="2">
        <v>0</v>
      </c>
      <c r="N1606" s="1" t="s">
        <v>753</v>
      </c>
      <c r="O1606" s="1" t="s">
        <v>651</v>
      </c>
      <c r="P1606" s="2">
        <v>0</v>
      </c>
      <c r="Q1606" s="2">
        <v>0</v>
      </c>
      <c r="R1606" s="2">
        <v>-6684.46</v>
      </c>
      <c r="S1606" s="2">
        <v>0</v>
      </c>
      <c r="T1606" s="2">
        <v>-6684.46</v>
      </c>
      <c r="U1606" s="2">
        <v>0</v>
      </c>
      <c r="V1606" s="2">
        <v>0</v>
      </c>
      <c r="W1606" s="2">
        <v>0</v>
      </c>
      <c r="X1606" s="2">
        <v>-6684.46</v>
      </c>
      <c r="Y1606" s="2">
        <v>0</v>
      </c>
      <c r="Z1606" s="2">
        <v>-6684.46</v>
      </c>
      <c r="AA1606" s="2">
        <v>0</v>
      </c>
    </row>
    <row r="1607" spans="1:27" ht="15" customHeight="1" x14ac:dyDescent="0.25">
      <c r="A1607" s="75" t="str">
        <f t="shared" si="75"/>
        <v>LEBFSF6.3</v>
      </c>
      <c r="B1607" s="75">
        <f>VLOOKUP(L1607,Mapping!D:F,3,0)</f>
        <v>6.3</v>
      </c>
      <c r="C1607" s="75" t="str">
        <f>VLOOKUP(L1607,Mapping!D:G,4,0)</f>
        <v>Mirror</v>
      </c>
      <c r="D1607" s="78">
        <f t="shared" si="76"/>
        <v>-2.3600000000000001E-3</v>
      </c>
      <c r="E1607" s="78">
        <f t="shared" si="77"/>
        <v>-2.3600000000000001E-3</v>
      </c>
      <c r="F1607" s="76">
        <f>VLOOKUP(L1607,Mapping!D:H,5,0)</f>
        <v>0</v>
      </c>
      <c r="G1607" s="1" t="s">
        <v>648</v>
      </c>
      <c r="H1607" s="1" t="s">
        <v>303</v>
      </c>
      <c r="I1607" s="1" t="s">
        <v>306</v>
      </c>
      <c r="J1607" s="6">
        <v>550000</v>
      </c>
      <c r="K1607" s="1" t="s">
        <v>752</v>
      </c>
      <c r="L1607" s="6">
        <v>553020</v>
      </c>
      <c r="M1607" s="2">
        <v>0</v>
      </c>
      <c r="N1607" s="1" t="s">
        <v>1652</v>
      </c>
      <c r="O1607" s="1" t="s">
        <v>651</v>
      </c>
      <c r="P1607" s="2">
        <v>0</v>
      </c>
      <c r="Q1607" s="2">
        <v>0</v>
      </c>
      <c r="R1607" s="2">
        <v>-23600</v>
      </c>
      <c r="S1607" s="2">
        <v>0</v>
      </c>
      <c r="T1607" s="2">
        <v>-23600</v>
      </c>
      <c r="U1607" s="2">
        <v>0</v>
      </c>
      <c r="V1607" s="2">
        <v>0</v>
      </c>
      <c r="W1607" s="2">
        <v>0</v>
      </c>
      <c r="X1607" s="2">
        <v>-23600</v>
      </c>
      <c r="Y1607" s="2">
        <v>0</v>
      </c>
      <c r="Z1607" s="2">
        <v>-23600</v>
      </c>
      <c r="AA1607" s="2">
        <v>0</v>
      </c>
    </row>
    <row r="1608" spans="1:27" ht="15" customHeight="1" x14ac:dyDescent="0.25">
      <c r="A1608" s="75" t="str">
        <f t="shared" si="75"/>
        <v>LEBFSF6.3</v>
      </c>
      <c r="B1608" s="75">
        <f>VLOOKUP(L1608,Mapping!D:F,3,0)</f>
        <v>6.3</v>
      </c>
      <c r="C1608" s="75" t="str">
        <f>VLOOKUP(L1608,Mapping!D:G,4,0)</f>
        <v>Mirror</v>
      </c>
      <c r="D1608" s="78">
        <f t="shared" si="76"/>
        <v>-3.0147049999999999E-3</v>
      </c>
      <c r="E1608" s="78">
        <f t="shared" si="77"/>
        <v>-3.0147049999999999E-3</v>
      </c>
      <c r="F1608" s="76">
        <f>VLOOKUP(L1608,Mapping!D:H,5,0)</f>
        <v>0</v>
      </c>
      <c r="G1608" s="1" t="s">
        <v>648</v>
      </c>
      <c r="H1608" s="1" t="s">
        <v>303</v>
      </c>
      <c r="I1608" s="1" t="s">
        <v>306</v>
      </c>
      <c r="J1608" s="6">
        <v>550000</v>
      </c>
      <c r="K1608" s="1" t="s">
        <v>752</v>
      </c>
      <c r="L1608" s="6">
        <v>553107</v>
      </c>
      <c r="M1608" s="2">
        <v>0</v>
      </c>
      <c r="N1608" s="1" t="s">
        <v>755</v>
      </c>
      <c r="O1608" s="1" t="s">
        <v>651</v>
      </c>
      <c r="P1608" s="2">
        <v>0</v>
      </c>
      <c r="Q1608" s="2">
        <v>0</v>
      </c>
      <c r="R1608" s="2">
        <v>-30147.05</v>
      </c>
      <c r="S1608" s="2">
        <v>0</v>
      </c>
      <c r="T1608" s="2">
        <v>-30147.05</v>
      </c>
      <c r="U1608" s="2">
        <v>0</v>
      </c>
      <c r="V1608" s="2">
        <v>0</v>
      </c>
      <c r="W1608" s="2">
        <v>0</v>
      </c>
      <c r="X1608" s="2">
        <v>-30147.05</v>
      </c>
      <c r="Y1608" s="2">
        <v>0</v>
      </c>
      <c r="Z1608" s="2">
        <v>-30147.05</v>
      </c>
      <c r="AA1608" s="2">
        <v>0</v>
      </c>
    </row>
    <row r="1609" spans="1:27" ht="15" customHeight="1" x14ac:dyDescent="0.25">
      <c r="A1609" s="75" t="str">
        <f t="shared" si="75"/>
        <v>LEBFSF6.3</v>
      </c>
      <c r="B1609" s="75">
        <f>VLOOKUP(L1609,Mapping!D:F,3,0)</f>
        <v>6.3</v>
      </c>
      <c r="C1609" s="75" t="str">
        <f>VLOOKUP(L1609,Mapping!D:G,4,0)</f>
        <v>Mirror</v>
      </c>
      <c r="D1609" s="78">
        <f t="shared" si="76"/>
        <v>4.4228290999999996E-2</v>
      </c>
      <c r="E1609" s="78">
        <f t="shared" si="77"/>
        <v>4.4228290999999996E-2</v>
      </c>
      <c r="F1609" s="76">
        <f>VLOOKUP(L1609,Mapping!D:H,5,0)</f>
        <v>0</v>
      </c>
      <c r="G1609" s="1" t="s">
        <v>648</v>
      </c>
      <c r="H1609" s="1" t="s">
        <v>303</v>
      </c>
      <c r="I1609" s="1" t="s">
        <v>306</v>
      </c>
      <c r="J1609" s="6">
        <v>550000</v>
      </c>
      <c r="K1609" s="1" t="s">
        <v>752</v>
      </c>
      <c r="L1609" s="6">
        <v>553111</v>
      </c>
      <c r="M1609" s="2">
        <v>0</v>
      </c>
      <c r="N1609" s="1" t="s">
        <v>756</v>
      </c>
      <c r="O1609" s="1" t="s">
        <v>651</v>
      </c>
      <c r="P1609" s="2">
        <v>0</v>
      </c>
      <c r="Q1609" s="2">
        <v>0</v>
      </c>
      <c r="R1609" s="2">
        <v>0</v>
      </c>
      <c r="S1609" s="2">
        <v>442282.91</v>
      </c>
      <c r="T1609" s="2">
        <v>0</v>
      </c>
      <c r="U1609" s="2">
        <v>442282.91</v>
      </c>
      <c r="V1609" s="2">
        <v>0</v>
      </c>
      <c r="W1609" s="2">
        <v>0</v>
      </c>
      <c r="X1609" s="2">
        <v>0</v>
      </c>
      <c r="Y1609" s="2">
        <v>442282.91</v>
      </c>
      <c r="Z1609" s="2">
        <v>0</v>
      </c>
      <c r="AA1609" s="2">
        <v>442282.91</v>
      </c>
    </row>
    <row r="1610" spans="1:27" ht="15" customHeight="1" x14ac:dyDescent="0.25">
      <c r="A1610" s="75" t="str">
        <f t="shared" si="75"/>
        <v>LEBFSF6.2</v>
      </c>
      <c r="B1610" s="75">
        <f>VLOOKUP(L1610,Mapping!D:F,3,0)</f>
        <v>6.2</v>
      </c>
      <c r="C1610" s="75" t="str">
        <f>VLOOKUP(L1610,Mapping!D:G,4,0)</f>
        <v>Mirror</v>
      </c>
      <c r="D1610" s="78">
        <f t="shared" si="76"/>
        <v>-3.35774E-4</v>
      </c>
      <c r="E1610" s="78">
        <f t="shared" si="77"/>
        <v>-3.35774E-4</v>
      </c>
      <c r="F1610" s="76">
        <f>VLOOKUP(L1610,Mapping!D:H,5,0)</f>
        <v>0</v>
      </c>
      <c r="G1610" s="1" t="s">
        <v>648</v>
      </c>
      <c r="H1610" s="1" t="s">
        <v>303</v>
      </c>
      <c r="I1610" s="1" t="s">
        <v>306</v>
      </c>
      <c r="J1610" s="6">
        <v>550000</v>
      </c>
      <c r="K1610" s="1" t="s">
        <v>752</v>
      </c>
      <c r="L1610" s="6">
        <v>553131</v>
      </c>
      <c r="M1610" s="2">
        <v>0</v>
      </c>
      <c r="N1610" s="1" t="s">
        <v>757</v>
      </c>
      <c r="O1610" s="1" t="s">
        <v>651</v>
      </c>
      <c r="P1610" s="2">
        <v>0</v>
      </c>
      <c r="Q1610" s="2">
        <v>0</v>
      </c>
      <c r="R1610" s="2">
        <v>-3357.74</v>
      </c>
      <c r="S1610" s="2">
        <v>0</v>
      </c>
      <c r="T1610" s="2">
        <v>-3357.74</v>
      </c>
      <c r="U1610" s="2">
        <v>0</v>
      </c>
      <c r="V1610" s="2">
        <v>0</v>
      </c>
      <c r="W1610" s="2">
        <v>0</v>
      </c>
      <c r="X1610" s="2">
        <v>-3357.74</v>
      </c>
      <c r="Y1610" s="2">
        <v>0</v>
      </c>
      <c r="Z1610" s="2">
        <v>-3357.74</v>
      </c>
      <c r="AA1610" s="2">
        <v>0</v>
      </c>
    </row>
    <row r="1611" spans="1:27" ht="15" customHeight="1" x14ac:dyDescent="0.25">
      <c r="A1611" s="75" t="str">
        <f t="shared" si="75"/>
        <v>LEBFSF6.3</v>
      </c>
      <c r="B1611" s="75">
        <f>VLOOKUP(L1611,Mapping!D:F,3,0)</f>
        <v>6.3</v>
      </c>
      <c r="C1611" s="75" t="str">
        <f>VLOOKUP(L1611,Mapping!D:G,4,0)</f>
        <v>Mirror</v>
      </c>
      <c r="D1611" s="78">
        <f t="shared" si="76"/>
        <v>-1.6536369999999999E-3</v>
      </c>
      <c r="E1611" s="78">
        <f t="shared" si="77"/>
        <v>-1.6536369999999999E-3</v>
      </c>
      <c r="F1611" s="76">
        <f>VLOOKUP(L1611,Mapping!D:H,5,0)</f>
        <v>0</v>
      </c>
      <c r="G1611" s="1" t="s">
        <v>648</v>
      </c>
      <c r="H1611" s="1" t="s">
        <v>303</v>
      </c>
      <c r="I1611" s="1" t="s">
        <v>306</v>
      </c>
      <c r="J1611" s="6">
        <v>550000</v>
      </c>
      <c r="K1611" s="1" t="s">
        <v>752</v>
      </c>
      <c r="L1611" s="6">
        <v>553141</v>
      </c>
      <c r="M1611" s="2">
        <v>0</v>
      </c>
      <c r="N1611" s="1" t="s">
        <v>758</v>
      </c>
      <c r="O1611" s="1" t="s">
        <v>651</v>
      </c>
      <c r="P1611" s="2">
        <v>0</v>
      </c>
      <c r="Q1611" s="2">
        <v>0</v>
      </c>
      <c r="R1611" s="2">
        <v>-16536.37</v>
      </c>
      <c r="S1611" s="2">
        <v>0</v>
      </c>
      <c r="T1611" s="2">
        <v>-16536.37</v>
      </c>
      <c r="U1611" s="2">
        <v>0</v>
      </c>
      <c r="V1611" s="2">
        <v>0</v>
      </c>
      <c r="W1611" s="2">
        <v>0</v>
      </c>
      <c r="X1611" s="2">
        <v>-16536.37</v>
      </c>
      <c r="Y1611" s="2">
        <v>0</v>
      </c>
      <c r="Z1611" s="2">
        <v>-16536.37</v>
      </c>
      <c r="AA1611" s="2">
        <v>0</v>
      </c>
    </row>
    <row r="1612" spans="1:27" ht="15" customHeight="1" x14ac:dyDescent="0.25">
      <c r="A1612" s="75" t="str">
        <f t="shared" si="75"/>
        <v>LEBFSF6.3</v>
      </c>
      <c r="B1612" s="75">
        <f>VLOOKUP(L1612,Mapping!D:F,3,0)</f>
        <v>6.3</v>
      </c>
      <c r="C1612" s="75" t="str">
        <f>VLOOKUP(L1612,Mapping!D:G,4,0)</f>
        <v>Accrual</v>
      </c>
      <c r="D1612" s="78">
        <f t="shared" si="76"/>
        <v>-3.019894E-3</v>
      </c>
      <c r="E1612" s="78">
        <f t="shared" si="77"/>
        <v>-3.019894E-3</v>
      </c>
      <c r="F1612" s="76">
        <f>VLOOKUP(L1612,Mapping!D:H,5,0)</f>
        <v>0</v>
      </c>
      <c r="G1612" s="1" t="s">
        <v>648</v>
      </c>
      <c r="H1612" s="1" t="s">
        <v>303</v>
      </c>
      <c r="I1612" s="1" t="s">
        <v>306</v>
      </c>
      <c r="J1612" s="6">
        <v>550000</v>
      </c>
      <c r="K1612" s="1" t="s">
        <v>752</v>
      </c>
      <c r="L1612" s="6">
        <v>553171</v>
      </c>
      <c r="M1612" s="2">
        <v>0</v>
      </c>
      <c r="N1612" s="1" t="s">
        <v>759</v>
      </c>
      <c r="O1612" s="1" t="s">
        <v>651</v>
      </c>
      <c r="P1612" s="2">
        <v>0</v>
      </c>
      <c r="Q1612" s="2">
        <v>0</v>
      </c>
      <c r="R1612" s="2">
        <v>-30198.94</v>
      </c>
      <c r="S1612" s="2">
        <v>0</v>
      </c>
      <c r="T1612" s="2">
        <v>-30198.94</v>
      </c>
      <c r="U1612" s="2">
        <v>0</v>
      </c>
      <c r="V1612" s="2">
        <v>0</v>
      </c>
      <c r="W1612" s="2">
        <v>0</v>
      </c>
      <c r="X1612" s="2">
        <v>-30198.94</v>
      </c>
      <c r="Y1612" s="2">
        <v>0</v>
      </c>
      <c r="Z1612" s="2">
        <v>-30198.94</v>
      </c>
      <c r="AA1612" s="2">
        <v>0</v>
      </c>
    </row>
    <row r="1613" spans="1:27" ht="15" customHeight="1" x14ac:dyDescent="0.25">
      <c r="A1613" s="75" t="str">
        <f t="shared" si="75"/>
        <v>LEBFSF6.3</v>
      </c>
      <c r="B1613" s="75">
        <f>VLOOKUP(L1613,Mapping!D:F,3,0)</f>
        <v>6.3</v>
      </c>
      <c r="C1613" s="75" t="str">
        <f>VLOOKUP(L1613,Mapping!D:G,4,0)</f>
        <v>Accrual</v>
      </c>
      <c r="D1613" s="78">
        <f t="shared" si="76"/>
        <v>-1.5090000000000001E-6</v>
      </c>
      <c r="E1613" s="78">
        <f t="shared" si="77"/>
        <v>-1.5090000000000001E-6</v>
      </c>
      <c r="F1613" s="76">
        <f>VLOOKUP(L1613,Mapping!D:H,5,0)</f>
        <v>0</v>
      </c>
      <c r="G1613" s="1" t="s">
        <v>648</v>
      </c>
      <c r="H1613" s="1" t="s">
        <v>303</v>
      </c>
      <c r="I1613" s="1" t="s">
        <v>306</v>
      </c>
      <c r="J1613" s="6">
        <v>550000</v>
      </c>
      <c r="K1613" s="1" t="s">
        <v>752</v>
      </c>
      <c r="L1613" s="6">
        <v>553176</v>
      </c>
      <c r="M1613" s="2">
        <v>0</v>
      </c>
      <c r="N1613" s="1" t="s">
        <v>760</v>
      </c>
      <c r="O1613" s="1" t="s">
        <v>651</v>
      </c>
      <c r="P1613" s="2">
        <v>0</v>
      </c>
      <c r="Q1613" s="2">
        <v>0</v>
      </c>
      <c r="R1613" s="2">
        <v>-15.09</v>
      </c>
      <c r="S1613" s="2">
        <v>0</v>
      </c>
      <c r="T1613" s="2">
        <v>-15.09</v>
      </c>
      <c r="U1613" s="2">
        <v>0</v>
      </c>
      <c r="V1613" s="2">
        <v>0</v>
      </c>
      <c r="W1613" s="2">
        <v>0</v>
      </c>
      <c r="X1613" s="2">
        <v>-15.09</v>
      </c>
      <c r="Y1613" s="2">
        <v>0</v>
      </c>
      <c r="Z1613" s="2">
        <v>-15.09</v>
      </c>
      <c r="AA1613" s="2">
        <v>0</v>
      </c>
    </row>
    <row r="1614" spans="1:27" ht="15" customHeight="1" x14ac:dyDescent="0.25">
      <c r="A1614" s="75" t="str">
        <f t="shared" si="75"/>
        <v>LEBFSF6.3</v>
      </c>
      <c r="B1614" s="75">
        <f>VLOOKUP(L1614,Mapping!D:F,3,0)</f>
        <v>6.3</v>
      </c>
      <c r="C1614" s="75" t="str">
        <f>VLOOKUP(L1614,Mapping!D:G,4,0)</f>
        <v>Mirror</v>
      </c>
      <c r="D1614" s="78">
        <f t="shared" si="76"/>
        <v>-2.9506727000000003E-2</v>
      </c>
      <c r="E1614" s="78">
        <f t="shared" si="77"/>
        <v>-2.9506727000000003E-2</v>
      </c>
      <c r="F1614" s="76">
        <f>VLOOKUP(L1614,Mapping!D:H,5,0)</f>
        <v>0</v>
      </c>
      <c r="G1614" s="1" t="s">
        <v>648</v>
      </c>
      <c r="H1614" s="1" t="s">
        <v>303</v>
      </c>
      <c r="I1614" s="1" t="s">
        <v>306</v>
      </c>
      <c r="J1614" s="6">
        <v>550000</v>
      </c>
      <c r="K1614" s="1" t="s">
        <v>752</v>
      </c>
      <c r="L1614" s="6">
        <v>553180</v>
      </c>
      <c r="M1614" s="2">
        <v>0</v>
      </c>
      <c r="N1614" s="1" t="s">
        <v>761</v>
      </c>
      <c r="O1614" s="1" t="s">
        <v>651</v>
      </c>
      <c r="P1614" s="2">
        <v>0</v>
      </c>
      <c r="Q1614" s="2">
        <v>0</v>
      </c>
      <c r="R1614" s="2">
        <v>-295067.27</v>
      </c>
      <c r="S1614" s="2">
        <v>0</v>
      </c>
      <c r="T1614" s="2">
        <v>-295067.27</v>
      </c>
      <c r="U1614" s="2">
        <v>0</v>
      </c>
      <c r="V1614" s="2">
        <v>0</v>
      </c>
      <c r="W1614" s="2">
        <v>0</v>
      </c>
      <c r="X1614" s="2">
        <v>-295067.27</v>
      </c>
      <c r="Y1614" s="2">
        <v>0</v>
      </c>
      <c r="Z1614" s="2">
        <v>-295067.27</v>
      </c>
      <c r="AA1614" s="2">
        <v>0</v>
      </c>
    </row>
    <row r="1615" spans="1:27" ht="15" customHeight="1" x14ac:dyDescent="0.25">
      <c r="A1615" s="75" t="str">
        <f t="shared" si="75"/>
        <v>LEBFSF6.3</v>
      </c>
      <c r="B1615" s="75">
        <f>VLOOKUP(L1615,Mapping!D:F,3,0)</f>
        <v>6.3</v>
      </c>
      <c r="C1615" s="75" t="str">
        <f>VLOOKUP(L1615,Mapping!D:G,4,0)</f>
        <v>Accrual</v>
      </c>
      <c r="D1615" s="78">
        <f t="shared" si="76"/>
        <v>-7.5496880000000002E-2</v>
      </c>
      <c r="E1615" s="78">
        <f t="shared" si="77"/>
        <v>-7.5496880000000002E-2</v>
      </c>
      <c r="F1615" s="76">
        <f>VLOOKUP(L1615,Mapping!D:H,5,0)</f>
        <v>0</v>
      </c>
      <c r="G1615" s="1" t="s">
        <v>648</v>
      </c>
      <c r="H1615" s="1" t="s">
        <v>303</v>
      </c>
      <c r="I1615" s="1" t="s">
        <v>306</v>
      </c>
      <c r="J1615" s="6">
        <v>550000</v>
      </c>
      <c r="K1615" s="1" t="s">
        <v>752</v>
      </c>
      <c r="L1615" s="6">
        <v>553190</v>
      </c>
      <c r="M1615" s="2">
        <v>0</v>
      </c>
      <c r="N1615" s="1" t="s">
        <v>762</v>
      </c>
      <c r="O1615" s="1" t="s">
        <v>651</v>
      </c>
      <c r="P1615" s="2">
        <v>0</v>
      </c>
      <c r="Q1615" s="2">
        <v>0</v>
      </c>
      <c r="R1615" s="2">
        <v>-754968.8</v>
      </c>
      <c r="S1615" s="2">
        <v>0</v>
      </c>
      <c r="T1615" s="2">
        <v>-754968.8</v>
      </c>
      <c r="U1615" s="2">
        <v>0</v>
      </c>
      <c r="V1615" s="2">
        <v>0</v>
      </c>
      <c r="W1615" s="2">
        <v>0</v>
      </c>
      <c r="X1615" s="2">
        <v>-754968.8</v>
      </c>
      <c r="Y1615" s="2">
        <v>0</v>
      </c>
      <c r="Z1615" s="2">
        <v>-754968.8</v>
      </c>
      <c r="AA1615" s="2">
        <v>0</v>
      </c>
    </row>
    <row r="1616" spans="1:27" ht="15" customHeight="1" x14ac:dyDescent="0.25">
      <c r="A1616" s="75" t="str">
        <f t="shared" si="75"/>
        <v>LEBFSF6.3</v>
      </c>
      <c r="B1616" s="75">
        <f>VLOOKUP(L1616,Mapping!D:F,3,0)</f>
        <v>6.3</v>
      </c>
      <c r="C1616" s="75" t="str">
        <f>VLOOKUP(L1616,Mapping!D:G,4,0)</f>
        <v>Accrual</v>
      </c>
      <c r="D1616" s="78">
        <f t="shared" si="76"/>
        <v>-0.241756163</v>
      </c>
      <c r="E1616" s="78">
        <f t="shared" si="77"/>
        <v>-0.241756163</v>
      </c>
      <c r="F1616" s="76">
        <f>VLOOKUP(L1616,Mapping!D:H,5,0)</f>
        <v>0</v>
      </c>
      <c r="G1616" s="1" t="s">
        <v>648</v>
      </c>
      <c r="H1616" s="1" t="s">
        <v>303</v>
      </c>
      <c r="I1616" s="1" t="s">
        <v>306</v>
      </c>
      <c r="J1616" s="6">
        <v>550000</v>
      </c>
      <c r="K1616" s="1" t="s">
        <v>752</v>
      </c>
      <c r="L1616" s="6">
        <v>553202</v>
      </c>
      <c r="M1616" s="2">
        <v>0</v>
      </c>
      <c r="N1616" s="1" t="s">
        <v>764</v>
      </c>
      <c r="O1616" s="1" t="s">
        <v>651</v>
      </c>
      <c r="P1616" s="2">
        <v>0</v>
      </c>
      <c r="Q1616" s="2">
        <v>0</v>
      </c>
      <c r="R1616" s="2">
        <v>-2417561.63</v>
      </c>
      <c r="S1616" s="2">
        <v>0</v>
      </c>
      <c r="T1616" s="2">
        <v>-2417561.63</v>
      </c>
      <c r="U1616" s="2">
        <v>0</v>
      </c>
      <c r="V1616" s="2">
        <v>0</v>
      </c>
      <c r="W1616" s="2">
        <v>0</v>
      </c>
      <c r="X1616" s="2">
        <v>-2417561.63</v>
      </c>
      <c r="Y1616" s="2">
        <v>0</v>
      </c>
      <c r="Z1616" s="2">
        <v>-2417561.63</v>
      </c>
      <c r="AA1616" s="2">
        <v>0</v>
      </c>
    </row>
    <row r="1617" spans="1:27" ht="15" customHeight="1" x14ac:dyDescent="0.25">
      <c r="A1617" s="75" t="str">
        <f t="shared" si="75"/>
        <v>LEBFSF6.3</v>
      </c>
      <c r="B1617" s="75">
        <f>VLOOKUP(L1617,Mapping!D:F,3,0)</f>
        <v>6.3</v>
      </c>
      <c r="C1617" s="75" t="str">
        <f>VLOOKUP(L1617,Mapping!D:G,4,0)</f>
        <v>Accrual</v>
      </c>
      <c r="D1617" s="78">
        <f t="shared" si="76"/>
        <v>1.56026E-4</v>
      </c>
      <c r="E1617" s="78">
        <f t="shared" si="77"/>
        <v>1.56026E-4</v>
      </c>
      <c r="F1617" s="76">
        <f>VLOOKUP(L1617,Mapping!D:H,5,0)</f>
        <v>0</v>
      </c>
      <c r="G1617" s="1" t="s">
        <v>648</v>
      </c>
      <c r="H1617" s="1" t="s">
        <v>303</v>
      </c>
      <c r="I1617" s="1" t="s">
        <v>306</v>
      </c>
      <c r="J1617" s="6">
        <v>550000</v>
      </c>
      <c r="K1617" s="1" t="s">
        <v>752</v>
      </c>
      <c r="L1617" s="6">
        <v>553203</v>
      </c>
      <c r="M1617" s="2">
        <v>0</v>
      </c>
      <c r="N1617" s="1" t="s">
        <v>828</v>
      </c>
      <c r="O1617" s="1" t="s">
        <v>651</v>
      </c>
      <c r="P1617" s="2">
        <v>0</v>
      </c>
      <c r="Q1617" s="2">
        <v>0</v>
      </c>
      <c r="R1617" s="2">
        <v>0</v>
      </c>
      <c r="S1617" s="2">
        <v>1560.26</v>
      </c>
      <c r="T1617" s="2">
        <v>0</v>
      </c>
      <c r="U1617" s="2">
        <v>1560.26</v>
      </c>
      <c r="V1617" s="2">
        <v>0</v>
      </c>
      <c r="W1617" s="2">
        <v>0</v>
      </c>
      <c r="X1617" s="2">
        <v>0</v>
      </c>
      <c r="Y1617" s="2">
        <v>1560.26</v>
      </c>
      <c r="Z1617" s="2">
        <v>0</v>
      </c>
      <c r="AA1617" s="2">
        <v>1560.26</v>
      </c>
    </row>
    <row r="1618" spans="1:27" ht="15" customHeight="1" x14ac:dyDescent="0.25">
      <c r="A1618" s="75" t="str">
        <f t="shared" si="75"/>
        <v>LEBFSF6.3</v>
      </c>
      <c r="B1618" s="75">
        <f>VLOOKUP(L1618,Mapping!D:F,3,0)</f>
        <v>6.3</v>
      </c>
      <c r="C1618" s="75" t="str">
        <f>VLOOKUP(L1618,Mapping!D:G,4,0)</f>
        <v>Mirror</v>
      </c>
      <c r="D1618" s="78">
        <f t="shared" si="76"/>
        <v>0.189217682</v>
      </c>
      <c r="E1618" s="78">
        <f t="shared" si="77"/>
        <v>0.189217682</v>
      </c>
      <c r="F1618" s="76">
        <f>VLOOKUP(L1618,Mapping!D:H,5,0)</f>
        <v>0</v>
      </c>
      <c r="G1618" s="1" t="s">
        <v>648</v>
      </c>
      <c r="H1618" s="1" t="s">
        <v>303</v>
      </c>
      <c r="I1618" s="1" t="s">
        <v>306</v>
      </c>
      <c r="J1618" s="6">
        <v>550000</v>
      </c>
      <c r="K1618" s="1" t="s">
        <v>752</v>
      </c>
      <c r="L1618" s="6">
        <v>553208</v>
      </c>
      <c r="M1618" s="2">
        <v>0</v>
      </c>
      <c r="N1618" s="1" t="s">
        <v>765</v>
      </c>
      <c r="O1618" s="1" t="s">
        <v>651</v>
      </c>
      <c r="P1618" s="2">
        <v>0</v>
      </c>
      <c r="Q1618" s="2">
        <v>0</v>
      </c>
      <c r="R1618" s="2">
        <v>0</v>
      </c>
      <c r="S1618" s="2">
        <v>1892176.82</v>
      </c>
      <c r="T1618" s="2">
        <v>0</v>
      </c>
      <c r="U1618" s="2">
        <v>1892176.82</v>
      </c>
      <c r="V1618" s="2">
        <v>0</v>
      </c>
      <c r="W1618" s="2">
        <v>0</v>
      </c>
      <c r="X1618" s="2">
        <v>0</v>
      </c>
      <c r="Y1618" s="2">
        <v>1892176.82</v>
      </c>
      <c r="Z1618" s="2">
        <v>0</v>
      </c>
      <c r="AA1618" s="2">
        <v>1892176.82</v>
      </c>
    </row>
    <row r="1619" spans="1:27" ht="15" customHeight="1" x14ac:dyDescent="0.25">
      <c r="A1619" s="75" t="str">
        <f t="shared" si="75"/>
        <v>LEBFSF6.3</v>
      </c>
      <c r="B1619" s="75">
        <f>VLOOKUP(L1619,Mapping!D:F,3,0)</f>
        <v>6.3</v>
      </c>
      <c r="C1619" s="75" t="str">
        <f>VLOOKUP(L1619,Mapping!D:G,4,0)</f>
        <v>Mirror</v>
      </c>
      <c r="D1619" s="78">
        <f t="shared" si="76"/>
        <v>-1.1800000000000001E-3</v>
      </c>
      <c r="E1619" s="78">
        <f t="shared" si="77"/>
        <v>-1.1800000000000001E-3</v>
      </c>
      <c r="F1619" s="76">
        <f>VLOOKUP(L1619,Mapping!D:H,5,0)</f>
        <v>0</v>
      </c>
      <c r="G1619" s="1" t="s">
        <v>648</v>
      </c>
      <c r="H1619" s="1" t="s">
        <v>303</v>
      </c>
      <c r="I1619" s="1" t="s">
        <v>306</v>
      </c>
      <c r="J1619" s="6">
        <v>550000</v>
      </c>
      <c r="K1619" s="1" t="s">
        <v>752</v>
      </c>
      <c r="L1619" s="6">
        <v>553213</v>
      </c>
      <c r="M1619" s="2">
        <v>0</v>
      </c>
      <c r="N1619" s="1" t="s">
        <v>766</v>
      </c>
      <c r="O1619" s="1" t="s">
        <v>651</v>
      </c>
      <c r="P1619" s="2">
        <v>0</v>
      </c>
      <c r="Q1619" s="2">
        <v>0</v>
      </c>
      <c r="R1619" s="2">
        <v>-11800</v>
      </c>
      <c r="S1619" s="2">
        <v>0</v>
      </c>
      <c r="T1619" s="2">
        <v>-11800</v>
      </c>
      <c r="U1619" s="2">
        <v>0</v>
      </c>
      <c r="V1619" s="2">
        <v>0</v>
      </c>
      <c r="W1619" s="2">
        <v>0</v>
      </c>
      <c r="X1619" s="2">
        <v>-11800</v>
      </c>
      <c r="Y1619" s="2">
        <v>0</v>
      </c>
      <c r="Z1619" s="2">
        <v>-11800</v>
      </c>
      <c r="AA1619" s="2">
        <v>0</v>
      </c>
    </row>
    <row r="1620" spans="1:27" ht="15" customHeight="1" x14ac:dyDescent="0.25">
      <c r="A1620" s="75" t="str">
        <f t="shared" si="75"/>
        <v>LEBFSF6.3</v>
      </c>
      <c r="B1620" s="75">
        <f>VLOOKUP(L1620,Mapping!D:F,3,0)</f>
        <v>6.3</v>
      </c>
      <c r="C1620" s="75" t="str">
        <f>VLOOKUP(L1620,Mapping!D:G,4,0)</f>
        <v>Mirror</v>
      </c>
      <c r="D1620" s="78">
        <f t="shared" si="76"/>
        <v>-3.7595999999999997E-5</v>
      </c>
      <c r="E1620" s="78">
        <f t="shared" si="77"/>
        <v>-3.7595999999999997E-5</v>
      </c>
      <c r="F1620" s="76">
        <f>VLOOKUP(L1620,Mapping!D:H,5,0)</f>
        <v>0</v>
      </c>
      <c r="G1620" s="1" t="s">
        <v>648</v>
      </c>
      <c r="H1620" s="1" t="s">
        <v>303</v>
      </c>
      <c r="I1620" s="1" t="s">
        <v>306</v>
      </c>
      <c r="J1620" s="6">
        <v>550000</v>
      </c>
      <c r="K1620" s="1" t="s">
        <v>752</v>
      </c>
      <c r="L1620" s="6">
        <v>553219</v>
      </c>
      <c r="M1620" s="2">
        <v>0</v>
      </c>
      <c r="N1620" s="1" t="s">
        <v>951</v>
      </c>
      <c r="O1620" s="1" t="s">
        <v>651</v>
      </c>
      <c r="P1620" s="2">
        <v>0</v>
      </c>
      <c r="Q1620" s="2">
        <v>0</v>
      </c>
      <c r="R1620" s="2">
        <v>-375.96</v>
      </c>
      <c r="S1620" s="2">
        <v>0</v>
      </c>
      <c r="T1620" s="2">
        <v>-375.96</v>
      </c>
      <c r="U1620" s="2">
        <v>0</v>
      </c>
      <c r="V1620" s="2">
        <v>0</v>
      </c>
      <c r="W1620" s="2">
        <v>0</v>
      </c>
      <c r="X1620" s="2">
        <v>-375.96</v>
      </c>
      <c r="Y1620" s="2">
        <v>0</v>
      </c>
      <c r="Z1620" s="2">
        <v>-375.96</v>
      </c>
      <c r="AA1620" s="2">
        <v>0</v>
      </c>
    </row>
    <row r="1621" spans="1:27" ht="15" customHeight="1" x14ac:dyDescent="0.25">
      <c r="A1621" s="75" t="str">
        <f t="shared" si="75"/>
        <v>LEBFSF6.3</v>
      </c>
      <c r="B1621" s="75">
        <f>VLOOKUP(L1621,Mapping!D:F,3,0)</f>
        <v>6.3</v>
      </c>
      <c r="C1621" s="75" t="str">
        <f>VLOOKUP(L1621,Mapping!D:G,4,0)</f>
        <v>Accrual</v>
      </c>
      <c r="D1621" s="78">
        <f t="shared" si="76"/>
        <v>-8.058681999999999E-2</v>
      </c>
      <c r="E1621" s="78">
        <f t="shared" si="77"/>
        <v>-8.058681999999999E-2</v>
      </c>
      <c r="F1621" s="76">
        <f>VLOOKUP(L1621,Mapping!D:H,5,0)</f>
        <v>0</v>
      </c>
      <c r="G1621" s="1" t="s">
        <v>648</v>
      </c>
      <c r="H1621" s="1" t="s">
        <v>303</v>
      </c>
      <c r="I1621" s="1" t="s">
        <v>306</v>
      </c>
      <c r="J1621" s="6">
        <v>550000</v>
      </c>
      <c r="K1621" s="1" t="s">
        <v>752</v>
      </c>
      <c r="L1621" s="6">
        <v>553900</v>
      </c>
      <c r="M1621" s="2">
        <v>0</v>
      </c>
      <c r="N1621" s="1" t="s">
        <v>888</v>
      </c>
      <c r="O1621" s="1" t="s">
        <v>651</v>
      </c>
      <c r="P1621" s="2">
        <v>0</v>
      </c>
      <c r="Q1621" s="2">
        <v>0</v>
      </c>
      <c r="R1621" s="2">
        <v>-805868.2</v>
      </c>
      <c r="S1621" s="2">
        <v>0</v>
      </c>
      <c r="T1621" s="2">
        <v>-805868.2</v>
      </c>
      <c r="U1621" s="2">
        <v>0</v>
      </c>
      <c r="V1621" s="2">
        <v>0</v>
      </c>
      <c r="W1621" s="2">
        <v>0</v>
      </c>
      <c r="X1621" s="2">
        <v>-805868.2</v>
      </c>
      <c r="Y1621" s="2">
        <v>0</v>
      </c>
      <c r="Z1621" s="2">
        <v>-805868.2</v>
      </c>
      <c r="AA1621" s="2">
        <v>0</v>
      </c>
    </row>
    <row r="1622" spans="1:27" ht="15" customHeight="1" x14ac:dyDescent="0.25">
      <c r="A1622" s="75" t="str">
        <f t="shared" si="75"/>
        <v>LEBFSF6.3</v>
      </c>
      <c r="B1622" s="75">
        <f>VLOOKUP(L1622,Mapping!D:F,3,0)</f>
        <v>6.3</v>
      </c>
      <c r="C1622" s="75" t="str">
        <f>VLOOKUP(L1622,Mapping!D:G,4,0)</f>
        <v>Accrual</v>
      </c>
      <c r="D1622" s="78">
        <f t="shared" si="76"/>
        <v>-3.019894E-3</v>
      </c>
      <c r="E1622" s="78">
        <f t="shared" si="77"/>
        <v>-3.019894E-3</v>
      </c>
      <c r="F1622" s="76">
        <f>VLOOKUP(L1622,Mapping!D:H,5,0)</f>
        <v>0</v>
      </c>
      <c r="G1622" s="1" t="s">
        <v>648</v>
      </c>
      <c r="H1622" s="1" t="s">
        <v>303</v>
      </c>
      <c r="I1622" s="1" t="s">
        <v>306</v>
      </c>
      <c r="J1622" s="6">
        <v>550000</v>
      </c>
      <c r="K1622" s="1" t="s">
        <v>752</v>
      </c>
      <c r="L1622" s="6">
        <v>554526</v>
      </c>
      <c r="M1622" s="2">
        <v>0</v>
      </c>
      <c r="N1622" s="1" t="s">
        <v>767</v>
      </c>
      <c r="O1622" s="1" t="s">
        <v>651</v>
      </c>
      <c r="P1622" s="2">
        <v>0</v>
      </c>
      <c r="Q1622" s="2">
        <v>0</v>
      </c>
      <c r="R1622" s="2">
        <v>-30198.94</v>
      </c>
      <c r="S1622" s="2">
        <v>0</v>
      </c>
      <c r="T1622" s="2">
        <v>-30198.94</v>
      </c>
      <c r="U1622" s="2">
        <v>0</v>
      </c>
      <c r="V1622" s="2">
        <v>0</v>
      </c>
      <c r="W1622" s="2">
        <v>0</v>
      </c>
      <c r="X1622" s="2">
        <v>-30198.94</v>
      </c>
      <c r="Y1622" s="2">
        <v>0</v>
      </c>
      <c r="Z1622" s="2">
        <v>-30198.94</v>
      </c>
      <c r="AA1622" s="2">
        <v>0</v>
      </c>
    </row>
    <row r="1623" spans="1:27" ht="15" customHeight="1" x14ac:dyDescent="0.25">
      <c r="A1623" s="75" t="str">
        <f t="shared" si="75"/>
        <v>LEBFSF6.3</v>
      </c>
      <c r="B1623" s="75">
        <f>VLOOKUP(L1623,Mapping!D:F,3,0)</f>
        <v>6.3</v>
      </c>
      <c r="C1623" s="75" t="str">
        <f>VLOOKUP(L1623,Mapping!D:G,4,0)</f>
        <v>Mirror</v>
      </c>
      <c r="D1623" s="78">
        <f t="shared" si="76"/>
        <v>-2.4732600000000002E-4</v>
      </c>
      <c r="E1623" s="78">
        <f t="shared" si="77"/>
        <v>-2.4732600000000002E-4</v>
      </c>
      <c r="F1623" s="76">
        <f>VLOOKUP(L1623,Mapping!D:H,5,0)</f>
        <v>0</v>
      </c>
      <c r="G1623" s="1" t="s">
        <v>648</v>
      </c>
      <c r="H1623" s="1" t="s">
        <v>303</v>
      </c>
      <c r="I1623" s="1" t="s">
        <v>306</v>
      </c>
      <c r="J1623" s="6">
        <v>550000</v>
      </c>
      <c r="K1623" s="1" t="s">
        <v>752</v>
      </c>
      <c r="L1623" s="6">
        <v>554527</v>
      </c>
      <c r="M1623" s="2">
        <v>0</v>
      </c>
      <c r="N1623" s="1" t="s">
        <v>768</v>
      </c>
      <c r="O1623" s="1" t="s">
        <v>651</v>
      </c>
      <c r="P1623" s="2">
        <v>0</v>
      </c>
      <c r="Q1623" s="2">
        <v>0</v>
      </c>
      <c r="R1623" s="2">
        <v>-2473.2600000000002</v>
      </c>
      <c r="S1623" s="2">
        <v>0</v>
      </c>
      <c r="T1623" s="2">
        <v>-2473.2600000000002</v>
      </c>
      <c r="U1623" s="2">
        <v>0</v>
      </c>
      <c r="V1623" s="2">
        <v>0</v>
      </c>
      <c r="W1623" s="2">
        <v>0</v>
      </c>
      <c r="X1623" s="2">
        <v>-2473.2600000000002</v>
      </c>
      <c r="Y1623" s="2">
        <v>0</v>
      </c>
      <c r="Z1623" s="2">
        <v>-2473.2600000000002</v>
      </c>
      <c r="AA1623" s="2">
        <v>0</v>
      </c>
    </row>
    <row r="1624" spans="1:27" ht="15" customHeight="1" x14ac:dyDescent="0.25">
      <c r="A1624" s="75" t="str">
        <f t="shared" si="75"/>
        <v>LEBFSF6.3</v>
      </c>
      <c r="B1624" s="75">
        <f>VLOOKUP(L1624,Mapping!D:F,3,0)</f>
        <v>6.3</v>
      </c>
      <c r="C1624" s="75" t="str">
        <f>VLOOKUP(L1624,Mapping!D:G,4,0)</f>
        <v>Mirror</v>
      </c>
      <c r="D1624" s="78">
        <f t="shared" si="76"/>
        <v>-3.398678E-3</v>
      </c>
      <c r="E1624" s="78">
        <f t="shared" si="77"/>
        <v>-3.398678E-3</v>
      </c>
      <c r="F1624" s="76">
        <f>VLOOKUP(L1624,Mapping!D:H,5,0)</f>
        <v>0</v>
      </c>
      <c r="G1624" s="1" t="s">
        <v>648</v>
      </c>
      <c r="H1624" s="1" t="s">
        <v>303</v>
      </c>
      <c r="I1624" s="1" t="s">
        <v>306</v>
      </c>
      <c r="J1624" s="6">
        <v>550000</v>
      </c>
      <c r="K1624" s="1" t="s">
        <v>752</v>
      </c>
      <c r="L1624" s="6">
        <v>555104</v>
      </c>
      <c r="M1624" s="2">
        <v>0</v>
      </c>
      <c r="N1624" s="1" t="s">
        <v>769</v>
      </c>
      <c r="O1624" s="1" t="s">
        <v>651</v>
      </c>
      <c r="P1624" s="2">
        <v>0</v>
      </c>
      <c r="Q1624" s="2">
        <v>0</v>
      </c>
      <c r="R1624" s="2">
        <v>-33986.78</v>
      </c>
      <c r="S1624" s="2">
        <v>0</v>
      </c>
      <c r="T1624" s="2">
        <v>-33986.78</v>
      </c>
      <c r="U1624" s="2">
        <v>0</v>
      </c>
      <c r="V1624" s="2">
        <v>0</v>
      </c>
      <c r="W1624" s="2">
        <v>0</v>
      </c>
      <c r="X1624" s="2">
        <v>-33986.78</v>
      </c>
      <c r="Y1624" s="2">
        <v>0</v>
      </c>
      <c r="Z1624" s="2">
        <v>-33986.78</v>
      </c>
      <c r="AA1624" s="2">
        <v>0</v>
      </c>
    </row>
    <row r="1625" spans="1:27" ht="15" customHeight="1" x14ac:dyDescent="0.25">
      <c r="A1625" s="75" t="str">
        <f t="shared" si="75"/>
        <v>LEBFSF6.3</v>
      </c>
      <c r="B1625" s="75">
        <f>VLOOKUP(L1625,Mapping!D:F,3,0)</f>
        <v>6.3</v>
      </c>
      <c r="C1625" s="75" t="str">
        <f>VLOOKUP(L1625,Mapping!D:G,4,0)</f>
        <v>Mirror</v>
      </c>
      <c r="D1625" s="78">
        <f t="shared" si="76"/>
        <v>-0.189217682</v>
      </c>
      <c r="E1625" s="78">
        <f t="shared" si="77"/>
        <v>-0.189217682</v>
      </c>
      <c r="F1625" s="76">
        <f>VLOOKUP(L1625,Mapping!D:H,5,0)</f>
        <v>0</v>
      </c>
      <c r="G1625" s="1" t="s">
        <v>648</v>
      </c>
      <c r="H1625" s="1" t="s">
        <v>303</v>
      </c>
      <c r="I1625" s="1" t="s">
        <v>306</v>
      </c>
      <c r="J1625" s="6">
        <v>550000</v>
      </c>
      <c r="K1625" s="1" t="s">
        <v>752</v>
      </c>
      <c r="L1625" s="6">
        <v>555157</v>
      </c>
      <c r="M1625" s="2">
        <v>0</v>
      </c>
      <c r="N1625" s="1" t="s">
        <v>770</v>
      </c>
      <c r="O1625" s="1" t="s">
        <v>651</v>
      </c>
      <c r="P1625" s="2">
        <v>0</v>
      </c>
      <c r="Q1625" s="2">
        <v>0</v>
      </c>
      <c r="R1625" s="2">
        <v>-1892176.82</v>
      </c>
      <c r="S1625" s="2">
        <v>0</v>
      </c>
      <c r="T1625" s="2">
        <v>-1892176.82</v>
      </c>
      <c r="U1625" s="2">
        <v>0</v>
      </c>
      <c r="V1625" s="2">
        <v>0</v>
      </c>
      <c r="W1625" s="2">
        <v>0</v>
      </c>
      <c r="X1625" s="2">
        <v>-1892176.82</v>
      </c>
      <c r="Y1625" s="2">
        <v>0</v>
      </c>
      <c r="Z1625" s="2">
        <v>-1892176.82</v>
      </c>
      <c r="AA1625" s="2">
        <v>0</v>
      </c>
    </row>
    <row r="1626" spans="1:27" ht="15" customHeight="1" x14ac:dyDescent="0.25">
      <c r="A1626" s="75" t="str">
        <f t="shared" si="75"/>
        <v>LEBFSF6.3</v>
      </c>
      <c r="B1626" s="75">
        <f>VLOOKUP(L1626,Mapping!D:F,3,0)</f>
        <v>6.3</v>
      </c>
      <c r="C1626" s="75" t="str">
        <f>VLOOKUP(L1626,Mapping!D:G,4,0)</f>
        <v>Mirror</v>
      </c>
      <c r="D1626" s="78">
        <f t="shared" si="76"/>
        <v>-1.4623150000000001E-3</v>
      </c>
      <c r="E1626" s="78">
        <f t="shared" si="77"/>
        <v>-1.4623150000000001E-3</v>
      </c>
      <c r="F1626" s="76">
        <f>VLOOKUP(L1626,Mapping!D:H,5,0)</f>
        <v>0</v>
      </c>
      <c r="G1626" s="1" t="s">
        <v>648</v>
      </c>
      <c r="H1626" s="1" t="s">
        <v>303</v>
      </c>
      <c r="I1626" s="1" t="s">
        <v>306</v>
      </c>
      <c r="J1626" s="6">
        <v>550000</v>
      </c>
      <c r="K1626" s="1" t="s">
        <v>752</v>
      </c>
      <c r="L1626" s="6">
        <v>555204</v>
      </c>
      <c r="M1626" s="2">
        <v>0</v>
      </c>
      <c r="N1626" s="1" t="s">
        <v>771</v>
      </c>
      <c r="O1626" s="1" t="s">
        <v>651</v>
      </c>
      <c r="P1626" s="2">
        <v>0</v>
      </c>
      <c r="Q1626" s="2">
        <v>0</v>
      </c>
      <c r="R1626" s="2">
        <v>-14623.15</v>
      </c>
      <c r="S1626" s="2">
        <v>0</v>
      </c>
      <c r="T1626" s="2">
        <v>-14623.15</v>
      </c>
      <c r="U1626" s="2">
        <v>0</v>
      </c>
      <c r="V1626" s="2">
        <v>0</v>
      </c>
      <c r="W1626" s="2">
        <v>0</v>
      </c>
      <c r="X1626" s="2">
        <v>-14623.15</v>
      </c>
      <c r="Y1626" s="2">
        <v>0</v>
      </c>
      <c r="Z1626" s="2">
        <v>-14623.15</v>
      </c>
      <c r="AA1626" s="2">
        <v>0</v>
      </c>
    </row>
    <row r="1627" spans="1:27" ht="15" customHeight="1" x14ac:dyDescent="0.25">
      <c r="A1627" s="75" t="str">
        <f t="shared" si="75"/>
        <v>LEBFSF6.1</v>
      </c>
      <c r="B1627" s="75">
        <f>VLOOKUP(L1627,Mapping!D:F,3,0)</f>
        <v>6.1</v>
      </c>
      <c r="C1627" s="75" t="str">
        <f>VLOOKUP(L1627,Mapping!D:G,4,0)</f>
        <v>Accrual</v>
      </c>
      <c r="D1627" s="78">
        <f t="shared" si="76"/>
        <v>-3.0712378000000002E-2</v>
      </c>
      <c r="E1627" s="78">
        <f t="shared" si="77"/>
        <v>-3.0712378000000002E-2</v>
      </c>
      <c r="F1627" s="76">
        <f>VLOOKUP(L1627,Mapping!D:H,5,0)</f>
        <v>0</v>
      </c>
      <c r="G1627" s="1" t="s">
        <v>648</v>
      </c>
      <c r="H1627" s="1" t="s">
        <v>303</v>
      </c>
      <c r="I1627" s="1" t="s">
        <v>306</v>
      </c>
      <c r="J1627" s="6">
        <v>550000</v>
      </c>
      <c r="K1627" s="1" t="s">
        <v>752</v>
      </c>
      <c r="L1627" s="6">
        <v>555597</v>
      </c>
      <c r="M1627" s="2">
        <v>0</v>
      </c>
      <c r="N1627" s="1" t="s">
        <v>772</v>
      </c>
      <c r="O1627" s="1" t="s">
        <v>651</v>
      </c>
      <c r="P1627" s="2">
        <v>0</v>
      </c>
      <c r="Q1627" s="2">
        <v>0</v>
      </c>
      <c r="R1627" s="2">
        <v>-307123.78000000003</v>
      </c>
      <c r="S1627" s="2">
        <v>0</v>
      </c>
      <c r="T1627" s="2">
        <v>-307123.78000000003</v>
      </c>
      <c r="U1627" s="2">
        <v>0</v>
      </c>
      <c r="V1627" s="2">
        <v>0</v>
      </c>
      <c r="W1627" s="2">
        <v>0</v>
      </c>
      <c r="X1627" s="2">
        <v>-307123.78000000003</v>
      </c>
      <c r="Y1627" s="2">
        <v>0</v>
      </c>
      <c r="Z1627" s="2">
        <v>-307123.78000000003</v>
      </c>
      <c r="AA1627" s="2">
        <v>0</v>
      </c>
    </row>
    <row r="1628" spans="1:27" ht="15" customHeight="1" x14ac:dyDescent="0.25">
      <c r="A1628" s="75" t="str">
        <f t="shared" si="75"/>
        <v>LEBFSF6.1</v>
      </c>
      <c r="B1628" s="75">
        <f>VLOOKUP(L1628,Mapping!D:F,3,0)</f>
        <v>6.1</v>
      </c>
      <c r="C1628" s="75" t="str">
        <f>VLOOKUP(L1628,Mapping!D:G,4,0)</f>
        <v>Accrual</v>
      </c>
      <c r="D1628" s="78">
        <f t="shared" si="76"/>
        <v>-3.0712378000000002E-2</v>
      </c>
      <c r="E1628" s="78">
        <f t="shared" si="77"/>
        <v>-3.0712378000000002E-2</v>
      </c>
      <c r="F1628" s="76">
        <f>VLOOKUP(L1628,Mapping!D:H,5,0)</f>
        <v>0</v>
      </c>
      <c r="G1628" s="1" t="s">
        <v>648</v>
      </c>
      <c r="H1628" s="1" t="s">
        <v>303</v>
      </c>
      <c r="I1628" s="1" t="s">
        <v>306</v>
      </c>
      <c r="J1628" s="6">
        <v>550000</v>
      </c>
      <c r="K1628" s="1" t="s">
        <v>752</v>
      </c>
      <c r="L1628" s="6">
        <v>555598</v>
      </c>
      <c r="M1628" s="2">
        <v>0</v>
      </c>
      <c r="N1628" s="1" t="s">
        <v>773</v>
      </c>
      <c r="O1628" s="1" t="s">
        <v>651</v>
      </c>
      <c r="P1628" s="2">
        <v>0</v>
      </c>
      <c r="Q1628" s="2">
        <v>0</v>
      </c>
      <c r="R1628" s="2">
        <v>-307123.78000000003</v>
      </c>
      <c r="S1628" s="2">
        <v>0</v>
      </c>
      <c r="T1628" s="2">
        <v>-307123.78000000003</v>
      </c>
      <c r="U1628" s="2">
        <v>0</v>
      </c>
      <c r="V1628" s="2">
        <v>0</v>
      </c>
      <c r="W1628" s="2">
        <v>0</v>
      </c>
      <c r="X1628" s="2">
        <v>-307123.78000000003</v>
      </c>
      <c r="Y1628" s="2">
        <v>0</v>
      </c>
      <c r="Z1628" s="2">
        <v>-307123.78000000003</v>
      </c>
      <c r="AA1628" s="2">
        <v>0</v>
      </c>
    </row>
    <row r="1629" spans="1:27" ht="15" customHeight="1" x14ac:dyDescent="0.25">
      <c r="A1629" s="75" t="str">
        <f t="shared" si="75"/>
        <v>LEBFSF6.1</v>
      </c>
      <c r="B1629" s="75">
        <f>VLOOKUP(L1629,Mapping!D:F,3,0)</f>
        <v>6.1</v>
      </c>
      <c r="C1629" s="75" t="str">
        <f>VLOOKUP(L1629,Mapping!D:G,4,0)</f>
        <v>Accrual</v>
      </c>
      <c r="D1629" s="78">
        <f t="shared" si="76"/>
        <v>2.8525100000000004E-4</v>
      </c>
      <c r="E1629" s="78">
        <f t="shared" si="77"/>
        <v>2.8525100000000004E-4</v>
      </c>
      <c r="F1629" s="76">
        <f>VLOOKUP(L1629,Mapping!D:H,5,0)</f>
        <v>0</v>
      </c>
      <c r="G1629" s="1" t="s">
        <v>648</v>
      </c>
      <c r="H1629" s="1" t="s">
        <v>303</v>
      </c>
      <c r="I1629" s="1" t="s">
        <v>306</v>
      </c>
      <c r="J1629" s="6">
        <v>550000</v>
      </c>
      <c r="K1629" s="1" t="s">
        <v>752</v>
      </c>
      <c r="L1629" s="6">
        <v>555599</v>
      </c>
      <c r="M1629" s="2">
        <v>0</v>
      </c>
      <c r="N1629" s="1" t="s">
        <v>774</v>
      </c>
      <c r="O1629" s="1" t="s">
        <v>651</v>
      </c>
      <c r="P1629" s="2">
        <v>0</v>
      </c>
      <c r="Q1629" s="2">
        <v>0</v>
      </c>
      <c r="R1629" s="2">
        <v>0</v>
      </c>
      <c r="S1629" s="2">
        <v>2852.51</v>
      </c>
      <c r="T1629" s="2">
        <v>0</v>
      </c>
      <c r="U1629" s="2">
        <v>2852.51</v>
      </c>
      <c r="V1629" s="2">
        <v>0</v>
      </c>
      <c r="W1629" s="2">
        <v>0</v>
      </c>
      <c r="X1629" s="2">
        <v>0</v>
      </c>
      <c r="Y1629" s="2">
        <v>2852.51</v>
      </c>
      <c r="Z1629" s="2">
        <v>0</v>
      </c>
      <c r="AA1629" s="2">
        <v>2852.51</v>
      </c>
    </row>
    <row r="1630" spans="1:27" ht="15" customHeight="1" x14ac:dyDescent="0.25">
      <c r="A1630" s="75" t="str">
        <f t="shared" si="75"/>
        <v>LEBFSF6.1</v>
      </c>
      <c r="B1630" s="75">
        <f>VLOOKUP(L1630,Mapping!D:F,3,0)</f>
        <v>6.1</v>
      </c>
      <c r="C1630" s="75" t="str">
        <f>VLOOKUP(L1630,Mapping!D:G,4,0)</f>
        <v>Accrual</v>
      </c>
      <c r="D1630" s="78">
        <f t="shared" si="76"/>
        <v>2.8525100000000004E-4</v>
      </c>
      <c r="E1630" s="78">
        <f t="shared" si="77"/>
        <v>2.8525100000000004E-4</v>
      </c>
      <c r="F1630" s="76">
        <f>VLOOKUP(L1630,Mapping!D:H,5,0)</f>
        <v>0</v>
      </c>
      <c r="G1630" s="1" t="s">
        <v>648</v>
      </c>
      <c r="H1630" s="1" t="s">
        <v>303</v>
      </c>
      <c r="I1630" s="1" t="s">
        <v>306</v>
      </c>
      <c r="J1630" s="6">
        <v>550000</v>
      </c>
      <c r="K1630" s="1" t="s">
        <v>752</v>
      </c>
      <c r="L1630" s="6">
        <v>555600</v>
      </c>
      <c r="M1630" s="2">
        <v>0</v>
      </c>
      <c r="N1630" s="1" t="s">
        <v>775</v>
      </c>
      <c r="O1630" s="1" t="s">
        <v>651</v>
      </c>
      <c r="P1630" s="2">
        <v>0</v>
      </c>
      <c r="Q1630" s="2">
        <v>0</v>
      </c>
      <c r="R1630" s="2">
        <v>0</v>
      </c>
      <c r="S1630" s="2">
        <v>2852.51</v>
      </c>
      <c r="T1630" s="2">
        <v>0</v>
      </c>
      <c r="U1630" s="2">
        <v>2852.51</v>
      </c>
      <c r="V1630" s="2">
        <v>0</v>
      </c>
      <c r="W1630" s="2">
        <v>0</v>
      </c>
      <c r="X1630" s="2">
        <v>0</v>
      </c>
      <c r="Y1630" s="2">
        <v>2852.51</v>
      </c>
      <c r="Z1630" s="2">
        <v>0</v>
      </c>
      <c r="AA1630" s="2">
        <v>2852.51</v>
      </c>
    </row>
    <row r="1631" spans="1:27" ht="15" customHeight="1" x14ac:dyDescent="0.25">
      <c r="A1631" s="75" t="str">
        <f t="shared" si="75"/>
        <v>LEBFSF6.3</v>
      </c>
      <c r="B1631" s="75">
        <f>VLOOKUP(L1631,Mapping!D:F,3,0)</f>
        <v>6.3</v>
      </c>
      <c r="C1631" s="75" t="str">
        <f>VLOOKUP(L1631,Mapping!D:G,4,0)</f>
        <v>Mirror</v>
      </c>
      <c r="D1631" s="78">
        <f t="shared" si="76"/>
        <v>-3.63087E-4</v>
      </c>
      <c r="E1631" s="78">
        <f t="shared" si="77"/>
        <v>-3.63087E-4</v>
      </c>
      <c r="F1631" s="76">
        <f>VLOOKUP(L1631,Mapping!D:H,5,0)</f>
        <v>0</v>
      </c>
      <c r="G1631" s="1" t="s">
        <v>648</v>
      </c>
      <c r="H1631" s="1" t="s">
        <v>303</v>
      </c>
      <c r="I1631" s="1" t="s">
        <v>306</v>
      </c>
      <c r="J1631" s="6">
        <v>550000</v>
      </c>
      <c r="K1631" s="1" t="s">
        <v>752</v>
      </c>
      <c r="L1631" s="6">
        <v>556421</v>
      </c>
      <c r="M1631" s="2">
        <v>0</v>
      </c>
      <c r="N1631" s="1" t="s">
        <v>776</v>
      </c>
      <c r="O1631" s="1" t="s">
        <v>651</v>
      </c>
      <c r="P1631" s="2">
        <v>0</v>
      </c>
      <c r="Q1631" s="2">
        <v>0</v>
      </c>
      <c r="R1631" s="2">
        <v>-3630.87</v>
      </c>
      <c r="S1631" s="2">
        <v>0</v>
      </c>
      <c r="T1631" s="2">
        <v>-3630.87</v>
      </c>
      <c r="U1631" s="2">
        <v>0</v>
      </c>
      <c r="V1631" s="2">
        <v>0</v>
      </c>
      <c r="W1631" s="2">
        <v>0</v>
      </c>
      <c r="X1631" s="2">
        <v>-3630.87</v>
      </c>
      <c r="Y1631" s="2">
        <v>0</v>
      </c>
      <c r="Z1631" s="2">
        <v>-3630.87</v>
      </c>
      <c r="AA1631" s="2">
        <v>0</v>
      </c>
    </row>
    <row r="1632" spans="1:27" ht="15" customHeight="1" x14ac:dyDescent="0.25">
      <c r="A1632" s="75" t="str">
        <f t="shared" si="75"/>
        <v>LEBFSF6.1</v>
      </c>
      <c r="B1632" s="75">
        <f>VLOOKUP(L1632,Mapping!D:F,3,0)</f>
        <v>6.1</v>
      </c>
      <c r="C1632" s="75" t="str">
        <f>VLOOKUP(L1632,Mapping!D:G,4,0)</f>
        <v>Accrual</v>
      </c>
      <c r="D1632" s="78">
        <f t="shared" si="76"/>
        <v>-0.341238074</v>
      </c>
      <c r="E1632" s="78">
        <f t="shared" si="77"/>
        <v>-0.341238074</v>
      </c>
      <c r="F1632" s="76">
        <f>VLOOKUP(L1632,Mapping!D:H,5,0)</f>
        <v>0</v>
      </c>
      <c r="G1632" s="1" t="s">
        <v>648</v>
      </c>
      <c r="H1632" s="1" t="s">
        <v>303</v>
      </c>
      <c r="I1632" s="1" t="s">
        <v>306</v>
      </c>
      <c r="J1632" s="6">
        <v>555100</v>
      </c>
      <c r="K1632" s="1" t="s">
        <v>777</v>
      </c>
      <c r="L1632" s="6">
        <v>555100</v>
      </c>
      <c r="M1632" s="2">
        <v>0</v>
      </c>
      <c r="N1632" s="1" t="s">
        <v>778</v>
      </c>
      <c r="O1632" s="1" t="s">
        <v>651</v>
      </c>
      <c r="P1632" s="2">
        <v>0</v>
      </c>
      <c r="Q1632" s="2">
        <v>0</v>
      </c>
      <c r="R1632" s="2">
        <v>-3412380.74</v>
      </c>
      <c r="S1632" s="2">
        <v>0</v>
      </c>
      <c r="T1632" s="2">
        <v>-3412380.74</v>
      </c>
      <c r="U1632" s="2">
        <v>0</v>
      </c>
      <c r="V1632" s="2">
        <v>0</v>
      </c>
      <c r="W1632" s="2">
        <v>0</v>
      </c>
      <c r="X1632" s="2">
        <v>-3412380.74</v>
      </c>
      <c r="Y1632" s="2">
        <v>0</v>
      </c>
      <c r="Z1632" s="2">
        <v>-3412380.74</v>
      </c>
      <c r="AA1632" s="2">
        <v>0</v>
      </c>
    </row>
    <row r="1633" spans="1:27" ht="15" customHeight="1" x14ac:dyDescent="0.25">
      <c r="A1633" s="75" t="str">
        <f t="shared" si="75"/>
        <v>LEBFSF6.1</v>
      </c>
      <c r="B1633" s="75">
        <f>VLOOKUP(L1633,Mapping!D:F,3,0)</f>
        <v>6.1</v>
      </c>
      <c r="C1633" s="75" t="str">
        <f>VLOOKUP(L1633,Mapping!D:G,4,0)</f>
        <v>Accrual</v>
      </c>
      <c r="D1633" s="78">
        <f t="shared" si="76"/>
        <v>3.169472E-3</v>
      </c>
      <c r="E1633" s="78">
        <f t="shared" si="77"/>
        <v>3.169472E-3</v>
      </c>
      <c r="F1633" s="76">
        <f>VLOOKUP(L1633,Mapping!D:H,5,0)</f>
        <v>0</v>
      </c>
      <c r="G1633" s="1" t="s">
        <v>648</v>
      </c>
      <c r="H1633" s="1" t="s">
        <v>303</v>
      </c>
      <c r="I1633" s="1" t="s">
        <v>306</v>
      </c>
      <c r="J1633" s="6">
        <v>555100</v>
      </c>
      <c r="K1633" s="1" t="s">
        <v>777</v>
      </c>
      <c r="L1633" s="6">
        <v>555329</v>
      </c>
      <c r="M1633" s="2">
        <v>0</v>
      </c>
      <c r="N1633" s="1" t="s">
        <v>779</v>
      </c>
      <c r="O1633" s="1" t="s">
        <v>651</v>
      </c>
      <c r="P1633" s="2">
        <v>0</v>
      </c>
      <c r="Q1633" s="2">
        <v>0</v>
      </c>
      <c r="R1633" s="2">
        <v>0</v>
      </c>
      <c r="S1633" s="2">
        <v>31694.720000000001</v>
      </c>
      <c r="T1633" s="2">
        <v>0</v>
      </c>
      <c r="U1633" s="2">
        <v>31694.720000000001</v>
      </c>
      <c r="V1633" s="2">
        <v>0</v>
      </c>
      <c r="W1633" s="2">
        <v>0</v>
      </c>
      <c r="X1633" s="2">
        <v>0</v>
      </c>
      <c r="Y1633" s="2">
        <v>31694.720000000001</v>
      </c>
      <c r="Z1633" s="2">
        <v>0</v>
      </c>
      <c r="AA1633" s="2">
        <v>31694.720000000001</v>
      </c>
    </row>
    <row r="1634" spans="1:27" ht="15" customHeight="1" x14ac:dyDescent="0.25">
      <c r="A1634" s="75" t="str">
        <f t="shared" si="75"/>
        <v>LECHIDIgnore</v>
      </c>
      <c r="B1634" s="75" t="str">
        <f>VLOOKUP(L1634,Mapping!D:F,3,0)</f>
        <v>Ignore</v>
      </c>
      <c r="C1634" s="75" t="str">
        <f>VLOOKUP(L1634,Mapping!D:G,4,0)</f>
        <v>Ignore</v>
      </c>
      <c r="D1634" s="78">
        <f t="shared" si="76"/>
        <v>-9.5804593999999993E-2</v>
      </c>
      <c r="E1634" s="78">
        <f t="shared" si="77"/>
        <v>-8.0218066720000003</v>
      </c>
      <c r="F1634" s="76" t="str">
        <f>VLOOKUP(L1634,Mapping!D:H,5,0)</f>
        <v>AUM</v>
      </c>
      <c r="G1634" s="1" t="s">
        <v>648</v>
      </c>
      <c r="H1634" s="1" t="s">
        <v>323</v>
      </c>
      <c r="I1634" s="1" t="s">
        <v>326</v>
      </c>
      <c r="J1634" s="6">
        <v>101000</v>
      </c>
      <c r="K1634" s="1" t="s">
        <v>806</v>
      </c>
      <c r="L1634" s="6">
        <v>101100</v>
      </c>
      <c r="M1634" s="2">
        <v>0</v>
      </c>
      <c r="N1634" s="1" t="s">
        <v>807</v>
      </c>
      <c r="O1634" s="1" t="s">
        <v>651</v>
      </c>
      <c r="P1634" s="2">
        <v>-79260020.780000001</v>
      </c>
      <c r="Q1634" s="2">
        <v>0</v>
      </c>
      <c r="R1634" s="2">
        <v>-958045.94</v>
      </c>
      <c r="S1634" s="2">
        <v>0</v>
      </c>
      <c r="T1634" s="2">
        <v>-80218066.719999999</v>
      </c>
      <c r="U1634" s="2">
        <v>0</v>
      </c>
      <c r="V1634" s="2">
        <v>-79260020.780000001</v>
      </c>
      <c r="W1634" s="2">
        <v>0</v>
      </c>
      <c r="X1634" s="2">
        <v>-958045.94</v>
      </c>
      <c r="Y1634" s="2">
        <v>0</v>
      </c>
      <c r="Z1634" s="2">
        <v>-80218066.719999999</v>
      </c>
      <c r="AA1634" s="2">
        <v>0</v>
      </c>
    </row>
    <row r="1635" spans="1:27" ht="15" customHeight="1" x14ac:dyDescent="0.25">
      <c r="A1635" s="75" t="str">
        <f t="shared" si="75"/>
        <v>LECHIDIgnore</v>
      </c>
      <c r="B1635" s="75" t="str">
        <f>VLOOKUP(L1635,Mapping!D:F,3,0)</f>
        <v>Ignore</v>
      </c>
      <c r="C1635" s="75" t="str">
        <f>VLOOKUP(L1635,Mapping!D:G,4,0)</f>
        <v>Ignore</v>
      </c>
      <c r="D1635" s="78">
        <f t="shared" si="76"/>
        <v>-4.9267532000000003E-2</v>
      </c>
      <c r="E1635" s="78">
        <f t="shared" si="77"/>
        <v>-0.44669057400000001</v>
      </c>
      <c r="F1635" s="76" t="str">
        <f>VLOOKUP(L1635,Mapping!D:H,5,0)</f>
        <v>AUM</v>
      </c>
      <c r="G1635" s="1" t="s">
        <v>648</v>
      </c>
      <c r="H1635" s="1" t="s">
        <v>323</v>
      </c>
      <c r="I1635" s="1" t="s">
        <v>326</v>
      </c>
      <c r="J1635" s="6">
        <v>102000</v>
      </c>
      <c r="K1635" s="1" t="s">
        <v>649</v>
      </c>
      <c r="L1635" s="6">
        <v>102110</v>
      </c>
      <c r="M1635" s="2">
        <v>0</v>
      </c>
      <c r="N1635" s="1" t="s">
        <v>874</v>
      </c>
      <c r="O1635" s="1" t="s">
        <v>651</v>
      </c>
      <c r="P1635" s="2">
        <v>-3974230.42</v>
      </c>
      <c r="Q1635" s="2">
        <v>0</v>
      </c>
      <c r="R1635" s="2">
        <v>-492675.32</v>
      </c>
      <c r="S1635" s="2">
        <v>0</v>
      </c>
      <c r="T1635" s="2">
        <v>-4466905.74</v>
      </c>
      <c r="U1635" s="2">
        <v>0</v>
      </c>
      <c r="V1635" s="2">
        <v>-3974230.42</v>
      </c>
      <c r="W1635" s="2">
        <v>0</v>
      </c>
      <c r="X1635" s="2">
        <v>-492675.32</v>
      </c>
      <c r="Y1635" s="2">
        <v>0</v>
      </c>
      <c r="Z1635" s="2">
        <v>-4466905.74</v>
      </c>
      <c r="AA1635" s="2">
        <v>0</v>
      </c>
    </row>
    <row r="1636" spans="1:27" ht="15" customHeight="1" x14ac:dyDescent="0.25">
      <c r="A1636" s="75" t="str">
        <f t="shared" si="75"/>
        <v>LECHIDIgnore</v>
      </c>
      <c r="B1636" s="75" t="str">
        <f>VLOOKUP(L1636,Mapping!D:F,3,0)</f>
        <v>Ignore</v>
      </c>
      <c r="C1636" s="75" t="str">
        <f>VLOOKUP(L1636,Mapping!D:G,4,0)</f>
        <v>Ignore</v>
      </c>
      <c r="D1636" s="78">
        <f t="shared" si="76"/>
        <v>0</v>
      </c>
      <c r="E1636" s="78">
        <f t="shared" si="77"/>
        <v>-1.0429419</v>
      </c>
      <c r="F1636" s="76" t="str">
        <f>VLOOKUP(L1636,Mapping!D:H,5,0)</f>
        <v>AUM</v>
      </c>
      <c r="G1636" s="1" t="s">
        <v>648</v>
      </c>
      <c r="H1636" s="1" t="s">
        <v>323</v>
      </c>
      <c r="I1636" s="1" t="s">
        <v>326</v>
      </c>
      <c r="J1636" s="6">
        <v>102000</v>
      </c>
      <c r="K1636" s="1" t="s">
        <v>649</v>
      </c>
      <c r="L1636" s="6">
        <v>102130</v>
      </c>
      <c r="M1636" s="2">
        <v>0</v>
      </c>
      <c r="N1636" s="1" t="s">
        <v>652</v>
      </c>
      <c r="O1636" s="1" t="s">
        <v>651</v>
      </c>
      <c r="P1636" s="2">
        <v>-10429419</v>
      </c>
      <c r="Q1636" s="2">
        <v>0</v>
      </c>
      <c r="R1636" s="2">
        <v>0</v>
      </c>
      <c r="S1636" s="2">
        <v>0</v>
      </c>
      <c r="T1636" s="2">
        <v>-10429419</v>
      </c>
      <c r="U1636" s="2">
        <v>0</v>
      </c>
      <c r="V1636" s="2">
        <v>-10429419</v>
      </c>
      <c r="W1636" s="2">
        <v>0</v>
      </c>
      <c r="X1636" s="2">
        <v>0</v>
      </c>
      <c r="Y1636" s="2">
        <v>0</v>
      </c>
      <c r="Z1636" s="2">
        <v>-10429419</v>
      </c>
      <c r="AA1636" s="2">
        <v>0</v>
      </c>
    </row>
    <row r="1637" spans="1:27" ht="15" customHeight="1" x14ac:dyDescent="0.25">
      <c r="A1637" s="75" t="str">
        <f t="shared" si="75"/>
        <v>LECHIDIgnore</v>
      </c>
      <c r="B1637" s="75" t="str">
        <f>VLOOKUP(L1637,Mapping!D:F,3,0)</f>
        <v>Ignore</v>
      </c>
      <c r="C1637" s="75" t="str">
        <f>VLOOKUP(L1637,Mapping!D:G,4,0)</f>
        <v>Ignore</v>
      </c>
      <c r="D1637" s="78">
        <f t="shared" si="76"/>
        <v>0</v>
      </c>
      <c r="E1637" s="78">
        <f t="shared" si="77"/>
        <v>1.0000000000000001E-9</v>
      </c>
      <c r="F1637" s="76" t="str">
        <f>VLOOKUP(L1637,Mapping!D:H,5,0)</f>
        <v>AUM</v>
      </c>
      <c r="G1637" s="1" t="s">
        <v>648</v>
      </c>
      <c r="H1637" s="1" t="s">
        <v>323</v>
      </c>
      <c r="I1637" s="1" t="s">
        <v>326</v>
      </c>
      <c r="J1637" s="6">
        <v>105000</v>
      </c>
      <c r="K1637" s="1" t="s">
        <v>654</v>
      </c>
      <c r="L1637" s="6">
        <v>105100</v>
      </c>
      <c r="M1637" s="2">
        <v>0</v>
      </c>
      <c r="N1637" s="1" t="s">
        <v>655</v>
      </c>
      <c r="O1637" s="1" t="s">
        <v>651</v>
      </c>
      <c r="P1637" s="2">
        <v>0</v>
      </c>
      <c r="Q1637" s="2">
        <v>0.01</v>
      </c>
      <c r="R1637" s="2">
        <v>0</v>
      </c>
      <c r="S1637" s="2">
        <v>0</v>
      </c>
      <c r="T1637" s="2">
        <v>0</v>
      </c>
      <c r="U1637" s="2">
        <v>0.01</v>
      </c>
      <c r="V1637" s="2">
        <v>0</v>
      </c>
      <c r="W1637" s="2">
        <v>0.01</v>
      </c>
      <c r="X1637" s="2">
        <v>0</v>
      </c>
      <c r="Y1637" s="2">
        <v>0</v>
      </c>
      <c r="Z1637" s="2">
        <v>0</v>
      </c>
      <c r="AA1637" s="2">
        <v>0.01</v>
      </c>
    </row>
    <row r="1638" spans="1:27" ht="15" customHeight="1" x14ac:dyDescent="0.25">
      <c r="A1638" s="75" t="str">
        <f t="shared" si="75"/>
        <v>LECHIDIgnore</v>
      </c>
      <c r="B1638" s="75" t="str">
        <f>VLOOKUP(L1638,Mapping!D:F,3,0)</f>
        <v>Ignore</v>
      </c>
      <c r="C1638" s="75" t="str">
        <f>VLOOKUP(L1638,Mapping!D:G,4,0)</f>
        <v>Ignore</v>
      </c>
      <c r="D1638" s="78">
        <f t="shared" si="76"/>
        <v>2.6533399999999999E-4</v>
      </c>
      <c r="E1638" s="78">
        <f t="shared" si="77"/>
        <v>-2.5960240000000002E-3</v>
      </c>
      <c r="F1638" s="76" t="str">
        <f>VLOOKUP(L1638,Mapping!D:H,5,0)</f>
        <v>AUM</v>
      </c>
      <c r="G1638" s="1" t="s">
        <v>648</v>
      </c>
      <c r="H1638" s="1" t="s">
        <v>323</v>
      </c>
      <c r="I1638" s="1" t="s">
        <v>326</v>
      </c>
      <c r="J1638" s="6">
        <v>110000</v>
      </c>
      <c r="K1638" s="1" t="s">
        <v>656</v>
      </c>
      <c r="L1638" s="6">
        <v>110116</v>
      </c>
      <c r="M1638" s="2">
        <v>0</v>
      </c>
      <c r="N1638" s="1" t="s">
        <v>659</v>
      </c>
      <c r="O1638" s="1" t="s">
        <v>651</v>
      </c>
      <c r="P1638" s="2">
        <v>-28613.58</v>
      </c>
      <c r="Q1638" s="2">
        <v>0</v>
      </c>
      <c r="R1638" s="2">
        <v>0</v>
      </c>
      <c r="S1638" s="2">
        <v>2653.34</v>
      </c>
      <c r="T1638" s="2">
        <v>-25960.240000000002</v>
      </c>
      <c r="U1638" s="2">
        <v>0</v>
      </c>
      <c r="V1638" s="2">
        <v>-28613.58</v>
      </c>
      <c r="W1638" s="2">
        <v>0</v>
      </c>
      <c r="X1638" s="2">
        <v>0</v>
      </c>
      <c r="Y1638" s="2">
        <v>2653.34</v>
      </c>
      <c r="Z1638" s="2">
        <v>-25960.240000000002</v>
      </c>
      <c r="AA1638" s="2">
        <v>0</v>
      </c>
    </row>
    <row r="1639" spans="1:27" ht="15" customHeight="1" x14ac:dyDescent="0.25">
      <c r="A1639" s="75" t="str">
        <f t="shared" si="75"/>
        <v>LECHIDIgnore</v>
      </c>
      <c r="B1639" s="75" t="str">
        <f>VLOOKUP(L1639,Mapping!D:F,3,0)</f>
        <v>Ignore</v>
      </c>
      <c r="C1639" s="75" t="str">
        <f>VLOOKUP(L1639,Mapping!D:G,4,0)</f>
        <v>Ignore</v>
      </c>
      <c r="D1639" s="78">
        <f t="shared" si="76"/>
        <v>-4.9169199999999995E-4</v>
      </c>
      <c r="E1639" s="78">
        <f t="shared" si="77"/>
        <v>-4.9169199999999995E-4</v>
      </c>
      <c r="F1639" s="76" t="str">
        <f>VLOOKUP(L1639,Mapping!D:H,5,0)</f>
        <v>AUM</v>
      </c>
      <c r="G1639" s="1" t="s">
        <v>648</v>
      </c>
      <c r="H1639" s="1" t="s">
        <v>323</v>
      </c>
      <c r="I1639" s="1" t="s">
        <v>326</v>
      </c>
      <c r="J1639" s="6">
        <v>110000</v>
      </c>
      <c r="K1639" s="1" t="s">
        <v>656</v>
      </c>
      <c r="L1639" s="6">
        <v>110125</v>
      </c>
      <c r="M1639" s="2">
        <v>0</v>
      </c>
      <c r="N1639" s="1" t="s">
        <v>1713</v>
      </c>
      <c r="O1639" s="1" t="s">
        <v>651</v>
      </c>
      <c r="P1639" s="2">
        <v>0</v>
      </c>
      <c r="Q1639" s="2">
        <v>0</v>
      </c>
      <c r="R1639" s="2">
        <v>-4916.92</v>
      </c>
      <c r="S1639" s="2">
        <v>0</v>
      </c>
      <c r="T1639" s="2">
        <v>-4916.92</v>
      </c>
      <c r="U1639" s="2">
        <v>0</v>
      </c>
      <c r="V1639" s="2">
        <v>0</v>
      </c>
      <c r="W1639" s="2">
        <v>0</v>
      </c>
      <c r="X1639" s="2">
        <v>-4916.92</v>
      </c>
      <c r="Y1639" s="2">
        <v>0</v>
      </c>
      <c r="Z1639" s="2">
        <v>-4916.92</v>
      </c>
      <c r="AA1639" s="2">
        <v>0</v>
      </c>
    </row>
    <row r="1640" spans="1:27" ht="15" customHeight="1" x14ac:dyDescent="0.25">
      <c r="A1640" s="75" t="str">
        <f t="shared" si="75"/>
        <v>LECHIDIgnore</v>
      </c>
      <c r="B1640" s="75" t="str">
        <f>VLOOKUP(L1640,Mapping!D:F,3,0)</f>
        <v>Ignore</v>
      </c>
      <c r="C1640" s="75" t="str">
        <f>VLOOKUP(L1640,Mapping!D:G,4,0)</f>
        <v>Ignore</v>
      </c>
      <c r="D1640" s="78">
        <f t="shared" si="76"/>
        <v>-0.169001029</v>
      </c>
      <c r="E1640" s="78">
        <f t="shared" si="77"/>
        <v>-0.297721601</v>
      </c>
      <c r="F1640" s="76" t="str">
        <f>VLOOKUP(L1640,Mapping!D:H,5,0)</f>
        <v>AUM</v>
      </c>
      <c r="G1640" s="1" t="s">
        <v>648</v>
      </c>
      <c r="H1640" s="1" t="s">
        <v>323</v>
      </c>
      <c r="I1640" s="1" t="s">
        <v>326</v>
      </c>
      <c r="J1640" s="6">
        <v>110000</v>
      </c>
      <c r="K1640" s="1" t="s">
        <v>656</v>
      </c>
      <c r="L1640" s="6">
        <v>110247</v>
      </c>
      <c r="M1640" s="2">
        <v>0</v>
      </c>
      <c r="N1640" s="1" t="s">
        <v>660</v>
      </c>
      <c r="O1640" s="1" t="s">
        <v>651</v>
      </c>
      <c r="P1640" s="2">
        <v>-1287205.72</v>
      </c>
      <c r="Q1640" s="2">
        <v>0</v>
      </c>
      <c r="R1640" s="2">
        <v>-1690010.29</v>
      </c>
      <c r="S1640" s="2">
        <v>0</v>
      </c>
      <c r="T1640" s="2">
        <v>-2977216.01</v>
      </c>
      <c r="U1640" s="2">
        <v>0</v>
      </c>
      <c r="V1640" s="2">
        <v>-1287205.72</v>
      </c>
      <c r="W1640" s="2">
        <v>0</v>
      </c>
      <c r="X1640" s="2">
        <v>-1690010.29</v>
      </c>
      <c r="Y1640" s="2">
        <v>0</v>
      </c>
      <c r="Z1640" s="2">
        <v>-2977216.01</v>
      </c>
      <c r="AA1640" s="2">
        <v>0</v>
      </c>
    </row>
    <row r="1641" spans="1:27" ht="15" customHeight="1" x14ac:dyDescent="0.25">
      <c r="A1641" s="75" t="str">
        <f t="shared" si="75"/>
        <v>LECHIDIgnore</v>
      </c>
      <c r="B1641" s="75" t="str">
        <f>VLOOKUP(L1641,Mapping!D:F,3,0)</f>
        <v>Ignore</v>
      </c>
      <c r="C1641" s="75" t="str">
        <f>VLOOKUP(L1641,Mapping!D:G,4,0)</f>
        <v>Ignore</v>
      </c>
      <c r="D1641" s="78">
        <f t="shared" si="76"/>
        <v>-2.0311999999999999E-3</v>
      </c>
      <c r="E1641" s="78">
        <f t="shared" si="77"/>
        <v>-2.0311999999999999E-3</v>
      </c>
      <c r="F1641" s="76" t="str">
        <f>VLOOKUP(L1641,Mapping!D:H,5,0)</f>
        <v>AUM</v>
      </c>
      <c r="G1641" s="1" t="s">
        <v>648</v>
      </c>
      <c r="H1641" s="1" t="s">
        <v>323</v>
      </c>
      <c r="I1641" s="1" t="s">
        <v>326</v>
      </c>
      <c r="J1641" s="6">
        <v>132000</v>
      </c>
      <c r="K1641" s="1" t="s">
        <v>661</v>
      </c>
      <c r="L1641" s="6">
        <v>132100</v>
      </c>
      <c r="M1641" s="2">
        <v>0</v>
      </c>
      <c r="N1641" s="1" t="s">
        <v>809</v>
      </c>
      <c r="O1641" s="1" t="s">
        <v>651</v>
      </c>
      <c r="P1641" s="2">
        <v>0</v>
      </c>
      <c r="Q1641" s="2">
        <v>0</v>
      </c>
      <c r="R1641" s="2">
        <v>-20312</v>
      </c>
      <c r="S1641" s="2">
        <v>0</v>
      </c>
      <c r="T1641" s="2">
        <v>-20312</v>
      </c>
      <c r="U1641" s="2">
        <v>0</v>
      </c>
      <c r="V1641" s="2">
        <v>0</v>
      </c>
      <c r="W1641" s="2">
        <v>0</v>
      </c>
      <c r="X1641" s="2">
        <v>-20312</v>
      </c>
      <c r="Y1641" s="2">
        <v>0</v>
      </c>
      <c r="Z1641" s="2">
        <v>-20312</v>
      </c>
      <c r="AA1641" s="2">
        <v>0</v>
      </c>
    </row>
    <row r="1642" spans="1:27" ht="15" customHeight="1" x14ac:dyDescent="0.25">
      <c r="A1642" s="75" t="str">
        <f t="shared" si="75"/>
        <v>LECHIDIgnore</v>
      </c>
      <c r="B1642" s="75" t="str">
        <f>VLOOKUP(L1642,Mapping!D:F,3,0)</f>
        <v>Ignore</v>
      </c>
      <c r="C1642" s="75" t="str">
        <f>VLOOKUP(L1642,Mapping!D:G,4,0)</f>
        <v>Ignore</v>
      </c>
      <c r="D1642" s="78">
        <f t="shared" si="76"/>
        <v>1.7547310999999999E-2</v>
      </c>
      <c r="E1642" s="78">
        <f t="shared" si="77"/>
        <v>1.7547217E-2</v>
      </c>
      <c r="F1642" s="76" t="str">
        <f>VLOOKUP(L1642,Mapping!D:H,5,0)</f>
        <v>AUM</v>
      </c>
      <c r="G1642" s="1" t="s">
        <v>648</v>
      </c>
      <c r="H1642" s="1" t="s">
        <v>323</v>
      </c>
      <c r="I1642" s="1" t="s">
        <v>326</v>
      </c>
      <c r="J1642" s="6">
        <v>132000</v>
      </c>
      <c r="K1642" s="1" t="s">
        <v>661</v>
      </c>
      <c r="L1642" s="6">
        <v>132121</v>
      </c>
      <c r="M1642" s="2">
        <v>0</v>
      </c>
      <c r="N1642" s="1" t="s">
        <v>662</v>
      </c>
      <c r="O1642" s="1" t="s">
        <v>651</v>
      </c>
      <c r="P1642" s="2">
        <v>-0.94</v>
      </c>
      <c r="Q1642" s="2">
        <v>0</v>
      </c>
      <c r="R1642" s="2">
        <v>0</v>
      </c>
      <c r="S1642" s="2">
        <v>175473.11</v>
      </c>
      <c r="T1642" s="2">
        <v>0</v>
      </c>
      <c r="U1642" s="2">
        <v>175472.17</v>
      </c>
      <c r="V1642" s="2">
        <v>-0.94</v>
      </c>
      <c r="W1642" s="2">
        <v>0</v>
      </c>
      <c r="X1642" s="2">
        <v>0</v>
      </c>
      <c r="Y1642" s="2">
        <v>175473.11</v>
      </c>
      <c r="Z1642" s="2">
        <v>0</v>
      </c>
      <c r="AA1642" s="2">
        <v>175472.17</v>
      </c>
    </row>
    <row r="1643" spans="1:27" ht="15" customHeight="1" x14ac:dyDescent="0.25">
      <c r="A1643" s="75" t="str">
        <f t="shared" si="75"/>
        <v>LECHIDIgnore</v>
      </c>
      <c r="B1643" s="75" t="str">
        <f>VLOOKUP(L1643,Mapping!D:F,3,0)</f>
        <v>Ignore</v>
      </c>
      <c r="C1643" s="75" t="str">
        <f>VLOOKUP(L1643,Mapping!D:G,4,0)</f>
        <v>Ignore</v>
      </c>
      <c r="D1643" s="78">
        <f t="shared" si="76"/>
        <v>0</v>
      </c>
      <c r="E1643" s="78">
        <f t="shared" si="77"/>
        <v>1.9000000000000001E-8</v>
      </c>
      <c r="F1643" s="76" t="str">
        <f>VLOOKUP(L1643,Mapping!D:H,5,0)</f>
        <v>AUM</v>
      </c>
      <c r="G1643" s="1" t="s">
        <v>648</v>
      </c>
      <c r="H1643" s="1" t="s">
        <v>323</v>
      </c>
      <c r="I1643" s="1" t="s">
        <v>326</v>
      </c>
      <c r="J1643" s="6">
        <v>132000</v>
      </c>
      <c r="K1643" s="1" t="s">
        <v>661</v>
      </c>
      <c r="L1643" s="6">
        <v>132124</v>
      </c>
      <c r="M1643" s="2">
        <v>0</v>
      </c>
      <c r="N1643" s="1" t="s">
        <v>663</v>
      </c>
      <c r="O1643" s="1" t="s">
        <v>651</v>
      </c>
      <c r="P1643" s="2">
        <v>0</v>
      </c>
      <c r="Q1643" s="2">
        <v>0.19</v>
      </c>
      <c r="R1643" s="2">
        <v>0</v>
      </c>
      <c r="S1643" s="2">
        <v>0</v>
      </c>
      <c r="T1643" s="2">
        <v>0</v>
      </c>
      <c r="U1643" s="2">
        <v>0.19</v>
      </c>
      <c r="V1643" s="2">
        <v>0</v>
      </c>
      <c r="W1643" s="2">
        <v>0.19</v>
      </c>
      <c r="X1643" s="2">
        <v>0</v>
      </c>
      <c r="Y1643" s="2">
        <v>0</v>
      </c>
      <c r="Z1643" s="2">
        <v>0</v>
      </c>
      <c r="AA1643" s="2">
        <v>0.19</v>
      </c>
    </row>
    <row r="1644" spans="1:27" ht="15" customHeight="1" x14ac:dyDescent="0.25">
      <c r="A1644" s="75" t="str">
        <f t="shared" si="75"/>
        <v>LECHIDIgnore</v>
      </c>
      <c r="B1644" s="75" t="str">
        <f>VLOOKUP(L1644,Mapping!D:F,3,0)</f>
        <v>Ignore</v>
      </c>
      <c r="C1644" s="75" t="str">
        <f>VLOOKUP(L1644,Mapping!D:G,4,0)</f>
        <v>Ignore</v>
      </c>
      <c r="D1644" s="78">
        <f t="shared" si="76"/>
        <v>3.52689E-4</v>
      </c>
      <c r="E1644" s="78">
        <f t="shared" si="77"/>
        <v>0</v>
      </c>
      <c r="F1644" s="76" t="str">
        <f>VLOOKUP(L1644,Mapping!D:H,5,0)</f>
        <v>AUM</v>
      </c>
      <c r="G1644" s="1" t="s">
        <v>648</v>
      </c>
      <c r="H1644" s="1" t="s">
        <v>323</v>
      </c>
      <c r="I1644" s="1" t="s">
        <v>326</v>
      </c>
      <c r="J1644" s="6">
        <v>140000</v>
      </c>
      <c r="K1644" s="1" t="s">
        <v>665</v>
      </c>
      <c r="L1644" s="6">
        <v>140375</v>
      </c>
      <c r="M1644" s="2">
        <v>0</v>
      </c>
      <c r="N1644" s="1" t="s">
        <v>1456</v>
      </c>
      <c r="O1644" s="1" t="s">
        <v>651</v>
      </c>
      <c r="P1644" s="2">
        <v>-3526.89</v>
      </c>
      <c r="Q1644" s="2">
        <v>0</v>
      </c>
      <c r="R1644" s="2">
        <v>0</v>
      </c>
      <c r="S1644" s="2">
        <v>3526.89</v>
      </c>
      <c r="T1644" s="2">
        <v>0</v>
      </c>
      <c r="U1644" s="2">
        <v>0</v>
      </c>
      <c r="V1644" s="2">
        <v>-3526.89</v>
      </c>
      <c r="W1644" s="2">
        <v>0</v>
      </c>
      <c r="X1644" s="2">
        <v>0</v>
      </c>
      <c r="Y1644" s="2">
        <v>3526.89</v>
      </c>
      <c r="Z1644" s="2">
        <v>0</v>
      </c>
      <c r="AA1644" s="2">
        <v>0</v>
      </c>
    </row>
    <row r="1645" spans="1:27" ht="15" customHeight="1" x14ac:dyDescent="0.25">
      <c r="A1645" s="75" t="str">
        <f t="shared" si="75"/>
        <v>LECHIDIgnore</v>
      </c>
      <c r="B1645" s="75" t="str">
        <f>VLOOKUP(L1645,Mapping!D:F,3,0)</f>
        <v>Ignore</v>
      </c>
      <c r="C1645" s="75" t="str">
        <f>VLOOKUP(L1645,Mapping!D:G,4,0)</f>
        <v>Ignore</v>
      </c>
      <c r="D1645" s="78">
        <f t="shared" si="76"/>
        <v>1.104156E-3</v>
      </c>
      <c r="E1645" s="78">
        <f t="shared" si="77"/>
        <v>-1.2678800000000002E-4</v>
      </c>
      <c r="F1645" s="76" t="str">
        <f>VLOOKUP(L1645,Mapping!D:H,5,0)</f>
        <v>AUM</v>
      </c>
      <c r="G1645" s="1" t="s">
        <v>648</v>
      </c>
      <c r="H1645" s="1" t="s">
        <v>323</v>
      </c>
      <c r="I1645" s="1" t="s">
        <v>326</v>
      </c>
      <c r="J1645" s="6">
        <v>140000</v>
      </c>
      <c r="K1645" s="1" t="s">
        <v>665</v>
      </c>
      <c r="L1645" s="6">
        <v>140500</v>
      </c>
      <c r="M1645" s="2">
        <v>0</v>
      </c>
      <c r="N1645" s="1" t="s">
        <v>670</v>
      </c>
      <c r="O1645" s="1" t="s">
        <v>651</v>
      </c>
      <c r="P1645" s="2">
        <v>-12309.44</v>
      </c>
      <c r="Q1645" s="2">
        <v>0</v>
      </c>
      <c r="R1645" s="2">
        <v>0</v>
      </c>
      <c r="S1645" s="2">
        <v>11041.56</v>
      </c>
      <c r="T1645" s="2">
        <v>-1267.8800000000001</v>
      </c>
      <c r="U1645" s="2">
        <v>0</v>
      </c>
      <c r="V1645" s="2">
        <v>-12309.44</v>
      </c>
      <c r="W1645" s="2">
        <v>0</v>
      </c>
      <c r="X1645" s="2">
        <v>0</v>
      </c>
      <c r="Y1645" s="2">
        <v>11041.56</v>
      </c>
      <c r="Z1645" s="2">
        <v>-1267.8800000000001</v>
      </c>
      <c r="AA1645" s="2">
        <v>0</v>
      </c>
    </row>
    <row r="1646" spans="1:27" ht="15" customHeight="1" x14ac:dyDescent="0.25">
      <c r="A1646" s="75" t="str">
        <f t="shared" si="75"/>
        <v>LECHIDIgnore</v>
      </c>
      <c r="B1646" s="75" t="str">
        <f>VLOOKUP(L1646,Mapping!D:F,3,0)</f>
        <v>Ignore</v>
      </c>
      <c r="C1646" s="75" t="str">
        <f>VLOOKUP(L1646,Mapping!D:G,4,0)</f>
        <v>Ignore</v>
      </c>
      <c r="D1646" s="78">
        <f t="shared" si="76"/>
        <v>-7.6706140000000001E-3</v>
      </c>
      <c r="E1646" s="78">
        <f t="shared" si="77"/>
        <v>-4.1109115000000002E-2</v>
      </c>
      <c r="F1646" s="76" t="str">
        <f>VLOOKUP(L1646,Mapping!D:H,5,0)</f>
        <v>AUM</v>
      </c>
      <c r="G1646" s="1" t="s">
        <v>648</v>
      </c>
      <c r="H1646" s="1" t="s">
        <v>323</v>
      </c>
      <c r="I1646" s="1" t="s">
        <v>326</v>
      </c>
      <c r="J1646" s="6">
        <v>140000</v>
      </c>
      <c r="K1646" s="1" t="s">
        <v>665</v>
      </c>
      <c r="L1646" s="6">
        <v>140551</v>
      </c>
      <c r="M1646" s="2">
        <v>0</v>
      </c>
      <c r="N1646" s="1" t="s">
        <v>1018</v>
      </c>
      <c r="O1646" s="1" t="s">
        <v>651</v>
      </c>
      <c r="P1646" s="2">
        <v>-334385.01</v>
      </c>
      <c r="Q1646" s="2">
        <v>0</v>
      </c>
      <c r="R1646" s="2">
        <v>-76706.14</v>
      </c>
      <c r="S1646" s="2">
        <v>0</v>
      </c>
      <c r="T1646" s="2">
        <v>-411091.15</v>
      </c>
      <c r="U1646" s="2">
        <v>0</v>
      </c>
      <c r="V1646" s="2">
        <v>-334385.01</v>
      </c>
      <c r="W1646" s="2">
        <v>0</v>
      </c>
      <c r="X1646" s="2">
        <v>-76706.14</v>
      </c>
      <c r="Y1646" s="2">
        <v>0</v>
      </c>
      <c r="Z1646" s="2">
        <v>-411091.15</v>
      </c>
      <c r="AA1646" s="2">
        <v>0</v>
      </c>
    </row>
    <row r="1647" spans="1:27" ht="15" customHeight="1" x14ac:dyDescent="0.25">
      <c r="A1647" s="75" t="str">
        <f t="shared" si="75"/>
        <v>LECHIDIgnore</v>
      </c>
      <c r="B1647" s="75" t="str">
        <f>VLOOKUP(L1647,Mapping!D:F,3,0)</f>
        <v>Ignore</v>
      </c>
      <c r="C1647" s="75" t="str">
        <f>VLOOKUP(L1647,Mapping!D:G,4,0)</f>
        <v>Ignore</v>
      </c>
      <c r="D1647" s="78">
        <f t="shared" si="76"/>
        <v>0</v>
      </c>
      <c r="E1647" s="78">
        <f t="shared" si="77"/>
        <v>-1.9380000000000001E-2</v>
      </c>
      <c r="F1647" s="76" t="str">
        <f>VLOOKUP(L1647,Mapping!D:H,5,0)</f>
        <v>AUM</v>
      </c>
      <c r="G1647" s="1" t="s">
        <v>648</v>
      </c>
      <c r="H1647" s="1" t="s">
        <v>323</v>
      </c>
      <c r="I1647" s="1" t="s">
        <v>326</v>
      </c>
      <c r="J1647" s="6">
        <v>152000</v>
      </c>
      <c r="K1647" s="1" t="s">
        <v>671</v>
      </c>
      <c r="L1647" s="6">
        <v>152130</v>
      </c>
      <c r="M1647" s="2">
        <v>0</v>
      </c>
      <c r="N1647" s="1" t="s">
        <v>673</v>
      </c>
      <c r="O1647" s="1" t="s">
        <v>651</v>
      </c>
      <c r="P1647" s="2">
        <v>-193800</v>
      </c>
      <c r="Q1647" s="2">
        <v>0</v>
      </c>
      <c r="R1647" s="2">
        <v>0</v>
      </c>
      <c r="S1647" s="2">
        <v>0</v>
      </c>
      <c r="T1647" s="2">
        <v>-193800</v>
      </c>
      <c r="U1647" s="2">
        <v>0</v>
      </c>
      <c r="V1647" s="2">
        <v>-193800</v>
      </c>
      <c r="W1647" s="2">
        <v>0</v>
      </c>
      <c r="X1647" s="2">
        <v>0</v>
      </c>
      <c r="Y1647" s="2">
        <v>0</v>
      </c>
      <c r="Z1647" s="2">
        <v>-193800</v>
      </c>
      <c r="AA1647" s="2">
        <v>0</v>
      </c>
    </row>
    <row r="1648" spans="1:27" ht="15" customHeight="1" x14ac:dyDescent="0.25">
      <c r="A1648" s="75" t="str">
        <f t="shared" si="75"/>
        <v>LECHIDIgnore</v>
      </c>
      <c r="B1648" s="75" t="str">
        <f>VLOOKUP(L1648,Mapping!D:F,3,0)</f>
        <v>Ignore</v>
      </c>
      <c r="C1648" s="75" t="str">
        <f>VLOOKUP(L1648,Mapping!D:G,4,0)</f>
        <v>Ignore</v>
      </c>
      <c r="D1648" s="78">
        <f t="shared" si="76"/>
        <v>0</v>
      </c>
      <c r="E1648" s="78">
        <f t="shared" si="77"/>
        <v>2.0999999999999999E-8</v>
      </c>
      <c r="F1648" s="76" t="str">
        <f>VLOOKUP(L1648,Mapping!D:H,5,0)</f>
        <v>AUM</v>
      </c>
      <c r="G1648" s="1" t="s">
        <v>648</v>
      </c>
      <c r="H1648" s="1" t="s">
        <v>323</v>
      </c>
      <c r="I1648" s="1" t="s">
        <v>326</v>
      </c>
      <c r="J1648" s="6">
        <v>152000</v>
      </c>
      <c r="K1648" s="1" t="s">
        <v>671</v>
      </c>
      <c r="L1648" s="6">
        <v>152232</v>
      </c>
      <c r="M1648" s="2">
        <v>0</v>
      </c>
      <c r="N1648" s="1" t="s">
        <v>675</v>
      </c>
      <c r="O1648" s="1" t="s">
        <v>651</v>
      </c>
      <c r="P1648" s="2">
        <v>0</v>
      </c>
      <c r="Q1648" s="2">
        <v>0.21</v>
      </c>
      <c r="R1648" s="2">
        <v>0</v>
      </c>
      <c r="S1648" s="2">
        <v>0</v>
      </c>
      <c r="T1648" s="2">
        <v>0</v>
      </c>
      <c r="U1648" s="2">
        <v>0.21</v>
      </c>
      <c r="V1648" s="2">
        <v>0</v>
      </c>
      <c r="W1648" s="2">
        <v>0.21</v>
      </c>
      <c r="X1648" s="2">
        <v>0</v>
      </c>
      <c r="Y1648" s="2">
        <v>0</v>
      </c>
      <c r="Z1648" s="2">
        <v>0</v>
      </c>
      <c r="AA1648" s="2">
        <v>0.21</v>
      </c>
    </row>
    <row r="1649" spans="1:27" ht="15" customHeight="1" x14ac:dyDescent="0.25">
      <c r="A1649" s="75" t="str">
        <f t="shared" si="75"/>
        <v>LECHIDIgnore</v>
      </c>
      <c r="B1649" s="75" t="str">
        <f>VLOOKUP(L1649,Mapping!D:F,3,0)</f>
        <v>Ignore</v>
      </c>
      <c r="C1649" s="75" t="str">
        <f>VLOOKUP(L1649,Mapping!D:G,4,0)</f>
        <v>Ignore</v>
      </c>
      <c r="D1649" s="78">
        <f t="shared" si="76"/>
        <v>-1.5353E-5</v>
      </c>
      <c r="E1649" s="78">
        <f t="shared" si="77"/>
        <v>-2.7155E-5</v>
      </c>
      <c r="F1649" s="76" t="str">
        <f>VLOOKUP(L1649,Mapping!D:H,5,0)</f>
        <v>AUM</v>
      </c>
      <c r="G1649" s="1" t="s">
        <v>648</v>
      </c>
      <c r="H1649" s="1" t="s">
        <v>323</v>
      </c>
      <c r="I1649" s="1" t="s">
        <v>326</v>
      </c>
      <c r="J1649" s="6">
        <v>152000</v>
      </c>
      <c r="K1649" s="1" t="s">
        <v>671</v>
      </c>
      <c r="L1649" s="6">
        <v>152248</v>
      </c>
      <c r="M1649" s="2">
        <v>0</v>
      </c>
      <c r="N1649" s="1" t="s">
        <v>676</v>
      </c>
      <c r="O1649" s="1" t="s">
        <v>651</v>
      </c>
      <c r="P1649" s="2">
        <v>-118.02</v>
      </c>
      <c r="Q1649" s="2">
        <v>0</v>
      </c>
      <c r="R1649" s="2">
        <v>-153.53</v>
      </c>
      <c r="S1649" s="2">
        <v>0</v>
      </c>
      <c r="T1649" s="2">
        <v>-271.55</v>
      </c>
      <c r="U1649" s="2">
        <v>0</v>
      </c>
      <c r="V1649" s="2">
        <v>-118.02</v>
      </c>
      <c r="W1649" s="2">
        <v>0</v>
      </c>
      <c r="X1649" s="2">
        <v>-153.53</v>
      </c>
      <c r="Y1649" s="2">
        <v>0</v>
      </c>
      <c r="Z1649" s="2">
        <v>-271.55</v>
      </c>
      <c r="AA1649" s="2">
        <v>0</v>
      </c>
    </row>
    <row r="1650" spans="1:27" ht="15" customHeight="1" x14ac:dyDescent="0.25">
      <c r="A1650" s="75" t="str">
        <f t="shared" si="75"/>
        <v>LECHIDIgnore</v>
      </c>
      <c r="B1650" s="75" t="str">
        <f>VLOOKUP(L1650,Mapping!D:F,3,0)</f>
        <v>Ignore</v>
      </c>
      <c r="C1650" s="75" t="str">
        <f>VLOOKUP(L1650,Mapping!D:G,4,0)</f>
        <v>Ignore</v>
      </c>
      <c r="D1650" s="78">
        <f t="shared" si="76"/>
        <v>-7.9431E-4</v>
      </c>
      <c r="E1650" s="78">
        <f t="shared" si="77"/>
        <v>-1.1164319999999999E-3</v>
      </c>
      <c r="F1650" s="76" t="str">
        <f>VLOOKUP(L1650,Mapping!D:H,5,0)</f>
        <v>AUM</v>
      </c>
      <c r="G1650" s="1" t="s">
        <v>648</v>
      </c>
      <c r="H1650" s="1" t="s">
        <v>323</v>
      </c>
      <c r="I1650" s="1" t="s">
        <v>326</v>
      </c>
      <c r="J1650" s="6">
        <v>152000</v>
      </c>
      <c r="K1650" s="1" t="s">
        <v>671</v>
      </c>
      <c r="L1650" s="6">
        <v>153001</v>
      </c>
      <c r="M1650" s="2">
        <v>0</v>
      </c>
      <c r="N1650" s="1" t="s">
        <v>876</v>
      </c>
      <c r="O1650" s="1" t="s">
        <v>651</v>
      </c>
      <c r="P1650" s="2">
        <v>-3221.22</v>
      </c>
      <c r="Q1650" s="2">
        <v>0</v>
      </c>
      <c r="R1650" s="2">
        <v>-7943.1</v>
      </c>
      <c r="S1650" s="2">
        <v>0</v>
      </c>
      <c r="T1650" s="2">
        <v>-11164.32</v>
      </c>
      <c r="U1650" s="2">
        <v>0</v>
      </c>
      <c r="V1650" s="2">
        <v>-3221.22</v>
      </c>
      <c r="W1650" s="2">
        <v>0</v>
      </c>
      <c r="X1650" s="2">
        <v>-7943.1</v>
      </c>
      <c r="Y1650" s="2">
        <v>0</v>
      </c>
      <c r="Z1650" s="2">
        <v>-11164.32</v>
      </c>
      <c r="AA1650" s="2">
        <v>0</v>
      </c>
    </row>
    <row r="1651" spans="1:27" ht="15" customHeight="1" x14ac:dyDescent="0.25">
      <c r="A1651" s="75" t="str">
        <f t="shared" si="75"/>
        <v>LECHIDIgnore</v>
      </c>
      <c r="B1651" s="75" t="str">
        <f>VLOOKUP(L1651,Mapping!D:F,3,0)</f>
        <v>Ignore</v>
      </c>
      <c r="C1651" s="75" t="str">
        <f>VLOOKUP(L1651,Mapping!D:G,4,0)</f>
        <v>Ignore</v>
      </c>
      <c r="D1651" s="78">
        <f t="shared" si="76"/>
        <v>-1.2017975460000001</v>
      </c>
      <c r="E1651" s="78">
        <f t="shared" si="77"/>
        <v>-5.0060426079999996</v>
      </c>
      <c r="F1651" s="76" t="str">
        <f>VLOOKUP(L1651,Mapping!D:H,5,0)</f>
        <v>AUM</v>
      </c>
      <c r="G1651" s="1" t="s">
        <v>648</v>
      </c>
      <c r="H1651" s="1" t="s">
        <v>323</v>
      </c>
      <c r="I1651" s="1" t="s">
        <v>326</v>
      </c>
      <c r="J1651" s="6">
        <v>160000</v>
      </c>
      <c r="K1651" s="1" t="s">
        <v>677</v>
      </c>
      <c r="L1651" s="6">
        <v>161100</v>
      </c>
      <c r="M1651" s="2">
        <v>0</v>
      </c>
      <c r="N1651" s="1" t="s">
        <v>811</v>
      </c>
      <c r="O1651" s="1" t="s">
        <v>651</v>
      </c>
      <c r="P1651" s="2">
        <v>-38042450.619999997</v>
      </c>
      <c r="Q1651" s="2">
        <v>0</v>
      </c>
      <c r="R1651" s="2">
        <v>-12017975.460000001</v>
      </c>
      <c r="S1651" s="2">
        <v>0</v>
      </c>
      <c r="T1651" s="2">
        <v>-50060426.079999998</v>
      </c>
      <c r="U1651" s="2">
        <v>0</v>
      </c>
      <c r="V1651" s="2">
        <v>-38042450.619999997</v>
      </c>
      <c r="W1651" s="2">
        <v>0</v>
      </c>
      <c r="X1651" s="2">
        <v>-12017975.460000001</v>
      </c>
      <c r="Y1651" s="2">
        <v>0</v>
      </c>
      <c r="Z1651" s="2">
        <v>-50060426.079999998</v>
      </c>
      <c r="AA1651" s="2">
        <v>0</v>
      </c>
    </row>
    <row r="1652" spans="1:27" ht="15" customHeight="1" x14ac:dyDescent="0.25">
      <c r="A1652" s="75" t="str">
        <f t="shared" si="75"/>
        <v>LECHIDIgnore</v>
      </c>
      <c r="B1652" s="75" t="str">
        <f>VLOOKUP(L1652,Mapping!D:F,3,0)</f>
        <v>Ignore</v>
      </c>
      <c r="C1652" s="75" t="str">
        <f>VLOOKUP(L1652,Mapping!D:G,4,0)</f>
        <v>Ignore</v>
      </c>
      <c r="D1652" s="78">
        <f t="shared" si="76"/>
        <v>-2.7440699999999999E-3</v>
      </c>
      <c r="E1652" s="78">
        <f t="shared" si="77"/>
        <v>-2.7440699999999999E-3</v>
      </c>
      <c r="F1652" s="76" t="str">
        <f>VLOOKUP(L1652,Mapping!D:H,5,0)</f>
        <v>AUM</v>
      </c>
      <c r="G1652" s="1" t="s">
        <v>648</v>
      </c>
      <c r="H1652" s="1" t="s">
        <v>323</v>
      </c>
      <c r="I1652" s="1" t="s">
        <v>326</v>
      </c>
      <c r="J1652" s="6">
        <v>160000</v>
      </c>
      <c r="K1652" s="1" t="s">
        <v>677</v>
      </c>
      <c r="L1652" s="6">
        <v>161120</v>
      </c>
      <c r="M1652" s="2">
        <v>0</v>
      </c>
      <c r="N1652" s="1" t="s">
        <v>927</v>
      </c>
      <c r="O1652" s="1" t="s">
        <v>651</v>
      </c>
      <c r="P1652" s="2">
        <v>0</v>
      </c>
      <c r="Q1652" s="2">
        <v>0</v>
      </c>
      <c r="R1652" s="2">
        <v>-27440.7</v>
      </c>
      <c r="S1652" s="2">
        <v>0</v>
      </c>
      <c r="T1652" s="2">
        <v>-27440.7</v>
      </c>
      <c r="U1652" s="2">
        <v>0</v>
      </c>
      <c r="V1652" s="2">
        <v>0</v>
      </c>
      <c r="W1652" s="2">
        <v>0</v>
      </c>
      <c r="X1652" s="2">
        <v>-27440.7</v>
      </c>
      <c r="Y1652" s="2">
        <v>0</v>
      </c>
      <c r="Z1652" s="2">
        <v>-27440.7</v>
      </c>
      <c r="AA1652" s="2">
        <v>0</v>
      </c>
    </row>
    <row r="1653" spans="1:27" ht="15" customHeight="1" x14ac:dyDescent="0.25">
      <c r="A1653" s="75" t="str">
        <f t="shared" si="75"/>
        <v>LECHIDIgnore</v>
      </c>
      <c r="B1653" s="75" t="str">
        <f>VLOOKUP(L1653,Mapping!D:F,3,0)</f>
        <v>Ignore</v>
      </c>
      <c r="C1653" s="75" t="str">
        <f>VLOOKUP(L1653,Mapping!D:G,4,0)</f>
        <v>Ignore</v>
      </c>
      <c r="D1653" s="78">
        <f t="shared" si="76"/>
        <v>1.47942E-4</v>
      </c>
      <c r="E1653" s="78">
        <f t="shared" si="77"/>
        <v>9.0305999999999999E-5</v>
      </c>
      <c r="F1653" s="76" t="str">
        <f>VLOOKUP(L1653,Mapping!D:H,5,0)</f>
        <v>AUM</v>
      </c>
      <c r="G1653" s="1" t="s">
        <v>648</v>
      </c>
      <c r="H1653" s="1" t="s">
        <v>323</v>
      </c>
      <c r="I1653" s="1" t="s">
        <v>326</v>
      </c>
      <c r="J1653" s="6">
        <v>160000</v>
      </c>
      <c r="K1653" s="1" t="s">
        <v>677</v>
      </c>
      <c r="L1653" s="6">
        <v>162110</v>
      </c>
      <c r="M1653" s="2">
        <v>0</v>
      </c>
      <c r="N1653" s="1" t="s">
        <v>877</v>
      </c>
      <c r="O1653" s="1" t="s">
        <v>651</v>
      </c>
      <c r="P1653" s="2">
        <v>-576.36</v>
      </c>
      <c r="Q1653" s="2">
        <v>0</v>
      </c>
      <c r="R1653" s="2">
        <v>0</v>
      </c>
      <c r="S1653" s="2">
        <v>1479.42</v>
      </c>
      <c r="T1653" s="2">
        <v>0</v>
      </c>
      <c r="U1653" s="2">
        <v>903.06</v>
      </c>
      <c r="V1653" s="2">
        <v>-576.36</v>
      </c>
      <c r="W1653" s="2">
        <v>0</v>
      </c>
      <c r="X1653" s="2">
        <v>0</v>
      </c>
      <c r="Y1653" s="2">
        <v>1479.42</v>
      </c>
      <c r="Z1653" s="2">
        <v>0</v>
      </c>
      <c r="AA1653" s="2">
        <v>903.06</v>
      </c>
    </row>
    <row r="1654" spans="1:27" ht="15" customHeight="1" x14ac:dyDescent="0.25">
      <c r="A1654" s="75" t="str">
        <f t="shared" si="75"/>
        <v>LECHIDIgnore</v>
      </c>
      <c r="B1654" s="75" t="str">
        <f>VLOOKUP(L1654,Mapping!D:F,3,0)</f>
        <v>Ignore</v>
      </c>
      <c r="C1654" s="75" t="str">
        <f>VLOOKUP(L1654,Mapping!D:G,4,0)</f>
        <v>Ignore</v>
      </c>
      <c r="D1654" s="78">
        <f t="shared" si="76"/>
        <v>9.3329999999999993E-3</v>
      </c>
      <c r="E1654" s="78">
        <f t="shared" si="77"/>
        <v>9.9918999999999997E-3</v>
      </c>
      <c r="F1654" s="76" t="str">
        <f>VLOOKUP(L1654,Mapping!D:H,5,0)</f>
        <v>AUM</v>
      </c>
      <c r="G1654" s="1" t="s">
        <v>648</v>
      </c>
      <c r="H1654" s="1" t="s">
        <v>323</v>
      </c>
      <c r="I1654" s="1" t="s">
        <v>326</v>
      </c>
      <c r="J1654" s="6">
        <v>160000</v>
      </c>
      <c r="K1654" s="1" t="s">
        <v>677</v>
      </c>
      <c r="L1654" s="6">
        <v>162130</v>
      </c>
      <c r="M1654" s="2">
        <v>0</v>
      </c>
      <c r="N1654" s="1" t="s">
        <v>679</v>
      </c>
      <c r="O1654" s="1" t="s">
        <v>651</v>
      </c>
      <c r="P1654" s="2">
        <v>0</v>
      </c>
      <c r="Q1654" s="2">
        <v>6589</v>
      </c>
      <c r="R1654" s="2">
        <v>0</v>
      </c>
      <c r="S1654" s="2">
        <v>93330</v>
      </c>
      <c r="T1654" s="2">
        <v>0</v>
      </c>
      <c r="U1654" s="2">
        <v>99919</v>
      </c>
      <c r="V1654" s="2">
        <v>0</v>
      </c>
      <c r="W1654" s="2">
        <v>6589</v>
      </c>
      <c r="X1654" s="2">
        <v>0</v>
      </c>
      <c r="Y1654" s="2">
        <v>93330</v>
      </c>
      <c r="Z1654" s="2">
        <v>0</v>
      </c>
      <c r="AA1654" s="2">
        <v>99919</v>
      </c>
    </row>
    <row r="1655" spans="1:27" ht="15" customHeight="1" x14ac:dyDescent="0.25">
      <c r="A1655" s="75" t="str">
        <f t="shared" si="75"/>
        <v>LECHIDIgnore</v>
      </c>
      <c r="B1655" s="75" t="str">
        <f>VLOOKUP(L1655,Mapping!D:F,3,0)</f>
        <v>Ignore</v>
      </c>
      <c r="C1655" s="75" t="str">
        <f>VLOOKUP(L1655,Mapping!D:G,4,0)</f>
        <v>Ignore</v>
      </c>
      <c r="D1655" s="78">
        <f t="shared" si="76"/>
        <v>-4.9936800000000003E-4</v>
      </c>
      <c r="E1655" s="78">
        <f t="shared" si="77"/>
        <v>-1.5018379999999999E-3</v>
      </c>
      <c r="F1655" s="76" t="str">
        <f>VLOOKUP(L1655,Mapping!D:H,5,0)</f>
        <v>AUM</v>
      </c>
      <c r="G1655" s="1" t="s">
        <v>648</v>
      </c>
      <c r="H1655" s="1" t="s">
        <v>323</v>
      </c>
      <c r="I1655" s="1" t="s">
        <v>326</v>
      </c>
      <c r="J1655" s="6">
        <v>212000</v>
      </c>
      <c r="K1655" s="1" t="s">
        <v>681</v>
      </c>
      <c r="L1655" s="6">
        <v>210123</v>
      </c>
      <c r="M1655" s="2">
        <v>0</v>
      </c>
      <c r="N1655" s="1" t="s">
        <v>1458</v>
      </c>
      <c r="O1655" s="1" t="s">
        <v>651</v>
      </c>
      <c r="P1655" s="2">
        <v>-10024.700000000001</v>
      </c>
      <c r="Q1655" s="2">
        <v>0</v>
      </c>
      <c r="R1655" s="2">
        <v>-4993.68</v>
      </c>
      <c r="S1655" s="2">
        <v>0</v>
      </c>
      <c r="T1655" s="2">
        <v>-15018.38</v>
      </c>
      <c r="U1655" s="2">
        <v>0</v>
      </c>
      <c r="V1655" s="2">
        <v>-10024.700000000001</v>
      </c>
      <c r="W1655" s="2">
        <v>0</v>
      </c>
      <c r="X1655" s="2">
        <v>-4993.68</v>
      </c>
      <c r="Y1655" s="2">
        <v>0</v>
      </c>
      <c r="Z1655" s="2">
        <v>-15018.38</v>
      </c>
      <c r="AA1655" s="2">
        <v>0</v>
      </c>
    </row>
    <row r="1656" spans="1:27" ht="15" customHeight="1" x14ac:dyDescent="0.25">
      <c r="A1656" s="75" t="str">
        <f t="shared" si="75"/>
        <v>LECHIDIgnore</v>
      </c>
      <c r="B1656" s="75" t="str">
        <f>VLOOKUP(L1656,Mapping!D:F,3,0)</f>
        <v>Ignore</v>
      </c>
      <c r="C1656" s="75" t="str">
        <f>VLOOKUP(L1656,Mapping!D:G,4,0)</f>
        <v>Ignore</v>
      </c>
      <c r="D1656" s="78">
        <f t="shared" si="76"/>
        <v>7.6706140000000001E-3</v>
      </c>
      <c r="E1656" s="78">
        <f t="shared" si="77"/>
        <v>4.1109115000000002E-2</v>
      </c>
      <c r="F1656" s="76" t="str">
        <f>VLOOKUP(L1656,Mapping!D:H,5,0)</f>
        <v>AUM</v>
      </c>
      <c r="G1656" s="1" t="s">
        <v>648</v>
      </c>
      <c r="H1656" s="1" t="s">
        <v>323</v>
      </c>
      <c r="I1656" s="1" t="s">
        <v>326</v>
      </c>
      <c r="J1656" s="6">
        <v>212000</v>
      </c>
      <c r="K1656" s="1" t="s">
        <v>681</v>
      </c>
      <c r="L1656" s="6">
        <v>210168</v>
      </c>
      <c r="M1656" s="2">
        <v>0</v>
      </c>
      <c r="N1656" s="1" t="s">
        <v>1019</v>
      </c>
      <c r="O1656" s="1" t="s">
        <v>651</v>
      </c>
      <c r="P1656" s="2">
        <v>0</v>
      </c>
      <c r="Q1656" s="2">
        <v>334385.01</v>
      </c>
      <c r="R1656" s="2">
        <v>0</v>
      </c>
      <c r="S1656" s="2">
        <v>76706.14</v>
      </c>
      <c r="T1656" s="2">
        <v>0</v>
      </c>
      <c r="U1656" s="2">
        <v>411091.15</v>
      </c>
      <c r="V1656" s="2">
        <v>0</v>
      </c>
      <c r="W1656" s="2">
        <v>334385.01</v>
      </c>
      <c r="X1656" s="2">
        <v>0</v>
      </c>
      <c r="Y1656" s="2">
        <v>76706.14</v>
      </c>
      <c r="Z1656" s="2">
        <v>0</v>
      </c>
      <c r="AA1656" s="2">
        <v>411091.15</v>
      </c>
    </row>
    <row r="1657" spans="1:27" ht="15" customHeight="1" x14ac:dyDescent="0.25">
      <c r="A1657" s="75" t="str">
        <f t="shared" si="75"/>
        <v>LECHIDIgnore</v>
      </c>
      <c r="B1657" s="75" t="str">
        <f>VLOOKUP(L1657,Mapping!D:F,3,0)</f>
        <v>Ignore</v>
      </c>
      <c r="C1657" s="75" t="str">
        <f>VLOOKUP(L1657,Mapping!D:G,4,0)</f>
        <v>Ignore</v>
      </c>
      <c r="D1657" s="78">
        <f t="shared" si="76"/>
        <v>-5.0000000000000001E-4</v>
      </c>
      <c r="E1657" s="78">
        <f t="shared" si="77"/>
        <v>0</v>
      </c>
      <c r="F1657" s="76" t="str">
        <f>VLOOKUP(L1657,Mapping!D:H,5,0)</f>
        <v>AUM</v>
      </c>
      <c r="G1657" s="1" t="s">
        <v>648</v>
      </c>
      <c r="H1657" s="1" t="s">
        <v>323</v>
      </c>
      <c r="I1657" s="1" t="s">
        <v>326</v>
      </c>
      <c r="J1657" s="6">
        <v>212000</v>
      </c>
      <c r="K1657" s="1" t="s">
        <v>681</v>
      </c>
      <c r="L1657" s="6">
        <v>211101</v>
      </c>
      <c r="M1657" s="2">
        <v>0</v>
      </c>
      <c r="N1657" s="1" t="s">
        <v>1463</v>
      </c>
      <c r="O1657" s="1" t="s">
        <v>651</v>
      </c>
      <c r="P1657" s="2">
        <v>0</v>
      </c>
      <c r="Q1657" s="2">
        <v>5000</v>
      </c>
      <c r="R1657" s="2">
        <v>-5000</v>
      </c>
      <c r="S1657" s="2">
        <v>0</v>
      </c>
      <c r="T1657" s="2">
        <v>0</v>
      </c>
      <c r="U1657" s="2">
        <v>0</v>
      </c>
      <c r="V1657" s="2">
        <v>0</v>
      </c>
      <c r="W1657" s="2">
        <v>5000</v>
      </c>
      <c r="X1657" s="2">
        <v>-5000</v>
      </c>
      <c r="Y1657" s="2">
        <v>0</v>
      </c>
      <c r="Z1657" s="2">
        <v>0</v>
      </c>
      <c r="AA1657" s="2">
        <v>0</v>
      </c>
    </row>
    <row r="1658" spans="1:27" ht="15" customHeight="1" x14ac:dyDescent="0.25">
      <c r="A1658" s="75" t="str">
        <f t="shared" si="75"/>
        <v>LECHIDIgnore</v>
      </c>
      <c r="B1658" s="75" t="str">
        <f>VLOOKUP(L1658,Mapping!D:F,3,0)</f>
        <v>Ignore</v>
      </c>
      <c r="C1658" s="75" t="str">
        <f>VLOOKUP(L1658,Mapping!D:G,4,0)</f>
        <v>Ignore</v>
      </c>
      <c r="D1658" s="78">
        <f t="shared" si="76"/>
        <v>-6.0169739999999996E-3</v>
      </c>
      <c r="E1658" s="78">
        <f t="shared" si="77"/>
        <v>0</v>
      </c>
      <c r="F1658" s="76" t="str">
        <f>VLOOKUP(L1658,Mapping!D:H,5,0)</f>
        <v>AUM</v>
      </c>
      <c r="G1658" s="1" t="s">
        <v>648</v>
      </c>
      <c r="H1658" s="1" t="s">
        <v>323</v>
      </c>
      <c r="I1658" s="1" t="s">
        <v>326</v>
      </c>
      <c r="J1658" s="6">
        <v>212000</v>
      </c>
      <c r="K1658" s="1" t="s">
        <v>681</v>
      </c>
      <c r="L1658" s="6">
        <v>211114</v>
      </c>
      <c r="M1658" s="2">
        <v>0</v>
      </c>
      <c r="N1658" s="1" t="s">
        <v>787</v>
      </c>
      <c r="O1658" s="1" t="s">
        <v>651</v>
      </c>
      <c r="P1658" s="2">
        <v>0</v>
      </c>
      <c r="Q1658" s="2">
        <v>60169.74</v>
      </c>
      <c r="R1658" s="2">
        <v>-60169.74</v>
      </c>
      <c r="S1658" s="2">
        <v>0</v>
      </c>
      <c r="T1658" s="2">
        <v>0</v>
      </c>
      <c r="U1658" s="2">
        <v>0</v>
      </c>
      <c r="V1658" s="2">
        <v>0</v>
      </c>
      <c r="W1658" s="2">
        <v>60169.74</v>
      </c>
      <c r="X1658" s="2">
        <v>-60169.74</v>
      </c>
      <c r="Y1658" s="2">
        <v>0</v>
      </c>
      <c r="Z1658" s="2">
        <v>0</v>
      </c>
      <c r="AA1658" s="2">
        <v>0</v>
      </c>
    </row>
    <row r="1659" spans="1:27" ht="15" customHeight="1" x14ac:dyDescent="0.25">
      <c r="A1659" s="75" t="str">
        <f t="shared" si="75"/>
        <v>LECHIDIgnore</v>
      </c>
      <c r="B1659" s="75" t="str">
        <f>VLOOKUP(L1659,Mapping!D:F,3,0)</f>
        <v>Ignore</v>
      </c>
      <c r="C1659" s="75" t="str">
        <f>VLOOKUP(L1659,Mapping!D:G,4,0)</f>
        <v>Ignore</v>
      </c>
      <c r="D1659" s="78">
        <f t="shared" si="76"/>
        <v>-6.84631E-4</v>
      </c>
      <c r="E1659" s="78">
        <f t="shared" si="77"/>
        <v>-6.2999999999999995E-8</v>
      </c>
      <c r="F1659" s="76" t="str">
        <f>VLOOKUP(L1659,Mapping!D:H,5,0)</f>
        <v>AUM</v>
      </c>
      <c r="G1659" s="1" t="s">
        <v>648</v>
      </c>
      <c r="H1659" s="1" t="s">
        <v>323</v>
      </c>
      <c r="I1659" s="1" t="s">
        <v>326</v>
      </c>
      <c r="J1659" s="6">
        <v>212000</v>
      </c>
      <c r="K1659" s="1" t="s">
        <v>681</v>
      </c>
      <c r="L1659" s="6">
        <v>212101</v>
      </c>
      <c r="M1659" s="2">
        <v>0</v>
      </c>
      <c r="N1659" s="1" t="s">
        <v>684</v>
      </c>
      <c r="O1659" s="1" t="s">
        <v>651</v>
      </c>
      <c r="P1659" s="2">
        <v>0</v>
      </c>
      <c r="Q1659" s="2">
        <v>6845.68</v>
      </c>
      <c r="R1659" s="2">
        <v>-6846.31</v>
      </c>
      <c r="S1659" s="2">
        <v>0</v>
      </c>
      <c r="T1659" s="2">
        <v>-0.63</v>
      </c>
      <c r="U1659" s="2">
        <v>0</v>
      </c>
      <c r="V1659" s="2">
        <v>0</v>
      </c>
      <c r="W1659" s="2">
        <v>6845.68</v>
      </c>
      <c r="X1659" s="2">
        <v>-6846.31</v>
      </c>
      <c r="Y1659" s="2">
        <v>0</v>
      </c>
      <c r="Z1659" s="2">
        <v>-0.63</v>
      </c>
      <c r="AA1659" s="2">
        <v>0</v>
      </c>
    </row>
    <row r="1660" spans="1:27" ht="15" customHeight="1" x14ac:dyDescent="0.25">
      <c r="A1660" s="75" t="str">
        <f t="shared" si="75"/>
        <v>LECHIDIgnore</v>
      </c>
      <c r="B1660" s="75" t="str">
        <f>VLOOKUP(L1660,Mapping!D:F,3,0)</f>
        <v>Ignore</v>
      </c>
      <c r="C1660" s="75" t="str">
        <f>VLOOKUP(L1660,Mapping!D:G,4,0)</f>
        <v>Ignore</v>
      </c>
      <c r="D1660" s="78">
        <f t="shared" si="76"/>
        <v>-1.4440000000000001E-5</v>
      </c>
      <c r="E1660" s="78">
        <f t="shared" si="77"/>
        <v>0</v>
      </c>
      <c r="F1660" s="76" t="str">
        <f>VLOOKUP(L1660,Mapping!D:H,5,0)</f>
        <v>AUM</v>
      </c>
      <c r="G1660" s="1" t="s">
        <v>648</v>
      </c>
      <c r="H1660" s="1" t="s">
        <v>323</v>
      </c>
      <c r="I1660" s="1" t="s">
        <v>326</v>
      </c>
      <c r="J1660" s="6">
        <v>212000</v>
      </c>
      <c r="K1660" s="1" t="s">
        <v>681</v>
      </c>
      <c r="L1660" s="6">
        <v>212109</v>
      </c>
      <c r="M1660" s="2">
        <v>0</v>
      </c>
      <c r="N1660" s="1" t="s">
        <v>1659</v>
      </c>
      <c r="O1660" s="1" t="s">
        <v>651</v>
      </c>
      <c r="P1660" s="2">
        <v>0</v>
      </c>
      <c r="Q1660" s="2">
        <v>144.4</v>
      </c>
      <c r="R1660" s="2">
        <v>-144.4</v>
      </c>
      <c r="S1660" s="2">
        <v>0</v>
      </c>
      <c r="T1660" s="2">
        <v>0</v>
      </c>
      <c r="U1660" s="2">
        <v>0</v>
      </c>
      <c r="V1660" s="2">
        <v>0</v>
      </c>
      <c r="W1660" s="2">
        <v>144.4</v>
      </c>
      <c r="X1660" s="2">
        <v>-144.4</v>
      </c>
      <c r="Y1660" s="2">
        <v>0</v>
      </c>
      <c r="Z1660" s="2">
        <v>0</v>
      </c>
      <c r="AA1660" s="2">
        <v>0</v>
      </c>
    </row>
    <row r="1661" spans="1:27" ht="15" customHeight="1" x14ac:dyDescent="0.25">
      <c r="A1661" s="75" t="str">
        <f t="shared" si="75"/>
        <v>LECHIDIgnore</v>
      </c>
      <c r="B1661" s="75" t="str">
        <f>VLOOKUP(L1661,Mapping!D:F,3,0)</f>
        <v>Ignore</v>
      </c>
      <c r="C1661" s="75" t="str">
        <f>VLOOKUP(L1661,Mapping!D:G,4,0)</f>
        <v>Ignore</v>
      </c>
      <c r="D1661" s="78">
        <f t="shared" si="76"/>
        <v>4.0399999999999994E-6</v>
      </c>
      <c r="E1661" s="78">
        <f t="shared" si="77"/>
        <v>4.0399999999999994E-6</v>
      </c>
      <c r="F1661" s="76" t="str">
        <f>VLOOKUP(L1661,Mapping!D:H,5,0)</f>
        <v>AUM</v>
      </c>
      <c r="G1661" s="1" t="s">
        <v>648</v>
      </c>
      <c r="H1661" s="1" t="s">
        <v>323</v>
      </c>
      <c r="I1661" s="1" t="s">
        <v>326</v>
      </c>
      <c r="J1661" s="6">
        <v>212000</v>
      </c>
      <c r="K1661" s="1" t="s">
        <v>681</v>
      </c>
      <c r="L1661" s="6">
        <v>212114</v>
      </c>
      <c r="M1661" s="2">
        <v>0</v>
      </c>
      <c r="N1661" s="1" t="s">
        <v>687</v>
      </c>
      <c r="O1661" s="1" t="s">
        <v>651</v>
      </c>
      <c r="P1661" s="2">
        <v>0</v>
      </c>
      <c r="Q1661" s="2">
        <v>0</v>
      </c>
      <c r="R1661" s="2">
        <v>0</v>
      </c>
      <c r="S1661" s="2">
        <v>40.4</v>
      </c>
      <c r="T1661" s="2">
        <v>0</v>
      </c>
      <c r="U1661" s="2">
        <v>40.4</v>
      </c>
      <c r="V1661" s="2">
        <v>0</v>
      </c>
      <c r="W1661" s="2">
        <v>0</v>
      </c>
      <c r="X1661" s="2">
        <v>0</v>
      </c>
      <c r="Y1661" s="2">
        <v>40.4</v>
      </c>
      <c r="Z1661" s="2">
        <v>0</v>
      </c>
      <c r="AA1661" s="2">
        <v>40.4</v>
      </c>
    </row>
    <row r="1662" spans="1:27" ht="15" customHeight="1" x14ac:dyDescent="0.25">
      <c r="A1662" s="75" t="str">
        <f t="shared" si="75"/>
        <v>LECHIDIgnore</v>
      </c>
      <c r="B1662" s="75" t="str">
        <f>VLOOKUP(L1662,Mapping!D:F,3,0)</f>
        <v>Ignore</v>
      </c>
      <c r="C1662" s="75" t="str">
        <f>VLOOKUP(L1662,Mapping!D:G,4,0)</f>
        <v>Ignore</v>
      </c>
      <c r="D1662" s="78">
        <f t="shared" si="76"/>
        <v>-4.7199999999999998E-4</v>
      </c>
      <c r="E1662" s="78">
        <f t="shared" si="77"/>
        <v>0</v>
      </c>
      <c r="F1662" s="76" t="str">
        <f>VLOOKUP(L1662,Mapping!D:H,5,0)</f>
        <v>AUM</v>
      </c>
      <c r="G1662" s="1" t="s">
        <v>648</v>
      </c>
      <c r="H1662" s="1" t="s">
        <v>323</v>
      </c>
      <c r="I1662" s="1" t="s">
        <v>326</v>
      </c>
      <c r="J1662" s="6">
        <v>212000</v>
      </c>
      <c r="K1662" s="1" t="s">
        <v>681</v>
      </c>
      <c r="L1662" s="6">
        <v>212118</v>
      </c>
      <c r="M1662" s="2">
        <v>0</v>
      </c>
      <c r="N1662" s="1" t="s">
        <v>1715</v>
      </c>
      <c r="O1662" s="1" t="s">
        <v>651</v>
      </c>
      <c r="P1662" s="2">
        <v>0</v>
      </c>
      <c r="Q1662" s="2">
        <v>4720</v>
      </c>
      <c r="R1662" s="2">
        <v>-4720</v>
      </c>
      <c r="S1662" s="2">
        <v>0</v>
      </c>
      <c r="T1662" s="2">
        <v>0</v>
      </c>
      <c r="U1662" s="2">
        <v>0</v>
      </c>
      <c r="V1662" s="2">
        <v>0</v>
      </c>
      <c r="W1662" s="2">
        <v>4720</v>
      </c>
      <c r="X1662" s="2">
        <v>-4720</v>
      </c>
      <c r="Y1662" s="2">
        <v>0</v>
      </c>
      <c r="Z1662" s="2">
        <v>0</v>
      </c>
      <c r="AA1662" s="2">
        <v>0</v>
      </c>
    </row>
    <row r="1663" spans="1:27" ht="15" customHeight="1" x14ac:dyDescent="0.25">
      <c r="A1663" s="75" t="str">
        <f t="shared" si="75"/>
        <v>LECHIDIgnore</v>
      </c>
      <c r="B1663" s="75" t="str">
        <f>VLOOKUP(L1663,Mapping!D:F,3,0)</f>
        <v>Ignore</v>
      </c>
      <c r="C1663" s="75" t="str">
        <f>VLOOKUP(L1663,Mapping!D:G,4,0)</f>
        <v>Ignore</v>
      </c>
      <c r="D1663" s="78">
        <f t="shared" si="76"/>
        <v>1.4836805000000002E-2</v>
      </c>
      <c r="E1663" s="78">
        <f t="shared" si="77"/>
        <v>1.6852644999999999E-2</v>
      </c>
      <c r="F1663" s="76" t="str">
        <f>VLOOKUP(L1663,Mapping!D:H,5,0)</f>
        <v>AUM</v>
      </c>
      <c r="G1663" s="1" t="s">
        <v>648</v>
      </c>
      <c r="H1663" s="1" t="s">
        <v>323</v>
      </c>
      <c r="I1663" s="1" t="s">
        <v>326</v>
      </c>
      <c r="J1663" s="6">
        <v>212000</v>
      </c>
      <c r="K1663" s="1" t="s">
        <v>681</v>
      </c>
      <c r="L1663" s="6">
        <v>212121</v>
      </c>
      <c r="M1663" s="2">
        <v>0</v>
      </c>
      <c r="N1663" s="1" t="s">
        <v>688</v>
      </c>
      <c r="O1663" s="1" t="s">
        <v>651</v>
      </c>
      <c r="P1663" s="2">
        <v>0</v>
      </c>
      <c r="Q1663" s="2">
        <v>20158.400000000001</v>
      </c>
      <c r="R1663" s="2">
        <v>0</v>
      </c>
      <c r="S1663" s="2">
        <v>148368.05000000002</v>
      </c>
      <c r="T1663" s="2">
        <v>0</v>
      </c>
      <c r="U1663" s="2">
        <v>168526.45</v>
      </c>
      <c r="V1663" s="2">
        <v>0</v>
      </c>
      <c r="W1663" s="2">
        <v>20158.400000000001</v>
      </c>
      <c r="X1663" s="2">
        <v>0</v>
      </c>
      <c r="Y1663" s="2">
        <v>148368.05000000002</v>
      </c>
      <c r="Z1663" s="2">
        <v>0</v>
      </c>
      <c r="AA1663" s="2">
        <v>168526.45</v>
      </c>
    </row>
    <row r="1664" spans="1:27" ht="15" customHeight="1" x14ac:dyDescent="0.25">
      <c r="A1664" s="75" t="str">
        <f t="shared" si="75"/>
        <v>LECHIDIgnore</v>
      </c>
      <c r="B1664" s="75" t="str">
        <f>VLOOKUP(L1664,Mapping!D:F,3,0)</f>
        <v>Ignore</v>
      </c>
      <c r="C1664" s="75" t="str">
        <f>VLOOKUP(L1664,Mapping!D:G,4,0)</f>
        <v>Ignore</v>
      </c>
      <c r="D1664" s="78">
        <f t="shared" si="76"/>
        <v>9.5418310000000006E-3</v>
      </c>
      <c r="E1664" s="78">
        <f t="shared" si="77"/>
        <v>1.0979431E-2</v>
      </c>
      <c r="F1664" s="76" t="str">
        <f>VLOOKUP(L1664,Mapping!D:H,5,0)</f>
        <v>AUM</v>
      </c>
      <c r="G1664" s="1" t="s">
        <v>648</v>
      </c>
      <c r="H1664" s="1" t="s">
        <v>323</v>
      </c>
      <c r="I1664" s="1" t="s">
        <v>326</v>
      </c>
      <c r="J1664" s="6">
        <v>212000</v>
      </c>
      <c r="K1664" s="1" t="s">
        <v>681</v>
      </c>
      <c r="L1664" s="6">
        <v>212124</v>
      </c>
      <c r="M1664" s="2">
        <v>0</v>
      </c>
      <c r="N1664" s="1" t="s">
        <v>689</v>
      </c>
      <c r="O1664" s="1" t="s">
        <v>651</v>
      </c>
      <c r="P1664" s="2">
        <v>0</v>
      </c>
      <c r="Q1664" s="2">
        <v>14376</v>
      </c>
      <c r="R1664" s="2">
        <v>0</v>
      </c>
      <c r="S1664" s="2">
        <v>95418.31</v>
      </c>
      <c r="T1664" s="2">
        <v>0</v>
      </c>
      <c r="U1664" s="2">
        <v>109794.31</v>
      </c>
      <c r="V1664" s="2">
        <v>0</v>
      </c>
      <c r="W1664" s="2">
        <v>14376</v>
      </c>
      <c r="X1664" s="2">
        <v>0</v>
      </c>
      <c r="Y1664" s="2">
        <v>95418.31</v>
      </c>
      <c r="Z1664" s="2">
        <v>0</v>
      </c>
      <c r="AA1664" s="2">
        <v>109794.31</v>
      </c>
    </row>
    <row r="1665" spans="1:27" ht="15" customHeight="1" x14ac:dyDescent="0.25">
      <c r="A1665" s="75" t="str">
        <f t="shared" si="75"/>
        <v>LECHIDIgnore</v>
      </c>
      <c r="B1665" s="75" t="str">
        <f>VLOOKUP(L1665,Mapping!D:F,3,0)</f>
        <v>Ignore</v>
      </c>
      <c r="C1665" s="75" t="str">
        <f>VLOOKUP(L1665,Mapping!D:G,4,0)</f>
        <v>Ignore</v>
      </c>
      <c r="D1665" s="78">
        <f t="shared" si="76"/>
        <v>5.0000000000000001E-4</v>
      </c>
      <c r="E1665" s="78">
        <f t="shared" si="77"/>
        <v>0</v>
      </c>
      <c r="F1665" s="76" t="str">
        <f>VLOOKUP(L1665,Mapping!D:H,5,0)</f>
        <v>AUM</v>
      </c>
      <c r="G1665" s="1" t="s">
        <v>648</v>
      </c>
      <c r="H1665" s="1" t="s">
        <v>323</v>
      </c>
      <c r="I1665" s="1" t="s">
        <v>326</v>
      </c>
      <c r="J1665" s="6">
        <v>212000</v>
      </c>
      <c r="K1665" s="1" t="s">
        <v>681</v>
      </c>
      <c r="L1665" s="6">
        <v>212154</v>
      </c>
      <c r="M1665" s="2">
        <v>0</v>
      </c>
      <c r="N1665" s="1" t="s">
        <v>1464</v>
      </c>
      <c r="O1665" s="1" t="s">
        <v>651</v>
      </c>
      <c r="P1665" s="2">
        <v>-5000</v>
      </c>
      <c r="Q1665" s="2">
        <v>0</v>
      </c>
      <c r="R1665" s="2">
        <v>0</v>
      </c>
      <c r="S1665" s="2">
        <v>5000</v>
      </c>
      <c r="T1665" s="2">
        <v>0</v>
      </c>
      <c r="U1665" s="2">
        <v>0</v>
      </c>
      <c r="V1665" s="2">
        <v>-5000</v>
      </c>
      <c r="W1665" s="2">
        <v>0</v>
      </c>
      <c r="X1665" s="2">
        <v>0</v>
      </c>
      <c r="Y1665" s="2">
        <v>5000</v>
      </c>
      <c r="Z1665" s="2">
        <v>0</v>
      </c>
      <c r="AA1665" s="2">
        <v>0</v>
      </c>
    </row>
    <row r="1666" spans="1:27" ht="15" customHeight="1" x14ac:dyDescent="0.25">
      <c r="A1666" s="75" t="str">
        <f t="shared" si="75"/>
        <v>LECHIDIgnore</v>
      </c>
      <c r="B1666" s="75" t="str">
        <f>VLOOKUP(L1666,Mapping!D:F,3,0)</f>
        <v>Ignore</v>
      </c>
      <c r="C1666" s="75" t="str">
        <f>VLOOKUP(L1666,Mapping!D:G,4,0)</f>
        <v>Ignore</v>
      </c>
      <c r="D1666" s="78">
        <f t="shared" si="76"/>
        <v>-7.6E-3</v>
      </c>
      <c r="E1666" s="78">
        <f t="shared" si="77"/>
        <v>0</v>
      </c>
      <c r="F1666" s="76" t="str">
        <f>VLOOKUP(L1666,Mapping!D:H,5,0)</f>
        <v>AUM</v>
      </c>
      <c r="G1666" s="1" t="s">
        <v>648</v>
      </c>
      <c r="H1666" s="1" t="s">
        <v>323</v>
      </c>
      <c r="I1666" s="1" t="s">
        <v>326</v>
      </c>
      <c r="J1666" s="6">
        <v>212000</v>
      </c>
      <c r="K1666" s="1" t="s">
        <v>681</v>
      </c>
      <c r="L1666" s="6">
        <v>212183</v>
      </c>
      <c r="M1666" s="2">
        <v>0</v>
      </c>
      <c r="N1666" s="1" t="s">
        <v>1465</v>
      </c>
      <c r="O1666" s="1" t="s">
        <v>651</v>
      </c>
      <c r="P1666" s="2">
        <v>0</v>
      </c>
      <c r="Q1666" s="2">
        <v>76000</v>
      </c>
      <c r="R1666" s="2">
        <v>-76000</v>
      </c>
      <c r="S1666" s="2">
        <v>0</v>
      </c>
      <c r="T1666" s="2">
        <v>0</v>
      </c>
      <c r="U1666" s="2">
        <v>0</v>
      </c>
      <c r="V1666" s="2">
        <v>0</v>
      </c>
      <c r="W1666" s="2">
        <v>76000</v>
      </c>
      <c r="X1666" s="2">
        <v>-76000</v>
      </c>
      <c r="Y1666" s="2">
        <v>0</v>
      </c>
      <c r="Z1666" s="2">
        <v>0</v>
      </c>
      <c r="AA1666" s="2">
        <v>0</v>
      </c>
    </row>
    <row r="1667" spans="1:27" ht="15" customHeight="1" x14ac:dyDescent="0.25">
      <c r="A1667" s="75" t="str">
        <f t="shared" si="75"/>
        <v>LECHIDIgnore</v>
      </c>
      <c r="B1667" s="75" t="str">
        <f>VLOOKUP(L1667,Mapping!D:F,3,0)</f>
        <v>Ignore</v>
      </c>
      <c r="C1667" s="75" t="str">
        <f>VLOOKUP(L1667,Mapping!D:G,4,0)</f>
        <v>Ignore</v>
      </c>
      <c r="D1667" s="78">
        <f t="shared" si="76"/>
        <v>-1.8423080000000002E-3</v>
      </c>
      <c r="E1667" s="78">
        <f t="shared" si="77"/>
        <v>5.1244099999999998E-4</v>
      </c>
      <c r="F1667" s="76" t="str">
        <f>VLOOKUP(L1667,Mapping!D:H,5,0)</f>
        <v>AUM</v>
      </c>
      <c r="G1667" s="1" t="s">
        <v>648</v>
      </c>
      <c r="H1667" s="1" t="s">
        <v>323</v>
      </c>
      <c r="I1667" s="1" t="s">
        <v>326</v>
      </c>
      <c r="J1667" s="6">
        <v>212000</v>
      </c>
      <c r="K1667" s="1" t="s">
        <v>681</v>
      </c>
      <c r="L1667" s="6">
        <v>212185</v>
      </c>
      <c r="M1667" s="2">
        <v>0</v>
      </c>
      <c r="N1667" s="1" t="s">
        <v>1020</v>
      </c>
      <c r="O1667" s="1" t="s">
        <v>651</v>
      </c>
      <c r="P1667" s="2">
        <v>0</v>
      </c>
      <c r="Q1667" s="2">
        <v>23547.49</v>
      </c>
      <c r="R1667" s="2">
        <v>-18423.080000000002</v>
      </c>
      <c r="S1667" s="2">
        <v>0</v>
      </c>
      <c r="T1667" s="2">
        <v>0</v>
      </c>
      <c r="U1667" s="2">
        <v>5124.41</v>
      </c>
      <c r="V1667" s="2">
        <v>0</v>
      </c>
      <c r="W1667" s="2">
        <v>23547.49</v>
      </c>
      <c r="X1667" s="2">
        <v>-18423.080000000002</v>
      </c>
      <c r="Y1667" s="2">
        <v>0</v>
      </c>
      <c r="Z1667" s="2">
        <v>0</v>
      </c>
      <c r="AA1667" s="2">
        <v>5124.41</v>
      </c>
    </row>
    <row r="1668" spans="1:27" ht="15" customHeight="1" x14ac:dyDescent="0.25">
      <c r="A1668" s="75" t="str">
        <f t="shared" ref="A1668:A1731" si="78">H1668&amp;B1668</f>
        <v>LECHIDIgnore</v>
      </c>
      <c r="B1668" s="75" t="str">
        <f>VLOOKUP(L1668,Mapping!D:F,3,0)</f>
        <v>Ignore</v>
      </c>
      <c r="C1668" s="75" t="str">
        <f>VLOOKUP(L1668,Mapping!D:G,4,0)</f>
        <v>Ignore</v>
      </c>
      <c r="D1668" s="78">
        <f t="shared" ref="D1668:D1731" si="79">(X1668+Y1668)/10000000</f>
        <v>-2.949934E-3</v>
      </c>
      <c r="E1668" s="78">
        <f t="shared" ref="E1668:E1731" si="80">(Z1668+AA1668)/10000000</f>
        <v>-1.3000000000000001E-8</v>
      </c>
      <c r="F1668" s="76" t="str">
        <f>VLOOKUP(L1668,Mapping!D:H,5,0)</f>
        <v>AUM</v>
      </c>
      <c r="G1668" s="1" t="s">
        <v>648</v>
      </c>
      <c r="H1668" s="1" t="s">
        <v>323</v>
      </c>
      <c r="I1668" s="1" t="s">
        <v>326</v>
      </c>
      <c r="J1668" s="6">
        <v>212000</v>
      </c>
      <c r="K1668" s="1" t="s">
        <v>681</v>
      </c>
      <c r="L1668" s="6">
        <v>212187</v>
      </c>
      <c r="M1668" s="2">
        <v>0</v>
      </c>
      <c r="N1668" s="1" t="s">
        <v>1203</v>
      </c>
      <c r="O1668" s="1" t="s">
        <v>651</v>
      </c>
      <c r="P1668" s="2">
        <v>0</v>
      </c>
      <c r="Q1668" s="2">
        <v>29499.21</v>
      </c>
      <c r="R1668" s="2">
        <v>-29499.34</v>
      </c>
      <c r="S1668" s="2">
        <v>0</v>
      </c>
      <c r="T1668" s="2">
        <v>-0.13</v>
      </c>
      <c r="U1668" s="2">
        <v>0</v>
      </c>
      <c r="V1668" s="2">
        <v>0</v>
      </c>
      <c r="W1668" s="2">
        <v>29499.21</v>
      </c>
      <c r="X1668" s="2">
        <v>-29499.34</v>
      </c>
      <c r="Y1668" s="2">
        <v>0</v>
      </c>
      <c r="Z1668" s="2">
        <v>-0.13</v>
      </c>
      <c r="AA1668" s="2">
        <v>0</v>
      </c>
    </row>
    <row r="1669" spans="1:27" ht="15" customHeight="1" x14ac:dyDescent="0.25">
      <c r="A1669" s="75" t="str">
        <f t="shared" si="78"/>
        <v>LECHIDIgnore</v>
      </c>
      <c r="B1669" s="75" t="str">
        <f>VLOOKUP(L1669,Mapping!D:F,3,0)</f>
        <v>Ignore</v>
      </c>
      <c r="C1669" s="75" t="str">
        <f>VLOOKUP(L1669,Mapping!D:G,4,0)</f>
        <v>Ignore</v>
      </c>
      <c r="D1669" s="78">
        <f t="shared" si="79"/>
        <v>-2.746723E-3</v>
      </c>
      <c r="E1669" s="78">
        <f t="shared" si="80"/>
        <v>1.353408E-3</v>
      </c>
      <c r="F1669" s="76" t="str">
        <f>VLOOKUP(L1669,Mapping!D:H,5,0)</f>
        <v>AUM</v>
      </c>
      <c r="G1669" s="1" t="s">
        <v>648</v>
      </c>
      <c r="H1669" s="1" t="s">
        <v>323</v>
      </c>
      <c r="I1669" s="1" t="s">
        <v>326</v>
      </c>
      <c r="J1669" s="6">
        <v>212000</v>
      </c>
      <c r="K1669" s="1" t="s">
        <v>681</v>
      </c>
      <c r="L1669" s="6">
        <v>212194</v>
      </c>
      <c r="M1669" s="2">
        <v>0</v>
      </c>
      <c r="N1669" s="1" t="s">
        <v>691</v>
      </c>
      <c r="O1669" s="1" t="s">
        <v>651</v>
      </c>
      <c r="P1669" s="2">
        <v>0</v>
      </c>
      <c r="Q1669" s="2">
        <v>41001.31</v>
      </c>
      <c r="R1669" s="2">
        <v>-27467.23</v>
      </c>
      <c r="S1669" s="2">
        <v>0</v>
      </c>
      <c r="T1669" s="2">
        <v>0</v>
      </c>
      <c r="U1669" s="2">
        <v>13534.08</v>
      </c>
      <c r="V1669" s="2">
        <v>0</v>
      </c>
      <c r="W1669" s="2">
        <v>41001.31</v>
      </c>
      <c r="X1669" s="2">
        <v>-27467.23</v>
      </c>
      <c r="Y1669" s="2">
        <v>0</v>
      </c>
      <c r="Z1669" s="2">
        <v>0</v>
      </c>
      <c r="AA1669" s="2">
        <v>13534.08</v>
      </c>
    </row>
    <row r="1670" spans="1:27" ht="15" customHeight="1" x14ac:dyDescent="0.25">
      <c r="A1670" s="75" t="str">
        <f t="shared" si="78"/>
        <v>LECHIDIgnore</v>
      </c>
      <c r="B1670" s="75" t="str">
        <f>VLOOKUP(L1670,Mapping!D:F,3,0)</f>
        <v>Ignore</v>
      </c>
      <c r="C1670" s="75" t="str">
        <f>VLOOKUP(L1670,Mapping!D:G,4,0)</f>
        <v>Ignore</v>
      </c>
      <c r="D1670" s="78">
        <f t="shared" si="79"/>
        <v>-1.1050000000000001E-3</v>
      </c>
      <c r="E1670" s="78">
        <f t="shared" si="80"/>
        <v>0</v>
      </c>
      <c r="F1670" s="76" t="str">
        <f>VLOOKUP(L1670,Mapping!D:H,5,0)</f>
        <v>AUM</v>
      </c>
      <c r="G1670" s="1" t="s">
        <v>648</v>
      </c>
      <c r="H1670" s="1" t="s">
        <v>323</v>
      </c>
      <c r="I1670" s="1" t="s">
        <v>326</v>
      </c>
      <c r="J1670" s="6">
        <v>212000</v>
      </c>
      <c r="K1670" s="1" t="s">
        <v>681</v>
      </c>
      <c r="L1670" s="6">
        <v>212197</v>
      </c>
      <c r="M1670" s="2">
        <v>0</v>
      </c>
      <c r="N1670" s="1" t="s">
        <v>942</v>
      </c>
      <c r="O1670" s="1" t="s">
        <v>651</v>
      </c>
      <c r="P1670" s="2">
        <v>0</v>
      </c>
      <c r="Q1670" s="2">
        <v>11050</v>
      </c>
      <c r="R1670" s="2">
        <v>-11050</v>
      </c>
      <c r="S1670" s="2">
        <v>0</v>
      </c>
      <c r="T1670" s="2">
        <v>0</v>
      </c>
      <c r="U1670" s="2">
        <v>0</v>
      </c>
      <c r="V1670" s="2">
        <v>0</v>
      </c>
      <c r="W1670" s="2">
        <v>11050</v>
      </c>
      <c r="X1670" s="2">
        <v>-11050</v>
      </c>
      <c r="Y1670" s="2">
        <v>0</v>
      </c>
      <c r="Z1670" s="2">
        <v>0</v>
      </c>
      <c r="AA1670" s="2">
        <v>0</v>
      </c>
    </row>
    <row r="1671" spans="1:27" ht="15" customHeight="1" x14ac:dyDescent="0.25">
      <c r="A1671" s="75" t="str">
        <f t="shared" si="78"/>
        <v>LECHIDIgnore</v>
      </c>
      <c r="B1671" s="75" t="str">
        <f>VLOOKUP(L1671,Mapping!D:F,3,0)</f>
        <v>Ignore</v>
      </c>
      <c r="C1671" s="75" t="str">
        <f>VLOOKUP(L1671,Mapping!D:G,4,0)</f>
        <v>Ignore</v>
      </c>
      <c r="D1671" s="78">
        <f t="shared" si="79"/>
        <v>3.3904284E-2</v>
      </c>
      <c r="E1671" s="78">
        <f t="shared" si="80"/>
        <v>3.3904191E-2</v>
      </c>
      <c r="F1671" s="76" t="str">
        <f>VLOOKUP(L1671,Mapping!D:H,5,0)</f>
        <v>AUM</v>
      </c>
      <c r="G1671" s="1" t="s">
        <v>648</v>
      </c>
      <c r="H1671" s="1" t="s">
        <v>323</v>
      </c>
      <c r="I1671" s="1" t="s">
        <v>326</v>
      </c>
      <c r="J1671" s="6">
        <v>212000</v>
      </c>
      <c r="K1671" s="1" t="s">
        <v>681</v>
      </c>
      <c r="L1671" s="6">
        <v>212220</v>
      </c>
      <c r="M1671" s="2">
        <v>0</v>
      </c>
      <c r="N1671" s="1" t="s">
        <v>692</v>
      </c>
      <c r="O1671" s="1" t="s">
        <v>651</v>
      </c>
      <c r="P1671" s="2">
        <v>-0.93</v>
      </c>
      <c r="Q1671" s="2">
        <v>0</v>
      </c>
      <c r="R1671" s="2">
        <v>0</v>
      </c>
      <c r="S1671" s="2">
        <v>339042.84</v>
      </c>
      <c r="T1671" s="2">
        <v>0</v>
      </c>
      <c r="U1671" s="2">
        <v>339041.91</v>
      </c>
      <c r="V1671" s="2">
        <v>-0.93</v>
      </c>
      <c r="W1671" s="2">
        <v>0</v>
      </c>
      <c r="X1671" s="2">
        <v>0</v>
      </c>
      <c r="Y1671" s="2">
        <v>339042.84</v>
      </c>
      <c r="Z1671" s="2">
        <v>0</v>
      </c>
      <c r="AA1671" s="2">
        <v>339041.91</v>
      </c>
    </row>
    <row r="1672" spans="1:27" ht="15" customHeight="1" x14ac:dyDescent="0.25">
      <c r="A1672" s="75" t="str">
        <f t="shared" si="78"/>
        <v>LECHIDIgnore</v>
      </c>
      <c r="B1672" s="75" t="str">
        <f>VLOOKUP(L1672,Mapping!D:F,3,0)</f>
        <v>Ignore</v>
      </c>
      <c r="C1672" s="75" t="str">
        <f>VLOOKUP(L1672,Mapping!D:G,4,0)</f>
        <v>Ignore</v>
      </c>
      <c r="D1672" s="78">
        <f t="shared" si="79"/>
        <v>-1.8978312000000001E-2</v>
      </c>
      <c r="E1672" s="78">
        <f t="shared" si="80"/>
        <v>-1.8978312000000001E-2</v>
      </c>
      <c r="F1672" s="76" t="str">
        <f>VLOOKUP(L1672,Mapping!D:H,5,0)</f>
        <v>AUM</v>
      </c>
      <c r="G1672" s="1" t="s">
        <v>648</v>
      </c>
      <c r="H1672" s="1" t="s">
        <v>323</v>
      </c>
      <c r="I1672" s="1" t="s">
        <v>326</v>
      </c>
      <c r="J1672" s="6">
        <v>212000</v>
      </c>
      <c r="K1672" s="1" t="s">
        <v>681</v>
      </c>
      <c r="L1672" s="6">
        <v>212223</v>
      </c>
      <c r="M1672" s="2">
        <v>0</v>
      </c>
      <c r="N1672" s="1" t="s">
        <v>693</v>
      </c>
      <c r="O1672" s="1" t="s">
        <v>651</v>
      </c>
      <c r="P1672" s="2">
        <v>0</v>
      </c>
      <c r="Q1672" s="2">
        <v>0</v>
      </c>
      <c r="R1672" s="2">
        <v>-189783.12</v>
      </c>
      <c r="S1672" s="2">
        <v>0</v>
      </c>
      <c r="T1672" s="2">
        <v>-189783.12</v>
      </c>
      <c r="U1672" s="2">
        <v>0</v>
      </c>
      <c r="V1672" s="2">
        <v>0</v>
      </c>
      <c r="W1672" s="2">
        <v>0</v>
      </c>
      <c r="X1672" s="2">
        <v>-189783.12</v>
      </c>
      <c r="Y1672" s="2">
        <v>0</v>
      </c>
      <c r="Z1672" s="2">
        <v>-189783.12</v>
      </c>
      <c r="AA1672" s="2">
        <v>0</v>
      </c>
    </row>
    <row r="1673" spans="1:27" ht="15" customHeight="1" x14ac:dyDescent="0.25">
      <c r="A1673" s="75" t="str">
        <f t="shared" si="78"/>
        <v>LECHIDIgnore</v>
      </c>
      <c r="B1673" s="75" t="str">
        <f>VLOOKUP(L1673,Mapping!D:F,3,0)</f>
        <v>Ignore</v>
      </c>
      <c r="C1673" s="75" t="str">
        <f>VLOOKUP(L1673,Mapping!D:G,4,0)</f>
        <v>Ignore</v>
      </c>
      <c r="D1673" s="78">
        <f t="shared" si="79"/>
        <v>2.3195349999999997E-3</v>
      </c>
      <c r="E1673" s="78">
        <f t="shared" si="80"/>
        <v>2.5012160000000001E-3</v>
      </c>
      <c r="F1673" s="76" t="str">
        <f>VLOOKUP(L1673,Mapping!D:H,5,0)</f>
        <v>AUM</v>
      </c>
      <c r="G1673" s="1" t="s">
        <v>648</v>
      </c>
      <c r="H1673" s="1" t="s">
        <v>323</v>
      </c>
      <c r="I1673" s="1" t="s">
        <v>326</v>
      </c>
      <c r="J1673" s="6">
        <v>212000</v>
      </c>
      <c r="K1673" s="1" t="s">
        <v>681</v>
      </c>
      <c r="L1673" s="6">
        <v>212227</v>
      </c>
      <c r="M1673" s="2">
        <v>0</v>
      </c>
      <c r="N1673" s="1" t="s">
        <v>836</v>
      </c>
      <c r="O1673" s="1" t="s">
        <v>651</v>
      </c>
      <c r="P1673" s="2">
        <v>0</v>
      </c>
      <c r="Q1673" s="2">
        <v>1816.81</v>
      </c>
      <c r="R1673" s="2">
        <v>0</v>
      </c>
      <c r="S1673" s="2">
        <v>23195.35</v>
      </c>
      <c r="T1673" s="2">
        <v>0</v>
      </c>
      <c r="U1673" s="2">
        <v>25012.16</v>
      </c>
      <c r="V1673" s="2">
        <v>0</v>
      </c>
      <c r="W1673" s="2">
        <v>1816.81</v>
      </c>
      <c r="X1673" s="2">
        <v>0</v>
      </c>
      <c r="Y1673" s="2">
        <v>23195.35</v>
      </c>
      <c r="Z1673" s="2">
        <v>0</v>
      </c>
      <c r="AA1673" s="2">
        <v>25012.16</v>
      </c>
    </row>
    <row r="1674" spans="1:27" ht="15" customHeight="1" x14ac:dyDescent="0.25">
      <c r="A1674" s="75" t="str">
        <f t="shared" si="78"/>
        <v>LECHIDIgnore</v>
      </c>
      <c r="B1674" s="75" t="str">
        <f>VLOOKUP(L1674,Mapping!D:F,3,0)</f>
        <v>Ignore</v>
      </c>
      <c r="C1674" s="75" t="str">
        <f>VLOOKUP(L1674,Mapping!D:G,4,0)</f>
        <v>Ignore</v>
      </c>
      <c r="D1674" s="78">
        <f t="shared" si="79"/>
        <v>5.4700000000000001E-7</v>
      </c>
      <c r="E1674" s="78">
        <f t="shared" si="80"/>
        <v>1.3789999999999998E-6</v>
      </c>
      <c r="F1674" s="76" t="str">
        <f>VLOOKUP(L1674,Mapping!D:H,5,0)</f>
        <v>AUM</v>
      </c>
      <c r="G1674" s="1" t="s">
        <v>648</v>
      </c>
      <c r="H1674" s="1" t="s">
        <v>323</v>
      </c>
      <c r="I1674" s="1" t="s">
        <v>326</v>
      </c>
      <c r="J1674" s="6">
        <v>212000</v>
      </c>
      <c r="K1674" s="1" t="s">
        <v>681</v>
      </c>
      <c r="L1674" s="6">
        <v>212231</v>
      </c>
      <c r="M1674" s="2">
        <v>0</v>
      </c>
      <c r="N1674" s="1" t="s">
        <v>910</v>
      </c>
      <c r="O1674" s="1" t="s">
        <v>651</v>
      </c>
      <c r="P1674" s="2">
        <v>0</v>
      </c>
      <c r="Q1674" s="2">
        <v>8.32</v>
      </c>
      <c r="R1674" s="2">
        <v>0</v>
      </c>
      <c r="S1674" s="2">
        <v>5.47</v>
      </c>
      <c r="T1674" s="2">
        <v>0</v>
      </c>
      <c r="U1674" s="2">
        <v>13.79</v>
      </c>
      <c r="V1674" s="2">
        <v>0</v>
      </c>
      <c r="W1674" s="2">
        <v>8.32</v>
      </c>
      <c r="X1674" s="2">
        <v>0</v>
      </c>
      <c r="Y1674" s="2">
        <v>5.47</v>
      </c>
      <c r="Z1674" s="2">
        <v>0</v>
      </c>
      <c r="AA1674" s="2">
        <v>13.79</v>
      </c>
    </row>
    <row r="1675" spans="1:27" ht="15" customHeight="1" x14ac:dyDescent="0.25">
      <c r="A1675" s="75" t="str">
        <f t="shared" si="78"/>
        <v>LECHIDIgnore</v>
      </c>
      <c r="B1675" s="75" t="str">
        <f>VLOOKUP(L1675,Mapping!D:F,3,0)</f>
        <v>Ignore</v>
      </c>
      <c r="C1675" s="75" t="str">
        <f>VLOOKUP(L1675,Mapping!D:G,4,0)</f>
        <v>Ignore</v>
      </c>
      <c r="D1675" s="78">
        <f t="shared" si="79"/>
        <v>8.2220000000000002E-6</v>
      </c>
      <c r="E1675" s="78">
        <f t="shared" si="80"/>
        <v>1.2137400000000001E-4</v>
      </c>
      <c r="F1675" s="76" t="str">
        <f>VLOOKUP(L1675,Mapping!D:H,5,0)</f>
        <v>AUM</v>
      </c>
      <c r="G1675" s="1" t="s">
        <v>648</v>
      </c>
      <c r="H1675" s="1" t="s">
        <v>323</v>
      </c>
      <c r="I1675" s="1" t="s">
        <v>326</v>
      </c>
      <c r="J1675" s="6">
        <v>212000</v>
      </c>
      <c r="K1675" s="1" t="s">
        <v>681</v>
      </c>
      <c r="L1675" s="6">
        <v>212240</v>
      </c>
      <c r="M1675" s="2">
        <v>0</v>
      </c>
      <c r="N1675" s="1" t="s">
        <v>695</v>
      </c>
      <c r="O1675" s="1" t="s">
        <v>651</v>
      </c>
      <c r="P1675" s="2">
        <v>0</v>
      </c>
      <c r="Q1675" s="2">
        <v>1131.52</v>
      </c>
      <c r="R1675" s="2">
        <v>0</v>
      </c>
      <c r="S1675" s="2">
        <v>82.22</v>
      </c>
      <c r="T1675" s="2">
        <v>0</v>
      </c>
      <c r="U1675" s="2">
        <v>1213.74</v>
      </c>
      <c r="V1675" s="2">
        <v>0</v>
      </c>
      <c r="W1675" s="2">
        <v>1131.52</v>
      </c>
      <c r="X1675" s="2">
        <v>0</v>
      </c>
      <c r="Y1675" s="2">
        <v>82.22</v>
      </c>
      <c r="Z1675" s="2">
        <v>0</v>
      </c>
      <c r="AA1675" s="2">
        <v>1213.74</v>
      </c>
    </row>
    <row r="1676" spans="1:27" ht="15" customHeight="1" x14ac:dyDescent="0.25">
      <c r="A1676" s="75" t="str">
        <f t="shared" si="78"/>
        <v>LECHIDIgnore</v>
      </c>
      <c r="B1676" s="75" t="str">
        <f>VLOOKUP(L1676,Mapping!D:F,3,0)</f>
        <v>Ignore</v>
      </c>
      <c r="C1676" s="75" t="str">
        <f>VLOOKUP(L1676,Mapping!D:G,4,0)</f>
        <v>Ignore</v>
      </c>
      <c r="D1676" s="78">
        <f t="shared" si="79"/>
        <v>0</v>
      </c>
      <c r="E1676" s="78">
        <f t="shared" si="80"/>
        <v>-7.5000000000000002E-6</v>
      </c>
      <c r="F1676" s="76" t="str">
        <f>VLOOKUP(L1676,Mapping!D:H,5,0)</f>
        <v>AUM</v>
      </c>
      <c r="G1676" s="1" t="s">
        <v>648</v>
      </c>
      <c r="H1676" s="1" t="s">
        <v>323</v>
      </c>
      <c r="I1676" s="1" t="s">
        <v>326</v>
      </c>
      <c r="J1676" s="6">
        <v>212000</v>
      </c>
      <c r="K1676" s="1" t="s">
        <v>681</v>
      </c>
      <c r="L1676" s="6">
        <v>212247</v>
      </c>
      <c r="M1676" s="2">
        <v>0</v>
      </c>
      <c r="N1676" s="1" t="s">
        <v>696</v>
      </c>
      <c r="O1676" s="1" t="s">
        <v>651</v>
      </c>
      <c r="P1676" s="2">
        <v>-75</v>
      </c>
      <c r="Q1676" s="2">
        <v>0</v>
      </c>
      <c r="R1676" s="2">
        <v>0</v>
      </c>
      <c r="S1676" s="2">
        <v>0</v>
      </c>
      <c r="T1676" s="2">
        <v>-75</v>
      </c>
      <c r="U1676" s="2">
        <v>0</v>
      </c>
      <c r="V1676" s="2">
        <v>-75</v>
      </c>
      <c r="W1676" s="2">
        <v>0</v>
      </c>
      <c r="X1676" s="2">
        <v>0</v>
      </c>
      <c r="Y1676" s="2">
        <v>0</v>
      </c>
      <c r="Z1676" s="2">
        <v>-75</v>
      </c>
      <c r="AA1676" s="2">
        <v>0</v>
      </c>
    </row>
    <row r="1677" spans="1:27" ht="15" customHeight="1" x14ac:dyDescent="0.25">
      <c r="A1677" s="75" t="str">
        <f t="shared" si="78"/>
        <v>LECHIDIgnore</v>
      </c>
      <c r="B1677" s="75" t="str">
        <f>VLOOKUP(L1677,Mapping!D:F,3,0)</f>
        <v>Ignore</v>
      </c>
      <c r="C1677" s="75" t="str">
        <f>VLOOKUP(L1677,Mapping!D:G,4,0)</f>
        <v>Ignore</v>
      </c>
      <c r="D1677" s="78">
        <f t="shared" si="79"/>
        <v>-2.6819999999999999E-6</v>
      </c>
      <c r="E1677" s="78">
        <f t="shared" si="80"/>
        <v>4.7210000000000002E-6</v>
      </c>
      <c r="F1677" s="76" t="str">
        <f>VLOOKUP(L1677,Mapping!D:H,5,0)</f>
        <v>AUM</v>
      </c>
      <c r="G1677" s="1" t="s">
        <v>648</v>
      </c>
      <c r="H1677" s="1" t="s">
        <v>323</v>
      </c>
      <c r="I1677" s="1" t="s">
        <v>326</v>
      </c>
      <c r="J1677" s="6">
        <v>212000</v>
      </c>
      <c r="K1677" s="1" t="s">
        <v>681</v>
      </c>
      <c r="L1677" s="6">
        <v>212252</v>
      </c>
      <c r="M1677" s="2">
        <v>0</v>
      </c>
      <c r="N1677" s="1" t="s">
        <v>697</v>
      </c>
      <c r="O1677" s="1" t="s">
        <v>651</v>
      </c>
      <c r="P1677" s="2">
        <v>0</v>
      </c>
      <c r="Q1677" s="2">
        <v>74.03</v>
      </c>
      <c r="R1677" s="2">
        <v>-26.82</v>
      </c>
      <c r="S1677" s="2">
        <v>0</v>
      </c>
      <c r="T1677" s="2">
        <v>0</v>
      </c>
      <c r="U1677" s="2">
        <v>47.21</v>
      </c>
      <c r="V1677" s="2">
        <v>0</v>
      </c>
      <c r="W1677" s="2">
        <v>74.03</v>
      </c>
      <c r="X1677" s="2">
        <v>-26.82</v>
      </c>
      <c r="Y1677" s="2">
        <v>0</v>
      </c>
      <c r="Z1677" s="2">
        <v>0</v>
      </c>
      <c r="AA1677" s="2">
        <v>47.21</v>
      </c>
    </row>
    <row r="1678" spans="1:27" ht="15" customHeight="1" x14ac:dyDescent="0.25">
      <c r="A1678" s="75" t="str">
        <f t="shared" si="78"/>
        <v>LECHIDIgnore</v>
      </c>
      <c r="B1678" s="75" t="str">
        <f>VLOOKUP(L1678,Mapping!D:F,3,0)</f>
        <v>Ignore</v>
      </c>
      <c r="C1678" s="75" t="str">
        <f>VLOOKUP(L1678,Mapping!D:G,4,0)</f>
        <v>Ignore</v>
      </c>
      <c r="D1678" s="78">
        <f t="shared" si="79"/>
        <v>2.7120916999999998E-2</v>
      </c>
      <c r="E1678" s="78">
        <f t="shared" si="80"/>
        <v>2.7120916000000002E-2</v>
      </c>
      <c r="F1678" s="76" t="str">
        <f>VLOOKUP(L1678,Mapping!D:H,5,0)</f>
        <v>AUM</v>
      </c>
      <c r="G1678" s="1" t="s">
        <v>648</v>
      </c>
      <c r="H1678" s="1" t="s">
        <v>323</v>
      </c>
      <c r="I1678" s="1" t="s">
        <v>326</v>
      </c>
      <c r="J1678" s="6">
        <v>212000</v>
      </c>
      <c r="K1678" s="1" t="s">
        <v>681</v>
      </c>
      <c r="L1678" s="6">
        <v>212255</v>
      </c>
      <c r="M1678" s="2">
        <v>0</v>
      </c>
      <c r="N1678" s="1" t="s">
        <v>698</v>
      </c>
      <c r="O1678" s="1" t="s">
        <v>651</v>
      </c>
      <c r="P1678" s="2">
        <v>-0.01</v>
      </c>
      <c r="Q1678" s="2">
        <v>0</v>
      </c>
      <c r="R1678" s="2">
        <v>0</v>
      </c>
      <c r="S1678" s="2">
        <v>271209.17</v>
      </c>
      <c r="T1678" s="2">
        <v>0</v>
      </c>
      <c r="U1678" s="2">
        <v>271209.16000000003</v>
      </c>
      <c r="V1678" s="2">
        <v>-0.01</v>
      </c>
      <c r="W1678" s="2">
        <v>0</v>
      </c>
      <c r="X1678" s="2">
        <v>0</v>
      </c>
      <c r="Y1678" s="2">
        <v>271209.17</v>
      </c>
      <c r="Z1678" s="2">
        <v>0</v>
      </c>
      <c r="AA1678" s="2">
        <v>271209.16000000003</v>
      </c>
    </row>
    <row r="1679" spans="1:27" ht="15" customHeight="1" x14ac:dyDescent="0.25">
      <c r="A1679" s="75" t="str">
        <f t="shared" si="78"/>
        <v>LECHIDIgnore</v>
      </c>
      <c r="B1679" s="75" t="str">
        <f>VLOOKUP(L1679,Mapping!D:F,3,0)</f>
        <v>Ignore</v>
      </c>
      <c r="C1679" s="75" t="str">
        <f>VLOOKUP(L1679,Mapping!D:G,4,0)</f>
        <v>Ignore</v>
      </c>
      <c r="D1679" s="78">
        <f t="shared" si="79"/>
        <v>-1.2947989999999999E-3</v>
      </c>
      <c r="E1679" s="78">
        <f t="shared" si="80"/>
        <v>1.031499E-3</v>
      </c>
      <c r="F1679" s="76" t="str">
        <f>VLOOKUP(L1679,Mapping!D:H,5,0)</f>
        <v>AUM</v>
      </c>
      <c r="G1679" s="1" t="s">
        <v>648</v>
      </c>
      <c r="H1679" s="1" t="s">
        <v>323</v>
      </c>
      <c r="I1679" s="1" t="s">
        <v>326</v>
      </c>
      <c r="J1679" s="6">
        <v>212000</v>
      </c>
      <c r="K1679" s="1" t="s">
        <v>681</v>
      </c>
      <c r="L1679" s="6">
        <v>212271</v>
      </c>
      <c r="M1679" s="2">
        <v>0</v>
      </c>
      <c r="N1679" s="1" t="s">
        <v>700</v>
      </c>
      <c r="O1679" s="1" t="s">
        <v>651</v>
      </c>
      <c r="P1679" s="2">
        <v>0</v>
      </c>
      <c r="Q1679" s="2">
        <v>23262.98</v>
      </c>
      <c r="R1679" s="2">
        <v>-12947.99</v>
      </c>
      <c r="S1679" s="2">
        <v>0</v>
      </c>
      <c r="T1679" s="2">
        <v>0</v>
      </c>
      <c r="U1679" s="2">
        <v>10314.99</v>
      </c>
      <c r="V1679" s="2">
        <v>0</v>
      </c>
      <c r="W1679" s="2">
        <v>23262.98</v>
      </c>
      <c r="X1679" s="2">
        <v>-12947.99</v>
      </c>
      <c r="Y1679" s="2">
        <v>0</v>
      </c>
      <c r="Z1679" s="2">
        <v>0</v>
      </c>
      <c r="AA1679" s="2">
        <v>10314.99</v>
      </c>
    </row>
    <row r="1680" spans="1:27" ht="15" customHeight="1" x14ac:dyDescent="0.25">
      <c r="A1680" s="75" t="str">
        <f t="shared" si="78"/>
        <v>LECHIDIgnore</v>
      </c>
      <c r="B1680" s="75" t="str">
        <f>VLOOKUP(L1680,Mapping!D:F,3,0)</f>
        <v>Ignore</v>
      </c>
      <c r="C1680" s="75" t="str">
        <f>VLOOKUP(L1680,Mapping!D:G,4,0)</f>
        <v>Ignore</v>
      </c>
      <c r="D1680" s="78">
        <f t="shared" si="79"/>
        <v>-1.2947989999999999E-3</v>
      </c>
      <c r="E1680" s="78">
        <f t="shared" si="80"/>
        <v>1.031499E-3</v>
      </c>
      <c r="F1680" s="76" t="str">
        <f>VLOOKUP(L1680,Mapping!D:H,5,0)</f>
        <v>AUM</v>
      </c>
      <c r="G1680" s="1" t="s">
        <v>648</v>
      </c>
      <c r="H1680" s="1" t="s">
        <v>323</v>
      </c>
      <c r="I1680" s="1" t="s">
        <v>326</v>
      </c>
      <c r="J1680" s="6">
        <v>212000</v>
      </c>
      <c r="K1680" s="1" t="s">
        <v>681</v>
      </c>
      <c r="L1680" s="6">
        <v>212272</v>
      </c>
      <c r="M1680" s="2">
        <v>0</v>
      </c>
      <c r="N1680" s="1" t="s">
        <v>701</v>
      </c>
      <c r="O1680" s="1" t="s">
        <v>651</v>
      </c>
      <c r="P1680" s="2">
        <v>0</v>
      </c>
      <c r="Q1680" s="2">
        <v>23262.98</v>
      </c>
      <c r="R1680" s="2">
        <v>-12947.99</v>
      </c>
      <c r="S1680" s="2">
        <v>0</v>
      </c>
      <c r="T1680" s="2">
        <v>0</v>
      </c>
      <c r="U1680" s="2">
        <v>10314.99</v>
      </c>
      <c r="V1680" s="2">
        <v>0</v>
      </c>
      <c r="W1680" s="2">
        <v>23262.98</v>
      </c>
      <c r="X1680" s="2">
        <v>-12947.99</v>
      </c>
      <c r="Y1680" s="2">
        <v>0</v>
      </c>
      <c r="Z1680" s="2">
        <v>0</v>
      </c>
      <c r="AA1680" s="2">
        <v>10314.99</v>
      </c>
    </row>
    <row r="1681" spans="1:27" ht="15" customHeight="1" x14ac:dyDescent="0.25">
      <c r="A1681" s="75" t="str">
        <f t="shared" si="78"/>
        <v>LECHIDIgnore</v>
      </c>
      <c r="B1681" s="75" t="str">
        <f>VLOOKUP(L1681,Mapping!D:F,3,0)</f>
        <v>Ignore</v>
      </c>
      <c r="C1681" s="75" t="str">
        <f>VLOOKUP(L1681,Mapping!D:G,4,0)</f>
        <v>Ignore</v>
      </c>
      <c r="D1681" s="78">
        <f t="shared" si="79"/>
        <v>-1.35518E-4</v>
      </c>
      <c r="E1681" s="78">
        <f t="shared" si="80"/>
        <v>3.7863999999999995E-5</v>
      </c>
      <c r="F1681" s="76" t="str">
        <f>VLOOKUP(L1681,Mapping!D:H,5,0)</f>
        <v>AUM</v>
      </c>
      <c r="G1681" s="1" t="s">
        <v>648</v>
      </c>
      <c r="H1681" s="1" t="s">
        <v>323</v>
      </c>
      <c r="I1681" s="1" t="s">
        <v>326</v>
      </c>
      <c r="J1681" s="6">
        <v>212000</v>
      </c>
      <c r="K1681" s="1" t="s">
        <v>681</v>
      </c>
      <c r="L1681" s="6">
        <v>212427</v>
      </c>
      <c r="M1681" s="2">
        <v>0</v>
      </c>
      <c r="N1681" s="1" t="s">
        <v>768</v>
      </c>
      <c r="O1681" s="1" t="s">
        <v>651</v>
      </c>
      <c r="P1681" s="2">
        <v>0</v>
      </c>
      <c r="Q1681" s="2">
        <v>1733.82</v>
      </c>
      <c r="R1681" s="2">
        <v>-1355.18</v>
      </c>
      <c r="S1681" s="2">
        <v>0</v>
      </c>
      <c r="T1681" s="2">
        <v>0</v>
      </c>
      <c r="U1681" s="2">
        <v>378.64</v>
      </c>
      <c r="V1681" s="2">
        <v>0</v>
      </c>
      <c r="W1681" s="2">
        <v>1733.82</v>
      </c>
      <c r="X1681" s="2">
        <v>-1355.18</v>
      </c>
      <c r="Y1681" s="2">
        <v>0</v>
      </c>
      <c r="Z1681" s="2">
        <v>0</v>
      </c>
      <c r="AA1681" s="2">
        <v>378.64</v>
      </c>
    </row>
    <row r="1682" spans="1:27" ht="15" customHeight="1" x14ac:dyDescent="0.25">
      <c r="A1682" s="75" t="str">
        <f t="shared" si="78"/>
        <v>LECHIDIgnore</v>
      </c>
      <c r="B1682" s="75" t="str">
        <f>VLOOKUP(L1682,Mapping!D:F,3,0)</f>
        <v>Ignore</v>
      </c>
      <c r="C1682" s="75" t="str">
        <f>VLOOKUP(L1682,Mapping!D:G,4,0)</f>
        <v>Ignore</v>
      </c>
      <c r="D1682" s="78">
        <f t="shared" si="79"/>
        <v>8.2220000000000002E-6</v>
      </c>
      <c r="E1682" s="78">
        <f t="shared" si="80"/>
        <v>1.2137400000000001E-4</v>
      </c>
      <c r="F1682" s="76" t="str">
        <f>VLOOKUP(L1682,Mapping!D:H,5,0)</f>
        <v>AUM</v>
      </c>
      <c r="G1682" s="1" t="s">
        <v>648</v>
      </c>
      <c r="H1682" s="1" t="s">
        <v>323</v>
      </c>
      <c r="I1682" s="1" t="s">
        <v>326</v>
      </c>
      <c r="J1682" s="6">
        <v>212000</v>
      </c>
      <c r="K1682" s="1" t="s">
        <v>681</v>
      </c>
      <c r="L1682" s="6">
        <v>213166</v>
      </c>
      <c r="M1682" s="2">
        <v>0</v>
      </c>
      <c r="N1682" s="1" t="s">
        <v>702</v>
      </c>
      <c r="O1682" s="1" t="s">
        <v>651</v>
      </c>
      <c r="P1682" s="2">
        <v>0</v>
      </c>
      <c r="Q1682" s="2">
        <v>1131.52</v>
      </c>
      <c r="R1682" s="2">
        <v>0</v>
      </c>
      <c r="S1682" s="2">
        <v>82.22</v>
      </c>
      <c r="T1682" s="2">
        <v>0</v>
      </c>
      <c r="U1682" s="2">
        <v>1213.74</v>
      </c>
      <c r="V1682" s="2">
        <v>0</v>
      </c>
      <c r="W1682" s="2">
        <v>1131.52</v>
      </c>
      <c r="X1682" s="2">
        <v>0</v>
      </c>
      <c r="Y1682" s="2">
        <v>82.22</v>
      </c>
      <c r="Z1682" s="2">
        <v>0</v>
      </c>
      <c r="AA1682" s="2">
        <v>1213.74</v>
      </c>
    </row>
    <row r="1683" spans="1:27" ht="15" customHeight="1" x14ac:dyDescent="0.25">
      <c r="A1683" s="75" t="str">
        <f t="shared" si="78"/>
        <v>LECHIDIgnore</v>
      </c>
      <c r="B1683" s="75" t="str">
        <f>VLOOKUP(L1683,Mapping!D:F,3,0)</f>
        <v>Ignore</v>
      </c>
      <c r="C1683" s="75" t="str">
        <f>VLOOKUP(L1683,Mapping!D:G,4,0)</f>
        <v>Ignore</v>
      </c>
      <c r="D1683" s="78">
        <f t="shared" si="79"/>
        <v>-1.2675100000000001E-4</v>
      </c>
      <c r="E1683" s="78">
        <f t="shared" si="80"/>
        <v>0</v>
      </c>
      <c r="F1683" s="76" t="str">
        <f>VLOOKUP(L1683,Mapping!D:H,5,0)</f>
        <v>AUM</v>
      </c>
      <c r="G1683" s="1" t="s">
        <v>648</v>
      </c>
      <c r="H1683" s="1" t="s">
        <v>323</v>
      </c>
      <c r="I1683" s="1" t="s">
        <v>326</v>
      </c>
      <c r="J1683" s="6">
        <v>212000</v>
      </c>
      <c r="K1683" s="1" t="s">
        <v>681</v>
      </c>
      <c r="L1683" s="6">
        <v>214100</v>
      </c>
      <c r="M1683" s="2">
        <v>0</v>
      </c>
      <c r="N1683" s="1" t="s">
        <v>944</v>
      </c>
      <c r="O1683" s="1" t="s">
        <v>651</v>
      </c>
      <c r="P1683" s="2">
        <v>0</v>
      </c>
      <c r="Q1683" s="2">
        <v>1267.51</v>
      </c>
      <c r="R1683" s="2">
        <v>-1267.51</v>
      </c>
      <c r="S1683" s="2">
        <v>0</v>
      </c>
      <c r="T1683" s="2">
        <v>0</v>
      </c>
      <c r="U1683" s="2">
        <v>0</v>
      </c>
      <c r="V1683" s="2">
        <v>0</v>
      </c>
      <c r="W1683" s="2">
        <v>1267.51</v>
      </c>
      <c r="X1683" s="2">
        <v>-1267.51</v>
      </c>
      <c r="Y1683" s="2">
        <v>0</v>
      </c>
      <c r="Z1683" s="2">
        <v>0</v>
      </c>
      <c r="AA1683" s="2">
        <v>0</v>
      </c>
    </row>
    <row r="1684" spans="1:27" ht="15" customHeight="1" x14ac:dyDescent="0.25">
      <c r="A1684" s="75" t="str">
        <f t="shared" si="78"/>
        <v>LECHIDIgnore</v>
      </c>
      <c r="B1684" s="75" t="str">
        <f>VLOOKUP(L1684,Mapping!D:F,3,0)</f>
        <v>Ignore</v>
      </c>
      <c r="C1684" s="75" t="str">
        <f>VLOOKUP(L1684,Mapping!D:G,4,0)</f>
        <v>Ignore</v>
      </c>
      <c r="D1684" s="78">
        <f t="shared" si="79"/>
        <v>-1.4128487E-2</v>
      </c>
      <c r="E1684" s="78">
        <f t="shared" si="80"/>
        <v>1.1460803E-2</v>
      </c>
      <c r="F1684" s="76" t="str">
        <f>VLOOKUP(L1684,Mapping!D:H,5,0)</f>
        <v>AUM</v>
      </c>
      <c r="G1684" s="1" t="s">
        <v>648</v>
      </c>
      <c r="H1684" s="1" t="s">
        <v>323</v>
      </c>
      <c r="I1684" s="1" t="s">
        <v>326</v>
      </c>
      <c r="J1684" s="6">
        <v>213000</v>
      </c>
      <c r="K1684" s="1" t="s">
        <v>703</v>
      </c>
      <c r="L1684" s="6">
        <v>213500</v>
      </c>
      <c r="M1684" s="2">
        <v>0</v>
      </c>
      <c r="N1684" s="1" t="s">
        <v>704</v>
      </c>
      <c r="O1684" s="1" t="s">
        <v>651</v>
      </c>
      <c r="P1684" s="2">
        <v>0</v>
      </c>
      <c r="Q1684" s="2">
        <v>255892.9</v>
      </c>
      <c r="R1684" s="2">
        <v>-141284.87</v>
      </c>
      <c r="S1684" s="2">
        <v>0</v>
      </c>
      <c r="T1684" s="2">
        <v>0</v>
      </c>
      <c r="U1684" s="2">
        <v>114608.03</v>
      </c>
      <c r="V1684" s="2">
        <v>0</v>
      </c>
      <c r="W1684" s="2">
        <v>255892.9</v>
      </c>
      <c r="X1684" s="2">
        <v>-141284.87</v>
      </c>
      <c r="Y1684" s="2">
        <v>0</v>
      </c>
      <c r="Z1684" s="2">
        <v>0</v>
      </c>
      <c r="AA1684" s="2">
        <v>114608.03</v>
      </c>
    </row>
    <row r="1685" spans="1:27" ht="15" customHeight="1" x14ac:dyDescent="0.25">
      <c r="A1685" s="75" t="str">
        <f t="shared" si="78"/>
        <v>LECHIDIgnore</v>
      </c>
      <c r="B1685" s="75" t="str">
        <f>VLOOKUP(L1685,Mapping!D:F,3,0)</f>
        <v>Ignore</v>
      </c>
      <c r="C1685" s="75" t="str">
        <f>VLOOKUP(L1685,Mapping!D:G,4,0)</f>
        <v>Ignore</v>
      </c>
      <c r="D1685" s="78">
        <f t="shared" si="79"/>
        <v>2.4076990000000001E-3</v>
      </c>
      <c r="E1685" s="78">
        <f t="shared" si="80"/>
        <v>1.6609247000000001E-2</v>
      </c>
      <c r="F1685" s="76" t="str">
        <f>VLOOKUP(L1685,Mapping!D:H,5,0)</f>
        <v>AUM</v>
      </c>
      <c r="G1685" s="1" t="s">
        <v>648</v>
      </c>
      <c r="H1685" s="1" t="s">
        <v>323</v>
      </c>
      <c r="I1685" s="1" t="s">
        <v>326</v>
      </c>
      <c r="J1685" s="6">
        <v>220000</v>
      </c>
      <c r="K1685" s="1" t="s">
        <v>705</v>
      </c>
      <c r="L1685" s="6">
        <v>210125</v>
      </c>
      <c r="M1685" s="2">
        <v>0</v>
      </c>
      <c r="N1685" s="1" t="s">
        <v>1651</v>
      </c>
      <c r="O1685" s="1" t="s">
        <v>651</v>
      </c>
      <c r="P1685" s="2">
        <v>0</v>
      </c>
      <c r="Q1685" s="2">
        <v>142015.48000000001</v>
      </c>
      <c r="R1685" s="2">
        <v>0</v>
      </c>
      <c r="S1685" s="2">
        <v>24076.99</v>
      </c>
      <c r="T1685" s="2">
        <v>0</v>
      </c>
      <c r="U1685" s="2">
        <v>166092.47</v>
      </c>
      <c r="V1685" s="2">
        <v>0</v>
      </c>
      <c r="W1685" s="2">
        <v>142015.48000000001</v>
      </c>
      <c r="X1685" s="2">
        <v>0</v>
      </c>
      <c r="Y1685" s="2">
        <v>24076.99</v>
      </c>
      <c r="Z1685" s="2">
        <v>0</v>
      </c>
      <c r="AA1685" s="2">
        <v>166092.47</v>
      </c>
    </row>
    <row r="1686" spans="1:27" ht="15" customHeight="1" x14ac:dyDescent="0.25">
      <c r="A1686" s="75" t="str">
        <f t="shared" si="78"/>
        <v>LECHIDIgnore</v>
      </c>
      <c r="B1686" s="75" t="str">
        <f>VLOOKUP(L1686,Mapping!D:F,3,0)</f>
        <v>Ignore</v>
      </c>
      <c r="C1686" s="75" t="str">
        <f>VLOOKUP(L1686,Mapping!D:G,4,0)</f>
        <v>Ignore</v>
      </c>
      <c r="D1686" s="78">
        <f t="shared" si="79"/>
        <v>-1.2277450000000001E-3</v>
      </c>
      <c r="E1686" s="78">
        <f t="shared" si="80"/>
        <v>0</v>
      </c>
      <c r="F1686" s="76" t="str">
        <f>VLOOKUP(L1686,Mapping!D:H,5,0)</f>
        <v>AUM</v>
      </c>
      <c r="G1686" s="1" t="s">
        <v>648</v>
      </c>
      <c r="H1686" s="1" t="s">
        <v>323</v>
      </c>
      <c r="I1686" s="1" t="s">
        <v>326</v>
      </c>
      <c r="J1686" s="6">
        <v>220000</v>
      </c>
      <c r="K1686" s="1" t="s">
        <v>705</v>
      </c>
      <c r="L1686" s="6">
        <v>210180</v>
      </c>
      <c r="M1686" s="2">
        <v>0</v>
      </c>
      <c r="N1686" s="1" t="s">
        <v>1716</v>
      </c>
      <c r="O1686" s="1" t="s">
        <v>651</v>
      </c>
      <c r="P1686" s="2">
        <v>0</v>
      </c>
      <c r="Q1686" s="2">
        <v>12277.45</v>
      </c>
      <c r="R1686" s="2">
        <v>-12277.45</v>
      </c>
      <c r="S1686" s="2">
        <v>0</v>
      </c>
      <c r="T1686" s="2">
        <v>0</v>
      </c>
      <c r="U1686" s="2">
        <v>0</v>
      </c>
      <c r="V1686" s="2">
        <v>0</v>
      </c>
      <c r="W1686" s="2">
        <v>12277.45</v>
      </c>
      <c r="X1686" s="2">
        <v>-12277.45</v>
      </c>
      <c r="Y1686" s="2">
        <v>0</v>
      </c>
      <c r="Z1686" s="2">
        <v>0</v>
      </c>
      <c r="AA1686" s="2">
        <v>0</v>
      </c>
    </row>
    <row r="1687" spans="1:27" ht="15" customHeight="1" x14ac:dyDescent="0.25">
      <c r="A1687" s="75" t="str">
        <f t="shared" si="78"/>
        <v>LECHID1.2</v>
      </c>
      <c r="B1687" s="75">
        <f>VLOOKUP(L1687,Mapping!D:F,3,0)</f>
        <v>1.2</v>
      </c>
      <c r="C1687" s="75" t="str">
        <f>VLOOKUP(L1687,Mapping!D:G,4,0)</f>
        <v>Ignore</v>
      </c>
      <c r="D1687" s="78">
        <f t="shared" si="79"/>
        <v>-0.19850490300000001</v>
      </c>
      <c r="E1687" s="78">
        <f t="shared" si="80"/>
        <v>6.0685988469999996</v>
      </c>
      <c r="F1687" s="76">
        <f>VLOOKUP(L1687,Mapping!D:H,5,0)</f>
        <v>0</v>
      </c>
      <c r="G1687" s="1" t="s">
        <v>648</v>
      </c>
      <c r="H1687" s="1" t="s">
        <v>323</v>
      </c>
      <c r="I1687" s="1" t="s">
        <v>326</v>
      </c>
      <c r="J1687" s="6">
        <v>301000</v>
      </c>
      <c r="K1687" s="1" t="s">
        <v>710</v>
      </c>
      <c r="L1687" s="6">
        <v>310000</v>
      </c>
      <c r="M1687" s="2">
        <v>0</v>
      </c>
      <c r="N1687" s="1" t="s">
        <v>711</v>
      </c>
      <c r="O1687" s="1" t="s">
        <v>651</v>
      </c>
      <c r="P1687" s="2">
        <v>0</v>
      </c>
      <c r="Q1687" s="2">
        <v>62671037.5</v>
      </c>
      <c r="R1687" s="2">
        <v>-1985049.03</v>
      </c>
      <c r="S1687" s="2">
        <v>0</v>
      </c>
      <c r="T1687" s="2">
        <v>0</v>
      </c>
      <c r="U1687" s="2">
        <v>60685988.469999999</v>
      </c>
      <c r="V1687" s="2">
        <v>0</v>
      </c>
      <c r="W1687" s="2">
        <v>62671037.5</v>
      </c>
      <c r="X1687" s="2">
        <v>-1985049.03</v>
      </c>
      <c r="Y1687" s="2">
        <v>0</v>
      </c>
      <c r="Z1687" s="2">
        <v>0</v>
      </c>
      <c r="AA1687" s="2">
        <v>60685988.469999999</v>
      </c>
    </row>
    <row r="1688" spans="1:27" ht="15" customHeight="1" x14ac:dyDescent="0.25">
      <c r="A1688" s="75" t="str">
        <f t="shared" si="78"/>
        <v>LECHIDIgnore</v>
      </c>
      <c r="B1688" s="75" t="str">
        <f>VLOOKUP(L1688,Mapping!D:F,3,0)</f>
        <v>Ignore</v>
      </c>
      <c r="C1688" s="75" t="str">
        <f>VLOOKUP(L1688,Mapping!D:G,4,0)</f>
        <v>Ignore</v>
      </c>
      <c r="D1688" s="78">
        <f t="shared" si="79"/>
        <v>-0.24549878199999997</v>
      </c>
      <c r="E1688" s="78">
        <f t="shared" si="80"/>
        <v>-0.25899827599999997</v>
      </c>
      <c r="F1688" s="76">
        <f>VLOOKUP(L1688,Mapping!D:H,5,0)</f>
        <v>0</v>
      </c>
      <c r="G1688" s="1" t="s">
        <v>648</v>
      </c>
      <c r="H1688" s="1" t="s">
        <v>323</v>
      </c>
      <c r="I1688" s="1" t="s">
        <v>326</v>
      </c>
      <c r="J1688" s="6">
        <v>303000</v>
      </c>
      <c r="K1688" s="1" t="s">
        <v>712</v>
      </c>
      <c r="L1688" s="6">
        <v>303201</v>
      </c>
      <c r="M1688" s="2">
        <v>0</v>
      </c>
      <c r="N1688" s="1" t="s">
        <v>713</v>
      </c>
      <c r="O1688" s="1" t="s">
        <v>651</v>
      </c>
      <c r="P1688" s="2">
        <v>-134994.94</v>
      </c>
      <c r="Q1688" s="2">
        <v>0</v>
      </c>
      <c r="R1688" s="2">
        <v>-2454987.8199999998</v>
      </c>
      <c r="S1688" s="2">
        <v>0</v>
      </c>
      <c r="T1688" s="2">
        <v>-2589982.7599999998</v>
      </c>
      <c r="U1688" s="2">
        <v>0</v>
      </c>
      <c r="V1688" s="2">
        <v>-134994.94</v>
      </c>
      <c r="W1688" s="2">
        <v>0</v>
      </c>
      <c r="X1688" s="2">
        <v>-2454987.8199999998</v>
      </c>
      <c r="Y1688" s="2">
        <v>0</v>
      </c>
      <c r="Z1688" s="2">
        <v>-2589982.7599999998</v>
      </c>
      <c r="AA1688" s="2">
        <v>0</v>
      </c>
    </row>
    <row r="1689" spans="1:27" ht="15" customHeight="1" x14ac:dyDescent="0.25">
      <c r="A1689" s="75" t="str">
        <f t="shared" si="78"/>
        <v>LECHIDIgnore</v>
      </c>
      <c r="B1689" s="75" t="str">
        <f>VLOOKUP(L1689,Mapping!D:F,3,0)</f>
        <v>Ignore</v>
      </c>
      <c r="C1689" s="75" t="str">
        <f>VLOOKUP(L1689,Mapping!D:G,4,0)</f>
        <v>Ignore</v>
      </c>
      <c r="D1689" s="78">
        <f t="shared" si="79"/>
        <v>3.3490230000000005E-3</v>
      </c>
      <c r="E1689" s="78">
        <f t="shared" si="80"/>
        <v>0.10529211899999999</v>
      </c>
      <c r="F1689" s="76">
        <f>VLOOKUP(L1689,Mapping!D:H,5,0)</f>
        <v>0</v>
      </c>
      <c r="G1689" s="1" t="s">
        <v>648</v>
      </c>
      <c r="H1689" s="1" t="s">
        <v>323</v>
      </c>
      <c r="I1689" s="1" t="s">
        <v>326</v>
      </c>
      <c r="J1689" s="6">
        <v>303000</v>
      </c>
      <c r="K1689" s="1" t="s">
        <v>712</v>
      </c>
      <c r="L1689" s="6">
        <v>303245</v>
      </c>
      <c r="M1689" s="2">
        <v>0</v>
      </c>
      <c r="N1689" s="1" t="s">
        <v>715</v>
      </c>
      <c r="O1689" s="1" t="s">
        <v>651</v>
      </c>
      <c r="P1689" s="2">
        <v>0</v>
      </c>
      <c r="Q1689" s="2">
        <v>1019430.96</v>
      </c>
      <c r="R1689" s="2">
        <v>0</v>
      </c>
      <c r="S1689" s="2">
        <v>33490.230000000003</v>
      </c>
      <c r="T1689" s="2">
        <v>0</v>
      </c>
      <c r="U1689" s="2">
        <v>1052921.19</v>
      </c>
      <c r="V1689" s="2">
        <v>0</v>
      </c>
      <c r="W1689" s="2">
        <v>1019430.96</v>
      </c>
      <c r="X1689" s="2">
        <v>0</v>
      </c>
      <c r="Y1689" s="2">
        <v>33490.230000000003</v>
      </c>
      <c r="Z1689" s="2">
        <v>0</v>
      </c>
      <c r="AA1689" s="2">
        <v>1052921.19</v>
      </c>
    </row>
    <row r="1690" spans="1:27" ht="15" customHeight="1" x14ac:dyDescent="0.25">
      <c r="A1690" s="75" t="str">
        <f t="shared" si="78"/>
        <v>LECHIDIgnore</v>
      </c>
      <c r="B1690" s="75" t="str">
        <f>VLOOKUP(L1690,Mapping!D:F,3,0)</f>
        <v>Ignore</v>
      </c>
      <c r="C1690" s="75" t="str">
        <f>VLOOKUP(L1690,Mapping!D:G,4,0)</f>
        <v>Ignore</v>
      </c>
      <c r="D1690" s="78">
        <f t="shared" si="79"/>
        <v>0</v>
      </c>
      <c r="E1690" s="78">
        <f t="shared" si="80"/>
        <v>6.5182187000000003</v>
      </c>
      <c r="F1690" s="76">
        <f>VLOOKUP(L1690,Mapping!D:H,5,0)</f>
        <v>0</v>
      </c>
      <c r="G1690" s="1" t="s">
        <v>648</v>
      </c>
      <c r="H1690" s="1" t="s">
        <v>323</v>
      </c>
      <c r="I1690" s="1" t="s">
        <v>326</v>
      </c>
      <c r="J1690" s="6">
        <v>303000</v>
      </c>
      <c r="K1690" s="1" t="s">
        <v>712</v>
      </c>
      <c r="L1690" s="6">
        <v>390000</v>
      </c>
      <c r="M1690" s="2">
        <v>0</v>
      </c>
      <c r="N1690" s="1" t="s">
        <v>717</v>
      </c>
      <c r="O1690" s="1" t="s">
        <v>651</v>
      </c>
      <c r="P1690" s="2">
        <v>0</v>
      </c>
      <c r="Q1690" s="2">
        <v>65182187</v>
      </c>
      <c r="R1690" s="2">
        <v>0</v>
      </c>
      <c r="S1690" s="2">
        <v>0</v>
      </c>
      <c r="T1690" s="2">
        <v>0</v>
      </c>
      <c r="U1690" s="2">
        <v>65182187</v>
      </c>
      <c r="V1690" s="2">
        <v>0</v>
      </c>
      <c r="W1690" s="2">
        <v>65182187</v>
      </c>
      <c r="X1690" s="2">
        <v>0</v>
      </c>
      <c r="Y1690" s="2">
        <v>0</v>
      </c>
      <c r="Z1690" s="2">
        <v>0</v>
      </c>
      <c r="AA1690" s="2">
        <v>65182187</v>
      </c>
    </row>
    <row r="1691" spans="1:27" ht="15" customHeight="1" x14ac:dyDescent="0.25">
      <c r="A1691" s="75" t="str">
        <f t="shared" si="78"/>
        <v>LECHIDIgnore</v>
      </c>
      <c r="B1691" s="75" t="str">
        <f>VLOOKUP(L1691,Mapping!D:F,3,0)</f>
        <v>Ignore</v>
      </c>
      <c r="C1691" s="75" t="str">
        <f>VLOOKUP(L1691,Mapping!D:G,4,0)</f>
        <v>Ignore</v>
      </c>
      <c r="D1691" s="78">
        <f t="shared" si="79"/>
        <v>0</v>
      </c>
      <c r="E1691" s="78">
        <f t="shared" si="80"/>
        <v>-1.0859431939999999</v>
      </c>
      <c r="F1691" s="76">
        <f>VLOOKUP(L1691,Mapping!D:H,5,0)</f>
        <v>0</v>
      </c>
      <c r="G1691" s="1" t="s">
        <v>648</v>
      </c>
      <c r="H1691" s="1" t="s">
        <v>323</v>
      </c>
      <c r="I1691" s="1" t="s">
        <v>326</v>
      </c>
      <c r="J1691" s="6">
        <v>303000</v>
      </c>
      <c r="K1691" s="1" t="s">
        <v>712</v>
      </c>
      <c r="L1691" s="6">
        <v>390001</v>
      </c>
      <c r="M1691" s="2">
        <v>0</v>
      </c>
      <c r="N1691" s="1" t="s">
        <v>718</v>
      </c>
      <c r="O1691" s="1" t="s">
        <v>651</v>
      </c>
      <c r="P1691" s="2">
        <v>-10859431.939999999</v>
      </c>
      <c r="Q1691" s="2">
        <v>0</v>
      </c>
      <c r="R1691" s="2">
        <v>0</v>
      </c>
      <c r="S1691" s="2">
        <v>0</v>
      </c>
      <c r="T1691" s="2">
        <v>-10859431.939999999</v>
      </c>
      <c r="U1691" s="2">
        <v>0</v>
      </c>
      <c r="V1691" s="2">
        <v>-10859431.939999999</v>
      </c>
      <c r="W1691" s="2">
        <v>0</v>
      </c>
      <c r="X1691" s="2">
        <v>0</v>
      </c>
      <c r="Y1691" s="2">
        <v>0</v>
      </c>
      <c r="Z1691" s="2">
        <v>-10859431.939999999</v>
      </c>
      <c r="AA1691" s="2">
        <v>0</v>
      </c>
    </row>
    <row r="1692" spans="1:27" ht="15" customHeight="1" x14ac:dyDescent="0.25">
      <c r="A1692" s="75" t="str">
        <f t="shared" si="78"/>
        <v>LECHIDIgnore</v>
      </c>
      <c r="B1692" s="75" t="str">
        <f>VLOOKUP(L1692,Mapping!D:F,3,0)</f>
        <v>Ignore</v>
      </c>
      <c r="C1692" s="75" t="str">
        <f>VLOOKUP(L1692,Mapping!D:G,4,0)</f>
        <v>Ignore</v>
      </c>
      <c r="D1692" s="78">
        <f t="shared" si="79"/>
        <v>0</v>
      </c>
      <c r="E1692" s="78">
        <f t="shared" si="80"/>
        <v>-0.40220167400000001</v>
      </c>
      <c r="F1692" s="76">
        <f>VLOOKUP(L1692,Mapping!D:H,5,0)</f>
        <v>0</v>
      </c>
      <c r="G1692" s="1" t="s">
        <v>648</v>
      </c>
      <c r="H1692" s="1" t="s">
        <v>323</v>
      </c>
      <c r="I1692" s="1" t="s">
        <v>326</v>
      </c>
      <c r="J1692" s="6">
        <v>303000</v>
      </c>
      <c r="K1692" s="1" t="s">
        <v>712</v>
      </c>
      <c r="L1692" s="6">
        <v>390405</v>
      </c>
      <c r="M1692" s="2">
        <v>0</v>
      </c>
      <c r="N1692" s="1" t="s">
        <v>720</v>
      </c>
      <c r="O1692" s="1" t="s">
        <v>651</v>
      </c>
      <c r="P1692" s="2">
        <v>-4022016.74</v>
      </c>
      <c r="Q1692" s="2">
        <v>0</v>
      </c>
      <c r="R1692" s="2">
        <v>0</v>
      </c>
      <c r="S1692" s="2">
        <v>0</v>
      </c>
      <c r="T1692" s="2">
        <v>-4022016.74</v>
      </c>
      <c r="U1692" s="2">
        <v>0</v>
      </c>
      <c r="V1692" s="2">
        <v>-4022016.74</v>
      </c>
      <c r="W1692" s="2">
        <v>0</v>
      </c>
      <c r="X1692" s="2">
        <v>0</v>
      </c>
      <c r="Y1692" s="2">
        <v>0</v>
      </c>
      <c r="Z1692" s="2">
        <v>-4022016.74</v>
      </c>
      <c r="AA1692" s="2">
        <v>0</v>
      </c>
    </row>
    <row r="1693" spans="1:27" ht="15" customHeight="1" x14ac:dyDescent="0.25">
      <c r="A1693" s="75" t="str">
        <f t="shared" si="78"/>
        <v>LECHIDIgnore</v>
      </c>
      <c r="B1693" s="75" t="str">
        <f>VLOOKUP(L1693,Mapping!D:F,3,0)</f>
        <v>Ignore</v>
      </c>
      <c r="C1693" s="75" t="str">
        <f>VLOOKUP(L1693,Mapping!D:G,4,0)</f>
        <v>Ignore</v>
      </c>
      <c r="D1693" s="78">
        <f t="shared" si="79"/>
        <v>0</v>
      </c>
      <c r="E1693" s="78">
        <f t="shared" si="80"/>
        <v>1.1490899999999999E-4</v>
      </c>
      <c r="F1693" s="76">
        <f>VLOOKUP(L1693,Mapping!D:H,5,0)</f>
        <v>0</v>
      </c>
      <c r="G1693" s="1" t="s">
        <v>648</v>
      </c>
      <c r="H1693" s="1" t="s">
        <v>323</v>
      </c>
      <c r="I1693" s="1" t="s">
        <v>326</v>
      </c>
      <c r="J1693" s="6">
        <v>303000</v>
      </c>
      <c r="K1693" s="1" t="s">
        <v>712</v>
      </c>
      <c r="L1693" s="6">
        <v>390406</v>
      </c>
      <c r="M1693" s="2">
        <v>0</v>
      </c>
      <c r="N1693" s="1" t="s">
        <v>1027</v>
      </c>
      <c r="O1693" s="1" t="s">
        <v>651</v>
      </c>
      <c r="P1693" s="2">
        <v>0</v>
      </c>
      <c r="Q1693" s="2">
        <v>1149.0899999999999</v>
      </c>
      <c r="R1693" s="2">
        <v>0</v>
      </c>
      <c r="S1693" s="2">
        <v>0</v>
      </c>
      <c r="T1693" s="2">
        <v>0</v>
      </c>
      <c r="U1693" s="2">
        <v>1149.0899999999999</v>
      </c>
      <c r="V1693" s="2">
        <v>0</v>
      </c>
      <c r="W1693" s="2">
        <v>1149.0899999999999</v>
      </c>
      <c r="X1693" s="2">
        <v>0</v>
      </c>
      <c r="Y1693" s="2">
        <v>0</v>
      </c>
      <c r="Z1693" s="2">
        <v>0</v>
      </c>
      <c r="AA1693" s="2">
        <v>1149.0899999999999</v>
      </c>
    </row>
    <row r="1694" spans="1:27" ht="15" customHeight="1" x14ac:dyDescent="0.25">
      <c r="A1694" s="75" t="str">
        <f t="shared" si="78"/>
        <v>LECHIDIgnore</v>
      </c>
      <c r="B1694" s="75" t="str">
        <f>VLOOKUP(L1694,Mapping!D:F,3,0)</f>
        <v>Ignore</v>
      </c>
      <c r="C1694" s="75" t="str">
        <f>VLOOKUP(L1694,Mapping!D:G,4,0)</f>
        <v>Ignore</v>
      </c>
      <c r="D1694" s="78">
        <f t="shared" si="79"/>
        <v>0</v>
      </c>
      <c r="E1694" s="78">
        <f t="shared" si="80"/>
        <v>-1.9406182239999998</v>
      </c>
      <c r="F1694" s="76">
        <f>VLOOKUP(L1694,Mapping!D:H,5,0)</f>
        <v>0</v>
      </c>
      <c r="G1694" s="1" t="s">
        <v>648</v>
      </c>
      <c r="H1694" s="1" t="s">
        <v>323</v>
      </c>
      <c r="I1694" s="1" t="s">
        <v>326</v>
      </c>
      <c r="J1694" s="6">
        <v>303000</v>
      </c>
      <c r="K1694" s="1" t="s">
        <v>712</v>
      </c>
      <c r="L1694" s="6">
        <v>390445</v>
      </c>
      <c r="M1694" s="2">
        <v>0</v>
      </c>
      <c r="N1694" s="1" t="s">
        <v>721</v>
      </c>
      <c r="O1694" s="1" t="s">
        <v>651</v>
      </c>
      <c r="P1694" s="2">
        <v>-19406182.239999998</v>
      </c>
      <c r="Q1694" s="2">
        <v>0</v>
      </c>
      <c r="R1694" s="2">
        <v>0</v>
      </c>
      <c r="S1694" s="2">
        <v>0</v>
      </c>
      <c r="T1694" s="2">
        <v>-19406182.239999998</v>
      </c>
      <c r="U1694" s="2">
        <v>0</v>
      </c>
      <c r="V1694" s="2">
        <v>-19406182.239999998</v>
      </c>
      <c r="W1694" s="2">
        <v>0</v>
      </c>
      <c r="X1694" s="2">
        <v>0</v>
      </c>
      <c r="Y1694" s="2">
        <v>0</v>
      </c>
      <c r="Z1694" s="2">
        <v>-19406182.239999998</v>
      </c>
      <c r="AA1694" s="2">
        <v>0</v>
      </c>
    </row>
    <row r="1695" spans="1:27" ht="15" customHeight="1" x14ac:dyDescent="0.25">
      <c r="A1695" s="75" t="str">
        <f t="shared" si="78"/>
        <v>LECHID5.3</v>
      </c>
      <c r="B1695" s="75">
        <f>VLOOKUP(L1695,Mapping!D:F,3,0)</f>
        <v>5.3</v>
      </c>
      <c r="C1695" s="75" t="str">
        <f>VLOOKUP(L1695,Mapping!D:G,4,0)</f>
        <v>Ignore</v>
      </c>
      <c r="D1695" s="78">
        <f t="shared" si="79"/>
        <v>0.829885333</v>
      </c>
      <c r="E1695" s="78">
        <f t="shared" si="80"/>
        <v>0.829885333</v>
      </c>
      <c r="F1695" s="76">
        <f>VLOOKUP(L1695,Mapping!D:H,5,0)</f>
        <v>0</v>
      </c>
      <c r="G1695" s="1" t="s">
        <v>648</v>
      </c>
      <c r="H1695" s="1" t="s">
        <v>323</v>
      </c>
      <c r="I1695" s="1" t="s">
        <v>326</v>
      </c>
      <c r="J1695" s="6">
        <v>410000</v>
      </c>
      <c r="K1695" s="1" t="s">
        <v>723</v>
      </c>
      <c r="L1695" s="6">
        <v>411100</v>
      </c>
      <c r="M1695" s="2">
        <v>0</v>
      </c>
      <c r="N1695" s="1" t="s">
        <v>780</v>
      </c>
      <c r="O1695" s="1" t="s">
        <v>651</v>
      </c>
      <c r="P1695" s="2">
        <v>0</v>
      </c>
      <c r="Q1695" s="2">
        <v>0</v>
      </c>
      <c r="R1695" s="2">
        <v>0</v>
      </c>
      <c r="S1695" s="2">
        <v>8298853.3300000001</v>
      </c>
      <c r="T1695" s="2">
        <v>0</v>
      </c>
      <c r="U1695" s="2">
        <v>8298853.3300000001</v>
      </c>
      <c r="V1695" s="2">
        <v>0</v>
      </c>
      <c r="W1695" s="2">
        <v>0</v>
      </c>
      <c r="X1695" s="2">
        <v>0</v>
      </c>
      <c r="Y1695" s="2">
        <v>8298853.3300000001</v>
      </c>
      <c r="Z1695" s="2">
        <v>0</v>
      </c>
      <c r="AA1695" s="2">
        <v>8298853.3300000001</v>
      </c>
    </row>
    <row r="1696" spans="1:27" ht="15" customHeight="1" x14ac:dyDescent="0.25">
      <c r="A1696" s="75" t="str">
        <f t="shared" si="78"/>
        <v>LECHID5.3</v>
      </c>
      <c r="B1696" s="75">
        <f>VLOOKUP(L1696,Mapping!D:F,3,0)</f>
        <v>5.3</v>
      </c>
      <c r="C1696" s="75" t="str">
        <f>VLOOKUP(L1696,Mapping!D:G,4,0)</f>
        <v>Ignore</v>
      </c>
      <c r="D1696" s="78">
        <f t="shared" si="79"/>
        <v>2.0771100000000001E-3</v>
      </c>
      <c r="E1696" s="78">
        <f t="shared" si="80"/>
        <v>2.0771100000000001E-3</v>
      </c>
      <c r="F1696" s="76">
        <f>VLOOKUP(L1696,Mapping!D:H,5,0)</f>
        <v>0</v>
      </c>
      <c r="G1696" s="1" t="s">
        <v>648</v>
      </c>
      <c r="H1696" s="1" t="s">
        <v>323</v>
      </c>
      <c r="I1696" s="1" t="s">
        <v>326</v>
      </c>
      <c r="J1696" s="6">
        <v>410000</v>
      </c>
      <c r="K1696" s="1" t="s">
        <v>723</v>
      </c>
      <c r="L1696" s="6">
        <v>412120</v>
      </c>
      <c r="M1696" s="2">
        <v>0</v>
      </c>
      <c r="N1696" s="1" t="s">
        <v>724</v>
      </c>
      <c r="O1696" s="1" t="s">
        <v>651</v>
      </c>
      <c r="P1696" s="2">
        <v>0</v>
      </c>
      <c r="Q1696" s="2">
        <v>0</v>
      </c>
      <c r="R1696" s="2">
        <v>0</v>
      </c>
      <c r="S1696" s="2">
        <v>20771.100000000002</v>
      </c>
      <c r="T1696" s="2">
        <v>0</v>
      </c>
      <c r="U1696" s="2">
        <v>20771.100000000002</v>
      </c>
      <c r="V1696" s="2">
        <v>0</v>
      </c>
      <c r="W1696" s="2">
        <v>0</v>
      </c>
      <c r="X1696" s="2">
        <v>0</v>
      </c>
      <c r="Y1696" s="2">
        <v>20771.100000000002</v>
      </c>
      <c r="Z1696" s="2">
        <v>0</v>
      </c>
      <c r="AA1696" s="2">
        <v>20771.100000000002</v>
      </c>
    </row>
    <row r="1697" spans="1:27" ht="15" customHeight="1" x14ac:dyDescent="0.25">
      <c r="A1697" s="75" t="str">
        <f t="shared" si="78"/>
        <v>LECHIDIgnore</v>
      </c>
      <c r="B1697" s="75" t="str">
        <f>VLOOKUP(L1697,Mapping!D:F,3,0)</f>
        <v>Ignore</v>
      </c>
      <c r="C1697" s="75" t="str">
        <f>VLOOKUP(L1697,Mapping!D:G,4,0)</f>
        <v>Ignore</v>
      </c>
      <c r="D1697" s="78">
        <f t="shared" si="79"/>
        <v>1.2017975460000001</v>
      </c>
      <c r="E1697" s="78">
        <f t="shared" si="80"/>
        <v>5.0060426079999996</v>
      </c>
      <c r="F1697" s="76">
        <f>VLOOKUP(L1697,Mapping!D:H,5,0)</f>
        <v>0</v>
      </c>
      <c r="G1697" s="1" t="s">
        <v>648</v>
      </c>
      <c r="H1697" s="1" t="s">
        <v>323</v>
      </c>
      <c r="I1697" s="1" t="s">
        <v>326</v>
      </c>
      <c r="J1697" s="6">
        <v>430000</v>
      </c>
      <c r="K1697" s="1" t="s">
        <v>729</v>
      </c>
      <c r="L1697" s="6">
        <v>431100</v>
      </c>
      <c r="M1697" s="2">
        <v>0</v>
      </c>
      <c r="N1697" s="1" t="s">
        <v>813</v>
      </c>
      <c r="O1697" s="1" t="s">
        <v>651</v>
      </c>
      <c r="P1697" s="2">
        <v>0</v>
      </c>
      <c r="Q1697" s="2">
        <v>38042450.619999997</v>
      </c>
      <c r="R1697" s="2">
        <v>0</v>
      </c>
      <c r="S1697" s="2">
        <v>12017975.460000001</v>
      </c>
      <c r="T1697" s="2">
        <v>0</v>
      </c>
      <c r="U1697" s="2">
        <v>50060426.079999998</v>
      </c>
      <c r="V1697" s="2">
        <v>0</v>
      </c>
      <c r="W1697" s="2">
        <v>38042450.619999997</v>
      </c>
      <c r="X1697" s="2">
        <v>0</v>
      </c>
      <c r="Y1697" s="2">
        <v>12017975.460000001</v>
      </c>
      <c r="Z1697" s="2">
        <v>0</v>
      </c>
      <c r="AA1697" s="2">
        <v>50060426.079999998</v>
      </c>
    </row>
    <row r="1698" spans="1:27" ht="15" customHeight="1" x14ac:dyDescent="0.25">
      <c r="A1698" s="75" t="str">
        <f t="shared" si="78"/>
        <v>LECHIDIgnore</v>
      </c>
      <c r="B1698" s="75" t="str">
        <f>VLOOKUP(L1698,Mapping!D:F,3,0)</f>
        <v>Ignore</v>
      </c>
      <c r="C1698" s="75" t="str">
        <f>VLOOKUP(L1698,Mapping!D:G,4,0)</f>
        <v>Ignore</v>
      </c>
      <c r="D1698" s="78">
        <f t="shared" si="79"/>
        <v>2.7440699999999999E-3</v>
      </c>
      <c r="E1698" s="78">
        <f t="shared" si="80"/>
        <v>2.7440699999999999E-3</v>
      </c>
      <c r="F1698" s="76">
        <f>VLOOKUP(L1698,Mapping!D:H,5,0)</f>
        <v>0</v>
      </c>
      <c r="G1698" s="1" t="s">
        <v>648</v>
      </c>
      <c r="H1698" s="1" t="s">
        <v>323</v>
      </c>
      <c r="I1698" s="1" t="s">
        <v>326</v>
      </c>
      <c r="J1698" s="6">
        <v>430000</v>
      </c>
      <c r="K1698" s="1" t="s">
        <v>729</v>
      </c>
      <c r="L1698" s="6">
        <v>431120</v>
      </c>
      <c r="M1698" s="2">
        <v>0</v>
      </c>
      <c r="N1698" s="1" t="s">
        <v>928</v>
      </c>
      <c r="O1698" s="1" t="s">
        <v>651</v>
      </c>
      <c r="P1698" s="2">
        <v>0</v>
      </c>
      <c r="Q1698" s="2">
        <v>0</v>
      </c>
      <c r="R1698" s="2">
        <v>0</v>
      </c>
      <c r="S1698" s="2">
        <v>27440.7</v>
      </c>
      <c r="T1698" s="2">
        <v>0</v>
      </c>
      <c r="U1698" s="2">
        <v>27440.7</v>
      </c>
      <c r="V1698" s="2">
        <v>0</v>
      </c>
      <c r="W1698" s="2">
        <v>0</v>
      </c>
      <c r="X1698" s="2">
        <v>0</v>
      </c>
      <c r="Y1698" s="2">
        <v>27440.7</v>
      </c>
      <c r="Z1698" s="2">
        <v>0</v>
      </c>
      <c r="AA1698" s="2">
        <v>27440.7</v>
      </c>
    </row>
    <row r="1699" spans="1:27" ht="15" customHeight="1" x14ac:dyDescent="0.25">
      <c r="A1699" s="75" t="str">
        <f t="shared" si="78"/>
        <v>LECHIDIgnore</v>
      </c>
      <c r="B1699" s="75" t="str">
        <f>VLOOKUP(L1699,Mapping!D:F,3,0)</f>
        <v>Ignore</v>
      </c>
      <c r="C1699" s="75" t="str">
        <f>VLOOKUP(L1699,Mapping!D:G,4,0)</f>
        <v>Ignore</v>
      </c>
      <c r="D1699" s="78">
        <f t="shared" si="79"/>
        <v>-1.47942E-4</v>
      </c>
      <c r="E1699" s="78">
        <f t="shared" si="80"/>
        <v>-9.0305999999999999E-5</v>
      </c>
      <c r="F1699" s="76">
        <f>VLOOKUP(L1699,Mapping!D:H,5,0)</f>
        <v>0</v>
      </c>
      <c r="G1699" s="1" t="s">
        <v>648</v>
      </c>
      <c r="H1699" s="1" t="s">
        <v>323</v>
      </c>
      <c r="I1699" s="1" t="s">
        <v>326</v>
      </c>
      <c r="J1699" s="6">
        <v>430000</v>
      </c>
      <c r="K1699" s="1" t="s">
        <v>729</v>
      </c>
      <c r="L1699" s="6">
        <v>432110</v>
      </c>
      <c r="M1699" s="2">
        <v>0</v>
      </c>
      <c r="N1699" s="1" t="s">
        <v>886</v>
      </c>
      <c r="O1699" s="1" t="s">
        <v>651</v>
      </c>
      <c r="P1699" s="2">
        <v>0</v>
      </c>
      <c r="Q1699" s="2">
        <v>576.36</v>
      </c>
      <c r="R1699" s="2">
        <v>-1479.42</v>
      </c>
      <c r="S1699" s="2">
        <v>0</v>
      </c>
      <c r="T1699" s="2">
        <v>-903.06</v>
      </c>
      <c r="U1699" s="2">
        <v>0</v>
      </c>
      <c r="V1699" s="2">
        <v>0</v>
      </c>
      <c r="W1699" s="2">
        <v>576.36</v>
      </c>
      <c r="X1699" s="2">
        <v>-1479.42</v>
      </c>
      <c r="Y1699" s="2">
        <v>0</v>
      </c>
      <c r="Z1699" s="2">
        <v>-903.06</v>
      </c>
      <c r="AA1699" s="2">
        <v>0</v>
      </c>
    </row>
    <row r="1700" spans="1:27" ht="15" customHeight="1" x14ac:dyDescent="0.25">
      <c r="A1700" s="75" t="str">
        <f t="shared" si="78"/>
        <v>LECHIDIgnore</v>
      </c>
      <c r="B1700" s="75" t="str">
        <f>VLOOKUP(L1700,Mapping!D:F,3,0)</f>
        <v>Ignore</v>
      </c>
      <c r="C1700" s="75" t="str">
        <f>VLOOKUP(L1700,Mapping!D:G,4,0)</f>
        <v>Ignore</v>
      </c>
      <c r="D1700" s="78">
        <f t="shared" si="79"/>
        <v>-9.3329999999999993E-3</v>
      </c>
      <c r="E1700" s="78">
        <f t="shared" si="80"/>
        <v>-9.9918999999999997E-3</v>
      </c>
      <c r="F1700" s="76">
        <f>VLOOKUP(L1700,Mapping!D:H,5,0)</f>
        <v>0</v>
      </c>
      <c r="G1700" s="1" t="s">
        <v>648</v>
      </c>
      <c r="H1700" s="1" t="s">
        <v>323</v>
      </c>
      <c r="I1700" s="1" t="s">
        <v>326</v>
      </c>
      <c r="J1700" s="6">
        <v>430000</v>
      </c>
      <c r="K1700" s="1" t="s">
        <v>729</v>
      </c>
      <c r="L1700" s="6">
        <v>432130</v>
      </c>
      <c r="M1700" s="2">
        <v>0</v>
      </c>
      <c r="N1700" s="1" t="s">
        <v>731</v>
      </c>
      <c r="O1700" s="1" t="s">
        <v>651</v>
      </c>
      <c r="P1700" s="2">
        <v>-6589</v>
      </c>
      <c r="Q1700" s="2">
        <v>0</v>
      </c>
      <c r="R1700" s="2">
        <v>-93330</v>
      </c>
      <c r="S1700" s="2">
        <v>0</v>
      </c>
      <c r="T1700" s="2">
        <v>-99919</v>
      </c>
      <c r="U1700" s="2">
        <v>0</v>
      </c>
      <c r="V1700" s="2">
        <v>-6589</v>
      </c>
      <c r="W1700" s="2">
        <v>0</v>
      </c>
      <c r="X1700" s="2">
        <v>-93330</v>
      </c>
      <c r="Y1700" s="2">
        <v>0</v>
      </c>
      <c r="Z1700" s="2">
        <v>-99919</v>
      </c>
      <c r="AA1700" s="2">
        <v>0</v>
      </c>
    </row>
    <row r="1701" spans="1:27" ht="15" customHeight="1" x14ac:dyDescent="0.25">
      <c r="A1701" s="75" t="str">
        <f t="shared" si="78"/>
        <v>LECHID5.1</v>
      </c>
      <c r="B1701" s="75">
        <f>VLOOKUP(L1701,Mapping!D:F,3,0)</f>
        <v>5.0999999999999996</v>
      </c>
      <c r="C1701" s="75" t="str">
        <f>VLOOKUP(L1701,Mapping!D:G,4,0)</f>
        <v>Ignore</v>
      </c>
      <c r="D1701" s="78">
        <f t="shared" si="79"/>
        <v>7.9476080000000004E-2</v>
      </c>
      <c r="E1701" s="78">
        <f t="shared" si="80"/>
        <v>7.9476080000000004E-2</v>
      </c>
      <c r="F1701" s="76">
        <f>VLOOKUP(L1701,Mapping!D:H,5,0)</f>
        <v>0</v>
      </c>
      <c r="G1701" s="1" t="s">
        <v>648</v>
      </c>
      <c r="H1701" s="1" t="s">
        <v>323</v>
      </c>
      <c r="I1701" s="1" t="s">
        <v>326</v>
      </c>
      <c r="J1701" s="6">
        <v>450000</v>
      </c>
      <c r="K1701" s="1" t="s">
        <v>733</v>
      </c>
      <c r="L1701" s="6">
        <v>451100</v>
      </c>
      <c r="M1701" s="2">
        <v>0</v>
      </c>
      <c r="N1701" s="1" t="s">
        <v>781</v>
      </c>
      <c r="O1701" s="1" t="s">
        <v>651</v>
      </c>
      <c r="P1701" s="2">
        <v>0</v>
      </c>
      <c r="Q1701" s="2">
        <v>0</v>
      </c>
      <c r="R1701" s="2">
        <v>0</v>
      </c>
      <c r="S1701" s="2">
        <v>794760.8</v>
      </c>
      <c r="T1701" s="2">
        <v>0</v>
      </c>
      <c r="U1701" s="2">
        <v>794760.8</v>
      </c>
      <c r="V1701" s="2">
        <v>0</v>
      </c>
      <c r="W1701" s="2">
        <v>0</v>
      </c>
      <c r="X1701" s="2">
        <v>0</v>
      </c>
      <c r="Y1701" s="2">
        <v>794760.8</v>
      </c>
      <c r="Z1701" s="2">
        <v>0</v>
      </c>
      <c r="AA1701" s="2">
        <v>794760.8</v>
      </c>
    </row>
    <row r="1702" spans="1:27" ht="15" customHeight="1" x14ac:dyDescent="0.25">
      <c r="A1702" s="75" t="str">
        <f t="shared" si="78"/>
        <v>LECHID5.2</v>
      </c>
      <c r="B1702" s="75">
        <f>VLOOKUP(L1702,Mapping!D:F,3,0)</f>
        <v>5.2</v>
      </c>
      <c r="C1702" s="75" t="str">
        <f>VLOOKUP(L1702,Mapping!D:G,4,0)</f>
        <v>Ignore</v>
      </c>
      <c r="D1702" s="78">
        <f t="shared" si="79"/>
        <v>6.7117009999999996E-3</v>
      </c>
      <c r="E1702" s="78">
        <f t="shared" si="80"/>
        <v>6.7117009999999996E-3</v>
      </c>
      <c r="F1702" s="76">
        <f>VLOOKUP(L1702,Mapping!D:H,5,0)</f>
        <v>0</v>
      </c>
      <c r="G1702" s="1" t="s">
        <v>648</v>
      </c>
      <c r="H1702" s="1" t="s">
        <v>323</v>
      </c>
      <c r="I1702" s="1" t="s">
        <v>326</v>
      </c>
      <c r="J1702" s="6">
        <v>450000</v>
      </c>
      <c r="K1702" s="1" t="s">
        <v>733</v>
      </c>
      <c r="L1702" s="6">
        <v>452110</v>
      </c>
      <c r="M1702" s="2">
        <v>0</v>
      </c>
      <c r="N1702" s="1" t="s">
        <v>734</v>
      </c>
      <c r="O1702" s="1" t="s">
        <v>651</v>
      </c>
      <c r="P1702" s="2">
        <v>0</v>
      </c>
      <c r="Q1702" s="2">
        <v>0</v>
      </c>
      <c r="R1702" s="2">
        <v>0</v>
      </c>
      <c r="S1702" s="2">
        <v>67117.009999999995</v>
      </c>
      <c r="T1702" s="2">
        <v>0</v>
      </c>
      <c r="U1702" s="2">
        <v>67117.009999999995</v>
      </c>
      <c r="V1702" s="2">
        <v>0</v>
      </c>
      <c r="W1702" s="2">
        <v>0</v>
      </c>
      <c r="X1702" s="2">
        <v>0</v>
      </c>
      <c r="Y1702" s="2">
        <v>67117.009999999995</v>
      </c>
      <c r="Z1702" s="2">
        <v>0</v>
      </c>
      <c r="AA1702" s="2">
        <v>67117.009999999995</v>
      </c>
    </row>
    <row r="1703" spans="1:27" ht="15" customHeight="1" x14ac:dyDescent="0.25">
      <c r="A1703" s="75" t="str">
        <f t="shared" si="78"/>
        <v>LECHID5.2</v>
      </c>
      <c r="B1703" s="75">
        <f>VLOOKUP(L1703,Mapping!D:F,3,0)</f>
        <v>5.2</v>
      </c>
      <c r="C1703" s="75" t="str">
        <f>VLOOKUP(L1703,Mapping!D:G,4,0)</f>
        <v>Ignore</v>
      </c>
      <c r="D1703" s="78">
        <f t="shared" si="79"/>
        <v>1.5809999999999999E-5</v>
      </c>
      <c r="E1703" s="78">
        <f t="shared" si="80"/>
        <v>1.5809999999999999E-5</v>
      </c>
      <c r="F1703" s="76">
        <f>VLOOKUP(L1703,Mapping!D:H,5,0)</f>
        <v>0</v>
      </c>
      <c r="G1703" s="1" t="s">
        <v>648</v>
      </c>
      <c r="H1703" s="1" t="s">
        <v>323</v>
      </c>
      <c r="I1703" s="1" t="s">
        <v>326</v>
      </c>
      <c r="J1703" s="6">
        <v>450000</v>
      </c>
      <c r="K1703" s="1" t="s">
        <v>733</v>
      </c>
      <c r="L1703" s="6">
        <v>452111</v>
      </c>
      <c r="M1703" s="2">
        <v>0</v>
      </c>
      <c r="N1703" s="1" t="s">
        <v>735</v>
      </c>
      <c r="O1703" s="1" t="s">
        <v>651</v>
      </c>
      <c r="P1703" s="2">
        <v>0</v>
      </c>
      <c r="Q1703" s="2">
        <v>0</v>
      </c>
      <c r="R1703" s="2">
        <v>0</v>
      </c>
      <c r="S1703" s="2">
        <v>158.1</v>
      </c>
      <c r="T1703" s="2">
        <v>0</v>
      </c>
      <c r="U1703" s="2">
        <v>158.1</v>
      </c>
      <c r="V1703" s="2">
        <v>0</v>
      </c>
      <c r="W1703" s="2">
        <v>0</v>
      </c>
      <c r="X1703" s="2">
        <v>0</v>
      </c>
      <c r="Y1703" s="2">
        <v>158.1</v>
      </c>
      <c r="Z1703" s="2">
        <v>0</v>
      </c>
      <c r="AA1703" s="2">
        <v>158.1</v>
      </c>
    </row>
    <row r="1704" spans="1:27" ht="15" customHeight="1" x14ac:dyDescent="0.25">
      <c r="A1704" s="75" t="str">
        <f t="shared" si="78"/>
        <v>LECHID5.2</v>
      </c>
      <c r="B1704" s="75">
        <f>VLOOKUP(L1704,Mapping!D:F,3,0)</f>
        <v>5.2</v>
      </c>
      <c r="C1704" s="75" t="str">
        <f>VLOOKUP(L1704,Mapping!D:G,4,0)</f>
        <v>Ignore</v>
      </c>
      <c r="D1704" s="78">
        <f t="shared" si="79"/>
        <v>1.7496999999999999E-5</v>
      </c>
      <c r="E1704" s="78">
        <f t="shared" si="80"/>
        <v>1.7496999999999999E-5</v>
      </c>
      <c r="F1704" s="76">
        <f>VLOOKUP(L1704,Mapping!D:H,5,0)</f>
        <v>0</v>
      </c>
      <c r="G1704" s="1" t="s">
        <v>648</v>
      </c>
      <c r="H1704" s="1" t="s">
        <v>323</v>
      </c>
      <c r="I1704" s="1" t="s">
        <v>326</v>
      </c>
      <c r="J1704" s="6">
        <v>450000</v>
      </c>
      <c r="K1704" s="1" t="s">
        <v>733</v>
      </c>
      <c r="L1704" s="6">
        <v>452120</v>
      </c>
      <c r="M1704" s="2">
        <v>0</v>
      </c>
      <c r="N1704" s="1" t="s">
        <v>736</v>
      </c>
      <c r="O1704" s="1" t="s">
        <v>651</v>
      </c>
      <c r="P1704" s="2">
        <v>0</v>
      </c>
      <c r="Q1704" s="2">
        <v>0</v>
      </c>
      <c r="R1704" s="2">
        <v>0</v>
      </c>
      <c r="S1704" s="2">
        <v>174.97</v>
      </c>
      <c r="T1704" s="2">
        <v>0</v>
      </c>
      <c r="U1704" s="2">
        <v>174.97</v>
      </c>
      <c r="V1704" s="2">
        <v>0</v>
      </c>
      <c r="W1704" s="2">
        <v>0</v>
      </c>
      <c r="X1704" s="2">
        <v>0</v>
      </c>
      <c r="Y1704" s="2">
        <v>174.97</v>
      </c>
      <c r="Z1704" s="2">
        <v>0</v>
      </c>
      <c r="AA1704" s="2">
        <v>174.97</v>
      </c>
    </row>
    <row r="1705" spans="1:27" ht="15" customHeight="1" x14ac:dyDescent="0.25">
      <c r="A1705" s="75" t="str">
        <f t="shared" si="78"/>
        <v>LECHID5.2</v>
      </c>
      <c r="B1705" s="75">
        <f>VLOOKUP(L1705,Mapping!D:F,3,0)</f>
        <v>5.2</v>
      </c>
      <c r="C1705" s="75" t="str">
        <f>VLOOKUP(L1705,Mapping!D:G,4,0)</f>
        <v>Ignore</v>
      </c>
      <c r="D1705" s="78">
        <f t="shared" si="79"/>
        <v>3.4200000000000001E-2</v>
      </c>
      <c r="E1705" s="78">
        <f t="shared" si="80"/>
        <v>3.4200000000000001E-2</v>
      </c>
      <c r="F1705" s="76">
        <f>VLOOKUP(L1705,Mapping!D:H,5,0)</f>
        <v>0</v>
      </c>
      <c r="G1705" s="1" t="s">
        <v>648</v>
      </c>
      <c r="H1705" s="1" t="s">
        <v>323</v>
      </c>
      <c r="I1705" s="1" t="s">
        <v>326</v>
      </c>
      <c r="J1705" s="6">
        <v>450000</v>
      </c>
      <c r="K1705" s="1" t="s">
        <v>733</v>
      </c>
      <c r="L1705" s="6">
        <v>452130</v>
      </c>
      <c r="M1705" s="2">
        <v>0</v>
      </c>
      <c r="N1705" s="1" t="s">
        <v>737</v>
      </c>
      <c r="O1705" s="1" t="s">
        <v>651</v>
      </c>
      <c r="P1705" s="2">
        <v>0</v>
      </c>
      <c r="Q1705" s="2">
        <v>0</v>
      </c>
      <c r="R1705" s="2">
        <v>0</v>
      </c>
      <c r="S1705" s="2">
        <v>342000</v>
      </c>
      <c r="T1705" s="2">
        <v>0</v>
      </c>
      <c r="U1705" s="2">
        <v>342000</v>
      </c>
      <c r="V1705" s="2">
        <v>0</v>
      </c>
      <c r="W1705" s="2">
        <v>0</v>
      </c>
      <c r="X1705" s="2">
        <v>0</v>
      </c>
      <c r="Y1705" s="2">
        <v>342000</v>
      </c>
      <c r="Z1705" s="2">
        <v>0</v>
      </c>
      <c r="AA1705" s="2">
        <v>342000</v>
      </c>
    </row>
    <row r="1706" spans="1:27" ht="15" customHeight="1" x14ac:dyDescent="0.25">
      <c r="A1706" s="75" t="str">
        <f t="shared" si="78"/>
        <v>LECHID5.2</v>
      </c>
      <c r="B1706" s="75">
        <f>VLOOKUP(L1706,Mapping!D:F,3,0)</f>
        <v>5.2</v>
      </c>
      <c r="C1706" s="75" t="str">
        <f>VLOOKUP(L1706,Mapping!D:G,4,0)</f>
        <v>Ignore</v>
      </c>
      <c r="D1706" s="78">
        <f t="shared" si="79"/>
        <v>2.7842000000000002E-5</v>
      </c>
      <c r="E1706" s="78">
        <f t="shared" si="80"/>
        <v>2.7842000000000002E-5</v>
      </c>
      <c r="F1706" s="76">
        <f>VLOOKUP(L1706,Mapping!D:H,5,0)</f>
        <v>0</v>
      </c>
      <c r="G1706" s="1" t="s">
        <v>648</v>
      </c>
      <c r="H1706" s="1" t="s">
        <v>323</v>
      </c>
      <c r="I1706" s="1" t="s">
        <v>326</v>
      </c>
      <c r="J1706" s="6">
        <v>450000</v>
      </c>
      <c r="K1706" s="1" t="s">
        <v>733</v>
      </c>
      <c r="L1706" s="6">
        <v>452230</v>
      </c>
      <c r="M1706" s="2">
        <v>0</v>
      </c>
      <c r="N1706" s="1" t="s">
        <v>740</v>
      </c>
      <c r="O1706" s="1" t="s">
        <v>651</v>
      </c>
      <c r="P1706" s="2">
        <v>0</v>
      </c>
      <c r="Q1706" s="2">
        <v>0</v>
      </c>
      <c r="R1706" s="2">
        <v>0</v>
      </c>
      <c r="S1706" s="2">
        <v>278.42</v>
      </c>
      <c r="T1706" s="2">
        <v>0</v>
      </c>
      <c r="U1706" s="2">
        <v>278.42</v>
      </c>
      <c r="V1706" s="2">
        <v>0</v>
      </c>
      <c r="W1706" s="2">
        <v>0</v>
      </c>
      <c r="X1706" s="2">
        <v>0</v>
      </c>
      <c r="Y1706" s="2">
        <v>278.42</v>
      </c>
      <c r="Z1706" s="2">
        <v>0</v>
      </c>
      <c r="AA1706" s="2">
        <v>278.42</v>
      </c>
    </row>
    <row r="1707" spans="1:27" ht="15" customHeight="1" x14ac:dyDescent="0.25">
      <c r="A1707" s="75" t="str">
        <f t="shared" si="78"/>
        <v>LECHID5.2</v>
      </c>
      <c r="B1707" s="75">
        <f>VLOOKUP(L1707,Mapping!D:F,3,0)</f>
        <v>5.2</v>
      </c>
      <c r="C1707" s="75" t="str">
        <f>VLOOKUP(L1707,Mapping!D:G,4,0)</f>
        <v>Ignore</v>
      </c>
      <c r="D1707" s="78">
        <f t="shared" si="79"/>
        <v>4.5793230000000006E-3</v>
      </c>
      <c r="E1707" s="78">
        <f t="shared" si="80"/>
        <v>4.5793230000000006E-3</v>
      </c>
      <c r="F1707" s="76">
        <f>VLOOKUP(L1707,Mapping!D:H,5,0)</f>
        <v>0</v>
      </c>
      <c r="G1707" s="1" t="s">
        <v>648</v>
      </c>
      <c r="H1707" s="1" t="s">
        <v>323</v>
      </c>
      <c r="I1707" s="1" t="s">
        <v>326</v>
      </c>
      <c r="J1707" s="6">
        <v>450000</v>
      </c>
      <c r="K1707" s="1" t="s">
        <v>733</v>
      </c>
      <c r="L1707" s="6">
        <v>452247</v>
      </c>
      <c r="M1707" s="2">
        <v>0</v>
      </c>
      <c r="N1707" s="1" t="s">
        <v>741</v>
      </c>
      <c r="O1707" s="1" t="s">
        <v>651</v>
      </c>
      <c r="P1707" s="2">
        <v>0</v>
      </c>
      <c r="Q1707" s="2">
        <v>0</v>
      </c>
      <c r="R1707" s="2">
        <v>0</v>
      </c>
      <c r="S1707" s="2">
        <v>45793.23</v>
      </c>
      <c r="T1707" s="2">
        <v>0</v>
      </c>
      <c r="U1707" s="2">
        <v>45793.23</v>
      </c>
      <c r="V1707" s="2">
        <v>0</v>
      </c>
      <c r="W1707" s="2">
        <v>0</v>
      </c>
      <c r="X1707" s="2">
        <v>0</v>
      </c>
      <c r="Y1707" s="2">
        <v>45793.23</v>
      </c>
      <c r="Z1707" s="2">
        <v>0</v>
      </c>
      <c r="AA1707" s="2">
        <v>45793.23</v>
      </c>
    </row>
    <row r="1708" spans="1:27" ht="15" customHeight="1" x14ac:dyDescent="0.25">
      <c r="A1708" s="75" t="str">
        <f t="shared" si="78"/>
        <v>LECHID5.5</v>
      </c>
      <c r="B1708" s="75">
        <f>VLOOKUP(L1708,Mapping!D:F,3,0)</f>
        <v>5.5</v>
      </c>
      <c r="C1708" s="75" t="str">
        <f>VLOOKUP(L1708,Mapping!D:G,4,0)</f>
        <v>Ignore</v>
      </c>
      <c r="D1708" s="78">
        <f t="shared" si="79"/>
        <v>9.0834000000000005E-5</v>
      </c>
      <c r="E1708" s="78">
        <f t="shared" si="80"/>
        <v>9.0834000000000005E-5</v>
      </c>
      <c r="F1708" s="76">
        <f>VLOOKUP(L1708,Mapping!D:H,5,0)</f>
        <v>0</v>
      </c>
      <c r="G1708" s="1" t="s">
        <v>648</v>
      </c>
      <c r="H1708" s="1" t="s">
        <v>323</v>
      </c>
      <c r="I1708" s="1" t="s">
        <v>326</v>
      </c>
      <c r="J1708" s="6">
        <v>460000</v>
      </c>
      <c r="K1708" s="1" t="s">
        <v>742</v>
      </c>
      <c r="L1708" s="6">
        <v>455103</v>
      </c>
      <c r="M1708" s="2">
        <v>0</v>
      </c>
      <c r="N1708" s="1" t="s">
        <v>744</v>
      </c>
      <c r="O1708" s="1" t="s">
        <v>651</v>
      </c>
      <c r="P1708" s="2">
        <v>0</v>
      </c>
      <c r="Q1708" s="2">
        <v>0</v>
      </c>
      <c r="R1708" s="2">
        <v>0</v>
      </c>
      <c r="S1708" s="2">
        <v>908.34</v>
      </c>
      <c r="T1708" s="2">
        <v>0</v>
      </c>
      <c r="U1708" s="2">
        <v>908.34</v>
      </c>
      <c r="V1708" s="2">
        <v>0</v>
      </c>
      <c r="W1708" s="2">
        <v>0</v>
      </c>
      <c r="X1708" s="2">
        <v>0</v>
      </c>
      <c r="Y1708" s="2">
        <v>908.34</v>
      </c>
      <c r="Z1708" s="2">
        <v>0</v>
      </c>
      <c r="AA1708" s="2">
        <v>908.34</v>
      </c>
    </row>
    <row r="1709" spans="1:27" ht="15" customHeight="1" x14ac:dyDescent="0.25">
      <c r="A1709" s="75" t="str">
        <f t="shared" si="78"/>
        <v>LECHID5.5</v>
      </c>
      <c r="B1709" s="75">
        <f>VLOOKUP(L1709,Mapping!D:F,3,0)</f>
        <v>5.5</v>
      </c>
      <c r="C1709" s="75" t="str">
        <f>VLOOKUP(L1709,Mapping!D:G,4,0)</f>
        <v>Ignore</v>
      </c>
      <c r="D1709" s="78">
        <f t="shared" si="79"/>
        <v>1.1902000000000001E-4</v>
      </c>
      <c r="E1709" s="78">
        <f t="shared" si="80"/>
        <v>1.1902000000000001E-4</v>
      </c>
      <c r="F1709" s="76">
        <f>VLOOKUP(L1709,Mapping!D:H,5,0)</f>
        <v>0</v>
      </c>
      <c r="G1709" s="1" t="s">
        <v>648</v>
      </c>
      <c r="H1709" s="1" t="s">
        <v>323</v>
      </c>
      <c r="I1709" s="1" t="s">
        <v>326</v>
      </c>
      <c r="J1709" s="6">
        <v>460000</v>
      </c>
      <c r="K1709" s="1" t="s">
        <v>742</v>
      </c>
      <c r="L1709" s="6">
        <v>460100</v>
      </c>
      <c r="M1709" s="2">
        <v>0</v>
      </c>
      <c r="N1709" s="1" t="s">
        <v>815</v>
      </c>
      <c r="O1709" s="1" t="s">
        <v>651</v>
      </c>
      <c r="P1709" s="2">
        <v>0</v>
      </c>
      <c r="Q1709" s="2">
        <v>0</v>
      </c>
      <c r="R1709" s="2">
        <v>0</v>
      </c>
      <c r="S1709" s="2">
        <v>1190.2</v>
      </c>
      <c r="T1709" s="2">
        <v>0</v>
      </c>
      <c r="U1709" s="2">
        <v>1190.2</v>
      </c>
      <c r="V1709" s="2">
        <v>0</v>
      </c>
      <c r="W1709" s="2">
        <v>0</v>
      </c>
      <c r="X1709" s="2">
        <v>0</v>
      </c>
      <c r="Y1709" s="2">
        <v>1190.2</v>
      </c>
      <c r="Z1709" s="2">
        <v>0</v>
      </c>
      <c r="AA1709" s="2">
        <v>1190.2</v>
      </c>
    </row>
    <row r="1710" spans="1:27" ht="15" customHeight="1" x14ac:dyDescent="0.25">
      <c r="A1710" s="75" t="str">
        <f t="shared" si="78"/>
        <v>LECHID5.5</v>
      </c>
      <c r="B1710" s="75">
        <f>VLOOKUP(L1710,Mapping!D:F,3,0)</f>
        <v>5.5</v>
      </c>
      <c r="C1710" s="75" t="str">
        <f>VLOOKUP(L1710,Mapping!D:G,4,0)</f>
        <v>Ignore</v>
      </c>
      <c r="D1710" s="78">
        <f t="shared" si="79"/>
        <v>-1.2522600000000001E-4</v>
      </c>
      <c r="E1710" s="78">
        <f t="shared" si="80"/>
        <v>-1.2522600000000001E-4</v>
      </c>
      <c r="F1710" s="76">
        <f>VLOOKUP(L1710,Mapping!D:H,5,0)</f>
        <v>0</v>
      </c>
      <c r="G1710" s="1" t="s">
        <v>648</v>
      </c>
      <c r="H1710" s="1" t="s">
        <v>323</v>
      </c>
      <c r="I1710" s="1" t="s">
        <v>326</v>
      </c>
      <c r="J1710" s="6">
        <v>460000</v>
      </c>
      <c r="K1710" s="1" t="s">
        <v>742</v>
      </c>
      <c r="L1710" s="6">
        <v>460101</v>
      </c>
      <c r="M1710" s="2">
        <v>0</v>
      </c>
      <c r="N1710" s="1" t="s">
        <v>818</v>
      </c>
      <c r="O1710" s="1" t="s">
        <v>651</v>
      </c>
      <c r="P1710" s="2">
        <v>0</v>
      </c>
      <c r="Q1710" s="2">
        <v>0</v>
      </c>
      <c r="R1710" s="2">
        <v>-1252.26</v>
      </c>
      <c r="S1710" s="2">
        <v>0</v>
      </c>
      <c r="T1710" s="2">
        <v>-1252.26</v>
      </c>
      <c r="U1710" s="2">
        <v>0</v>
      </c>
      <c r="V1710" s="2">
        <v>0</v>
      </c>
      <c r="W1710" s="2">
        <v>0</v>
      </c>
      <c r="X1710" s="2">
        <v>-1252.26</v>
      </c>
      <c r="Y1710" s="2">
        <v>0</v>
      </c>
      <c r="Z1710" s="2">
        <v>-1252.26</v>
      </c>
      <c r="AA1710" s="2">
        <v>0</v>
      </c>
    </row>
    <row r="1711" spans="1:27" ht="15" customHeight="1" x14ac:dyDescent="0.25">
      <c r="A1711" s="75" t="str">
        <f t="shared" si="78"/>
        <v>LECHID5.5</v>
      </c>
      <c r="B1711" s="75">
        <f>VLOOKUP(L1711,Mapping!D:F,3,0)</f>
        <v>5.5</v>
      </c>
      <c r="C1711" s="75" t="str">
        <f>VLOOKUP(L1711,Mapping!D:G,4,0)</f>
        <v>Ignore</v>
      </c>
      <c r="D1711" s="78">
        <f t="shared" si="79"/>
        <v>6.2060000000000004E-6</v>
      </c>
      <c r="E1711" s="78">
        <f t="shared" si="80"/>
        <v>6.2060000000000004E-6</v>
      </c>
      <c r="F1711" s="76">
        <f>VLOOKUP(L1711,Mapping!D:H,5,0)</f>
        <v>0</v>
      </c>
      <c r="G1711" s="1" t="s">
        <v>648</v>
      </c>
      <c r="H1711" s="1" t="s">
        <v>323</v>
      </c>
      <c r="I1711" s="1" t="s">
        <v>326</v>
      </c>
      <c r="J1711" s="6">
        <v>460000</v>
      </c>
      <c r="K1711" s="1" t="s">
        <v>742</v>
      </c>
      <c r="L1711" s="6">
        <v>460143</v>
      </c>
      <c r="M1711" s="2">
        <v>0</v>
      </c>
      <c r="N1711" s="1" t="s">
        <v>816</v>
      </c>
      <c r="O1711" s="1" t="s">
        <v>651</v>
      </c>
      <c r="P1711" s="2">
        <v>0</v>
      </c>
      <c r="Q1711" s="2">
        <v>0</v>
      </c>
      <c r="R1711" s="2">
        <v>0</v>
      </c>
      <c r="S1711" s="2">
        <v>62.06</v>
      </c>
      <c r="T1711" s="2">
        <v>0</v>
      </c>
      <c r="U1711" s="2">
        <v>62.06</v>
      </c>
      <c r="V1711" s="2">
        <v>0</v>
      </c>
      <c r="W1711" s="2">
        <v>0</v>
      </c>
      <c r="X1711" s="2">
        <v>0</v>
      </c>
      <c r="Y1711" s="2">
        <v>62.06</v>
      </c>
      <c r="Z1711" s="2">
        <v>0</v>
      </c>
      <c r="AA1711" s="2">
        <v>62.06</v>
      </c>
    </row>
    <row r="1712" spans="1:27" ht="15" customHeight="1" x14ac:dyDescent="0.25">
      <c r="A1712" s="75" t="str">
        <f t="shared" si="78"/>
        <v>LECHID5.3</v>
      </c>
      <c r="B1712" s="75">
        <f>VLOOKUP(L1712,Mapping!D:F,3,0)</f>
        <v>5.3</v>
      </c>
      <c r="C1712" s="75" t="str">
        <f>VLOOKUP(L1712,Mapping!D:G,4,0)</f>
        <v>Ignore</v>
      </c>
      <c r="D1712" s="78">
        <f t="shared" si="79"/>
        <v>-8.2203887000000003E-2</v>
      </c>
      <c r="E1712" s="78">
        <f t="shared" si="80"/>
        <v>-8.2203887000000003E-2</v>
      </c>
      <c r="F1712" s="76">
        <f>VLOOKUP(L1712,Mapping!D:H,5,0)</f>
        <v>0</v>
      </c>
      <c r="G1712" s="1" t="s">
        <v>648</v>
      </c>
      <c r="H1712" s="1" t="s">
        <v>323</v>
      </c>
      <c r="I1712" s="1" t="s">
        <v>326</v>
      </c>
      <c r="J1712" s="6">
        <v>510000</v>
      </c>
      <c r="K1712" s="1" t="s">
        <v>745</v>
      </c>
      <c r="L1712" s="6">
        <v>511100</v>
      </c>
      <c r="M1712" s="2">
        <v>0</v>
      </c>
      <c r="N1712" s="1" t="s">
        <v>782</v>
      </c>
      <c r="O1712" s="1" t="s">
        <v>651</v>
      </c>
      <c r="P1712" s="2">
        <v>0</v>
      </c>
      <c r="Q1712" s="2">
        <v>0</v>
      </c>
      <c r="R1712" s="2">
        <v>-822038.87</v>
      </c>
      <c r="S1712" s="2">
        <v>0</v>
      </c>
      <c r="T1712" s="2">
        <v>-822038.87</v>
      </c>
      <c r="U1712" s="2">
        <v>0</v>
      </c>
      <c r="V1712" s="2">
        <v>0</v>
      </c>
      <c r="W1712" s="2">
        <v>0</v>
      </c>
      <c r="X1712" s="2">
        <v>-822038.87</v>
      </c>
      <c r="Y1712" s="2">
        <v>0</v>
      </c>
      <c r="Z1712" s="2">
        <v>-822038.87</v>
      </c>
      <c r="AA1712" s="2">
        <v>0</v>
      </c>
    </row>
    <row r="1713" spans="1:27" ht="15" customHeight="1" x14ac:dyDescent="0.25">
      <c r="A1713" s="75" t="str">
        <f t="shared" si="78"/>
        <v>LECHID6.3</v>
      </c>
      <c r="B1713" s="75">
        <f>VLOOKUP(L1713,Mapping!D:F,3,0)</f>
        <v>6.3</v>
      </c>
      <c r="C1713" s="75" t="str">
        <f>VLOOKUP(L1713,Mapping!D:G,4,0)</f>
        <v>Mirror</v>
      </c>
      <c r="D1713" s="78">
        <f t="shared" si="79"/>
        <v>-1.5522999999999999E-4</v>
      </c>
      <c r="E1713" s="78">
        <f t="shared" si="80"/>
        <v>-1.5522999999999999E-4</v>
      </c>
      <c r="F1713" s="76">
        <f>VLOOKUP(L1713,Mapping!D:H,5,0)</f>
        <v>0</v>
      </c>
      <c r="G1713" s="1" t="s">
        <v>648</v>
      </c>
      <c r="H1713" s="1" t="s">
        <v>323</v>
      </c>
      <c r="I1713" s="1" t="s">
        <v>326</v>
      </c>
      <c r="J1713" s="6">
        <v>550000</v>
      </c>
      <c r="K1713" s="1" t="s">
        <v>752</v>
      </c>
      <c r="L1713" s="6">
        <v>553007</v>
      </c>
      <c r="M1713" s="2">
        <v>0</v>
      </c>
      <c r="N1713" s="1" t="s">
        <v>753</v>
      </c>
      <c r="O1713" s="1" t="s">
        <v>651</v>
      </c>
      <c r="P1713" s="2">
        <v>0</v>
      </c>
      <c r="Q1713" s="2">
        <v>0</v>
      </c>
      <c r="R1713" s="2">
        <v>-1552.3</v>
      </c>
      <c r="S1713" s="2">
        <v>0</v>
      </c>
      <c r="T1713" s="2">
        <v>-1552.3</v>
      </c>
      <c r="U1713" s="2">
        <v>0</v>
      </c>
      <c r="V1713" s="2">
        <v>0</v>
      </c>
      <c r="W1713" s="2">
        <v>0</v>
      </c>
      <c r="X1713" s="2">
        <v>-1552.3</v>
      </c>
      <c r="Y1713" s="2">
        <v>0</v>
      </c>
      <c r="Z1713" s="2">
        <v>-1552.3</v>
      </c>
      <c r="AA1713" s="2">
        <v>0</v>
      </c>
    </row>
    <row r="1714" spans="1:27" ht="15" customHeight="1" x14ac:dyDescent="0.25">
      <c r="A1714" s="75" t="str">
        <f t="shared" si="78"/>
        <v>LECHID6.3</v>
      </c>
      <c r="B1714" s="75">
        <f>VLOOKUP(L1714,Mapping!D:F,3,0)</f>
        <v>6.3</v>
      </c>
      <c r="C1714" s="75" t="str">
        <f>VLOOKUP(L1714,Mapping!D:G,4,0)</f>
        <v>Mirror</v>
      </c>
      <c r="D1714" s="78">
        <f t="shared" si="79"/>
        <v>-2.3600000000000001E-3</v>
      </c>
      <c r="E1714" s="78">
        <f t="shared" si="80"/>
        <v>-2.3600000000000001E-3</v>
      </c>
      <c r="F1714" s="76">
        <f>VLOOKUP(L1714,Mapping!D:H,5,0)</f>
        <v>0</v>
      </c>
      <c r="G1714" s="1" t="s">
        <v>648</v>
      </c>
      <c r="H1714" s="1" t="s">
        <v>323</v>
      </c>
      <c r="I1714" s="1" t="s">
        <v>326</v>
      </c>
      <c r="J1714" s="6">
        <v>550000</v>
      </c>
      <c r="K1714" s="1" t="s">
        <v>752</v>
      </c>
      <c r="L1714" s="6">
        <v>553020</v>
      </c>
      <c r="M1714" s="2">
        <v>0</v>
      </c>
      <c r="N1714" s="1" t="s">
        <v>1652</v>
      </c>
      <c r="O1714" s="1" t="s">
        <v>651</v>
      </c>
      <c r="P1714" s="2">
        <v>0</v>
      </c>
      <c r="Q1714" s="2">
        <v>0</v>
      </c>
      <c r="R1714" s="2">
        <v>-23600</v>
      </c>
      <c r="S1714" s="2">
        <v>0</v>
      </c>
      <c r="T1714" s="2">
        <v>-23600</v>
      </c>
      <c r="U1714" s="2">
        <v>0</v>
      </c>
      <c r="V1714" s="2">
        <v>0</v>
      </c>
      <c r="W1714" s="2">
        <v>0</v>
      </c>
      <c r="X1714" s="2">
        <v>-23600</v>
      </c>
      <c r="Y1714" s="2">
        <v>0</v>
      </c>
      <c r="Z1714" s="2">
        <v>-23600</v>
      </c>
      <c r="AA1714" s="2">
        <v>0</v>
      </c>
    </row>
    <row r="1715" spans="1:27" ht="15" customHeight="1" x14ac:dyDescent="0.25">
      <c r="A1715" s="75" t="str">
        <f t="shared" si="78"/>
        <v>LECHID6.3</v>
      </c>
      <c r="B1715" s="75">
        <f>VLOOKUP(L1715,Mapping!D:F,3,0)</f>
        <v>6.3</v>
      </c>
      <c r="C1715" s="75" t="str">
        <f>VLOOKUP(L1715,Mapping!D:G,4,0)</f>
        <v>Mirror</v>
      </c>
      <c r="D1715" s="78">
        <f t="shared" si="79"/>
        <v>-5.1551599999999993E-4</v>
      </c>
      <c r="E1715" s="78">
        <f t="shared" si="80"/>
        <v>-5.1551599999999993E-4</v>
      </c>
      <c r="F1715" s="76">
        <f>VLOOKUP(L1715,Mapping!D:H,5,0)</f>
        <v>0</v>
      </c>
      <c r="G1715" s="1" t="s">
        <v>648</v>
      </c>
      <c r="H1715" s="1" t="s">
        <v>323</v>
      </c>
      <c r="I1715" s="1" t="s">
        <v>326</v>
      </c>
      <c r="J1715" s="6">
        <v>550000</v>
      </c>
      <c r="K1715" s="1" t="s">
        <v>752</v>
      </c>
      <c r="L1715" s="6">
        <v>553107</v>
      </c>
      <c r="M1715" s="2">
        <v>0</v>
      </c>
      <c r="N1715" s="1" t="s">
        <v>755</v>
      </c>
      <c r="O1715" s="1" t="s">
        <v>651</v>
      </c>
      <c r="P1715" s="2">
        <v>0</v>
      </c>
      <c r="Q1715" s="2">
        <v>0</v>
      </c>
      <c r="R1715" s="2">
        <v>-5155.16</v>
      </c>
      <c r="S1715" s="2">
        <v>0</v>
      </c>
      <c r="T1715" s="2">
        <v>-5155.16</v>
      </c>
      <c r="U1715" s="2">
        <v>0</v>
      </c>
      <c r="V1715" s="2">
        <v>0</v>
      </c>
      <c r="W1715" s="2">
        <v>0</v>
      </c>
      <c r="X1715" s="2">
        <v>-5155.16</v>
      </c>
      <c r="Y1715" s="2">
        <v>0</v>
      </c>
      <c r="Z1715" s="2">
        <v>-5155.16</v>
      </c>
      <c r="AA1715" s="2">
        <v>0</v>
      </c>
    </row>
    <row r="1716" spans="1:27" ht="15" customHeight="1" x14ac:dyDescent="0.25">
      <c r="A1716" s="75" t="str">
        <f t="shared" si="78"/>
        <v>LECHID6.3</v>
      </c>
      <c r="B1716" s="75">
        <f>VLOOKUP(L1716,Mapping!D:F,3,0)</f>
        <v>6.3</v>
      </c>
      <c r="C1716" s="75" t="str">
        <f>VLOOKUP(L1716,Mapping!D:G,4,0)</f>
        <v>Mirror</v>
      </c>
      <c r="D1716" s="78">
        <f t="shared" si="79"/>
        <v>1.8978312000000001E-2</v>
      </c>
      <c r="E1716" s="78">
        <f t="shared" si="80"/>
        <v>1.8978312000000001E-2</v>
      </c>
      <c r="F1716" s="76">
        <f>VLOOKUP(L1716,Mapping!D:H,5,0)</f>
        <v>0</v>
      </c>
      <c r="G1716" s="1" t="s">
        <v>648</v>
      </c>
      <c r="H1716" s="1" t="s">
        <v>323</v>
      </c>
      <c r="I1716" s="1" t="s">
        <v>326</v>
      </c>
      <c r="J1716" s="6">
        <v>550000</v>
      </c>
      <c r="K1716" s="1" t="s">
        <v>752</v>
      </c>
      <c r="L1716" s="6">
        <v>553111</v>
      </c>
      <c r="M1716" s="2">
        <v>0</v>
      </c>
      <c r="N1716" s="1" t="s">
        <v>756</v>
      </c>
      <c r="O1716" s="1" t="s">
        <v>651</v>
      </c>
      <c r="P1716" s="2">
        <v>0</v>
      </c>
      <c r="Q1716" s="2">
        <v>0</v>
      </c>
      <c r="R1716" s="2">
        <v>0</v>
      </c>
      <c r="S1716" s="2">
        <v>189783.12</v>
      </c>
      <c r="T1716" s="2">
        <v>0</v>
      </c>
      <c r="U1716" s="2">
        <v>189783.12</v>
      </c>
      <c r="V1716" s="2">
        <v>0</v>
      </c>
      <c r="W1716" s="2">
        <v>0</v>
      </c>
      <c r="X1716" s="2">
        <v>0</v>
      </c>
      <c r="Y1716" s="2">
        <v>189783.12</v>
      </c>
      <c r="Z1716" s="2">
        <v>0</v>
      </c>
      <c r="AA1716" s="2">
        <v>189783.12</v>
      </c>
    </row>
    <row r="1717" spans="1:27" ht="15" customHeight="1" x14ac:dyDescent="0.25">
      <c r="A1717" s="75" t="str">
        <f t="shared" si="78"/>
        <v>LECHID6.2</v>
      </c>
      <c r="B1717" s="75">
        <f>VLOOKUP(L1717,Mapping!D:F,3,0)</f>
        <v>6.2</v>
      </c>
      <c r="C1717" s="75" t="str">
        <f>VLOOKUP(L1717,Mapping!D:G,4,0)</f>
        <v>Mirror</v>
      </c>
      <c r="D1717" s="78">
        <f t="shared" si="79"/>
        <v>-7.6212999999999997E-5</v>
      </c>
      <c r="E1717" s="78">
        <f t="shared" si="80"/>
        <v>-7.6212999999999997E-5</v>
      </c>
      <c r="F1717" s="76">
        <f>VLOOKUP(L1717,Mapping!D:H,5,0)</f>
        <v>0</v>
      </c>
      <c r="G1717" s="1" t="s">
        <v>648</v>
      </c>
      <c r="H1717" s="1" t="s">
        <v>323</v>
      </c>
      <c r="I1717" s="1" t="s">
        <v>326</v>
      </c>
      <c r="J1717" s="6">
        <v>550000</v>
      </c>
      <c r="K1717" s="1" t="s">
        <v>752</v>
      </c>
      <c r="L1717" s="6">
        <v>553131</v>
      </c>
      <c r="M1717" s="2">
        <v>0</v>
      </c>
      <c r="N1717" s="1" t="s">
        <v>757</v>
      </c>
      <c r="O1717" s="1" t="s">
        <v>651</v>
      </c>
      <c r="P1717" s="2">
        <v>0</v>
      </c>
      <c r="Q1717" s="2">
        <v>0</v>
      </c>
      <c r="R1717" s="2">
        <v>-762.13</v>
      </c>
      <c r="S1717" s="2">
        <v>0</v>
      </c>
      <c r="T1717" s="2">
        <v>-762.13</v>
      </c>
      <c r="U1717" s="2">
        <v>0</v>
      </c>
      <c r="V1717" s="2">
        <v>0</v>
      </c>
      <c r="W1717" s="2">
        <v>0</v>
      </c>
      <c r="X1717" s="2">
        <v>-762.13</v>
      </c>
      <c r="Y1717" s="2">
        <v>0</v>
      </c>
      <c r="Z1717" s="2">
        <v>-762.13</v>
      </c>
      <c r="AA1717" s="2">
        <v>0</v>
      </c>
    </row>
    <row r="1718" spans="1:27" ht="15" customHeight="1" x14ac:dyDescent="0.25">
      <c r="A1718" s="75" t="str">
        <f t="shared" si="78"/>
        <v>LECHID6.3</v>
      </c>
      <c r="B1718" s="75">
        <f>VLOOKUP(L1718,Mapping!D:F,3,0)</f>
        <v>6.3</v>
      </c>
      <c r="C1718" s="75" t="str">
        <f>VLOOKUP(L1718,Mapping!D:G,4,0)</f>
        <v>Mirror</v>
      </c>
      <c r="D1718" s="78">
        <f t="shared" si="79"/>
        <v>-2.0844499999999997E-4</v>
      </c>
      <c r="E1718" s="78">
        <f t="shared" si="80"/>
        <v>-2.0844499999999997E-4</v>
      </c>
      <c r="F1718" s="76">
        <f>VLOOKUP(L1718,Mapping!D:H,5,0)</f>
        <v>0</v>
      </c>
      <c r="G1718" s="1" t="s">
        <v>648</v>
      </c>
      <c r="H1718" s="1" t="s">
        <v>323</v>
      </c>
      <c r="I1718" s="1" t="s">
        <v>326</v>
      </c>
      <c r="J1718" s="6">
        <v>550000</v>
      </c>
      <c r="K1718" s="1" t="s">
        <v>752</v>
      </c>
      <c r="L1718" s="6">
        <v>553141</v>
      </c>
      <c r="M1718" s="2">
        <v>0</v>
      </c>
      <c r="N1718" s="1" t="s">
        <v>758</v>
      </c>
      <c r="O1718" s="1" t="s">
        <v>651</v>
      </c>
      <c r="P1718" s="2">
        <v>0</v>
      </c>
      <c r="Q1718" s="2">
        <v>0</v>
      </c>
      <c r="R1718" s="2">
        <v>-2084.4499999999998</v>
      </c>
      <c r="S1718" s="2">
        <v>0</v>
      </c>
      <c r="T1718" s="2">
        <v>-2084.4499999999998</v>
      </c>
      <c r="U1718" s="2">
        <v>0</v>
      </c>
      <c r="V1718" s="2">
        <v>0</v>
      </c>
      <c r="W1718" s="2">
        <v>0</v>
      </c>
      <c r="X1718" s="2">
        <v>-2084.4499999999998</v>
      </c>
      <c r="Y1718" s="2">
        <v>0</v>
      </c>
      <c r="Z1718" s="2">
        <v>-2084.4499999999998</v>
      </c>
      <c r="AA1718" s="2">
        <v>0</v>
      </c>
    </row>
    <row r="1719" spans="1:27" ht="15" customHeight="1" x14ac:dyDescent="0.25">
      <c r="A1719" s="75" t="str">
        <f t="shared" si="78"/>
        <v>LECHID6.3</v>
      </c>
      <c r="B1719" s="75">
        <f>VLOOKUP(L1719,Mapping!D:F,3,0)</f>
        <v>6.3</v>
      </c>
      <c r="C1719" s="75" t="str">
        <f>VLOOKUP(L1719,Mapping!D:G,4,0)</f>
        <v>Accrual</v>
      </c>
      <c r="D1719" s="78">
        <f t="shared" si="79"/>
        <v>-6.9149399999999996E-4</v>
      </c>
      <c r="E1719" s="78">
        <f t="shared" si="80"/>
        <v>-6.9149399999999996E-4</v>
      </c>
      <c r="F1719" s="76">
        <f>VLOOKUP(L1719,Mapping!D:H,5,0)</f>
        <v>0</v>
      </c>
      <c r="G1719" s="1" t="s">
        <v>648</v>
      </c>
      <c r="H1719" s="1" t="s">
        <v>323</v>
      </c>
      <c r="I1719" s="1" t="s">
        <v>326</v>
      </c>
      <c r="J1719" s="6">
        <v>550000</v>
      </c>
      <c r="K1719" s="1" t="s">
        <v>752</v>
      </c>
      <c r="L1719" s="6">
        <v>553171</v>
      </c>
      <c r="M1719" s="2">
        <v>0</v>
      </c>
      <c r="N1719" s="1" t="s">
        <v>759</v>
      </c>
      <c r="O1719" s="1" t="s">
        <v>651</v>
      </c>
      <c r="P1719" s="2">
        <v>0</v>
      </c>
      <c r="Q1719" s="2">
        <v>0</v>
      </c>
      <c r="R1719" s="2">
        <v>-6914.94</v>
      </c>
      <c r="S1719" s="2">
        <v>0</v>
      </c>
      <c r="T1719" s="2">
        <v>-6914.94</v>
      </c>
      <c r="U1719" s="2">
        <v>0</v>
      </c>
      <c r="V1719" s="2">
        <v>0</v>
      </c>
      <c r="W1719" s="2">
        <v>0</v>
      </c>
      <c r="X1719" s="2">
        <v>-6914.94</v>
      </c>
      <c r="Y1719" s="2">
        <v>0</v>
      </c>
      <c r="Z1719" s="2">
        <v>-6914.94</v>
      </c>
      <c r="AA1719" s="2">
        <v>0</v>
      </c>
    </row>
    <row r="1720" spans="1:27" ht="15" customHeight="1" x14ac:dyDescent="0.25">
      <c r="A1720" s="75" t="str">
        <f t="shared" si="78"/>
        <v>LECHID6.3</v>
      </c>
      <c r="B1720" s="75">
        <f>VLOOKUP(L1720,Mapping!D:F,3,0)</f>
        <v>6.3</v>
      </c>
      <c r="C1720" s="75" t="str">
        <f>VLOOKUP(L1720,Mapping!D:G,4,0)</f>
        <v>Accrual</v>
      </c>
      <c r="D1720" s="78">
        <f t="shared" si="79"/>
        <v>-2.1800000000000002E-7</v>
      </c>
      <c r="E1720" s="78">
        <f t="shared" si="80"/>
        <v>-2.1800000000000002E-7</v>
      </c>
      <c r="F1720" s="76">
        <f>VLOOKUP(L1720,Mapping!D:H,5,0)</f>
        <v>0</v>
      </c>
      <c r="G1720" s="1" t="s">
        <v>648</v>
      </c>
      <c r="H1720" s="1" t="s">
        <v>323</v>
      </c>
      <c r="I1720" s="1" t="s">
        <v>326</v>
      </c>
      <c r="J1720" s="6">
        <v>550000</v>
      </c>
      <c r="K1720" s="1" t="s">
        <v>752</v>
      </c>
      <c r="L1720" s="6">
        <v>553176</v>
      </c>
      <c r="M1720" s="2">
        <v>0</v>
      </c>
      <c r="N1720" s="1" t="s">
        <v>760</v>
      </c>
      <c r="O1720" s="1" t="s">
        <v>651</v>
      </c>
      <c r="P1720" s="2">
        <v>0</v>
      </c>
      <c r="Q1720" s="2">
        <v>0</v>
      </c>
      <c r="R1720" s="2">
        <v>-2.1800000000000002</v>
      </c>
      <c r="S1720" s="2">
        <v>0</v>
      </c>
      <c r="T1720" s="2">
        <v>-2.1800000000000002</v>
      </c>
      <c r="U1720" s="2">
        <v>0</v>
      </c>
      <c r="V1720" s="2">
        <v>0</v>
      </c>
      <c r="W1720" s="2">
        <v>0</v>
      </c>
      <c r="X1720" s="2">
        <v>-2.1800000000000002</v>
      </c>
      <c r="Y1720" s="2">
        <v>0</v>
      </c>
      <c r="Z1720" s="2">
        <v>-2.1800000000000002</v>
      </c>
      <c r="AA1720" s="2">
        <v>0</v>
      </c>
    </row>
    <row r="1721" spans="1:27" ht="15" customHeight="1" x14ac:dyDescent="0.25">
      <c r="A1721" s="75" t="str">
        <f t="shared" si="78"/>
        <v>LECHID6.3</v>
      </c>
      <c r="B1721" s="75">
        <f>VLOOKUP(L1721,Mapping!D:F,3,0)</f>
        <v>6.3</v>
      </c>
      <c r="C1721" s="75" t="str">
        <f>VLOOKUP(L1721,Mapping!D:G,4,0)</f>
        <v>Mirror</v>
      </c>
      <c r="D1721" s="78">
        <f t="shared" si="79"/>
        <v>-1.468156E-2</v>
      </c>
      <c r="E1721" s="78">
        <f t="shared" si="80"/>
        <v>-1.468156E-2</v>
      </c>
      <c r="F1721" s="76">
        <f>VLOOKUP(L1721,Mapping!D:H,5,0)</f>
        <v>0</v>
      </c>
      <c r="G1721" s="1" t="s">
        <v>648</v>
      </c>
      <c r="H1721" s="1" t="s">
        <v>323</v>
      </c>
      <c r="I1721" s="1" t="s">
        <v>326</v>
      </c>
      <c r="J1721" s="6">
        <v>550000</v>
      </c>
      <c r="K1721" s="1" t="s">
        <v>752</v>
      </c>
      <c r="L1721" s="6">
        <v>553180</v>
      </c>
      <c r="M1721" s="2">
        <v>0</v>
      </c>
      <c r="N1721" s="1" t="s">
        <v>761</v>
      </c>
      <c r="O1721" s="1" t="s">
        <v>651</v>
      </c>
      <c r="P1721" s="2">
        <v>0</v>
      </c>
      <c r="Q1721" s="2">
        <v>0</v>
      </c>
      <c r="R1721" s="2">
        <v>-146815.6</v>
      </c>
      <c r="S1721" s="2">
        <v>0</v>
      </c>
      <c r="T1721" s="2">
        <v>-146815.6</v>
      </c>
      <c r="U1721" s="2">
        <v>0</v>
      </c>
      <c r="V1721" s="2">
        <v>0</v>
      </c>
      <c r="W1721" s="2">
        <v>0</v>
      </c>
      <c r="X1721" s="2">
        <v>-146815.6</v>
      </c>
      <c r="Y1721" s="2">
        <v>0</v>
      </c>
      <c r="Z1721" s="2">
        <v>-146815.6</v>
      </c>
      <c r="AA1721" s="2">
        <v>0</v>
      </c>
    </row>
    <row r="1722" spans="1:27" ht="15" customHeight="1" x14ac:dyDescent="0.25">
      <c r="A1722" s="75" t="str">
        <f t="shared" si="78"/>
        <v>LECHID6.3</v>
      </c>
      <c r="B1722" s="75">
        <f>VLOOKUP(L1722,Mapping!D:F,3,0)</f>
        <v>6.3</v>
      </c>
      <c r="C1722" s="75" t="str">
        <f>VLOOKUP(L1722,Mapping!D:G,4,0)</f>
        <v>Accrual</v>
      </c>
      <c r="D1722" s="78">
        <f t="shared" si="79"/>
        <v>-3.3939566999999997E-2</v>
      </c>
      <c r="E1722" s="78">
        <f t="shared" si="80"/>
        <v>-3.3939566999999997E-2</v>
      </c>
      <c r="F1722" s="76">
        <f>VLOOKUP(L1722,Mapping!D:H,5,0)</f>
        <v>0</v>
      </c>
      <c r="G1722" s="1" t="s">
        <v>648</v>
      </c>
      <c r="H1722" s="1" t="s">
        <v>323</v>
      </c>
      <c r="I1722" s="1" t="s">
        <v>326</v>
      </c>
      <c r="J1722" s="6">
        <v>550000</v>
      </c>
      <c r="K1722" s="1" t="s">
        <v>752</v>
      </c>
      <c r="L1722" s="6">
        <v>553190</v>
      </c>
      <c r="M1722" s="2">
        <v>0</v>
      </c>
      <c r="N1722" s="1" t="s">
        <v>762</v>
      </c>
      <c r="O1722" s="1" t="s">
        <v>651</v>
      </c>
      <c r="P1722" s="2">
        <v>0</v>
      </c>
      <c r="Q1722" s="2">
        <v>0</v>
      </c>
      <c r="R1722" s="2">
        <v>-339395.67</v>
      </c>
      <c r="S1722" s="2">
        <v>0</v>
      </c>
      <c r="T1722" s="2">
        <v>-339395.67</v>
      </c>
      <c r="U1722" s="2">
        <v>0</v>
      </c>
      <c r="V1722" s="2">
        <v>0</v>
      </c>
      <c r="W1722" s="2">
        <v>0</v>
      </c>
      <c r="X1722" s="2">
        <v>-339395.67</v>
      </c>
      <c r="Y1722" s="2">
        <v>0</v>
      </c>
      <c r="Z1722" s="2">
        <v>-339395.67</v>
      </c>
      <c r="AA1722" s="2">
        <v>0</v>
      </c>
    </row>
    <row r="1723" spans="1:27" ht="15" customHeight="1" x14ac:dyDescent="0.25">
      <c r="A1723" s="75" t="str">
        <f t="shared" si="78"/>
        <v>LECHID6.3</v>
      </c>
      <c r="B1723" s="75">
        <f>VLOOKUP(L1723,Mapping!D:F,3,0)</f>
        <v>6.3</v>
      </c>
      <c r="C1723" s="75" t="str">
        <f>VLOOKUP(L1723,Mapping!D:G,4,0)</f>
        <v>Accrual</v>
      </c>
      <c r="D1723" s="78">
        <f t="shared" si="79"/>
        <v>-5.6245320999999994E-2</v>
      </c>
      <c r="E1723" s="78">
        <f t="shared" si="80"/>
        <v>-5.6245320999999994E-2</v>
      </c>
      <c r="F1723" s="76">
        <f>VLOOKUP(L1723,Mapping!D:H,5,0)</f>
        <v>0</v>
      </c>
      <c r="G1723" s="1" t="s">
        <v>648</v>
      </c>
      <c r="H1723" s="1" t="s">
        <v>323</v>
      </c>
      <c r="I1723" s="1" t="s">
        <v>326</v>
      </c>
      <c r="J1723" s="6">
        <v>550000</v>
      </c>
      <c r="K1723" s="1" t="s">
        <v>752</v>
      </c>
      <c r="L1723" s="6">
        <v>553202</v>
      </c>
      <c r="M1723" s="2">
        <v>0</v>
      </c>
      <c r="N1723" s="1" t="s">
        <v>764</v>
      </c>
      <c r="O1723" s="1" t="s">
        <v>651</v>
      </c>
      <c r="P1723" s="2">
        <v>0</v>
      </c>
      <c r="Q1723" s="2">
        <v>0</v>
      </c>
      <c r="R1723" s="2">
        <v>-562453.21</v>
      </c>
      <c r="S1723" s="2">
        <v>0</v>
      </c>
      <c r="T1723" s="2">
        <v>-562453.21</v>
      </c>
      <c r="U1723" s="2">
        <v>0</v>
      </c>
      <c r="V1723" s="2">
        <v>0</v>
      </c>
      <c r="W1723" s="2">
        <v>0</v>
      </c>
      <c r="X1723" s="2">
        <v>-562453.21</v>
      </c>
      <c r="Y1723" s="2">
        <v>0</v>
      </c>
      <c r="Z1723" s="2">
        <v>-562453.21</v>
      </c>
      <c r="AA1723" s="2">
        <v>0</v>
      </c>
    </row>
    <row r="1724" spans="1:27" ht="15" customHeight="1" x14ac:dyDescent="0.25">
      <c r="A1724" s="75" t="str">
        <f t="shared" si="78"/>
        <v>LECHID6.3</v>
      </c>
      <c r="B1724" s="75">
        <f>VLOOKUP(L1724,Mapping!D:F,3,0)</f>
        <v>6.3</v>
      </c>
      <c r="C1724" s="75" t="str">
        <f>VLOOKUP(L1724,Mapping!D:G,4,0)</f>
        <v>Accrual</v>
      </c>
      <c r="D1724" s="78">
        <f t="shared" si="79"/>
        <v>3.5283000000000001E-5</v>
      </c>
      <c r="E1724" s="78">
        <f t="shared" si="80"/>
        <v>3.5283000000000001E-5</v>
      </c>
      <c r="F1724" s="76">
        <f>VLOOKUP(L1724,Mapping!D:H,5,0)</f>
        <v>0</v>
      </c>
      <c r="G1724" s="1" t="s">
        <v>648</v>
      </c>
      <c r="H1724" s="1" t="s">
        <v>323</v>
      </c>
      <c r="I1724" s="1" t="s">
        <v>326</v>
      </c>
      <c r="J1724" s="6">
        <v>550000</v>
      </c>
      <c r="K1724" s="1" t="s">
        <v>752</v>
      </c>
      <c r="L1724" s="6">
        <v>553203</v>
      </c>
      <c r="M1724" s="2">
        <v>0</v>
      </c>
      <c r="N1724" s="1" t="s">
        <v>828</v>
      </c>
      <c r="O1724" s="1" t="s">
        <v>651</v>
      </c>
      <c r="P1724" s="2">
        <v>0</v>
      </c>
      <c r="Q1724" s="2">
        <v>0</v>
      </c>
      <c r="R1724" s="2">
        <v>0</v>
      </c>
      <c r="S1724" s="2">
        <v>352.83</v>
      </c>
      <c r="T1724" s="2">
        <v>0</v>
      </c>
      <c r="U1724" s="2">
        <v>352.83</v>
      </c>
      <c r="V1724" s="2">
        <v>0</v>
      </c>
      <c r="W1724" s="2">
        <v>0</v>
      </c>
      <c r="X1724" s="2">
        <v>0</v>
      </c>
      <c r="Y1724" s="2">
        <v>352.83</v>
      </c>
      <c r="Z1724" s="2">
        <v>0</v>
      </c>
      <c r="AA1724" s="2">
        <v>352.83</v>
      </c>
    </row>
    <row r="1725" spans="1:27" ht="15" customHeight="1" x14ac:dyDescent="0.25">
      <c r="A1725" s="75" t="str">
        <f t="shared" si="78"/>
        <v>LECHID6.3</v>
      </c>
      <c r="B1725" s="75">
        <f>VLOOKUP(L1725,Mapping!D:F,3,0)</f>
        <v>6.3</v>
      </c>
      <c r="C1725" s="75" t="str">
        <f>VLOOKUP(L1725,Mapping!D:G,4,0)</f>
        <v>Mirror</v>
      </c>
      <c r="D1725" s="78">
        <f t="shared" si="79"/>
        <v>2.9124404E-2</v>
      </c>
      <c r="E1725" s="78">
        <f t="shared" si="80"/>
        <v>2.9124404E-2</v>
      </c>
      <c r="F1725" s="76">
        <f>VLOOKUP(L1725,Mapping!D:H,5,0)</f>
        <v>0</v>
      </c>
      <c r="G1725" s="1" t="s">
        <v>648</v>
      </c>
      <c r="H1725" s="1" t="s">
        <v>323</v>
      </c>
      <c r="I1725" s="1" t="s">
        <v>326</v>
      </c>
      <c r="J1725" s="6">
        <v>550000</v>
      </c>
      <c r="K1725" s="1" t="s">
        <v>752</v>
      </c>
      <c r="L1725" s="6">
        <v>553208</v>
      </c>
      <c r="M1725" s="2">
        <v>0</v>
      </c>
      <c r="N1725" s="1" t="s">
        <v>765</v>
      </c>
      <c r="O1725" s="1" t="s">
        <v>651</v>
      </c>
      <c r="P1725" s="2">
        <v>0</v>
      </c>
      <c r="Q1725" s="2">
        <v>0</v>
      </c>
      <c r="R1725" s="2">
        <v>0</v>
      </c>
      <c r="S1725" s="2">
        <v>291244.03999999998</v>
      </c>
      <c r="T1725" s="2">
        <v>0</v>
      </c>
      <c r="U1725" s="2">
        <v>291244.03999999998</v>
      </c>
      <c r="V1725" s="2">
        <v>0</v>
      </c>
      <c r="W1725" s="2">
        <v>0</v>
      </c>
      <c r="X1725" s="2">
        <v>0</v>
      </c>
      <c r="Y1725" s="2">
        <v>291244.03999999998</v>
      </c>
      <c r="Z1725" s="2">
        <v>0</v>
      </c>
      <c r="AA1725" s="2">
        <v>291244.03999999998</v>
      </c>
    </row>
    <row r="1726" spans="1:27" ht="15" customHeight="1" x14ac:dyDescent="0.25">
      <c r="A1726" s="75" t="str">
        <f t="shared" si="78"/>
        <v>LECHID6.3</v>
      </c>
      <c r="B1726" s="75">
        <f>VLOOKUP(L1726,Mapping!D:F,3,0)</f>
        <v>6.3</v>
      </c>
      <c r="C1726" s="75" t="str">
        <f>VLOOKUP(L1726,Mapping!D:G,4,0)</f>
        <v>Mirror</v>
      </c>
      <c r="D1726" s="78">
        <f t="shared" si="79"/>
        <v>-5.9000000000000003E-4</v>
      </c>
      <c r="E1726" s="78">
        <f t="shared" si="80"/>
        <v>-5.9000000000000003E-4</v>
      </c>
      <c r="F1726" s="76">
        <f>VLOOKUP(L1726,Mapping!D:H,5,0)</f>
        <v>0</v>
      </c>
      <c r="G1726" s="1" t="s">
        <v>648</v>
      </c>
      <c r="H1726" s="1" t="s">
        <v>323</v>
      </c>
      <c r="I1726" s="1" t="s">
        <v>326</v>
      </c>
      <c r="J1726" s="6">
        <v>550000</v>
      </c>
      <c r="K1726" s="1" t="s">
        <v>752</v>
      </c>
      <c r="L1726" s="6">
        <v>553213</v>
      </c>
      <c r="M1726" s="2">
        <v>0</v>
      </c>
      <c r="N1726" s="1" t="s">
        <v>766</v>
      </c>
      <c r="O1726" s="1" t="s">
        <v>651</v>
      </c>
      <c r="P1726" s="2">
        <v>0</v>
      </c>
      <c r="Q1726" s="2">
        <v>0</v>
      </c>
      <c r="R1726" s="2">
        <v>-5900</v>
      </c>
      <c r="S1726" s="2">
        <v>0</v>
      </c>
      <c r="T1726" s="2">
        <v>-5900</v>
      </c>
      <c r="U1726" s="2">
        <v>0</v>
      </c>
      <c r="V1726" s="2">
        <v>0</v>
      </c>
      <c r="W1726" s="2">
        <v>0</v>
      </c>
      <c r="X1726" s="2">
        <v>-5900</v>
      </c>
      <c r="Y1726" s="2">
        <v>0</v>
      </c>
      <c r="Z1726" s="2">
        <v>-5900</v>
      </c>
      <c r="AA1726" s="2">
        <v>0</v>
      </c>
    </row>
    <row r="1727" spans="1:27" ht="15" customHeight="1" x14ac:dyDescent="0.25">
      <c r="A1727" s="75" t="str">
        <f t="shared" si="78"/>
        <v>LECHID6.3</v>
      </c>
      <c r="B1727" s="75">
        <f>VLOOKUP(L1727,Mapping!D:F,3,0)</f>
        <v>6.3</v>
      </c>
      <c r="C1727" s="75" t="str">
        <f>VLOOKUP(L1727,Mapping!D:G,4,0)</f>
        <v>Mirror</v>
      </c>
      <c r="D1727" s="78">
        <f t="shared" si="79"/>
        <v>-8.7309999999999999E-6</v>
      </c>
      <c r="E1727" s="78">
        <f t="shared" si="80"/>
        <v>-8.7309999999999999E-6</v>
      </c>
      <c r="F1727" s="76">
        <f>VLOOKUP(L1727,Mapping!D:H,5,0)</f>
        <v>0</v>
      </c>
      <c r="G1727" s="1" t="s">
        <v>648</v>
      </c>
      <c r="H1727" s="1" t="s">
        <v>323</v>
      </c>
      <c r="I1727" s="1" t="s">
        <v>326</v>
      </c>
      <c r="J1727" s="6">
        <v>550000</v>
      </c>
      <c r="K1727" s="1" t="s">
        <v>752</v>
      </c>
      <c r="L1727" s="6">
        <v>553219</v>
      </c>
      <c r="M1727" s="2">
        <v>0</v>
      </c>
      <c r="N1727" s="1" t="s">
        <v>951</v>
      </c>
      <c r="O1727" s="1" t="s">
        <v>651</v>
      </c>
      <c r="P1727" s="2">
        <v>0</v>
      </c>
      <c r="Q1727" s="2">
        <v>0</v>
      </c>
      <c r="R1727" s="2">
        <v>-87.31</v>
      </c>
      <c r="S1727" s="2">
        <v>0</v>
      </c>
      <c r="T1727" s="2">
        <v>-87.31</v>
      </c>
      <c r="U1727" s="2">
        <v>0</v>
      </c>
      <c r="V1727" s="2">
        <v>0</v>
      </c>
      <c r="W1727" s="2">
        <v>0</v>
      </c>
      <c r="X1727" s="2">
        <v>-87.31</v>
      </c>
      <c r="Y1727" s="2">
        <v>0</v>
      </c>
      <c r="Z1727" s="2">
        <v>-87.31</v>
      </c>
      <c r="AA1727" s="2">
        <v>0</v>
      </c>
    </row>
    <row r="1728" spans="1:27" ht="15" customHeight="1" x14ac:dyDescent="0.25">
      <c r="A1728" s="75" t="str">
        <f t="shared" si="78"/>
        <v>LECHID6.3</v>
      </c>
      <c r="B1728" s="75">
        <f>VLOOKUP(L1728,Mapping!D:F,3,0)</f>
        <v>6.3</v>
      </c>
      <c r="C1728" s="75" t="str">
        <f>VLOOKUP(L1728,Mapping!D:G,4,0)</f>
        <v>Accrual</v>
      </c>
      <c r="D1728" s="78">
        <f t="shared" si="79"/>
        <v>-3.2261360000000001E-3</v>
      </c>
      <c r="E1728" s="78">
        <f t="shared" si="80"/>
        <v>-3.2261360000000001E-3</v>
      </c>
      <c r="F1728" s="76">
        <f>VLOOKUP(L1728,Mapping!D:H,5,0)</f>
        <v>0</v>
      </c>
      <c r="G1728" s="1" t="s">
        <v>648</v>
      </c>
      <c r="H1728" s="1" t="s">
        <v>323</v>
      </c>
      <c r="I1728" s="1" t="s">
        <v>326</v>
      </c>
      <c r="J1728" s="6">
        <v>550000</v>
      </c>
      <c r="K1728" s="1" t="s">
        <v>752</v>
      </c>
      <c r="L1728" s="6">
        <v>553900</v>
      </c>
      <c r="M1728" s="2">
        <v>0</v>
      </c>
      <c r="N1728" s="1" t="s">
        <v>888</v>
      </c>
      <c r="O1728" s="1" t="s">
        <v>651</v>
      </c>
      <c r="P1728" s="2">
        <v>0</v>
      </c>
      <c r="Q1728" s="2">
        <v>0</v>
      </c>
      <c r="R1728" s="2">
        <v>-32261.360000000001</v>
      </c>
      <c r="S1728" s="2">
        <v>0</v>
      </c>
      <c r="T1728" s="2">
        <v>-32261.360000000001</v>
      </c>
      <c r="U1728" s="2">
        <v>0</v>
      </c>
      <c r="V1728" s="2">
        <v>0</v>
      </c>
      <c r="W1728" s="2">
        <v>0</v>
      </c>
      <c r="X1728" s="2">
        <v>-32261.360000000001</v>
      </c>
      <c r="Y1728" s="2">
        <v>0</v>
      </c>
      <c r="Z1728" s="2">
        <v>-32261.360000000001</v>
      </c>
      <c r="AA1728" s="2">
        <v>0</v>
      </c>
    </row>
    <row r="1729" spans="1:27" ht="15" customHeight="1" x14ac:dyDescent="0.25">
      <c r="A1729" s="75" t="str">
        <f t="shared" si="78"/>
        <v>LECHID6.3</v>
      </c>
      <c r="B1729" s="75">
        <f>VLOOKUP(L1729,Mapping!D:F,3,0)</f>
        <v>6.3</v>
      </c>
      <c r="C1729" s="75" t="str">
        <f>VLOOKUP(L1729,Mapping!D:G,4,0)</f>
        <v>Accrual</v>
      </c>
      <c r="D1729" s="78">
        <f t="shared" si="79"/>
        <v>-6.9149399999999996E-4</v>
      </c>
      <c r="E1729" s="78">
        <f t="shared" si="80"/>
        <v>-6.9149399999999996E-4</v>
      </c>
      <c r="F1729" s="76">
        <f>VLOOKUP(L1729,Mapping!D:H,5,0)</f>
        <v>0</v>
      </c>
      <c r="G1729" s="1" t="s">
        <v>648</v>
      </c>
      <c r="H1729" s="1" t="s">
        <v>323</v>
      </c>
      <c r="I1729" s="1" t="s">
        <v>326</v>
      </c>
      <c r="J1729" s="6">
        <v>550000</v>
      </c>
      <c r="K1729" s="1" t="s">
        <v>752</v>
      </c>
      <c r="L1729" s="6">
        <v>554526</v>
      </c>
      <c r="M1729" s="2">
        <v>0</v>
      </c>
      <c r="N1729" s="1" t="s">
        <v>767</v>
      </c>
      <c r="O1729" s="1" t="s">
        <v>651</v>
      </c>
      <c r="P1729" s="2">
        <v>0</v>
      </c>
      <c r="Q1729" s="2">
        <v>0</v>
      </c>
      <c r="R1729" s="2">
        <v>-6914.94</v>
      </c>
      <c r="S1729" s="2">
        <v>0</v>
      </c>
      <c r="T1729" s="2">
        <v>-6914.94</v>
      </c>
      <c r="U1729" s="2">
        <v>0</v>
      </c>
      <c r="V1729" s="2">
        <v>0</v>
      </c>
      <c r="W1729" s="2">
        <v>0</v>
      </c>
      <c r="X1729" s="2">
        <v>-6914.94</v>
      </c>
      <c r="Y1729" s="2">
        <v>0</v>
      </c>
      <c r="Z1729" s="2">
        <v>-6914.94</v>
      </c>
      <c r="AA1729" s="2">
        <v>0</v>
      </c>
    </row>
    <row r="1730" spans="1:27" ht="15" customHeight="1" x14ac:dyDescent="0.25">
      <c r="A1730" s="75" t="str">
        <f t="shared" si="78"/>
        <v>LECHID6.3</v>
      </c>
      <c r="B1730" s="75">
        <f>VLOOKUP(L1730,Mapping!D:F,3,0)</f>
        <v>6.3</v>
      </c>
      <c r="C1730" s="75" t="str">
        <f>VLOOKUP(L1730,Mapping!D:G,4,0)</f>
        <v>Mirror</v>
      </c>
      <c r="D1730" s="78">
        <f t="shared" si="79"/>
        <v>-7.7759999999999997E-6</v>
      </c>
      <c r="E1730" s="78">
        <f t="shared" si="80"/>
        <v>-7.7759999999999997E-6</v>
      </c>
      <c r="F1730" s="76">
        <f>VLOOKUP(L1730,Mapping!D:H,5,0)</f>
        <v>0</v>
      </c>
      <c r="G1730" s="1" t="s">
        <v>648</v>
      </c>
      <c r="H1730" s="1" t="s">
        <v>323</v>
      </c>
      <c r="I1730" s="1" t="s">
        <v>326</v>
      </c>
      <c r="J1730" s="6">
        <v>550000</v>
      </c>
      <c r="K1730" s="1" t="s">
        <v>752</v>
      </c>
      <c r="L1730" s="6">
        <v>554527</v>
      </c>
      <c r="M1730" s="2">
        <v>0</v>
      </c>
      <c r="N1730" s="1" t="s">
        <v>768</v>
      </c>
      <c r="O1730" s="1" t="s">
        <v>651</v>
      </c>
      <c r="P1730" s="2">
        <v>0</v>
      </c>
      <c r="Q1730" s="2">
        <v>0</v>
      </c>
      <c r="R1730" s="2">
        <v>-77.760000000000005</v>
      </c>
      <c r="S1730" s="2">
        <v>0</v>
      </c>
      <c r="T1730" s="2">
        <v>-77.760000000000005</v>
      </c>
      <c r="U1730" s="2">
        <v>0</v>
      </c>
      <c r="V1730" s="2">
        <v>0</v>
      </c>
      <c r="W1730" s="2">
        <v>0</v>
      </c>
      <c r="X1730" s="2">
        <v>-77.760000000000005</v>
      </c>
      <c r="Y1730" s="2">
        <v>0</v>
      </c>
      <c r="Z1730" s="2">
        <v>-77.760000000000005</v>
      </c>
      <c r="AA1730" s="2">
        <v>0</v>
      </c>
    </row>
    <row r="1731" spans="1:27" ht="15" customHeight="1" x14ac:dyDescent="0.25">
      <c r="A1731" s="75" t="str">
        <f t="shared" si="78"/>
        <v>LECHID6.3</v>
      </c>
      <c r="B1731" s="75">
        <f>VLOOKUP(L1731,Mapping!D:F,3,0)</f>
        <v>6.3</v>
      </c>
      <c r="C1731" s="75" t="str">
        <f>VLOOKUP(L1731,Mapping!D:G,4,0)</f>
        <v>Mirror</v>
      </c>
      <c r="D1731" s="78">
        <f t="shared" si="79"/>
        <v>-2.9124404E-2</v>
      </c>
      <c r="E1731" s="78">
        <f t="shared" si="80"/>
        <v>-2.9124404E-2</v>
      </c>
      <c r="F1731" s="76">
        <f>VLOOKUP(L1731,Mapping!D:H,5,0)</f>
        <v>0</v>
      </c>
      <c r="G1731" s="1" t="s">
        <v>648</v>
      </c>
      <c r="H1731" s="1" t="s">
        <v>323</v>
      </c>
      <c r="I1731" s="1" t="s">
        <v>326</v>
      </c>
      <c r="J1731" s="6">
        <v>550000</v>
      </c>
      <c r="K1731" s="1" t="s">
        <v>752</v>
      </c>
      <c r="L1731" s="6">
        <v>555157</v>
      </c>
      <c r="M1731" s="2">
        <v>0</v>
      </c>
      <c r="N1731" s="1" t="s">
        <v>770</v>
      </c>
      <c r="O1731" s="1" t="s">
        <v>651</v>
      </c>
      <c r="P1731" s="2">
        <v>0</v>
      </c>
      <c r="Q1731" s="2">
        <v>0</v>
      </c>
      <c r="R1731" s="2">
        <v>-291244.03999999998</v>
      </c>
      <c r="S1731" s="2">
        <v>0</v>
      </c>
      <c r="T1731" s="2">
        <v>-291244.03999999998</v>
      </c>
      <c r="U1731" s="2">
        <v>0</v>
      </c>
      <c r="V1731" s="2">
        <v>0</v>
      </c>
      <c r="W1731" s="2">
        <v>0</v>
      </c>
      <c r="X1731" s="2">
        <v>-291244.03999999998</v>
      </c>
      <c r="Y1731" s="2">
        <v>0</v>
      </c>
      <c r="Z1731" s="2">
        <v>-291244.03999999998</v>
      </c>
      <c r="AA1731" s="2">
        <v>0</v>
      </c>
    </row>
    <row r="1732" spans="1:27" ht="15" customHeight="1" x14ac:dyDescent="0.25">
      <c r="A1732" s="75" t="str">
        <f t="shared" ref="A1732:A1795" si="81">H1732&amp;B1732</f>
        <v>LECHID6.3</v>
      </c>
      <c r="B1732" s="75">
        <f>VLOOKUP(L1732,Mapping!D:F,3,0)</f>
        <v>6.3</v>
      </c>
      <c r="C1732" s="75" t="str">
        <f>VLOOKUP(L1732,Mapping!D:G,4,0)</f>
        <v>Mirror</v>
      </c>
      <c r="D1732" s="78">
        <f t="shared" ref="D1732:D1795" si="82">(X1732+Y1732)/10000000</f>
        <v>-2.26512E-4</v>
      </c>
      <c r="E1732" s="78">
        <f t="shared" ref="E1732:E1795" si="83">(Z1732+AA1732)/10000000</f>
        <v>-2.26512E-4</v>
      </c>
      <c r="F1732" s="76">
        <f>VLOOKUP(L1732,Mapping!D:H,5,0)</f>
        <v>0</v>
      </c>
      <c r="G1732" s="1" t="s">
        <v>648</v>
      </c>
      <c r="H1732" s="1" t="s">
        <v>323</v>
      </c>
      <c r="I1732" s="1" t="s">
        <v>326</v>
      </c>
      <c r="J1732" s="6">
        <v>550000</v>
      </c>
      <c r="K1732" s="1" t="s">
        <v>752</v>
      </c>
      <c r="L1732" s="6">
        <v>555204</v>
      </c>
      <c r="M1732" s="2">
        <v>0</v>
      </c>
      <c r="N1732" s="1" t="s">
        <v>771</v>
      </c>
      <c r="O1732" s="1" t="s">
        <v>651</v>
      </c>
      <c r="P1732" s="2">
        <v>0</v>
      </c>
      <c r="Q1732" s="2">
        <v>0</v>
      </c>
      <c r="R1732" s="2">
        <v>-2265.12</v>
      </c>
      <c r="S1732" s="2">
        <v>0</v>
      </c>
      <c r="T1732" s="2">
        <v>-2265.12</v>
      </c>
      <c r="U1732" s="2">
        <v>0</v>
      </c>
      <c r="V1732" s="2">
        <v>0</v>
      </c>
      <c r="W1732" s="2">
        <v>0</v>
      </c>
      <c r="X1732" s="2">
        <v>-2265.12</v>
      </c>
      <c r="Y1732" s="2">
        <v>0</v>
      </c>
      <c r="Z1732" s="2">
        <v>-2265.12</v>
      </c>
      <c r="AA1732" s="2">
        <v>0</v>
      </c>
    </row>
    <row r="1733" spans="1:27" ht="15" customHeight="1" x14ac:dyDescent="0.25">
      <c r="A1733" s="75" t="str">
        <f t="shared" si="81"/>
        <v>LECHID6.1</v>
      </c>
      <c r="B1733" s="75">
        <f>VLOOKUP(L1733,Mapping!D:F,3,0)</f>
        <v>6.1</v>
      </c>
      <c r="C1733" s="75" t="str">
        <f>VLOOKUP(L1733,Mapping!D:G,4,0)</f>
        <v>Accrual</v>
      </c>
      <c r="D1733" s="78">
        <f t="shared" si="82"/>
        <v>-5.3985889999999996E-3</v>
      </c>
      <c r="E1733" s="78">
        <f t="shared" si="83"/>
        <v>-5.3985889999999996E-3</v>
      </c>
      <c r="F1733" s="76">
        <f>VLOOKUP(L1733,Mapping!D:H,5,0)</f>
        <v>0</v>
      </c>
      <c r="G1733" s="1" t="s">
        <v>648</v>
      </c>
      <c r="H1733" s="1" t="s">
        <v>323</v>
      </c>
      <c r="I1733" s="1" t="s">
        <v>326</v>
      </c>
      <c r="J1733" s="6">
        <v>550000</v>
      </c>
      <c r="K1733" s="1" t="s">
        <v>752</v>
      </c>
      <c r="L1733" s="6">
        <v>555597</v>
      </c>
      <c r="M1733" s="2">
        <v>0</v>
      </c>
      <c r="N1733" s="1" t="s">
        <v>772</v>
      </c>
      <c r="O1733" s="1" t="s">
        <v>651</v>
      </c>
      <c r="P1733" s="2">
        <v>0</v>
      </c>
      <c r="Q1733" s="2">
        <v>0</v>
      </c>
      <c r="R1733" s="2">
        <v>-53985.89</v>
      </c>
      <c r="S1733" s="2">
        <v>0</v>
      </c>
      <c r="T1733" s="2">
        <v>-53985.89</v>
      </c>
      <c r="U1733" s="2">
        <v>0</v>
      </c>
      <c r="V1733" s="2">
        <v>0</v>
      </c>
      <c r="W1733" s="2">
        <v>0</v>
      </c>
      <c r="X1733" s="2">
        <v>-53985.89</v>
      </c>
      <c r="Y1733" s="2">
        <v>0</v>
      </c>
      <c r="Z1733" s="2">
        <v>-53985.89</v>
      </c>
      <c r="AA1733" s="2">
        <v>0</v>
      </c>
    </row>
    <row r="1734" spans="1:27" ht="15" customHeight="1" x14ac:dyDescent="0.25">
      <c r="A1734" s="75" t="str">
        <f t="shared" si="81"/>
        <v>LECHID6.1</v>
      </c>
      <c r="B1734" s="75">
        <f>VLOOKUP(L1734,Mapping!D:F,3,0)</f>
        <v>6.1</v>
      </c>
      <c r="C1734" s="75" t="str">
        <f>VLOOKUP(L1734,Mapping!D:G,4,0)</f>
        <v>Accrual</v>
      </c>
      <c r="D1734" s="78">
        <f t="shared" si="82"/>
        <v>-5.3985889999999996E-3</v>
      </c>
      <c r="E1734" s="78">
        <f t="shared" si="83"/>
        <v>-5.3985889999999996E-3</v>
      </c>
      <c r="F1734" s="76">
        <f>VLOOKUP(L1734,Mapping!D:H,5,0)</f>
        <v>0</v>
      </c>
      <c r="G1734" s="1" t="s">
        <v>648</v>
      </c>
      <c r="H1734" s="1" t="s">
        <v>323</v>
      </c>
      <c r="I1734" s="1" t="s">
        <v>326</v>
      </c>
      <c r="J1734" s="6">
        <v>550000</v>
      </c>
      <c r="K1734" s="1" t="s">
        <v>752</v>
      </c>
      <c r="L1734" s="6">
        <v>555598</v>
      </c>
      <c r="M1734" s="2">
        <v>0</v>
      </c>
      <c r="N1734" s="1" t="s">
        <v>773</v>
      </c>
      <c r="O1734" s="1" t="s">
        <v>651</v>
      </c>
      <c r="P1734" s="2">
        <v>0</v>
      </c>
      <c r="Q1734" s="2">
        <v>0</v>
      </c>
      <c r="R1734" s="2">
        <v>-53985.89</v>
      </c>
      <c r="S1734" s="2">
        <v>0</v>
      </c>
      <c r="T1734" s="2">
        <v>-53985.89</v>
      </c>
      <c r="U1734" s="2">
        <v>0</v>
      </c>
      <c r="V1734" s="2">
        <v>0</v>
      </c>
      <c r="W1734" s="2">
        <v>0</v>
      </c>
      <c r="X1734" s="2">
        <v>-53985.89</v>
      </c>
      <c r="Y1734" s="2">
        <v>0</v>
      </c>
      <c r="Z1734" s="2">
        <v>-53985.89</v>
      </c>
      <c r="AA1734" s="2">
        <v>0</v>
      </c>
    </row>
    <row r="1735" spans="1:27" ht="15" customHeight="1" x14ac:dyDescent="0.25">
      <c r="A1735" s="75" t="str">
        <f t="shared" si="81"/>
        <v>LECHID6.1</v>
      </c>
      <c r="B1735" s="75">
        <f>VLOOKUP(L1735,Mapping!D:F,3,0)</f>
        <v>6.1</v>
      </c>
      <c r="C1735" s="75" t="str">
        <f>VLOOKUP(L1735,Mapping!D:G,4,0)</f>
        <v>Accrual</v>
      </c>
      <c r="D1735" s="78">
        <f t="shared" si="82"/>
        <v>3.2087E-5</v>
      </c>
      <c r="E1735" s="78">
        <f t="shared" si="83"/>
        <v>3.2087E-5</v>
      </c>
      <c r="F1735" s="76">
        <f>VLOOKUP(L1735,Mapping!D:H,5,0)</f>
        <v>0</v>
      </c>
      <c r="G1735" s="1" t="s">
        <v>648</v>
      </c>
      <c r="H1735" s="1" t="s">
        <v>323</v>
      </c>
      <c r="I1735" s="1" t="s">
        <v>326</v>
      </c>
      <c r="J1735" s="6">
        <v>550000</v>
      </c>
      <c r="K1735" s="1" t="s">
        <v>752</v>
      </c>
      <c r="L1735" s="6">
        <v>555599</v>
      </c>
      <c r="M1735" s="2">
        <v>0</v>
      </c>
      <c r="N1735" s="1" t="s">
        <v>774</v>
      </c>
      <c r="O1735" s="1" t="s">
        <v>651</v>
      </c>
      <c r="P1735" s="2">
        <v>0</v>
      </c>
      <c r="Q1735" s="2">
        <v>0</v>
      </c>
      <c r="R1735" s="2">
        <v>0</v>
      </c>
      <c r="S1735" s="2">
        <v>320.87</v>
      </c>
      <c r="T1735" s="2">
        <v>0</v>
      </c>
      <c r="U1735" s="2">
        <v>320.87</v>
      </c>
      <c r="V1735" s="2">
        <v>0</v>
      </c>
      <c r="W1735" s="2">
        <v>0</v>
      </c>
      <c r="X1735" s="2">
        <v>0</v>
      </c>
      <c r="Y1735" s="2">
        <v>320.87</v>
      </c>
      <c r="Z1735" s="2">
        <v>0</v>
      </c>
      <c r="AA1735" s="2">
        <v>320.87</v>
      </c>
    </row>
    <row r="1736" spans="1:27" ht="15" customHeight="1" x14ac:dyDescent="0.25">
      <c r="A1736" s="75" t="str">
        <f t="shared" si="81"/>
        <v>LECHID6.1</v>
      </c>
      <c r="B1736" s="75">
        <f>VLOOKUP(L1736,Mapping!D:F,3,0)</f>
        <v>6.1</v>
      </c>
      <c r="C1736" s="75" t="str">
        <f>VLOOKUP(L1736,Mapping!D:G,4,0)</f>
        <v>Accrual</v>
      </c>
      <c r="D1736" s="78">
        <f t="shared" si="82"/>
        <v>3.2087E-5</v>
      </c>
      <c r="E1736" s="78">
        <f t="shared" si="83"/>
        <v>3.2087E-5</v>
      </c>
      <c r="F1736" s="76">
        <f>VLOOKUP(L1736,Mapping!D:H,5,0)</f>
        <v>0</v>
      </c>
      <c r="G1736" s="1" t="s">
        <v>648</v>
      </c>
      <c r="H1736" s="1" t="s">
        <v>323</v>
      </c>
      <c r="I1736" s="1" t="s">
        <v>326</v>
      </c>
      <c r="J1736" s="6">
        <v>550000</v>
      </c>
      <c r="K1736" s="1" t="s">
        <v>752</v>
      </c>
      <c r="L1736" s="6">
        <v>555600</v>
      </c>
      <c r="M1736" s="2">
        <v>0</v>
      </c>
      <c r="N1736" s="1" t="s">
        <v>775</v>
      </c>
      <c r="O1736" s="1" t="s">
        <v>651</v>
      </c>
      <c r="P1736" s="2">
        <v>0</v>
      </c>
      <c r="Q1736" s="2">
        <v>0</v>
      </c>
      <c r="R1736" s="2">
        <v>0</v>
      </c>
      <c r="S1736" s="2">
        <v>320.87</v>
      </c>
      <c r="T1736" s="2">
        <v>0</v>
      </c>
      <c r="U1736" s="2">
        <v>320.87</v>
      </c>
      <c r="V1736" s="2">
        <v>0</v>
      </c>
      <c r="W1736" s="2">
        <v>0</v>
      </c>
      <c r="X1736" s="2">
        <v>0</v>
      </c>
      <c r="Y1736" s="2">
        <v>320.87</v>
      </c>
      <c r="Z1736" s="2">
        <v>0</v>
      </c>
      <c r="AA1736" s="2">
        <v>320.87</v>
      </c>
    </row>
    <row r="1737" spans="1:27" ht="15" customHeight="1" x14ac:dyDescent="0.25">
      <c r="A1737" s="75" t="str">
        <f t="shared" si="81"/>
        <v>LECHID6.3</v>
      </c>
      <c r="B1737" s="75">
        <f>VLOOKUP(L1737,Mapping!D:F,3,0)</f>
        <v>6.3</v>
      </c>
      <c r="C1737" s="75" t="str">
        <f>VLOOKUP(L1737,Mapping!D:G,4,0)</f>
        <v>Mirror</v>
      </c>
      <c r="D1737" s="78">
        <f t="shared" si="82"/>
        <v>-1.48329E-4</v>
      </c>
      <c r="E1737" s="78">
        <f t="shared" si="83"/>
        <v>-1.48329E-4</v>
      </c>
      <c r="F1737" s="76">
        <f>VLOOKUP(L1737,Mapping!D:H,5,0)</f>
        <v>0</v>
      </c>
      <c r="G1737" s="1" t="s">
        <v>648</v>
      </c>
      <c r="H1737" s="1" t="s">
        <v>323</v>
      </c>
      <c r="I1737" s="1" t="s">
        <v>326</v>
      </c>
      <c r="J1737" s="6">
        <v>550000</v>
      </c>
      <c r="K1737" s="1" t="s">
        <v>752</v>
      </c>
      <c r="L1737" s="6">
        <v>556421</v>
      </c>
      <c r="M1737" s="2">
        <v>0</v>
      </c>
      <c r="N1737" s="1" t="s">
        <v>776</v>
      </c>
      <c r="O1737" s="1" t="s">
        <v>651</v>
      </c>
      <c r="P1737" s="2">
        <v>0</v>
      </c>
      <c r="Q1737" s="2">
        <v>0</v>
      </c>
      <c r="R1737" s="2">
        <v>-1483.29</v>
      </c>
      <c r="S1737" s="2">
        <v>0</v>
      </c>
      <c r="T1737" s="2">
        <v>-1483.29</v>
      </c>
      <c r="U1737" s="2">
        <v>0</v>
      </c>
      <c r="V1737" s="2">
        <v>0</v>
      </c>
      <c r="W1737" s="2">
        <v>0</v>
      </c>
      <c r="X1737" s="2">
        <v>-1483.29</v>
      </c>
      <c r="Y1737" s="2">
        <v>0</v>
      </c>
      <c r="Z1737" s="2">
        <v>-1483.29</v>
      </c>
      <c r="AA1737" s="2">
        <v>0</v>
      </c>
    </row>
    <row r="1738" spans="1:27" ht="15" customHeight="1" x14ac:dyDescent="0.25">
      <c r="A1738" s="75" t="str">
        <f t="shared" si="81"/>
        <v>LECHID6.1</v>
      </c>
      <c r="B1738" s="75">
        <f>VLOOKUP(L1738,Mapping!D:F,3,0)</f>
        <v>6.1</v>
      </c>
      <c r="C1738" s="75" t="str">
        <f>VLOOKUP(L1738,Mapping!D:G,4,0)</f>
        <v>Accrual</v>
      </c>
      <c r="D1738" s="78">
        <f t="shared" si="82"/>
        <v>-5.9982897E-2</v>
      </c>
      <c r="E1738" s="78">
        <f t="shared" si="83"/>
        <v>-5.9982897E-2</v>
      </c>
      <c r="F1738" s="76">
        <f>VLOOKUP(L1738,Mapping!D:H,5,0)</f>
        <v>0</v>
      </c>
      <c r="G1738" s="1" t="s">
        <v>648</v>
      </c>
      <c r="H1738" s="1" t="s">
        <v>323</v>
      </c>
      <c r="I1738" s="1" t="s">
        <v>326</v>
      </c>
      <c r="J1738" s="6">
        <v>555100</v>
      </c>
      <c r="K1738" s="1" t="s">
        <v>777</v>
      </c>
      <c r="L1738" s="6">
        <v>555100</v>
      </c>
      <c r="M1738" s="2">
        <v>0</v>
      </c>
      <c r="N1738" s="1" t="s">
        <v>778</v>
      </c>
      <c r="O1738" s="1" t="s">
        <v>651</v>
      </c>
      <c r="P1738" s="2">
        <v>0</v>
      </c>
      <c r="Q1738" s="2">
        <v>0</v>
      </c>
      <c r="R1738" s="2">
        <v>-599828.97</v>
      </c>
      <c r="S1738" s="2">
        <v>0</v>
      </c>
      <c r="T1738" s="2">
        <v>-599828.97</v>
      </c>
      <c r="U1738" s="2">
        <v>0</v>
      </c>
      <c r="V1738" s="2">
        <v>0</v>
      </c>
      <c r="W1738" s="2">
        <v>0</v>
      </c>
      <c r="X1738" s="2">
        <v>-599828.97</v>
      </c>
      <c r="Y1738" s="2">
        <v>0</v>
      </c>
      <c r="Z1738" s="2">
        <v>-599828.97</v>
      </c>
      <c r="AA1738" s="2">
        <v>0</v>
      </c>
    </row>
    <row r="1739" spans="1:27" ht="15" customHeight="1" x14ac:dyDescent="0.25">
      <c r="A1739" s="75" t="str">
        <f t="shared" si="81"/>
        <v>LECHID6.1</v>
      </c>
      <c r="B1739" s="75">
        <f>VLOOKUP(L1739,Mapping!D:F,3,0)</f>
        <v>6.1</v>
      </c>
      <c r="C1739" s="75" t="str">
        <f>VLOOKUP(L1739,Mapping!D:G,4,0)</f>
        <v>Accrual</v>
      </c>
      <c r="D1739" s="78">
        <f t="shared" si="82"/>
        <v>3.56456E-4</v>
      </c>
      <c r="E1739" s="78">
        <f t="shared" si="83"/>
        <v>3.56456E-4</v>
      </c>
      <c r="F1739" s="76">
        <f>VLOOKUP(L1739,Mapping!D:H,5,0)</f>
        <v>0</v>
      </c>
      <c r="G1739" s="1" t="s">
        <v>648</v>
      </c>
      <c r="H1739" s="1" t="s">
        <v>323</v>
      </c>
      <c r="I1739" s="1" t="s">
        <v>326</v>
      </c>
      <c r="J1739" s="6">
        <v>555100</v>
      </c>
      <c r="K1739" s="1" t="s">
        <v>777</v>
      </c>
      <c r="L1739" s="6">
        <v>555329</v>
      </c>
      <c r="M1739" s="2">
        <v>0</v>
      </c>
      <c r="N1739" s="1" t="s">
        <v>779</v>
      </c>
      <c r="O1739" s="1" t="s">
        <v>651</v>
      </c>
      <c r="P1739" s="2">
        <v>0</v>
      </c>
      <c r="Q1739" s="2">
        <v>0</v>
      </c>
      <c r="R1739" s="2">
        <v>0</v>
      </c>
      <c r="S1739" s="2">
        <v>3564.56</v>
      </c>
      <c r="T1739" s="2">
        <v>0</v>
      </c>
      <c r="U1739" s="2">
        <v>3564.56</v>
      </c>
      <c r="V1739" s="2">
        <v>0</v>
      </c>
      <c r="W1739" s="2">
        <v>0</v>
      </c>
      <c r="X1739" s="2">
        <v>0</v>
      </c>
      <c r="Y1739" s="2">
        <v>3564.56</v>
      </c>
      <c r="Z1739" s="2">
        <v>0</v>
      </c>
      <c r="AA1739" s="2">
        <v>3564.56</v>
      </c>
    </row>
    <row r="1740" spans="1:27" ht="15" customHeight="1" x14ac:dyDescent="0.25">
      <c r="A1740" s="75" t="str">
        <f t="shared" si="81"/>
        <v>LEEQTFIgnore</v>
      </c>
      <c r="B1740" s="75" t="str">
        <f>VLOOKUP(L1740,Mapping!D:F,3,0)</f>
        <v>Ignore</v>
      </c>
      <c r="C1740" s="75" t="str">
        <f>VLOOKUP(L1740,Mapping!D:G,4,0)</f>
        <v>Ignore</v>
      </c>
      <c r="D1740" s="78">
        <f t="shared" si="82"/>
        <v>-23.070081591999998</v>
      </c>
      <c r="E1740" s="78">
        <f t="shared" si="83"/>
        <v>-273.03398777699999</v>
      </c>
      <c r="F1740" s="76" t="str">
        <f>VLOOKUP(L1740,Mapping!D:H,5,0)</f>
        <v>AUM</v>
      </c>
      <c r="G1740" s="1" t="s">
        <v>648</v>
      </c>
      <c r="H1740" s="1" t="s">
        <v>334</v>
      </c>
      <c r="I1740" s="1" t="s">
        <v>1602</v>
      </c>
      <c r="J1740" s="6">
        <v>101000</v>
      </c>
      <c r="K1740" s="1" t="s">
        <v>806</v>
      </c>
      <c r="L1740" s="6">
        <v>101100</v>
      </c>
      <c r="M1740" s="2">
        <v>0</v>
      </c>
      <c r="N1740" s="1" t="s">
        <v>807</v>
      </c>
      <c r="O1740" s="1" t="s">
        <v>651</v>
      </c>
      <c r="P1740" s="2">
        <v>-2499639061.8499999</v>
      </c>
      <c r="Q1740" s="2">
        <v>0</v>
      </c>
      <c r="R1740" s="2">
        <v>-230700815.91999999</v>
      </c>
      <c r="S1740" s="2">
        <v>0</v>
      </c>
      <c r="T1740" s="2">
        <v>-2730339877.77</v>
      </c>
      <c r="U1740" s="2">
        <v>0</v>
      </c>
      <c r="V1740" s="2">
        <v>-2499639061.8499999</v>
      </c>
      <c r="W1740" s="2">
        <v>0</v>
      </c>
      <c r="X1740" s="2">
        <v>-230700815.91999999</v>
      </c>
      <c r="Y1740" s="2">
        <v>0</v>
      </c>
      <c r="Z1740" s="2">
        <v>-2730339877.77</v>
      </c>
      <c r="AA1740" s="2">
        <v>0</v>
      </c>
    </row>
    <row r="1741" spans="1:27" ht="15" customHeight="1" x14ac:dyDescent="0.25">
      <c r="A1741" s="75" t="str">
        <f t="shared" si="81"/>
        <v>LEEQTFIgnore</v>
      </c>
      <c r="B1741" s="75" t="str">
        <f>VLOOKUP(L1741,Mapping!D:F,3,0)</f>
        <v>Ignore</v>
      </c>
      <c r="C1741" s="75" t="str">
        <f>VLOOKUP(L1741,Mapping!D:G,4,0)</f>
        <v>Ignore</v>
      </c>
      <c r="D1741" s="78">
        <f t="shared" si="82"/>
        <v>0</v>
      </c>
      <c r="E1741" s="78">
        <f t="shared" si="83"/>
        <v>-1.0000000000000001E-9</v>
      </c>
      <c r="F1741" s="76" t="str">
        <f>VLOOKUP(L1741,Mapping!D:H,5,0)</f>
        <v>AUM</v>
      </c>
      <c r="G1741" s="1" t="s">
        <v>648</v>
      </c>
      <c r="H1741" s="1" t="s">
        <v>334</v>
      </c>
      <c r="I1741" s="1" t="s">
        <v>1602</v>
      </c>
      <c r="J1741" s="6">
        <v>105000</v>
      </c>
      <c r="K1741" s="1" t="s">
        <v>654</v>
      </c>
      <c r="L1741" s="6">
        <v>105100</v>
      </c>
      <c r="M1741" s="2">
        <v>0</v>
      </c>
      <c r="N1741" s="1" t="s">
        <v>655</v>
      </c>
      <c r="O1741" s="1" t="s">
        <v>651</v>
      </c>
      <c r="P1741" s="2">
        <v>-0.01</v>
      </c>
      <c r="Q1741" s="2">
        <v>0</v>
      </c>
      <c r="R1741" s="2">
        <v>0</v>
      </c>
      <c r="S1741" s="2">
        <v>0</v>
      </c>
      <c r="T1741" s="2">
        <v>-0.01</v>
      </c>
      <c r="U1741" s="2">
        <v>0</v>
      </c>
      <c r="V1741" s="2">
        <v>-0.01</v>
      </c>
      <c r="W1741" s="2">
        <v>0</v>
      </c>
      <c r="X1741" s="2">
        <v>0</v>
      </c>
      <c r="Y1741" s="2">
        <v>0</v>
      </c>
      <c r="Z1741" s="2">
        <v>-0.01</v>
      </c>
      <c r="AA1741" s="2">
        <v>0</v>
      </c>
    </row>
    <row r="1742" spans="1:27" ht="15" customHeight="1" x14ac:dyDescent="0.25">
      <c r="A1742" s="75" t="str">
        <f t="shared" si="81"/>
        <v>LEEQTFIgnore</v>
      </c>
      <c r="B1742" s="75" t="str">
        <f>VLOOKUP(L1742,Mapping!D:F,3,0)</f>
        <v>Ignore</v>
      </c>
      <c r="C1742" s="75" t="str">
        <f>VLOOKUP(L1742,Mapping!D:G,4,0)</f>
        <v>Ignore</v>
      </c>
      <c r="D1742" s="78">
        <f t="shared" si="82"/>
        <v>0</v>
      </c>
      <c r="E1742" s="78">
        <f t="shared" si="83"/>
        <v>1.0000000000000001E-9</v>
      </c>
      <c r="F1742" s="76" t="str">
        <f>VLOOKUP(L1742,Mapping!D:H,5,0)</f>
        <v>AUM</v>
      </c>
      <c r="G1742" s="1" t="s">
        <v>648</v>
      </c>
      <c r="H1742" s="1" t="s">
        <v>334</v>
      </c>
      <c r="I1742" s="1" t="s">
        <v>1602</v>
      </c>
      <c r="J1742" s="6">
        <v>110000</v>
      </c>
      <c r="K1742" s="1" t="s">
        <v>656</v>
      </c>
      <c r="L1742" s="6">
        <v>110100</v>
      </c>
      <c r="M1742" s="2">
        <v>0</v>
      </c>
      <c r="N1742" s="1" t="s">
        <v>657</v>
      </c>
      <c r="O1742" s="1" t="s">
        <v>651</v>
      </c>
      <c r="P1742" s="2">
        <v>0</v>
      </c>
      <c r="Q1742" s="2">
        <v>0.01</v>
      </c>
      <c r="R1742" s="2">
        <v>0</v>
      </c>
      <c r="S1742" s="2">
        <v>0</v>
      </c>
      <c r="T1742" s="2">
        <v>0</v>
      </c>
      <c r="U1742" s="2">
        <v>0.01</v>
      </c>
      <c r="V1742" s="2">
        <v>0</v>
      </c>
      <c r="W1742" s="2">
        <v>0.01</v>
      </c>
      <c r="X1742" s="2">
        <v>0</v>
      </c>
      <c r="Y1742" s="2">
        <v>0</v>
      </c>
      <c r="Z1742" s="2">
        <v>0</v>
      </c>
      <c r="AA1742" s="2">
        <v>0.01</v>
      </c>
    </row>
    <row r="1743" spans="1:27" ht="15" customHeight="1" x14ac:dyDescent="0.25">
      <c r="A1743" s="75" t="str">
        <f t="shared" si="81"/>
        <v>LEEQTFIgnore</v>
      </c>
      <c r="B1743" s="75" t="str">
        <f>VLOOKUP(L1743,Mapping!D:F,3,0)</f>
        <v>Ignore</v>
      </c>
      <c r="C1743" s="75" t="str">
        <f>VLOOKUP(L1743,Mapping!D:G,4,0)</f>
        <v>Ignore</v>
      </c>
      <c r="D1743" s="78">
        <f t="shared" si="82"/>
        <v>-3.3413748E-2</v>
      </c>
      <c r="E1743" s="78">
        <f t="shared" si="83"/>
        <v>-9.4639824999999997E-2</v>
      </c>
      <c r="F1743" s="76" t="str">
        <f>VLOOKUP(L1743,Mapping!D:H,5,0)</f>
        <v>AUM</v>
      </c>
      <c r="G1743" s="1" t="s">
        <v>648</v>
      </c>
      <c r="H1743" s="1" t="s">
        <v>334</v>
      </c>
      <c r="I1743" s="1" t="s">
        <v>1602</v>
      </c>
      <c r="J1743" s="6">
        <v>110000</v>
      </c>
      <c r="K1743" s="1" t="s">
        <v>656</v>
      </c>
      <c r="L1743" s="6">
        <v>110116</v>
      </c>
      <c r="M1743" s="2">
        <v>0</v>
      </c>
      <c r="N1743" s="1" t="s">
        <v>659</v>
      </c>
      <c r="O1743" s="1" t="s">
        <v>651</v>
      </c>
      <c r="P1743" s="2">
        <v>-612260.77</v>
      </c>
      <c r="Q1743" s="2">
        <v>0</v>
      </c>
      <c r="R1743" s="2">
        <v>-334137.48</v>
      </c>
      <c r="S1743" s="2">
        <v>0</v>
      </c>
      <c r="T1743" s="2">
        <v>-946398.25</v>
      </c>
      <c r="U1743" s="2">
        <v>0</v>
      </c>
      <c r="V1743" s="2">
        <v>-612260.77</v>
      </c>
      <c r="W1743" s="2">
        <v>0</v>
      </c>
      <c r="X1743" s="2">
        <v>-334137.48</v>
      </c>
      <c r="Y1743" s="2">
        <v>0</v>
      </c>
      <c r="Z1743" s="2">
        <v>-946398.25</v>
      </c>
      <c r="AA1743" s="2">
        <v>0</v>
      </c>
    </row>
    <row r="1744" spans="1:27" ht="15" customHeight="1" x14ac:dyDescent="0.25">
      <c r="A1744" s="75" t="str">
        <f t="shared" si="81"/>
        <v>LEEQTFIgnore</v>
      </c>
      <c r="B1744" s="75" t="str">
        <f>VLOOKUP(L1744,Mapping!D:F,3,0)</f>
        <v>Ignore</v>
      </c>
      <c r="C1744" s="75" t="str">
        <f>VLOOKUP(L1744,Mapping!D:G,4,0)</f>
        <v>Ignore</v>
      </c>
      <c r="D1744" s="78">
        <f t="shared" si="82"/>
        <v>-2.4967135000000001E-2</v>
      </c>
      <c r="E1744" s="78">
        <f t="shared" si="83"/>
        <v>-2.4967135000000001E-2</v>
      </c>
      <c r="F1744" s="76" t="str">
        <f>VLOOKUP(L1744,Mapping!D:H,5,0)</f>
        <v>AUM</v>
      </c>
      <c r="G1744" s="1" t="s">
        <v>648</v>
      </c>
      <c r="H1744" s="1" t="s">
        <v>334</v>
      </c>
      <c r="I1744" s="1" t="s">
        <v>1602</v>
      </c>
      <c r="J1744" s="6">
        <v>110000</v>
      </c>
      <c r="K1744" s="1" t="s">
        <v>656</v>
      </c>
      <c r="L1744" s="6">
        <v>110125</v>
      </c>
      <c r="M1744" s="2">
        <v>0</v>
      </c>
      <c r="N1744" s="1" t="s">
        <v>1713</v>
      </c>
      <c r="O1744" s="1" t="s">
        <v>651</v>
      </c>
      <c r="P1744" s="2">
        <v>0</v>
      </c>
      <c r="Q1744" s="2">
        <v>0</v>
      </c>
      <c r="R1744" s="2">
        <v>-249671.35</v>
      </c>
      <c r="S1744" s="2">
        <v>0</v>
      </c>
      <c r="T1744" s="2">
        <v>-249671.35</v>
      </c>
      <c r="U1744" s="2">
        <v>0</v>
      </c>
      <c r="V1744" s="2">
        <v>0</v>
      </c>
      <c r="W1744" s="2">
        <v>0</v>
      </c>
      <c r="X1744" s="2">
        <v>-249671.35</v>
      </c>
      <c r="Y1744" s="2">
        <v>0</v>
      </c>
      <c r="Z1744" s="2">
        <v>-249671.35</v>
      </c>
      <c r="AA1744" s="2">
        <v>0</v>
      </c>
    </row>
    <row r="1745" spans="1:27" ht="15" customHeight="1" x14ac:dyDescent="0.25">
      <c r="A1745" s="75" t="str">
        <f t="shared" si="81"/>
        <v>LEEQTFIgnore</v>
      </c>
      <c r="B1745" s="75" t="str">
        <f>VLOOKUP(L1745,Mapping!D:F,3,0)</f>
        <v>Ignore</v>
      </c>
      <c r="C1745" s="75" t="str">
        <f>VLOOKUP(L1745,Mapping!D:G,4,0)</f>
        <v>Ignore</v>
      </c>
      <c r="D1745" s="78">
        <f t="shared" si="82"/>
        <v>-7.2719016260000009</v>
      </c>
      <c r="E1745" s="78">
        <f t="shared" si="83"/>
        <v>-15.770025881</v>
      </c>
      <c r="F1745" s="76" t="str">
        <f>VLOOKUP(L1745,Mapping!D:H,5,0)</f>
        <v>AUM</v>
      </c>
      <c r="G1745" s="1" t="s">
        <v>648</v>
      </c>
      <c r="H1745" s="1" t="s">
        <v>334</v>
      </c>
      <c r="I1745" s="1" t="s">
        <v>1602</v>
      </c>
      <c r="J1745" s="6">
        <v>110000</v>
      </c>
      <c r="K1745" s="1" t="s">
        <v>656</v>
      </c>
      <c r="L1745" s="6">
        <v>110247</v>
      </c>
      <c r="M1745" s="2">
        <v>0</v>
      </c>
      <c r="N1745" s="1" t="s">
        <v>660</v>
      </c>
      <c r="O1745" s="1" t="s">
        <v>651</v>
      </c>
      <c r="P1745" s="2">
        <v>-84981242.549999997</v>
      </c>
      <c r="Q1745" s="2">
        <v>0</v>
      </c>
      <c r="R1745" s="2">
        <v>-72719016.260000005</v>
      </c>
      <c r="S1745" s="2">
        <v>0</v>
      </c>
      <c r="T1745" s="2">
        <v>-157700258.81</v>
      </c>
      <c r="U1745" s="2">
        <v>0</v>
      </c>
      <c r="V1745" s="2">
        <v>-84981242.549999997</v>
      </c>
      <c r="W1745" s="2">
        <v>0</v>
      </c>
      <c r="X1745" s="2">
        <v>-72719016.260000005</v>
      </c>
      <c r="Y1745" s="2">
        <v>0</v>
      </c>
      <c r="Z1745" s="2">
        <v>-157700258.81</v>
      </c>
      <c r="AA1745" s="2">
        <v>0</v>
      </c>
    </row>
    <row r="1746" spans="1:27" ht="15" customHeight="1" x14ac:dyDescent="0.25">
      <c r="A1746" s="75" t="str">
        <f t="shared" si="81"/>
        <v>LEEQTFIgnore</v>
      </c>
      <c r="B1746" s="75" t="str">
        <f>VLOOKUP(L1746,Mapping!D:F,3,0)</f>
        <v>Ignore</v>
      </c>
      <c r="C1746" s="75" t="str">
        <f>VLOOKUP(L1746,Mapping!D:G,4,0)</f>
        <v>Ignore</v>
      </c>
      <c r="D1746" s="78">
        <f t="shared" si="82"/>
        <v>-9.1758599999999996E-2</v>
      </c>
      <c r="E1746" s="78">
        <f t="shared" si="83"/>
        <v>-9.57234E-2</v>
      </c>
      <c r="F1746" s="76" t="str">
        <f>VLOOKUP(L1746,Mapping!D:H,5,0)</f>
        <v>AUM</v>
      </c>
      <c r="G1746" s="1" t="s">
        <v>648</v>
      </c>
      <c r="H1746" s="1" t="s">
        <v>334</v>
      </c>
      <c r="I1746" s="1" t="s">
        <v>1602</v>
      </c>
      <c r="J1746" s="6">
        <v>132000</v>
      </c>
      <c r="K1746" s="1" t="s">
        <v>661</v>
      </c>
      <c r="L1746" s="6">
        <v>132100</v>
      </c>
      <c r="M1746" s="2">
        <v>0</v>
      </c>
      <c r="N1746" s="1" t="s">
        <v>809</v>
      </c>
      <c r="O1746" s="1" t="s">
        <v>651</v>
      </c>
      <c r="P1746" s="2">
        <v>-39648</v>
      </c>
      <c r="Q1746" s="2">
        <v>0</v>
      </c>
      <c r="R1746" s="2">
        <v>-917586</v>
      </c>
      <c r="S1746" s="2">
        <v>0</v>
      </c>
      <c r="T1746" s="2">
        <v>-957234</v>
      </c>
      <c r="U1746" s="2">
        <v>0</v>
      </c>
      <c r="V1746" s="2">
        <v>-39648</v>
      </c>
      <c r="W1746" s="2">
        <v>0</v>
      </c>
      <c r="X1746" s="2">
        <v>-917586</v>
      </c>
      <c r="Y1746" s="2">
        <v>0</v>
      </c>
      <c r="Z1746" s="2">
        <v>-957234</v>
      </c>
      <c r="AA1746" s="2">
        <v>0</v>
      </c>
    </row>
    <row r="1747" spans="1:27" ht="15" customHeight="1" x14ac:dyDescent="0.25">
      <c r="A1747" s="75" t="str">
        <f t="shared" si="81"/>
        <v>LEEQTFIgnore</v>
      </c>
      <c r="B1747" s="75" t="str">
        <f>VLOOKUP(L1747,Mapping!D:F,3,0)</f>
        <v>Ignore</v>
      </c>
      <c r="C1747" s="75" t="str">
        <f>VLOOKUP(L1747,Mapping!D:G,4,0)</f>
        <v>Ignore</v>
      </c>
      <c r="D1747" s="78">
        <f t="shared" si="82"/>
        <v>8.1049972999999997E-2</v>
      </c>
      <c r="E1747" s="78">
        <f t="shared" si="83"/>
        <v>6.6460401000000002E-2</v>
      </c>
      <c r="F1747" s="76" t="str">
        <f>VLOOKUP(L1747,Mapping!D:H,5,0)</f>
        <v>AUM</v>
      </c>
      <c r="G1747" s="1" t="s">
        <v>648</v>
      </c>
      <c r="H1747" s="1" t="s">
        <v>334</v>
      </c>
      <c r="I1747" s="1" t="s">
        <v>1602</v>
      </c>
      <c r="J1747" s="6">
        <v>132000</v>
      </c>
      <c r="K1747" s="1" t="s">
        <v>661</v>
      </c>
      <c r="L1747" s="6">
        <v>132121</v>
      </c>
      <c r="M1747" s="2">
        <v>0</v>
      </c>
      <c r="N1747" s="1" t="s">
        <v>662</v>
      </c>
      <c r="O1747" s="1" t="s">
        <v>651</v>
      </c>
      <c r="P1747" s="2">
        <v>-145895.72</v>
      </c>
      <c r="Q1747" s="2">
        <v>0</v>
      </c>
      <c r="R1747" s="2">
        <v>0</v>
      </c>
      <c r="S1747" s="2">
        <v>810499.73</v>
      </c>
      <c r="T1747" s="2">
        <v>0</v>
      </c>
      <c r="U1747" s="2">
        <v>664604.01</v>
      </c>
      <c r="V1747" s="2">
        <v>-145895.72</v>
      </c>
      <c r="W1747" s="2">
        <v>0</v>
      </c>
      <c r="X1747" s="2">
        <v>0</v>
      </c>
      <c r="Y1747" s="2">
        <v>810499.73</v>
      </c>
      <c r="Z1747" s="2">
        <v>0</v>
      </c>
      <c r="AA1747" s="2">
        <v>664604.01</v>
      </c>
    </row>
    <row r="1748" spans="1:27" ht="15" customHeight="1" x14ac:dyDescent="0.25">
      <c r="A1748" s="75" t="str">
        <f t="shared" si="81"/>
        <v>LEEQTFIgnore</v>
      </c>
      <c r="B1748" s="75" t="str">
        <f>VLOOKUP(L1748,Mapping!D:F,3,0)</f>
        <v>Ignore</v>
      </c>
      <c r="C1748" s="75" t="str">
        <f>VLOOKUP(L1748,Mapping!D:G,4,0)</f>
        <v>Ignore</v>
      </c>
      <c r="D1748" s="78">
        <f t="shared" si="82"/>
        <v>7.051800300000001E-2</v>
      </c>
      <c r="E1748" s="78">
        <f t="shared" si="83"/>
        <v>7.051800300000001E-2</v>
      </c>
      <c r="F1748" s="76" t="str">
        <f>VLOOKUP(L1748,Mapping!D:H,5,0)</f>
        <v>AUM</v>
      </c>
      <c r="G1748" s="1" t="s">
        <v>648</v>
      </c>
      <c r="H1748" s="1" t="s">
        <v>334</v>
      </c>
      <c r="I1748" s="1" t="s">
        <v>1602</v>
      </c>
      <c r="J1748" s="6">
        <v>132000</v>
      </c>
      <c r="K1748" s="1" t="s">
        <v>661</v>
      </c>
      <c r="L1748" s="6">
        <v>132124</v>
      </c>
      <c r="M1748" s="2">
        <v>0</v>
      </c>
      <c r="N1748" s="1" t="s">
        <v>663</v>
      </c>
      <c r="O1748" s="1" t="s">
        <v>651</v>
      </c>
      <c r="P1748" s="2">
        <v>0</v>
      </c>
      <c r="Q1748" s="2">
        <v>0</v>
      </c>
      <c r="R1748" s="2">
        <v>0</v>
      </c>
      <c r="S1748" s="2">
        <v>705180.03</v>
      </c>
      <c r="T1748" s="2">
        <v>0</v>
      </c>
      <c r="U1748" s="2">
        <v>705180.03</v>
      </c>
      <c r="V1748" s="2">
        <v>0</v>
      </c>
      <c r="W1748" s="2">
        <v>0</v>
      </c>
      <c r="X1748" s="2">
        <v>0</v>
      </c>
      <c r="Y1748" s="2">
        <v>705180.03</v>
      </c>
      <c r="Z1748" s="2">
        <v>0</v>
      </c>
      <c r="AA1748" s="2">
        <v>705180.03</v>
      </c>
    </row>
    <row r="1749" spans="1:27" ht="15" customHeight="1" x14ac:dyDescent="0.25">
      <c r="A1749" s="75" t="str">
        <f t="shared" si="81"/>
        <v>LEEQTFIgnore</v>
      </c>
      <c r="B1749" s="75" t="str">
        <f>VLOOKUP(L1749,Mapping!D:F,3,0)</f>
        <v>Ignore</v>
      </c>
      <c r="C1749" s="75" t="str">
        <f>VLOOKUP(L1749,Mapping!D:G,4,0)</f>
        <v>Ignore</v>
      </c>
      <c r="D1749" s="78">
        <f t="shared" si="82"/>
        <v>5.5000000000000003E-4</v>
      </c>
      <c r="E1749" s="78">
        <f t="shared" si="83"/>
        <v>0</v>
      </c>
      <c r="F1749" s="76" t="str">
        <f>VLOOKUP(L1749,Mapping!D:H,5,0)</f>
        <v>AUM</v>
      </c>
      <c r="G1749" s="1" t="s">
        <v>648</v>
      </c>
      <c r="H1749" s="1" t="s">
        <v>334</v>
      </c>
      <c r="I1749" s="1" t="s">
        <v>1602</v>
      </c>
      <c r="J1749" s="6">
        <v>140000</v>
      </c>
      <c r="K1749" s="1" t="s">
        <v>665</v>
      </c>
      <c r="L1749" s="6">
        <v>140101</v>
      </c>
      <c r="M1749" s="2">
        <v>0</v>
      </c>
      <c r="N1749" s="1" t="s">
        <v>1476</v>
      </c>
      <c r="O1749" s="1" t="s">
        <v>651</v>
      </c>
      <c r="P1749" s="2">
        <v>-5500</v>
      </c>
      <c r="Q1749" s="2">
        <v>0</v>
      </c>
      <c r="R1749" s="2">
        <v>0</v>
      </c>
      <c r="S1749" s="2">
        <v>5500</v>
      </c>
      <c r="T1749" s="2">
        <v>0</v>
      </c>
      <c r="U1749" s="2">
        <v>0</v>
      </c>
      <c r="V1749" s="2">
        <v>-5500</v>
      </c>
      <c r="W1749" s="2">
        <v>0</v>
      </c>
      <c r="X1749" s="2">
        <v>0</v>
      </c>
      <c r="Y1749" s="2">
        <v>5500</v>
      </c>
      <c r="Z1749" s="2">
        <v>0</v>
      </c>
      <c r="AA1749" s="2">
        <v>0</v>
      </c>
    </row>
    <row r="1750" spans="1:27" ht="15" customHeight="1" x14ac:dyDescent="0.25">
      <c r="A1750" s="75" t="str">
        <f t="shared" si="81"/>
        <v>LEEQTFIgnore</v>
      </c>
      <c r="B1750" s="75" t="str">
        <f>VLOOKUP(L1750,Mapping!D:F,3,0)</f>
        <v>Ignore</v>
      </c>
      <c r="C1750" s="75" t="str">
        <f>VLOOKUP(L1750,Mapping!D:G,4,0)</f>
        <v>Ignore</v>
      </c>
      <c r="D1750" s="78">
        <f t="shared" si="82"/>
        <v>2.4796851000000002E-2</v>
      </c>
      <c r="E1750" s="78">
        <f t="shared" si="83"/>
        <v>0</v>
      </c>
      <c r="F1750" s="76" t="str">
        <f>VLOOKUP(L1750,Mapping!D:H,5,0)</f>
        <v>AUM</v>
      </c>
      <c r="G1750" s="1" t="s">
        <v>648</v>
      </c>
      <c r="H1750" s="1" t="s">
        <v>334</v>
      </c>
      <c r="I1750" s="1" t="s">
        <v>1602</v>
      </c>
      <c r="J1750" s="6">
        <v>140000</v>
      </c>
      <c r="K1750" s="1" t="s">
        <v>665</v>
      </c>
      <c r="L1750" s="6">
        <v>140311</v>
      </c>
      <c r="M1750" s="2">
        <v>0</v>
      </c>
      <c r="N1750" s="1" t="s">
        <v>1468</v>
      </c>
      <c r="O1750" s="1" t="s">
        <v>651</v>
      </c>
      <c r="P1750" s="2">
        <v>-247968.51</v>
      </c>
      <c r="Q1750" s="2">
        <v>0</v>
      </c>
      <c r="R1750" s="2">
        <v>0</v>
      </c>
      <c r="S1750" s="2">
        <v>247968.51</v>
      </c>
      <c r="T1750" s="2">
        <v>0</v>
      </c>
      <c r="U1750" s="2">
        <v>0</v>
      </c>
      <c r="V1750" s="2">
        <v>-247968.51</v>
      </c>
      <c r="W1750" s="2">
        <v>0</v>
      </c>
      <c r="X1750" s="2">
        <v>0</v>
      </c>
      <c r="Y1750" s="2">
        <v>247968.51</v>
      </c>
      <c r="Z1750" s="2">
        <v>0</v>
      </c>
      <c r="AA1750" s="2">
        <v>0</v>
      </c>
    </row>
    <row r="1751" spans="1:27" ht="15" customHeight="1" x14ac:dyDescent="0.25">
      <c r="A1751" s="75" t="str">
        <f t="shared" si="81"/>
        <v>LEEQTFIgnore</v>
      </c>
      <c r="B1751" s="75" t="str">
        <f>VLOOKUP(L1751,Mapping!D:F,3,0)</f>
        <v>Ignore</v>
      </c>
      <c r="C1751" s="75" t="str">
        <f>VLOOKUP(L1751,Mapping!D:G,4,0)</f>
        <v>Ignore</v>
      </c>
      <c r="D1751" s="78">
        <f t="shared" si="82"/>
        <v>1.1000000000000001E-3</v>
      </c>
      <c r="E1751" s="78">
        <f t="shared" si="83"/>
        <v>0</v>
      </c>
      <c r="F1751" s="76" t="str">
        <f>VLOOKUP(L1751,Mapping!D:H,5,0)</f>
        <v>AUM</v>
      </c>
      <c r="G1751" s="1" t="s">
        <v>648</v>
      </c>
      <c r="H1751" s="1" t="s">
        <v>334</v>
      </c>
      <c r="I1751" s="1" t="s">
        <v>1602</v>
      </c>
      <c r="J1751" s="6">
        <v>140000</v>
      </c>
      <c r="K1751" s="1" t="s">
        <v>665</v>
      </c>
      <c r="L1751" s="6">
        <v>140366</v>
      </c>
      <c r="M1751" s="2">
        <v>0</v>
      </c>
      <c r="N1751" s="1" t="s">
        <v>1462</v>
      </c>
      <c r="O1751" s="1" t="s">
        <v>651</v>
      </c>
      <c r="P1751" s="2">
        <v>-11000</v>
      </c>
      <c r="Q1751" s="2">
        <v>0</v>
      </c>
      <c r="R1751" s="2">
        <v>0</v>
      </c>
      <c r="S1751" s="2">
        <v>11000</v>
      </c>
      <c r="T1751" s="2">
        <v>0</v>
      </c>
      <c r="U1751" s="2">
        <v>0</v>
      </c>
      <c r="V1751" s="2">
        <v>-11000</v>
      </c>
      <c r="W1751" s="2">
        <v>0</v>
      </c>
      <c r="X1751" s="2">
        <v>0</v>
      </c>
      <c r="Y1751" s="2">
        <v>11000</v>
      </c>
      <c r="Z1751" s="2">
        <v>0</v>
      </c>
      <c r="AA1751" s="2">
        <v>0</v>
      </c>
    </row>
    <row r="1752" spans="1:27" ht="15" customHeight="1" x14ac:dyDescent="0.25">
      <c r="A1752" s="75" t="str">
        <f t="shared" si="81"/>
        <v>LEEQTFIgnore</v>
      </c>
      <c r="B1752" s="75" t="str">
        <f>VLOOKUP(L1752,Mapping!D:F,3,0)</f>
        <v>Ignore</v>
      </c>
      <c r="C1752" s="75" t="str">
        <f>VLOOKUP(L1752,Mapping!D:G,4,0)</f>
        <v>Ignore</v>
      </c>
      <c r="D1752" s="78">
        <f t="shared" si="82"/>
        <v>3.4371749E-2</v>
      </c>
      <c r="E1752" s="78">
        <f t="shared" si="83"/>
        <v>0</v>
      </c>
      <c r="F1752" s="76" t="str">
        <f>VLOOKUP(L1752,Mapping!D:H,5,0)</f>
        <v>AUM</v>
      </c>
      <c r="G1752" s="1" t="s">
        <v>648</v>
      </c>
      <c r="H1752" s="1" t="s">
        <v>334</v>
      </c>
      <c r="I1752" s="1" t="s">
        <v>1602</v>
      </c>
      <c r="J1752" s="6">
        <v>140000</v>
      </c>
      <c r="K1752" s="1" t="s">
        <v>665</v>
      </c>
      <c r="L1752" s="6">
        <v>140375</v>
      </c>
      <c r="M1752" s="2">
        <v>0</v>
      </c>
      <c r="N1752" s="1" t="s">
        <v>1456</v>
      </c>
      <c r="O1752" s="1" t="s">
        <v>651</v>
      </c>
      <c r="P1752" s="2">
        <v>-343717.49</v>
      </c>
      <c r="Q1752" s="2">
        <v>0</v>
      </c>
      <c r="R1752" s="2">
        <v>0</v>
      </c>
      <c r="S1752" s="2">
        <v>343717.49</v>
      </c>
      <c r="T1752" s="2">
        <v>0</v>
      </c>
      <c r="U1752" s="2">
        <v>0</v>
      </c>
      <c r="V1752" s="2">
        <v>-343717.49</v>
      </c>
      <c r="W1752" s="2">
        <v>0</v>
      </c>
      <c r="X1752" s="2">
        <v>0</v>
      </c>
      <c r="Y1752" s="2">
        <v>343717.49</v>
      </c>
      <c r="Z1752" s="2">
        <v>0</v>
      </c>
      <c r="AA1752" s="2">
        <v>0</v>
      </c>
    </row>
    <row r="1753" spans="1:27" ht="15" customHeight="1" x14ac:dyDescent="0.25">
      <c r="A1753" s="75" t="str">
        <f t="shared" si="81"/>
        <v>LEEQTFIgnore</v>
      </c>
      <c r="B1753" s="75" t="str">
        <f>VLOOKUP(L1753,Mapping!D:F,3,0)</f>
        <v>Ignore</v>
      </c>
      <c r="C1753" s="75" t="str">
        <f>VLOOKUP(L1753,Mapping!D:G,4,0)</f>
        <v>Ignore</v>
      </c>
      <c r="D1753" s="78">
        <f t="shared" si="82"/>
        <v>2.0000000000000001E-4</v>
      </c>
      <c r="E1753" s="78">
        <f t="shared" si="83"/>
        <v>0</v>
      </c>
      <c r="F1753" s="76" t="str">
        <f>VLOOKUP(L1753,Mapping!D:H,5,0)</f>
        <v>AUM</v>
      </c>
      <c r="G1753" s="1" t="s">
        <v>648</v>
      </c>
      <c r="H1753" s="1" t="s">
        <v>334</v>
      </c>
      <c r="I1753" s="1" t="s">
        <v>1602</v>
      </c>
      <c r="J1753" s="6">
        <v>140000</v>
      </c>
      <c r="K1753" s="1" t="s">
        <v>665</v>
      </c>
      <c r="L1753" s="6">
        <v>140379</v>
      </c>
      <c r="M1753" s="2">
        <v>0</v>
      </c>
      <c r="N1753" s="1" t="s">
        <v>1475</v>
      </c>
      <c r="O1753" s="1" t="s">
        <v>651</v>
      </c>
      <c r="P1753" s="2">
        <v>-2000</v>
      </c>
      <c r="Q1753" s="2">
        <v>0</v>
      </c>
      <c r="R1753" s="2">
        <v>0</v>
      </c>
      <c r="S1753" s="2">
        <v>2000</v>
      </c>
      <c r="T1753" s="2">
        <v>0</v>
      </c>
      <c r="U1753" s="2">
        <v>0</v>
      </c>
      <c r="V1753" s="2">
        <v>-2000</v>
      </c>
      <c r="W1753" s="2">
        <v>0</v>
      </c>
      <c r="X1753" s="2">
        <v>0</v>
      </c>
      <c r="Y1753" s="2">
        <v>2000</v>
      </c>
      <c r="Z1753" s="2">
        <v>0</v>
      </c>
      <c r="AA1753" s="2">
        <v>0</v>
      </c>
    </row>
    <row r="1754" spans="1:27" ht="15" customHeight="1" x14ac:dyDescent="0.25">
      <c r="A1754" s="75" t="str">
        <f t="shared" si="81"/>
        <v>LEEQTFIgnore</v>
      </c>
      <c r="B1754" s="75" t="str">
        <f>VLOOKUP(L1754,Mapping!D:F,3,0)</f>
        <v>Ignore</v>
      </c>
      <c r="C1754" s="75" t="str">
        <f>VLOOKUP(L1754,Mapping!D:G,4,0)</f>
        <v>Ignore</v>
      </c>
      <c r="D1754" s="78">
        <f t="shared" si="82"/>
        <v>3.3863529999999996E-2</v>
      </c>
      <c r="E1754" s="78">
        <f t="shared" si="83"/>
        <v>-1.542645E-3</v>
      </c>
      <c r="F1754" s="76" t="str">
        <f>VLOOKUP(L1754,Mapping!D:H,5,0)</f>
        <v>AUM</v>
      </c>
      <c r="G1754" s="1" t="s">
        <v>648</v>
      </c>
      <c r="H1754" s="1" t="s">
        <v>334</v>
      </c>
      <c r="I1754" s="1" t="s">
        <v>1602</v>
      </c>
      <c r="J1754" s="6">
        <v>140000</v>
      </c>
      <c r="K1754" s="1" t="s">
        <v>665</v>
      </c>
      <c r="L1754" s="6">
        <v>140500</v>
      </c>
      <c r="M1754" s="2">
        <v>0</v>
      </c>
      <c r="N1754" s="1" t="s">
        <v>670</v>
      </c>
      <c r="O1754" s="1" t="s">
        <v>651</v>
      </c>
      <c r="P1754" s="2">
        <v>-354061.75</v>
      </c>
      <c r="Q1754" s="2">
        <v>0</v>
      </c>
      <c r="R1754" s="2">
        <v>0</v>
      </c>
      <c r="S1754" s="2">
        <v>338635.3</v>
      </c>
      <c r="T1754" s="2">
        <v>-15426.45</v>
      </c>
      <c r="U1754" s="2">
        <v>0</v>
      </c>
      <c r="V1754" s="2">
        <v>-354061.75</v>
      </c>
      <c r="W1754" s="2">
        <v>0</v>
      </c>
      <c r="X1754" s="2">
        <v>0</v>
      </c>
      <c r="Y1754" s="2">
        <v>338635.3</v>
      </c>
      <c r="Z1754" s="2">
        <v>-15426.45</v>
      </c>
      <c r="AA1754" s="2">
        <v>0</v>
      </c>
    </row>
    <row r="1755" spans="1:27" ht="15" customHeight="1" x14ac:dyDescent="0.25">
      <c r="A1755" s="75" t="str">
        <f t="shared" si="81"/>
        <v>LEEQTFIgnore</v>
      </c>
      <c r="B1755" s="75" t="str">
        <f>VLOOKUP(L1755,Mapping!D:F,3,0)</f>
        <v>Ignore</v>
      </c>
      <c r="C1755" s="75" t="str">
        <f>VLOOKUP(L1755,Mapping!D:G,4,0)</f>
        <v>Ignore</v>
      </c>
      <c r="D1755" s="78">
        <f t="shared" si="82"/>
        <v>1E-4</v>
      </c>
      <c r="E1755" s="78">
        <f t="shared" si="83"/>
        <v>0</v>
      </c>
      <c r="F1755" s="76" t="str">
        <f>VLOOKUP(L1755,Mapping!D:H,5,0)</f>
        <v>AUM</v>
      </c>
      <c r="G1755" s="1" t="s">
        <v>648</v>
      </c>
      <c r="H1755" s="1" t="s">
        <v>334</v>
      </c>
      <c r="I1755" s="1" t="s">
        <v>1602</v>
      </c>
      <c r="J1755" s="6">
        <v>140000</v>
      </c>
      <c r="K1755" s="1" t="s">
        <v>665</v>
      </c>
      <c r="L1755" s="6">
        <v>140527</v>
      </c>
      <c r="M1755" s="2">
        <v>0</v>
      </c>
      <c r="N1755" s="1" t="s">
        <v>1469</v>
      </c>
      <c r="O1755" s="1" t="s">
        <v>651</v>
      </c>
      <c r="P1755" s="2">
        <v>-1000</v>
      </c>
      <c r="Q1755" s="2">
        <v>0</v>
      </c>
      <c r="R1755" s="2">
        <v>0</v>
      </c>
      <c r="S1755" s="2">
        <v>1000</v>
      </c>
      <c r="T1755" s="2">
        <v>0</v>
      </c>
      <c r="U1755" s="2">
        <v>0</v>
      </c>
      <c r="V1755" s="2">
        <v>-1000</v>
      </c>
      <c r="W1755" s="2">
        <v>0</v>
      </c>
      <c r="X1755" s="2">
        <v>0</v>
      </c>
      <c r="Y1755" s="2">
        <v>1000</v>
      </c>
      <c r="Z1755" s="2">
        <v>0</v>
      </c>
      <c r="AA1755" s="2">
        <v>0</v>
      </c>
    </row>
    <row r="1756" spans="1:27" ht="15" customHeight="1" x14ac:dyDescent="0.25">
      <c r="A1756" s="75" t="str">
        <f t="shared" si="81"/>
        <v>LEEQTFIgnore</v>
      </c>
      <c r="B1756" s="75" t="str">
        <f>VLOOKUP(L1756,Mapping!D:F,3,0)</f>
        <v>Ignore</v>
      </c>
      <c r="C1756" s="75" t="str">
        <f>VLOOKUP(L1756,Mapping!D:G,4,0)</f>
        <v>Ignore</v>
      </c>
      <c r="D1756" s="78">
        <f t="shared" si="82"/>
        <v>3.5249999999999999E-3</v>
      </c>
      <c r="E1756" s="78">
        <f t="shared" si="83"/>
        <v>0</v>
      </c>
      <c r="F1756" s="76" t="str">
        <f>VLOOKUP(L1756,Mapping!D:H,5,0)</f>
        <v>AUM</v>
      </c>
      <c r="G1756" s="1" t="s">
        <v>648</v>
      </c>
      <c r="H1756" s="1" t="s">
        <v>334</v>
      </c>
      <c r="I1756" s="1" t="s">
        <v>1602</v>
      </c>
      <c r="J1756" s="6">
        <v>140000</v>
      </c>
      <c r="K1756" s="1" t="s">
        <v>665</v>
      </c>
      <c r="L1756" s="6">
        <v>140537</v>
      </c>
      <c r="M1756" s="2">
        <v>0</v>
      </c>
      <c r="N1756" s="1" t="s">
        <v>1470</v>
      </c>
      <c r="O1756" s="1" t="s">
        <v>651</v>
      </c>
      <c r="P1756" s="2">
        <v>-35250</v>
      </c>
      <c r="Q1756" s="2">
        <v>0</v>
      </c>
      <c r="R1756" s="2">
        <v>0</v>
      </c>
      <c r="S1756" s="2">
        <v>35250</v>
      </c>
      <c r="T1756" s="2">
        <v>0</v>
      </c>
      <c r="U1756" s="2">
        <v>0</v>
      </c>
      <c r="V1756" s="2">
        <v>-35250</v>
      </c>
      <c r="W1756" s="2">
        <v>0</v>
      </c>
      <c r="X1756" s="2">
        <v>0</v>
      </c>
      <c r="Y1756" s="2">
        <v>35250</v>
      </c>
      <c r="Z1756" s="2">
        <v>0</v>
      </c>
      <c r="AA1756" s="2">
        <v>0</v>
      </c>
    </row>
    <row r="1757" spans="1:27" ht="15" customHeight="1" x14ac:dyDescent="0.25">
      <c r="A1757" s="75" t="str">
        <f t="shared" si="81"/>
        <v>LEEQTFIgnore</v>
      </c>
      <c r="B1757" s="75" t="str">
        <f>VLOOKUP(L1757,Mapping!D:F,3,0)</f>
        <v>Ignore</v>
      </c>
      <c r="C1757" s="75" t="str">
        <f>VLOOKUP(L1757,Mapping!D:G,4,0)</f>
        <v>Ignore</v>
      </c>
      <c r="D1757" s="78">
        <f t="shared" si="82"/>
        <v>-8.2574304000000001E-2</v>
      </c>
      <c r="E1757" s="78">
        <f t="shared" si="83"/>
        <v>-0.54116082599999993</v>
      </c>
      <c r="F1757" s="76" t="str">
        <f>VLOOKUP(L1757,Mapping!D:H,5,0)</f>
        <v>AUM</v>
      </c>
      <c r="G1757" s="1" t="s">
        <v>648</v>
      </c>
      <c r="H1757" s="1" t="s">
        <v>334</v>
      </c>
      <c r="I1757" s="1" t="s">
        <v>1602</v>
      </c>
      <c r="J1757" s="6">
        <v>140000</v>
      </c>
      <c r="K1757" s="1" t="s">
        <v>665</v>
      </c>
      <c r="L1757" s="6">
        <v>140551</v>
      </c>
      <c r="M1757" s="2">
        <v>0</v>
      </c>
      <c r="N1757" s="1" t="s">
        <v>1018</v>
      </c>
      <c r="O1757" s="1" t="s">
        <v>651</v>
      </c>
      <c r="P1757" s="2">
        <v>-4585865.22</v>
      </c>
      <c r="Q1757" s="2">
        <v>0</v>
      </c>
      <c r="R1757" s="2">
        <v>-825743.04</v>
      </c>
      <c r="S1757" s="2">
        <v>0</v>
      </c>
      <c r="T1757" s="2">
        <v>-5411608.2599999998</v>
      </c>
      <c r="U1757" s="2">
        <v>0</v>
      </c>
      <c r="V1757" s="2">
        <v>-4585865.22</v>
      </c>
      <c r="W1757" s="2">
        <v>0</v>
      </c>
      <c r="X1757" s="2">
        <v>-825743.04</v>
      </c>
      <c r="Y1757" s="2">
        <v>0</v>
      </c>
      <c r="Z1757" s="2">
        <v>-5411608.2599999998</v>
      </c>
      <c r="AA1757" s="2">
        <v>0</v>
      </c>
    </row>
    <row r="1758" spans="1:27" ht="15" customHeight="1" x14ac:dyDescent="0.25">
      <c r="A1758" s="75" t="str">
        <f t="shared" si="81"/>
        <v>LEEQTFIgnore</v>
      </c>
      <c r="B1758" s="75" t="str">
        <f>VLOOKUP(L1758,Mapping!D:F,3,0)</f>
        <v>Ignore</v>
      </c>
      <c r="C1758" s="75" t="str">
        <f>VLOOKUP(L1758,Mapping!D:G,4,0)</f>
        <v>Ignore</v>
      </c>
      <c r="D1758" s="78">
        <f t="shared" si="82"/>
        <v>0</v>
      </c>
      <c r="E1758" s="78">
        <f t="shared" si="83"/>
        <v>-9.3999999999999995E-8</v>
      </c>
      <c r="F1758" s="76" t="str">
        <f>VLOOKUP(L1758,Mapping!D:H,5,0)</f>
        <v>AUM</v>
      </c>
      <c r="G1758" s="1" t="s">
        <v>648</v>
      </c>
      <c r="H1758" s="1" t="s">
        <v>334</v>
      </c>
      <c r="I1758" s="1" t="s">
        <v>1602</v>
      </c>
      <c r="J1758" s="6">
        <v>152000</v>
      </c>
      <c r="K1758" s="1" t="s">
        <v>671</v>
      </c>
      <c r="L1758" s="6">
        <v>152232</v>
      </c>
      <c r="M1758" s="2">
        <v>0</v>
      </c>
      <c r="N1758" s="1" t="s">
        <v>675</v>
      </c>
      <c r="O1758" s="1" t="s">
        <v>651</v>
      </c>
      <c r="P1758" s="2">
        <v>-0.94</v>
      </c>
      <c r="Q1758" s="2">
        <v>0</v>
      </c>
      <c r="R1758" s="2">
        <v>0</v>
      </c>
      <c r="S1758" s="2">
        <v>0</v>
      </c>
      <c r="T1758" s="2">
        <v>-0.94</v>
      </c>
      <c r="U1758" s="2">
        <v>0</v>
      </c>
      <c r="V1758" s="2">
        <v>-0.94</v>
      </c>
      <c r="W1758" s="2">
        <v>0</v>
      </c>
      <c r="X1758" s="2">
        <v>0</v>
      </c>
      <c r="Y1758" s="2">
        <v>0</v>
      </c>
      <c r="Z1758" s="2">
        <v>-0.94</v>
      </c>
      <c r="AA1758" s="2">
        <v>0</v>
      </c>
    </row>
    <row r="1759" spans="1:27" ht="15" customHeight="1" x14ac:dyDescent="0.25">
      <c r="A1759" s="75" t="str">
        <f t="shared" si="81"/>
        <v>LEEQTFIgnore</v>
      </c>
      <c r="B1759" s="75" t="str">
        <f>VLOOKUP(L1759,Mapping!D:F,3,0)</f>
        <v>Ignore</v>
      </c>
      <c r="C1759" s="75" t="str">
        <f>VLOOKUP(L1759,Mapping!D:G,4,0)</f>
        <v>Ignore</v>
      </c>
      <c r="D1759" s="78">
        <f t="shared" si="82"/>
        <v>-6.5921199999999995E-4</v>
      </c>
      <c r="E1759" s="78">
        <f t="shared" si="83"/>
        <v>-1.438356E-3</v>
      </c>
      <c r="F1759" s="76" t="str">
        <f>VLOOKUP(L1759,Mapping!D:H,5,0)</f>
        <v>AUM</v>
      </c>
      <c r="G1759" s="1" t="s">
        <v>648</v>
      </c>
      <c r="H1759" s="1" t="s">
        <v>334</v>
      </c>
      <c r="I1759" s="1" t="s">
        <v>1602</v>
      </c>
      <c r="J1759" s="6">
        <v>152000</v>
      </c>
      <c r="K1759" s="1" t="s">
        <v>671</v>
      </c>
      <c r="L1759" s="6">
        <v>152248</v>
      </c>
      <c r="M1759" s="2">
        <v>0</v>
      </c>
      <c r="N1759" s="1" t="s">
        <v>676</v>
      </c>
      <c r="O1759" s="1" t="s">
        <v>651</v>
      </c>
      <c r="P1759" s="2">
        <v>-7791.44</v>
      </c>
      <c r="Q1759" s="2">
        <v>0</v>
      </c>
      <c r="R1759" s="2">
        <v>-6592.12</v>
      </c>
      <c r="S1759" s="2">
        <v>0</v>
      </c>
      <c r="T1759" s="2">
        <v>-14383.56</v>
      </c>
      <c r="U1759" s="2">
        <v>0</v>
      </c>
      <c r="V1759" s="2">
        <v>-7791.44</v>
      </c>
      <c r="W1759" s="2">
        <v>0</v>
      </c>
      <c r="X1759" s="2">
        <v>-6592.12</v>
      </c>
      <c r="Y1759" s="2">
        <v>0</v>
      </c>
      <c r="Z1759" s="2">
        <v>-14383.56</v>
      </c>
      <c r="AA1759" s="2">
        <v>0</v>
      </c>
    </row>
    <row r="1760" spans="1:27" ht="15" customHeight="1" x14ac:dyDescent="0.25">
      <c r="A1760" s="75" t="str">
        <f t="shared" si="81"/>
        <v>LEEQTFIgnore</v>
      </c>
      <c r="B1760" s="75" t="str">
        <f>VLOOKUP(L1760,Mapping!D:F,3,0)</f>
        <v>Ignore</v>
      </c>
      <c r="C1760" s="75" t="str">
        <f>VLOOKUP(L1760,Mapping!D:G,4,0)</f>
        <v>Ignore</v>
      </c>
      <c r="D1760" s="78">
        <f t="shared" si="82"/>
        <v>0</v>
      </c>
      <c r="E1760" s="78">
        <f t="shared" si="83"/>
        <v>-2.7860000000000001E-6</v>
      </c>
      <c r="F1760" s="76" t="str">
        <f>VLOOKUP(L1760,Mapping!D:H,5,0)</f>
        <v>AUM</v>
      </c>
      <c r="G1760" s="1" t="s">
        <v>648</v>
      </c>
      <c r="H1760" s="1" t="s">
        <v>334</v>
      </c>
      <c r="I1760" s="1" t="s">
        <v>1602</v>
      </c>
      <c r="J1760" s="6">
        <v>152000</v>
      </c>
      <c r="K1760" s="1" t="s">
        <v>671</v>
      </c>
      <c r="L1760" s="6">
        <v>152317</v>
      </c>
      <c r="M1760" s="2">
        <v>0</v>
      </c>
      <c r="N1760" s="1" t="s">
        <v>1471</v>
      </c>
      <c r="O1760" s="1" t="s">
        <v>651</v>
      </c>
      <c r="P1760" s="2">
        <v>-27.86</v>
      </c>
      <c r="Q1760" s="2">
        <v>0</v>
      </c>
      <c r="R1760" s="2">
        <v>0</v>
      </c>
      <c r="S1760" s="2">
        <v>0</v>
      </c>
      <c r="T1760" s="2">
        <v>-27.86</v>
      </c>
      <c r="U1760" s="2">
        <v>0</v>
      </c>
      <c r="V1760" s="2">
        <v>-27.86</v>
      </c>
      <c r="W1760" s="2">
        <v>0</v>
      </c>
      <c r="X1760" s="2">
        <v>0</v>
      </c>
      <c r="Y1760" s="2">
        <v>0</v>
      </c>
      <c r="Z1760" s="2">
        <v>-27.86</v>
      </c>
      <c r="AA1760" s="2">
        <v>0</v>
      </c>
    </row>
    <row r="1761" spans="1:27" ht="15" customHeight="1" x14ac:dyDescent="0.25">
      <c r="A1761" s="75" t="str">
        <f t="shared" si="81"/>
        <v>LEEQTFIgnore</v>
      </c>
      <c r="B1761" s="75" t="str">
        <f>VLOOKUP(L1761,Mapping!D:F,3,0)</f>
        <v>Ignore</v>
      </c>
      <c r="C1761" s="75" t="str">
        <f>VLOOKUP(L1761,Mapping!D:G,4,0)</f>
        <v>Ignore</v>
      </c>
      <c r="D1761" s="78">
        <f t="shared" si="82"/>
        <v>-41.772103227999999</v>
      </c>
      <c r="E1761" s="78">
        <f t="shared" si="83"/>
        <v>-143.470344912</v>
      </c>
      <c r="F1761" s="76" t="str">
        <f>VLOOKUP(L1761,Mapping!D:H,5,0)</f>
        <v>AUM</v>
      </c>
      <c r="G1761" s="1" t="s">
        <v>648</v>
      </c>
      <c r="H1761" s="1" t="s">
        <v>334</v>
      </c>
      <c r="I1761" s="1" t="s">
        <v>1602</v>
      </c>
      <c r="J1761" s="6">
        <v>160000</v>
      </c>
      <c r="K1761" s="1" t="s">
        <v>677</v>
      </c>
      <c r="L1761" s="6">
        <v>161100</v>
      </c>
      <c r="M1761" s="2">
        <v>0</v>
      </c>
      <c r="N1761" s="1" t="s">
        <v>811</v>
      </c>
      <c r="O1761" s="1" t="s">
        <v>651</v>
      </c>
      <c r="P1761" s="2">
        <v>-1016982416.84</v>
      </c>
      <c r="Q1761" s="2">
        <v>0</v>
      </c>
      <c r="R1761" s="2">
        <v>-417721032.27999997</v>
      </c>
      <c r="S1761" s="2">
        <v>0</v>
      </c>
      <c r="T1761" s="2">
        <v>-1434703449.1199999</v>
      </c>
      <c r="U1761" s="2">
        <v>0</v>
      </c>
      <c r="V1761" s="2">
        <v>-1016982416.84</v>
      </c>
      <c r="W1761" s="2">
        <v>0</v>
      </c>
      <c r="X1761" s="2">
        <v>-417721032.27999997</v>
      </c>
      <c r="Y1761" s="2">
        <v>0</v>
      </c>
      <c r="Z1761" s="2">
        <v>-1434703449.1199999</v>
      </c>
      <c r="AA1761" s="2">
        <v>0</v>
      </c>
    </row>
    <row r="1762" spans="1:27" ht="15" customHeight="1" x14ac:dyDescent="0.25">
      <c r="A1762" s="75" t="str">
        <f t="shared" si="81"/>
        <v>LEEQTFIgnore</v>
      </c>
      <c r="B1762" s="75" t="str">
        <f>VLOOKUP(L1762,Mapping!D:F,3,0)</f>
        <v>Ignore</v>
      </c>
      <c r="C1762" s="75" t="str">
        <f>VLOOKUP(L1762,Mapping!D:G,4,0)</f>
        <v>Ignore</v>
      </c>
      <c r="D1762" s="78">
        <f t="shared" si="82"/>
        <v>-0.19519688999999998</v>
      </c>
      <c r="E1762" s="78">
        <f t="shared" si="83"/>
        <v>-0.19519688999999998</v>
      </c>
      <c r="F1762" s="76" t="str">
        <f>VLOOKUP(L1762,Mapping!D:H,5,0)</f>
        <v>AUM</v>
      </c>
      <c r="G1762" s="1" t="s">
        <v>648</v>
      </c>
      <c r="H1762" s="1" t="s">
        <v>334</v>
      </c>
      <c r="I1762" s="1" t="s">
        <v>1602</v>
      </c>
      <c r="J1762" s="6">
        <v>160000</v>
      </c>
      <c r="K1762" s="1" t="s">
        <v>677</v>
      </c>
      <c r="L1762" s="6">
        <v>161120</v>
      </c>
      <c r="M1762" s="2">
        <v>0</v>
      </c>
      <c r="N1762" s="1" t="s">
        <v>927</v>
      </c>
      <c r="O1762" s="1" t="s">
        <v>651</v>
      </c>
      <c r="P1762" s="2">
        <v>0</v>
      </c>
      <c r="Q1762" s="2">
        <v>0</v>
      </c>
      <c r="R1762" s="2">
        <v>-1951968.9</v>
      </c>
      <c r="S1762" s="2">
        <v>0</v>
      </c>
      <c r="T1762" s="2">
        <v>-1951968.9</v>
      </c>
      <c r="U1762" s="2">
        <v>0</v>
      </c>
      <c r="V1762" s="2">
        <v>0</v>
      </c>
      <c r="W1762" s="2">
        <v>0</v>
      </c>
      <c r="X1762" s="2">
        <v>-1951968.9</v>
      </c>
      <c r="Y1762" s="2">
        <v>0</v>
      </c>
      <c r="Z1762" s="2">
        <v>-1951968.9</v>
      </c>
      <c r="AA1762" s="2">
        <v>0</v>
      </c>
    </row>
    <row r="1763" spans="1:27" ht="15" customHeight="1" x14ac:dyDescent="0.25">
      <c r="A1763" s="75" t="str">
        <f t="shared" si="81"/>
        <v>LEEQTFIgnore</v>
      </c>
      <c r="B1763" s="75" t="str">
        <f>VLOOKUP(L1763,Mapping!D:F,3,0)</f>
        <v>Ignore</v>
      </c>
      <c r="C1763" s="75" t="str">
        <f>VLOOKUP(L1763,Mapping!D:G,4,0)</f>
        <v>Ignore</v>
      </c>
      <c r="D1763" s="78">
        <f t="shared" si="82"/>
        <v>-4.3447700000000006E-4</v>
      </c>
      <c r="E1763" s="78">
        <f t="shared" si="83"/>
        <v>-1.4346469999999998E-3</v>
      </c>
      <c r="F1763" s="76" t="str">
        <f>VLOOKUP(L1763,Mapping!D:H,5,0)</f>
        <v>AUM</v>
      </c>
      <c r="G1763" s="1" t="s">
        <v>648</v>
      </c>
      <c r="H1763" s="1" t="s">
        <v>334</v>
      </c>
      <c r="I1763" s="1" t="s">
        <v>1602</v>
      </c>
      <c r="J1763" s="6">
        <v>212000</v>
      </c>
      <c r="K1763" s="1" t="s">
        <v>681</v>
      </c>
      <c r="L1763" s="6">
        <v>210123</v>
      </c>
      <c r="M1763" s="2">
        <v>0</v>
      </c>
      <c r="N1763" s="1" t="s">
        <v>1458</v>
      </c>
      <c r="O1763" s="1" t="s">
        <v>651</v>
      </c>
      <c r="P1763" s="2">
        <v>-10001.700000000001</v>
      </c>
      <c r="Q1763" s="2">
        <v>0</v>
      </c>
      <c r="R1763" s="2">
        <v>-4344.7700000000004</v>
      </c>
      <c r="S1763" s="2">
        <v>0</v>
      </c>
      <c r="T1763" s="2">
        <v>-14346.47</v>
      </c>
      <c r="U1763" s="2">
        <v>0</v>
      </c>
      <c r="V1763" s="2">
        <v>-10001.700000000001</v>
      </c>
      <c r="W1763" s="2">
        <v>0</v>
      </c>
      <c r="X1763" s="2">
        <v>-4344.7700000000004</v>
      </c>
      <c r="Y1763" s="2">
        <v>0</v>
      </c>
      <c r="Z1763" s="2">
        <v>-14346.47</v>
      </c>
      <c r="AA1763" s="2">
        <v>0</v>
      </c>
    </row>
    <row r="1764" spans="1:27" ht="15" customHeight="1" x14ac:dyDescent="0.25">
      <c r="A1764" s="75" t="str">
        <f t="shared" si="81"/>
        <v>LEEQTFIgnore</v>
      </c>
      <c r="B1764" s="75" t="str">
        <f>VLOOKUP(L1764,Mapping!D:F,3,0)</f>
        <v>Ignore</v>
      </c>
      <c r="C1764" s="75" t="str">
        <f>VLOOKUP(L1764,Mapping!D:G,4,0)</f>
        <v>Ignore</v>
      </c>
      <c r="D1764" s="78">
        <f t="shared" si="82"/>
        <v>-6.3094599999999996E-4</v>
      </c>
      <c r="E1764" s="78">
        <f t="shared" si="83"/>
        <v>8.9346499999999997E-4</v>
      </c>
      <c r="F1764" s="76" t="str">
        <f>VLOOKUP(L1764,Mapping!D:H,5,0)</f>
        <v>AUM</v>
      </c>
      <c r="G1764" s="1" t="s">
        <v>648</v>
      </c>
      <c r="H1764" s="1" t="s">
        <v>334</v>
      </c>
      <c r="I1764" s="1" t="s">
        <v>1602</v>
      </c>
      <c r="J1764" s="6">
        <v>212000</v>
      </c>
      <c r="K1764" s="1" t="s">
        <v>681</v>
      </c>
      <c r="L1764" s="6">
        <v>210124</v>
      </c>
      <c r="M1764" s="2">
        <v>0</v>
      </c>
      <c r="N1764" s="1" t="s">
        <v>1472</v>
      </c>
      <c r="O1764" s="1" t="s">
        <v>651</v>
      </c>
      <c r="P1764" s="2">
        <v>0</v>
      </c>
      <c r="Q1764" s="2">
        <v>15244.11</v>
      </c>
      <c r="R1764" s="2">
        <v>-6309.46</v>
      </c>
      <c r="S1764" s="2">
        <v>0</v>
      </c>
      <c r="T1764" s="2">
        <v>0</v>
      </c>
      <c r="U1764" s="2">
        <v>8934.65</v>
      </c>
      <c r="V1764" s="2">
        <v>0</v>
      </c>
      <c r="W1764" s="2">
        <v>15244.11</v>
      </c>
      <c r="X1764" s="2">
        <v>-6309.46</v>
      </c>
      <c r="Y1764" s="2">
        <v>0</v>
      </c>
      <c r="Z1764" s="2">
        <v>0</v>
      </c>
      <c r="AA1764" s="2">
        <v>8934.65</v>
      </c>
    </row>
    <row r="1765" spans="1:27" ht="15" customHeight="1" x14ac:dyDescent="0.25">
      <c r="A1765" s="75" t="str">
        <f t="shared" si="81"/>
        <v>LEEQTFIgnore</v>
      </c>
      <c r="B1765" s="75" t="str">
        <f>VLOOKUP(L1765,Mapping!D:F,3,0)</f>
        <v>Ignore</v>
      </c>
      <c r="C1765" s="75" t="str">
        <f>VLOOKUP(L1765,Mapping!D:G,4,0)</f>
        <v>Ignore</v>
      </c>
      <c r="D1765" s="78">
        <f t="shared" si="82"/>
        <v>8.2574304000000001E-2</v>
      </c>
      <c r="E1765" s="78">
        <f t="shared" si="83"/>
        <v>0.54116082599999993</v>
      </c>
      <c r="F1765" s="76" t="str">
        <f>VLOOKUP(L1765,Mapping!D:H,5,0)</f>
        <v>AUM</v>
      </c>
      <c r="G1765" s="1" t="s">
        <v>648</v>
      </c>
      <c r="H1765" s="1" t="s">
        <v>334</v>
      </c>
      <c r="I1765" s="1" t="s">
        <v>1602</v>
      </c>
      <c r="J1765" s="6">
        <v>212000</v>
      </c>
      <c r="K1765" s="1" t="s">
        <v>681</v>
      </c>
      <c r="L1765" s="6">
        <v>210168</v>
      </c>
      <c r="M1765" s="2">
        <v>0</v>
      </c>
      <c r="N1765" s="1" t="s">
        <v>1019</v>
      </c>
      <c r="O1765" s="1" t="s">
        <v>651</v>
      </c>
      <c r="P1765" s="2">
        <v>0</v>
      </c>
      <c r="Q1765" s="2">
        <v>4585865.22</v>
      </c>
      <c r="R1765" s="2">
        <v>0</v>
      </c>
      <c r="S1765" s="2">
        <v>825743.04</v>
      </c>
      <c r="T1765" s="2">
        <v>0</v>
      </c>
      <c r="U1765" s="2">
        <v>5411608.2599999998</v>
      </c>
      <c r="V1765" s="2">
        <v>0</v>
      </c>
      <c r="W1765" s="2">
        <v>4585865.22</v>
      </c>
      <c r="X1765" s="2">
        <v>0</v>
      </c>
      <c r="Y1765" s="2">
        <v>825743.04</v>
      </c>
      <c r="Z1765" s="2">
        <v>0</v>
      </c>
      <c r="AA1765" s="2">
        <v>5411608.2599999998</v>
      </c>
    </row>
    <row r="1766" spans="1:27" ht="15" customHeight="1" x14ac:dyDescent="0.25">
      <c r="A1766" s="75" t="str">
        <f t="shared" si="81"/>
        <v>LEEQTFIgnore</v>
      </c>
      <c r="B1766" s="75" t="str">
        <f>VLOOKUP(L1766,Mapping!D:F,3,0)</f>
        <v>Ignore</v>
      </c>
      <c r="C1766" s="75" t="str">
        <f>VLOOKUP(L1766,Mapping!D:G,4,0)</f>
        <v>Ignore</v>
      </c>
      <c r="D1766" s="78">
        <f t="shared" si="82"/>
        <v>-4.22499E-2</v>
      </c>
      <c r="E1766" s="78">
        <f t="shared" si="83"/>
        <v>0</v>
      </c>
      <c r="F1766" s="76" t="str">
        <f>VLOOKUP(L1766,Mapping!D:H,5,0)</f>
        <v>AUM</v>
      </c>
      <c r="G1766" s="1" t="s">
        <v>648</v>
      </c>
      <c r="H1766" s="1" t="s">
        <v>334</v>
      </c>
      <c r="I1766" s="1" t="s">
        <v>1602</v>
      </c>
      <c r="J1766" s="6">
        <v>212000</v>
      </c>
      <c r="K1766" s="1" t="s">
        <v>681</v>
      </c>
      <c r="L1766" s="6">
        <v>211101</v>
      </c>
      <c r="M1766" s="2">
        <v>0</v>
      </c>
      <c r="N1766" s="1" t="s">
        <v>1463</v>
      </c>
      <c r="O1766" s="1" t="s">
        <v>651</v>
      </c>
      <c r="P1766" s="2">
        <v>0</v>
      </c>
      <c r="Q1766" s="2">
        <v>422499</v>
      </c>
      <c r="R1766" s="2">
        <v>-422499</v>
      </c>
      <c r="S1766" s="2">
        <v>0</v>
      </c>
      <c r="T1766" s="2">
        <v>0</v>
      </c>
      <c r="U1766" s="2">
        <v>0</v>
      </c>
      <c r="V1766" s="2">
        <v>0</v>
      </c>
      <c r="W1766" s="2">
        <v>422499</v>
      </c>
      <c r="X1766" s="2">
        <v>-422499</v>
      </c>
      <c r="Y1766" s="2">
        <v>0</v>
      </c>
      <c r="Z1766" s="2">
        <v>0</v>
      </c>
      <c r="AA1766" s="2">
        <v>0</v>
      </c>
    </row>
    <row r="1767" spans="1:27" ht="15" customHeight="1" x14ac:dyDescent="0.25">
      <c r="A1767" s="75" t="str">
        <f t="shared" si="81"/>
        <v>LEEQTFIgnore</v>
      </c>
      <c r="B1767" s="75" t="str">
        <f>VLOOKUP(L1767,Mapping!D:F,3,0)</f>
        <v>Ignore</v>
      </c>
      <c r="C1767" s="75" t="str">
        <f>VLOOKUP(L1767,Mapping!D:G,4,0)</f>
        <v>Ignore</v>
      </c>
      <c r="D1767" s="78">
        <f t="shared" si="82"/>
        <v>-0.139154677</v>
      </c>
      <c r="E1767" s="78">
        <f t="shared" si="83"/>
        <v>0</v>
      </c>
      <c r="F1767" s="76" t="str">
        <f>VLOOKUP(L1767,Mapping!D:H,5,0)</f>
        <v>AUM</v>
      </c>
      <c r="G1767" s="1" t="s">
        <v>648</v>
      </c>
      <c r="H1767" s="1" t="s">
        <v>334</v>
      </c>
      <c r="I1767" s="1" t="s">
        <v>1602</v>
      </c>
      <c r="J1767" s="6">
        <v>212000</v>
      </c>
      <c r="K1767" s="1" t="s">
        <v>681</v>
      </c>
      <c r="L1767" s="6">
        <v>211114</v>
      </c>
      <c r="M1767" s="2">
        <v>0</v>
      </c>
      <c r="N1767" s="1" t="s">
        <v>787</v>
      </c>
      <c r="O1767" s="1" t="s">
        <v>651</v>
      </c>
      <c r="P1767" s="2">
        <v>0</v>
      </c>
      <c r="Q1767" s="2">
        <v>1391546.77</v>
      </c>
      <c r="R1767" s="2">
        <v>-1391546.77</v>
      </c>
      <c r="S1767" s="2">
        <v>0</v>
      </c>
      <c r="T1767" s="2">
        <v>0</v>
      </c>
      <c r="U1767" s="2">
        <v>0</v>
      </c>
      <c r="V1767" s="2">
        <v>0</v>
      </c>
      <c r="W1767" s="2">
        <v>1391546.77</v>
      </c>
      <c r="X1767" s="2">
        <v>-1391546.77</v>
      </c>
      <c r="Y1767" s="2">
        <v>0</v>
      </c>
      <c r="Z1767" s="2">
        <v>0</v>
      </c>
      <c r="AA1767" s="2">
        <v>0</v>
      </c>
    </row>
    <row r="1768" spans="1:27" ht="15" customHeight="1" x14ac:dyDescent="0.25">
      <c r="A1768" s="75" t="str">
        <f t="shared" si="81"/>
        <v>LEEQTFIgnore</v>
      </c>
      <c r="B1768" s="75" t="str">
        <f>VLOOKUP(L1768,Mapping!D:F,3,0)</f>
        <v>Ignore</v>
      </c>
      <c r="C1768" s="75" t="str">
        <f>VLOOKUP(L1768,Mapping!D:G,4,0)</f>
        <v>Ignore</v>
      </c>
      <c r="D1768" s="78">
        <f t="shared" si="82"/>
        <v>-8.9720259999999993E-3</v>
      </c>
      <c r="E1768" s="78">
        <f t="shared" si="83"/>
        <v>8.0931790000000007E-3</v>
      </c>
      <c r="F1768" s="76" t="str">
        <f>VLOOKUP(L1768,Mapping!D:H,5,0)</f>
        <v>AUM</v>
      </c>
      <c r="G1768" s="1" t="s">
        <v>648</v>
      </c>
      <c r="H1768" s="1" t="s">
        <v>334</v>
      </c>
      <c r="I1768" s="1" t="s">
        <v>1602</v>
      </c>
      <c r="J1768" s="6">
        <v>212000</v>
      </c>
      <c r="K1768" s="1" t="s">
        <v>681</v>
      </c>
      <c r="L1768" s="6">
        <v>212100</v>
      </c>
      <c r="M1768" s="2">
        <v>0</v>
      </c>
      <c r="N1768" s="1" t="s">
        <v>683</v>
      </c>
      <c r="O1768" s="1" t="s">
        <v>651</v>
      </c>
      <c r="P1768" s="2">
        <v>0</v>
      </c>
      <c r="Q1768" s="2">
        <v>170652.05</v>
      </c>
      <c r="R1768" s="2">
        <v>-89720.26</v>
      </c>
      <c r="S1768" s="2">
        <v>0</v>
      </c>
      <c r="T1768" s="2">
        <v>0</v>
      </c>
      <c r="U1768" s="2">
        <v>80931.790000000008</v>
      </c>
      <c r="V1768" s="2">
        <v>0</v>
      </c>
      <c r="W1768" s="2">
        <v>170652.05</v>
      </c>
      <c r="X1768" s="2">
        <v>-89720.26</v>
      </c>
      <c r="Y1768" s="2">
        <v>0</v>
      </c>
      <c r="Z1768" s="2">
        <v>0</v>
      </c>
      <c r="AA1768" s="2">
        <v>80931.790000000008</v>
      </c>
    </row>
    <row r="1769" spans="1:27" ht="15" customHeight="1" x14ac:dyDescent="0.25">
      <c r="A1769" s="75" t="str">
        <f t="shared" si="81"/>
        <v>LEEQTFIgnore</v>
      </c>
      <c r="B1769" s="75" t="str">
        <f>VLOOKUP(L1769,Mapping!D:F,3,0)</f>
        <v>Ignore</v>
      </c>
      <c r="C1769" s="75" t="str">
        <f>VLOOKUP(L1769,Mapping!D:G,4,0)</f>
        <v>Ignore</v>
      </c>
      <c r="D1769" s="78">
        <f t="shared" si="82"/>
        <v>-7.2720500000000004E-3</v>
      </c>
      <c r="E1769" s="78">
        <f t="shared" si="83"/>
        <v>1.7599999999999999E-7</v>
      </c>
      <c r="F1769" s="76" t="str">
        <f>VLOOKUP(L1769,Mapping!D:H,5,0)</f>
        <v>AUM</v>
      </c>
      <c r="G1769" s="1" t="s">
        <v>648</v>
      </c>
      <c r="H1769" s="1" t="s">
        <v>334</v>
      </c>
      <c r="I1769" s="1" t="s">
        <v>1602</v>
      </c>
      <c r="J1769" s="6">
        <v>212000</v>
      </c>
      <c r="K1769" s="1" t="s">
        <v>681</v>
      </c>
      <c r="L1769" s="6">
        <v>212101</v>
      </c>
      <c r="M1769" s="2">
        <v>0</v>
      </c>
      <c r="N1769" s="1" t="s">
        <v>684</v>
      </c>
      <c r="O1769" s="1" t="s">
        <v>651</v>
      </c>
      <c r="P1769" s="2">
        <v>0</v>
      </c>
      <c r="Q1769" s="2">
        <v>72722.259999999995</v>
      </c>
      <c r="R1769" s="2">
        <v>-72720.5</v>
      </c>
      <c r="S1769" s="2">
        <v>0</v>
      </c>
      <c r="T1769" s="2">
        <v>0</v>
      </c>
      <c r="U1769" s="2">
        <v>1.76</v>
      </c>
      <c r="V1769" s="2">
        <v>0</v>
      </c>
      <c r="W1769" s="2">
        <v>72722.259999999995</v>
      </c>
      <c r="X1769" s="2">
        <v>-72720.5</v>
      </c>
      <c r="Y1769" s="2">
        <v>0</v>
      </c>
      <c r="Z1769" s="2">
        <v>0</v>
      </c>
      <c r="AA1769" s="2">
        <v>1.76</v>
      </c>
    </row>
    <row r="1770" spans="1:27" ht="15" customHeight="1" x14ac:dyDescent="0.25">
      <c r="A1770" s="75" t="str">
        <f t="shared" si="81"/>
        <v>LEEQTFIgnore</v>
      </c>
      <c r="B1770" s="75" t="str">
        <f>VLOOKUP(L1770,Mapping!D:F,3,0)</f>
        <v>Ignore</v>
      </c>
      <c r="C1770" s="75" t="str">
        <f>VLOOKUP(L1770,Mapping!D:G,4,0)</f>
        <v>Ignore</v>
      </c>
      <c r="D1770" s="78">
        <f t="shared" si="82"/>
        <v>-3.8814200000000001E-4</v>
      </c>
      <c r="E1770" s="78">
        <f t="shared" si="83"/>
        <v>0</v>
      </c>
      <c r="F1770" s="76" t="str">
        <f>VLOOKUP(L1770,Mapping!D:H,5,0)</f>
        <v>AUM</v>
      </c>
      <c r="G1770" s="1" t="s">
        <v>648</v>
      </c>
      <c r="H1770" s="1" t="s">
        <v>334</v>
      </c>
      <c r="I1770" s="1" t="s">
        <v>1602</v>
      </c>
      <c r="J1770" s="6">
        <v>212000</v>
      </c>
      <c r="K1770" s="1" t="s">
        <v>681</v>
      </c>
      <c r="L1770" s="6">
        <v>212109</v>
      </c>
      <c r="M1770" s="2">
        <v>0</v>
      </c>
      <c r="N1770" s="1" t="s">
        <v>1659</v>
      </c>
      <c r="O1770" s="1" t="s">
        <v>651</v>
      </c>
      <c r="P1770" s="2">
        <v>0</v>
      </c>
      <c r="Q1770" s="2">
        <v>3881.42</v>
      </c>
      <c r="R1770" s="2">
        <v>-3881.42</v>
      </c>
      <c r="S1770" s="2">
        <v>0</v>
      </c>
      <c r="T1770" s="2">
        <v>0</v>
      </c>
      <c r="U1770" s="2">
        <v>0</v>
      </c>
      <c r="V1770" s="2">
        <v>0</v>
      </c>
      <c r="W1770" s="2">
        <v>3881.42</v>
      </c>
      <c r="X1770" s="2">
        <v>-3881.42</v>
      </c>
      <c r="Y1770" s="2">
        <v>0</v>
      </c>
      <c r="Z1770" s="2">
        <v>0</v>
      </c>
      <c r="AA1770" s="2">
        <v>0</v>
      </c>
    </row>
    <row r="1771" spans="1:27" ht="15" customHeight="1" x14ac:dyDescent="0.25">
      <c r="A1771" s="75" t="str">
        <f t="shared" si="81"/>
        <v>LEEQTFIgnore</v>
      </c>
      <c r="B1771" s="75" t="str">
        <f>VLOOKUP(L1771,Mapping!D:F,3,0)</f>
        <v>Ignore</v>
      </c>
      <c r="C1771" s="75" t="str">
        <f>VLOOKUP(L1771,Mapping!D:G,4,0)</f>
        <v>Ignore</v>
      </c>
      <c r="D1771" s="78">
        <f t="shared" si="82"/>
        <v>5.7986999999999999E-5</v>
      </c>
      <c r="E1771" s="78">
        <f t="shared" si="83"/>
        <v>1.38226E-4</v>
      </c>
      <c r="F1771" s="76" t="str">
        <f>VLOOKUP(L1771,Mapping!D:H,5,0)</f>
        <v>AUM</v>
      </c>
      <c r="G1771" s="1" t="s">
        <v>648</v>
      </c>
      <c r="H1771" s="1" t="s">
        <v>334</v>
      </c>
      <c r="I1771" s="1" t="s">
        <v>1602</v>
      </c>
      <c r="J1771" s="6">
        <v>212000</v>
      </c>
      <c r="K1771" s="1" t="s">
        <v>681</v>
      </c>
      <c r="L1771" s="6">
        <v>212112</v>
      </c>
      <c r="M1771" s="2">
        <v>0</v>
      </c>
      <c r="N1771" s="1" t="s">
        <v>685</v>
      </c>
      <c r="O1771" s="1" t="s">
        <v>651</v>
      </c>
      <c r="P1771" s="2">
        <v>0</v>
      </c>
      <c r="Q1771" s="2">
        <v>802.39</v>
      </c>
      <c r="R1771" s="2">
        <v>0</v>
      </c>
      <c r="S1771" s="2">
        <v>579.87</v>
      </c>
      <c r="T1771" s="2">
        <v>0</v>
      </c>
      <c r="U1771" s="2">
        <v>1382.26</v>
      </c>
      <c r="V1771" s="2">
        <v>0</v>
      </c>
      <c r="W1771" s="2">
        <v>802.39</v>
      </c>
      <c r="X1771" s="2">
        <v>0</v>
      </c>
      <c r="Y1771" s="2">
        <v>579.87</v>
      </c>
      <c r="Z1771" s="2">
        <v>0</v>
      </c>
      <c r="AA1771" s="2">
        <v>1382.26</v>
      </c>
    </row>
    <row r="1772" spans="1:27" ht="15" customHeight="1" x14ac:dyDescent="0.25">
      <c r="A1772" s="75" t="str">
        <f t="shared" si="81"/>
        <v>LEEQTFIgnore</v>
      </c>
      <c r="B1772" s="75" t="str">
        <f>VLOOKUP(L1772,Mapping!D:F,3,0)</f>
        <v>Ignore</v>
      </c>
      <c r="C1772" s="75" t="str">
        <f>VLOOKUP(L1772,Mapping!D:G,4,0)</f>
        <v>Ignore</v>
      </c>
      <c r="D1772" s="78">
        <f t="shared" si="82"/>
        <v>5.7986999999999999E-5</v>
      </c>
      <c r="E1772" s="78">
        <f t="shared" si="83"/>
        <v>1.38226E-4</v>
      </c>
      <c r="F1772" s="76" t="str">
        <f>VLOOKUP(L1772,Mapping!D:H,5,0)</f>
        <v>AUM</v>
      </c>
      <c r="G1772" s="1" t="s">
        <v>648</v>
      </c>
      <c r="H1772" s="1" t="s">
        <v>334</v>
      </c>
      <c r="I1772" s="1" t="s">
        <v>1602</v>
      </c>
      <c r="J1772" s="6">
        <v>212000</v>
      </c>
      <c r="K1772" s="1" t="s">
        <v>681</v>
      </c>
      <c r="L1772" s="6">
        <v>212113</v>
      </c>
      <c r="M1772" s="2">
        <v>0</v>
      </c>
      <c r="N1772" s="1" t="s">
        <v>686</v>
      </c>
      <c r="O1772" s="1" t="s">
        <v>651</v>
      </c>
      <c r="P1772" s="2">
        <v>0</v>
      </c>
      <c r="Q1772" s="2">
        <v>802.39</v>
      </c>
      <c r="R1772" s="2">
        <v>0</v>
      </c>
      <c r="S1772" s="2">
        <v>579.87</v>
      </c>
      <c r="T1772" s="2">
        <v>0</v>
      </c>
      <c r="U1772" s="2">
        <v>1382.26</v>
      </c>
      <c r="V1772" s="2">
        <v>0</v>
      </c>
      <c r="W1772" s="2">
        <v>802.39</v>
      </c>
      <c r="X1772" s="2">
        <v>0</v>
      </c>
      <c r="Y1772" s="2">
        <v>579.87</v>
      </c>
      <c r="Z1772" s="2">
        <v>0</v>
      </c>
      <c r="AA1772" s="2">
        <v>1382.26</v>
      </c>
    </row>
    <row r="1773" spans="1:27" ht="15" customHeight="1" x14ac:dyDescent="0.25">
      <c r="A1773" s="75" t="str">
        <f t="shared" si="81"/>
        <v>LEEQTFIgnore</v>
      </c>
      <c r="B1773" s="75" t="str">
        <f>VLOOKUP(L1773,Mapping!D:F,3,0)</f>
        <v>Ignore</v>
      </c>
      <c r="C1773" s="75" t="str">
        <f>VLOOKUP(L1773,Mapping!D:G,4,0)</f>
        <v>Ignore</v>
      </c>
      <c r="D1773" s="78">
        <f t="shared" si="82"/>
        <v>-2.2770999999999999E-5</v>
      </c>
      <c r="E1773" s="78">
        <f t="shared" si="83"/>
        <v>7.4245300000000001E-4</v>
      </c>
      <c r="F1773" s="76" t="str">
        <f>VLOOKUP(L1773,Mapping!D:H,5,0)</f>
        <v>AUM</v>
      </c>
      <c r="G1773" s="1" t="s">
        <v>648</v>
      </c>
      <c r="H1773" s="1" t="s">
        <v>334</v>
      </c>
      <c r="I1773" s="1" t="s">
        <v>1602</v>
      </c>
      <c r="J1773" s="6">
        <v>212000</v>
      </c>
      <c r="K1773" s="1" t="s">
        <v>681</v>
      </c>
      <c r="L1773" s="6">
        <v>212114</v>
      </c>
      <c r="M1773" s="2">
        <v>0</v>
      </c>
      <c r="N1773" s="1" t="s">
        <v>687</v>
      </c>
      <c r="O1773" s="1" t="s">
        <v>651</v>
      </c>
      <c r="P1773" s="2">
        <v>0</v>
      </c>
      <c r="Q1773" s="2">
        <v>7652.24</v>
      </c>
      <c r="R1773" s="2">
        <v>-227.71</v>
      </c>
      <c r="S1773" s="2">
        <v>0</v>
      </c>
      <c r="T1773" s="2">
        <v>0</v>
      </c>
      <c r="U1773" s="2">
        <v>7424.53</v>
      </c>
      <c r="V1773" s="2">
        <v>0</v>
      </c>
      <c r="W1773" s="2">
        <v>7652.24</v>
      </c>
      <c r="X1773" s="2">
        <v>-227.71</v>
      </c>
      <c r="Y1773" s="2">
        <v>0</v>
      </c>
      <c r="Z1773" s="2">
        <v>0</v>
      </c>
      <c r="AA1773" s="2">
        <v>7424.53</v>
      </c>
    </row>
    <row r="1774" spans="1:27" ht="15" customHeight="1" x14ac:dyDescent="0.25">
      <c r="A1774" s="75" t="str">
        <f t="shared" si="81"/>
        <v>LEEQTFIgnore</v>
      </c>
      <c r="B1774" s="75" t="str">
        <f>VLOOKUP(L1774,Mapping!D:F,3,0)</f>
        <v>Ignore</v>
      </c>
      <c r="C1774" s="75" t="str">
        <f>VLOOKUP(L1774,Mapping!D:G,4,0)</f>
        <v>Ignore</v>
      </c>
      <c r="D1774" s="78">
        <f t="shared" si="82"/>
        <v>-4.7199999999999998E-4</v>
      </c>
      <c r="E1774" s="78">
        <f t="shared" si="83"/>
        <v>0</v>
      </c>
      <c r="F1774" s="76" t="str">
        <f>VLOOKUP(L1774,Mapping!D:H,5,0)</f>
        <v>AUM</v>
      </c>
      <c r="G1774" s="1" t="s">
        <v>648</v>
      </c>
      <c r="H1774" s="1" t="s">
        <v>334</v>
      </c>
      <c r="I1774" s="1" t="s">
        <v>1602</v>
      </c>
      <c r="J1774" s="6">
        <v>212000</v>
      </c>
      <c r="K1774" s="1" t="s">
        <v>681</v>
      </c>
      <c r="L1774" s="6">
        <v>212118</v>
      </c>
      <c r="M1774" s="2">
        <v>0</v>
      </c>
      <c r="N1774" s="1" t="s">
        <v>1715</v>
      </c>
      <c r="O1774" s="1" t="s">
        <v>651</v>
      </c>
      <c r="P1774" s="2">
        <v>0</v>
      </c>
      <c r="Q1774" s="2">
        <v>4720</v>
      </c>
      <c r="R1774" s="2">
        <v>-4720</v>
      </c>
      <c r="S1774" s="2">
        <v>0</v>
      </c>
      <c r="T1774" s="2">
        <v>0</v>
      </c>
      <c r="U1774" s="2">
        <v>0</v>
      </c>
      <c r="V1774" s="2">
        <v>0</v>
      </c>
      <c r="W1774" s="2">
        <v>4720</v>
      </c>
      <c r="X1774" s="2">
        <v>-4720</v>
      </c>
      <c r="Y1774" s="2">
        <v>0</v>
      </c>
      <c r="Z1774" s="2">
        <v>0</v>
      </c>
      <c r="AA1774" s="2">
        <v>0</v>
      </c>
    </row>
    <row r="1775" spans="1:27" ht="15" customHeight="1" x14ac:dyDescent="0.25">
      <c r="A1775" s="75" t="str">
        <f t="shared" si="81"/>
        <v>LEEQTFIgnore</v>
      </c>
      <c r="B1775" s="75" t="str">
        <f>VLOOKUP(L1775,Mapping!D:F,3,0)</f>
        <v>Ignore</v>
      </c>
      <c r="C1775" s="75" t="str">
        <f>VLOOKUP(L1775,Mapping!D:G,4,0)</f>
        <v>Ignore</v>
      </c>
      <c r="D1775" s="78">
        <f t="shared" si="82"/>
        <v>-0.24452533599999998</v>
      </c>
      <c r="E1775" s="78">
        <f t="shared" si="83"/>
        <v>0.196915847</v>
      </c>
      <c r="F1775" s="76" t="str">
        <f>VLOOKUP(L1775,Mapping!D:H,5,0)</f>
        <v>AUM</v>
      </c>
      <c r="G1775" s="1" t="s">
        <v>648</v>
      </c>
      <c r="H1775" s="1" t="s">
        <v>334</v>
      </c>
      <c r="I1775" s="1" t="s">
        <v>1602</v>
      </c>
      <c r="J1775" s="6">
        <v>212000</v>
      </c>
      <c r="K1775" s="1" t="s">
        <v>681</v>
      </c>
      <c r="L1775" s="6">
        <v>212121</v>
      </c>
      <c r="M1775" s="2">
        <v>0</v>
      </c>
      <c r="N1775" s="1" t="s">
        <v>688</v>
      </c>
      <c r="O1775" s="1" t="s">
        <v>651</v>
      </c>
      <c r="P1775" s="2">
        <v>0</v>
      </c>
      <c r="Q1775" s="2">
        <v>4414411.83</v>
      </c>
      <c r="R1775" s="2">
        <v>-2445253.36</v>
      </c>
      <c r="S1775" s="2">
        <v>0</v>
      </c>
      <c r="T1775" s="2">
        <v>0</v>
      </c>
      <c r="U1775" s="2">
        <v>1969158.47</v>
      </c>
      <c r="V1775" s="2">
        <v>0</v>
      </c>
      <c r="W1775" s="2">
        <v>4414411.83</v>
      </c>
      <c r="X1775" s="2">
        <v>-2445253.36</v>
      </c>
      <c r="Y1775" s="2">
        <v>0</v>
      </c>
      <c r="Z1775" s="2">
        <v>0</v>
      </c>
      <c r="AA1775" s="2">
        <v>1969158.47</v>
      </c>
    </row>
    <row r="1776" spans="1:27" ht="15" customHeight="1" x14ac:dyDescent="0.25">
      <c r="A1776" s="75" t="str">
        <f t="shared" si="81"/>
        <v>LEEQTFIgnore</v>
      </c>
      <c r="B1776" s="75" t="str">
        <f>VLOOKUP(L1776,Mapping!D:F,3,0)</f>
        <v>Ignore</v>
      </c>
      <c r="C1776" s="75" t="str">
        <f>VLOOKUP(L1776,Mapping!D:G,4,0)</f>
        <v>Ignore</v>
      </c>
      <c r="D1776" s="78">
        <f t="shared" si="82"/>
        <v>1.6257098000000001E-2</v>
      </c>
      <c r="E1776" s="78">
        <f t="shared" si="83"/>
        <v>6.5999044000000007E-2</v>
      </c>
      <c r="F1776" s="76" t="str">
        <f>VLOOKUP(L1776,Mapping!D:H,5,0)</f>
        <v>AUM</v>
      </c>
      <c r="G1776" s="1" t="s">
        <v>648</v>
      </c>
      <c r="H1776" s="1" t="s">
        <v>334</v>
      </c>
      <c r="I1776" s="1" t="s">
        <v>1602</v>
      </c>
      <c r="J1776" s="6">
        <v>212000</v>
      </c>
      <c r="K1776" s="1" t="s">
        <v>681</v>
      </c>
      <c r="L1776" s="6">
        <v>212124</v>
      </c>
      <c r="M1776" s="2">
        <v>0</v>
      </c>
      <c r="N1776" s="1" t="s">
        <v>689</v>
      </c>
      <c r="O1776" s="1" t="s">
        <v>651</v>
      </c>
      <c r="P1776" s="2">
        <v>0</v>
      </c>
      <c r="Q1776" s="2">
        <v>497419.46</v>
      </c>
      <c r="R1776" s="2">
        <v>0</v>
      </c>
      <c r="S1776" s="2">
        <v>162570.98000000001</v>
      </c>
      <c r="T1776" s="2">
        <v>0</v>
      </c>
      <c r="U1776" s="2">
        <v>659990.44000000006</v>
      </c>
      <c r="V1776" s="2">
        <v>0</v>
      </c>
      <c r="W1776" s="2">
        <v>497419.46</v>
      </c>
      <c r="X1776" s="2">
        <v>0</v>
      </c>
      <c r="Y1776" s="2">
        <v>162570.98000000001</v>
      </c>
      <c r="Z1776" s="2">
        <v>0</v>
      </c>
      <c r="AA1776" s="2">
        <v>659990.44000000006</v>
      </c>
    </row>
    <row r="1777" spans="1:27" ht="15" customHeight="1" x14ac:dyDescent="0.25">
      <c r="A1777" s="75" t="str">
        <f t="shared" si="81"/>
        <v>LEEQTFIgnore</v>
      </c>
      <c r="B1777" s="75" t="str">
        <f>VLOOKUP(L1777,Mapping!D:F,3,0)</f>
        <v>Ignore</v>
      </c>
      <c r="C1777" s="75" t="str">
        <f>VLOOKUP(L1777,Mapping!D:G,4,0)</f>
        <v>Ignore</v>
      </c>
      <c r="D1777" s="78">
        <f t="shared" si="82"/>
        <v>-1.1446200000000002E-4</v>
      </c>
      <c r="E1777" s="78">
        <f t="shared" si="83"/>
        <v>2.3000000000000001E-8</v>
      </c>
      <c r="F1777" s="76" t="str">
        <f>VLOOKUP(L1777,Mapping!D:H,5,0)</f>
        <v>AUM</v>
      </c>
      <c r="G1777" s="1" t="s">
        <v>648</v>
      </c>
      <c r="H1777" s="1" t="s">
        <v>334</v>
      </c>
      <c r="I1777" s="1" t="s">
        <v>1602</v>
      </c>
      <c r="J1777" s="6">
        <v>212000</v>
      </c>
      <c r="K1777" s="1" t="s">
        <v>681</v>
      </c>
      <c r="L1777" s="6">
        <v>212132</v>
      </c>
      <c r="M1777" s="2">
        <v>0</v>
      </c>
      <c r="N1777" s="1" t="s">
        <v>1459</v>
      </c>
      <c r="O1777" s="1" t="s">
        <v>651</v>
      </c>
      <c r="P1777" s="2">
        <v>0</v>
      </c>
      <c r="Q1777" s="2">
        <v>1144.8500000000001</v>
      </c>
      <c r="R1777" s="2">
        <v>-1144.6200000000001</v>
      </c>
      <c r="S1777" s="2">
        <v>0</v>
      </c>
      <c r="T1777" s="2">
        <v>0</v>
      </c>
      <c r="U1777" s="2">
        <v>0.23</v>
      </c>
      <c r="V1777" s="2">
        <v>0</v>
      </c>
      <c r="W1777" s="2">
        <v>1144.8500000000001</v>
      </c>
      <c r="X1777" s="2">
        <v>-1144.6200000000001</v>
      </c>
      <c r="Y1777" s="2">
        <v>0</v>
      </c>
      <c r="Z1777" s="2">
        <v>0</v>
      </c>
      <c r="AA1777" s="2">
        <v>0.23</v>
      </c>
    </row>
    <row r="1778" spans="1:27" ht="15" customHeight="1" x14ac:dyDescent="0.25">
      <c r="A1778" s="75" t="str">
        <f t="shared" si="81"/>
        <v>LEEQTFIgnore</v>
      </c>
      <c r="B1778" s="75" t="str">
        <f>VLOOKUP(L1778,Mapping!D:F,3,0)</f>
        <v>Ignore</v>
      </c>
      <c r="C1778" s="75" t="str">
        <f>VLOOKUP(L1778,Mapping!D:G,4,0)</f>
        <v>Ignore</v>
      </c>
      <c r="D1778" s="78">
        <f t="shared" si="82"/>
        <v>3.1788969680000001</v>
      </c>
      <c r="E1778" s="78">
        <f t="shared" si="83"/>
        <v>3.1788969680000001</v>
      </c>
      <c r="F1778" s="76" t="str">
        <f>VLOOKUP(L1778,Mapping!D:H,5,0)</f>
        <v>AUM</v>
      </c>
      <c r="G1778" s="1" t="s">
        <v>648</v>
      </c>
      <c r="H1778" s="1" t="s">
        <v>334</v>
      </c>
      <c r="I1778" s="1" t="s">
        <v>1602</v>
      </c>
      <c r="J1778" s="6">
        <v>212000</v>
      </c>
      <c r="K1778" s="1" t="s">
        <v>681</v>
      </c>
      <c r="L1778" s="6">
        <v>212150</v>
      </c>
      <c r="M1778" s="2">
        <v>0</v>
      </c>
      <c r="N1778" s="1" t="s">
        <v>907</v>
      </c>
      <c r="O1778" s="1" t="s">
        <v>651</v>
      </c>
      <c r="P1778" s="2">
        <v>0</v>
      </c>
      <c r="Q1778" s="2">
        <v>0</v>
      </c>
      <c r="R1778" s="2">
        <v>0</v>
      </c>
      <c r="S1778" s="2">
        <v>31788969.68</v>
      </c>
      <c r="T1778" s="2">
        <v>0</v>
      </c>
      <c r="U1778" s="2">
        <v>31788969.68</v>
      </c>
      <c r="V1778" s="2">
        <v>0</v>
      </c>
      <c r="W1778" s="2">
        <v>0</v>
      </c>
      <c r="X1778" s="2">
        <v>0</v>
      </c>
      <c r="Y1778" s="2">
        <v>31788969.68</v>
      </c>
      <c r="Z1778" s="2">
        <v>0</v>
      </c>
      <c r="AA1778" s="2">
        <v>31788969.68</v>
      </c>
    </row>
    <row r="1779" spans="1:27" ht="15" customHeight="1" x14ac:dyDescent="0.25">
      <c r="A1779" s="75" t="str">
        <f t="shared" si="81"/>
        <v>LEEQTFIgnore</v>
      </c>
      <c r="B1779" s="75" t="str">
        <f>VLOOKUP(L1779,Mapping!D:F,3,0)</f>
        <v>Ignore</v>
      </c>
      <c r="C1779" s="75" t="str">
        <f>VLOOKUP(L1779,Mapping!D:G,4,0)</f>
        <v>Ignore</v>
      </c>
      <c r="D1779" s="78">
        <f t="shared" si="82"/>
        <v>0</v>
      </c>
      <c r="E1779" s="78">
        <f t="shared" si="83"/>
        <v>-2E-8</v>
      </c>
      <c r="F1779" s="76" t="str">
        <f>VLOOKUP(L1779,Mapping!D:H,5,0)</f>
        <v>AUM</v>
      </c>
      <c r="G1779" s="1" t="s">
        <v>648</v>
      </c>
      <c r="H1779" s="1" t="s">
        <v>334</v>
      </c>
      <c r="I1779" s="1" t="s">
        <v>1602</v>
      </c>
      <c r="J1779" s="6">
        <v>212000</v>
      </c>
      <c r="K1779" s="1" t="s">
        <v>681</v>
      </c>
      <c r="L1779" s="6">
        <v>212153</v>
      </c>
      <c r="M1779" s="2">
        <v>0</v>
      </c>
      <c r="N1779" s="1" t="s">
        <v>925</v>
      </c>
      <c r="O1779" s="1" t="s">
        <v>651</v>
      </c>
      <c r="P1779" s="2">
        <v>-0.2</v>
      </c>
      <c r="Q1779" s="2">
        <v>0</v>
      </c>
      <c r="R1779" s="2">
        <v>0</v>
      </c>
      <c r="S1779" s="2">
        <v>0</v>
      </c>
      <c r="T1779" s="2">
        <v>-0.2</v>
      </c>
      <c r="U1779" s="2">
        <v>0</v>
      </c>
      <c r="V1779" s="2">
        <v>-0.2</v>
      </c>
      <c r="W1779" s="2">
        <v>0</v>
      </c>
      <c r="X1779" s="2">
        <v>0</v>
      </c>
      <c r="Y1779" s="2">
        <v>0</v>
      </c>
      <c r="Z1779" s="2">
        <v>-0.2</v>
      </c>
      <c r="AA1779" s="2">
        <v>0</v>
      </c>
    </row>
    <row r="1780" spans="1:27" ht="15" customHeight="1" x14ac:dyDescent="0.25">
      <c r="A1780" s="75" t="str">
        <f t="shared" si="81"/>
        <v>LEEQTFIgnore</v>
      </c>
      <c r="B1780" s="75" t="str">
        <f>VLOOKUP(L1780,Mapping!D:F,3,0)</f>
        <v>Ignore</v>
      </c>
      <c r="C1780" s="75" t="str">
        <f>VLOOKUP(L1780,Mapping!D:G,4,0)</f>
        <v>Ignore</v>
      </c>
      <c r="D1780" s="78">
        <f t="shared" si="82"/>
        <v>0.159179346</v>
      </c>
      <c r="E1780" s="78">
        <f t="shared" si="83"/>
        <v>0</v>
      </c>
      <c r="F1780" s="76" t="str">
        <f>VLOOKUP(L1780,Mapping!D:H,5,0)</f>
        <v>AUM</v>
      </c>
      <c r="G1780" s="1" t="s">
        <v>648</v>
      </c>
      <c r="H1780" s="1" t="s">
        <v>334</v>
      </c>
      <c r="I1780" s="1" t="s">
        <v>1602</v>
      </c>
      <c r="J1780" s="6">
        <v>212000</v>
      </c>
      <c r="K1780" s="1" t="s">
        <v>681</v>
      </c>
      <c r="L1780" s="6">
        <v>212154</v>
      </c>
      <c r="M1780" s="2">
        <v>0</v>
      </c>
      <c r="N1780" s="1" t="s">
        <v>1464</v>
      </c>
      <c r="O1780" s="1" t="s">
        <v>651</v>
      </c>
      <c r="P1780" s="2">
        <v>-1591793.46</v>
      </c>
      <c r="Q1780" s="2">
        <v>0</v>
      </c>
      <c r="R1780" s="2">
        <v>0</v>
      </c>
      <c r="S1780" s="2">
        <v>1591793.46</v>
      </c>
      <c r="T1780" s="2">
        <v>0</v>
      </c>
      <c r="U1780" s="2">
        <v>0</v>
      </c>
      <c r="V1780" s="2">
        <v>-1591793.46</v>
      </c>
      <c r="W1780" s="2">
        <v>0</v>
      </c>
      <c r="X1780" s="2">
        <v>0</v>
      </c>
      <c r="Y1780" s="2">
        <v>1591793.46</v>
      </c>
      <c r="Z1780" s="2">
        <v>0</v>
      </c>
      <c r="AA1780" s="2">
        <v>0</v>
      </c>
    </row>
    <row r="1781" spans="1:27" ht="15" customHeight="1" x14ac:dyDescent="0.25">
      <c r="A1781" s="75" t="str">
        <f t="shared" si="81"/>
        <v>LEEQTFIgnore</v>
      </c>
      <c r="B1781" s="75" t="str">
        <f>VLOOKUP(L1781,Mapping!D:F,3,0)</f>
        <v>Ignore</v>
      </c>
      <c r="C1781" s="75" t="str">
        <f>VLOOKUP(L1781,Mapping!D:G,4,0)</f>
        <v>Ignore</v>
      </c>
      <c r="D1781" s="78">
        <f t="shared" si="82"/>
        <v>-7.4599999999999996E-3</v>
      </c>
      <c r="E1781" s="78">
        <f t="shared" si="83"/>
        <v>0</v>
      </c>
      <c r="F1781" s="76" t="str">
        <f>VLOOKUP(L1781,Mapping!D:H,5,0)</f>
        <v>AUM</v>
      </c>
      <c r="G1781" s="1" t="s">
        <v>648</v>
      </c>
      <c r="H1781" s="1" t="s">
        <v>334</v>
      </c>
      <c r="I1781" s="1" t="s">
        <v>1602</v>
      </c>
      <c r="J1781" s="6">
        <v>212000</v>
      </c>
      <c r="K1781" s="1" t="s">
        <v>681</v>
      </c>
      <c r="L1781" s="6">
        <v>212183</v>
      </c>
      <c r="M1781" s="2">
        <v>0</v>
      </c>
      <c r="N1781" s="1" t="s">
        <v>1465</v>
      </c>
      <c r="O1781" s="1" t="s">
        <v>651</v>
      </c>
      <c r="P1781" s="2">
        <v>0</v>
      </c>
      <c r="Q1781" s="2">
        <v>74600</v>
      </c>
      <c r="R1781" s="2">
        <v>-74600</v>
      </c>
      <c r="S1781" s="2">
        <v>0</v>
      </c>
      <c r="T1781" s="2">
        <v>0</v>
      </c>
      <c r="U1781" s="2">
        <v>0</v>
      </c>
      <c r="V1781" s="2">
        <v>0</v>
      </c>
      <c r="W1781" s="2">
        <v>74600</v>
      </c>
      <c r="X1781" s="2">
        <v>-74600</v>
      </c>
      <c r="Y1781" s="2">
        <v>0</v>
      </c>
      <c r="Z1781" s="2">
        <v>0</v>
      </c>
      <c r="AA1781" s="2">
        <v>0</v>
      </c>
    </row>
    <row r="1782" spans="1:27" ht="15" customHeight="1" x14ac:dyDescent="0.25">
      <c r="A1782" s="75" t="str">
        <f t="shared" si="81"/>
        <v>LEEQTFIgnore</v>
      </c>
      <c r="B1782" s="75" t="str">
        <f>VLOOKUP(L1782,Mapping!D:F,3,0)</f>
        <v>Ignore</v>
      </c>
      <c r="C1782" s="75" t="str">
        <f>VLOOKUP(L1782,Mapping!D:G,4,0)</f>
        <v>Ignore</v>
      </c>
      <c r="D1782" s="78">
        <f t="shared" si="82"/>
        <v>-3.302331E-2</v>
      </c>
      <c r="E1782" s="78">
        <f t="shared" si="83"/>
        <v>1.1685057E-2</v>
      </c>
      <c r="F1782" s="76" t="str">
        <f>VLOOKUP(L1782,Mapping!D:H,5,0)</f>
        <v>AUM</v>
      </c>
      <c r="G1782" s="1" t="s">
        <v>648</v>
      </c>
      <c r="H1782" s="1" t="s">
        <v>334</v>
      </c>
      <c r="I1782" s="1" t="s">
        <v>1602</v>
      </c>
      <c r="J1782" s="6">
        <v>212000</v>
      </c>
      <c r="K1782" s="1" t="s">
        <v>681</v>
      </c>
      <c r="L1782" s="6">
        <v>212185</v>
      </c>
      <c r="M1782" s="2">
        <v>0</v>
      </c>
      <c r="N1782" s="1" t="s">
        <v>1020</v>
      </c>
      <c r="O1782" s="1" t="s">
        <v>651</v>
      </c>
      <c r="P1782" s="2">
        <v>0</v>
      </c>
      <c r="Q1782" s="2">
        <v>447083.67</v>
      </c>
      <c r="R1782" s="2">
        <v>-330233.10000000003</v>
      </c>
      <c r="S1782" s="2">
        <v>0</v>
      </c>
      <c r="T1782" s="2">
        <v>0</v>
      </c>
      <c r="U1782" s="2">
        <v>116850.57</v>
      </c>
      <c r="V1782" s="2">
        <v>0</v>
      </c>
      <c r="W1782" s="2">
        <v>447083.67</v>
      </c>
      <c r="X1782" s="2">
        <v>-330233.10000000003</v>
      </c>
      <c r="Y1782" s="2">
        <v>0</v>
      </c>
      <c r="Z1782" s="2">
        <v>0</v>
      </c>
      <c r="AA1782" s="2">
        <v>116850.57</v>
      </c>
    </row>
    <row r="1783" spans="1:27" ht="15" customHeight="1" x14ac:dyDescent="0.25">
      <c r="A1783" s="75" t="str">
        <f t="shared" si="81"/>
        <v>LEEQTFIgnore</v>
      </c>
      <c r="B1783" s="75" t="str">
        <f>VLOOKUP(L1783,Mapping!D:F,3,0)</f>
        <v>Ignore</v>
      </c>
      <c r="C1783" s="75" t="str">
        <f>VLOOKUP(L1783,Mapping!D:G,4,0)</f>
        <v>Ignore</v>
      </c>
      <c r="D1783" s="78">
        <f t="shared" si="82"/>
        <v>-3.5839226000000002E-2</v>
      </c>
      <c r="E1783" s="78">
        <f t="shared" si="83"/>
        <v>-2.3000000000000001E-8</v>
      </c>
      <c r="F1783" s="76" t="str">
        <f>VLOOKUP(L1783,Mapping!D:H,5,0)</f>
        <v>AUM</v>
      </c>
      <c r="G1783" s="1" t="s">
        <v>648</v>
      </c>
      <c r="H1783" s="1" t="s">
        <v>334</v>
      </c>
      <c r="I1783" s="1" t="s">
        <v>1602</v>
      </c>
      <c r="J1783" s="6">
        <v>212000</v>
      </c>
      <c r="K1783" s="1" t="s">
        <v>681</v>
      </c>
      <c r="L1783" s="6">
        <v>212187</v>
      </c>
      <c r="M1783" s="2">
        <v>0</v>
      </c>
      <c r="N1783" s="1" t="s">
        <v>1203</v>
      </c>
      <c r="O1783" s="1" t="s">
        <v>651</v>
      </c>
      <c r="P1783" s="2">
        <v>0</v>
      </c>
      <c r="Q1783" s="2">
        <v>358392.03</v>
      </c>
      <c r="R1783" s="2">
        <v>-358392.26</v>
      </c>
      <c r="S1783" s="2">
        <v>0</v>
      </c>
      <c r="T1783" s="2">
        <v>-0.23</v>
      </c>
      <c r="U1783" s="2">
        <v>0</v>
      </c>
      <c r="V1783" s="2">
        <v>0</v>
      </c>
      <c r="W1783" s="2">
        <v>358392.03</v>
      </c>
      <c r="X1783" s="2">
        <v>-358392.26</v>
      </c>
      <c r="Y1783" s="2">
        <v>0</v>
      </c>
      <c r="Z1783" s="2">
        <v>-0.23</v>
      </c>
      <c r="AA1783" s="2">
        <v>0</v>
      </c>
    </row>
    <row r="1784" spans="1:27" ht="15" customHeight="1" x14ac:dyDescent="0.25">
      <c r="A1784" s="75" t="str">
        <f t="shared" si="81"/>
        <v>LEEQTFIgnore</v>
      </c>
      <c r="B1784" s="75" t="str">
        <f>VLOOKUP(L1784,Mapping!D:F,3,0)</f>
        <v>Ignore</v>
      </c>
      <c r="C1784" s="75" t="str">
        <f>VLOOKUP(L1784,Mapping!D:G,4,0)</f>
        <v>Ignore</v>
      </c>
      <c r="D1784" s="78">
        <f t="shared" si="82"/>
        <v>-1.6480241E-2</v>
      </c>
      <c r="E1784" s="78">
        <f t="shared" si="83"/>
        <v>2.5955489999999999E-3</v>
      </c>
      <c r="F1784" s="76" t="str">
        <f>VLOOKUP(L1784,Mapping!D:H,5,0)</f>
        <v>AUM</v>
      </c>
      <c r="G1784" s="1" t="s">
        <v>648</v>
      </c>
      <c r="H1784" s="1" t="s">
        <v>334</v>
      </c>
      <c r="I1784" s="1" t="s">
        <v>1602</v>
      </c>
      <c r="J1784" s="6">
        <v>212000</v>
      </c>
      <c r="K1784" s="1" t="s">
        <v>681</v>
      </c>
      <c r="L1784" s="6">
        <v>212194</v>
      </c>
      <c r="M1784" s="2">
        <v>0</v>
      </c>
      <c r="N1784" s="1" t="s">
        <v>691</v>
      </c>
      <c r="O1784" s="1" t="s">
        <v>651</v>
      </c>
      <c r="P1784" s="2">
        <v>0</v>
      </c>
      <c r="Q1784" s="2">
        <v>190757.9</v>
      </c>
      <c r="R1784" s="2">
        <v>-164802.41</v>
      </c>
      <c r="S1784" s="2">
        <v>0</v>
      </c>
      <c r="T1784" s="2">
        <v>0</v>
      </c>
      <c r="U1784" s="2">
        <v>25955.49</v>
      </c>
      <c r="V1784" s="2">
        <v>0</v>
      </c>
      <c r="W1784" s="2">
        <v>190757.9</v>
      </c>
      <c r="X1784" s="2">
        <v>-164802.41</v>
      </c>
      <c r="Y1784" s="2">
        <v>0</v>
      </c>
      <c r="Z1784" s="2">
        <v>0</v>
      </c>
      <c r="AA1784" s="2">
        <v>25955.49</v>
      </c>
    </row>
    <row r="1785" spans="1:27" ht="15" customHeight="1" x14ac:dyDescent="0.25">
      <c r="A1785" s="75" t="str">
        <f t="shared" si="81"/>
        <v>LEEQTFIgnore</v>
      </c>
      <c r="B1785" s="75" t="str">
        <f>VLOOKUP(L1785,Mapping!D:F,3,0)</f>
        <v>Ignore</v>
      </c>
      <c r="C1785" s="75" t="str">
        <f>VLOOKUP(L1785,Mapping!D:G,4,0)</f>
        <v>Ignore</v>
      </c>
      <c r="D1785" s="78">
        <f t="shared" si="82"/>
        <v>-8.2874999999999997E-3</v>
      </c>
      <c r="E1785" s="78">
        <f t="shared" si="83"/>
        <v>0</v>
      </c>
      <c r="F1785" s="76" t="str">
        <f>VLOOKUP(L1785,Mapping!D:H,5,0)</f>
        <v>AUM</v>
      </c>
      <c r="G1785" s="1" t="s">
        <v>648</v>
      </c>
      <c r="H1785" s="1" t="s">
        <v>334</v>
      </c>
      <c r="I1785" s="1" t="s">
        <v>1602</v>
      </c>
      <c r="J1785" s="6">
        <v>212000</v>
      </c>
      <c r="K1785" s="1" t="s">
        <v>681</v>
      </c>
      <c r="L1785" s="6">
        <v>212197</v>
      </c>
      <c r="M1785" s="2">
        <v>0</v>
      </c>
      <c r="N1785" s="1" t="s">
        <v>942</v>
      </c>
      <c r="O1785" s="1" t="s">
        <v>651</v>
      </c>
      <c r="P1785" s="2">
        <v>0</v>
      </c>
      <c r="Q1785" s="2">
        <v>82875</v>
      </c>
      <c r="R1785" s="2">
        <v>-82875</v>
      </c>
      <c r="S1785" s="2">
        <v>0</v>
      </c>
      <c r="T1785" s="2">
        <v>0</v>
      </c>
      <c r="U1785" s="2">
        <v>0</v>
      </c>
      <c r="V1785" s="2">
        <v>0</v>
      </c>
      <c r="W1785" s="2">
        <v>82875</v>
      </c>
      <c r="X1785" s="2">
        <v>-82875</v>
      </c>
      <c r="Y1785" s="2">
        <v>0</v>
      </c>
      <c r="Z1785" s="2">
        <v>0</v>
      </c>
      <c r="AA1785" s="2">
        <v>0</v>
      </c>
    </row>
    <row r="1786" spans="1:27" ht="15" customHeight="1" x14ac:dyDescent="0.25">
      <c r="A1786" s="75" t="str">
        <f t="shared" si="81"/>
        <v>LEEQTFIgnore</v>
      </c>
      <c r="B1786" s="75" t="str">
        <f>VLOOKUP(L1786,Mapping!D:F,3,0)</f>
        <v>Ignore</v>
      </c>
      <c r="C1786" s="75" t="str">
        <f>VLOOKUP(L1786,Mapping!D:G,4,0)</f>
        <v>Ignore</v>
      </c>
      <c r="D1786" s="78">
        <f t="shared" si="82"/>
        <v>0.350028595</v>
      </c>
      <c r="E1786" s="78">
        <f t="shared" si="83"/>
        <v>0.35002857400000004</v>
      </c>
      <c r="F1786" s="76" t="str">
        <f>VLOOKUP(L1786,Mapping!D:H,5,0)</f>
        <v>AUM</v>
      </c>
      <c r="G1786" s="1" t="s">
        <v>648</v>
      </c>
      <c r="H1786" s="1" t="s">
        <v>334</v>
      </c>
      <c r="I1786" s="1" t="s">
        <v>1602</v>
      </c>
      <c r="J1786" s="6">
        <v>212000</v>
      </c>
      <c r="K1786" s="1" t="s">
        <v>681</v>
      </c>
      <c r="L1786" s="6">
        <v>212220</v>
      </c>
      <c r="M1786" s="2">
        <v>0</v>
      </c>
      <c r="N1786" s="1" t="s">
        <v>692</v>
      </c>
      <c r="O1786" s="1" t="s">
        <v>651</v>
      </c>
      <c r="P1786" s="2">
        <v>-0.21</v>
      </c>
      <c r="Q1786" s="2">
        <v>0</v>
      </c>
      <c r="R1786" s="2">
        <v>0</v>
      </c>
      <c r="S1786" s="2">
        <v>3500285.95</v>
      </c>
      <c r="T1786" s="2">
        <v>0</v>
      </c>
      <c r="U1786" s="2">
        <v>3500285.74</v>
      </c>
      <c r="V1786" s="2">
        <v>-0.21</v>
      </c>
      <c r="W1786" s="2">
        <v>0</v>
      </c>
      <c r="X1786" s="2">
        <v>0</v>
      </c>
      <c r="Y1786" s="2">
        <v>3500285.95</v>
      </c>
      <c r="Z1786" s="2">
        <v>0</v>
      </c>
      <c r="AA1786" s="2">
        <v>3500285.74</v>
      </c>
    </row>
    <row r="1787" spans="1:27" ht="15" customHeight="1" x14ac:dyDescent="0.25">
      <c r="A1787" s="75" t="str">
        <f t="shared" si="81"/>
        <v>LEEQTFIgnore</v>
      </c>
      <c r="B1787" s="75" t="str">
        <f>VLOOKUP(L1787,Mapping!D:F,3,0)</f>
        <v>Ignore</v>
      </c>
      <c r="C1787" s="75" t="str">
        <f>VLOOKUP(L1787,Mapping!D:G,4,0)</f>
        <v>Ignore</v>
      </c>
      <c r="D1787" s="78">
        <f t="shared" si="82"/>
        <v>-0.23460796</v>
      </c>
      <c r="E1787" s="78">
        <f t="shared" si="83"/>
        <v>-0.23460796</v>
      </c>
      <c r="F1787" s="76" t="str">
        <f>VLOOKUP(L1787,Mapping!D:H,5,0)</f>
        <v>AUM</v>
      </c>
      <c r="G1787" s="1" t="s">
        <v>648</v>
      </c>
      <c r="H1787" s="1" t="s">
        <v>334</v>
      </c>
      <c r="I1787" s="1" t="s">
        <v>1602</v>
      </c>
      <c r="J1787" s="6">
        <v>212000</v>
      </c>
      <c r="K1787" s="1" t="s">
        <v>681</v>
      </c>
      <c r="L1787" s="6">
        <v>212223</v>
      </c>
      <c r="M1787" s="2">
        <v>0</v>
      </c>
      <c r="N1787" s="1" t="s">
        <v>693</v>
      </c>
      <c r="O1787" s="1" t="s">
        <v>651</v>
      </c>
      <c r="P1787" s="2">
        <v>0</v>
      </c>
      <c r="Q1787" s="2">
        <v>0</v>
      </c>
      <c r="R1787" s="2">
        <v>-2346079.6</v>
      </c>
      <c r="S1787" s="2">
        <v>0</v>
      </c>
      <c r="T1787" s="2">
        <v>-2346079.6</v>
      </c>
      <c r="U1787" s="2">
        <v>0</v>
      </c>
      <c r="V1787" s="2">
        <v>0</v>
      </c>
      <c r="W1787" s="2">
        <v>0</v>
      </c>
      <c r="X1787" s="2">
        <v>-2346079.6</v>
      </c>
      <c r="Y1787" s="2">
        <v>0</v>
      </c>
      <c r="Z1787" s="2">
        <v>-2346079.6</v>
      </c>
      <c r="AA1787" s="2">
        <v>0</v>
      </c>
    </row>
    <row r="1788" spans="1:27" ht="15" customHeight="1" x14ac:dyDescent="0.25">
      <c r="A1788" s="75" t="str">
        <f t="shared" si="81"/>
        <v>LEEQTFIgnore</v>
      </c>
      <c r="B1788" s="75" t="str">
        <f>VLOOKUP(L1788,Mapping!D:F,3,0)</f>
        <v>Ignore</v>
      </c>
      <c r="C1788" s="75" t="str">
        <f>VLOOKUP(L1788,Mapping!D:G,4,0)</f>
        <v>Ignore</v>
      </c>
      <c r="D1788" s="78">
        <f t="shared" si="82"/>
        <v>0.146822331</v>
      </c>
      <c r="E1788" s="78">
        <f t="shared" si="83"/>
        <v>0.15803514699999999</v>
      </c>
      <c r="F1788" s="76" t="str">
        <f>VLOOKUP(L1788,Mapping!D:H,5,0)</f>
        <v>AUM</v>
      </c>
      <c r="G1788" s="1" t="s">
        <v>648</v>
      </c>
      <c r="H1788" s="1" t="s">
        <v>334</v>
      </c>
      <c r="I1788" s="1" t="s">
        <v>1602</v>
      </c>
      <c r="J1788" s="6">
        <v>212000</v>
      </c>
      <c r="K1788" s="1" t="s">
        <v>681</v>
      </c>
      <c r="L1788" s="6">
        <v>212227</v>
      </c>
      <c r="M1788" s="2">
        <v>0</v>
      </c>
      <c r="N1788" s="1" t="s">
        <v>836</v>
      </c>
      <c r="O1788" s="1" t="s">
        <v>651</v>
      </c>
      <c r="P1788" s="2">
        <v>0</v>
      </c>
      <c r="Q1788" s="2">
        <v>112128.16</v>
      </c>
      <c r="R1788" s="2">
        <v>0</v>
      </c>
      <c r="S1788" s="2">
        <v>1468223.31</v>
      </c>
      <c r="T1788" s="2">
        <v>0</v>
      </c>
      <c r="U1788" s="2">
        <v>1580351.47</v>
      </c>
      <c r="V1788" s="2">
        <v>0</v>
      </c>
      <c r="W1788" s="2">
        <v>112128.16</v>
      </c>
      <c r="X1788" s="2">
        <v>0</v>
      </c>
      <c r="Y1788" s="2">
        <v>1468223.31</v>
      </c>
      <c r="Z1788" s="2">
        <v>0</v>
      </c>
      <c r="AA1788" s="2">
        <v>1580351.47</v>
      </c>
    </row>
    <row r="1789" spans="1:27" ht="15" customHeight="1" x14ac:dyDescent="0.25">
      <c r="A1789" s="75" t="str">
        <f t="shared" si="81"/>
        <v>LEEQTFIgnore</v>
      </c>
      <c r="B1789" s="75" t="str">
        <f>VLOOKUP(L1789,Mapping!D:F,3,0)</f>
        <v>Ignore</v>
      </c>
      <c r="C1789" s="75" t="str">
        <f>VLOOKUP(L1789,Mapping!D:G,4,0)</f>
        <v>Ignore</v>
      </c>
      <c r="D1789" s="78">
        <f t="shared" si="82"/>
        <v>3.0239999999999998E-6</v>
      </c>
      <c r="E1789" s="78">
        <f t="shared" si="83"/>
        <v>4.0129000000000002E-5</v>
      </c>
      <c r="F1789" s="76" t="str">
        <f>VLOOKUP(L1789,Mapping!D:H,5,0)</f>
        <v>AUM</v>
      </c>
      <c r="G1789" s="1" t="s">
        <v>648</v>
      </c>
      <c r="H1789" s="1" t="s">
        <v>334</v>
      </c>
      <c r="I1789" s="1" t="s">
        <v>1602</v>
      </c>
      <c r="J1789" s="6">
        <v>212000</v>
      </c>
      <c r="K1789" s="1" t="s">
        <v>681</v>
      </c>
      <c r="L1789" s="6">
        <v>212231</v>
      </c>
      <c r="M1789" s="2">
        <v>0</v>
      </c>
      <c r="N1789" s="1" t="s">
        <v>910</v>
      </c>
      <c r="O1789" s="1" t="s">
        <v>651</v>
      </c>
      <c r="P1789" s="2">
        <v>0</v>
      </c>
      <c r="Q1789" s="2">
        <v>371.05</v>
      </c>
      <c r="R1789" s="2">
        <v>0</v>
      </c>
      <c r="S1789" s="2">
        <v>30.24</v>
      </c>
      <c r="T1789" s="2">
        <v>0</v>
      </c>
      <c r="U1789" s="2">
        <v>401.29</v>
      </c>
      <c r="V1789" s="2">
        <v>0</v>
      </c>
      <c r="W1789" s="2">
        <v>371.05</v>
      </c>
      <c r="X1789" s="2">
        <v>0</v>
      </c>
      <c r="Y1789" s="2">
        <v>30.24</v>
      </c>
      <c r="Z1789" s="2">
        <v>0</v>
      </c>
      <c r="AA1789" s="2">
        <v>401.29</v>
      </c>
    </row>
    <row r="1790" spans="1:27" ht="15" customHeight="1" x14ac:dyDescent="0.25">
      <c r="A1790" s="75" t="str">
        <f t="shared" si="81"/>
        <v>LEEQTFIgnore</v>
      </c>
      <c r="B1790" s="75" t="str">
        <f>VLOOKUP(L1790,Mapping!D:F,3,0)</f>
        <v>Ignore</v>
      </c>
      <c r="C1790" s="75" t="str">
        <f>VLOOKUP(L1790,Mapping!D:G,4,0)</f>
        <v>Ignore</v>
      </c>
      <c r="D1790" s="78">
        <f t="shared" si="82"/>
        <v>0</v>
      </c>
      <c r="E1790" s="78">
        <f t="shared" si="83"/>
        <v>1.0257999999999999E-5</v>
      </c>
      <c r="F1790" s="76" t="str">
        <f>VLOOKUP(L1790,Mapping!D:H,5,0)</f>
        <v>AUM</v>
      </c>
      <c r="G1790" s="1" t="s">
        <v>648</v>
      </c>
      <c r="H1790" s="1" t="s">
        <v>334</v>
      </c>
      <c r="I1790" s="1" t="s">
        <v>1602</v>
      </c>
      <c r="J1790" s="6">
        <v>212000</v>
      </c>
      <c r="K1790" s="1" t="s">
        <v>681</v>
      </c>
      <c r="L1790" s="6">
        <v>212232</v>
      </c>
      <c r="M1790" s="2">
        <v>0</v>
      </c>
      <c r="N1790" s="1" t="s">
        <v>922</v>
      </c>
      <c r="O1790" s="1" t="s">
        <v>651</v>
      </c>
      <c r="P1790" s="2">
        <v>0</v>
      </c>
      <c r="Q1790" s="2">
        <v>102.58</v>
      </c>
      <c r="R1790" s="2">
        <v>0</v>
      </c>
      <c r="S1790" s="2">
        <v>0</v>
      </c>
      <c r="T1790" s="2">
        <v>0</v>
      </c>
      <c r="U1790" s="2">
        <v>102.58</v>
      </c>
      <c r="V1790" s="2">
        <v>0</v>
      </c>
      <c r="W1790" s="2">
        <v>102.58</v>
      </c>
      <c r="X1790" s="2">
        <v>0</v>
      </c>
      <c r="Y1790" s="2">
        <v>0</v>
      </c>
      <c r="Z1790" s="2">
        <v>0</v>
      </c>
      <c r="AA1790" s="2">
        <v>102.58</v>
      </c>
    </row>
    <row r="1791" spans="1:27" ht="15" customHeight="1" x14ac:dyDescent="0.25">
      <c r="A1791" s="75" t="str">
        <f t="shared" si="81"/>
        <v>LEEQTFIgnore</v>
      </c>
      <c r="B1791" s="75" t="str">
        <f>VLOOKUP(L1791,Mapping!D:F,3,0)</f>
        <v>Ignore</v>
      </c>
      <c r="C1791" s="75" t="str">
        <f>VLOOKUP(L1791,Mapping!D:G,4,0)</f>
        <v>Ignore</v>
      </c>
      <c r="D1791" s="78">
        <f t="shared" si="82"/>
        <v>5.4200000000000003E-5</v>
      </c>
      <c r="E1791" s="78">
        <f t="shared" si="83"/>
        <v>2.4449999999999998E-4</v>
      </c>
      <c r="F1791" s="76" t="str">
        <f>VLOOKUP(L1791,Mapping!D:H,5,0)</f>
        <v>AUM</v>
      </c>
      <c r="G1791" s="1" t="s">
        <v>648</v>
      </c>
      <c r="H1791" s="1" t="s">
        <v>334</v>
      </c>
      <c r="I1791" s="1" t="s">
        <v>1602</v>
      </c>
      <c r="J1791" s="6">
        <v>212000</v>
      </c>
      <c r="K1791" s="1" t="s">
        <v>681</v>
      </c>
      <c r="L1791" s="6">
        <v>212233</v>
      </c>
      <c r="M1791" s="2">
        <v>0</v>
      </c>
      <c r="N1791" s="1" t="s">
        <v>694</v>
      </c>
      <c r="O1791" s="1" t="s">
        <v>651</v>
      </c>
      <c r="P1791" s="2">
        <v>0</v>
      </c>
      <c r="Q1791" s="2">
        <v>1903</v>
      </c>
      <c r="R1791" s="2">
        <v>0</v>
      </c>
      <c r="S1791" s="2">
        <v>542</v>
      </c>
      <c r="T1791" s="2">
        <v>0</v>
      </c>
      <c r="U1791" s="2">
        <v>2445</v>
      </c>
      <c r="V1791" s="2">
        <v>0</v>
      </c>
      <c r="W1791" s="2">
        <v>1903</v>
      </c>
      <c r="X1791" s="2">
        <v>0</v>
      </c>
      <c r="Y1791" s="2">
        <v>542</v>
      </c>
      <c r="Z1791" s="2">
        <v>0</v>
      </c>
      <c r="AA1791" s="2">
        <v>2445</v>
      </c>
    </row>
    <row r="1792" spans="1:27" ht="15" customHeight="1" x14ac:dyDescent="0.25">
      <c r="A1792" s="75" t="str">
        <f t="shared" si="81"/>
        <v>LEEQTFIgnore</v>
      </c>
      <c r="B1792" s="75" t="str">
        <f>VLOOKUP(L1792,Mapping!D:F,3,0)</f>
        <v>Ignore</v>
      </c>
      <c r="C1792" s="75" t="str">
        <f>VLOOKUP(L1792,Mapping!D:G,4,0)</f>
        <v>Ignore</v>
      </c>
      <c r="D1792" s="78">
        <f t="shared" si="82"/>
        <v>4.8841100000000001E-4</v>
      </c>
      <c r="E1792" s="78">
        <f t="shared" si="83"/>
        <v>3.5258050000000003E-3</v>
      </c>
      <c r="F1792" s="76" t="str">
        <f>VLOOKUP(L1792,Mapping!D:H,5,0)</f>
        <v>AUM</v>
      </c>
      <c r="G1792" s="1" t="s">
        <v>648</v>
      </c>
      <c r="H1792" s="1" t="s">
        <v>334</v>
      </c>
      <c r="I1792" s="1" t="s">
        <v>1602</v>
      </c>
      <c r="J1792" s="6">
        <v>212000</v>
      </c>
      <c r="K1792" s="1" t="s">
        <v>681</v>
      </c>
      <c r="L1792" s="6">
        <v>212240</v>
      </c>
      <c r="M1792" s="2">
        <v>0</v>
      </c>
      <c r="N1792" s="1" t="s">
        <v>695</v>
      </c>
      <c r="O1792" s="1" t="s">
        <v>651</v>
      </c>
      <c r="P1792" s="2">
        <v>0</v>
      </c>
      <c r="Q1792" s="2">
        <v>30373.94</v>
      </c>
      <c r="R1792" s="2">
        <v>0</v>
      </c>
      <c r="S1792" s="2">
        <v>4884.1099999999997</v>
      </c>
      <c r="T1792" s="2">
        <v>0</v>
      </c>
      <c r="U1792" s="2">
        <v>35258.050000000003</v>
      </c>
      <c r="V1792" s="2">
        <v>0</v>
      </c>
      <c r="W1792" s="2">
        <v>30373.94</v>
      </c>
      <c r="X1792" s="2">
        <v>0</v>
      </c>
      <c r="Y1792" s="2">
        <v>4884.1099999999997</v>
      </c>
      <c r="Z1792" s="2">
        <v>0</v>
      </c>
      <c r="AA1792" s="2">
        <v>35258.050000000003</v>
      </c>
    </row>
    <row r="1793" spans="1:27" ht="15" customHeight="1" x14ac:dyDescent="0.25">
      <c r="A1793" s="75" t="str">
        <f t="shared" si="81"/>
        <v>LEEQTFIgnore</v>
      </c>
      <c r="B1793" s="75" t="str">
        <f>VLOOKUP(L1793,Mapping!D:F,3,0)</f>
        <v>Ignore</v>
      </c>
      <c r="C1793" s="75" t="str">
        <f>VLOOKUP(L1793,Mapping!D:G,4,0)</f>
        <v>Ignore</v>
      </c>
      <c r="D1793" s="78">
        <f t="shared" si="82"/>
        <v>4.325E-4</v>
      </c>
      <c r="E1793" s="78">
        <f t="shared" si="83"/>
        <v>4.6914999999999999E-4</v>
      </c>
      <c r="F1793" s="76" t="str">
        <f>VLOOKUP(L1793,Mapping!D:H,5,0)</f>
        <v>AUM</v>
      </c>
      <c r="G1793" s="1" t="s">
        <v>648</v>
      </c>
      <c r="H1793" s="1" t="s">
        <v>334</v>
      </c>
      <c r="I1793" s="1" t="s">
        <v>1602</v>
      </c>
      <c r="J1793" s="6">
        <v>212000</v>
      </c>
      <c r="K1793" s="1" t="s">
        <v>681</v>
      </c>
      <c r="L1793" s="6">
        <v>212247</v>
      </c>
      <c r="M1793" s="2">
        <v>0</v>
      </c>
      <c r="N1793" s="1" t="s">
        <v>696</v>
      </c>
      <c r="O1793" s="1" t="s">
        <v>651</v>
      </c>
      <c r="P1793" s="2">
        <v>0</v>
      </c>
      <c r="Q1793" s="2">
        <v>366.5</v>
      </c>
      <c r="R1793" s="2">
        <v>0</v>
      </c>
      <c r="S1793" s="2">
        <v>4325</v>
      </c>
      <c r="T1793" s="2">
        <v>0</v>
      </c>
      <c r="U1793" s="2">
        <v>4691.5</v>
      </c>
      <c r="V1793" s="2">
        <v>0</v>
      </c>
      <c r="W1793" s="2">
        <v>366.5</v>
      </c>
      <c r="X1793" s="2">
        <v>0</v>
      </c>
      <c r="Y1793" s="2">
        <v>4325</v>
      </c>
      <c r="Z1793" s="2">
        <v>0</v>
      </c>
      <c r="AA1793" s="2">
        <v>4691.5</v>
      </c>
    </row>
    <row r="1794" spans="1:27" ht="15" customHeight="1" x14ac:dyDescent="0.25">
      <c r="A1794" s="75" t="str">
        <f t="shared" si="81"/>
        <v>LEEQTFIgnore</v>
      </c>
      <c r="B1794" s="75" t="str">
        <f>VLOOKUP(L1794,Mapping!D:F,3,0)</f>
        <v>Ignore</v>
      </c>
      <c r="C1794" s="75" t="str">
        <f>VLOOKUP(L1794,Mapping!D:G,4,0)</f>
        <v>Ignore</v>
      </c>
      <c r="D1794" s="78">
        <f t="shared" si="82"/>
        <v>-1.013E-5</v>
      </c>
      <c r="E1794" s="78">
        <f t="shared" si="83"/>
        <v>9.8682000000000001E-5</v>
      </c>
      <c r="F1794" s="76" t="str">
        <f>VLOOKUP(L1794,Mapping!D:H,5,0)</f>
        <v>AUM</v>
      </c>
      <c r="G1794" s="1" t="s">
        <v>648</v>
      </c>
      <c r="H1794" s="1" t="s">
        <v>334</v>
      </c>
      <c r="I1794" s="1" t="s">
        <v>1602</v>
      </c>
      <c r="J1794" s="6">
        <v>212000</v>
      </c>
      <c r="K1794" s="1" t="s">
        <v>681</v>
      </c>
      <c r="L1794" s="6">
        <v>212252</v>
      </c>
      <c r="M1794" s="2">
        <v>0</v>
      </c>
      <c r="N1794" s="1" t="s">
        <v>697</v>
      </c>
      <c r="O1794" s="1" t="s">
        <v>651</v>
      </c>
      <c r="P1794" s="2">
        <v>0</v>
      </c>
      <c r="Q1794" s="2">
        <v>1088.1200000000001</v>
      </c>
      <c r="R1794" s="2">
        <v>-101.3</v>
      </c>
      <c r="S1794" s="2">
        <v>0</v>
      </c>
      <c r="T1794" s="2">
        <v>0</v>
      </c>
      <c r="U1794" s="2">
        <v>986.82</v>
      </c>
      <c r="V1794" s="2">
        <v>0</v>
      </c>
      <c r="W1794" s="2">
        <v>1088.1200000000001</v>
      </c>
      <c r="X1794" s="2">
        <v>-101.3</v>
      </c>
      <c r="Y1794" s="2">
        <v>0</v>
      </c>
      <c r="Z1794" s="2">
        <v>0</v>
      </c>
      <c r="AA1794" s="2">
        <v>986.82</v>
      </c>
    </row>
    <row r="1795" spans="1:27" ht="15" customHeight="1" x14ac:dyDescent="0.25">
      <c r="A1795" s="75" t="str">
        <f t="shared" si="81"/>
        <v>LEEQTFIgnore</v>
      </c>
      <c r="B1795" s="75" t="str">
        <f>VLOOKUP(L1795,Mapping!D:F,3,0)</f>
        <v>Ignore</v>
      </c>
      <c r="C1795" s="75" t="str">
        <f>VLOOKUP(L1795,Mapping!D:G,4,0)</f>
        <v>Ignore</v>
      </c>
      <c r="D1795" s="78">
        <f t="shared" si="82"/>
        <v>0.36026735399999998</v>
      </c>
      <c r="E1795" s="78">
        <f t="shared" si="83"/>
        <v>0.36026735399999998</v>
      </c>
      <c r="F1795" s="76" t="str">
        <f>VLOOKUP(L1795,Mapping!D:H,5,0)</f>
        <v>AUM</v>
      </c>
      <c r="G1795" s="1" t="s">
        <v>648</v>
      </c>
      <c r="H1795" s="1" t="s">
        <v>334</v>
      </c>
      <c r="I1795" s="1" t="s">
        <v>1602</v>
      </c>
      <c r="J1795" s="6">
        <v>212000</v>
      </c>
      <c r="K1795" s="1" t="s">
        <v>681</v>
      </c>
      <c r="L1795" s="6">
        <v>212255</v>
      </c>
      <c r="M1795" s="2">
        <v>0</v>
      </c>
      <c r="N1795" s="1" t="s">
        <v>698</v>
      </c>
      <c r="O1795" s="1" t="s">
        <v>651</v>
      </c>
      <c r="P1795" s="2">
        <v>0</v>
      </c>
      <c r="Q1795" s="2">
        <v>0</v>
      </c>
      <c r="R1795" s="2">
        <v>0</v>
      </c>
      <c r="S1795" s="2">
        <v>3602673.54</v>
      </c>
      <c r="T1795" s="2">
        <v>0</v>
      </c>
      <c r="U1795" s="2">
        <v>3602673.54</v>
      </c>
      <c r="V1795" s="2">
        <v>0</v>
      </c>
      <c r="W1795" s="2">
        <v>0</v>
      </c>
      <c r="X1795" s="2">
        <v>0</v>
      </c>
      <c r="Y1795" s="2">
        <v>3602673.54</v>
      </c>
      <c r="Z1795" s="2">
        <v>0</v>
      </c>
      <c r="AA1795" s="2">
        <v>3602673.54</v>
      </c>
    </row>
    <row r="1796" spans="1:27" ht="15" customHeight="1" x14ac:dyDescent="0.25">
      <c r="A1796" s="75" t="str">
        <f t="shared" ref="A1796:A1859" si="84">H1796&amp;B1796</f>
        <v>LEEQTFIgnore</v>
      </c>
      <c r="B1796" s="75" t="str">
        <f>VLOOKUP(L1796,Mapping!D:F,3,0)</f>
        <v>Ignore</v>
      </c>
      <c r="C1796" s="75" t="str">
        <f>VLOOKUP(L1796,Mapping!D:G,4,0)</f>
        <v>Ignore</v>
      </c>
      <c r="D1796" s="78">
        <f t="shared" ref="D1796:D1859" si="85">(X1796+Y1796)/10000000</f>
        <v>4.1290670000000002E-3</v>
      </c>
      <c r="E1796" s="78">
        <f t="shared" ref="E1796:E1859" si="86">(Z1796+AA1796)/10000000</f>
        <v>4.0533685999999999E-2</v>
      </c>
      <c r="F1796" s="76" t="str">
        <f>VLOOKUP(L1796,Mapping!D:H,5,0)</f>
        <v>AUM</v>
      </c>
      <c r="G1796" s="1" t="s">
        <v>648</v>
      </c>
      <c r="H1796" s="1" t="s">
        <v>334</v>
      </c>
      <c r="I1796" s="1" t="s">
        <v>1602</v>
      </c>
      <c r="J1796" s="6">
        <v>212000</v>
      </c>
      <c r="K1796" s="1" t="s">
        <v>681</v>
      </c>
      <c r="L1796" s="6">
        <v>212271</v>
      </c>
      <c r="M1796" s="2">
        <v>0</v>
      </c>
      <c r="N1796" s="1" t="s">
        <v>700</v>
      </c>
      <c r="O1796" s="1" t="s">
        <v>651</v>
      </c>
      <c r="P1796" s="2">
        <v>0</v>
      </c>
      <c r="Q1796" s="2">
        <v>364046.19</v>
      </c>
      <c r="R1796" s="2">
        <v>0</v>
      </c>
      <c r="S1796" s="2">
        <v>41290.67</v>
      </c>
      <c r="T1796" s="2">
        <v>0</v>
      </c>
      <c r="U1796" s="2">
        <v>405336.86</v>
      </c>
      <c r="V1796" s="2">
        <v>0</v>
      </c>
      <c r="W1796" s="2">
        <v>364046.19</v>
      </c>
      <c r="X1796" s="2">
        <v>0</v>
      </c>
      <c r="Y1796" s="2">
        <v>41290.67</v>
      </c>
      <c r="Z1796" s="2">
        <v>0</v>
      </c>
      <c r="AA1796" s="2">
        <v>405336.86</v>
      </c>
    </row>
    <row r="1797" spans="1:27" ht="15" customHeight="1" x14ac:dyDescent="0.25">
      <c r="A1797" s="75" t="str">
        <f t="shared" si="84"/>
        <v>LEEQTFIgnore</v>
      </c>
      <c r="B1797" s="75" t="str">
        <f>VLOOKUP(L1797,Mapping!D:F,3,0)</f>
        <v>Ignore</v>
      </c>
      <c r="C1797" s="75" t="str">
        <f>VLOOKUP(L1797,Mapping!D:G,4,0)</f>
        <v>Ignore</v>
      </c>
      <c r="D1797" s="78">
        <f t="shared" si="85"/>
        <v>4.1290670000000002E-3</v>
      </c>
      <c r="E1797" s="78">
        <f t="shared" si="86"/>
        <v>4.0533685999999999E-2</v>
      </c>
      <c r="F1797" s="76" t="str">
        <f>VLOOKUP(L1797,Mapping!D:H,5,0)</f>
        <v>AUM</v>
      </c>
      <c r="G1797" s="1" t="s">
        <v>648</v>
      </c>
      <c r="H1797" s="1" t="s">
        <v>334</v>
      </c>
      <c r="I1797" s="1" t="s">
        <v>1602</v>
      </c>
      <c r="J1797" s="6">
        <v>212000</v>
      </c>
      <c r="K1797" s="1" t="s">
        <v>681</v>
      </c>
      <c r="L1797" s="6">
        <v>212272</v>
      </c>
      <c r="M1797" s="2">
        <v>0</v>
      </c>
      <c r="N1797" s="1" t="s">
        <v>701</v>
      </c>
      <c r="O1797" s="1" t="s">
        <v>651</v>
      </c>
      <c r="P1797" s="2">
        <v>0</v>
      </c>
      <c r="Q1797" s="2">
        <v>364046.19</v>
      </c>
      <c r="R1797" s="2">
        <v>0</v>
      </c>
      <c r="S1797" s="2">
        <v>41290.67</v>
      </c>
      <c r="T1797" s="2">
        <v>0</v>
      </c>
      <c r="U1797" s="2">
        <v>405336.86</v>
      </c>
      <c r="V1797" s="2">
        <v>0</v>
      </c>
      <c r="W1797" s="2">
        <v>364046.19</v>
      </c>
      <c r="X1797" s="2">
        <v>0</v>
      </c>
      <c r="Y1797" s="2">
        <v>41290.67</v>
      </c>
      <c r="Z1797" s="2">
        <v>0</v>
      </c>
      <c r="AA1797" s="2">
        <v>405336.86</v>
      </c>
    </row>
    <row r="1798" spans="1:27" ht="15" customHeight="1" x14ac:dyDescent="0.25">
      <c r="A1798" s="75" t="str">
        <f t="shared" si="84"/>
        <v>LEEQTFIgnore</v>
      </c>
      <c r="B1798" s="75" t="str">
        <f>VLOOKUP(L1798,Mapping!D:F,3,0)</f>
        <v>Ignore</v>
      </c>
      <c r="C1798" s="75" t="str">
        <f>VLOOKUP(L1798,Mapping!D:G,4,0)</f>
        <v>Ignore</v>
      </c>
      <c r="D1798" s="78">
        <f t="shared" si="85"/>
        <v>-3.8502620000000001E-3</v>
      </c>
      <c r="E1798" s="78">
        <f t="shared" si="86"/>
        <v>8.5378099999999996E-4</v>
      </c>
      <c r="F1798" s="76" t="str">
        <f>VLOOKUP(L1798,Mapping!D:H,5,0)</f>
        <v>AUM</v>
      </c>
      <c r="G1798" s="1" t="s">
        <v>648</v>
      </c>
      <c r="H1798" s="1" t="s">
        <v>334</v>
      </c>
      <c r="I1798" s="1" t="s">
        <v>1602</v>
      </c>
      <c r="J1798" s="6">
        <v>212000</v>
      </c>
      <c r="K1798" s="1" t="s">
        <v>681</v>
      </c>
      <c r="L1798" s="6">
        <v>212427</v>
      </c>
      <c r="M1798" s="2">
        <v>0</v>
      </c>
      <c r="N1798" s="1" t="s">
        <v>768</v>
      </c>
      <c r="O1798" s="1" t="s">
        <v>651</v>
      </c>
      <c r="P1798" s="2">
        <v>0</v>
      </c>
      <c r="Q1798" s="2">
        <v>47040.43</v>
      </c>
      <c r="R1798" s="2">
        <v>-38502.620000000003</v>
      </c>
      <c r="S1798" s="2">
        <v>0</v>
      </c>
      <c r="T1798" s="2">
        <v>0</v>
      </c>
      <c r="U1798" s="2">
        <v>8537.81</v>
      </c>
      <c r="V1798" s="2">
        <v>0</v>
      </c>
      <c r="W1798" s="2">
        <v>47040.43</v>
      </c>
      <c r="X1798" s="2">
        <v>-38502.620000000003</v>
      </c>
      <c r="Y1798" s="2">
        <v>0</v>
      </c>
      <c r="Z1798" s="2">
        <v>0</v>
      </c>
      <c r="AA1798" s="2">
        <v>8537.81</v>
      </c>
    </row>
    <row r="1799" spans="1:27" ht="15" customHeight="1" x14ac:dyDescent="0.25">
      <c r="A1799" s="75" t="str">
        <f t="shared" si="84"/>
        <v>LEEQTFIgnore</v>
      </c>
      <c r="B1799" s="75" t="str">
        <f>VLOOKUP(L1799,Mapping!D:F,3,0)</f>
        <v>Ignore</v>
      </c>
      <c r="C1799" s="75" t="str">
        <f>VLOOKUP(L1799,Mapping!D:G,4,0)</f>
        <v>Ignore</v>
      </c>
      <c r="D1799" s="78">
        <f t="shared" si="85"/>
        <v>4.8841100000000001E-4</v>
      </c>
      <c r="E1799" s="78">
        <f t="shared" si="86"/>
        <v>3.5258050000000003E-3</v>
      </c>
      <c r="F1799" s="76" t="str">
        <f>VLOOKUP(L1799,Mapping!D:H,5,0)</f>
        <v>AUM</v>
      </c>
      <c r="G1799" s="1" t="s">
        <v>648</v>
      </c>
      <c r="H1799" s="1" t="s">
        <v>334</v>
      </c>
      <c r="I1799" s="1" t="s">
        <v>1602</v>
      </c>
      <c r="J1799" s="6">
        <v>212000</v>
      </c>
      <c r="K1799" s="1" t="s">
        <v>681</v>
      </c>
      <c r="L1799" s="6">
        <v>213166</v>
      </c>
      <c r="M1799" s="2">
        <v>0</v>
      </c>
      <c r="N1799" s="1" t="s">
        <v>702</v>
      </c>
      <c r="O1799" s="1" t="s">
        <v>651</v>
      </c>
      <c r="P1799" s="2">
        <v>0</v>
      </c>
      <c r="Q1799" s="2">
        <v>30373.94</v>
      </c>
      <c r="R1799" s="2">
        <v>0</v>
      </c>
      <c r="S1799" s="2">
        <v>4884.1099999999997</v>
      </c>
      <c r="T1799" s="2">
        <v>0</v>
      </c>
      <c r="U1799" s="2">
        <v>35258.050000000003</v>
      </c>
      <c r="V1799" s="2">
        <v>0</v>
      </c>
      <c r="W1799" s="2">
        <v>30373.94</v>
      </c>
      <c r="X1799" s="2">
        <v>0</v>
      </c>
      <c r="Y1799" s="2">
        <v>4884.1099999999997</v>
      </c>
      <c r="Z1799" s="2">
        <v>0</v>
      </c>
      <c r="AA1799" s="2">
        <v>35258.050000000003</v>
      </c>
    </row>
    <row r="1800" spans="1:27" ht="15" customHeight="1" x14ac:dyDescent="0.25">
      <c r="A1800" s="75" t="str">
        <f t="shared" si="84"/>
        <v>LEEQTFIgnore</v>
      </c>
      <c r="B1800" s="75" t="str">
        <f>VLOOKUP(L1800,Mapping!D:F,3,0)</f>
        <v>Ignore</v>
      </c>
      <c r="C1800" s="75" t="str">
        <f>VLOOKUP(L1800,Mapping!D:G,4,0)</f>
        <v>Ignore</v>
      </c>
      <c r="D1800" s="78">
        <f t="shared" si="85"/>
        <v>-3.6784529999999999E-3</v>
      </c>
      <c r="E1800" s="78">
        <f t="shared" si="86"/>
        <v>0</v>
      </c>
      <c r="F1800" s="76" t="str">
        <f>VLOOKUP(L1800,Mapping!D:H,5,0)</f>
        <v>AUM</v>
      </c>
      <c r="G1800" s="1" t="s">
        <v>648</v>
      </c>
      <c r="H1800" s="1" t="s">
        <v>334</v>
      </c>
      <c r="I1800" s="1" t="s">
        <v>1602</v>
      </c>
      <c r="J1800" s="6">
        <v>212000</v>
      </c>
      <c r="K1800" s="1" t="s">
        <v>681</v>
      </c>
      <c r="L1800" s="6">
        <v>214100</v>
      </c>
      <c r="M1800" s="2">
        <v>0</v>
      </c>
      <c r="N1800" s="1" t="s">
        <v>944</v>
      </c>
      <c r="O1800" s="1" t="s">
        <v>651</v>
      </c>
      <c r="P1800" s="2">
        <v>0</v>
      </c>
      <c r="Q1800" s="2">
        <v>36784.53</v>
      </c>
      <c r="R1800" s="2">
        <v>-36784.53</v>
      </c>
      <c r="S1800" s="2">
        <v>0</v>
      </c>
      <c r="T1800" s="2">
        <v>0</v>
      </c>
      <c r="U1800" s="2">
        <v>0</v>
      </c>
      <c r="V1800" s="2">
        <v>0</v>
      </c>
      <c r="W1800" s="2">
        <v>36784.53</v>
      </c>
      <c r="X1800" s="2">
        <v>-36784.53</v>
      </c>
      <c r="Y1800" s="2">
        <v>0</v>
      </c>
      <c r="Z1800" s="2">
        <v>0</v>
      </c>
      <c r="AA1800" s="2">
        <v>0</v>
      </c>
    </row>
    <row r="1801" spans="1:27" ht="15" customHeight="1" x14ac:dyDescent="0.25">
      <c r="A1801" s="75" t="str">
        <f t="shared" si="84"/>
        <v>LEEQTFIgnore</v>
      </c>
      <c r="B1801" s="75" t="str">
        <f>VLOOKUP(L1801,Mapping!D:F,3,0)</f>
        <v>Ignore</v>
      </c>
      <c r="C1801" s="75" t="str">
        <f>VLOOKUP(L1801,Mapping!D:G,4,0)</f>
        <v>Ignore</v>
      </c>
      <c r="D1801" s="78">
        <f t="shared" si="85"/>
        <v>4.9908535999999996E-2</v>
      </c>
      <c r="E1801" s="78">
        <f t="shared" si="86"/>
        <v>0.450358333</v>
      </c>
      <c r="F1801" s="76" t="str">
        <f>VLOOKUP(L1801,Mapping!D:H,5,0)</f>
        <v>AUM</v>
      </c>
      <c r="G1801" s="1" t="s">
        <v>648</v>
      </c>
      <c r="H1801" s="1" t="s">
        <v>334</v>
      </c>
      <c r="I1801" s="1" t="s">
        <v>1602</v>
      </c>
      <c r="J1801" s="6">
        <v>213000</v>
      </c>
      <c r="K1801" s="1" t="s">
        <v>703</v>
      </c>
      <c r="L1801" s="6">
        <v>213500</v>
      </c>
      <c r="M1801" s="2">
        <v>0</v>
      </c>
      <c r="N1801" s="1" t="s">
        <v>704</v>
      </c>
      <c r="O1801" s="1" t="s">
        <v>651</v>
      </c>
      <c r="P1801" s="2">
        <v>0</v>
      </c>
      <c r="Q1801" s="2">
        <v>4004497.97</v>
      </c>
      <c r="R1801" s="2">
        <v>0</v>
      </c>
      <c r="S1801" s="2">
        <v>499085.36</v>
      </c>
      <c r="T1801" s="2">
        <v>0</v>
      </c>
      <c r="U1801" s="2">
        <v>4503583.33</v>
      </c>
      <c r="V1801" s="2">
        <v>0</v>
      </c>
      <c r="W1801" s="2">
        <v>4004497.97</v>
      </c>
      <c r="X1801" s="2">
        <v>0</v>
      </c>
      <c r="Y1801" s="2">
        <v>499085.36</v>
      </c>
      <c r="Z1801" s="2">
        <v>0</v>
      </c>
      <c r="AA1801" s="2">
        <v>4503583.33</v>
      </c>
    </row>
    <row r="1802" spans="1:27" ht="15" customHeight="1" x14ac:dyDescent="0.25">
      <c r="A1802" s="75" t="str">
        <f t="shared" si="84"/>
        <v>LEEQTFIgnore</v>
      </c>
      <c r="B1802" s="75" t="str">
        <f>VLOOKUP(L1802,Mapping!D:F,3,0)</f>
        <v>Ignore</v>
      </c>
      <c r="C1802" s="75" t="str">
        <f>VLOOKUP(L1802,Mapping!D:G,4,0)</f>
        <v>Ignore</v>
      </c>
      <c r="D1802" s="78">
        <f t="shared" si="85"/>
        <v>6.8655260999999995E-2</v>
      </c>
      <c r="E1802" s="78">
        <f t="shared" si="86"/>
        <v>0.209565365</v>
      </c>
      <c r="F1802" s="76" t="str">
        <f>VLOOKUP(L1802,Mapping!D:H,5,0)</f>
        <v>AUM</v>
      </c>
      <c r="G1802" s="1" t="s">
        <v>648</v>
      </c>
      <c r="H1802" s="1" t="s">
        <v>334</v>
      </c>
      <c r="I1802" s="1" t="s">
        <v>1602</v>
      </c>
      <c r="J1802" s="6">
        <v>220000</v>
      </c>
      <c r="K1802" s="1" t="s">
        <v>705</v>
      </c>
      <c r="L1802" s="6">
        <v>210125</v>
      </c>
      <c r="M1802" s="2">
        <v>0</v>
      </c>
      <c r="N1802" s="1" t="s">
        <v>1651</v>
      </c>
      <c r="O1802" s="1" t="s">
        <v>651</v>
      </c>
      <c r="P1802" s="2">
        <v>0</v>
      </c>
      <c r="Q1802" s="2">
        <v>1409101.04</v>
      </c>
      <c r="R1802" s="2">
        <v>0</v>
      </c>
      <c r="S1802" s="2">
        <v>686552.61</v>
      </c>
      <c r="T1802" s="2">
        <v>0</v>
      </c>
      <c r="U1802" s="2">
        <v>2095653.65</v>
      </c>
      <c r="V1802" s="2">
        <v>0</v>
      </c>
      <c r="W1802" s="2">
        <v>1409101.04</v>
      </c>
      <c r="X1802" s="2">
        <v>0</v>
      </c>
      <c r="Y1802" s="2">
        <v>686552.61</v>
      </c>
      <c r="Z1802" s="2">
        <v>0</v>
      </c>
      <c r="AA1802" s="2">
        <v>2095653.65</v>
      </c>
    </row>
    <row r="1803" spans="1:27" ht="15" customHeight="1" x14ac:dyDescent="0.25">
      <c r="A1803" s="75" t="str">
        <f t="shared" si="84"/>
        <v>LEEQTFIgnore</v>
      </c>
      <c r="B1803" s="75" t="str">
        <f>VLOOKUP(L1803,Mapping!D:F,3,0)</f>
        <v>Ignore</v>
      </c>
      <c r="C1803" s="75" t="str">
        <f>VLOOKUP(L1803,Mapping!D:G,4,0)</f>
        <v>Ignore</v>
      </c>
      <c r="D1803" s="78">
        <f t="shared" si="85"/>
        <v>-4.1509528000000004E-2</v>
      </c>
      <c r="E1803" s="78">
        <f t="shared" si="86"/>
        <v>0</v>
      </c>
      <c r="F1803" s="76" t="str">
        <f>VLOOKUP(L1803,Mapping!D:H,5,0)</f>
        <v>AUM</v>
      </c>
      <c r="G1803" s="1" t="s">
        <v>648</v>
      </c>
      <c r="H1803" s="1" t="s">
        <v>334</v>
      </c>
      <c r="I1803" s="1" t="s">
        <v>1602</v>
      </c>
      <c r="J1803" s="6">
        <v>220000</v>
      </c>
      <c r="K1803" s="1" t="s">
        <v>705</v>
      </c>
      <c r="L1803" s="6">
        <v>210180</v>
      </c>
      <c r="M1803" s="2">
        <v>0</v>
      </c>
      <c r="N1803" s="1" t="s">
        <v>1716</v>
      </c>
      <c r="O1803" s="1" t="s">
        <v>651</v>
      </c>
      <c r="P1803" s="2">
        <v>0</v>
      </c>
      <c r="Q1803" s="2">
        <v>415095.28</v>
      </c>
      <c r="R1803" s="2">
        <v>-415095.28</v>
      </c>
      <c r="S1803" s="2">
        <v>0</v>
      </c>
      <c r="T1803" s="2">
        <v>0</v>
      </c>
      <c r="U1803" s="2">
        <v>0</v>
      </c>
      <c r="V1803" s="2">
        <v>0</v>
      </c>
      <c r="W1803" s="2">
        <v>415095.28</v>
      </c>
      <c r="X1803" s="2">
        <v>-415095.28</v>
      </c>
      <c r="Y1803" s="2">
        <v>0</v>
      </c>
      <c r="Z1803" s="2">
        <v>0</v>
      </c>
      <c r="AA1803" s="2">
        <v>0</v>
      </c>
    </row>
    <row r="1804" spans="1:27" ht="15" customHeight="1" x14ac:dyDescent="0.25">
      <c r="A1804" s="75" t="str">
        <f t="shared" si="84"/>
        <v>LEEQTF1.2</v>
      </c>
      <c r="B1804" s="75">
        <f>VLOOKUP(L1804,Mapping!D:F,3,0)</f>
        <v>1.2</v>
      </c>
      <c r="C1804" s="75" t="str">
        <f>VLOOKUP(L1804,Mapping!D:G,4,0)</f>
        <v>Ignore</v>
      </c>
      <c r="D1804" s="78">
        <f t="shared" si="85"/>
        <v>0.92811843800000005</v>
      </c>
      <c r="E1804" s="78">
        <f t="shared" si="86"/>
        <v>72.617323138999993</v>
      </c>
      <c r="F1804" s="76">
        <f>VLOOKUP(L1804,Mapping!D:H,5,0)</f>
        <v>0</v>
      </c>
      <c r="G1804" s="1" t="s">
        <v>648</v>
      </c>
      <c r="H1804" s="1" t="s">
        <v>334</v>
      </c>
      <c r="I1804" s="1" t="s">
        <v>1602</v>
      </c>
      <c r="J1804" s="6">
        <v>301000</v>
      </c>
      <c r="K1804" s="1" t="s">
        <v>710</v>
      </c>
      <c r="L1804" s="6">
        <v>310000</v>
      </c>
      <c r="M1804" s="2">
        <v>0</v>
      </c>
      <c r="N1804" s="1" t="s">
        <v>711</v>
      </c>
      <c r="O1804" s="1" t="s">
        <v>651</v>
      </c>
      <c r="P1804" s="2">
        <v>0</v>
      </c>
      <c r="Q1804" s="2">
        <v>716892047.00999999</v>
      </c>
      <c r="R1804" s="2">
        <v>0</v>
      </c>
      <c r="S1804" s="2">
        <v>9281184.3800000008</v>
      </c>
      <c r="T1804" s="2">
        <v>0</v>
      </c>
      <c r="U1804" s="2">
        <v>726173231.38999999</v>
      </c>
      <c r="V1804" s="2">
        <v>0</v>
      </c>
      <c r="W1804" s="2">
        <v>716892047.00999999</v>
      </c>
      <c r="X1804" s="2">
        <v>0</v>
      </c>
      <c r="Y1804" s="2">
        <v>9281184.3800000008</v>
      </c>
      <c r="Z1804" s="2">
        <v>0</v>
      </c>
      <c r="AA1804" s="2">
        <v>726173231.38999999</v>
      </c>
    </row>
    <row r="1805" spans="1:27" ht="15" customHeight="1" x14ac:dyDescent="0.25">
      <c r="A1805" s="75" t="str">
        <f t="shared" si="84"/>
        <v>LEEQTFIgnore</v>
      </c>
      <c r="B1805" s="75" t="str">
        <f>VLOOKUP(L1805,Mapping!D:F,3,0)</f>
        <v>Ignore</v>
      </c>
      <c r="C1805" s="75" t="str">
        <f>VLOOKUP(L1805,Mapping!D:G,4,0)</f>
        <v>Ignore</v>
      </c>
      <c r="D1805" s="78">
        <f t="shared" si="85"/>
        <v>6.6012154840000008</v>
      </c>
      <c r="E1805" s="78">
        <f t="shared" si="86"/>
        <v>-5.620076289</v>
      </c>
      <c r="F1805" s="76">
        <f>VLOOKUP(L1805,Mapping!D:H,5,0)</f>
        <v>0</v>
      </c>
      <c r="G1805" s="1" t="s">
        <v>648</v>
      </c>
      <c r="H1805" s="1" t="s">
        <v>334</v>
      </c>
      <c r="I1805" s="1" t="s">
        <v>1602</v>
      </c>
      <c r="J1805" s="6">
        <v>303000</v>
      </c>
      <c r="K1805" s="1" t="s">
        <v>712</v>
      </c>
      <c r="L1805" s="6">
        <v>303201</v>
      </c>
      <c r="M1805" s="2">
        <v>0</v>
      </c>
      <c r="N1805" s="1" t="s">
        <v>713</v>
      </c>
      <c r="O1805" s="1" t="s">
        <v>651</v>
      </c>
      <c r="P1805" s="2">
        <v>-122212917.73</v>
      </c>
      <c r="Q1805" s="2">
        <v>0</v>
      </c>
      <c r="R1805" s="2">
        <v>0</v>
      </c>
      <c r="S1805" s="2">
        <v>66012154.840000004</v>
      </c>
      <c r="T1805" s="2">
        <v>-56200762.890000001</v>
      </c>
      <c r="U1805" s="2">
        <v>0</v>
      </c>
      <c r="V1805" s="2">
        <v>-122212917.73</v>
      </c>
      <c r="W1805" s="2">
        <v>0</v>
      </c>
      <c r="X1805" s="2">
        <v>0</v>
      </c>
      <c r="Y1805" s="2">
        <v>66012154.840000004</v>
      </c>
      <c r="Z1805" s="2">
        <v>-56200762.890000001</v>
      </c>
      <c r="AA1805" s="2">
        <v>0</v>
      </c>
    </row>
    <row r="1806" spans="1:27" ht="15" customHeight="1" x14ac:dyDescent="0.25">
      <c r="A1806" s="75" t="str">
        <f t="shared" si="84"/>
        <v>LEEQTFIgnore</v>
      </c>
      <c r="B1806" s="75" t="str">
        <f>VLOOKUP(L1806,Mapping!D:F,3,0)</f>
        <v>Ignore</v>
      </c>
      <c r="C1806" s="75" t="str">
        <f>VLOOKUP(L1806,Mapping!D:G,4,0)</f>
        <v>Ignore</v>
      </c>
      <c r="D1806" s="78">
        <f t="shared" si="85"/>
        <v>-0.56732105499999996</v>
      </c>
      <c r="E1806" s="78">
        <f t="shared" si="86"/>
        <v>-10.05486295</v>
      </c>
      <c r="F1806" s="76">
        <f>VLOOKUP(L1806,Mapping!D:H,5,0)</f>
        <v>0</v>
      </c>
      <c r="G1806" s="1" t="s">
        <v>648</v>
      </c>
      <c r="H1806" s="1" t="s">
        <v>334</v>
      </c>
      <c r="I1806" s="1" t="s">
        <v>1602</v>
      </c>
      <c r="J1806" s="6">
        <v>303000</v>
      </c>
      <c r="K1806" s="1" t="s">
        <v>712</v>
      </c>
      <c r="L1806" s="6">
        <v>303202</v>
      </c>
      <c r="M1806" s="2">
        <v>0</v>
      </c>
      <c r="N1806" s="1" t="s">
        <v>714</v>
      </c>
      <c r="O1806" s="1" t="s">
        <v>651</v>
      </c>
      <c r="P1806" s="2">
        <v>-94875418.950000003</v>
      </c>
      <c r="Q1806" s="2">
        <v>0</v>
      </c>
      <c r="R1806" s="2">
        <v>-5673210.5499999998</v>
      </c>
      <c r="S1806" s="2">
        <v>0</v>
      </c>
      <c r="T1806" s="2">
        <v>-100548629.5</v>
      </c>
      <c r="U1806" s="2">
        <v>0</v>
      </c>
      <c r="V1806" s="2">
        <v>-94875418.950000003</v>
      </c>
      <c r="W1806" s="2">
        <v>0</v>
      </c>
      <c r="X1806" s="2">
        <v>-5673210.5499999998</v>
      </c>
      <c r="Y1806" s="2">
        <v>0</v>
      </c>
      <c r="Z1806" s="2">
        <v>-100548629.5</v>
      </c>
      <c r="AA1806" s="2">
        <v>0</v>
      </c>
    </row>
    <row r="1807" spans="1:27" ht="15" customHeight="1" x14ac:dyDescent="0.25">
      <c r="A1807" s="75" t="str">
        <f t="shared" si="84"/>
        <v>LEEQTFIgnore</v>
      </c>
      <c r="B1807" s="75" t="str">
        <f>VLOOKUP(L1807,Mapping!D:F,3,0)</f>
        <v>Ignore</v>
      </c>
      <c r="C1807" s="75" t="str">
        <f>VLOOKUP(L1807,Mapping!D:G,4,0)</f>
        <v>Ignore</v>
      </c>
      <c r="D1807" s="78">
        <f t="shared" si="85"/>
        <v>0.87991842300000001</v>
      </c>
      <c r="E1807" s="78">
        <f t="shared" si="86"/>
        <v>5.232334131</v>
      </c>
      <c r="F1807" s="76">
        <f>VLOOKUP(L1807,Mapping!D:H,5,0)</f>
        <v>0</v>
      </c>
      <c r="G1807" s="1" t="s">
        <v>648</v>
      </c>
      <c r="H1807" s="1" t="s">
        <v>334</v>
      </c>
      <c r="I1807" s="1" t="s">
        <v>1602</v>
      </c>
      <c r="J1807" s="6">
        <v>303000</v>
      </c>
      <c r="K1807" s="1" t="s">
        <v>712</v>
      </c>
      <c r="L1807" s="6">
        <v>303245</v>
      </c>
      <c r="M1807" s="2">
        <v>0</v>
      </c>
      <c r="N1807" s="1" t="s">
        <v>715</v>
      </c>
      <c r="O1807" s="1" t="s">
        <v>651</v>
      </c>
      <c r="P1807" s="2">
        <v>0</v>
      </c>
      <c r="Q1807" s="2">
        <v>43524157.079999998</v>
      </c>
      <c r="R1807" s="2">
        <v>0</v>
      </c>
      <c r="S1807" s="2">
        <v>8799184.2300000004</v>
      </c>
      <c r="T1807" s="2">
        <v>0</v>
      </c>
      <c r="U1807" s="2">
        <v>52323341.310000002</v>
      </c>
      <c r="V1807" s="2">
        <v>0</v>
      </c>
      <c r="W1807" s="2">
        <v>43524157.079999998</v>
      </c>
      <c r="X1807" s="2">
        <v>0</v>
      </c>
      <c r="Y1807" s="2">
        <v>8799184.2300000004</v>
      </c>
      <c r="Z1807" s="2">
        <v>0</v>
      </c>
      <c r="AA1807" s="2">
        <v>52323341.310000002</v>
      </c>
    </row>
    <row r="1808" spans="1:27" ht="15" customHeight="1" x14ac:dyDescent="0.25">
      <c r="A1808" s="75" t="str">
        <f t="shared" si="84"/>
        <v>LEEQTFIgnore</v>
      </c>
      <c r="B1808" s="75" t="str">
        <f>VLOOKUP(L1808,Mapping!D:F,3,0)</f>
        <v>Ignore</v>
      </c>
      <c r="C1808" s="75" t="str">
        <f>VLOOKUP(L1808,Mapping!D:G,4,0)</f>
        <v>Ignore</v>
      </c>
      <c r="D1808" s="78">
        <f t="shared" si="85"/>
        <v>9.5550899999999987E-3</v>
      </c>
      <c r="E1808" s="78">
        <f t="shared" si="86"/>
        <v>0.20444528200000001</v>
      </c>
      <c r="F1808" s="76">
        <f>VLOOKUP(L1808,Mapping!D:H,5,0)</f>
        <v>0</v>
      </c>
      <c r="G1808" s="1" t="s">
        <v>648</v>
      </c>
      <c r="H1808" s="1" t="s">
        <v>334</v>
      </c>
      <c r="I1808" s="1" t="s">
        <v>1602</v>
      </c>
      <c r="J1808" s="6">
        <v>303000</v>
      </c>
      <c r="K1808" s="1" t="s">
        <v>712</v>
      </c>
      <c r="L1808" s="6">
        <v>303246</v>
      </c>
      <c r="M1808" s="2">
        <v>0</v>
      </c>
      <c r="N1808" s="1" t="s">
        <v>716</v>
      </c>
      <c r="O1808" s="1" t="s">
        <v>651</v>
      </c>
      <c r="P1808" s="2">
        <v>0</v>
      </c>
      <c r="Q1808" s="2">
        <v>1948901.92</v>
      </c>
      <c r="R1808" s="2">
        <v>0</v>
      </c>
      <c r="S1808" s="2">
        <v>95550.9</v>
      </c>
      <c r="T1808" s="2">
        <v>0</v>
      </c>
      <c r="U1808" s="2">
        <v>2044452.82</v>
      </c>
      <c r="V1808" s="2">
        <v>0</v>
      </c>
      <c r="W1808" s="2">
        <v>1948901.92</v>
      </c>
      <c r="X1808" s="2">
        <v>0</v>
      </c>
      <c r="Y1808" s="2">
        <v>95550.9</v>
      </c>
      <c r="Z1808" s="2">
        <v>0</v>
      </c>
      <c r="AA1808" s="2">
        <v>2044452.82</v>
      </c>
    </row>
    <row r="1809" spans="1:27" ht="15" customHeight="1" x14ac:dyDescent="0.25">
      <c r="A1809" s="75" t="str">
        <f t="shared" si="84"/>
        <v>LEEQTFIgnore</v>
      </c>
      <c r="B1809" s="75" t="str">
        <f>VLOOKUP(L1809,Mapping!D:F,3,0)</f>
        <v>Ignore</v>
      </c>
      <c r="C1809" s="75" t="str">
        <f>VLOOKUP(L1809,Mapping!D:G,4,0)</f>
        <v>Ignore</v>
      </c>
      <c r="D1809" s="78">
        <f t="shared" si="85"/>
        <v>0</v>
      </c>
      <c r="E1809" s="78">
        <f t="shared" si="86"/>
        <v>257.24403583399999</v>
      </c>
      <c r="F1809" s="76">
        <f>VLOOKUP(L1809,Mapping!D:H,5,0)</f>
        <v>0</v>
      </c>
      <c r="G1809" s="1" t="s">
        <v>648</v>
      </c>
      <c r="H1809" s="1" t="s">
        <v>334</v>
      </c>
      <c r="I1809" s="1" t="s">
        <v>1602</v>
      </c>
      <c r="J1809" s="6">
        <v>303000</v>
      </c>
      <c r="K1809" s="1" t="s">
        <v>712</v>
      </c>
      <c r="L1809" s="6">
        <v>390000</v>
      </c>
      <c r="M1809" s="2">
        <v>0</v>
      </c>
      <c r="N1809" s="1" t="s">
        <v>717</v>
      </c>
      <c r="O1809" s="1" t="s">
        <v>651</v>
      </c>
      <c r="P1809" s="2">
        <v>0</v>
      </c>
      <c r="Q1809" s="2">
        <v>2572440358.3400002</v>
      </c>
      <c r="R1809" s="2">
        <v>0</v>
      </c>
      <c r="S1809" s="2">
        <v>0</v>
      </c>
      <c r="T1809" s="2">
        <v>0</v>
      </c>
      <c r="U1809" s="2">
        <v>2572440358.3400002</v>
      </c>
      <c r="V1809" s="2">
        <v>0</v>
      </c>
      <c r="W1809" s="2">
        <v>2572440358.3400002</v>
      </c>
      <c r="X1809" s="2">
        <v>0</v>
      </c>
      <c r="Y1809" s="2">
        <v>0</v>
      </c>
      <c r="Z1809" s="2">
        <v>0</v>
      </c>
      <c r="AA1809" s="2">
        <v>2572440358.3400002</v>
      </c>
    </row>
    <row r="1810" spans="1:27" ht="15" customHeight="1" x14ac:dyDescent="0.25">
      <c r="A1810" s="75" t="str">
        <f t="shared" si="84"/>
        <v>LEEQTFIgnore</v>
      </c>
      <c r="B1810" s="75" t="str">
        <f>VLOOKUP(L1810,Mapping!D:F,3,0)</f>
        <v>Ignore</v>
      </c>
      <c r="C1810" s="75" t="str">
        <f>VLOOKUP(L1810,Mapping!D:G,4,0)</f>
        <v>Ignore</v>
      </c>
      <c r="D1810" s="78">
        <f t="shared" si="85"/>
        <v>0</v>
      </c>
      <c r="E1810" s="78">
        <f t="shared" si="86"/>
        <v>-10.045027037000001</v>
      </c>
      <c r="F1810" s="76">
        <f>VLOOKUP(L1810,Mapping!D:H,5,0)</f>
        <v>0</v>
      </c>
      <c r="G1810" s="1" t="s">
        <v>648</v>
      </c>
      <c r="H1810" s="1" t="s">
        <v>334</v>
      </c>
      <c r="I1810" s="1" t="s">
        <v>1602</v>
      </c>
      <c r="J1810" s="6">
        <v>303000</v>
      </c>
      <c r="K1810" s="1" t="s">
        <v>712</v>
      </c>
      <c r="L1810" s="6">
        <v>390001</v>
      </c>
      <c r="M1810" s="2">
        <v>0</v>
      </c>
      <c r="N1810" s="1" t="s">
        <v>718</v>
      </c>
      <c r="O1810" s="1" t="s">
        <v>651</v>
      </c>
      <c r="P1810" s="2">
        <v>-100450270.37</v>
      </c>
      <c r="Q1810" s="2">
        <v>0</v>
      </c>
      <c r="R1810" s="2">
        <v>0</v>
      </c>
      <c r="S1810" s="2">
        <v>0</v>
      </c>
      <c r="T1810" s="2">
        <v>-100450270.37</v>
      </c>
      <c r="U1810" s="2">
        <v>0</v>
      </c>
      <c r="V1810" s="2">
        <v>-100450270.37</v>
      </c>
      <c r="W1810" s="2">
        <v>0</v>
      </c>
      <c r="X1810" s="2">
        <v>0</v>
      </c>
      <c r="Y1810" s="2">
        <v>0</v>
      </c>
      <c r="Z1810" s="2">
        <v>-100450270.37</v>
      </c>
      <c r="AA1810" s="2">
        <v>0</v>
      </c>
    </row>
    <row r="1811" spans="1:27" ht="15" customHeight="1" x14ac:dyDescent="0.25">
      <c r="A1811" s="75" t="str">
        <f t="shared" si="84"/>
        <v>LEEQTFIgnore</v>
      </c>
      <c r="B1811" s="75" t="str">
        <f>VLOOKUP(L1811,Mapping!D:F,3,0)</f>
        <v>Ignore</v>
      </c>
      <c r="C1811" s="75" t="str">
        <f>VLOOKUP(L1811,Mapping!D:G,4,0)</f>
        <v>Ignore</v>
      </c>
      <c r="D1811" s="78">
        <f t="shared" si="85"/>
        <v>0</v>
      </c>
      <c r="E1811" s="78">
        <f t="shared" si="86"/>
        <v>-0.20752438799999998</v>
      </c>
      <c r="F1811" s="76">
        <f>VLOOKUP(L1811,Mapping!D:H,5,0)</f>
        <v>0</v>
      </c>
      <c r="G1811" s="1" t="s">
        <v>648</v>
      </c>
      <c r="H1811" s="1" t="s">
        <v>334</v>
      </c>
      <c r="I1811" s="1" t="s">
        <v>1602</v>
      </c>
      <c r="J1811" s="6">
        <v>303000</v>
      </c>
      <c r="K1811" s="1" t="s">
        <v>712</v>
      </c>
      <c r="L1811" s="6">
        <v>390002</v>
      </c>
      <c r="M1811" s="2">
        <v>0</v>
      </c>
      <c r="N1811" s="1" t="s">
        <v>719</v>
      </c>
      <c r="O1811" s="1" t="s">
        <v>651</v>
      </c>
      <c r="P1811" s="2">
        <v>-2075243.88</v>
      </c>
      <c r="Q1811" s="2">
        <v>0</v>
      </c>
      <c r="R1811" s="2">
        <v>0</v>
      </c>
      <c r="S1811" s="2">
        <v>0</v>
      </c>
      <c r="T1811" s="2">
        <v>-2075243.88</v>
      </c>
      <c r="U1811" s="2">
        <v>0</v>
      </c>
      <c r="V1811" s="2">
        <v>-2075243.88</v>
      </c>
      <c r="W1811" s="2">
        <v>0</v>
      </c>
      <c r="X1811" s="2">
        <v>0</v>
      </c>
      <c r="Y1811" s="2">
        <v>0</v>
      </c>
      <c r="Z1811" s="2">
        <v>-2075243.88</v>
      </c>
      <c r="AA1811" s="2">
        <v>0</v>
      </c>
    </row>
    <row r="1812" spans="1:27" ht="15" customHeight="1" x14ac:dyDescent="0.25">
      <c r="A1812" s="75" t="str">
        <f t="shared" si="84"/>
        <v>LEEQTFIgnore</v>
      </c>
      <c r="B1812" s="75" t="str">
        <f>VLOOKUP(L1812,Mapping!D:F,3,0)</f>
        <v>Ignore</v>
      </c>
      <c r="C1812" s="75" t="str">
        <f>VLOOKUP(L1812,Mapping!D:G,4,0)</f>
        <v>Ignore</v>
      </c>
      <c r="D1812" s="78">
        <f t="shared" si="85"/>
        <v>0</v>
      </c>
      <c r="E1812" s="78">
        <f t="shared" si="86"/>
        <v>-6.6264828060000003</v>
      </c>
      <c r="F1812" s="76">
        <f>VLOOKUP(L1812,Mapping!D:H,5,0)</f>
        <v>0</v>
      </c>
      <c r="G1812" s="1" t="s">
        <v>648</v>
      </c>
      <c r="H1812" s="1" t="s">
        <v>334</v>
      </c>
      <c r="I1812" s="1" t="s">
        <v>1602</v>
      </c>
      <c r="J1812" s="6">
        <v>303000</v>
      </c>
      <c r="K1812" s="1" t="s">
        <v>712</v>
      </c>
      <c r="L1812" s="6">
        <v>390405</v>
      </c>
      <c r="M1812" s="2">
        <v>0</v>
      </c>
      <c r="N1812" s="1" t="s">
        <v>720</v>
      </c>
      <c r="O1812" s="1" t="s">
        <v>651</v>
      </c>
      <c r="P1812" s="2">
        <v>-66264828.060000002</v>
      </c>
      <c r="Q1812" s="2">
        <v>0</v>
      </c>
      <c r="R1812" s="2">
        <v>0</v>
      </c>
      <c r="S1812" s="2">
        <v>0</v>
      </c>
      <c r="T1812" s="2">
        <v>-66264828.060000002</v>
      </c>
      <c r="U1812" s="2">
        <v>0</v>
      </c>
      <c r="V1812" s="2">
        <v>-66264828.060000002</v>
      </c>
      <c r="W1812" s="2">
        <v>0</v>
      </c>
      <c r="X1812" s="2">
        <v>0</v>
      </c>
      <c r="Y1812" s="2">
        <v>0</v>
      </c>
      <c r="Z1812" s="2">
        <v>-66264828.060000002</v>
      </c>
      <c r="AA1812" s="2">
        <v>0</v>
      </c>
    </row>
    <row r="1813" spans="1:27" ht="15" customHeight="1" x14ac:dyDescent="0.25">
      <c r="A1813" s="75" t="str">
        <f t="shared" si="84"/>
        <v>LEEQTFIgnore</v>
      </c>
      <c r="B1813" s="75" t="str">
        <f>VLOOKUP(L1813,Mapping!D:F,3,0)</f>
        <v>Ignore</v>
      </c>
      <c r="C1813" s="75" t="str">
        <f>VLOOKUP(L1813,Mapping!D:G,4,0)</f>
        <v>Ignore</v>
      </c>
      <c r="D1813" s="78">
        <f t="shared" si="85"/>
        <v>0</v>
      </c>
      <c r="E1813" s="78">
        <f t="shared" si="86"/>
        <v>1.7690970000000001E-3</v>
      </c>
      <c r="F1813" s="76">
        <f>VLOOKUP(L1813,Mapping!D:H,5,0)</f>
        <v>0</v>
      </c>
      <c r="G1813" s="1" t="s">
        <v>648</v>
      </c>
      <c r="H1813" s="1" t="s">
        <v>334</v>
      </c>
      <c r="I1813" s="1" t="s">
        <v>1602</v>
      </c>
      <c r="J1813" s="6">
        <v>303000</v>
      </c>
      <c r="K1813" s="1" t="s">
        <v>712</v>
      </c>
      <c r="L1813" s="6">
        <v>390406</v>
      </c>
      <c r="M1813" s="2">
        <v>0</v>
      </c>
      <c r="N1813" s="1" t="s">
        <v>1027</v>
      </c>
      <c r="O1813" s="1" t="s">
        <v>651</v>
      </c>
      <c r="P1813" s="2">
        <v>0</v>
      </c>
      <c r="Q1813" s="2">
        <v>17690.97</v>
      </c>
      <c r="R1813" s="2">
        <v>0</v>
      </c>
      <c r="S1813" s="2">
        <v>0</v>
      </c>
      <c r="T1813" s="2">
        <v>0</v>
      </c>
      <c r="U1813" s="2">
        <v>17690.97</v>
      </c>
      <c r="V1813" s="2">
        <v>0</v>
      </c>
      <c r="W1813" s="2">
        <v>17690.97</v>
      </c>
      <c r="X1813" s="2">
        <v>0</v>
      </c>
      <c r="Y1813" s="2">
        <v>0</v>
      </c>
      <c r="Z1813" s="2">
        <v>0</v>
      </c>
      <c r="AA1813" s="2">
        <v>17690.97</v>
      </c>
    </row>
    <row r="1814" spans="1:27" ht="15" customHeight="1" x14ac:dyDescent="0.25">
      <c r="A1814" s="75" t="str">
        <f t="shared" si="84"/>
        <v>LEEQTFIgnore</v>
      </c>
      <c r="B1814" s="75" t="str">
        <f>VLOOKUP(L1814,Mapping!D:F,3,0)</f>
        <v>Ignore</v>
      </c>
      <c r="C1814" s="75" t="str">
        <f>VLOOKUP(L1814,Mapping!D:G,4,0)</f>
        <v>Ignore</v>
      </c>
      <c r="D1814" s="78">
        <f t="shared" si="85"/>
        <v>0</v>
      </c>
      <c r="E1814" s="78">
        <f t="shared" si="86"/>
        <v>-37.373013442000001</v>
      </c>
      <c r="F1814" s="76">
        <f>VLOOKUP(L1814,Mapping!D:H,5,0)</f>
        <v>0</v>
      </c>
      <c r="G1814" s="1" t="s">
        <v>648</v>
      </c>
      <c r="H1814" s="1" t="s">
        <v>334</v>
      </c>
      <c r="I1814" s="1" t="s">
        <v>1602</v>
      </c>
      <c r="J1814" s="6">
        <v>303000</v>
      </c>
      <c r="K1814" s="1" t="s">
        <v>712</v>
      </c>
      <c r="L1814" s="6">
        <v>390445</v>
      </c>
      <c r="M1814" s="2">
        <v>0</v>
      </c>
      <c r="N1814" s="1" t="s">
        <v>721</v>
      </c>
      <c r="O1814" s="1" t="s">
        <v>651</v>
      </c>
      <c r="P1814" s="2">
        <v>-373730134.42000002</v>
      </c>
      <c r="Q1814" s="2">
        <v>0</v>
      </c>
      <c r="R1814" s="2">
        <v>0</v>
      </c>
      <c r="S1814" s="2">
        <v>0</v>
      </c>
      <c r="T1814" s="2">
        <v>-373730134.42000002</v>
      </c>
      <c r="U1814" s="2">
        <v>0</v>
      </c>
      <c r="V1814" s="2">
        <v>-373730134.42000002</v>
      </c>
      <c r="W1814" s="2">
        <v>0</v>
      </c>
      <c r="X1814" s="2">
        <v>0</v>
      </c>
      <c r="Y1814" s="2">
        <v>0</v>
      </c>
      <c r="Z1814" s="2">
        <v>-373730134.42000002</v>
      </c>
      <c r="AA1814" s="2">
        <v>0</v>
      </c>
    </row>
    <row r="1815" spans="1:27" ht="15" customHeight="1" x14ac:dyDescent="0.25">
      <c r="A1815" s="75" t="str">
        <f t="shared" si="84"/>
        <v>LEEQTFIgnore</v>
      </c>
      <c r="B1815" s="75" t="str">
        <f>VLOOKUP(L1815,Mapping!D:F,3,0)</f>
        <v>Ignore</v>
      </c>
      <c r="C1815" s="75" t="str">
        <f>VLOOKUP(L1815,Mapping!D:G,4,0)</f>
        <v>Ignore</v>
      </c>
      <c r="D1815" s="78">
        <f t="shared" si="85"/>
        <v>0</v>
      </c>
      <c r="E1815" s="78">
        <f t="shared" si="86"/>
        <v>-0.21606457500000001</v>
      </c>
      <c r="F1815" s="76">
        <f>VLOOKUP(L1815,Mapping!D:H,5,0)</f>
        <v>0</v>
      </c>
      <c r="G1815" s="1" t="s">
        <v>648</v>
      </c>
      <c r="H1815" s="1" t="s">
        <v>334</v>
      </c>
      <c r="I1815" s="1" t="s">
        <v>1602</v>
      </c>
      <c r="J1815" s="6">
        <v>303000</v>
      </c>
      <c r="K1815" s="1" t="s">
        <v>712</v>
      </c>
      <c r="L1815" s="6">
        <v>390446</v>
      </c>
      <c r="M1815" s="2">
        <v>0</v>
      </c>
      <c r="N1815" s="1" t="s">
        <v>722</v>
      </c>
      <c r="O1815" s="1" t="s">
        <v>651</v>
      </c>
      <c r="P1815" s="2">
        <v>-2160645.75</v>
      </c>
      <c r="Q1815" s="2">
        <v>0</v>
      </c>
      <c r="R1815" s="2">
        <v>0</v>
      </c>
      <c r="S1815" s="2">
        <v>0</v>
      </c>
      <c r="T1815" s="2">
        <v>-2160645.75</v>
      </c>
      <c r="U1815" s="2">
        <v>0</v>
      </c>
      <c r="V1815" s="2">
        <v>-2160645.75</v>
      </c>
      <c r="W1815" s="2">
        <v>0</v>
      </c>
      <c r="X1815" s="2">
        <v>0</v>
      </c>
      <c r="Y1815" s="2">
        <v>0</v>
      </c>
      <c r="Z1815" s="2">
        <v>-2160645.75</v>
      </c>
      <c r="AA1815" s="2">
        <v>0</v>
      </c>
    </row>
    <row r="1816" spans="1:27" ht="15" customHeight="1" x14ac:dyDescent="0.25">
      <c r="A1816" s="75" t="str">
        <f t="shared" si="84"/>
        <v>LEEQTF5.3</v>
      </c>
      <c r="B1816" s="75">
        <f>VLOOKUP(L1816,Mapping!D:F,3,0)</f>
        <v>5.3</v>
      </c>
      <c r="C1816" s="75" t="str">
        <f>VLOOKUP(L1816,Mapping!D:G,4,0)</f>
        <v>Ignore</v>
      </c>
      <c r="D1816" s="78">
        <f t="shared" si="85"/>
        <v>22.017552331000001</v>
      </c>
      <c r="E1816" s="78">
        <f t="shared" si="86"/>
        <v>22.017552331000001</v>
      </c>
      <c r="F1816" s="76">
        <f>VLOOKUP(L1816,Mapping!D:H,5,0)</f>
        <v>0</v>
      </c>
      <c r="G1816" s="1" t="s">
        <v>648</v>
      </c>
      <c r="H1816" s="1" t="s">
        <v>334</v>
      </c>
      <c r="I1816" s="1" t="s">
        <v>1602</v>
      </c>
      <c r="J1816" s="6">
        <v>410000</v>
      </c>
      <c r="K1816" s="1" t="s">
        <v>723</v>
      </c>
      <c r="L1816" s="6">
        <v>411100</v>
      </c>
      <c r="M1816" s="2">
        <v>0</v>
      </c>
      <c r="N1816" s="1" t="s">
        <v>780</v>
      </c>
      <c r="O1816" s="1" t="s">
        <v>651</v>
      </c>
      <c r="P1816" s="2">
        <v>0</v>
      </c>
      <c r="Q1816" s="2">
        <v>0</v>
      </c>
      <c r="R1816" s="2">
        <v>0</v>
      </c>
      <c r="S1816" s="2">
        <v>220175523.31</v>
      </c>
      <c r="T1816" s="2">
        <v>0</v>
      </c>
      <c r="U1816" s="2">
        <v>220175523.31</v>
      </c>
      <c r="V1816" s="2">
        <v>0</v>
      </c>
      <c r="W1816" s="2">
        <v>0</v>
      </c>
      <c r="X1816" s="2">
        <v>0</v>
      </c>
      <c r="Y1816" s="2">
        <v>220175523.31</v>
      </c>
      <c r="Z1816" s="2">
        <v>0</v>
      </c>
      <c r="AA1816" s="2">
        <v>220175523.31</v>
      </c>
    </row>
    <row r="1817" spans="1:27" ht="15" customHeight="1" x14ac:dyDescent="0.25">
      <c r="A1817" s="75" t="str">
        <f t="shared" si="84"/>
        <v>LEEQTFIgnore</v>
      </c>
      <c r="B1817" s="75" t="str">
        <f>VLOOKUP(L1817,Mapping!D:F,3,0)</f>
        <v>Ignore</v>
      </c>
      <c r="C1817" s="75" t="str">
        <f>VLOOKUP(L1817,Mapping!D:G,4,0)</f>
        <v>Ignore</v>
      </c>
      <c r="D1817" s="78">
        <f t="shared" si="85"/>
        <v>41.772103227999999</v>
      </c>
      <c r="E1817" s="78">
        <f t="shared" si="86"/>
        <v>143.470344912</v>
      </c>
      <c r="F1817" s="76">
        <f>VLOOKUP(L1817,Mapping!D:H,5,0)</f>
        <v>0</v>
      </c>
      <c r="G1817" s="1" t="s">
        <v>648</v>
      </c>
      <c r="H1817" s="1" t="s">
        <v>334</v>
      </c>
      <c r="I1817" s="1" t="s">
        <v>1602</v>
      </c>
      <c r="J1817" s="6">
        <v>430000</v>
      </c>
      <c r="K1817" s="1" t="s">
        <v>729</v>
      </c>
      <c r="L1817" s="6">
        <v>431100</v>
      </c>
      <c r="M1817" s="2">
        <v>0</v>
      </c>
      <c r="N1817" s="1" t="s">
        <v>813</v>
      </c>
      <c r="O1817" s="1" t="s">
        <v>651</v>
      </c>
      <c r="P1817" s="2">
        <v>0</v>
      </c>
      <c r="Q1817" s="2">
        <v>1016982416.84</v>
      </c>
      <c r="R1817" s="2">
        <v>0</v>
      </c>
      <c r="S1817" s="2">
        <v>417721032.27999997</v>
      </c>
      <c r="T1817" s="2">
        <v>0</v>
      </c>
      <c r="U1817" s="2">
        <v>1434703449.1199999</v>
      </c>
      <c r="V1817" s="2">
        <v>0</v>
      </c>
      <c r="W1817" s="2">
        <v>1016982416.84</v>
      </c>
      <c r="X1817" s="2">
        <v>0</v>
      </c>
      <c r="Y1817" s="2">
        <v>417721032.27999997</v>
      </c>
      <c r="Z1817" s="2">
        <v>0</v>
      </c>
      <c r="AA1817" s="2">
        <v>1434703449.1199999</v>
      </c>
    </row>
    <row r="1818" spans="1:27" ht="15" customHeight="1" x14ac:dyDescent="0.25">
      <c r="A1818" s="75" t="str">
        <f t="shared" si="84"/>
        <v>LEEQTFIgnore</v>
      </c>
      <c r="B1818" s="75" t="str">
        <f>VLOOKUP(L1818,Mapping!D:F,3,0)</f>
        <v>Ignore</v>
      </c>
      <c r="C1818" s="75" t="str">
        <f>VLOOKUP(L1818,Mapping!D:G,4,0)</f>
        <v>Ignore</v>
      </c>
      <c r="D1818" s="78">
        <f t="shared" si="85"/>
        <v>0.19519688999999998</v>
      </c>
      <c r="E1818" s="78">
        <f t="shared" si="86"/>
        <v>0.19519688999999998</v>
      </c>
      <c r="F1818" s="76">
        <f>VLOOKUP(L1818,Mapping!D:H,5,0)</f>
        <v>0</v>
      </c>
      <c r="G1818" s="1" t="s">
        <v>648</v>
      </c>
      <c r="H1818" s="1" t="s">
        <v>334</v>
      </c>
      <c r="I1818" s="1" t="s">
        <v>1602</v>
      </c>
      <c r="J1818" s="6">
        <v>430000</v>
      </c>
      <c r="K1818" s="1" t="s">
        <v>729</v>
      </c>
      <c r="L1818" s="6">
        <v>431120</v>
      </c>
      <c r="M1818" s="2">
        <v>0</v>
      </c>
      <c r="N1818" s="1" t="s">
        <v>928</v>
      </c>
      <c r="O1818" s="1" t="s">
        <v>651</v>
      </c>
      <c r="P1818" s="2">
        <v>0</v>
      </c>
      <c r="Q1818" s="2">
        <v>0</v>
      </c>
      <c r="R1818" s="2">
        <v>0</v>
      </c>
      <c r="S1818" s="2">
        <v>1951968.9</v>
      </c>
      <c r="T1818" s="2">
        <v>0</v>
      </c>
      <c r="U1818" s="2">
        <v>1951968.9</v>
      </c>
      <c r="V1818" s="2">
        <v>0</v>
      </c>
      <c r="W1818" s="2">
        <v>0</v>
      </c>
      <c r="X1818" s="2">
        <v>0</v>
      </c>
      <c r="Y1818" s="2">
        <v>1951968.9</v>
      </c>
      <c r="Z1818" s="2">
        <v>0</v>
      </c>
      <c r="AA1818" s="2">
        <v>1951968.9</v>
      </c>
    </row>
    <row r="1819" spans="1:27" ht="15" customHeight="1" x14ac:dyDescent="0.25">
      <c r="A1819" s="75" t="str">
        <f t="shared" si="84"/>
        <v>LEEQTF5.1</v>
      </c>
      <c r="B1819" s="75">
        <f>VLOOKUP(L1819,Mapping!D:F,3,0)</f>
        <v>5.0999999999999996</v>
      </c>
      <c r="C1819" s="75" t="str">
        <f>VLOOKUP(L1819,Mapping!D:G,4,0)</f>
        <v>Ignore</v>
      </c>
      <c r="D1819" s="78">
        <f t="shared" si="85"/>
        <v>2.2376695600000001</v>
      </c>
      <c r="E1819" s="78">
        <f t="shared" si="86"/>
        <v>2.2376695600000001</v>
      </c>
      <c r="F1819" s="76">
        <f>VLOOKUP(L1819,Mapping!D:H,5,0)</f>
        <v>0</v>
      </c>
      <c r="G1819" s="1" t="s">
        <v>648</v>
      </c>
      <c r="H1819" s="1" t="s">
        <v>334</v>
      </c>
      <c r="I1819" s="1" t="s">
        <v>1602</v>
      </c>
      <c r="J1819" s="6">
        <v>450000</v>
      </c>
      <c r="K1819" s="1" t="s">
        <v>733</v>
      </c>
      <c r="L1819" s="6">
        <v>451100</v>
      </c>
      <c r="M1819" s="2">
        <v>0</v>
      </c>
      <c r="N1819" s="1" t="s">
        <v>781</v>
      </c>
      <c r="O1819" s="1" t="s">
        <v>651</v>
      </c>
      <c r="P1819" s="2">
        <v>0</v>
      </c>
      <c r="Q1819" s="2">
        <v>0</v>
      </c>
      <c r="R1819" s="2">
        <v>0</v>
      </c>
      <c r="S1819" s="2">
        <v>22376695.600000001</v>
      </c>
      <c r="T1819" s="2">
        <v>0</v>
      </c>
      <c r="U1819" s="2">
        <v>22376695.600000001</v>
      </c>
      <c r="V1819" s="2">
        <v>0</v>
      </c>
      <c r="W1819" s="2">
        <v>0</v>
      </c>
      <c r="X1819" s="2">
        <v>0</v>
      </c>
      <c r="Y1819" s="2">
        <v>22376695.600000001</v>
      </c>
      <c r="Z1819" s="2">
        <v>0</v>
      </c>
      <c r="AA1819" s="2">
        <v>22376695.600000001</v>
      </c>
    </row>
    <row r="1820" spans="1:27" ht="15" customHeight="1" x14ac:dyDescent="0.25">
      <c r="A1820" s="75" t="str">
        <f t="shared" si="84"/>
        <v>LEEQTF5.2</v>
      </c>
      <c r="B1820" s="75">
        <f>VLOOKUP(L1820,Mapping!D:F,3,0)</f>
        <v>5.2</v>
      </c>
      <c r="C1820" s="75" t="str">
        <f>VLOOKUP(L1820,Mapping!D:G,4,0)</f>
        <v>Ignore</v>
      </c>
      <c r="D1820" s="78">
        <f t="shared" si="85"/>
        <v>6.0300200000000005E-4</v>
      </c>
      <c r="E1820" s="78">
        <f t="shared" si="86"/>
        <v>6.0300200000000005E-4</v>
      </c>
      <c r="F1820" s="76">
        <f>VLOOKUP(L1820,Mapping!D:H,5,0)</f>
        <v>0</v>
      </c>
      <c r="G1820" s="1" t="s">
        <v>648</v>
      </c>
      <c r="H1820" s="1" t="s">
        <v>334</v>
      </c>
      <c r="I1820" s="1" t="s">
        <v>1602</v>
      </c>
      <c r="J1820" s="6">
        <v>450000</v>
      </c>
      <c r="K1820" s="1" t="s">
        <v>733</v>
      </c>
      <c r="L1820" s="6">
        <v>452111</v>
      </c>
      <c r="M1820" s="2">
        <v>0</v>
      </c>
      <c r="N1820" s="1" t="s">
        <v>735</v>
      </c>
      <c r="O1820" s="1" t="s">
        <v>651</v>
      </c>
      <c r="P1820" s="2">
        <v>0</v>
      </c>
      <c r="Q1820" s="2">
        <v>0</v>
      </c>
      <c r="R1820" s="2">
        <v>0</v>
      </c>
      <c r="S1820" s="2">
        <v>6030.02</v>
      </c>
      <c r="T1820" s="2">
        <v>0</v>
      </c>
      <c r="U1820" s="2">
        <v>6030.02</v>
      </c>
      <c r="V1820" s="2">
        <v>0</v>
      </c>
      <c r="W1820" s="2">
        <v>0</v>
      </c>
      <c r="X1820" s="2">
        <v>0</v>
      </c>
      <c r="Y1820" s="2">
        <v>6030.02</v>
      </c>
      <c r="Z1820" s="2">
        <v>0</v>
      </c>
      <c r="AA1820" s="2">
        <v>6030.02</v>
      </c>
    </row>
    <row r="1821" spans="1:27" ht="15" customHeight="1" x14ac:dyDescent="0.25">
      <c r="A1821" s="75" t="str">
        <f t="shared" si="84"/>
        <v>LEEQTF5.2</v>
      </c>
      <c r="B1821" s="75">
        <f>VLOOKUP(L1821,Mapping!D:F,3,0)</f>
        <v>5.2</v>
      </c>
      <c r="C1821" s="75" t="str">
        <f>VLOOKUP(L1821,Mapping!D:G,4,0)</f>
        <v>Ignore</v>
      </c>
      <c r="D1821" s="78">
        <f t="shared" si="85"/>
        <v>1.111887E-3</v>
      </c>
      <c r="E1821" s="78">
        <f t="shared" si="86"/>
        <v>1.111887E-3</v>
      </c>
      <c r="F1821" s="76">
        <f>VLOOKUP(L1821,Mapping!D:H,5,0)</f>
        <v>0</v>
      </c>
      <c r="G1821" s="1" t="s">
        <v>648</v>
      </c>
      <c r="H1821" s="1" t="s">
        <v>334</v>
      </c>
      <c r="I1821" s="1" t="s">
        <v>1602</v>
      </c>
      <c r="J1821" s="6">
        <v>450000</v>
      </c>
      <c r="K1821" s="1" t="s">
        <v>733</v>
      </c>
      <c r="L1821" s="6">
        <v>452230</v>
      </c>
      <c r="M1821" s="2">
        <v>0</v>
      </c>
      <c r="N1821" s="1" t="s">
        <v>740</v>
      </c>
      <c r="O1821" s="1" t="s">
        <v>651</v>
      </c>
      <c r="P1821" s="2">
        <v>0</v>
      </c>
      <c r="Q1821" s="2">
        <v>0</v>
      </c>
      <c r="R1821" s="2">
        <v>0</v>
      </c>
      <c r="S1821" s="2">
        <v>11118.87</v>
      </c>
      <c r="T1821" s="2">
        <v>0</v>
      </c>
      <c r="U1821" s="2">
        <v>11118.87</v>
      </c>
      <c r="V1821" s="2">
        <v>0</v>
      </c>
      <c r="W1821" s="2">
        <v>0</v>
      </c>
      <c r="X1821" s="2">
        <v>0</v>
      </c>
      <c r="Y1821" s="2">
        <v>11118.87</v>
      </c>
      <c r="Z1821" s="2">
        <v>0</v>
      </c>
      <c r="AA1821" s="2">
        <v>11118.87</v>
      </c>
    </row>
    <row r="1822" spans="1:27" ht="15" customHeight="1" x14ac:dyDescent="0.25">
      <c r="A1822" s="75" t="str">
        <f t="shared" si="84"/>
        <v>LEEQTF5.2</v>
      </c>
      <c r="B1822" s="75">
        <f>VLOOKUP(L1822,Mapping!D:F,3,0)</f>
        <v>5.2</v>
      </c>
      <c r="C1822" s="75" t="str">
        <f>VLOOKUP(L1822,Mapping!D:G,4,0)</f>
        <v>Ignore</v>
      </c>
      <c r="D1822" s="78">
        <f t="shared" si="85"/>
        <v>0.192542027</v>
      </c>
      <c r="E1822" s="78">
        <f t="shared" si="86"/>
        <v>0.192542027</v>
      </c>
      <c r="F1822" s="76">
        <f>VLOOKUP(L1822,Mapping!D:H,5,0)</f>
        <v>0</v>
      </c>
      <c r="G1822" s="1" t="s">
        <v>648</v>
      </c>
      <c r="H1822" s="1" t="s">
        <v>334</v>
      </c>
      <c r="I1822" s="1" t="s">
        <v>1602</v>
      </c>
      <c r="J1822" s="6">
        <v>450000</v>
      </c>
      <c r="K1822" s="1" t="s">
        <v>733</v>
      </c>
      <c r="L1822" s="6">
        <v>452247</v>
      </c>
      <c r="M1822" s="2">
        <v>0</v>
      </c>
      <c r="N1822" s="1" t="s">
        <v>741</v>
      </c>
      <c r="O1822" s="1" t="s">
        <v>651</v>
      </c>
      <c r="P1822" s="2">
        <v>0</v>
      </c>
      <c r="Q1822" s="2">
        <v>0</v>
      </c>
      <c r="R1822" s="2">
        <v>0</v>
      </c>
      <c r="S1822" s="2">
        <v>1925420.27</v>
      </c>
      <c r="T1822" s="2">
        <v>0</v>
      </c>
      <c r="U1822" s="2">
        <v>1925420.27</v>
      </c>
      <c r="V1822" s="2">
        <v>0</v>
      </c>
      <c r="W1822" s="2">
        <v>0</v>
      </c>
      <c r="X1822" s="2">
        <v>0</v>
      </c>
      <c r="Y1822" s="2">
        <v>1925420.27</v>
      </c>
      <c r="Z1822" s="2">
        <v>0</v>
      </c>
      <c r="AA1822" s="2">
        <v>1925420.27</v>
      </c>
    </row>
    <row r="1823" spans="1:27" ht="15" customHeight="1" x14ac:dyDescent="0.25">
      <c r="A1823" s="75" t="str">
        <f t="shared" si="84"/>
        <v>LEEQTF5.5</v>
      </c>
      <c r="B1823" s="75">
        <f>VLOOKUP(L1823,Mapping!D:F,3,0)</f>
        <v>5.5</v>
      </c>
      <c r="C1823" s="75" t="str">
        <f>VLOOKUP(L1823,Mapping!D:G,4,0)</f>
        <v>Ignore</v>
      </c>
      <c r="D1823" s="78">
        <f t="shared" si="85"/>
        <v>4.5978754999999996E-2</v>
      </c>
      <c r="E1823" s="78">
        <f t="shared" si="86"/>
        <v>4.5978754999999996E-2</v>
      </c>
      <c r="F1823" s="76">
        <f>VLOOKUP(L1823,Mapping!D:H,5,0)</f>
        <v>0</v>
      </c>
      <c r="G1823" s="1" t="s">
        <v>648</v>
      </c>
      <c r="H1823" s="1" t="s">
        <v>334</v>
      </c>
      <c r="I1823" s="1" t="s">
        <v>1602</v>
      </c>
      <c r="J1823" s="6">
        <v>460000</v>
      </c>
      <c r="K1823" s="1" t="s">
        <v>742</v>
      </c>
      <c r="L1823" s="6">
        <v>455103</v>
      </c>
      <c r="M1823" s="2">
        <v>0</v>
      </c>
      <c r="N1823" s="1" t="s">
        <v>744</v>
      </c>
      <c r="O1823" s="1" t="s">
        <v>651</v>
      </c>
      <c r="P1823" s="2">
        <v>0</v>
      </c>
      <c r="Q1823" s="2">
        <v>0</v>
      </c>
      <c r="R1823" s="2">
        <v>0</v>
      </c>
      <c r="S1823" s="2">
        <v>459787.55</v>
      </c>
      <c r="T1823" s="2">
        <v>0</v>
      </c>
      <c r="U1823" s="2">
        <v>459787.55</v>
      </c>
      <c r="V1823" s="2">
        <v>0</v>
      </c>
      <c r="W1823" s="2">
        <v>0</v>
      </c>
      <c r="X1823" s="2">
        <v>0</v>
      </c>
      <c r="Y1823" s="2">
        <v>459787.55</v>
      </c>
      <c r="Z1823" s="2">
        <v>0</v>
      </c>
      <c r="AA1823" s="2">
        <v>459787.55</v>
      </c>
    </row>
    <row r="1824" spans="1:27" ht="15" customHeight="1" x14ac:dyDescent="0.25">
      <c r="A1824" s="75" t="str">
        <f t="shared" si="84"/>
        <v>LEEQTF5.5</v>
      </c>
      <c r="B1824" s="75">
        <f>VLOOKUP(L1824,Mapping!D:F,3,0)</f>
        <v>5.5</v>
      </c>
      <c r="C1824" s="75" t="str">
        <f>VLOOKUP(L1824,Mapping!D:G,4,0)</f>
        <v>Ignore</v>
      </c>
      <c r="D1824" s="78">
        <f t="shared" si="85"/>
        <v>3.86334E-4</v>
      </c>
      <c r="E1824" s="78">
        <f t="shared" si="86"/>
        <v>3.86334E-4</v>
      </c>
      <c r="F1824" s="76">
        <f>VLOOKUP(L1824,Mapping!D:H,5,0)</f>
        <v>0</v>
      </c>
      <c r="G1824" s="1" t="s">
        <v>648</v>
      </c>
      <c r="H1824" s="1" t="s">
        <v>334</v>
      </c>
      <c r="I1824" s="1" t="s">
        <v>1602</v>
      </c>
      <c r="J1824" s="6">
        <v>460000</v>
      </c>
      <c r="K1824" s="1" t="s">
        <v>742</v>
      </c>
      <c r="L1824" s="6">
        <v>460000</v>
      </c>
      <c r="M1824" s="2">
        <v>0</v>
      </c>
      <c r="N1824" s="1" t="s">
        <v>792</v>
      </c>
      <c r="O1824" s="1" t="s">
        <v>651</v>
      </c>
      <c r="P1824" s="2">
        <v>0</v>
      </c>
      <c r="Q1824" s="2">
        <v>0</v>
      </c>
      <c r="R1824" s="2">
        <v>0</v>
      </c>
      <c r="S1824" s="2">
        <v>3863.34</v>
      </c>
      <c r="T1824" s="2">
        <v>0</v>
      </c>
      <c r="U1824" s="2">
        <v>3863.34</v>
      </c>
      <c r="V1824" s="2">
        <v>0</v>
      </c>
      <c r="W1824" s="2">
        <v>0</v>
      </c>
      <c r="X1824" s="2">
        <v>0</v>
      </c>
      <c r="Y1824" s="2">
        <v>3863.34</v>
      </c>
      <c r="Z1824" s="2">
        <v>0</v>
      </c>
      <c r="AA1824" s="2">
        <v>3863.34</v>
      </c>
    </row>
    <row r="1825" spans="1:27" ht="15" customHeight="1" x14ac:dyDescent="0.25">
      <c r="A1825" s="75" t="str">
        <f t="shared" si="84"/>
        <v>LEEQTF5.5</v>
      </c>
      <c r="B1825" s="75">
        <f>VLOOKUP(L1825,Mapping!D:F,3,0)</f>
        <v>5.5</v>
      </c>
      <c r="C1825" s="75" t="str">
        <f>VLOOKUP(L1825,Mapping!D:G,4,0)</f>
        <v>Ignore</v>
      </c>
      <c r="D1825" s="78">
        <f t="shared" si="85"/>
        <v>3.2926539999999999E-3</v>
      </c>
      <c r="E1825" s="78">
        <f t="shared" si="86"/>
        <v>3.2926539999999999E-3</v>
      </c>
      <c r="F1825" s="76">
        <f>VLOOKUP(L1825,Mapping!D:H,5,0)</f>
        <v>0</v>
      </c>
      <c r="G1825" s="1" t="s">
        <v>648</v>
      </c>
      <c r="H1825" s="1" t="s">
        <v>334</v>
      </c>
      <c r="I1825" s="1" t="s">
        <v>1602</v>
      </c>
      <c r="J1825" s="6">
        <v>460000</v>
      </c>
      <c r="K1825" s="1" t="s">
        <v>742</v>
      </c>
      <c r="L1825" s="6">
        <v>460100</v>
      </c>
      <c r="M1825" s="2">
        <v>0</v>
      </c>
      <c r="N1825" s="1" t="s">
        <v>815</v>
      </c>
      <c r="O1825" s="1" t="s">
        <v>651</v>
      </c>
      <c r="P1825" s="2">
        <v>0</v>
      </c>
      <c r="Q1825" s="2">
        <v>0</v>
      </c>
      <c r="R1825" s="2">
        <v>0</v>
      </c>
      <c r="S1825" s="2">
        <v>32926.54</v>
      </c>
      <c r="T1825" s="2">
        <v>0</v>
      </c>
      <c r="U1825" s="2">
        <v>32926.54</v>
      </c>
      <c r="V1825" s="2">
        <v>0</v>
      </c>
      <c r="W1825" s="2">
        <v>0</v>
      </c>
      <c r="X1825" s="2">
        <v>0</v>
      </c>
      <c r="Y1825" s="2">
        <v>32926.54</v>
      </c>
      <c r="Z1825" s="2">
        <v>0</v>
      </c>
      <c r="AA1825" s="2">
        <v>32926.54</v>
      </c>
    </row>
    <row r="1826" spans="1:27" ht="15" customHeight="1" x14ac:dyDescent="0.25">
      <c r="A1826" s="75" t="str">
        <f t="shared" si="84"/>
        <v>LEEQTF5.5</v>
      </c>
      <c r="B1826" s="75">
        <f>VLOOKUP(L1826,Mapping!D:F,3,0)</f>
        <v>5.5</v>
      </c>
      <c r="C1826" s="75" t="str">
        <f>VLOOKUP(L1826,Mapping!D:G,4,0)</f>
        <v>Ignore</v>
      </c>
      <c r="D1826" s="78">
        <f t="shared" si="85"/>
        <v>-1.6661400000000001E-4</v>
      </c>
      <c r="E1826" s="78">
        <f t="shared" si="86"/>
        <v>-1.6661400000000001E-4</v>
      </c>
      <c r="F1826" s="76">
        <f>VLOOKUP(L1826,Mapping!D:H,5,0)</f>
        <v>0</v>
      </c>
      <c r="G1826" s="1" t="s">
        <v>648</v>
      </c>
      <c r="H1826" s="1" t="s">
        <v>334</v>
      </c>
      <c r="I1826" s="1" t="s">
        <v>1602</v>
      </c>
      <c r="J1826" s="6">
        <v>460000</v>
      </c>
      <c r="K1826" s="1" t="s">
        <v>742</v>
      </c>
      <c r="L1826" s="6">
        <v>460101</v>
      </c>
      <c r="M1826" s="2">
        <v>0</v>
      </c>
      <c r="N1826" s="1" t="s">
        <v>818</v>
      </c>
      <c r="O1826" s="1" t="s">
        <v>651</v>
      </c>
      <c r="P1826" s="2">
        <v>0</v>
      </c>
      <c r="Q1826" s="2">
        <v>0</v>
      </c>
      <c r="R1826" s="2">
        <v>-1666.14</v>
      </c>
      <c r="S1826" s="2">
        <v>0</v>
      </c>
      <c r="T1826" s="2">
        <v>-1666.14</v>
      </c>
      <c r="U1826" s="2">
        <v>0</v>
      </c>
      <c r="V1826" s="2">
        <v>0</v>
      </c>
      <c r="W1826" s="2">
        <v>0</v>
      </c>
      <c r="X1826" s="2">
        <v>-1666.14</v>
      </c>
      <c r="Y1826" s="2">
        <v>0</v>
      </c>
      <c r="Z1826" s="2">
        <v>-1666.14</v>
      </c>
      <c r="AA1826" s="2">
        <v>0</v>
      </c>
    </row>
    <row r="1827" spans="1:27" ht="15" customHeight="1" x14ac:dyDescent="0.25">
      <c r="A1827" s="75" t="str">
        <f t="shared" si="84"/>
        <v>LEEQTF5.5</v>
      </c>
      <c r="B1827" s="75">
        <f>VLOOKUP(L1827,Mapping!D:F,3,0)</f>
        <v>5.5</v>
      </c>
      <c r="C1827" s="75" t="str">
        <f>VLOOKUP(L1827,Mapping!D:G,4,0)</f>
        <v>Ignore</v>
      </c>
      <c r="D1827" s="78">
        <f t="shared" si="85"/>
        <v>-4.2107580000000002E-3</v>
      </c>
      <c r="E1827" s="78">
        <f t="shared" si="86"/>
        <v>-4.2107580000000002E-3</v>
      </c>
      <c r="F1827" s="76">
        <f>VLOOKUP(L1827,Mapping!D:H,5,0)</f>
        <v>0</v>
      </c>
      <c r="G1827" s="1" t="s">
        <v>648</v>
      </c>
      <c r="H1827" s="1" t="s">
        <v>334</v>
      </c>
      <c r="I1827" s="1" t="s">
        <v>1602</v>
      </c>
      <c r="J1827" s="6">
        <v>460000</v>
      </c>
      <c r="K1827" s="1" t="s">
        <v>742</v>
      </c>
      <c r="L1827" s="6">
        <v>460102</v>
      </c>
      <c r="M1827" s="2">
        <v>0</v>
      </c>
      <c r="N1827" s="1" t="s">
        <v>819</v>
      </c>
      <c r="O1827" s="1" t="s">
        <v>651</v>
      </c>
      <c r="P1827" s="2">
        <v>0</v>
      </c>
      <c r="Q1827" s="2">
        <v>0</v>
      </c>
      <c r="R1827" s="2">
        <v>-42107.58</v>
      </c>
      <c r="S1827" s="2">
        <v>0</v>
      </c>
      <c r="T1827" s="2">
        <v>-42107.58</v>
      </c>
      <c r="U1827" s="2">
        <v>0</v>
      </c>
      <c r="V1827" s="2">
        <v>0</v>
      </c>
      <c r="W1827" s="2">
        <v>0</v>
      </c>
      <c r="X1827" s="2">
        <v>-42107.58</v>
      </c>
      <c r="Y1827" s="2">
        <v>0</v>
      </c>
      <c r="Z1827" s="2">
        <v>-42107.58</v>
      </c>
      <c r="AA1827" s="2">
        <v>0</v>
      </c>
    </row>
    <row r="1828" spans="1:27" ht="15" customHeight="1" x14ac:dyDescent="0.25">
      <c r="A1828" s="75" t="str">
        <f t="shared" si="84"/>
        <v>LEEQTF5.5</v>
      </c>
      <c r="B1828" s="75">
        <f>VLOOKUP(L1828,Mapping!D:F,3,0)</f>
        <v>5.5</v>
      </c>
      <c r="C1828" s="75" t="str">
        <f>VLOOKUP(L1828,Mapping!D:G,4,0)</f>
        <v>Ignore</v>
      </c>
      <c r="D1828" s="78">
        <f t="shared" si="85"/>
        <v>1.0756700000000001E-3</v>
      </c>
      <c r="E1828" s="78">
        <f t="shared" si="86"/>
        <v>1.0756700000000001E-3</v>
      </c>
      <c r="F1828" s="76">
        <f>VLOOKUP(L1828,Mapping!D:H,5,0)</f>
        <v>0</v>
      </c>
      <c r="G1828" s="1" t="s">
        <v>648</v>
      </c>
      <c r="H1828" s="1" t="s">
        <v>334</v>
      </c>
      <c r="I1828" s="1" t="s">
        <v>1602</v>
      </c>
      <c r="J1828" s="6">
        <v>460000</v>
      </c>
      <c r="K1828" s="1" t="s">
        <v>742</v>
      </c>
      <c r="L1828" s="6">
        <v>460143</v>
      </c>
      <c r="M1828" s="2">
        <v>0</v>
      </c>
      <c r="N1828" s="1" t="s">
        <v>816</v>
      </c>
      <c r="O1828" s="1" t="s">
        <v>651</v>
      </c>
      <c r="P1828" s="2">
        <v>0</v>
      </c>
      <c r="Q1828" s="2">
        <v>0</v>
      </c>
      <c r="R1828" s="2">
        <v>0</v>
      </c>
      <c r="S1828" s="2">
        <v>10756.7</v>
      </c>
      <c r="T1828" s="2">
        <v>0</v>
      </c>
      <c r="U1828" s="2">
        <v>10756.7</v>
      </c>
      <c r="V1828" s="2">
        <v>0</v>
      </c>
      <c r="W1828" s="2">
        <v>0</v>
      </c>
      <c r="X1828" s="2">
        <v>0</v>
      </c>
      <c r="Y1828" s="2">
        <v>10756.7</v>
      </c>
      <c r="Z1828" s="2">
        <v>0</v>
      </c>
      <c r="AA1828" s="2">
        <v>10756.7</v>
      </c>
    </row>
    <row r="1829" spans="1:27" ht="15" customHeight="1" x14ac:dyDescent="0.25">
      <c r="A1829" s="75" t="str">
        <f t="shared" si="84"/>
        <v>LEEQTF5.5</v>
      </c>
      <c r="B1829" s="75">
        <f>VLOOKUP(L1829,Mapping!D:F,3,0)</f>
        <v>5.5</v>
      </c>
      <c r="C1829" s="75" t="str">
        <f>VLOOKUP(L1829,Mapping!D:G,4,0)</f>
        <v>Ignore</v>
      </c>
      <c r="D1829" s="78">
        <f t="shared" si="85"/>
        <v>9.0480000000000004E-6</v>
      </c>
      <c r="E1829" s="78">
        <f t="shared" si="86"/>
        <v>9.0480000000000004E-6</v>
      </c>
      <c r="F1829" s="76">
        <f>VLOOKUP(L1829,Mapping!D:H,5,0)</f>
        <v>0</v>
      </c>
      <c r="G1829" s="1" t="s">
        <v>648</v>
      </c>
      <c r="H1829" s="1" t="s">
        <v>334</v>
      </c>
      <c r="I1829" s="1" t="s">
        <v>1602</v>
      </c>
      <c r="J1829" s="6">
        <v>460000</v>
      </c>
      <c r="K1829" s="1" t="s">
        <v>742</v>
      </c>
      <c r="L1829" s="6">
        <v>460144</v>
      </c>
      <c r="M1829" s="2">
        <v>0</v>
      </c>
      <c r="N1829" s="1" t="s">
        <v>820</v>
      </c>
      <c r="O1829" s="1" t="s">
        <v>651</v>
      </c>
      <c r="P1829" s="2">
        <v>0</v>
      </c>
      <c r="Q1829" s="2">
        <v>0</v>
      </c>
      <c r="R1829" s="2">
        <v>0</v>
      </c>
      <c r="S1829" s="2">
        <v>90.48</v>
      </c>
      <c r="T1829" s="2">
        <v>0</v>
      </c>
      <c r="U1829" s="2">
        <v>90.48</v>
      </c>
      <c r="V1829" s="2">
        <v>0</v>
      </c>
      <c r="W1829" s="2">
        <v>0</v>
      </c>
      <c r="X1829" s="2">
        <v>0</v>
      </c>
      <c r="Y1829" s="2">
        <v>90.48</v>
      </c>
      <c r="Z1829" s="2">
        <v>0</v>
      </c>
      <c r="AA1829" s="2">
        <v>90.48</v>
      </c>
    </row>
    <row r="1830" spans="1:27" ht="15" customHeight="1" x14ac:dyDescent="0.25">
      <c r="A1830" s="75" t="str">
        <f t="shared" si="84"/>
        <v>LEEQTF5.3</v>
      </c>
      <c r="B1830" s="75">
        <f>VLOOKUP(L1830,Mapping!D:F,3,0)</f>
        <v>5.3</v>
      </c>
      <c r="C1830" s="75" t="str">
        <f>VLOOKUP(L1830,Mapping!D:G,4,0)</f>
        <v>Ignore</v>
      </c>
      <c r="D1830" s="78">
        <f t="shared" si="85"/>
        <v>-0.537040674</v>
      </c>
      <c r="E1830" s="78">
        <f t="shared" si="86"/>
        <v>-0.537040674</v>
      </c>
      <c r="F1830" s="76">
        <f>VLOOKUP(L1830,Mapping!D:H,5,0)</f>
        <v>0</v>
      </c>
      <c r="G1830" s="1" t="s">
        <v>648</v>
      </c>
      <c r="H1830" s="1" t="s">
        <v>334</v>
      </c>
      <c r="I1830" s="1" t="s">
        <v>1602</v>
      </c>
      <c r="J1830" s="6">
        <v>510000</v>
      </c>
      <c r="K1830" s="1" t="s">
        <v>745</v>
      </c>
      <c r="L1830" s="6">
        <v>511100</v>
      </c>
      <c r="M1830" s="2">
        <v>0</v>
      </c>
      <c r="N1830" s="1" t="s">
        <v>782</v>
      </c>
      <c r="O1830" s="1" t="s">
        <v>651</v>
      </c>
      <c r="P1830" s="2">
        <v>0</v>
      </c>
      <c r="Q1830" s="2">
        <v>0</v>
      </c>
      <c r="R1830" s="2">
        <v>-5370406.7400000002</v>
      </c>
      <c r="S1830" s="2">
        <v>0</v>
      </c>
      <c r="T1830" s="2">
        <v>-5370406.7400000002</v>
      </c>
      <c r="U1830" s="2">
        <v>0</v>
      </c>
      <c r="V1830" s="2">
        <v>0</v>
      </c>
      <c r="W1830" s="2">
        <v>0</v>
      </c>
      <c r="X1830" s="2">
        <v>-5370406.7400000002</v>
      </c>
      <c r="Y1830" s="2">
        <v>0</v>
      </c>
      <c r="Z1830" s="2">
        <v>-5370406.7400000002</v>
      </c>
      <c r="AA1830" s="2">
        <v>0</v>
      </c>
    </row>
    <row r="1831" spans="1:27" ht="15" customHeight="1" x14ac:dyDescent="0.25">
      <c r="A1831" s="75" t="str">
        <f t="shared" si="84"/>
        <v>LEEQTF6.3</v>
      </c>
      <c r="B1831" s="75">
        <f>VLOOKUP(L1831,Mapping!D:F,3,0)</f>
        <v>6.3</v>
      </c>
      <c r="C1831" s="75" t="str">
        <f>VLOOKUP(L1831,Mapping!D:G,4,0)</f>
        <v>Mirror</v>
      </c>
      <c r="D1831" s="78">
        <f t="shared" si="85"/>
        <v>-4.0000440000000003E-3</v>
      </c>
      <c r="E1831" s="78">
        <f t="shared" si="86"/>
        <v>-4.0000440000000003E-3</v>
      </c>
      <c r="F1831" s="76">
        <f>VLOOKUP(L1831,Mapping!D:H,5,0)</f>
        <v>0</v>
      </c>
      <c r="G1831" s="1" t="s">
        <v>648</v>
      </c>
      <c r="H1831" s="1" t="s">
        <v>334</v>
      </c>
      <c r="I1831" s="1" t="s">
        <v>1602</v>
      </c>
      <c r="J1831" s="6">
        <v>550000</v>
      </c>
      <c r="K1831" s="1" t="s">
        <v>752</v>
      </c>
      <c r="L1831" s="6">
        <v>553007</v>
      </c>
      <c r="M1831" s="2">
        <v>0</v>
      </c>
      <c r="N1831" s="1" t="s">
        <v>753</v>
      </c>
      <c r="O1831" s="1" t="s">
        <v>651</v>
      </c>
      <c r="P1831" s="2">
        <v>0</v>
      </c>
      <c r="Q1831" s="2">
        <v>0</v>
      </c>
      <c r="R1831" s="2">
        <v>-40000.44</v>
      </c>
      <c r="S1831" s="2">
        <v>0</v>
      </c>
      <c r="T1831" s="2">
        <v>-40000.44</v>
      </c>
      <c r="U1831" s="2">
        <v>0</v>
      </c>
      <c r="V1831" s="2">
        <v>0</v>
      </c>
      <c r="W1831" s="2">
        <v>0</v>
      </c>
      <c r="X1831" s="2">
        <v>-40000.44</v>
      </c>
      <c r="Y1831" s="2">
        <v>0</v>
      </c>
      <c r="Z1831" s="2">
        <v>-40000.44</v>
      </c>
      <c r="AA1831" s="2">
        <v>0</v>
      </c>
    </row>
    <row r="1832" spans="1:27" ht="15" customHeight="1" x14ac:dyDescent="0.25">
      <c r="A1832" s="75" t="str">
        <f t="shared" si="84"/>
        <v>LEEQTF6.3</v>
      </c>
      <c r="B1832" s="75">
        <f>VLOOKUP(L1832,Mapping!D:F,3,0)</f>
        <v>6.3</v>
      </c>
      <c r="C1832" s="75" t="str">
        <f>VLOOKUP(L1832,Mapping!D:G,4,0)</f>
        <v>Mirror</v>
      </c>
      <c r="D1832" s="78">
        <f t="shared" si="85"/>
        <v>-2.3600000000000001E-3</v>
      </c>
      <c r="E1832" s="78">
        <f t="shared" si="86"/>
        <v>-2.3600000000000001E-3</v>
      </c>
      <c r="F1832" s="76">
        <f>VLOOKUP(L1832,Mapping!D:H,5,0)</f>
        <v>0</v>
      </c>
      <c r="G1832" s="1" t="s">
        <v>648</v>
      </c>
      <c r="H1832" s="1" t="s">
        <v>334</v>
      </c>
      <c r="I1832" s="1" t="s">
        <v>1602</v>
      </c>
      <c r="J1832" s="6">
        <v>550000</v>
      </c>
      <c r="K1832" s="1" t="s">
        <v>752</v>
      </c>
      <c r="L1832" s="6">
        <v>553020</v>
      </c>
      <c r="M1832" s="2">
        <v>0</v>
      </c>
      <c r="N1832" s="1" t="s">
        <v>1652</v>
      </c>
      <c r="O1832" s="1" t="s">
        <v>651</v>
      </c>
      <c r="P1832" s="2">
        <v>0</v>
      </c>
      <c r="Q1832" s="2">
        <v>0</v>
      </c>
      <c r="R1832" s="2">
        <v>-23600</v>
      </c>
      <c r="S1832" s="2">
        <v>0</v>
      </c>
      <c r="T1832" s="2">
        <v>-23600</v>
      </c>
      <c r="U1832" s="2">
        <v>0</v>
      </c>
      <c r="V1832" s="2">
        <v>0</v>
      </c>
      <c r="W1832" s="2">
        <v>0</v>
      </c>
      <c r="X1832" s="2">
        <v>-23600</v>
      </c>
      <c r="Y1832" s="2">
        <v>0</v>
      </c>
      <c r="Z1832" s="2">
        <v>-23600</v>
      </c>
      <c r="AA1832" s="2">
        <v>0</v>
      </c>
    </row>
    <row r="1833" spans="1:27" ht="15" customHeight="1" x14ac:dyDescent="0.25">
      <c r="A1833" s="75" t="str">
        <f t="shared" si="84"/>
        <v>LEEQTF6.3</v>
      </c>
      <c r="B1833" s="75">
        <f>VLOOKUP(L1833,Mapping!D:F,3,0)</f>
        <v>6.3</v>
      </c>
      <c r="C1833" s="75" t="str">
        <f>VLOOKUP(L1833,Mapping!D:G,4,0)</f>
        <v>Mirror</v>
      </c>
      <c r="D1833" s="78">
        <f t="shared" si="85"/>
        <v>-1.5487545000000002E-2</v>
      </c>
      <c r="E1833" s="78">
        <f t="shared" si="86"/>
        <v>-1.5487545000000002E-2</v>
      </c>
      <c r="F1833" s="76">
        <f>VLOOKUP(L1833,Mapping!D:H,5,0)</f>
        <v>0</v>
      </c>
      <c r="G1833" s="1" t="s">
        <v>648</v>
      </c>
      <c r="H1833" s="1" t="s">
        <v>334</v>
      </c>
      <c r="I1833" s="1" t="s">
        <v>1602</v>
      </c>
      <c r="J1833" s="6">
        <v>550000</v>
      </c>
      <c r="K1833" s="1" t="s">
        <v>752</v>
      </c>
      <c r="L1833" s="6">
        <v>553107</v>
      </c>
      <c r="M1833" s="2">
        <v>0</v>
      </c>
      <c r="N1833" s="1" t="s">
        <v>755</v>
      </c>
      <c r="O1833" s="1" t="s">
        <v>651</v>
      </c>
      <c r="P1833" s="2">
        <v>0</v>
      </c>
      <c r="Q1833" s="2">
        <v>0</v>
      </c>
      <c r="R1833" s="2">
        <v>-154875.45000000001</v>
      </c>
      <c r="S1833" s="2">
        <v>0</v>
      </c>
      <c r="T1833" s="2">
        <v>-154875.45000000001</v>
      </c>
      <c r="U1833" s="2">
        <v>0</v>
      </c>
      <c r="V1833" s="2">
        <v>0</v>
      </c>
      <c r="W1833" s="2">
        <v>0</v>
      </c>
      <c r="X1833" s="2">
        <v>-154875.45000000001</v>
      </c>
      <c r="Y1833" s="2">
        <v>0</v>
      </c>
      <c r="Z1833" s="2">
        <v>-154875.45000000001</v>
      </c>
      <c r="AA1833" s="2">
        <v>0</v>
      </c>
    </row>
    <row r="1834" spans="1:27" ht="15" customHeight="1" x14ac:dyDescent="0.25">
      <c r="A1834" s="75" t="str">
        <f t="shared" si="84"/>
        <v>LEEQTF6.3</v>
      </c>
      <c r="B1834" s="75">
        <f>VLOOKUP(L1834,Mapping!D:F,3,0)</f>
        <v>6.3</v>
      </c>
      <c r="C1834" s="75" t="str">
        <f>VLOOKUP(L1834,Mapping!D:G,4,0)</f>
        <v>Mirror</v>
      </c>
      <c r="D1834" s="78">
        <f t="shared" si="85"/>
        <v>0.23460796</v>
      </c>
      <c r="E1834" s="78">
        <f t="shared" si="86"/>
        <v>0.23460796</v>
      </c>
      <c r="F1834" s="76">
        <f>VLOOKUP(L1834,Mapping!D:H,5,0)</f>
        <v>0</v>
      </c>
      <c r="G1834" s="1" t="s">
        <v>648</v>
      </c>
      <c r="H1834" s="1" t="s">
        <v>334</v>
      </c>
      <c r="I1834" s="1" t="s">
        <v>1602</v>
      </c>
      <c r="J1834" s="6">
        <v>550000</v>
      </c>
      <c r="K1834" s="1" t="s">
        <v>752</v>
      </c>
      <c r="L1834" s="6">
        <v>553111</v>
      </c>
      <c r="M1834" s="2">
        <v>0</v>
      </c>
      <c r="N1834" s="1" t="s">
        <v>756</v>
      </c>
      <c r="O1834" s="1" t="s">
        <v>651</v>
      </c>
      <c r="P1834" s="2">
        <v>0</v>
      </c>
      <c r="Q1834" s="2">
        <v>0</v>
      </c>
      <c r="R1834" s="2">
        <v>0</v>
      </c>
      <c r="S1834" s="2">
        <v>2346079.6</v>
      </c>
      <c r="T1834" s="2">
        <v>0</v>
      </c>
      <c r="U1834" s="2">
        <v>2346079.6</v>
      </c>
      <c r="V1834" s="2">
        <v>0</v>
      </c>
      <c r="W1834" s="2">
        <v>0</v>
      </c>
      <c r="X1834" s="2">
        <v>0</v>
      </c>
      <c r="Y1834" s="2">
        <v>2346079.6</v>
      </c>
      <c r="Z1834" s="2">
        <v>0</v>
      </c>
      <c r="AA1834" s="2">
        <v>2346079.6</v>
      </c>
    </row>
    <row r="1835" spans="1:27" ht="15" customHeight="1" x14ac:dyDescent="0.25">
      <c r="A1835" s="75" t="str">
        <f t="shared" si="84"/>
        <v>LEEQTF6.2</v>
      </c>
      <c r="B1835" s="75">
        <f>VLOOKUP(L1835,Mapping!D:F,3,0)</f>
        <v>6.2</v>
      </c>
      <c r="C1835" s="75" t="str">
        <f>VLOOKUP(L1835,Mapping!D:G,4,0)</f>
        <v>Mirror</v>
      </c>
      <c r="D1835" s="78">
        <f t="shared" si="85"/>
        <v>-2.1408099999999999E-3</v>
      </c>
      <c r="E1835" s="78">
        <f t="shared" si="86"/>
        <v>-2.1408099999999999E-3</v>
      </c>
      <c r="F1835" s="76">
        <f>VLOOKUP(L1835,Mapping!D:H,5,0)</f>
        <v>0</v>
      </c>
      <c r="G1835" s="1" t="s">
        <v>648</v>
      </c>
      <c r="H1835" s="1" t="s">
        <v>334</v>
      </c>
      <c r="I1835" s="1" t="s">
        <v>1602</v>
      </c>
      <c r="J1835" s="6">
        <v>550000</v>
      </c>
      <c r="K1835" s="1" t="s">
        <v>752</v>
      </c>
      <c r="L1835" s="6">
        <v>553131</v>
      </c>
      <c r="M1835" s="2">
        <v>0</v>
      </c>
      <c r="N1835" s="1" t="s">
        <v>757</v>
      </c>
      <c r="O1835" s="1" t="s">
        <v>651</v>
      </c>
      <c r="P1835" s="2">
        <v>0</v>
      </c>
      <c r="Q1835" s="2">
        <v>0</v>
      </c>
      <c r="R1835" s="2">
        <v>-21408.1</v>
      </c>
      <c r="S1835" s="2">
        <v>0</v>
      </c>
      <c r="T1835" s="2">
        <v>-21408.1</v>
      </c>
      <c r="U1835" s="2">
        <v>0</v>
      </c>
      <c r="V1835" s="2">
        <v>0</v>
      </c>
      <c r="W1835" s="2">
        <v>0</v>
      </c>
      <c r="X1835" s="2">
        <v>-21408.1</v>
      </c>
      <c r="Y1835" s="2">
        <v>0</v>
      </c>
      <c r="Z1835" s="2">
        <v>-21408.1</v>
      </c>
      <c r="AA1835" s="2">
        <v>0</v>
      </c>
    </row>
    <row r="1836" spans="1:27" ht="15" customHeight="1" x14ac:dyDescent="0.25">
      <c r="A1836" s="75" t="str">
        <f t="shared" si="84"/>
        <v>LEEQTF6.3</v>
      </c>
      <c r="B1836" s="75">
        <f>VLOOKUP(L1836,Mapping!D:F,3,0)</f>
        <v>6.3</v>
      </c>
      <c r="C1836" s="75" t="str">
        <f>VLOOKUP(L1836,Mapping!D:G,4,0)</f>
        <v>Mirror</v>
      </c>
      <c r="D1836" s="78">
        <f t="shared" si="85"/>
        <v>-2.9464389999999999E-3</v>
      </c>
      <c r="E1836" s="78">
        <f t="shared" si="86"/>
        <v>-2.9464389999999999E-3</v>
      </c>
      <c r="F1836" s="76">
        <f>VLOOKUP(L1836,Mapping!D:H,5,0)</f>
        <v>0</v>
      </c>
      <c r="G1836" s="1" t="s">
        <v>648</v>
      </c>
      <c r="H1836" s="1" t="s">
        <v>334</v>
      </c>
      <c r="I1836" s="1" t="s">
        <v>1602</v>
      </c>
      <c r="J1836" s="6">
        <v>550000</v>
      </c>
      <c r="K1836" s="1" t="s">
        <v>752</v>
      </c>
      <c r="L1836" s="6">
        <v>553141</v>
      </c>
      <c r="M1836" s="2">
        <v>0</v>
      </c>
      <c r="N1836" s="1" t="s">
        <v>758</v>
      </c>
      <c r="O1836" s="1" t="s">
        <v>651</v>
      </c>
      <c r="P1836" s="2">
        <v>0</v>
      </c>
      <c r="Q1836" s="2">
        <v>0</v>
      </c>
      <c r="R1836" s="2">
        <v>-29464.39</v>
      </c>
      <c r="S1836" s="2">
        <v>0</v>
      </c>
      <c r="T1836" s="2">
        <v>-29464.39</v>
      </c>
      <c r="U1836" s="2">
        <v>0</v>
      </c>
      <c r="V1836" s="2">
        <v>0</v>
      </c>
      <c r="W1836" s="2">
        <v>0</v>
      </c>
      <c r="X1836" s="2">
        <v>-29464.39</v>
      </c>
      <c r="Y1836" s="2">
        <v>0</v>
      </c>
      <c r="Z1836" s="2">
        <v>-29464.39</v>
      </c>
      <c r="AA1836" s="2">
        <v>0</v>
      </c>
    </row>
    <row r="1837" spans="1:27" ht="15" customHeight="1" x14ac:dyDescent="0.25">
      <c r="A1837" s="75" t="str">
        <f t="shared" si="84"/>
        <v>LEEQTF6.3</v>
      </c>
      <c r="B1837" s="75">
        <f>VLOOKUP(L1837,Mapping!D:F,3,0)</f>
        <v>6.3</v>
      </c>
      <c r="C1837" s="75" t="str">
        <f>VLOOKUP(L1837,Mapping!D:G,4,0)</f>
        <v>Accrual</v>
      </c>
      <c r="D1837" s="78">
        <f t="shared" si="85"/>
        <v>-1.9545923999999999E-2</v>
      </c>
      <c r="E1837" s="78">
        <f t="shared" si="86"/>
        <v>-1.9545923999999999E-2</v>
      </c>
      <c r="F1837" s="76">
        <f>VLOOKUP(L1837,Mapping!D:H,5,0)</f>
        <v>0</v>
      </c>
      <c r="G1837" s="1" t="s">
        <v>648</v>
      </c>
      <c r="H1837" s="1" t="s">
        <v>334</v>
      </c>
      <c r="I1837" s="1" t="s">
        <v>1602</v>
      </c>
      <c r="J1837" s="6">
        <v>550000</v>
      </c>
      <c r="K1837" s="1" t="s">
        <v>752</v>
      </c>
      <c r="L1837" s="6">
        <v>553171</v>
      </c>
      <c r="M1837" s="2">
        <v>0</v>
      </c>
      <c r="N1837" s="1" t="s">
        <v>759</v>
      </c>
      <c r="O1837" s="1" t="s">
        <v>651</v>
      </c>
      <c r="P1837" s="2">
        <v>0</v>
      </c>
      <c r="Q1837" s="2">
        <v>0</v>
      </c>
      <c r="R1837" s="2">
        <v>-195459.24</v>
      </c>
      <c r="S1837" s="2">
        <v>0</v>
      </c>
      <c r="T1837" s="2">
        <v>-195459.24</v>
      </c>
      <c r="U1837" s="2">
        <v>0</v>
      </c>
      <c r="V1837" s="2">
        <v>0</v>
      </c>
      <c r="W1837" s="2">
        <v>0</v>
      </c>
      <c r="X1837" s="2">
        <v>-195459.24</v>
      </c>
      <c r="Y1837" s="2">
        <v>0</v>
      </c>
      <c r="Z1837" s="2">
        <v>-195459.24</v>
      </c>
      <c r="AA1837" s="2">
        <v>0</v>
      </c>
    </row>
    <row r="1838" spans="1:27" ht="15" customHeight="1" x14ac:dyDescent="0.25">
      <c r="A1838" s="75" t="str">
        <f t="shared" si="84"/>
        <v>LEEQTF6.3</v>
      </c>
      <c r="B1838" s="75">
        <f>VLOOKUP(L1838,Mapping!D:F,3,0)</f>
        <v>6.3</v>
      </c>
      <c r="C1838" s="75" t="str">
        <f>VLOOKUP(L1838,Mapping!D:G,4,0)</f>
        <v>Accrual</v>
      </c>
      <c r="D1838" s="78">
        <f t="shared" si="85"/>
        <v>-8.7069999999999998E-6</v>
      </c>
      <c r="E1838" s="78">
        <f t="shared" si="86"/>
        <v>-8.7069999999999998E-6</v>
      </c>
      <c r="F1838" s="76">
        <f>VLOOKUP(L1838,Mapping!D:H,5,0)</f>
        <v>0</v>
      </c>
      <c r="G1838" s="1" t="s">
        <v>648</v>
      </c>
      <c r="H1838" s="1" t="s">
        <v>334</v>
      </c>
      <c r="I1838" s="1" t="s">
        <v>1602</v>
      </c>
      <c r="J1838" s="6">
        <v>550000</v>
      </c>
      <c r="K1838" s="1" t="s">
        <v>752</v>
      </c>
      <c r="L1838" s="6">
        <v>553176</v>
      </c>
      <c r="M1838" s="2">
        <v>0</v>
      </c>
      <c r="N1838" s="1" t="s">
        <v>760</v>
      </c>
      <c r="O1838" s="1" t="s">
        <v>651</v>
      </c>
      <c r="P1838" s="2">
        <v>0</v>
      </c>
      <c r="Q1838" s="2">
        <v>0</v>
      </c>
      <c r="R1838" s="2">
        <v>-87.07</v>
      </c>
      <c r="S1838" s="2">
        <v>0</v>
      </c>
      <c r="T1838" s="2">
        <v>-87.07</v>
      </c>
      <c r="U1838" s="2">
        <v>0</v>
      </c>
      <c r="V1838" s="2">
        <v>0</v>
      </c>
      <c r="W1838" s="2">
        <v>0</v>
      </c>
      <c r="X1838" s="2">
        <v>-87.07</v>
      </c>
      <c r="Y1838" s="2">
        <v>0</v>
      </c>
      <c r="Z1838" s="2">
        <v>-87.07</v>
      </c>
      <c r="AA1838" s="2">
        <v>0</v>
      </c>
    </row>
    <row r="1839" spans="1:27" ht="15" customHeight="1" x14ac:dyDescent="0.25">
      <c r="A1839" s="75" t="str">
        <f t="shared" si="84"/>
        <v>LEEQTF6.3</v>
      </c>
      <c r="B1839" s="75">
        <f>VLOOKUP(L1839,Mapping!D:F,3,0)</f>
        <v>6.3</v>
      </c>
      <c r="C1839" s="75" t="str">
        <f>VLOOKUP(L1839,Mapping!D:G,4,0)</f>
        <v>Mirror</v>
      </c>
      <c r="D1839" s="78">
        <f t="shared" si="85"/>
        <v>-0.188148177</v>
      </c>
      <c r="E1839" s="78">
        <f t="shared" si="86"/>
        <v>-0.188148177</v>
      </c>
      <c r="F1839" s="76">
        <f>VLOOKUP(L1839,Mapping!D:H,5,0)</f>
        <v>0</v>
      </c>
      <c r="G1839" s="1" t="s">
        <v>648</v>
      </c>
      <c r="H1839" s="1" t="s">
        <v>334</v>
      </c>
      <c r="I1839" s="1" t="s">
        <v>1602</v>
      </c>
      <c r="J1839" s="6">
        <v>550000</v>
      </c>
      <c r="K1839" s="1" t="s">
        <v>752</v>
      </c>
      <c r="L1839" s="6">
        <v>553180</v>
      </c>
      <c r="M1839" s="2">
        <v>0</v>
      </c>
      <c r="N1839" s="1" t="s">
        <v>761</v>
      </c>
      <c r="O1839" s="1" t="s">
        <v>651</v>
      </c>
      <c r="P1839" s="2">
        <v>0</v>
      </c>
      <c r="Q1839" s="2">
        <v>0</v>
      </c>
      <c r="R1839" s="2">
        <v>-1881481.77</v>
      </c>
      <c r="S1839" s="2">
        <v>0</v>
      </c>
      <c r="T1839" s="2">
        <v>-1881481.77</v>
      </c>
      <c r="U1839" s="2">
        <v>0</v>
      </c>
      <c r="V1839" s="2">
        <v>0</v>
      </c>
      <c r="W1839" s="2">
        <v>0</v>
      </c>
      <c r="X1839" s="2">
        <v>-1881481.77</v>
      </c>
      <c r="Y1839" s="2">
        <v>0</v>
      </c>
      <c r="Z1839" s="2">
        <v>-1881481.77</v>
      </c>
      <c r="AA1839" s="2">
        <v>0</v>
      </c>
    </row>
    <row r="1840" spans="1:27" ht="15" customHeight="1" x14ac:dyDescent="0.25">
      <c r="A1840" s="75" t="str">
        <f t="shared" si="84"/>
        <v>LEEQTF6.3</v>
      </c>
      <c r="B1840" s="75">
        <f>VLOOKUP(L1840,Mapping!D:F,3,0)</f>
        <v>6.3</v>
      </c>
      <c r="C1840" s="75" t="str">
        <f>VLOOKUP(L1840,Mapping!D:G,4,0)</f>
        <v>Accrual</v>
      </c>
      <c r="D1840" s="78">
        <f t="shared" si="85"/>
        <v>-0.43119562900000002</v>
      </c>
      <c r="E1840" s="78">
        <f t="shared" si="86"/>
        <v>-0.43119562900000002</v>
      </c>
      <c r="F1840" s="76">
        <f>VLOOKUP(L1840,Mapping!D:H,5,0)</f>
        <v>0</v>
      </c>
      <c r="G1840" s="1" t="s">
        <v>648</v>
      </c>
      <c r="H1840" s="1" t="s">
        <v>334</v>
      </c>
      <c r="I1840" s="1" t="s">
        <v>1602</v>
      </c>
      <c r="J1840" s="6">
        <v>550000</v>
      </c>
      <c r="K1840" s="1" t="s">
        <v>752</v>
      </c>
      <c r="L1840" s="6">
        <v>553190</v>
      </c>
      <c r="M1840" s="2">
        <v>0</v>
      </c>
      <c r="N1840" s="1" t="s">
        <v>762</v>
      </c>
      <c r="O1840" s="1" t="s">
        <v>651</v>
      </c>
      <c r="P1840" s="2">
        <v>0</v>
      </c>
      <c r="Q1840" s="2">
        <v>0</v>
      </c>
      <c r="R1840" s="2">
        <v>-4311956.29</v>
      </c>
      <c r="S1840" s="2">
        <v>0</v>
      </c>
      <c r="T1840" s="2">
        <v>-4311956.29</v>
      </c>
      <c r="U1840" s="2">
        <v>0</v>
      </c>
      <c r="V1840" s="2">
        <v>0</v>
      </c>
      <c r="W1840" s="2">
        <v>0</v>
      </c>
      <c r="X1840" s="2">
        <v>-4311956.29</v>
      </c>
      <c r="Y1840" s="2">
        <v>0</v>
      </c>
      <c r="Z1840" s="2">
        <v>-4311956.29</v>
      </c>
      <c r="AA1840" s="2">
        <v>0</v>
      </c>
    </row>
    <row r="1841" spans="1:27" ht="15" customHeight="1" x14ac:dyDescent="0.25">
      <c r="A1841" s="75" t="str">
        <f t="shared" si="84"/>
        <v>LEEQTF6.3</v>
      </c>
      <c r="B1841" s="75">
        <f>VLOOKUP(L1841,Mapping!D:F,3,0)</f>
        <v>6.3</v>
      </c>
      <c r="C1841" s="75" t="str">
        <f>VLOOKUP(L1841,Mapping!D:G,4,0)</f>
        <v>Accrual</v>
      </c>
      <c r="D1841" s="78">
        <f t="shared" si="85"/>
        <v>-1.469817385</v>
      </c>
      <c r="E1841" s="78">
        <f t="shared" si="86"/>
        <v>-1.469817385</v>
      </c>
      <c r="F1841" s="76">
        <f>VLOOKUP(L1841,Mapping!D:H,5,0)</f>
        <v>0</v>
      </c>
      <c r="G1841" s="1" t="s">
        <v>648</v>
      </c>
      <c r="H1841" s="1" t="s">
        <v>334</v>
      </c>
      <c r="I1841" s="1" t="s">
        <v>1602</v>
      </c>
      <c r="J1841" s="6">
        <v>550000</v>
      </c>
      <c r="K1841" s="1" t="s">
        <v>752</v>
      </c>
      <c r="L1841" s="6">
        <v>553202</v>
      </c>
      <c r="M1841" s="2">
        <v>0</v>
      </c>
      <c r="N1841" s="1" t="s">
        <v>764</v>
      </c>
      <c r="O1841" s="1" t="s">
        <v>651</v>
      </c>
      <c r="P1841" s="2">
        <v>0</v>
      </c>
      <c r="Q1841" s="2">
        <v>0</v>
      </c>
      <c r="R1841" s="2">
        <v>-14698173.85</v>
      </c>
      <c r="S1841" s="2">
        <v>0</v>
      </c>
      <c r="T1841" s="2">
        <v>-14698173.85</v>
      </c>
      <c r="U1841" s="2">
        <v>0</v>
      </c>
      <c r="V1841" s="2">
        <v>0</v>
      </c>
      <c r="W1841" s="2">
        <v>0</v>
      </c>
      <c r="X1841" s="2">
        <v>-14698173.85</v>
      </c>
      <c r="Y1841" s="2">
        <v>0</v>
      </c>
      <c r="Z1841" s="2">
        <v>-14698173.85</v>
      </c>
      <c r="AA1841" s="2">
        <v>0</v>
      </c>
    </row>
    <row r="1842" spans="1:27" ht="15" customHeight="1" x14ac:dyDescent="0.25">
      <c r="A1842" s="75" t="str">
        <f t="shared" si="84"/>
        <v>LEEQTF6.3</v>
      </c>
      <c r="B1842" s="75">
        <f>VLOOKUP(L1842,Mapping!D:F,3,0)</f>
        <v>6.3</v>
      </c>
      <c r="C1842" s="75" t="str">
        <f>VLOOKUP(L1842,Mapping!D:G,4,0)</f>
        <v>Accrual</v>
      </c>
      <c r="D1842" s="78">
        <f t="shared" si="85"/>
        <v>1.167034E-3</v>
      </c>
      <c r="E1842" s="78">
        <f t="shared" si="86"/>
        <v>1.167034E-3</v>
      </c>
      <c r="F1842" s="76">
        <f>VLOOKUP(L1842,Mapping!D:H,5,0)</f>
        <v>0</v>
      </c>
      <c r="G1842" s="1" t="s">
        <v>648</v>
      </c>
      <c r="H1842" s="1" t="s">
        <v>334</v>
      </c>
      <c r="I1842" s="1" t="s">
        <v>1602</v>
      </c>
      <c r="J1842" s="6">
        <v>550000</v>
      </c>
      <c r="K1842" s="1" t="s">
        <v>752</v>
      </c>
      <c r="L1842" s="6">
        <v>553203</v>
      </c>
      <c r="M1842" s="2">
        <v>0</v>
      </c>
      <c r="N1842" s="1" t="s">
        <v>828</v>
      </c>
      <c r="O1842" s="1" t="s">
        <v>651</v>
      </c>
      <c r="P1842" s="2">
        <v>0</v>
      </c>
      <c r="Q1842" s="2">
        <v>0</v>
      </c>
      <c r="R1842" s="2">
        <v>0</v>
      </c>
      <c r="S1842" s="2">
        <v>11670.34</v>
      </c>
      <c r="T1842" s="2">
        <v>0</v>
      </c>
      <c r="U1842" s="2">
        <v>11670.34</v>
      </c>
      <c r="V1842" s="2">
        <v>0</v>
      </c>
      <c r="W1842" s="2">
        <v>0</v>
      </c>
      <c r="X1842" s="2">
        <v>0</v>
      </c>
      <c r="Y1842" s="2">
        <v>11670.34</v>
      </c>
      <c r="Z1842" s="2">
        <v>0</v>
      </c>
      <c r="AA1842" s="2">
        <v>11670.34</v>
      </c>
    </row>
    <row r="1843" spans="1:27" ht="15" customHeight="1" x14ac:dyDescent="0.25">
      <c r="A1843" s="75" t="str">
        <f t="shared" si="84"/>
        <v>LEEQTF6.3</v>
      </c>
      <c r="B1843" s="75">
        <f>VLOOKUP(L1843,Mapping!D:F,3,0)</f>
        <v>6.3</v>
      </c>
      <c r="C1843" s="75" t="str">
        <f>VLOOKUP(L1843,Mapping!D:G,4,0)</f>
        <v>Mirror</v>
      </c>
      <c r="D1843" s="78">
        <f t="shared" si="85"/>
        <v>0.739550029</v>
      </c>
      <c r="E1843" s="78">
        <f t="shared" si="86"/>
        <v>0.739550029</v>
      </c>
      <c r="F1843" s="76">
        <f>VLOOKUP(L1843,Mapping!D:H,5,0)</f>
        <v>0</v>
      </c>
      <c r="G1843" s="1" t="s">
        <v>648</v>
      </c>
      <c r="H1843" s="1" t="s">
        <v>334</v>
      </c>
      <c r="I1843" s="1" t="s">
        <v>1602</v>
      </c>
      <c r="J1843" s="6">
        <v>550000</v>
      </c>
      <c r="K1843" s="1" t="s">
        <v>752</v>
      </c>
      <c r="L1843" s="6">
        <v>553208</v>
      </c>
      <c r="M1843" s="2">
        <v>0</v>
      </c>
      <c r="N1843" s="1" t="s">
        <v>765</v>
      </c>
      <c r="O1843" s="1" t="s">
        <v>651</v>
      </c>
      <c r="P1843" s="2">
        <v>0</v>
      </c>
      <c r="Q1843" s="2">
        <v>0</v>
      </c>
      <c r="R1843" s="2">
        <v>0</v>
      </c>
      <c r="S1843" s="2">
        <v>7395500.29</v>
      </c>
      <c r="T1843" s="2">
        <v>0</v>
      </c>
      <c r="U1843" s="2">
        <v>7395500.29</v>
      </c>
      <c r="V1843" s="2">
        <v>0</v>
      </c>
      <c r="W1843" s="2">
        <v>0</v>
      </c>
      <c r="X1843" s="2">
        <v>0</v>
      </c>
      <c r="Y1843" s="2">
        <v>7395500.29</v>
      </c>
      <c r="Z1843" s="2">
        <v>0</v>
      </c>
      <c r="AA1843" s="2">
        <v>7395500.29</v>
      </c>
    </row>
    <row r="1844" spans="1:27" ht="15" customHeight="1" x14ac:dyDescent="0.25">
      <c r="A1844" s="75" t="str">
        <f t="shared" si="84"/>
        <v>LEEQTF6.3</v>
      </c>
      <c r="B1844" s="75">
        <f>VLOOKUP(L1844,Mapping!D:F,3,0)</f>
        <v>6.3</v>
      </c>
      <c r="C1844" s="75" t="str">
        <f>VLOOKUP(L1844,Mapping!D:G,4,0)</f>
        <v>Mirror</v>
      </c>
      <c r="D1844" s="78">
        <f t="shared" si="85"/>
        <v>-4.4250000000000001E-3</v>
      </c>
      <c r="E1844" s="78">
        <f t="shared" si="86"/>
        <v>-4.4250000000000001E-3</v>
      </c>
      <c r="F1844" s="76">
        <f>VLOOKUP(L1844,Mapping!D:H,5,0)</f>
        <v>0</v>
      </c>
      <c r="G1844" s="1" t="s">
        <v>648</v>
      </c>
      <c r="H1844" s="1" t="s">
        <v>334</v>
      </c>
      <c r="I1844" s="1" t="s">
        <v>1602</v>
      </c>
      <c r="J1844" s="6">
        <v>550000</v>
      </c>
      <c r="K1844" s="1" t="s">
        <v>752</v>
      </c>
      <c r="L1844" s="6">
        <v>553213</v>
      </c>
      <c r="M1844" s="2">
        <v>0</v>
      </c>
      <c r="N1844" s="1" t="s">
        <v>766</v>
      </c>
      <c r="O1844" s="1" t="s">
        <v>651</v>
      </c>
      <c r="P1844" s="2">
        <v>0</v>
      </c>
      <c r="Q1844" s="2">
        <v>0</v>
      </c>
      <c r="R1844" s="2">
        <v>-44250</v>
      </c>
      <c r="S1844" s="2">
        <v>0</v>
      </c>
      <c r="T1844" s="2">
        <v>-44250</v>
      </c>
      <c r="U1844" s="2">
        <v>0</v>
      </c>
      <c r="V1844" s="2">
        <v>0</v>
      </c>
      <c r="W1844" s="2">
        <v>0</v>
      </c>
      <c r="X1844" s="2">
        <v>-44250</v>
      </c>
      <c r="Y1844" s="2">
        <v>0</v>
      </c>
      <c r="Z1844" s="2">
        <v>-44250</v>
      </c>
      <c r="AA1844" s="2">
        <v>0</v>
      </c>
    </row>
    <row r="1845" spans="1:27" ht="15" customHeight="1" x14ac:dyDescent="0.25">
      <c r="A1845" s="75" t="str">
        <f t="shared" si="84"/>
        <v>LEEQTF6.3</v>
      </c>
      <c r="B1845" s="75">
        <f>VLOOKUP(L1845,Mapping!D:F,3,0)</f>
        <v>6.3</v>
      </c>
      <c r="C1845" s="75" t="str">
        <f>VLOOKUP(L1845,Mapping!D:G,4,0)</f>
        <v>Mirror</v>
      </c>
      <c r="D1845" s="78">
        <f t="shared" si="85"/>
        <v>-2.2497800000000003E-4</v>
      </c>
      <c r="E1845" s="78">
        <f t="shared" si="86"/>
        <v>-2.2497800000000003E-4</v>
      </c>
      <c r="F1845" s="76">
        <f>VLOOKUP(L1845,Mapping!D:H,5,0)</f>
        <v>0</v>
      </c>
      <c r="G1845" s="1" t="s">
        <v>648</v>
      </c>
      <c r="H1845" s="1" t="s">
        <v>334</v>
      </c>
      <c r="I1845" s="1" t="s">
        <v>1602</v>
      </c>
      <c r="J1845" s="6">
        <v>550000</v>
      </c>
      <c r="K1845" s="1" t="s">
        <v>752</v>
      </c>
      <c r="L1845" s="6">
        <v>553219</v>
      </c>
      <c r="M1845" s="2">
        <v>0</v>
      </c>
      <c r="N1845" s="1" t="s">
        <v>951</v>
      </c>
      <c r="O1845" s="1" t="s">
        <v>651</v>
      </c>
      <c r="P1845" s="2">
        <v>0</v>
      </c>
      <c r="Q1845" s="2">
        <v>0</v>
      </c>
      <c r="R1845" s="2">
        <v>-2249.7800000000002</v>
      </c>
      <c r="S1845" s="2">
        <v>0</v>
      </c>
      <c r="T1845" s="2">
        <v>-2249.7800000000002</v>
      </c>
      <c r="U1845" s="2">
        <v>0</v>
      </c>
      <c r="V1845" s="2">
        <v>0</v>
      </c>
      <c r="W1845" s="2">
        <v>0</v>
      </c>
      <c r="X1845" s="2">
        <v>-2249.7800000000002</v>
      </c>
      <c r="Y1845" s="2">
        <v>0</v>
      </c>
      <c r="Z1845" s="2">
        <v>-2249.7800000000002</v>
      </c>
      <c r="AA1845" s="2">
        <v>0</v>
      </c>
    </row>
    <row r="1846" spans="1:27" ht="15" customHeight="1" x14ac:dyDescent="0.25">
      <c r="A1846" s="75" t="str">
        <f t="shared" si="84"/>
        <v>LEEQTF6.3</v>
      </c>
      <c r="B1846" s="75">
        <f>VLOOKUP(L1846,Mapping!D:F,3,0)</f>
        <v>6.3</v>
      </c>
      <c r="C1846" s="75" t="str">
        <f>VLOOKUP(L1846,Mapping!D:G,4,0)</f>
        <v>Accrual</v>
      </c>
      <c r="D1846" s="78">
        <f t="shared" si="85"/>
        <v>-0.22047756600000001</v>
      </c>
      <c r="E1846" s="78">
        <f t="shared" si="86"/>
        <v>-0.22047756600000001</v>
      </c>
      <c r="F1846" s="76">
        <f>VLOOKUP(L1846,Mapping!D:H,5,0)</f>
        <v>0</v>
      </c>
      <c r="G1846" s="1" t="s">
        <v>648</v>
      </c>
      <c r="H1846" s="1" t="s">
        <v>334</v>
      </c>
      <c r="I1846" s="1" t="s">
        <v>1602</v>
      </c>
      <c r="J1846" s="6">
        <v>550000</v>
      </c>
      <c r="K1846" s="1" t="s">
        <v>752</v>
      </c>
      <c r="L1846" s="6">
        <v>553900</v>
      </c>
      <c r="M1846" s="2">
        <v>0</v>
      </c>
      <c r="N1846" s="1" t="s">
        <v>888</v>
      </c>
      <c r="O1846" s="1" t="s">
        <v>651</v>
      </c>
      <c r="P1846" s="2">
        <v>0</v>
      </c>
      <c r="Q1846" s="2">
        <v>0</v>
      </c>
      <c r="R1846" s="2">
        <v>-2204775.66</v>
      </c>
      <c r="S1846" s="2">
        <v>0</v>
      </c>
      <c r="T1846" s="2">
        <v>-2204775.66</v>
      </c>
      <c r="U1846" s="2">
        <v>0</v>
      </c>
      <c r="V1846" s="2">
        <v>0</v>
      </c>
      <c r="W1846" s="2">
        <v>0</v>
      </c>
      <c r="X1846" s="2">
        <v>-2204775.66</v>
      </c>
      <c r="Y1846" s="2">
        <v>0</v>
      </c>
      <c r="Z1846" s="2">
        <v>-2204775.66</v>
      </c>
      <c r="AA1846" s="2">
        <v>0</v>
      </c>
    </row>
    <row r="1847" spans="1:27" ht="15" customHeight="1" x14ac:dyDescent="0.25">
      <c r="A1847" s="75" t="str">
        <f t="shared" si="84"/>
        <v>LEEQTF6.3</v>
      </c>
      <c r="B1847" s="75">
        <f>VLOOKUP(L1847,Mapping!D:F,3,0)</f>
        <v>6.3</v>
      </c>
      <c r="C1847" s="75" t="str">
        <f>VLOOKUP(L1847,Mapping!D:G,4,0)</f>
        <v>Accrual</v>
      </c>
      <c r="D1847" s="78">
        <f t="shared" si="85"/>
        <v>-1.9545923999999999E-2</v>
      </c>
      <c r="E1847" s="78">
        <f t="shared" si="86"/>
        <v>-1.9545923999999999E-2</v>
      </c>
      <c r="F1847" s="76">
        <f>VLOOKUP(L1847,Mapping!D:H,5,0)</f>
        <v>0</v>
      </c>
      <c r="G1847" s="1" t="s">
        <v>648</v>
      </c>
      <c r="H1847" s="1" t="s">
        <v>334</v>
      </c>
      <c r="I1847" s="1" t="s">
        <v>1602</v>
      </c>
      <c r="J1847" s="6">
        <v>550000</v>
      </c>
      <c r="K1847" s="1" t="s">
        <v>752</v>
      </c>
      <c r="L1847" s="6">
        <v>554526</v>
      </c>
      <c r="M1847" s="2">
        <v>0</v>
      </c>
      <c r="N1847" s="1" t="s">
        <v>767</v>
      </c>
      <c r="O1847" s="1" t="s">
        <v>651</v>
      </c>
      <c r="P1847" s="2">
        <v>0</v>
      </c>
      <c r="Q1847" s="2">
        <v>0</v>
      </c>
      <c r="R1847" s="2">
        <v>-195459.24</v>
      </c>
      <c r="S1847" s="2">
        <v>0</v>
      </c>
      <c r="T1847" s="2">
        <v>-195459.24</v>
      </c>
      <c r="U1847" s="2">
        <v>0</v>
      </c>
      <c r="V1847" s="2">
        <v>0</v>
      </c>
      <c r="W1847" s="2">
        <v>0</v>
      </c>
      <c r="X1847" s="2">
        <v>-195459.24</v>
      </c>
      <c r="Y1847" s="2">
        <v>0</v>
      </c>
      <c r="Z1847" s="2">
        <v>-195459.24</v>
      </c>
      <c r="AA1847" s="2">
        <v>0</v>
      </c>
    </row>
    <row r="1848" spans="1:27" ht="15" customHeight="1" x14ac:dyDescent="0.25">
      <c r="A1848" s="75" t="str">
        <f t="shared" si="84"/>
        <v>LEEQTF6.3</v>
      </c>
      <c r="B1848" s="75">
        <f>VLOOKUP(L1848,Mapping!D:F,3,0)</f>
        <v>6.3</v>
      </c>
      <c r="C1848" s="75" t="str">
        <f>VLOOKUP(L1848,Mapping!D:G,4,0)</f>
        <v>Mirror</v>
      </c>
      <c r="D1848" s="78">
        <f t="shared" si="85"/>
        <v>-5.9996000000000008E-4</v>
      </c>
      <c r="E1848" s="78">
        <f t="shared" si="86"/>
        <v>-5.9996000000000008E-4</v>
      </c>
      <c r="F1848" s="76">
        <f>VLOOKUP(L1848,Mapping!D:H,5,0)</f>
        <v>0</v>
      </c>
      <c r="G1848" s="1" t="s">
        <v>648</v>
      </c>
      <c r="H1848" s="1" t="s">
        <v>334</v>
      </c>
      <c r="I1848" s="1" t="s">
        <v>1602</v>
      </c>
      <c r="J1848" s="6">
        <v>550000</v>
      </c>
      <c r="K1848" s="1" t="s">
        <v>752</v>
      </c>
      <c r="L1848" s="6">
        <v>554527</v>
      </c>
      <c r="M1848" s="2">
        <v>0</v>
      </c>
      <c r="N1848" s="1" t="s">
        <v>768</v>
      </c>
      <c r="O1848" s="1" t="s">
        <v>651</v>
      </c>
      <c r="P1848" s="2">
        <v>0</v>
      </c>
      <c r="Q1848" s="2">
        <v>0</v>
      </c>
      <c r="R1848" s="2">
        <v>-5999.6</v>
      </c>
      <c r="S1848" s="2">
        <v>0</v>
      </c>
      <c r="T1848" s="2">
        <v>-5999.6</v>
      </c>
      <c r="U1848" s="2">
        <v>0</v>
      </c>
      <c r="V1848" s="2">
        <v>0</v>
      </c>
      <c r="W1848" s="2">
        <v>0</v>
      </c>
      <c r="X1848" s="2">
        <v>-5999.6</v>
      </c>
      <c r="Y1848" s="2">
        <v>0</v>
      </c>
      <c r="Z1848" s="2">
        <v>-5999.6</v>
      </c>
      <c r="AA1848" s="2">
        <v>0</v>
      </c>
    </row>
    <row r="1849" spans="1:27" ht="15" customHeight="1" x14ac:dyDescent="0.25">
      <c r="A1849" s="75" t="str">
        <f t="shared" si="84"/>
        <v>LEEQTF6.3</v>
      </c>
      <c r="B1849" s="75">
        <f>VLOOKUP(L1849,Mapping!D:F,3,0)</f>
        <v>6.3</v>
      </c>
      <c r="C1849" s="75" t="str">
        <f>VLOOKUP(L1849,Mapping!D:G,4,0)</f>
        <v>Mirror</v>
      </c>
      <c r="D1849" s="78">
        <f t="shared" si="85"/>
        <v>-3.2863449999999995E-3</v>
      </c>
      <c r="E1849" s="78">
        <f t="shared" si="86"/>
        <v>-3.2863449999999995E-3</v>
      </c>
      <c r="F1849" s="76">
        <f>VLOOKUP(L1849,Mapping!D:H,5,0)</f>
        <v>0</v>
      </c>
      <c r="G1849" s="1" t="s">
        <v>648</v>
      </c>
      <c r="H1849" s="1" t="s">
        <v>334</v>
      </c>
      <c r="I1849" s="1" t="s">
        <v>1602</v>
      </c>
      <c r="J1849" s="6">
        <v>550000</v>
      </c>
      <c r="K1849" s="1" t="s">
        <v>752</v>
      </c>
      <c r="L1849" s="6">
        <v>555104</v>
      </c>
      <c r="M1849" s="2">
        <v>0</v>
      </c>
      <c r="N1849" s="1" t="s">
        <v>769</v>
      </c>
      <c r="O1849" s="1" t="s">
        <v>651</v>
      </c>
      <c r="P1849" s="2">
        <v>0</v>
      </c>
      <c r="Q1849" s="2">
        <v>0</v>
      </c>
      <c r="R1849" s="2">
        <v>-32863.449999999997</v>
      </c>
      <c r="S1849" s="2">
        <v>0</v>
      </c>
      <c r="T1849" s="2">
        <v>-32863.449999999997</v>
      </c>
      <c r="U1849" s="2">
        <v>0</v>
      </c>
      <c r="V1849" s="2">
        <v>0</v>
      </c>
      <c r="W1849" s="2">
        <v>0</v>
      </c>
      <c r="X1849" s="2">
        <v>-32863.449999999997</v>
      </c>
      <c r="Y1849" s="2">
        <v>0</v>
      </c>
      <c r="Z1849" s="2">
        <v>-32863.449999999997</v>
      </c>
      <c r="AA1849" s="2">
        <v>0</v>
      </c>
    </row>
    <row r="1850" spans="1:27" ht="15" customHeight="1" x14ac:dyDescent="0.25">
      <c r="A1850" s="75" t="str">
        <f t="shared" si="84"/>
        <v>LEEQTF6.3</v>
      </c>
      <c r="B1850" s="75">
        <f>VLOOKUP(L1850,Mapping!D:F,3,0)</f>
        <v>6.3</v>
      </c>
      <c r="C1850" s="75" t="str">
        <f>VLOOKUP(L1850,Mapping!D:G,4,0)</f>
        <v>Mirror</v>
      </c>
      <c r="D1850" s="78">
        <f t="shared" si="85"/>
        <v>-0.739550029</v>
      </c>
      <c r="E1850" s="78">
        <f t="shared" si="86"/>
        <v>-0.739550029</v>
      </c>
      <c r="F1850" s="76">
        <f>VLOOKUP(L1850,Mapping!D:H,5,0)</f>
        <v>0</v>
      </c>
      <c r="G1850" s="1" t="s">
        <v>648</v>
      </c>
      <c r="H1850" s="1" t="s">
        <v>334</v>
      </c>
      <c r="I1850" s="1" t="s">
        <v>1602</v>
      </c>
      <c r="J1850" s="6">
        <v>550000</v>
      </c>
      <c r="K1850" s="1" t="s">
        <v>752</v>
      </c>
      <c r="L1850" s="6">
        <v>555157</v>
      </c>
      <c r="M1850" s="2">
        <v>0</v>
      </c>
      <c r="N1850" s="1" t="s">
        <v>770</v>
      </c>
      <c r="O1850" s="1" t="s">
        <v>651</v>
      </c>
      <c r="P1850" s="2">
        <v>0</v>
      </c>
      <c r="Q1850" s="2">
        <v>0</v>
      </c>
      <c r="R1850" s="2">
        <v>-7395500.29</v>
      </c>
      <c r="S1850" s="2">
        <v>0</v>
      </c>
      <c r="T1850" s="2">
        <v>-7395500.29</v>
      </c>
      <c r="U1850" s="2">
        <v>0</v>
      </c>
      <c r="V1850" s="2">
        <v>0</v>
      </c>
      <c r="W1850" s="2">
        <v>0</v>
      </c>
      <c r="X1850" s="2">
        <v>-7395500.29</v>
      </c>
      <c r="Y1850" s="2">
        <v>0</v>
      </c>
      <c r="Z1850" s="2">
        <v>-7395500.29</v>
      </c>
      <c r="AA1850" s="2">
        <v>0</v>
      </c>
    </row>
    <row r="1851" spans="1:27" ht="15" customHeight="1" x14ac:dyDescent="0.25">
      <c r="A1851" s="75" t="str">
        <f t="shared" si="84"/>
        <v>LEEQTF6.3</v>
      </c>
      <c r="B1851" s="75">
        <f>VLOOKUP(L1851,Mapping!D:F,3,0)</f>
        <v>6.3</v>
      </c>
      <c r="C1851" s="75" t="str">
        <f>VLOOKUP(L1851,Mapping!D:G,4,0)</f>
        <v>Mirror</v>
      </c>
      <c r="D1851" s="78">
        <f t="shared" si="85"/>
        <v>-7.6249309999999997E-3</v>
      </c>
      <c r="E1851" s="78">
        <f t="shared" si="86"/>
        <v>-7.6249309999999997E-3</v>
      </c>
      <c r="F1851" s="76">
        <f>VLOOKUP(L1851,Mapping!D:H,5,0)</f>
        <v>0</v>
      </c>
      <c r="G1851" s="1" t="s">
        <v>648</v>
      </c>
      <c r="H1851" s="1" t="s">
        <v>334</v>
      </c>
      <c r="I1851" s="1" t="s">
        <v>1602</v>
      </c>
      <c r="J1851" s="6">
        <v>550000</v>
      </c>
      <c r="K1851" s="1" t="s">
        <v>752</v>
      </c>
      <c r="L1851" s="6">
        <v>555204</v>
      </c>
      <c r="M1851" s="2">
        <v>0</v>
      </c>
      <c r="N1851" s="1" t="s">
        <v>771</v>
      </c>
      <c r="O1851" s="1" t="s">
        <v>651</v>
      </c>
      <c r="P1851" s="2">
        <v>0</v>
      </c>
      <c r="Q1851" s="2">
        <v>0</v>
      </c>
      <c r="R1851" s="2">
        <v>-76249.31</v>
      </c>
      <c r="S1851" s="2">
        <v>0</v>
      </c>
      <c r="T1851" s="2">
        <v>-76249.31</v>
      </c>
      <c r="U1851" s="2">
        <v>0</v>
      </c>
      <c r="V1851" s="2">
        <v>0</v>
      </c>
      <c r="W1851" s="2">
        <v>0</v>
      </c>
      <c r="X1851" s="2">
        <v>-76249.31</v>
      </c>
      <c r="Y1851" s="2">
        <v>0</v>
      </c>
      <c r="Z1851" s="2">
        <v>-76249.31</v>
      </c>
      <c r="AA1851" s="2">
        <v>0</v>
      </c>
    </row>
    <row r="1852" spans="1:27" ht="15" customHeight="1" x14ac:dyDescent="0.25">
      <c r="A1852" s="75" t="str">
        <f t="shared" si="84"/>
        <v>LEEQTF6.1</v>
      </c>
      <c r="B1852" s="75">
        <f>VLOOKUP(L1852,Mapping!D:F,3,0)</f>
        <v>6.1</v>
      </c>
      <c r="C1852" s="75" t="str">
        <f>VLOOKUP(L1852,Mapping!D:G,4,0)</f>
        <v>Accrual</v>
      </c>
      <c r="D1852" s="78">
        <f t="shared" si="85"/>
        <v>-6.7796609999999993E-2</v>
      </c>
      <c r="E1852" s="78">
        <f t="shared" si="86"/>
        <v>-6.7796609999999993E-2</v>
      </c>
      <c r="F1852" s="76">
        <f>VLOOKUP(L1852,Mapping!D:H,5,0)</f>
        <v>0</v>
      </c>
      <c r="G1852" s="1" t="s">
        <v>648</v>
      </c>
      <c r="H1852" s="1" t="s">
        <v>334</v>
      </c>
      <c r="I1852" s="1" t="s">
        <v>1602</v>
      </c>
      <c r="J1852" s="6">
        <v>550000</v>
      </c>
      <c r="K1852" s="1" t="s">
        <v>752</v>
      </c>
      <c r="L1852" s="6">
        <v>555274</v>
      </c>
      <c r="M1852" s="2">
        <v>0</v>
      </c>
      <c r="N1852" s="1" t="s">
        <v>799</v>
      </c>
      <c r="O1852" s="1" t="s">
        <v>651</v>
      </c>
      <c r="P1852" s="2">
        <v>0</v>
      </c>
      <c r="Q1852" s="2">
        <v>0</v>
      </c>
      <c r="R1852" s="2">
        <v>-677966.1</v>
      </c>
      <c r="S1852" s="2">
        <v>0</v>
      </c>
      <c r="T1852" s="2">
        <v>-677966.1</v>
      </c>
      <c r="U1852" s="2">
        <v>0</v>
      </c>
      <c r="V1852" s="2">
        <v>0</v>
      </c>
      <c r="W1852" s="2">
        <v>0</v>
      </c>
      <c r="X1852" s="2">
        <v>-677966.1</v>
      </c>
      <c r="Y1852" s="2">
        <v>0</v>
      </c>
      <c r="Z1852" s="2">
        <v>-677966.1</v>
      </c>
      <c r="AA1852" s="2">
        <v>0</v>
      </c>
    </row>
    <row r="1853" spans="1:27" ht="15" customHeight="1" x14ac:dyDescent="0.25">
      <c r="A1853" s="75" t="str">
        <f t="shared" si="84"/>
        <v>LEEQTF6.1</v>
      </c>
      <c r="B1853" s="75">
        <f>VLOOKUP(L1853,Mapping!D:F,3,0)</f>
        <v>6.1</v>
      </c>
      <c r="C1853" s="75" t="str">
        <f>VLOOKUP(L1853,Mapping!D:G,4,0)</f>
        <v>Accrual</v>
      </c>
      <c r="D1853" s="78">
        <f t="shared" si="85"/>
        <v>-6.1016949999999999E-3</v>
      </c>
      <c r="E1853" s="78">
        <f t="shared" si="86"/>
        <v>-6.1016949999999999E-3</v>
      </c>
      <c r="F1853" s="76">
        <f>VLOOKUP(L1853,Mapping!D:H,5,0)</f>
        <v>0</v>
      </c>
      <c r="G1853" s="1" t="s">
        <v>648</v>
      </c>
      <c r="H1853" s="1" t="s">
        <v>334</v>
      </c>
      <c r="I1853" s="1" t="s">
        <v>1602</v>
      </c>
      <c r="J1853" s="6">
        <v>550000</v>
      </c>
      <c r="K1853" s="1" t="s">
        <v>752</v>
      </c>
      <c r="L1853" s="6">
        <v>555276</v>
      </c>
      <c r="M1853" s="2">
        <v>0</v>
      </c>
      <c r="N1853" s="1" t="s">
        <v>952</v>
      </c>
      <c r="O1853" s="1" t="s">
        <v>651</v>
      </c>
      <c r="P1853" s="2">
        <v>0</v>
      </c>
      <c r="Q1853" s="2">
        <v>0</v>
      </c>
      <c r="R1853" s="2">
        <v>-61016.95</v>
      </c>
      <c r="S1853" s="2">
        <v>0</v>
      </c>
      <c r="T1853" s="2">
        <v>-61016.95</v>
      </c>
      <c r="U1853" s="2">
        <v>0</v>
      </c>
      <c r="V1853" s="2">
        <v>0</v>
      </c>
      <c r="W1853" s="2">
        <v>0</v>
      </c>
      <c r="X1853" s="2">
        <v>-61016.95</v>
      </c>
      <c r="Y1853" s="2">
        <v>0</v>
      </c>
      <c r="Z1853" s="2">
        <v>-61016.95</v>
      </c>
      <c r="AA1853" s="2">
        <v>0</v>
      </c>
    </row>
    <row r="1854" spans="1:27" ht="15" customHeight="1" x14ac:dyDescent="0.25">
      <c r="A1854" s="75" t="str">
        <f t="shared" si="84"/>
        <v>LEEQTF6.1</v>
      </c>
      <c r="B1854" s="75">
        <f>VLOOKUP(L1854,Mapping!D:F,3,0)</f>
        <v>6.1</v>
      </c>
      <c r="C1854" s="75" t="str">
        <f>VLOOKUP(L1854,Mapping!D:G,4,0)</f>
        <v>Accrual</v>
      </c>
      <c r="D1854" s="78">
        <f t="shared" si="85"/>
        <v>-6.1016949999999999E-3</v>
      </c>
      <c r="E1854" s="78">
        <f t="shared" si="86"/>
        <v>-6.1016949999999999E-3</v>
      </c>
      <c r="F1854" s="76">
        <f>VLOOKUP(L1854,Mapping!D:H,5,0)</f>
        <v>0</v>
      </c>
      <c r="G1854" s="1" t="s">
        <v>648</v>
      </c>
      <c r="H1854" s="1" t="s">
        <v>334</v>
      </c>
      <c r="I1854" s="1" t="s">
        <v>1602</v>
      </c>
      <c r="J1854" s="6">
        <v>550000</v>
      </c>
      <c r="K1854" s="1" t="s">
        <v>752</v>
      </c>
      <c r="L1854" s="6">
        <v>555277</v>
      </c>
      <c r="M1854" s="2">
        <v>0</v>
      </c>
      <c r="N1854" s="1" t="s">
        <v>953</v>
      </c>
      <c r="O1854" s="1" t="s">
        <v>651</v>
      </c>
      <c r="P1854" s="2">
        <v>0</v>
      </c>
      <c r="Q1854" s="2">
        <v>0</v>
      </c>
      <c r="R1854" s="2">
        <v>-61016.95</v>
      </c>
      <c r="S1854" s="2">
        <v>0</v>
      </c>
      <c r="T1854" s="2">
        <v>-61016.95</v>
      </c>
      <c r="U1854" s="2">
        <v>0</v>
      </c>
      <c r="V1854" s="2">
        <v>0</v>
      </c>
      <c r="W1854" s="2">
        <v>0</v>
      </c>
      <c r="X1854" s="2">
        <v>-61016.95</v>
      </c>
      <c r="Y1854" s="2">
        <v>0</v>
      </c>
      <c r="Z1854" s="2">
        <v>-61016.95</v>
      </c>
      <c r="AA1854" s="2">
        <v>0</v>
      </c>
    </row>
    <row r="1855" spans="1:27" ht="15" customHeight="1" x14ac:dyDescent="0.25">
      <c r="A1855" s="75" t="str">
        <f t="shared" si="84"/>
        <v>LEEQTF6.3</v>
      </c>
      <c r="B1855" s="75">
        <f>VLOOKUP(L1855,Mapping!D:F,3,0)</f>
        <v>6.3</v>
      </c>
      <c r="C1855" s="75" t="str">
        <f>VLOOKUP(L1855,Mapping!D:G,4,0)</f>
        <v>Accrual</v>
      </c>
      <c r="D1855" s="78">
        <f t="shared" si="85"/>
        <v>0.08</v>
      </c>
      <c r="E1855" s="78">
        <f t="shared" si="86"/>
        <v>0.08</v>
      </c>
      <c r="F1855" s="76">
        <f>VLOOKUP(L1855,Mapping!D:H,5,0)</f>
        <v>0</v>
      </c>
      <c r="G1855" s="1" t="s">
        <v>648</v>
      </c>
      <c r="H1855" s="1" t="s">
        <v>334</v>
      </c>
      <c r="I1855" s="1" t="s">
        <v>1602</v>
      </c>
      <c r="J1855" s="6">
        <v>550000</v>
      </c>
      <c r="K1855" s="1" t="s">
        <v>752</v>
      </c>
      <c r="L1855" s="6">
        <v>555280</v>
      </c>
      <c r="M1855" s="2">
        <v>0</v>
      </c>
      <c r="N1855" s="1" t="s">
        <v>954</v>
      </c>
      <c r="O1855" s="1" t="s">
        <v>651</v>
      </c>
      <c r="P1855" s="2">
        <v>0</v>
      </c>
      <c r="Q1855" s="2">
        <v>0</v>
      </c>
      <c r="R1855" s="2">
        <v>0</v>
      </c>
      <c r="S1855" s="2">
        <v>800000</v>
      </c>
      <c r="T1855" s="2">
        <v>0</v>
      </c>
      <c r="U1855" s="2">
        <v>800000</v>
      </c>
      <c r="V1855" s="2">
        <v>0</v>
      </c>
      <c r="W1855" s="2">
        <v>0</v>
      </c>
      <c r="X1855" s="2">
        <v>0</v>
      </c>
      <c r="Y1855" s="2">
        <v>800000</v>
      </c>
      <c r="Z1855" s="2">
        <v>0</v>
      </c>
      <c r="AA1855" s="2">
        <v>800000</v>
      </c>
    </row>
    <row r="1856" spans="1:27" ht="15" customHeight="1" x14ac:dyDescent="0.25">
      <c r="A1856" s="75" t="str">
        <f t="shared" si="84"/>
        <v>LEEQTF6.1</v>
      </c>
      <c r="B1856" s="75">
        <f>VLOOKUP(L1856,Mapping!D:F,3,0)</f>
        <v>6.1</v>
      </c>
      <c r="C1856" s="75" t="str">
        <f>VLOOKUP(L1856,Mapping!D:G,4,0)</f>
        <v>Accrual</v>
      </c>
      <c r="D1856" s="78">
        <f t="shared" si="85"/>
        <v>-0.22154399500000002</v>
      </c>
      <c r="E1856" s="78">
        <f t="shared" si="86"/>
        <v>-0.22154399500000002</v>
      </c>
      <c r="F1856" s="76">
        <f>VLOOKUP(L1856,Mapping!D:H,5,0)</f>
        <v>0</v>
      </c>
      <c r="G1856" s="1" t="s">
        <v>648</v>
      </c>
      <c r="H1856" s="1" t="s">
        <v>334</v>
      </c>
      <c r="I1856" s="1" t="s">
        <v>1602</v>
      </c>
      <c r="J1856" s="6">
        <v>550000</v>
      </c>
      <c r="K1856" s="1" t="s">
        <v>752</v>
      </c>
      <c r="L1856" s="6">
        <v>555597</v>
      </c>
      <c r="M1856" s="2">
        <v>0</v>
      </c>
      <c r="N1856" s="1" t="s">
        <v>772</v>
      </c>
      <c r="O1856" s="1" t="s">
        <v>651</v>
      </c>
      <c r="P1856" s="2">
        <v>0</v>
      </c>
      <c r="Q1856" s="2">
        <v>0</v>
      </c>
      <c r="R1856" s="2">
        <v>-2215439.9500000002</v>
      </c>
      <c r="S1856" s="2">
        <v>0</v>
      </c>
      <c r="T1856" s="2">
        <v>-2215439.9500000002</v>
      </c>
      <c r="U1856" s="2">
        <v>0</v>
      </c>
      <c r="V1856" s="2">
        <v>0</v>
      </c>
      <c r="W1856" s="2">
        <v>0</v>
      </c>
      <c r="X1856" s="2">
        <v>-2215439.9500000002</v>
      </c>
      <c r="Y1856" s="2">
        <v>0</v>
      </c>
      <c r="Z1856" s="2">
        <v>-2215439.9500000002</v>
      </c>
      <c r="AA1856" s="2">
        <v>0</v>
      </c>
    </row>
    <row r="1857" spans="1:27" ht="15" customHeight="1" x14ac:dyDescent="0.25">
      <c r="A1857" s="75" t="str">
        <f t="shared" si="84"/>
        <v>LEEQTF6.1</v>
      </c>
      <c r="B1857" s="75">
        <f>VLOOKUP(L1857,Mapping!D:F,3,0)</f>
        <v>6.1</v>
      </c>
      <c r="C1857" s="75" t="str">
        <f>VLOOKUP(L1857,Mapping!D:G,4,0)</f>
        <v>Accrual</v>
      </c>
      <c r="D1857" s="78">
        <f t="shared" si="85"/>
        <v>-0.22154399500000002</v>
      </c>
      <c r="E1857" s="78">
        <f t="shared" si="86"/>
        <v>-0.22154399500000002</v>
      </c>
      <c r="F1857" s="76">
        <f>VLOOKUP(L1857,Mapping!D:H,5,0)</f>
        <v>0</v>
      </c>
      <c r="G1857" s="1" t="s">
        <v>648</v>
      </c>
      <c r="H1857" s="1" t="s">
        <v>334</v>
      </c>
      <c r="I1857" s="1" t="s">
        <v>1602</v>
      </c>
      <c r="J1857" s="6">
        <v>550000</v>
      </c>
      <c r="K1857" s="1" t="s">
        <v>752</v>
      </c>
      <c r="L1857" s="6">
        <v>555598</v>
      </c>
      <c r="M1857" s="2">
        <v>0</v>
      </c>
      <c r="N1857" s="1" t="s">
        <v>773</v>
      </c>
      <c r="O1857" s="1" t="s">
        <v>651</v>
      </c>
      <c r="P1857" s="2">
        <v>0</v>
      </c>
      <c r="Q1857" s="2">
        <v>0</v>
      </c>
      <c r="R1857" s="2">
        <v>-2215439.9500000002</v>
      </c>
      <c r="S1857" s="2">
        <v>0</v>
      </c>
      <c r="T1857" s="2">
        <v>-2215439.9500000002</v>
      </c>
      <c r="U1857" s="2">
        <v>0</v>
      </c>
      <c r="V1857" s="2">
        <v>0</v>
      </c>
      <c r="W1857" s="2">
        <v>0</v>
      </c>
      <c r="X1857" s="2">
        <v>-2215439.9500000002</v>
      </c>
      <c r="Y1857" s="2">
        <v>0</v>
      </c>
      <c r="Z1857" s="2">
        <v>-2215439.9500000002</v>
      </c>
      <c r="AA1857" s="2">
        <v>0</v>
      </c>
    </row>
    <row r="1858" spans="1:27" ht="15" customHeight="1" x14ac:dyDescent="0.25">
      <c r="A1858" s="75" t="str">
        <f t="shared" si="84"/>
        <v>LEEQTF6.1</v>
      </c>
      <c r="B1858" s="75">
        <f>VLOOKUP(L1858,Mapping!D:F,3,0)</f>
        <v>6.1</v>
      </c>
      <c r="C1858" s="75" t="str">
        <f>VLOOKUP(L1858,Mapping!D:G,4,0)</f>
        <v>Accrual</v>
      </c>
      <c r="D1858" s="78">
        <f t="shared" si="85"/>
        <v>4.5859899999999996E-4</v>
      </c>
      <c r="E1858" s="78">
        <f t="shared" si="86"/>
        <v>4.5859899999999996E-4</v>
      </c>
      <c r="F1858" s="76">
        <f>VLOOKUP(L1858,Mapping!D:H,5,0)</f>
        <v>0</v>
      </c>
      <c r="G1858" s="1" t="s">
        <v>648</v>
      </c>
      <c r="H1858" s="1" t="s">
        <v>334</v>
      </c>
      <c r="I1858" s="1" t="s">
        <v>1602</v>
      </c>
      <c r="J1858" s="6">
        <v>550000</v>
      </c>
      <c r="K1858" s="1" t="s">
        <v>752</v>
      </c>
      <c r="L1858" s="6">
        <v>555599</v>
      </c>
      <c r="M1858" s="2">
        <v>0</v>
      </c>
      <c r="N1858" s="1" t="s">
        <v>774</v>
      </c>
      <c r="O1858" s="1" t="s">
        <v>651</v>
      </c>
      <c r="P1858" s="2">
        <v>0</v>
      </c>
      <c r="Q1858" s="2">
        <v>0</v>
      </c>
      <c r="R1858" s="2">
        <v>0</v>
      </c>
      <c r="S1858" s="2">
        <v>4585.99</v>
      </c>
      <c r="T1858" s="2">
        <v>0</v>
      </c>
      <c r="U1858" s="2">
        <v>4585.99</v>
      </c>
      <c r="V1858" s="2">
        <v>0</v>
      </c>
      <c r="W1858" s="2">
        <v>0</v>
      </c>
      <c r="X1858" s="2">
        <v>0</v>
      </c>
      <c r="Y1858" s="2">
        <v>4585.99</v>
      </c>
      <c r="Z1858" s="2">
        <v>0</v>
      </c>
      <c r="AA1858" s="2">
        <v>4585.99</v>
      </c>
    </row>
    <row r="1859" spans="1:27" ht="15" customHeight="1" x14ac:dyDescent="0.25">
      <c r="A1859" s="75" t="str">
        <f t="shared" si="84"/>
        <v>LEEQTF6.1</v>
      </c>
      <c r="B1859" s="75">
        <f>VLOOKUP(L1859,Mapping!D:F,3,0)</f>
        <v>6.1</v>
      </c>
      <c r="C1859" s="75" t="str">
        <f>VLOOKUP(L1859,Mapping!D:G,4,0)</f>
        <v>Accrual</v>
      </c>
      <c r="D1859" s="78">
        <f t="shared" si="85"/>
        <v>4.5859899999999996E-4</v>
      </c>
      <c r="E1859" s="78">
        <f t="shared" si="86"/>
        <v>4.5859899999999996E-4</v>
      </c>
      <c r="F1859" s="76">
        <f>VLOOKUP(L1859,Mapping!D:H,5,0)</f>
        <v>0</v>
      </c>
      <c r="G1859" s="1" t="s">
        <v>648</v>
      </c>
      <c r="H1859" s="1" t="s">
        <v>334</v>
      </c>
      <c r="I1859" s="1" t="s">
        <v>1602</v>
      </c>
      <c r="J1859" s="6">
        <v>550000</v>
      </c>
      <c r="K1859" s="1" t="s">
        <v>752</v>
      </c>
      <c r="L1859" s="6">
        <v>555600</v>
      </c>
      <c r="M1859" s="2">
        <v>0</v>
      </c>
      <c r="N1859" s="1" t="s">
        <v>775</v>
      </c>
      <c r="O1859" s="1" t="s">
        <v>651</v>
      </c>
      <c r="P1859" s="2">
        <v>0</v>
      </c>
      <c r="Q1859" s="2">
        <v>0</v>
      </c>
      <c r="R1859" s="2">
        <v>0</v>
      </c>
      <c r="S1859" s="2">
        <v>4585.99</v>
      </c>
      <c r="T1859" s="2">
        <v>0</v>
      </c>
      <c r="U1859" s="2">
        <v>4585.99</v>
      </c>
      <c r="V1859" s="2">
        <v>0</v>
      </c>
      <c r="W1859" s="2">
        <v>0</v>
      </c>
      <c r="X1859" s="2">
        <v>0</v>
      </c>
      <c r="Y1859" s="2">
        <v>4585.99</v>
      </c>
      <c r="Z1859" s="2">
        <v>0</v>
      </c>
      <c r="AA1859" s="2">
        <v>4585.99</v>
      </c>
    </row>
    <row r="1860" spans="1:27" ht="15" customHeight="1" x14ac:dyDescent="0.25">
      <c r="A1860" s="75" t="str">
        <f t="shared" ref="A1860:A1923" si="87">H1860&amp;B1860</f>
        <v>LEEQTF6.3</v>
      </c>
      <c r="B1860" s="75">
        <f>VLOOKUP(L1860,Mapping!D:F,3,0)</f>
        <v>6.3</v>
      </c>
      <c r="C1860" s="75" t="str">
        <f>VLOOKUP(L1860,Mapping!D:G,4,0)</f>
        <v>Mirror</v>
      </c>
      <c r="D1860" s="78">
        <f t="shared" ref="D1860:D1923" si="88">(X1860+Y1860)/10000000</f>
        <v>-3.3637309999999996E-3</v>
      </c>
      <c r="E1860" s="78">
        <f t="shared" ref="E1860:E1923" si="89">(Z1860+AA1860)/10000000</f>
        <v>-3.3637309999999996E-3</v>
      </c>
      <c r="F1860" s="76">
        <f>VLOOKUP(L1860,Mapping!D:H,5,0)</f>
        <v>0</v>
      </c>
      <c r="G1860" s="1" t="s">
        <v>648</v>
      </c>
      <c r="H1860" s="1" t="s">
        <v>334</v>
      </c>
      <c r="I1860" s="1" t="s">
        <v>1602</v>
      </c>
      <c r="J1860" s="6">
        <v>550000</v>
      </c>
      <c r="K1860" s="1" t="s">
        <v>752</v>
      </c>
      <c r="L1860" s="6">
        <v>556421</v>
      </c>
      <c r="M1860" s="2">
        <v>0</v>
      </c>
      <c r="N1860" s="1" t="s">
        <v>776</v>
      </c>
      <c r="O1860" s="1" t="s">
        <v>651</v>
      </c>
      <c r="P1860" s="2">
        <v>0</v>
      </c>
      <c r="Q1860" s="2">
        <v>0</v>
      </c>
      <c r="R1860" s="2">
        <v>-33637.31</v>
      </c>
      <c r="S1860" s="2">
        <v>0</v>
      </c>
      <c r="T1860" s="2">
        <v>-33637.31</v>
      </c>
      <c r="U1860" s="2">
        <v>0</v>
      </c>
      <c r="V1860" s="2">
        <v>0</v>
      </c>
      <c r="W1860" s="2">
        <v>0</v>
      </c>
      <c r="X1860" s="2">
        <v>-33637.31</v>
      </c>
      <c r="Y1860" s="2">
        <v>0</v>
      </c>
      <c r="Z1860" s="2">
        <v>-33637.31</v>
      </c>
      <c r="AA1860" s="2">
        <v>0</v>
      </c>
    </row>
    <row r="1861" spans="1:27" ht="15" customHeight="1" x14ac:dyDescent="0.25">
      <c r="A1861" s="75" t="str">
        <f t="shared" si="87"/>
        <v>LEEQTF6.1</v>
      </c>
      <c r="B1861" s="75">
        <f>VLOOKUP(L1861,Mapping!D:F,3,0)</f>
        <v>6.1</v>
      </c>
      <c r="C1861" s="75" t="str">
        <f>VLOOKUP(L1861,Mapping!D:G,4,0)</f>
        <v>Accrual</v>
      </c>
      <c r="D1861" s="78">
        <f t="shared" si="88"/>
        <v>-2.4615146550000002</v>
      </c>
      <c r="E1861" s="78">
        <f t="shared" si="89"/>
        <v>-2.4615146550000002</v>
      </c>
      <c r="F1861" s="76">
        <f>VLOOKUP(L1861,Mapping!D:H,5,0)</f>
        <v>0</v>
      </c>
      <c r="G1861" s="1" t="s">
        <v>648</v>
      </c>
      <c r="H1861" s="1" t="s">
        <v>334</v>
      </c>
      <c r="I1861" s="1" t="s">
        <v>1602</v>
      </c>
      <c r="J1861" s="6">
        <v>555100</v>
      </c>
      <c r="K1861" s="1" t="s">
        <v>777</v>
      </c>
      <c r="L1861" s="6">
        <v>555100</v>
      </c>
      <c r="M1861" s="2">
        <v>0</v>
      </c>
      <c r="N1861" s="1" t="s">
        <v>778</v>
      </c>
      <c r="O1861" s="1" t="s">
        <v>651</v>
      </c>
      <c r="P1861" s="2">
        <v>0</v>
      </c>
      <c r="Q1861" s="2">
        <v>0</v>
      </c>
      <c r="R1861" s="2">
        <v>-24615146.550000001</v>
      </c>
      <c r="S1861" s="2">
        <v>0</v>
      </c>
      <c r="T1861" s="2">
        <v>-24615146.550000001</v>
      </c>
      <c r="U1861" s="2">
        <v>0</v>
      </c>
      <c r="V1861" s="2">
        <v>0</v>
      </c>
      <c r="W1861" s="2">
        <v>0</v>
      </c>
      <c r="X1861" s="2">
        <v>-24615146.550000001</v>
      </c>
      <c r="Y1861" s="2">
        <v>0</v>
      </c>
      <c r="Z1861" s="2">
        <v>-24615146.550000001</v>
      </c>
      <c r="AA1861" s="2">
        <v>0</v>
      </c>
    </row>
    <row r="1862" spans="1:27" ht="15" customHeight="1" x14ac:dyDescent="0.25">
      <c r="A1862" s="75" t="str">
        <f t="shared" si="87"/>
        <v>LEEQTF6.1</v>
      </c>
      <c r="B1862" s="75">
        <f>VLOOKUP(L1862,Mapping!D:F,3,0)</f>
        <v>6.1</v>
      </c>
      <c r="C1862" s="75" t="str">
        <f>VLOOKUP(L1862,Mapping!D:G,4,0)</f>
        <v>Accrual</v>
      </c>
      <c r="D1862" s="78">
        <f t="shared" si="88"/>
        <v>5.0954290000000003E-3</v>
      </c>
      <c r="E1862" s="78">
        <f t="shared" si="89"/>
        <v>5.0954290000000003E-3</v>
      </c>
      <c r="F1862" s="76">
        <f>VLOOKUP(L1862,Mapping!D:H,5,0)</f>
        <v>0</v>
      </c>
      <c r="G1862" s="1" t="s">
        <v>648</v>
      </c>
      <c r="H1862" s="1" t="s">
        <v>334</v>
      </c>
      <c r="I1862" s="1" t="s">
        <v>1602</v>
      </c>
      <c r="J1862" s="6">
        <v>555100</v>
      </c>
      <c r="K1862" s="1" t="s">
        <v>777</v>
      </c>
      <c r="L1862" s="6">
        <v>555329</v>
      </c>
      <c r="M1862" s="2">
        <v>0</v>
      </c>
      <c r="N1862" s="1" t="s">
        <v>779</v>
      </c>
      <c r="O1862" s="1" t="s">
        <v>651</v>
      </c>
      <c r="P1862" s="2">
        <v>0</v>
      </c>
      <c r="Q1862" s="2">
        <v>0</v>
      </c>
      <c r="R1862" s="2">
        <v>0</v>
      </c>
      <c r="S1862" s="2">
        <v>50954.29</v>
      </c>
      <c r="T1862" s="2">
        <v>0</v>
      </c>
      <c r="U1862" s="2">
        <v>50954.29</v>
      </c>
      <c r="V1862" s="2">
        <v>0</v>
      </c>
      <c r="W1862" s="2">
        <v>0</v>
      </c>
      <c r="X1862" s="2">
        <v>0</v>
      </c>
      <c r="Y1862" s="2">
        <v>50954.29</v>
      </c>
      <c r="Z1862" s="2">
        <v>0</v>
      </c>
      <c r="AA1862" s="2">
        <v>50954.29</v>
      </c>
    </row>
    <row r="1863" spans="1:27" ht="15" customHeight="1" x14ac:dyDescent="0.25">
      <c r="A1863" s="75" t="str">
        <f t="shared" si="87"/>
        <v>LEEQTF6.1</v>
      </c>
      <c r="B1863" s="75">
        <f>VLOOKUP(L1863,Mapping!D:F,3,0)</f>
        <v>6.1</v>
      </c>
      <c r="C1863" s="75" t="str">
        <f>VLOOKUP(L1863,Mapping!D:G,4,0)</f>
        <v>Accrual</v>
      </c>
      <c r="D1863" s="78">
        <f t="shared" si="88"/>
        <v>-0.31355932200000003</v>
      </c>
      <c r="E1863" s="78">
        <f t="shared" si="89"/>
        <v>-0.31355932200000003</v>
      </c>
      <c r="F1863" s="76">
        <f>VLOOKUP(L1863,Mapping!D:H,5,0)</f>
        <v>0</v>
      </c>
      <c r="G1863" s="1" t="s">
        <v>648</v>
      </c>
      <c r="H1863" s="1" t="s">
        <v>334</v>
      </c>
      <c r="I1863" s="1" t="s">
        <v>1602</v>
      </c>
      <c r="J1863" s="6">
        <v>555100</v>
      </c>
      <c r="K1863" s="1" t="s">
        <v>777</v>
      </c>
      <c r="L1863" s="6">
        <v>557773</v>
      </c>
      <c r="M1863" s="2">
        <v>0</v>
      </c>
      <c r="N1863" s="1" t="s">
        <v>1028</v>
      </c>
      <c r="O1863" s="1" t="s">
        <v>651</v>
      </c>
      <c r="P1863" s="2">
        <v>0</v>
      </c>
      <c r="Q1863" s="2">
        <v>0</v>
      </c>
      <c r="R1863" s="2">
        <v>-3135593.22</v>
      </c>
      <c r="S1863" s="2">
        <v>0</v>
      </c>
      <c r="T1863" s="2">
        <v>-3135593.22</v>
      </c>
      <c r="U1863" s="2">
        <v>0</v>
      </c>
      <c r="V1863" s="2">
        <v>0</v>
      </c>
      <c r="W1863" s="2">
        <v>0</v>
      </c>
      <c r="X1863" s="2">
        <v>-3135593.22</v>
      </c>
      <c r="Y1863" s="2">
        <v>0</v>
      </c>
      <c r="Z1863" s="2">
        <v>-3135593.22</v>
      </c>
      <c r="AA1863" s="2">
        <v>0</v>
      </c>
    </row>
    <row r="1864" spans="1:27" ht="15" customHeight="1" x14ac:dyDescent="0.25">
      <c r="A1864" s="75" t="str">
        <f t="shared" si="87"/>
        <v>LEEQTF6.1</v>
      </c>
      <c r="B1864" s="75">
        <f>VLOOKUP(L1864,Mapping!D:F,3,0)</f>
        <v>6.1</v>
      </c>
      <c r="C1864" s="75" t="str">
        <f>VLOOKUP(L1864,Mapping!D:G,4,0)</f>
        <v>Accrual</v>
      </c>
      <c r="D1864" s="78">
        <f t="shared" si="88"/>
        <v>-2.8220340000000003E-2</v>
      </c>
      <c r="E1864" s="78">
        <f t="shared" si="89"/>
        <v>-2.8220340000000003E-2</v>
      </c>
      <c r="F1864" s="76">
        <f>VLOOKUP(L1864,Mapping!D:H,5,0)</f>
        <v>0</v>
      </c>
      <c r="G1864" s="1" t="s">
        <v>648</v>
      </c>
      <c r="H1864" s="1" t="s">
        <v>334</v>
      </c>
      <c r="I1864" s="1" t="s">
        <v>1602</v>
      </c>
      <c r="J1864" s="6">
        <v>555100</v>
      </c>
      <c r="K1864" s="1" t="s">
        <v>777</v>
      </c>
      <c r="L1864" s="6">
        <v>557774</v>
      </c>
      <c r="M1864" s="2">
        <v>0</v>
      </c>
      <c r="N1864" s="1" t="s">
        <v>1029</v>
      </c>
      <c r="O1864" s="1" t="s">
        <v>651</v>
      </c>
      <c r="P1864" s="2">
        <v>0</v>
      </c>
      <c r="Q1864" s="2">
        <v>0</v>
      </c>
      <c r="R1864" s="2">
        <v>-282203.40000000002</v>
      </c>
      <c r="S1864" s="2">
        <v>0</v>
      </c>
      <c r="T1864" s="2">
        <v>-282203.40000000002</v>
      </c>
      <c r="U1864" s="2">
        <v>0</v>
      </c>
      <c r="V1864" s="2">
        <v>0</v>
      </c>
      <c r="W1864" s="2">
        <v>0</v>
      </c>
      <c r="X1864" s="2">
        <v>-282203.40000000002</v>
      </c>
      <c r="Y1864" s="2">
        <v>0</v>
      </c>
      <c r="Z1864" s="2">
        <v>-282203.40000000002</v>
      </c>
      <c r="AA1864" s="2">
        <v>0</v>
      </c>
    </row>
    <row r="1865" spans="1:27" ht="15" customHeight="1" x14ac:dyDescent="0.25">
      <c r="A1865" s="75" t="str">
        <f t="shared" si="87"/>
        <v>LEEQTF6.1</v>
      </c>
      <c r="B1865" s="75">
        <f>VLOOKUP(L1865,Mapping!D:F,3,0)</f>
        <v>6.1</v>
      </c>
      <c r="C1865" s="75" t="str">
        <f>VLOOKUP(L1865,Mapping!D:G,4,0)</f>
        <v>Accrual</v>
      </c>
      <c r="D1865" s="78">
        <f t="shared" si="88"/>
        <v>-2.8220340000000003E-2</v>
      </c>
      <c r="E1865" s="78">
        <f t="shared" si="89"/>
        <v>-2.8220340000000003E-2</v>
      </c>
      <c r="F1865" s="76">
        <f>VLOOKUP(L1865,Mapping!D:H,5,0)</f>
        <v>0</v>
      </c>
      <c r="G1865" s="1" t="s">
        <v>648</v>
      </c>
      <c r="H1865" s="1" t="s">
        <v>334</v>
      </c>
      <c r="I1865" s="1" t="s">
        <v>1602</v>
      </c>
      <c r="J1865" s="6">
        <v>555100</v>
      </c>
      <c r="K1865" s="1" t="s">
        <v>777</v>
      </c>
      <c r="L1865" s="6">
        <v>557775</v>
      </c>
      <c r="M1865" s="2">
        <v>0</v>
      </c>
      <c r="N1865" s="1" t="s">
        <v>1030</v>
      </c>
      <c r="O1865" s="1" t="s">
        <v>651</v>
      </c>
      <c r="P1865" s="2">
        <v>0</v>
      </c>
      <c r="Q1865" s="2">
        <v>0</v>
      </c>
      <c r="R1865" s="2">
        <v>-282203.40000000002</v>
      </c>
      <c r="S1865" s="2">
        <v>0</v>
      </c>
      <c r="T1865" s="2">
        <v>-282203.40000000002</v>
      </c>
      <c r="U1865" s="2">
        <v>0</v>
      </c>
      <c r="V1865" s="2">
        <v>0</v>
      </c>
      <c r="W1865" s="2">
        <v>0</v>
      </c>
      <c r="X1865" s="2">
        <v>-282203.40000000002</v>
      </c>
      <c r="Y1865" s="2">
        <v>0</v>
      </c>
      <c r="Z1865" s="2">
        <v>-282203.40000000002</v>
      </c>
      <c r="AA1865" s="2">
        <v>0</v>
      </c>
    </row>
    <row r="1866" spans="1:27" ht="15" customHeight="1" x14ac:dyDescent="0.25">
      <c r="A1866" s="75" t="str">
        <f t="shared" si="87"/>
        <v>LEEQTF6.3</v>
      </c>
      <c r="B1866" s="75">
        <f>VLOOKUP(L1866,Mapping!D:F,3,0)</f>
        <v>6.3</v>
      </c>
      <c r="C1866" s="75" t="str">
        <f>VLOOKUP(L1866,Mapping!D:G,4,0)</f>
        <v>Accrual</v>
      </c>
      <c r="D1866" s="78">
        <f t="shared" si="88"/>
        <v>0.37000000199999999</v>
      </c>
      <c r="E1866" s="78">
        <f t="shared" si="89"/>
        <v>0.37000000199999999</v>
      </c>
      <c r="F1866" s="76">
        <f>VLOOKUP(L1866,Mapping!D:H,5,0)</f>
        <v>0</v>
      </c>
      <c r="G1866" s="1" t="s">
        <v>648</v>
      </c>
      <c r="H1866" s="1" t="s">
        <v>334</v>
      </c>
      <c r="I1866" s="1" t="s">
        <v>1602</v>
      </c>
      <c r="J1866" s="6">
        <v>555100</v>
      </c>
      <c r="K1866" s="1" t="s">
        <v>777</v>
      </c>
      <c r="L1866" s="6">
        <v>557776</v>
      </c>
      <c r="M1866" s="2">
        <v>0</v>
      </c>
      <c r="N1866" s="1" t="s">
        <v>1031</v>
      </c>
      <c r="O1866" s="1" t="s">
        <v>651</v>
      </c>
      <c r="P1866" s="2">
        <v>0</v>
      </c>
      <c r="Q1866" s="2">
        <v>0</v>
      </c>
      <c r="R1866" s="2">
        <v>0</v>
      </c>
      <c r="S1866" s="2">
        <v>3700000.02</v>
      </c>
      <c r="T1866" s="2">
        <v>0</v>
      </c>
      <c r="U1866" s="2">
        <v>3700000.02</v>
      </c>
      <c r="V1866" s="2">
        <v>0</v>
      </c>
      <c r="W1866" s="2">
        <v>0</v>
      </c>
      <c r="X1866" s="2">
        <v>0</v>
      </c>
      <c r="Y1866" s="2">
        <v>3700000.02</v>
      </c>
      <c r="Z1866" s="2">
        <v>0</v>
      </c>
      <c r="AA1866" s="2">
        <v>3700000.02</v>
      </c>
    </row>
    <row r="1867" spans="1:27" ht="15" customHeight="1" x14ac:dyDescent="0.25">
      <c r="A1867" s="75" t="str">
        <f t="shared" si="87"/>
        <v>LEEQTFIgnore</v>
      </c>
      <c r="B1867" s="75" t="str">
        <f>VLOOKUP(L1867,Mapping!D:F,3,0)</f>
        <v>Ignore</v>
      </c>
      <c r="C1867" s="75" t="str">
        <f>VLOOKUP(L1867,Mapping!D:G,4,0)</f>
        <v>Ignore</v>
      </c>
      <c r="D1867" s="78">
        <f t="shared" si="88"/>
        <v>-2.0441422000000001E-2</v>
      </c>
      <c r="E1867" s="78">
        <f t="shared" si="89"/>
        <v>-2.0441422000000001E-2</v>
      </c>
      <c r="F1867" s="76">
        <f>VLOOKUP(L1867,Mapping!D:H,5,0)</f>
        <v>0</v>
      </c>
      <c r="G1867" s="1" t="s">
        <v>648</v>
      </c>
      <c r="H1867" s="1" t="s">
        <v>334</v>
      </c>
      <c r="I1867" s="1" t="s">
        <v>1602</v>
      </c>
      <c r="J1867" s="6">
        <v>555300</v>
      </c>
      <c r="K1867" s="1" t="s">
        <v>783</v>
      </c>
      <c r="L1867" s="6">
        <v>554346</v>
      </c>
      <c r="M1867" s="2">
        <v>0</v>
      </c>
      <c r="N1867" s="1" t="s">
        <v>804</v>
      </c>
      <c r="O1867" s="1" t="s">
        <v>651</v>
      </c>
      <c r="P1867" s="2">
        <v>0</v>
      </c>
      <c r="Q1867" s="2">
        <v>0</v>
      </c>
      <c r="R1867" s="2">
        <v>-204414.22</v>
      </c>
      <c r="S1867" s="2">
        <v>0</v>
      </c>
      <c r="T1867" s="2">
        <v>-204414.22</v>
      </c>
      <c r="U1867" s="2">
        <v>0</v>
      </c>
      <c r="V1867" s="2">
        <v>0</v>
      </c>
      <c r="W1867" s="2">
        <v>0</v>
      </c>
      <c r="X1867" s="2">
        <v>-204414.22</v>
      </c>
      <c r="Y1867" s="2">
        <v>0</v>
      </c>
      <c r="Z1867" s="2">
        <v>-204414.22</v>
      </c>
      <c r="AA1867" s="2">
        <v>0</v>
      </c>
    </row>
    <row r="1868" spans="1:27" ht="15" customHeight="1" x14ac:dyDescent="0.25">
      <c r="A1868" s="75" t="str">
        <f t="shared" si="87"/>
        <v>LEGROWIgnore</v>
      </c>
      <c r="B1868" s="75" t="str">
        <f>VLOOKUP(L1868,Mapping!D:F,3,0)</f>
        <v>Ignore</v>
      </c>
      <c r="C1868" s="75" t="str">
        <f>VLOOKUP(L1868,Mapping!D:G,4,0)</f>
        <v>Ignore</v>
      </c>
      <c r="D1868" s="78">
        <f t="shared" si="88"/>
        <v>-43.624952987999997</v>
      </c>
      <c r="E1868" s="78">
        <f t="shared" si="89"/>
        <v>-353.413413757</v>
      </c>
      <c r="F1868" s="76" t="str">
        <f>VLOOKUP(L1868,Mapping!D:H,5,0)</f>
        <v>AUM</v>
      </c>
      <c r="G1868" s="1" t="s">
        <v>648</v>
      </c>
      <c r="H1868" s="1" t="s">
        <v>352</v>
      </c>
      <c r="I1868" s="1" t="s">
        <v>355</v>
      </c>
      <c r="J1868" s="6">
        <v>101000</v>
      </c>
      <c r="K1868" s="1" t="s">
        <v>806</v>
      </c>
      <c r="L1868" s="6">
        <v>101100</v>
      </c>
      <c r="M1868" s="2">
        <v>0</v>
      </c>
      <c r="N1868" s="1" t="s">
        <v>807</v>
      </c>
      <c r="O1868" s="1" t="s">
        <v>651</v>
      </c>
      <c r="P1868" s="2">
        <v>-3097884607.6900001</v>
      </c>
      <c r="Q1868" s="2">
        <v>0</v>
      </c>
      <c r="R1868" s="2">
        <v>-436249529.88</v>
      </c>
      <c r="S1868" s="2">
        <v>0</v>
      </c>
      <c r="T1868" s="2">
        <v>-3534134137.5700002</v>
      </c>
      <c r="U1868" s="2">
        <v>0</v>
      </c>
      <c r="V1868" s="2">
        <v>-3097884607.6900001</v>
      </c>
      <c r="W1868" s="2">
        <v>0</v>
      </c>
      <c r="X1868" s="2">
        <v>-436249529.88</v>
      </c>
      <c r="Y1868" s="2">
        <v>0</v>
      </c>
      <c r="Z1868" s="2">
        <v>-3534134137.5700002</v>
      </c>
      <c r="AA1868" s="2">
        <v>0</v>
      </c>
    </row>
    <row r="1869" spans="1:27" ht="15" customHeight="1" x14ac:dyDescent="0.25">
      <c r="A1869" s="75" t="str">
        <f t="shared" si="87"/>
        <v>LEGROWIgnore</v>
      </c>
      <c r="B1869" s="75" t="str">
        <f>VLOOKUP(L1869,Mapping!D:F,3,0)</f>
        <v>Ignore</v>
      </c>
      <c r="C1869" s="75" t="str">
        <f>VLOOKUP(L1869,Mapping!D:G,4,0)</f>
        <v>Ignore</v>
      </c>
      <c r="D1869" s="78">
        <f t="shared" si="88"/>
        <v>0</v>
      </c>
      <c r="E1869" s="78">
        <f t="shared" si="89"/>
        <v>-7.0000000000000006E-9</v>
      </c>
      <c r="F1869" s="76" t="str">
        <f>VLOOKUP(L1869,Mapping!D:H,5,0)</f>
        <v>AUM</v>
      </c>
      <c r="G1869" s="1" t="s">
        <v>648</v>
      </c>
      <c r="H1869" s="1" t="s">
        <v>352</v>
      </c>
      <c r="I1869" s="1" t="s">
        <v>355</v>
      </c>
      <c r="J1869" s="6">
        <v>105000</v>
      </c>
      <c r="K1869" s="1" t="s">
        <v>654</v>
      </c>
      <c r="L1869" s="6">
        <v>105100</v>
      </c>
      <c r="M1869" s="2">
        <v>0</v>
      </c>
      <c r="N1869" s="1" t="s">
        <v>655</v>
      </c>
      <c r="O1869" s="1" t="s">
        <v>651</v>
      </c>
      <c r="P1869" s="2">
        <v>-7.0000000000000007E-2</v>
      </c>
      <c r="Q1869" s="2">
        <v>0</v>
      </c>
      <c r="R1869" s="2">
        <v>0</v>
      </c>
      <c r="S1869" s="2">
        <v>0</v>
      </c>
      <c r="T1869" s="2">
        <v>-7.0000000000000007E-2</v>
      </c>
      <c r="U1869" s="2">
        <v>0</v>
      </c>
      <c r="V1869" s="2">
        <v>-7.0000000000000007E-2</v>
      </c>
      <c r="W1869" s="2">
        <v>0</v>
      </c>
      <c r="X1869" s="2">
        <v>0</v>
      </c>
      <c r="Y1869" s="2">
        <v>0</v>
      </c>
      <c r="Z1869" s="2">
        <v>-7.0000000000000007E-2</v>
      </c>
      <c r="AA1869" s="2">
        <v>0</v>
      </c>
    </row>
    <row r="1870" spans="1:27" ht="15" customHeight="1" x14ac:dyDescent="0.25">
      <c r="A1870" s="75" t="str">
        <f t="shared" si="87"/>
        <v>LEGROWIgnore</v>
      </c>
      <c r="B1870" s="75" t="str">
        <f>VLOOKUP(L1870,Mapping!D:F,3,0)</f>
        <v>Ignore</v>
      </c>
      <c r="C1870" s="75" t="str">
        <f>VLOOKUP(L1870,Mapping!D:G,4,0)</f>
        <v>Ignore</v>
      </c>
      <c r="D1870" s="78">
        <f t="shared" si="88"/>
        <v>-5.9436656000000004E-2</v>
      </c>
      <c r="E1870" s="78">
        <f t="shared" si="89"/>
        <v>-0.18299766200000001</v>
      </c>
      <c r="F1870" s="76" t="str">
        <f>VLOOKUP(L1870,Mapping!D:H,5,0)</f>
        <v>AUM</v>
      </c>
      <c r="G1870" s="1" t="s">
        <v>648</v>
      </c>
      <c r="H1870" s="1" t="s">
        <v>352</v>
      </c>
      <c r="I1870" s="1" t="s">
        <v>355</v>
      </c>
      <c r="J1870" s="6">
        <v>110000</v>
      </c>
      <c r="K1870" s="1" t="s">
        <v>656</v>
      </c>
      <c r="L1870" s="6">
        <v>110116</v>
      </c>
      <c r="M1870" s="2">
        <v>0</v>
      </c>
      <c r="N1870" s="1" t="s">
        <v>659</v>
      </c>
      <c r="O1870" s="1" t="s">
        <v>651</v>
      </c>
      <c r="P1870" s="2">
        <v>-1235610.06</v>
      </c>
      <c r="Q1870" s="2">
        <v>0</v>
      </c>
      <c r="R1870" s="2">
        <v>-594366.56000000006</v>
      </c>
      <c r="S1870" s="2">
        <v>0</v>
      </c>
      <c r="T1870" s="2">
        <v>-1829976.62</v>
      </c>
      <c r="U1870" s="2">
        <v>0</v>
      </c>
      <c r="V1870" s="2">
        <v>-1235610.06</v>
      </c>
      <c r="W1870" s="2">
        <v>0</v>
      </c>
      <c r="X1870" s="2">
        <v>-594366.56000000006</v>
      </c>
      <c r="Y1870" s="2">
        <v>0</v>
      </c>
      <c r="Z1870" s="2">
        <v>-1829976.62</v>
      </c>
      <c r="AA1870" s="2">
        <v>0</v>
      </c>
    </row>
    <row r="1871" spans="1:27" ht="15" customHeight="1" x14ac:dyDescent="0.25">
      <c r="A1871" s="75" t="str">
        <f t="shared" si="87"/>
        <v>LEGROWIgnore</v>
      </c>
      <c r="B1871" s="75" t="str">
        <f>VLOOKUP(L1871,Mapping!D:F,3,0)</f>
        <v>Ignore</v>
      </c>
      <c r="C1871" s="75" t="str">
        <f>VLOOKUP(L1871,Mapping!D:G,4,0)</f>
        <v>Ignore</v>
      </c>
      <c r="D1871" s="78">
        <f t="shared" si="88"/>
        <v>-3.7145626000000001E-2</v>
      </c>
      <c r="E1871" s="78">
        <f t="shared" si="89"/>
        <v>-3.7145626000000001E-2</v>
      </c>
      <c r="F1871" s="76" t="str">
        <f>VLOOKUP(L1871,Mapping!D:H,5,0)</f>
        <v>AUM</v>
      </c>
      <c r="G1871" s="1" t="s">
        <v>648</v>
      </c>
      <c r="H1871" s="1" t="s">
        <v>352</v>
      </c>
      <c r="I1871" s="1" t="s">
        <v>355</v>
      </c>
      <c r="J1871" s="6">
        <v>110000</v>
      </c>
      <c r="K1871" s="1" t="s">
        <v>656</v>
      </c>
      <c r="L1871" s="6">
        <v>110125</v>
      </c>
      <c r="M1871" s="2">
        <v>0</v>
      </c>
      <c r="N1871" s="1" t="s">
        <v>1713</v>
      </c>
      <c r="O1871" s="1" t="s">
        <v>651</v>
      </c>
      <c r="P1871" s="2">
        <v>0</v>
      </c>
      <c r="Q1871" s="2">
        <v>0</v>
      </c>
      <c r="R1871" s="2">
        <v>-371456.26</v>
      </c>
      <c r="S1871" s="2">
        <v>0</v>
      </c>
      <c r="T1871" s="2">
        <v>-371456.26</v>
      </c>
      <c r="U1871" s="2">
        <v>0</v>
      </c>
      <c r="V1871" s="2">
        <v>0</v>
      </c>
      <c r="W1871" s="2">
        <v>0</v>
      </c>
      <c r="X1871" s="2">
        <v>-371456.26</v>
      </c>
      <c r="Y1871" s="2">
        <v>0</v>
      </c>
      <c r="Z1871" s="2">
        <v>-371456.26</v>
      </c>
      <c r="AA1871" s="2">
        <v>0</v>
      </c>
    </row>
    <row r="1872" spans="1:27" ht="15" customHeight="1" x14ac:dyDescent="0.25">
      <c r="A1872" s="75" t="str">
        <f t="shared" si="87"/>
        <v>LEGROWIgnore</v>
      </c>
      <c r="B1872" s="75" t="str">
        <f>VLOOKUP(L1872,Mapping!D:F,3,0)</f>
        <v>Ignore</v>
      </c>
      <c r="C1872" s="75" t="str">
        <f>VLOOKUP(L1872,Mapping!D:G,4,0)</f>
        <v>Ignore</v>
      </c>
      <c r="D1872" s="78">
        <f t="shared" si="88"/>
        <v>5.3022083279999999</v>
      </c>
      <c r="E1872" s="78">
        <f t="shared" si="89"/>
        <v>-21.784177333000002</v>
      </c>
      <c r="F1872" s="76" t="str">
        <f>VLOOKUP(L1872,Mapping!D:H,5,0)</f>
        <v>AUM</v>
      </c>
      <c r="G1872" s="1" t="s">
        <v>648</v>
      </c>
      <c r="H1872" s="1" t="s">
        <v>352</v>
      </c>
      <c r="I1872" s="1" t="s">
        <v>355</v>
      </c>
      <c r="J1872" s="6">
        <v>110000</v>
      </c>
      <c r="K1872" s="1" t="s">
        <v>656</v>
      </c>
      <c r="L1872" s="6">
        <v>110247</v>
      </c>
      <c r="M1872" s="2">
        <v>0</v>
      </c>
      <c r="N1872" s="1" t="s">
        <v>660</v>
      </c>
      <c r="O1872" s="1" t="s">
        <v>651</v>
      </c>
      <c r="P1872" s="2">
        <v>-270863856.61000001</v>
      </c>
      <c r="Q1872" s="2">
        <v>0</v>
      </c>
      <c r="R1872" s="2">
        <v>0</v>
      </c>
      <c r="S1872" s="2">
        <v>53022083.280000001</v>
      </c>
      <c r="T1872" s="2">
        <v>-217841773.33000001</v>
      </c>
      <c r="U1872" s="2">
        <v>0</v>
      </c>
      <c r="V1872" s="2">
        <v>-270863856.61000001</v>
      </c>
      <c r="W1872" s="2">
        <v>0</v>
      </c>
      <c r="X1872" s="2">
        <v>0</v>
      </c>
      <c r="Y1872" s="2">
        <v>53022083.280000001</v>
      </c>
      <c r="Z1872" s="2">
        <v>-217841773.33000001</v>
      </c>
      <c r="AA1872" s="2">
        <v>0</v>
      </c>
    </row>
    <row r="1873" spans="1:27" ht="15" customHeight="1" x14ac:dyDescent="0.25">
      <c r="A1873" s="75" t="str">
        <f t="shared" si="87"/>
        <v>LEGROWIgnore</v>
      </c>
      <c r="B1873" s="75" t="str">
        <f>VLOOKUP(L1873,Mapping!D:F,3,0)</f>
        <v>Ignore</v>
      </c>
      <c r="C1873" s="75" t="str">
        <f>VLOOKUP(L1873,Mapping!D:G,4,0)</f>
        <v>Ignore</v>
      </c>
      <c r="D1873" s="78">
        <f t="shared" si="88"/>
        <v>-2.25414E-2</v>
      </c>
      <c r="E1873" s="78">
        <f t="shared" si="89"/>
        <v>-2.25414E-2</v>
      </c>
      <c r="F1873" s="76" t="str">
        <f>VLOOKUP(L1873,Mapping!D:H,5,0)</f>
        <v>AUM</v>
      </c>
      <c r="G1873" s="1" t="s">
        <v>648</v>
      </c>
      <c r="H1873" s="1" t="s">
        <v>352</v>
      </c>
      <c r="I1873" s="1" t="s">
        <v>355</v>
      </c>
      <c r="J1873" s="6">
        <v>132000</v>
      </c>
      <c r="K1873" s="1" t="s">
        <v>661</v>
      </c>
      <c r="L1873" s="6">
        <v>132100</v>
      </c>
      <c r="M1873" s="2">
        <v>0</v>
      </c>
      <c r="N1873" s="1" t="s">
        <v>809</v>
      </c>
      <c r="O1873" s="1" t="s">
        <v>651</v>
      </c>
      <c r="P1873" s="2">
        <v>0</v>
      </c>
      <c r="Q1873" s="2">
        <v>0</v>
      </c>
      <c r="R1873" s="2">
        <v>-225414</v>
      </c>
      <c r="S1873" s="2">
        <v>0</v>
      </c>
      <c r="T1873" s="2">
        <v>-225414</v>
      </c>
      <c r="U1873" s="2">
        <v>0</v>
      </c>
      <c r="V1873" s="2">
        <v>0</v>
      </c>
      <c r="W1873" s="2">
        <v>0</v>
      </c>
      <c r="X1873" s="2">
        <v>-225414</v>
      </c>
      <c r="Y1873" s="2">
        <v>0</v>
      </c>
      <c r="Z1873" s="2">
        <v>-225414</v>
      </c>
      <c r="AA1873" s="2">
        <v>0</v>
      </c>
    </row>
    <row r="1874" spans="1:27" ht="15" customHeight="1" x14ac:dyDescent="0.25">
      <c r="A1874" s="75" t="str">
        <f t="shared" si="87"/>
        <v>LEGROWIgnore</v>
      </c>
      <c r="B1874" s="75" t="str">
        <f>VLOOKUP(L1874,Mapping!D:F,3,0)</f>
        <v>Ignore</v>
      </c>
      <c r="C1874" s="75" t="str">
        <f>VLOOKUP(L1874,Mapping!D:G,4,0)</f>
        <v>Ignore</v>
      </c>
      <c r="D1874" s="78">
        <f t="shared" si="88"/>
        <v>0.47686636500000001</v>
      </c>
      <c r="E1874" s="78">
        <f t="shared" si="89"/>
        <v>0.41951023300000001</v>
      </c>
      <c r="F1874" s="76" t="str">
        <f>VLOOKUP(L1874,Mapping!D:H,5,0)</f>
        <v>AUM</v>
      </c>
      <c r="G1874" s="1" t="s">
        <v>648</v>
      </c>
      <c r="H1874" s="1" t="s">
        <v>352</v>
      </c>
      <c r="I1874" s="1" t="s">
        <v>355</v>
      </c>
      <c r="J1874" s="6">
        <v>132000</v>
      </c>
      <c r="K1874" s="1" t="s">
        <v>661</v>
      </c>
      <c r="L1874" s="6">
        <v>132121</v>
      </c>
      <c r="M1874" s="2">
        <v>0</v>
      </c>
      <c r="N1874" s="1" t="s">
        <v>662</v>
      </c>
      <c r="O1874" s="1" t="s">
        <v>651</v>
      </c>
      <c r="P1874" s="2">
        <v>-573561.32000000007</v>
      </c>
      <c r="Q1874" s="2">
        <v>0</v>
      </c>
      <c r="R1874" s="2">
        <v>0</v>
      </c>
      <c r="S1874" s="2">
        <v>4768663.6500000004</v>
      </c>
      <c r="T1874" s="2">
        <v>0</v>
      </c>
      <c r="U1874" s="2">
        <v>4195102.33</v>
      </c>
      <c r="V1874" s="2">
        <v>-573561.32000000007</v>
      </c>
      <c r="W1874" s="2">
        <v>0</v>
      </c>
      <c r="X1874" s="2">
        <v>0</v>
      </c>
      <c r="Y1874" s="2">
        <v>4768663.6500000004</v>
      </c>
      <c r="Z1874" s="2">
        <v>0</v>
      </c>
      <c r="AA1874" s="2">
        <v>4195102.33</v>
      </c>
    </row>
    <row r="1875" spans="1:27" ht="15" customHeight="1" x14ac:dyDescent="0.25">
      <c r="A1875" s="75" t="str">
        <f t="shared" si="87"/>
        <v>LEGROWIgnore</v>
      </c>
      <c r="B1875" s="75" t="str">
        <f>VLOOKUP(L1875,Mapping!D:F,3,0)</f>
        <v>Ignore</v>
      </c>
      <c r="C1875" s="75" t="str">
        <f>VLOOKUP(L1875,Mapping!D:G,4,0)</f>
        <v>Ignore</v>
      </c>
      <c r="D1875" s="78">
        <f t="shared" si="88"/>
        <v>0.21905503399999998</v>
      </c>
      <c r="E1875" s="78">
        <f t="shared" si="89"/>
        <v>0.21905503399999998</v>
      </c>
      <c r="F1875" s="76" t="str">
        <f>VLOOKUP(L1875,Mapping!D:H,5,0)</f>
        <v>AUM</v>
      </c>
      <c r="G1875" s="1" t="s">
        <v>648</v>
      </c>
      <c r="H1875" s="1" t="s">
        <v>352</v>
      </c>
      <c r="I1875" s="1" t="s">
        <v>355</v>
      </c>
      <c r="J1875" s="6">
        <v>132000</v>
      </c>
      <c r="K1875" s="1" t="s">
        <v>661</v>
      </c>
      <c r="L1875" s="6">
        <v>132124</v>
      </c>
      <c r="M1875" s="2">
        <v>0</v>
      </c>
      <c r="N1875" s="1" t="s">
        <v>663</v>
      </c>
      <c r="O1875" s="1" t="s">
        <v>651</v>
      </c>
      <c r="P1875" s="2">
        <v>0</v>
      </c>
      <c r="Q1875" s="2">
        <v>0</v>
      </c>
      <c r="R1875" s="2">
        <v>0</v>
      </c>
      <c r="S1875" s="2">
        <v>2190550.34</v>
      </c>
      <c r="T1875" s="2">
        <v>0</v>
      </c>
      <c r="U1875" s="2">
        <v>2190550.34</v>
      </c>
      <c r="V1875" s="2">
        <v>0</v>
      </c>
      <c r="W1875" s="2">
        <v>0</v>
      </c>
      <c r="X1875" s="2">
        <v>0</v>
      </c>
      <c r="Y1875" s="2">
        <v>2190550.34</v>
      </c>
      <c r="Z1875" s="2">
        <v>0</v>
      </c>
      <c r="AA1875" s="2">
        <v>2190550.34</v>
      </c>
    </row>
    <row r="1876" spans="1:27" ht="15" customHeight="1" x14ac:dyDescent="0.25">
      <c r="A1876" s="75" t="str">
        <f t="shared" si="87"/>
        <v>LEGROWIgnore</v>
      </c>
      <c r="B1876" s="75" t="str">
        <f>VLOOKUP(L1876,Mapping!D:F,3,0)</f>
        <v>Ignore</v>
      </c>
      <c r="C1876" s="75" t="str">
        <f>VLOOKUP(L1876,Mapping!D:G,4,0)</f>
        <v>Ignore</v>
      </c>
      <c r="D1876" s="78">
        <f t="shared" si="88"/>
        <v>8.0000000000000007E-5</v>
      </c>
      <c r="E1876" s="78">
        <f t="shared" si="89"/>
        <v>0</v>
      </c>
      <c r="F1876" s="76" t="str">
        <f>VLOOKUP(L1876,Mapping!D:H,5,0)</f>
        <v>AUM</v>
      </c>
      <c r="G1876" s="1" t="s">
        <v>648</v>
      </c>
      <c r="H1876" s="1" t="s">
        <v>352</v>
      </c>
      <c r="I1876" s="1" t="s">
        <v>355</v>
      </c>
      <c r="J1876" s="6">
        <v>140000</v>
      </c>
      <c r="K1876" s="1" t="s">
        <v>665</v>
      </c>
      <c r="L1876" s="6">
        <v>140101</v>
      </c>
      <c r="M1876" s="2">
        <v>0</v>
      </c>
      <c r="N1876" s="1" t="s">
        <v>1476</v>
      </c>
      <c r="O1876" s="1" t="s">
        <v>651</v>
      </c>
      <c r="P1876" s="2">
        <v>-800</v>
      </c>
      <c r="Q1876" s="2">
        <v>0</v>
      </c>
      <c r="R1876" s="2">
        <v>0</v>
      </c>
      <c r="S1876" s="2">
        <v>800</v>
      </c>
      <c r="T1876" s="2">
        <v>0</v>
      </c>
      <c r="U1876" s="2">
        <v>0</v>
      </c>
      <c r="V1876" s="2">
        <v>-800</v>
      </c>
      <c r="W1876" s="2">
        <v>0</v>
      </c>
      <c r="X1876" s="2">
        <v>0</v>
      </c>
      <c r="Y1876" s="2">
        <v>800</v>
      </c>
      <c r="Z1876" s="2">
        <v>0</v>
      </c>
      <c r="AA1876" s="2">
        <v>0</v>
      </c>
    </row>
    <row r="1877" spans="1:27" ht="15" customHeight="1" x14ac:dyDescent="0.25">
      <c r="A1877" s="75" t="str">
        <f t="shared" si="87"/>
        <v>LEGROWIgnore</v>
      </c>
      <c r="B1877" s="75" t="str">
        <f>VLOOKUP(L1877,Mapping!D:F,3,0)</f>
        <v>Ignore</v>
      </c>
      <c r="C1877" s="75" t="str">
        <f>VLOOKUP(L1877,Mapping!D:G,4,0)</f>
        <v>Ignore</v>
      </c>
      <c r="D1877" s="78">
        <f t="shared" si="88"/>
        <v>2.0000000000000001E-4</v>
      </c>
      <c r="E1877" s="78">
        <f t="shared" si="89"/>
        <v>0</v>
      </c>
      <c r="F1877" s="76" t="str">
        <f>VLOOKUP(L1877,Mapping!D:H,5,0)</f>
        <v>AUM</v>
      </c>
      <c r="G1877" s="1" t="s">
        <v>648</v>
      </c>
      <c r="H1877" s="1" t="s">
        <v>352</v>
      </c>
      <c r="I1877" s="1" t="s">
        <v>355</v>
      </c>
      <c r="J1877" s="6">
        <v>140000</v>
      </c>
      <c r="K1877" s="1" t="s">
        <v>665</v>
      </c>
      <c r="L1877" s="6">
        <v>140166</v>
      </c>
      <c r="M1877" s="2">
        <v>0</v>
      </c>
      <c r="N1877" s="1" t="s">
        <v>1466</v>
      </c>
      <c r="O1877" s="1" t="s">
        <v>651</v>
      </c>
      <c r="P1877" s="2">
        <v>-2000</v>
      </c>
      <c r="Q1877" s="2">
        <v>0</v>
      </c>
      <c r="R1877" s="2">
        <v>0</v>
      </c>
      <c r="S1877" s="2">
        <v>2000</v>
      </c>
      <c r="T1877" s="2">
        <v>0</v>
      </c>
      <c r="U1877" s="2">
        <v>0</v>
      </c>
      <c r="V1877" s="2">
        <v>-2000</v>
      </c>
      <c r="W1877" s="2">
        <v>0</v>
      </c>
      <c r="X1877" s="2">
        <v>0</v>
      </c>
      <c r="Y1877" s="2">
        <v>2000</v>
      </c>
      <c r="Z1877" s="2">
        <v>0</v>
      </c>
      <c r="AA1877" s="2">
        <v>0</v>
      </c>
    </row>
    <row r="1878" spans="1:27" ht="15" customHeight="1" x14ac:dyDescent="0.25">
      <c r="A1878" s="75" t="str">
        <f t="shared" si="87"/>
        <v>LEGROWIgnore</v>
      </c>
      <c r="B1878" s="75" t="str">
        <f>VLOOKUP(L1878,Mapping!D:F,3,0)</f>
        <v>Ignore</v>
      </c>
      <c r="C1878" s="75" t="str">
        <f>VLOOKUP(L1878,Mapping!D:G,4,0)</f>
        <v>Ignore</v>
      </c>
      <c r="D1878" s="78">
        <f t="shared" si="88"/>
        <v>0.01</v>
      </c>
      <c r="E1878" s="78">
        <f t="shared" si="89"/>
        <v>0</v>
      </c>
      <c r="F1878" s="76" t="str">
        <f>VLOOKUP(L1878,Mapping!D:H,5,0)</f>
        <v>AUM</v>
      </c>
      <c r="G1878" s="1" t="s">
        <v>648</v>
      </c>
      <c r="H1878" s="1" t="s">
        <v>352</v>
      </c>
      <c r="I1878" s="1" t="s">
        <v>355</v>
      </c>
      <c r="J1878" s="6">
        <v>140000</v>
      </c>
      <c r="K1878" s="1" t="s">
        <v>665</v>
      </c>
      <c r="L1878" s="6">
        <v>140183</v>
      </c>
      <c r="M1878" s="2">
        <v>0</v>
      </c>
      <c r="N1878" s="1" t="s">
        <v>1467</v>
      </c>
      <c r="O1878" s="1" t="s">
        <v>651</v>
      </c>
      <c r="P1878" s="2">
        <v>-100000</v>
      </c>
      <c r="Q1878" s="2">
        <v>0</v>
      </c>
      <c r="R1878" s="2">
        <v>0</v>
      </c>
      <c r="S1878" s="2">
        <v>100000</v>
      </c>
      <c r="T1878" s="2">
        <v>0</v>
      </c>
      <c r="U1878" s="2">
        <v>0</v>
      </c>
      <c r="V1878" s="2">
        <v>-100000</v>
      </c>
      <c r="W1878" s="2">
        <v>0</v>
      </c>
      <c r="X1878" s="2">
        <v>0</v>
      </c>
      <c r="Y1878" s="2">
        <v>100000</v>
      </c>
      <c r="Z1878" s="2">
        <v>0</v>
      </c>
      <c r="AA1878" s="2">
        <v>0</v>
      </c>
    </row>
    <row r="1879" spans="1:27" ht="15" customHeight="1" x14ac:dyDescent="0.25">
      <c r="A1879" s="75" t="str">
        <f t="shared" si="87"/>
        <v>LEGROWIgnore</v>
      </c>
      <c r="B1879" s="75" t="str">
        <f>VLOOKUP(L1879,Mapping!D:F,3,0)</f>
        <v>Ignore</v>
      </c>
      <c r="C1879" s="75" t="str">
        <f>VLOOKUP(L1879,Mapping!D:G,4,0)</f>
        <v>Ignore</v>
      </c>
      <c r="D1879" s="78">
        <f t="shared" si="88"/>
        <v>1.053411E-3</v>
      </c>
      <c r="E1879" s="78">
        <f t="shared" si="89"/>
        <v>0</v>
      </c>
      <c r="F1879" s="76" t="str">
        <f>VLOOKUP(L1879,Mapping!D:H,5,0)</f>
        <v>AUM</v>
      </c>
      <c r="G1879" s="1" t="s">
        <v>648</v>
      </c>
      <c r="H1879" s="1" t="s">
        <v>352</v>
      </c>
      <c r="I1879" s="1" t="s">
        <v>355</v>
      </c>
      <c r="J1879" s="6">
        <v>140000</v>
      </c>
      <c r="K1879" s="1" t="s">
        <v>665</v>
      </c>
      <c r="L1879" s="6">
        <v>140311</v>
      </c>
      <c r="M1879" s="2">
        <v>0</v>
      </c>
      <c r="N1879" s="1" t="s">
        <v>1468</v>
      </c>
      <c r="O1879" s="1" t="s">
        <v>651</v>
      </c>
      <c r="P1879" s="2">
        <v>-10534.11</v>
      </c>
      <c r="Q1879" s="2">
        <v>0</v>
      </c>
      <c r="R1879" s="2">
        <v>0</v>
      </c>
      <c r="S1879" s="2">
        <v>10534.11</v>
      </c>
      <c r="T1879" s="2">
        <v>0</v>
      </c>
      <c r="U1879" s="2">
        <v>0</v>
      </c>
      <c r="V1879" s="2">
        <v>-10534.11</v>
      </c>
      <c r="W1879" s="2">
        <v>0</v>
      </c>
      <c r="X1879" s="2">
        <v>0</v>
      </c>
      <c r="Y1879" s="2">
        <v>10534.11</v>
      </c>
      <c r="Z1879" s="2">
        <v>0</v>
      </c>
      <c r="AA1879" s="2">
        <v>0</v>
      </c>
    </row>
    <row r="1880" spans="1:27" ht="15" customHeight="1" x14ac:dyDescent="0.25">
      <c r="A1880" s="75" t="str">
        <f t="shared" si="87"/>
        <v>LEGROWIgnore</v>
      </c>
      <c r="B1880" s="75" t="str">
        <f>VLOOKUP(L1880,Mapping!D:F,3,0)</f>
        <v>Ignore</v>
      </c>
      <c r="C1880" s="75" t="str">
        <f>VLOOKUP(L1880,Mapping!D:G,4,0)</f>
        <v>Ignore</v>
      </c>
      <c r="D1880" s="78">
        <f t="shared" si="88"/>
        <v>2.2499999999999998E-3</v>
      </c>
      <c r="E1880" s="78">
        <f t="shared" si="89"/>
        <v>0</v>
      </c>
      <c r="F1880" s="76" t="str">
        <f>VLOOKUP(L1880,Mapping!D:H,5,0)</f>
        <v>AUM</v>
      </c>
      <c r="G1880" s="1" t="s">
        <v>648</v>
      </c>
      <c r="H1880" s="1" t="s">
        <v>352</v>
      </c>
      <c r="I1880" s="1" t="s">
        <v>355</v>
      </c>
      <c r="J1880" s="6">
        <v>140000</v>
      </c>
      <c r="K1880" s="1" t="s">
        <v>665</v>
      </c>
      <c r="L1880" s="6">
        <v>140366</v>
      </c>
      <c r="M1880" s="2">
        <v>0</v>
      </c>
      <c r="N1880" s="1" t="s">
        <v>1462</v>
      </c>
      <c r="O1880" s="1" t="s">
        <v>651</v>
      </c>
      <c r="P1880" s="2">
        <v>-22500</v>
      </c>
      <c r="Q1880" s="2">
        <v>0</v>
      </c>
      <c r="R1880" s="2">
        <v>0</v>
      </c>
      <c r="S1880" s="2">
        <v>22500</v>
      </c>
      <c r="T1880" s="2">
        <v>0</v>
      </c>
      <c r="U1880" s="2">
        <v>0</v>
      </c>
      <c r="V1880" s="2">
        <v>-22500</v>
      </c>
      <c r="W1880" s="2">
        <v>0</v>
      </c>
      <c r="X1880" s="2">
        <v>0</v>
      </c>
      <c r="Y1880" s="2">
        <v>22500</v>
      </c>
      <c r="Z1880" s="2">
        <v>0</v>
      </c>
      <c r="AA1880" s="2">
        <v>0</v>
      </c>
    </row>
    <row r="1881" spans="1:27" ht="15" customHeight="1" x14ac:dyDescent="0.25">
      <c r="A1881" s="75" t="str">
        <f t="shared" si="87"/>
        <v>LEGROWIgnore</v>
      </c>
      <c r="B1881" s="75" t="str">
        <f>VLOOKUP(L1881,Mapping!D:F,3,0)</f>
        <v>Ignore</v>
      </c>
      <c r="C1881" s="75" t="str">
        <f>VLOOKUP(L1881,Mapping!D:G,4,0)</f>
        <v>Ignore</v>
      </c>
      <c r="D1881" s="78">
        <f t="shared" si="88"/>
        <v>8.4283634999999996E-2</v>
      </c>
      <c r="E1881" s="78">
        <f t="shared" si="89"/>
        <v>0</v>
      </c>
      <c r="F1881" s="76" t="str">
        <f>VLOOKUP(L1881,Mapping!D:H,5,0)</f>
        <v>AUM</v>
      </c>
      <c r="G1881" s="1" t="s">
        <v>648</v>
      </c>
      <c r="H1881" s="1" t="s">
        <v>352</v>
      </c>
      <c r="I1881" s="1" t="s">
        <v>355</v>
      </c>
      <c r="J1881" s="6">
        <v>140000</v>
      </c>
      <c r="K1881" s="1" t="s">
        <v>665</v>
      </c>
      <c r="L1881" s="6">
        <v>140375</v>
      </c>
      <c r="M1881" s="2">
        <v>0</v>
      </c>
      <c r="N1881" s="1" t="s">
        <v>1456</v>
      </c>
      <c r="O1881" s="1" t="s">
        <v>651</v>
      </c>
      <c r="P1881" s="2">
        <v>-842836.35</v>
      </c>
      <c r="Q1881" s="2">
        <v>0</v>
      </c>
      <c r="R1881" s="2">
        <v>0</v>
      </c>
      <c r="S1881" s="2">
        <v>842836.35</v>
      </c>
      <c r="T1881" s="2">
        <v>0</v>
      </c>
      <c r="U1881" s="2">
        <v>0</v>
      </c>
      <c r="V1881" s="2">
        <v>-842836.35</v>
      </c>
      <c r="W1881" s="2">
        <v>0</v>
      </c>
      <c r="X1881" s="2">
        <v>0</v>
      </c>
      <c r="Y1881" s="2">
        <v>842836.35</v>
      </c>
      <c r="Z1881" s="2">
        <v>0</v>
      </c>
      <c r="AA1881" s="2">
        <v>0</v>
      </c>
    </row>
    <row r="1882" spans="1:27" ht="15" customHeight="1" x14ac:dyDescent="0.25">
      <c r="A1882" s="75" t="str">
        <f t="shared" si="87"/>
        <v>LEGROWIgnore</v>
      </c>
      <c r="B1882" s="75" t="str">
        <f>VLOOKUP(L1882,Mapping!D:F,3,0)</f>
        <v>Ignore</v>
      </c>
      <c r="C1882" s="75" t="str">
        <f>VLOOKUP(L1882,Mapping!D:G,4,0)</f>
        <v>Ignore</v>
      </c>
      <c r="D1882" s="78">
        <f t="shared" si="88"/>
        <v>5.9999999999999995E-4</v>
      </c>
      <c r="E1882" s="78">
        <f t="shared" si="89"/>
        <v>0</v>
      </c>
      <c r="F1882" s="76" t="str">
        <f>VLOOKUP(L1882,Mapping!D:H,5,0)</f>
        <v>AUM</v>
      </c>
      <c r="G1882" s="1" t="s">
        <v>648</v>
      </c>
      <c r="H1882" s="1" t="s">
        <v>352</v>
      </c>
      <c r="I1882" s="1" t="s">
        <v>355</v>
      </c>
      <c r="J1882" s="6">
        <v>140000</v>
      </c>
      <c r="K1882" s="1" t="s">
        <v>665</v>
      </c>
      <c r="L1882" s="6">
        <v>140379</v>
      </c>
      <c r="M1882" s="2">
        <v>0</v>
      </c>
      <c r="N1882" s="1" t="s">
        <v>1475</v>
      </c>
      <c r="O1882" s="1" t="s">
        <v>651</v>
      </c>
      <c r="P1882" s="2">
        <v>-6000</v>
      </c>
      <c r="Q1882" s="2">
        <v>0</v>
      </c>
      <c r="R1882" s="2">
        <v>0</v>
      </c>
      <c r="S1882" s="2">
        <v>6000</v>
      </c>
      <c r="T1882" s="2">
        <v>0</v>
      </c>
      <c r="U1882" s="2">
        <v>0</v>
      </c>
      <c r="V1882" s="2">
        <v>-6000</v>
      </c>
      <c r="W1882" s="2">
        <v>0</v>
      </c>
      <c r="X1882" s="2">
        <v>0</v>
      </c>
      <c r="Y1882" s="2">
        <v>6000</v>
      </c>
      <c r="Z1882" s="2">
        <v>0</v>
      </c>
      <c r="AA1882" s="2">
        <v>0</v>
      </c>
    </row>
    <row r="1883" spans="1:27" ht="15" customHeight="1" x14ac:dyDescent="0.25">
      <c r="A1883" s="75" t="str">
        <f t="shared" si="87"/>
        <v>LEGROWIgnore</v>
      </c>
      <c r="B1883" s="75" t="str">
        <f>VLOOKUP(L1883,Mapping!D:F,3,0)</f>
        <v>Ignore</v>
      </c>
      <c r="C1883" s="75" t="str">
        <f>VLOOKUP(L1883,Mapping!D:G,4,0)</f>
        <v>Ignore</v>
      </c>
      <c r="D1883" s="78">
        <f t="shared" si="88"/>
        <v>8.007935699999999E-2</v>
      </c>
      <c r="E1883" s="78">
        <f t="shared" si="89"/>
        <v>-2.0948420000000004E-3</v>
      </c>
      <c r="F1883" s="76" t="str">
        <f>VLOOKUP(L1883,Mapping!D:H,5,0)</f>
        <v>AUM</v>
      </c>
      <c r="G1883" s="1" t="s">
        <v>648</v>
      </c>
      <c r="H1883" s="1" t="s">
        <v>352</v>
      </c>
      <c r="I1883" s="1" t="s">
        <v>355</v>
      </c>
      <c r="J1883" s="6">
        <v>140000</v>
      </c>
      <c r="K1883" s="1" t="s">
        <v>665</v>
      </c>
      <c r="L1883" s="6">
        <v>140500</v>
      </c>
      <c r="M1883" s="2">
        <v>0</v>
      </c>
      <c r="N1883" s="1" t="s">
        <v>670</v>
      </c>
      <c r="O1883" s="1" t="s">
        <v>651</v>
      </c>
      <c r="P1883" s="2">
        <v>-821741.99</v>
      </c>
      <c r="Q1883" s="2">
        <v>0</v>
      </c>
      <c r="R1883" s="2">
        <v>0</v>
      </c>
      <c r="S1883" s="2">
        <v>800793.57</v>
      </c>
      <c r="T1883" s="2">
        <v>-20948.420000000002</v>
      </c>
      <c r="U1883" s="2">
        <v>0</v>
      </c>
      <c r="V1883" s="2">
        <v>-821741.99</v>
      </c>
      <c r="W1883" s="2">
        <v>0</v>
      </c>
      <c r="X1883" s="2">
        <v>0</v>
      </c>
      <c r="Y1883" s="2">
        <v>800793.57</v>
      </c>
      <c r="Z1883" s="2">
        <v>-20948.420000000002</v>
      </c>
      <c r="AA1883" s="2">
        <v>0</v>
      </c>
    </row>
    <row r="1884" spans="1:27" ht="15" customHeight="1" x14ac:dyDescent="0.25">
      <c r="A1884" s="75" t="str">
        <f t="shared" si="87"/>
        <v>LEGROWIgnore</v>
      </c>
      <c r="B1884" s="75" t="str">
        <f>VLOOKUP(L1884,Mapping!D:F,3,0)</f>
        <v>Ignore</v>
      </c>
      <c r="C1884" s="75" t="str">
        <f>VLOOKUP(L1884,Mapping!D:G,4,0)</f>
        <v>Ignore</v>
      </c>
      <c r="D1884" s="78">
        <f t="shared" si="88"/>
        <v>0.11</v>
      </c>
      <c r="E1884" s="78">
        <f t="shared" si="89"/>
        <v>0</v>
      </c>
      <c r="F1884" s="76" t="str">
        <f>VLOOKUP(L1884,Mapping!D:H,5,0)</f>
        <v>AUM</v>
      </c>
      <c r="G1884" s="1" t="s">
        <v>648</v>
      </c>
      <c r="H1884" s="1" t="s">
        <v>352</v>
      </c>
      <c r="I1884" s="1" t="s">
        <v>355</v>
      </c>
      <c r="J1884" s="6">
        <v>140000</v>
      </c>
      <c r="K1884" s="1" t="s">
        <v>665</v>
      </c>
      <c r="L1884" s="6">
        <v>140520</v>
      </c>
      <c r="M1884" s="2">
        <v>0</v>
      </c>
      <c r="N1884" s="1" t="s">
        <v>1483</v>
      </c>
      <c r="O1884" s="1" t="s">
        <v>651</v>
      </c>
      <c r="P1884" s="2">
        <v>-1100000</v>
      </c>
      <c r="Q1884" s="2">
        <v>0</v>
      </c>
      <c r="R1884" s="2">
        <v>0</v>
      </c>
      <c r="S1884" s="2">
        <v>1100000</v>
      </c>
      <c r="T1884" s="2">
        <v>0</v>
      </c>
      <c r="U1884" s="2">
        <v>0</v>
      </c>
      <c r="V1884" s="2">
        <v>-1100000</v>
      </c>
      <c r="W1884" s="2">
        <v>0</v>
      </c>
      <c r="X1884" s="2">
        <v>0</v>
      </c>
      <c r="Y1884" s="2">
        <v>1100000</v>
      </c>
      <c r="Z1884" s="2">
        <v>0</v>
      </c>
      <c r="AA1884" s="2">
        <v>0</v>
      </c>
    </row>
    <row r="1885" spans="1:27" ht="15" customHeight="1" x14ac:dyDescent="0.25">
      <c r="A1885" s="75" t="str">
        <f t="shared" si="87"/>
        <v>LEGROWIgnore</v>
      </c>
      <c r="B1885" s="75" t="str">
        <f>VLOOKUP(L1885,Mapping!D:F,3,0)</f>
        <v>Ignore</v>
      </c>
      <c r="C1885" s="75" t="str">
        <f>VLOOKUP(L1885,Mapping!D:G,4,0)</f>
        <v>Ignore</v>
      </c>
      <c r="D1885" s="78">
        <f t="shared" si="88"/>
        <v>2.0000000000000001E-4</v>
      </c>
      <c r="E1885" s="78">
        <f t="shared" si="89"/>
        <v>0</v>
      </c>
      <c r="F1885" s="76" t="str">
        <f>VLOOKUP(L1885,Mapping!D:H,5,0)</f>
        <v>AUM</v>
      </c>
      <c r="G1885" s="1" t="s">
        <v>648</v>
      </c>
      <c r="H1885" s="1" t="s">
        <v>352</v>
      </c>
      <c r="I1885" s="1" t="s">
        <v>355</v>
      </c>
      <c r="J1885" s="6">
        <v>140000</v>
      </c>
      <c r="K1885" s="1" t="s">
        <v>665</v>
      </c>
      <c r="L1885" s="6">
        <v>140527</v>
      </c>
      <c r="M1885" s="2">
        <v>0</v>
      </c>
      <c r="N1885" s="1" t="s">
        <v>1469</v>
      </c>
      <c r="O1885" s="1" t="s">
        <v>651</v>
      </c>
      <c r="P1885" s="2">
        <v>-2000</v>
      </c>
      <c r="Q1885" s="2">
        <v>0</v>
      </c>
      <c r="R1885" s="2">
        <v>0</v>
      </c>
      <c r="S1885" s="2">
        <v>2000</v>
      </c>
      <c r="T1885" s="2">
        <v>0</v>
      </c>
      <c r="U1885" s="2">
        <v>0</v>
      </c>
      <c r="V1885" s="2">
        <v>-2000</v>
      </c>
      <c r="W1885" s="2">
        <v>0</v>
      </c>
      <c r="X1885" s="2">
        <v>0</v>
      </c>
      <c r="Y1885" s="2">
        <v>2000</v>
      </c>
      <c r="Z1885" s="2">
        <v>0</v>
      </c>
      <c r="AA1885" s="2">
        <v>0</v>
      </c>
    </row>
    <row r="1886" spans="1:27" ht="15" customHeight="1" x14ac:dyDescent="0.25">
      <c r="A1886" s="75" t="str">
        <f t="shared" si="87"/>
        <v>LEGROWIgnore</v>
      </c>
      <c r="B1886" s="75" t="str">
        <f>VLOOKUP(L1886,Mapping!D:F,3,0)</f>
        <v>Ignore</v>
      </c>
      <c r="C1886" s="75" t="str">
        <f>VLOOKUP(L1886,Mapping!D:G,4,0)</f>
        <v>Ignore</v>
      </c>
      <c r="D1886" s="78">
        <f t="shared" si="88"/>
        <v>1.9300000000000001E-3</v>
      </c>
      <c r="E1886" s="78">
        <f t="shared" si="89"/>
        <v>0</v>
      </c>
      <c r="F1886" s="76" t="str">
        <f>VLOOKUP(L1886,Mapping!D:H,5,0)</f>
        <v>AUM</v>
      </c>
      <c r="G1886" s="1" t="s">
        <v>648</v>
      </c>
      <c r="H1886" s="1" t="s">
        <v>352</v>
      </c>
      <c r="I1886" s="1" t="s">
        <v>355</v>
      </c>
      <c r="J1886" s="6">
        <v>140000</v>
      </c>
      <c r="K1886" s="1" t="s">
        <v>665</v>
      </c>
      <c r="L1886" s="6">
        <v>140537</v>
      </c>
      <c r="M1886" s="2">
        <v>0</v>
      </c>
      <c r="N1886" s="1" t="s">
        <v>1470</v>
      </c>
      <c r="O1886" s="1" t="s">
        <v>651</v>
      </c>
      <c r="P1886" s="2">
        <v>-19300</v>
      </c>
      <c r="Q1886" s="2">
        <v>0</v>
      </c>
      <c r="R1886" s="2">
        <v>0</v>
      </c>
      <c r="S1886" s="2">
        <v>19300</v>
      </c>
      <c r="T1886" s="2">
        <v>0</v>
      </c>
      <c r="U1886" s="2">
        <v>0</v>
      </c>
      <c r="V1886" s="2">
        <v>-19300</v>
      </c>
      <c r="W1886" s="2">
        <v>0</v>
      </c>
      <c r="X1886" s="2">
        <v>0</v>
      </c>
      <c r="Y1886" s="2">
        <v>19300</v>
      </c>
      <c r="Z1886" s="2">
        <v>0</v>
      </c>
      <c r="AA1886" s="2">
        <v>0</v>
      </c>
    </row>
    <row r="1887" spans="1:27" ht="15" customHeight="1" x14ac:dyDescent="0.25">
      <c r="A1887" s="75" t="str">
        <f t="shared" si="87"/>
        <v>LEGROWIgnore</v>
      </c>
      <c r="B1887" s="75" t="str">
        <f>VLOOKUP(L1887,Mapping!D:F,3,0)</f>
        <v>Ignore</v>
      </c>
      <c r="C1887" s="75" t="str">
        <f>VLOOKUP(L1887,Mapping!D:G,4,0)</f>
        <v>Ignore</v>
      </c>
      <c r="D1887" s="78">
        <f t="shared" si="88"/>
        <v>1E-4</v>
      </c>
      <c r="E1887" s="78">
        <f t="shared" si="89"/>
        <v>0</v>
      </c>
      <c r="F1887" s="76" t="str">
        <f>VLOOKUP(L1887,Mapping!D:H,5,0)</f>
        <v>AUM</v>
      </c>
      <c r="G1887" s="1" t="s">
        <v>648</v>
      </c>
      <c r="H1887" s="1" t="s">
        <v>352</v>
      </c>
      <c r="I1887" s="1" t="s">
        <v>355</v>
      </c>
      <c r="J1887" s="6">
        <v>140000</v>
      </c>
      <c r="K1887" s="1" t="s">
        <v>665</v>
      </c>
      <c r="L1887" s="6">
        <v>140540</v>
      </c>
      <c r="M1887" s="2">
        <v>0</v>
      </c>
      <c r="N1887" s="1" t="s">
        <v>1457</v>
      </c>
      <c r="O1887" s="1" t="s">
        <v>651</v>
      </c>
      <c r="P1887" s="2">
        <v>-1000</v>
      </c>
      <c r="Q1887" s="2">
        <v>0</v>
      </c>
      <c r="R1887" s="2">
        <v>0</v>
      </c>
      <c r="S1887" s="2">
        <v>1000</v>
      </c>
      <c r="T1887" s="2">
        <v>0</v>
      </c>
      <c r="U1887" s="2">
        <v>0</v>
      </c>
      <c r="V1887" s="2">
        <v>-1000</v>
      </c>
      <c r="W1887" s="2">
        <v>0</v>
      </c>
      <c r="X1887" s="2">
        <v>0</v>
      </c>
      <c r="Y1887" s="2">
        <v>1000</v>
      </c>
      <c r="Z1887" s="2">
        <v>0</v>
      </c>
      <c r="AA1887" s="2">
        <v>0</v>
      </c>
    </row>
    <row r="1888" spans="1:27" ht="15" customHeight="1" x14ac:dyDescent="0.25">
      <c r="A1888" s="75" t="str">
        <f t="shared" si="87"/>
        <v>LEGROWIgnore</v>
      </c>
      <c r="B1888" s="75" t="str">
        <f>VLOOKUP(L1888,Mapping!D:F,3,0)</f>
        <v>Ignore</v>
      </c>
      <c r="C1888" s="75" t="str">
        <f>VLOOKUP(L1888,Mapping!D:G,4,0)</f>
        <v>Ignore</v>
      </c>
      <c r="D1888" s="78">
        <f t="shared" si="88"/>
        <v>-1.4527873000000002E-2</v>
      </c>
      <c r="E1888" s="78">
        <f t="shared" si="89"/>
        <v>-0.162931038</v>
      </c>
      <c r="F1888" s="76" t="str">
        <f>VLOOKUP(L1888,Mapping!D:H,5,0)</f>
        <v>AUM</v>
      </c>
      <c r="G1888" s="1" t="s">
        <v>648</v>
      </c>
      <c r="H1888" s="1" t="s">
        <v>352</v>
      </c>
      <c r="I1888" s="1" t="s">
        <v>355</v>
      </c>
      <c r="J1888" s="6">
        <v>140000</v>
      </c>
      <c r="K1888" s="1" t="s">
        <v>665</v>
      </c>
      <c r="L1888" s="6">
        <v>140551</v>
      </c>
      <c r="M1888" s="2">
        <v>0</v>
      </c>
      <c r="N1888" s="1" t="s">
        <v>1018</v>
      </c>
      <c r="O1888" s="1" t="s">
        <v>651</v>
      </c>
      <c r="P1888" s="2">
        <v>-1484031.65</v>
      </c>
      <c r="Q1888" s="2">
        <v>0</v>
      </c>
      <c r="R1888" s="2">
        <v>-145278.73000000001</v>
      </c>
      <c r="S1888" s="2">
        <v>0</v>
      </c>
      <c r="T1888" s="2">
        <v>-1629310.38</v>
      </c>
      <c r="U1888" s="2">
        <v>0</v>
      </c>
      <c r="V1888" s="2">
        <v>-1484031.65</v>
      </c>
      <c r="W1888" s="2">
        <v>0</v>
      </c>
      <c r="X1888" s="2">
        <v>-145278.73000000001</v>
      </c>
      <c r="Y1888" s="2">
        <v>0</v>
      </c>
      <c r="Z1888" s="2">
        <v>-1629310.38</v>
      </c>
      <c r="AA1888" s="2">
        <v>0</v>
      </c>
    </row>
    <row r="1889" spans="1:27" ht="15" customHeight="1" x14ac:dyDescent="0.25">
      <c r="A1889" s="75" t="str">
        <f t="shared" si="87"/>
        <v>LEGROWIgnore</v>
      </c>
      <c r="B1889" s="75" t="str">
        <f>VLOOKUP(L1889,Mapping!D:F,3,0)</f>
        <v>Ignore</v>
      </c>
      <c r="C1889" s="75" t="str">
        <f>VLOOKUP(L1889,Mapping!D:G,4,0)</f>
        <v>Ignore</v>
      </c>
      <c r="D1889" s="78">
        <f t="shared" si="88"/>
        <v>0</v>
      </c>
      <c r="E1889" s="78">
        <f t="shared" si="89"/>
        <v>-1.1599999999999999E-7</v>
      </c>
      <c r="F1889" s="76" t="str">
        <f>VLOOKUP(L1889,Mapping!D:H,5,0)</f>
        <v>AUM</v>
      </c>
      <c r="G1889" s="1" t="s">
        <v>648</v>
      </c>
      <c r="H1889" s="1" t="s">
        <v>352</v>
      </c>
      <c r="I1889" s="1" t="s">
        <v>355</v>
      </c>
      <c r="J1889" s="6">
        <v>152000</v>
      </c>
      <c r="K1889" s="1" t="s">
        <v>671</v>
      </c>
      <c r="L1889" s="6">
        <v>152232</v>
      </c>
      <c r="M1889" s="2">
        <v>0</v>
      </c>
      <c r="N1889" s="1" t="s">
        <v>675</v>
      </c>
      <c r="O1889" s="1" t="s">
        <v>651</v>
      </c>
      <c r="P1889" s="2">
        <v>-1.1599999999999999</v>
      </c>
      <c r="Q1889" s="2">
        <v>0</v>
      </c>
      <c r="R1889" s="2">
        <v>0</v>
      </c>
      <c r="S1889" s="2">
        <v>0</v>
      </c>
      <c r="T1889" s="2">
        <v>-1.1599999999999999</v>
      </c>
      <c r="U1889" s="2">
        <v>0</v>
      </c>
      <c r="V1889" s="2">
        <v>-1.1599999999999999</v>
      </c>
      <c r="W1889" s="2">
        <v>0</v>
      </c>
      <c r="X1889" s="2">
        <v>0</v>
      </c>
      <c r="Y1889" s="2">
        <v>0</v>
      </c>
      <c r="Z1889" s="2">
        <v>-1.1599999999999999</v>
      </c>
      <c r="AA1889" s="2">
        <v>0</v>
      </c>
    </row>
    <row r="1890" spans="1:27" ht="15" customHeight="1" x14ac:dyDescent="0.25">
      <c r="A1890" s="75" t="str">
        <f t="shared" si="87"/>
        <v>LEGROWIgnore</v>
      </c>
      <c r="B1890" s="75" t="str">
        <f>VLOOKUP(L1890,Mapping!D:F,3,0)</f>
        <v>Ignore</v>
      </c>
      <c r="C1890" s="75" t="str">
        <f>VLOOKUP(L1890,Mapping!D:G,4,0)</f>
        <v>Ignore</v>
      </c>
      <c r="D1890" s="78">
        <f t="shared" si="88"/>
        <v>4.9649700000000004E-4</v>
      </c>
      <c r="E1890" s="78">
        <f t="shared" si="89"/>
        <v>-1.9868959999999997E-3</v>
      </c>
      <c r="F1890" s="76" t="str">
        <f>VLOOKUP(L1890,Mapping!D:H,5,0)</f>
        <v>AUM</v>
      </c>
      <c r="G1890" s="1" t="s">
        <v>648</v>
      </c>
      <c r="H1890" s="1" t="s">
        <v>352</v>
      </c>
      <c r="I1890" s="1" t="s">
        <v>355</v>
      </c>
      <c r="J1890" s="6">
        <v>152000</v>
      </c>
      <c r="K1890" s="1" t="s">
        <v>671</v>
      </c>
      <c r="L1890" s="6">
        <v>152248</v>
      </c>
      <c r="M1890" s="2">
        <v>0</v>
      </c>
      <c r="N1890" s="1" t="s">
        <v>676</v>
      </c>
      <c r="O1890" s="1" t="s">
        <v>651</v>
      </c>
      <c r="P1890" s="2">
        <v>-24833.93</v>
      </c>
      <c r="Q1890" s="2">
        <v>0</v>
      </c>
      <c r="R1890" s="2">
        <v>0</v>
      </c>
      <c r="S1890" s="2">
        <v>4964.97</v>
      </c>
      <c r="T1890" s="2">
        <v>-19868.96</v>
      </c>
      <c r="U1890" s="2">
        <v>0</v>
      </c>
      <c r="V1890" s="2">
        <v>-24833.93</v>
      </c>
      <c r="W1890" s="2">
        <v>0</v>
      </c>
      <c r="X1890" s="2">
        <v>0</v>
      </c>
      <c r="Y1890" s="2">
        <v>4964.97</v>
      </c>
      <c r="Z1890" s="2">
        <v>-19868.96</v>
      </c>
      <c r="AA1890" s="2">
        <v>0</v>
      </c>
    </row>
    <row r="1891" spans="1:27" ht="15" customHeight="1" x14ac:dyDescent="0.25">
      <c r="A1891" s="75" t="str">
        <f t="shared" si="87"/>
        <v>LEGROWIgnore</v>
      </c>
      <c r="B1891" s="75" t="str">
        <f>VLOOKUP(L1891,Mapping!D:F,3,0)</f>
        <v>Ignore</v>
      </c>
      <c r="C1891" s="75" t="str">
        <f>VLOOKUP(L1891,Mapping!D:G,4,0)</f>
        <v>Ignore</v>
      </c>
      <c r="D1891" s="78">
        <f t="shared" si="88"/>
        <v>0</v>
      </c>
      <c r="E1891" s="78">
        <f t="shared" si="89"/>
        <v>-1.4224000000000001E-5</v>
      </c>
      <c r="F1891" s="76" t="str">
        <f>VLOOKUP(L1891,Mapping!D:H,5,0)</f>
        <v>AUM</v>
      </c>
      <c r="G1891" s="1" t="s">
        <v>648</v>
      </c>
      <c r="H1891" s="1" t="s">
        <v>352</v>
      </c>
      <c r="I1891" s="1" t="s">
        <v>355</v>
      </c>
      <c r="J1891" s="6">
        <v>152000</v>
      </c>
      <c r="K1891" s="1" t="s">
        <v>671</v>
      </c>
      <c r="L1891" s="6">
        <v>152317</v>
      </c>
      <c r="M1891" s="2">
        <v>0</v>
      </c>
      <c r="N1891" s="1" t="s">
        <v>1471</v>
      </c>
      <c r="O1891" s="1" t="s">
        <v>651</v>
      </c>
      <c r="P1891" s="2">
        <v>-142.24</v>
      </c>
      <c r="Q1891" s="2">
        <v>0</v>
      </c>
      <c r="R1891" s="2">
        <v>0</v>
      </c>
      <c r="S1891" s="2">
        <v>0</v>
      </c>
      <c r="T1891" s="2">
        <v>-142.24</v>
      </c>
      <c r="U1891" s="2">
        <v>0</v>
      </c>
      <c r="V1891" s="2">
        <v>-142.24</v>
      </c>
      <c r="W1891" s="2">
        <v>0</v>
      </c>
      <c r="X1891" s="2">
        <v>0</v>
      </c>
      <c r="Y1891" s="2">
        <v>0</v>
      </c>
      <c r="Z1891" s="2">
        <v>-142.24</v>
      </c>
      <c r="AA1891" s="2">
        <v>0</v>
      </c>
    </row>
    <row r="1892" spans="1:27" ht="15" customHeight="1" x14ac:dyDescent="0.25">
      <c r="A1892" s="75" t="str">
        <f t="shared" si="87"/>
        <v>LEGROWIgnore</v>
      </c>
      <c r="B1892" s="75" t="str">
        <f>VLOOKUP(L1892,Mapping!D:F,3,0)</f>
        <v>Ignore</v>
      </c>
      <c r="C1892" s="75" t="str">
        <f>VLOOKUP(L1892,Mapping!D:G,4,0)</f>
        <v>Ignore</v>
      </c>
      <c r="D1892" s="78">
        <f t="shared" si="88"/>
        <v>-105.860755557</v>
      </c>
      <c r="E1892" s="78">
        <f t="shared" si="89"/>
        <v>-273.52420039499998</v>
      </c>
      <c r="F1892" s="76" t="str">
        <f>VLOOKUP(L1892,Mapping!D:H,5,0)</f>
        <v>AUM</v>
      </c>
      <c r="G1892" s="1" t="s">
        <v>648</v>
      </c>
      <c r="H1892" s="1" t="s">
        <v>352</v>
      </c>
      <c r="I1892" s="1" t="s">
        <v>355</v>
      </c>
      <c r="J1892" s="6">
        <v>160000</v>
      </c>
      <c r="K1892" s="1" t="s">
        <v>677</v>
      </c>
      <c r="L1892" s="6">
        <v>161100</v>
      </c>
      <c r="M1892" s="2">
        <v>0</v>
      </c>
      <c r="N1892" s="1" t="s">
        <v>811</v>
      </c>
      <c r="O1892" s="1" t="s">
        <v>651</v>
      </c>
      <c r="P1892" s="2">
        <v>-1676634448.3800001</v>
      </c>
      <c r="Q1892" s="2">
        <v>0</v>
      </c>
      <c r="R1892" s="2">
        <v>-1058607555.5700001</v>
      </c>
      <c r="S1892" s="2">
        <v>0</v>
      </c>
      <c r="T1892" s="2">
        <v>-2735242003.9499998</v>
      </c>
      <c r="U1892" s="2">
        <v>0</v>
      </c>
      <c r="V1892" s="2">
        <v>-1676634448.3800001</v>
      </c>
      <c r="W1892" s="2">
        <v>0</v>
      </c>
      <c r="X1892" s="2">
        <v>-1058607555.5700001</v>
      </c>
      <c r="Y1892" s="2">
        <v>0</v>
      </c>
      <c r="Z1892" s="2">
        <v>-2735242003.9499998</v>
      </c>
      <c r="AA1892" s="2">
        <v>0</v>
      </c>
    </row>
    <row r="1893" spans="1:27" ht="15" customHeight="1" x14ac:dyDescent="0.25">
      <c r="A1893" s="75" t="str">
        <f t="shared" si="87"/>
        <v>LEGROWIgnore</v>
      </c>
      <c r="B1893" s="75" t="str">
        <f>VLOOKUP(L1893,Mapping!D:F,3,0)</f>
        <v>Ignore</v>
      </c>
      <c r="C1893" s="75" t="str">
        <f>VLOOKUP(L1893,Mapping!D:G,4,0)</f>
        <v>Ignore</v>
      </c>
      <c r="D1893" s="78">
        <f t="shared" si="88"/>
        <v>-0.24926580000000001</v>
      </c>
      <c r="E1893" s="78">
        <f t="shared" si="89"/>
        <v>-0.24926580000000001</v>
      </c>
      <c r="F1893" s="76" t="str">
        <f>VLOOKUP(L1893,Mapping!D:H,5,0)</f>
        <v>AUM</v>
      </c>
      <c r="G1893" s="1" t="s">
        <v>648</v>
      </c>
      <c r="H1893" s="1" t="s">
        <v>352</v>
      </c>
      <c r="I1893" s="1" t="s">
        <v>355</v>
      </c>
      <c r="J1893" s="6">
        <v>160000</v>
      </c>
      <c r="K1893" s="1" t="s">
        <v>677</v>
      </c>
      <c r="L1893" s="6">
        <v>161120</v>
      </c>
      <c r="M1893" s="2">
        <v>0</v>
      </c>
      <c r="N1893" s="1" t="s">
        <v>927</v>
      </c>
      <c r="O1893" s="1" t="s">
        <v>651</v>
      </c>
      <c r="P1893" s="2">
        <v>0</v>
      </c>
      <c r="Q1893" s="2">
        <v>0</v>
      </c>
      <c r="R1893" s="2">
        <v>-2492658</v>
      </c>
      <c r="S1893" s="2">
        <v>0</v>
      </c>
      <c r="T1893" s="2">
        <v>-2492658</v>
      </c>
      <c r="U1893" s="2">
        <v>0</v>
      </c>
      <c r="V1893" s="2">
        <v>0</v>
      </c>
      <c r="W1893" s="2">
        <v>0</v>
      </c>
      <c r="X1893" s="2">
        <v>-2492658</v>
      </c>
      <c r="Y1893" s="2">
        <v>0</v>
      </c>
      <c r="Z1893" s="2">
        <v>-2492658</v>
      </c>
      <c r="AA1893" s="2">
        <v>0</v>
      </c>
    </row>
    <row r="1894" spans="1:27" ht="15" customHeight="1" x14ac:dyDescent="0.25">
      <c r="A1894" s="75" t="str">
        <f t="shared" si="87"/>
        <v>LEGROWIgnore</v>
      </c>
      <c r="B1894" s="75" t="str">
        <f>VLOOKUP(L1894,Mapping!D:F,3,0)</f>
        <v>Ignore</v>
      </c>
      <c r="C1894" s="75" t="str">
        <f>VLOOKUP(L1894,Mapping!D:G,4,0)</f>
        <v>Ignore</v>
      </c>
      <c r="D1894" s="78">
        <f t="shared" si="88"/>
        <v>-7.6539000000000002E-4</v>
      </c>
      <c r="E1894" s="78">
        <f t="shared" si="89"/>
        <v>-1.9884540000000002E-3</v>
      </c>
      <c r="F1894" s="76" t="str">
        <f>VLOOKUP(L1894,Mapping!D:H,5,0)</f>
        <v>AUM</v>
      </c>
      <c r="G1894" s="1" t="s">
        <v>648</v>
      </c>
      <c r="H1894" s="1" t="s">
        <v>352</v>
      </c>
      <c r="I1894" s="1" t="s">
        <v>355</v>
      </c>
      <c r="J1894" s="6">
        <v>212000</v>
      </c>
      <c r="K1894" s="1" t="s">
        <v>681</v>
      </c>
      <c r="L1894" s="6">
        <v>210123</v>
      </c>
      <c r="M1894" s="2">
        <v>0</v>
      </c>
      <c r="N1894" s="1" t="s">
        <v>1458</v>
      </c>
      <c r="O1894" s="1" t="s">
        <v>651</v>
      </c>
      <c r="P1894" s="2">
        <v>-12230.64</v>
      </c>
      <c r="Q1894" s="2">
        <v>0</v>
      </c>
      <c r="R1894" s="2">
        <v>-7653.9</v>
      </c>
      <c r="S1894" s="2">
        <v>0</v>
      </c>
      <c r="T1894" s="2">
        <v>-19884.54</v>
      </c>
      <c r="U1894" s="2">
        <v>0</v>
      </c>
      <c r="V1894" s="2">
        <v>-12230.64</v>
      </c>
      <c r="W1894" s="2">
        <v>0</v>
      </c>
      <c r="X1894" s="2">
        <v>-7653.9</v>
      </c>
      <c r="Y1894" s="2">
        <v>0</v>
      </c>
      <c r="Z1894" s="2">
        <v>-19884.54</v>
      </c>
      <c r="AA1894" s="2">
        <v>0</v>
      </c>
    </row>
    <row r="1895" spans="1:27" ht="15" customHeight="1" x14ac:dyDescent="0.25">
      <c r="A1895" s="75" t="str">
        <f t="shared" si="87"/>
        <v>LEGROWIgnore</v>
      </c>
      <c r="B1895" s="75" t="str">
        <f>VLOOKUP(L1895,Mapping!D:F,3,0)</f>
        <v>Ignore</v>
      </c>
      <c r="C1895" s="75" t="str">
        <f>VLOOKUP(L1895,Mapping!D:G,4,0)</f>
        <v>Ignore</v>
      </c>
      <c r="D1895" s="78">
        <f t="shared" si="88"/>
        <v>7.2186700000000006E-4</v>
      </c>
      <c r="E1895" s="78">
        <f t="shared" si="89"/>
        <v>7.2186700000000006E-4</v>
      </c>
      <c r="F1895" s="76" t="str">
        <f>VLOOKUP(L1895,Mapping!D:H,5,0)</f>
        <v>AUM</v>
      </c>
      <c r="G1895" s="1" t="s">
        <v>648</v>
      </c>
      <c r="H1895" s="1" t="s">
        <v>352</v>
      </c>
      <c r="I1895" s="1" t="s">
        <v>355</v>
      </c>
      <c r="J1895" s="6">
        <v>212000</v>
      </c>
      <c r="K1895" s="1" t="s">
        <v>681</v>
      </c>
      <c r="L1895" s="6">
        <v>210124</v>
      </c>
      <c r="M1895" s="2">
        <v>0</v>
      </c>
      <c r="N1895" s="1" t="s">
        <v>1472</v>
      </c>
      <c r="O1895" s="1" t="s">
        <v>651</v>
      </c>
      <c r="P1895" s="2">
        <v>0</v>
      </c>
      <c r="Q1895" s="2">
        <v>0</v>
      </c>
      <c r="R1895" s="2">
        <v>0</v>
      </c>
      <c r="S1895" s="2">
        <v>7218.67</v>
      </c>
      <c r="T1895" s="2">
        <v>0</v>
      </c>
      <c r="U1895" s="2">
        <v>7218.67</v>
      </c>
      <c r="V1895" s="2">
        <v>0</v>
      </c>
      <c r="W1895" s="2">
        <v>0</v>
      </c>
      <c r="X1895" s="2">
        <v>0</v>
      </c>
      <c r="Y1895" s="2">
        <v>7218.67</v>
      </c>
      <c r="Z1895" s="2">
        <v>0</v>
      </c>
      <c r="AA1895" s="2">
        <v>7218.67</v>
      </c>
    </row>
    <row r="1896" spans="1:27" ht="15" customHeight="1" x14ac:dyDescent="0.25">
      <c r="A1896" s="75" t="str">
        <f t="shared" si="87"/>
        <v>LEGROWIgnore</v>
      </c>
      <c r="B1896" s="75" t="str">
        <f>VLOOKUP(L1896,Mapping!D:F,3,0)</f>
        <v>Ignore</v>
      </c>
      <c r="C1896" s="75" t="str">
        <f>VLOOKUP(L1896,Mapping!D:G,4,0)</f>
        <v>Ignore</v>
      </c>
      <c r="D1896" s="78">
        <f t="shared" si="88"/>
        <v>1.4527873000000002E-2</v>
      </c>
      <c r="E1896" s="78">
        <f t="shared" si="89"/>
        <v>0.162931039</v>
      </c>
      <c r="F1896" s="76" t="str">
        <f>VLOOKUP(L1896,Mapping!D:H,5,0)</f>
        <v>AUM</v>
      </c>
      <c r="G1896" s="1" t="s">
        <v>648</v>
      </c>
      <c r="H1896" s="1" t="s">
        <v>352</v>
      </c>
      <c r="I1896" s="1" t="s">
        <v>355</v>
      </c>
      <c r="J1896" s="6">
        <v>212000</v>
      </c>
      <c r="K1896" s="1" t="s">
        <v>681</v>
      </c>
      <c r="L1896" s="6">
        <v>210168</v>
      </c>
      <c r="M1896" s="2">
        <v>0</v>
      </c>
      <c r="N1896" s="1" t="s">
        <v>1019</v>
      </c>
      <c r="O1896" s="1" t="s">
        <v>651</v>
      </c>
      <c r="P1896" s="2">
        <v>0</v>
      </c>
      <c r="Q1896" s="2">
        <v>1484031.66</v>
      </c>
      <c r="R1896" s="2">
        <v>0</v>
      </c>
      <c r="S1896" s="2">
        <v>145278.73000000001</v>
      </c>
      <c r="T1896" s="2">
        <v>0</v>
      </c>
      <c r="U1896" s="2">
        <v>1629310.39</v>
      </c>
      <c r="V1896" s="2">
        <v>0</v>
      </c>
      <c r="W1896" s="2">
        <v>1484031.66</v>
      </c>
      <c r="X1896" s="2">
        <v>0</v>
      </c>
      <c r="Y1896" s="2">
        <v>145278.73000000001</v>
      </c>
      <c r="Z1896" s="2">
        <v>0</v>
      </c>
      <c r="AA1896" s="2">
        <v>1629310.39</v>
      </c>
    </row>
    <row r="1897" spans="1:27" ht="15" customHeight="1" x14ac:dyDescent="0.25">
      <c r="A1897" s="75" t="str">
        <f t="shared" si="87"/>
        <v>LEGROWIgnore</v>
      </c>
      <c r="B1897" s="75" t="str">
        <f>VLOOKUP(L1897,Mapping!D:F,3,0)</f>
        <v>Ignore</v>
      </c>
      <c r="C1897" s="75" t="str">
        <f>VLOOKUP(L1897,Mapping!D:G,4,0)</f>
        <v>Ignore</v>
      </c>
      <c r="D1897" s="78">
        <f t="shared" si="88"/>
        <v>-9.8377400000000004E-2</v>
      </c>
      <c r="E1897" s="78">
        <f t="shared" si="89"/>
        <v>0</v>
      </c>
      <c r="F1897" s="76" t="str">
        <f>VLOOKUP(L1897,Mapping!D:H,5,0)</f>
        <v>AUM</v>
      </c>
      <c r="G1897" s="1" t="s">
        <v>648</v>
      </c>
      <c r="H1897" s="1" t="s">
        <v>352</v>
      </c>
      <c r="I1897" s="1" t="s">
        <v>355</v>
      </c>
      <c r="J1897" s="6">
        <v>212000</v>
      </c>
      <c r="K1897" s="1" t="s">
        <v>681</v>
      </c>
      <c r="L1897" s="6">
        <v>211101</v>
      </c>
      <c r="M1897" s="2">
        <v>0</v>
      </c>
      <c r="N1897" s="1" t="s">
        <v>1463</v>
      </c>
      <c r="O1897" s="1" t="s">
        <v>651</v>
      </c>
      <c r="P1897" s="2">
        <v>0</v>
      </c>
      <c r="Q1897" s="2">
        <v>983774</v>
      </c>
      <c r="R1897" s="2">
        <v>-983774</v>
      </c>
      <c r="S1897" s="2">
        <v>0</v>
      </c>
      <c r="T1897" s="2">
        <v>0</v>
      </c>
      <c r="U1897" s="2">
        <v>0</v>
      </c>
      <c r="V1897" s="2">
        <v>0</v>
      </c>
      <c r="W1897" s="2">
        <v>983774</v>
      </c>
      <c r="X1897" s="2">
        <v>-983774</v>
      </c>
      <c r="Y1897" s="2">
        <v>0</v>
      </c>
      <c r="Z1897" s="2">
        <v>0</v>
      </c>
      <c r="AA1897" s="2">
        <v>0</v>
      </c>
    </row>
    <row r="1898" spans="1:27" ht="15" customHeight="1" x14ac:dyDescent="0.25">
      <c r="A1898" s="75" t="str">
        <f t="shared" si="87"/>
        <v>LEGROWIgnore</v>
      </c>
      <c r="B1898" s="75" t="str">
        <f>VLOOKUP(L1898,Mapping!D:F,3,0)</f>
        <v>Ignore</v>
      </c>
      <c r="C1898" s="75" t="str">
        <f>VLOOKUP(L1898,Mapping!D:G,4,0)</f>
        <v>Ignore</v>
      </c>
      <c r="D1898" s="78">
        <f t="shared" si="88"/>
        <v>-0.30287970200000003</v>
      </c>
      <c r="E1898" s="78">
        <f t="shared" si="89"/>
        <v>0</v>
      </c>
      <c r="F1898" s="76" t="str">
        <f>VLOOKUP(L1898,Mapping!D:H,5,0)</f>
        <v>AUM</v>
      </c>
      <c r="G1898" s="1" t="s">
        <v>648</v>
      </c>
      <c r="H1898" s="1" t="s">
        <v>352</v>
      </c>
      <c r="I1898" s="1" t="s">
        <v>355</v>
      </c>
      <c r="J1898" s="6">
        <v>212000</v>
      </c>
      <c r="K1898" s="1" t="s">
        <v>681</v>
      </c>
      <c r="L1898" s="6">
        <v>211114</v>
      </c>
      <c r="M1898" s="2">
        <v>0</v>
      </c>
      <c r="N1898" s="1" t="s">
        <v>787</v>
      </c>
      <c r="O1898" s="1" t="s">
        <v>651</v>
      </c>
      <c r="P1898" s="2">
        <v>0</v>
      </c>
      <c r="Q1898" s="2">
        <v>3028797.02</v>
      </c>
      <c r="R1898" s="2">
        <v>-3028797.02</v>
      </c>
      <c r="S1898" s="2">
        <v>0</v>
      </c>
      <c r="T1898" s="2">
        <v>0</v>
      </c>
      <c r="U1898" s="2">
        <v>0</v>
      </c>
      <c r="V1898" s="2">
        <v>0</v>
      </c>
      <c r="W1898" s="2">
        <v>3028797.02</v>
      </c>
      <c r="X1898" s="2">
        <v>-3028797.02</v>
      </c>
      <c r="Y1898" s="2">
        <v>0</v>
      </c>
      <c r="Z1898" s="2">
        <v>0</v>
      </c>
      <c r="AA1898" s="2">
        <v>0</v>
      </c>
    </row>
    <row r="1899" spans="1:27" ht="15" customHeight="1" x14ac:dyDescent="0.25">
      <c r="A1899" s="75" t="str">
        <f t="shared" si="87"/>
        <v>LEGROWIgnore</v>
      </c>
      <c r="B1899" s="75" t="str">
        <f>VLOOKUP(L1899,Mapping!D:F,3,0)</f>
        <v>Ignore</v>
      </c>
      <c r="C1899" s="75" t="str">
        <f>VLOOKUP(L1899,Mapping!D:G,4,0)</f>
        <v>Ignore</v>
      </c>
      <c r="D1899" s="78">
        <f t="shared" si="88"/>
        <v>2.3755930000000001E-3</v>
      </c>
      <c r="E1899" s="78">
        <f t="shared" si="89"/>
        <v>2.3769780000000001E-3</v>
      </c>
      <c r="F1899" s="76" t="str">
        <f>VLOOKUP(L1899,Mapping!D:H,5,0)</f>
        <v>AUM</v>
      </c>
      <c r="G1899" s="1" t="s">
        <v>648</v>
      </c>
      <c r="H1899" s="1" t="s">
        <v>352</v>
      </c>
      <c r="I1899" s="1" t="s">
        <v>355</v>
      </c>
      <c r="J1899" s="6">
        <v>212000</v>
      </c>
      <c r="K1899" s="1" t="s">
        <v>681</v>
      </c>
      <c r="L1899" s="6">
        <v>212100</v>
      </c>
      <c r="M1899" s="2">
        <v>0</v>
      </c>
      <c r="N1899" s="1" t="s">
        <v>683</v>
      </c>
      <c r="O1899" s="1" t="s">
        <v>651</v>
      </c>
      <c r="P1899" s="2">
        <v>0</v>
      </c>
      <c r="Q1899" s="2">
        <v>13.85</v>
      </c>
      <c r="R1899" s="2">
        <v>0</v>
      </c>
      <c r="S1899" s="2">
        <v>23755.93</v>
      </c>
      <c r="T1899" s="2">
        <v>0</v>
      </c>
      <c r="U1899" s="2">
        <v>23769.78</v>
      </c>
      <c r="V1899" s="2">
        <v>0</v>
      </c>
      <c r="W1899" s="2">
        <v>13.85</v>
      </c>
      <c r="X1899" s="2">
        <v>0</v>
      </c>
      <c r="Y1899" s="2">
        <v>23755.93</v>
      </c>
      <c r="Z1899" s="2">
        <v>0</v>
      </c>
      <c r="AA1899" s="2">
        <v>23769.78</v>
      </c>
    </row>
    <row r="1900" spans="1:27" ht="15" customHeight="1" x14ac:dyDescent="0.25">
      <c r="A1900" s="75" t="str">
        <f t="shared" si="87"/>
        <v>LEGROWIgnore</v>
      </c>
      <c r="B1900" s="75" t="str">
        <f>VLOOKUP(L1900,Mapping!D:F,3,0)</f>
        <v>Ignore</v>
      </c>
      <c r="C1900" s="75" t="str">
        <f>VLOOKUP(L1900,Mapping!D:G,4,0)</f>
        <v>Ignore</v>
      </c>
      <c r="D1900" s="78">
        <f t="shared" si="88"/>
        <v>-7.0443540000000009E-3</v>
      </c>
      <c r="E1900" s="78">
        <f t="shared" si="89"/>
        <v>3.2099999999999998E-7</v>
      </c>
      <c r="F1900" s="76" t="str">
        <f>VLOOKUP(L1900,Mapping!D:H,5,0)</f>
        <v>AUM</v>
      </c>
      <c r="G1900" s="1" t="s">
        <v>648</v>
      </c>
      <c r="H1900" s="1" t="s">
        <v>352</v>
      </c>
      <c r="I1900" s="1" t="s">
        <v>355</v>
      </c>
      <c r="J1900" s="6">
        <v>212000</v>
      </c>
      <c r="K1900" s="1" t="s">
        <v>681</v>
      </c>
      <c r="L1900" s="6">
        <v>212101</v>
      </c>
      <c r="M1900" s="2">
        <v>0</v>
      </c>
      <c r="N1900" s="1" t="s">
        <v>684</v>
      </c>
      <c r="O1900" s="1" t="s">
        <v>651</v>
      </c>
      <c r="P1900" s="2">
        <v>0</v>
      </c>
      <c r="Q1900" s="2">
        <v>70446.75</v>
      </c>
      <c r="R1900" s="2">
        <v>-70443.540000000008</v>
      </c>
      <c r="S1900" s="2">
        <v>0</v>
      </c>
      <c r="T1900" s="2">
        <v>0</v>
      </c>
      <c r="U1900" s="2">
        <v>3.21</v>
      </c>
      <c r="V1900" s="2">
        <v>0</v>
      </c>
      <c r="W1900" s="2">
        <v>70446.75</v>
      </c>
      <c r="X1900" s="2">
        <v>-70443.540000000008</v>
      </c>
      <c r="Y1900" s="2">
        <v>0</v>
      </c>
      <c r="Z1900" s="2">
        <v>0</v>
      </c>
      <c r="AA1900" s="2">
        <v>3.21</v>
      </c>
    </row>
    <row r="1901" spans="1:27" ht="15" customHeight="1" x14ac:dyDescent="0.25">
      <c r="A1901" s="75" t="str">
        <f t="shared" si="87"/>
        <v>LEGROWIgnore</v>
      </c>
      <c r="B1901" s="75" t="str">
        <f>VLOOKUP(L1901,Mapping!D:F,3,0)</f>
        <v>Ignore</v>
      </c>
      <c r="C1901" s="75" t="str">
        <f>VLOOKUP(L1901,Mapping!D:G,4,0)</f>
        <v>Ignore</v>
      </c>
      <c r="D1901" s="78">
        <f t="shared" si="88"/>
        <v>-5.38395E-4</v>
      </c>
      <c r="E1901" s="78">
        <f t="shared" si="89"/>
        <v>0</v>
      </c>
      <c r="F1901" s="76" t="str">
        <f>VLOOKUP(L1901,Mapping!D:H,5,0)</f>
        <v>AUM</v>
      </c>
      <c r="G1901" s="1" t="s">
        <v>648</v>
      </c>
      <c r="H1901" s="1" t="s">
        <v>352</v>
      </c>
      <c r="I1901" s="1" t="s">
        <v>355</v>
      </c>
      <c r="J1901" s="6">
        <v>212000</v>
      </c>
      <c r="K1901" s="1" t="s">
        <v>681</v>
      </c>
      <c r="L1901" s="6">
        <v>212109</v>
      </c>
      <c r="M1901" s="2">
        <v>0</v>
      </c>
      <c r="N1901" s="1" t="s">
        <v>1659</v>
      </c>
      <c r="O1901" s="1" t="s">
        <v>651</v>
      </c>
      <c r="P1901" s="2">
        <v>0</v>
      </c>
      <c r="Q1901" s="2">
        <v>5383.95</v>
      </c>
      <c r="R1901" s="2">
        <v>-5383.95</v>
      </c>
      <c r="S1901" s="2">
        <v>0</v>
      </c>
      <c r="T1901" s="2">
        <v>0</v>
      </c>
      <c r="U1901" s="2">
        <v>0</v>
      </c>
      <c r="V1901" s="2">
        <v>0</v>
      </c>
      <c r="W1901" s="2">
        <v>5383.95</v>
      </c>
      <c r="X1901" s="2">
        <v>-5383.95</v>
      </c>
      <c r="Y1901" s="2">
        <v>0</v>
      </c>
      <c r="Z1901" s="2">
        <v>0</v>
      </c>
      <c r="AA1901" s="2">
        <v>0</v>
      </c>
    </row>
    <row r="1902" spans="1:27" ht="15" customHeight="1" x14ac:dyDescent="0.25">
      <c r="A1902" s="75" t="str">
        <f t="shared" si="87"/>
        <v>LEGROWIgnore</v>
      </c>
      <c r="B1902" s="75" t="str">
        <f>VLOOKUP(L1902,Mapping!D:F,3,0)</f>
        <v>Ignore</v>
      </c>
      <c r="C1902" s="75" t="str">
        <f>VLOOKUP(L1902,Mapping!D:G,4,0)</f>
        <v>Ignore</v>
      </c>
      <c r="D1902" s="78">
        <f t="shared" si="88"/>
        <v>6.9060000000000005E-6</v>
      </c>
      <c r="E1902" s="78">
        <f t="shared" si="89"/>
        <v>2.3114700000000001E-4</v>
      </c>
      <c r="F1902" s="76" t="str">
        <f>VLOOKUP(L1902,Mapping!D:H,5,0)</f>
        <v>AUM</v>
      </c>
      <c r="G1902" s="1" t="s">
        <v>648</v>
      </c>
      <c r="H1902" s="1" t="s">
        <v>352</v>
      </c>
      <c r="I1902" s="1" t="s">
        <v>355</v>
      </c>
      <c r="J1902" s="6">
        <v>212000</v>
      </c>
      <c r="K1902" s="1" t="s">
        <v>681</v>
      </c>
      <c r="L1902" s="6">
        <v>212112</v>
      </c>
      <c r="M1902" s="2">
        <v>0</v>
      </c>
      <c r="N1902" s="1" t="s">
        <v>685</v>
      </c>
      <c r="O1902" s="1" t="s">
        <v>651</v>
      </c>
      <c r="P1902" s="2">
        <v>0</v>
      </c>
      <c r="Q1902" s="2">
        <v>2242.41</v>
      </c>
      <c r="R1902" s="2">
        <v>0</v>
      </c>
      <c r="S1902" s="2">
        <v>69.06</v>
      </c>
      <c r="T1902" s="2">
        <v>0</v>
      </c>
      <c r="U1902" s="2">
        <v>2311.4700000000003</v>
      </c>
      <c r="V1902" s="2">
        <v>0</v>
      </c>
      <c r="W1902" s="2">
        <v>2242.41</v>
      </c>
      <c r="X1902" s="2">
        <v>0</v>
      </c>
      <c r="Y1902" s="2">
        <v>69.06</v>
      </c>
      <c r="Z1902" s="2">
        <v>0</v>
      </c>
      <c r="AA1902" s="2">
        <v>2311.4700000000003</v>
      </c>
    </row>
    <row r="1903" spans="1:27" ht="15" customHeight="1" x14ac:dyDescent="0.25">
      <c r="A1903" s="75" t="str">
        <f t="shared" si="87"/>
        <v>LEGROWIgnore</v>
      </c>
      <c r="B1903" s="75" t="str">
        <f>VLOOKUP(L1903,Mapping!D:F,3,0)</f>
        <v>Ignore</v>
      </c>
      <c r="C1903" s="75" t="str">
        <f>VLOOKUP(L1903,Mapping!D:G,4,0)</f>
        <v>Ignore</v>
      </c>
      <c r="D1903" s="78">
        <f t="shared" si="88"/>
        <v>6.9060000000000005E-6</v>
      </c>
      <c r="E1903" s="78">
        <f t="shared" si="89"/>
        <v>2.31184E-4</v>
      </c>
      <c r="F1903" s="76" t="str">
        <f>VLOOKUP(L1903,Mapping!D:H,5,0)</f>
        <v>AUM</v>
      </c>
      <c r="G1903" s="1" t="s">
        <v>648</v>
      </c>
      <c r="H1903" s="1" t="s">
        <v>352</v>
      </c>
      <c r="I1903" s="1" t="s">
        <v>355</v>
      </c>
      <c r="J1903" s="6">
        <v>212000</v>
      </c>
      <c r="K1903" s="1" t="s">
        <v>681</v>
      </c>
      <c r="L1903" s="6">
        <v>212113</v>
      </c>
      <c r="M1903" s="2">
        <v>0</v>
      </c>
      <c r="N1903" s="1" t="s">
        <v>686</v>
      </c>
      <c r="O1903" s="1" t="s">
        <v>651</v>
      </c>
      <c r="P1903" s="2">
        <v>0</v>
      </c>
      <c r="Q1903" s="2">
        <v>2242.7800000000002</v>
      </c>
      <c r="R1903" s="2">
        <v>0</v>
      </c>
      <c r="S1903" s="2">
        <v>69.06</v>
      </c>
      <c r="T1903" s="2">
        <v>0</v>
      </c>
      <c r="U1903" s="2">
        <v>2311.84</v>
      </c>
      <c r="V1903" s="2">
        <v>0</v>
      </c>
      <c r="W1903" s="2">
        <v>2242.7800000000002</v>
      </c>
      <c r="X1903" s="2">
        <v>0</v>
      </c>
      <c r="Y1903" s="2">
        <v>69.06</v>
      </c>
      <c r="Z1903" s="2">
        <v>0</v>
      </c>
      <c r="AA1903" s="2">
        <v>2311.84</v>
      </c>
    </row>
    <row r="1904" spans="1:27" ht="15" customHeight="1" x14ac:dyDescent="0.25">
      <c r="A1904" s="75" t="str">
        <f t="shared" si="87"/>
        <v>LEGROWIgnore</v>
      </c>
      <c r="B1904" s="75" t="str">
        <f>VLOOKUP(L1904,Mapping!D:F,3,0)</f>
        <v>Ignore</v>
      </c>
      <c r="C1904" s="75" t="str">
        <f>VLOOKUP(L1904,Mapping!D:G,4,0)</f>
        <v>Ignore</v>
      </c>
      <c r="D1904" s="78">
        <f t="shared" si="88"/>
        <v>3.4476199999999998E-4</v>
      </c>
      <c r="E1904" s="78">
        <f t="shared" si="89"/>
        <v>4.0998509999999998E-3</v>
      </c>
      <c r="F1904" s="76" t="str">
        <f>VLOOKUP(L1904,Mapping!D:H,5,0)</f>
        <v>AUM</v>
      </c>
      <c r="G1904" s="1" t="s">
        <v>648</v>
      </c>
      <c r="H1904" s="1" t="s">
        <v>352</v>
      </c>
      <c r="I1904" s="1" t="s">
        <v>355</v>
      </c>
      <c r="J1904" s="6">
        <v>212000</v>
      </c>
      <c r="K1904" s="1" t="s">
        <v>681</v>
      </c>
      <c r="L1904" s="6">
        <v>212114</v>
      </c>
      <c r="M1904" s="2">
        <v>0</v>
      </c>
      <c r="N1904" s="1" t="s">
        <v>687</v>
      </c>
      <c r="O1904" s="1" t="s">
        <v>651</v>
      </c>
      <c r="P1904" s="2">
        <v>0</v>
      </c>
      <c r="Q1904" s="2">
        <v>37550.89</v>
      </c>
      <c r="R1904" s="2">
        <v>0</v>
      </c>
      <c r="S1904" s="2">
        <v>3447.62</v>
      </c>
      <c r="T1904" s="2">
        <v>0</v>
      </c>
      <c r="U1904" s="2">
        <v>40998.51</v>
      </c>
      <c r="V1904" s="2">
        <v>0</v>
      </c>
      <c r="W1904" s="2">
        <v>37550.89</v>
      </c>
      <c r="X1904" s="2">
        <v>0</v>
      </c>
      <c r="Y1904" s="2">
        <v>3447.62</v>
      </c>
      <c r="Z1904" s="2">
        <v>0</v>
      </c>
      <c r="AA1904" s="2">
        <v>40998.51</v>
      </c>
    </row>
    <row r="1905" spans="1:27" ht="15" customHeight="1" x14ac:dyDescent="0.25">
      <c r="A1905" s="75" t="str">
        <f t="shared" si="87"/>
        <v>LEGROWIgnore</v>
      </c>
      <c r="B1905" s="75" t="str">
        <f>VLOOKUP(L1905,Mapping!D:F,3,0)</f>
        <v>Ignore</v>
      </c>
      <c r="C1905" s="75" t="str">
        <f>VLOOKUP(L1905,Mapping!D:G,4,0)</f>
        <v>Ignore</v>
      </c>
      <c r="D1905" s="78">
        <f t="shared" si="88"/>
        <v>-4.7199999999999998E-4</v>
      </c>
      <c r="E1905" s="78">
        <f t="shared" si="89"/>
        <v>0</v>
      </c>
      <c r="F1905" s="76" t="str">
        <f>VLOOKUP(L1905,Mapping!D:H,5,0)</f>
        <v>AUM</v>
      </c>
      <c r="G1905" s="1" t="s">
        <v>648</v>
      </c>
      <c r="H1905" s="1" t="s">
        <v>352</v>
      </c>
      <c r="I1905" s="1" t="s">
        <v>355</v>
      </c>
      <c r="J1905" s="6">
        <v>212000</v>
      </c>
      <c r="K1905" s="1" t="s">
        <v>681</v>
      </c>
      <c r="L1905" s="6">
        <v>212118</v>
      </c>
      <c r="M1905" s="2">
        <v>0</v>
      </c>
      <c r="N1905" s="1" t="s">
        <v>1715</v>
      </c>
      <c r="O1905" s="1" t="s">
        <v>651</v>
      </c>
      <c r="P1905" s="2">
        <v>0</v>
      </c>
      <c r="Q1905" s="2">
        <v>4720</v>
      </c>
      <c r="R1905" s="2">
        <v>-4720</v>
      </c>
      <c r="S1905" s="2">
        <v>0</v>
      </c>
      <c r="T1905" s="2">
        <v>0</v>
      </c>
      <c r="U1905" s="2">
        <v>0</v>
      </c>
      <c r="V1905" s="2">
        <v>0</v>
      </c>
      <c r="W1905" s="2">
        <v>4720</v>
      </c>
      <c r="X1905" s="2">
        <v>-4720</v>
      </c>
      <c r="Y1905" s="2">
        <v>0</v>
      </c>
      <c r="Z1905" s="2">
        <v>0</v>
      </c>
      <c r="AA1905" s="2">
        <v>0</v>
      </c>
    </row>
    <row r="1906" spans="1:27" ht="15" customHeight="1" x14ac:dyDescent="0.25">
      <c r="A1906" s="75" t="str">
        <f t="shared" si="87"/>
        <v>LEGROWIgnore</v>
      </c>
      <c r="B1906" s="75" t="str">
        <f>VLOOKUP(L1906,Mapping!D:F,3,0)</f>
        <v>Ignore</v>
      </c>
      <c r="C1906" s="75" t="str">
        <f>VLOOKUP(L1906,Mapping!D:G,4,0)</f>
        <v>Ignore</v>
      </c>
      <c r="D1906" s="78">
        <f t="shared" si="88"/>
        <v>0.14985169500000001</v>
      </c>
      <c r="E1906" s="78">
        <f t="shared" si="89"/>
        <v>0.55968837999999999</v>
      </c>
      <c r="F1906" s="76" t="str">
        <f>VLOOKUP(L1906,Mapping!D:H,5,0)</f>
        <v>AUM</v>
      </c>
      <c r="G1906" s="1" t="s">
        <v>648</v>
      </c>
      <c r="H1906" s="1" t="s">
        <v>352</v>
      </c>
      <c r="I1906" s="1" t="s">
        <v>355</v>
      </c>
      <c r="J1906" s="6">
        <v>212000</v>
      </c>
      <c r="K1906" s="1" t="s">
        <v>681</v>
      </c>
      <c r="L1906" s="6">
        <v>212121</v>
      </c>
      <c r="M1906" s="2">
        <v>0</v>
      </c>
      <c r="N1906" s="1" t="s">
        <v>688</v>
      </c>
      <c r="O1906" s="1" t="s">
        <v>651</v>
      </c>
      <c r="P1906" s="2">
        <v>0</v>
      </c>
      <c r="Q1906" s="2">
        <v>4098366.85</v>
      </c>
      <c r="R1906" s="2">
        <v>0</v>
      </c>
      <c r="S1906" s="2">
        <v>1498516.95</v>
      </c>
      <c r="T1906" s="2">
        <v>0</v>
      </c>
      <c r="U1906" s="2">
        <v>5596883.7999999998</v>
      </c>
      <c r="V1906" s="2">
        <v>0</v>
      </c>
      <c r="W1906" s="2">
        <v>4098366.85</v>
      </c>
      <c r="X1906" s="2">
        <v>0</v>
      </c>
      <c r="Y1906" s="2">
        <v>1498516.95</v>
      </c>
      <c r="Z1906" s="2">
        <v>0</v>
      </c>
      <c r="AA1906" s="2">
        <v>5596883.7999999998</v>
      </c>
    </row>
    <row r="1907" spans="1:27" ht="15" customHeight="1" x14ac:dyDescent="0.25">
      <c r="A1907" s="75" t="str">
        <f t="shared" si="87"/>
        <v>LEGROWIgnore</v>
      </c>
      <c r="B1907" s="75" t="str">
        <f>VLOOKUP(L1907,Mapping!D:F,3,0)</f>
        <v>Ignore</v>
      </c>
      <c r="C1907" s="75" t="str">
        <f>VLOOKUP(L1907,Mapping!D:G,4,0)</f>
        <v>Ignore</v>
      </c>
      <c r="D1907" s="78">
        <f t="shared" si="88"/>
        <v>-9.8339291000000009E-2</v>
      </c>
      <c r="E1907" s="78">
        <f t="shared" si="89"/>
        <v>2.8335885000000005E-2</v>
      </c>
      <c r="F1907" s="76" t="str">
        <f>VLOOKUP(L1907,Mapping!D:H,5,0)</f>
        <v>AUM</v>
      </c>
      <c r="G1907" s="1" t="s">
        <v>648</v>
      </c>
      <c r="H1907" s="1" t="s">
        <v>352</v>
      </c>
      <c r="I1907" s="1" t="s">
        <v>355</v>
      </c>
      <c r="J1907" s="6">
        <v>212000</v>
      </c>
      <c r="K1907" s="1" t="s">
        <v>681</v>
      </c>
      <c r="L1907" s="6">
        <v>212124</v>
      </c>
      <c r="M1907" s="2">
        <v>0</v>
      </c>
      <c r="N1907" s="1" t="s">
        <v>689</v>
      </c>
      <c r="O1907" s="1" t="s">
        <v>651</v>
      </c>
      <c r="P1907" s="2">
        <v>0</v>
      </c>
      <c r="Q1907" s="2">
        <v>1266751.76</v>
      </c>
      <c r="R1907" s="2">
        <v>-983392.91</v>
      </c>
      <c r="S1907" s="2">
        <v>0</v>
      </c>
      <c r="T1907" s="2">
        <v>0</v>
      </c>
      <c r="U1907" s="2">
        <v>283358.85000000003</v>
      </c>
      <c r="V1907" s="2">
        <v>0</v>
      </c>
      <c r="W1907" s="2">
        <v>1266751.76</v>
      </c>
      <c r="X1907" s="2">
        <v>-983392.91</v>
      </c>
      <c r="Y1907" s="2">
        <v>0</v>
      </c>
      <c r="Z1907" s="2">
        <v>0</v>
      </c>
      <c r="AA1907" s="2">
        <v>283358.85000000003</v>
      </c>
    </row>
    <row r="1908" spans="1:27" ht="15" customHeight="1" x14ac:dyDescent="0.25">
      <c r="A1908" s="75" t="str">
        <f t="shared" si="87"/>
        <v>LEGROWIgnore</v>
      </c>
      <c r="B1908" s="75" t="str">
        <f>VLOOKUP(L1908,Mapping!D:F,3,0)</f>
        <v>Ignore</v>
      </c>
      <c r="C1908" s="75" t="str">
        <f>VLOOKUP(L1908,Mapping!D:G,4,0)</f>
        <v>Ignore</v>
      </c>
      <c r="D1908" s="78">
        <f t="shared" si="88"/>
        <v>-1.0388700000000002E-4</v>
      </c>
      <c r="E1908" s="78">
        <f t="shared" si="89"/>
        <v>4.4999999999999999E-8</v>
      </c>
      <c r="F1908" s="76" t="str">
        <f>VLOOKUP(L1908,Mapping!D:H,5,0)</f>
        <v>AUM</v>
      </c>
      <c r="G1908" s="1" t="s">
        <v>648</v>
      </c>
      <c r="H1908" s="1" t="s">
        <v>352</v>
      </c>
      <c r="I1908" s="1" t="s">
        <v>355</v>
      </c>
      <c r="J1908" s="6">
        <v>212000</v>
      </c>
      <c r="K1908" s="1" t="s">
        <v>681</v>
      </c>
      <c r="L1908" s="6">
        <v>212132</v>
      </c>
      <c r="M1908" s="2">
        <v>0</v>
      </c>
      <c r="N1908" s="1" t="s">
        <v>1459</v>
      </c>
      <c r="O1908" s="1" t="s">
        <v>651</v>
      </c>
      <c r="P1908" s="2">
        <v>0</v>
      </c>
      <c r="Q1908" s="2">
        <v>1039.32</v>
      </c>
      <c r="R1908" s="2">
        <v>-1038.8700000000001</v>
      </c>
      <c r="S1908" s="2">
        <v>0</v>
      </c>
      <c r="T1908" s="2">
        <v>0</v>
      </c>
      <c r="U1908" s="2">
        <v>0.45</v>
      </c>
      <c r="V1908" s="2">
        <v>0</v>
      </c>
      <c r="W1908" s="2">
        <v>1039.32</v>
      </c>
      <c r="X1908" s="2">
        <v>-1038.8700000000001</v>
      </c>
      <c r="Y1908" s="2">
        <v>0</v>
      </c>
      <c r="Z1908" s="2">
        <v>0</v>
      </c>
      <c r="AA1908" s="2">
        <v>0.45</v>
      </c>
    </row>
    <row r="1909" spans="1:27" ht="15" customHeight="1" x14ac:dyDescent="0.25">
      <c r="A1909" s="75" t="str">
        <f t="shared" si="87"/>
        <v>LEGROWIgnore</v>
      </c>
      <c r="B1909" s="75" t="str">
        <f>VLOOKUP(L1909,Mapping!D:F,3,0)</f>
        <v>Ignore</v>
      </c>
      <c r="C1909" s="75" t="str">
        <f>VLOOKUP(L1909,Mapping!D:G,4,0)</f>
        <v>Ignore</v>
      </c>
      <c r="D1909" s="78">
        <f t="shared" si="88"/>
        <v>-0.97412032699999995</v>
      </c>
      <c r="E1909" s="78">
        <f t="shared" si="89"/>
        <v>0</v>
      </c>
      <c r="F1909" s="76" t="str">
        <f>VLOOKUP(L1909,Mapping!D:H,5,0)</f>
        <v>AUM</v>
      </c>
      <c r="G1909" s="1" t="s">
        <v>648</v>
      </c>
      <c r="H1909" s="1" t="s">
        <v>352</v>
      </c>
      <c r="I1909" s="1" t="s">
        <v>355</v>
      </c>
      <c r="J1909" s="6">
        <v>212000</v>
      </c>
      <c r="K1909" s="1" t="s">
        <v>681</v>
      </c>
      <c r="L1909" s="6">
        <v>212150</v>
      </c>
      <c r="M1909" s="2">
        <v>0</v>
      </c>
      <c r="N1909" s="1" t="s">
        <v>907</v>
      </c>
      <c r="O1909" s="1" t="s">
        <v>651</v>
      </c>
      <c r="P1909" s="2">
        <v>0</v>
      </c>
      <c r="Q1909" s="2">
        <v>9741203.2699999996</v>
      </c>
      <c r="R1909" s="2">
        <v>-9741203.2699999996</v>
      </c>
      <c r="S1909" s="2">
        <v>0</v>
      </c>
      <c r="T1909" s="2">
        <v>0</v>
      </c>
      <c r="U1909" s="2">
        <v>0</v>
      </c>
      <c r="V1909" s="2">
        <v>0</v>
      </c>
      <c r="W1909" s="2">
        <v>9741203.2699999996</v>
      </c>
      <c r="X1909" s="2">
        <v>-9741203.2699999996</v>
      </c>
      <c r="Y1909" s="2">
        <v>0</v>
      </c>
      <c r="Z1909" s="2">
        <v>0</v>
      </c>
      <c r="AA1909" s="2">
        <v>0</v>
      </c>
    </row>
    <row r="1910" spans="1:27" ht="15" customHeight="1" x14ac:dyDescent="0.25">
      <c r="A1910" s="75" t="str">
        <f t="shared" si="87"/>
        <v>LEGROWIgnore</v>
      </c>
      <c r="B1910" s="75" t="str">
        <f>VLOOKUP(L1910,Mapping!D:F,3,0)</f>
        <v>Ignore</v>
      </c>
      <c r="C1910" s="75" t="str">
        <f>VLOOKUP(L1910,Mapping!D:G,4,0)</f>
        <v>Ignore</v>
      </c>
      <c r="D1910" s="78">
        <f t="shared" si="88"/>
        <v>0.31301064700000003</v>
      </c>
      <c r="E1910" s="78">
        <f t="shared" si="89"/>
        <v>0</v>
      </c>
      <c r="F1910" s="76" t="str">
        <f>VLOOKUP(L1910,Mapping!D:H,5,0)</f>
        <v>AUM</v>
      </c>
      <c r="G1910" s="1" t="s">
        <v>648</v>
      </c>
      <c r="H1910" s="1" t="s">
        <v>352</v>
      </c>
      <c r="I1910" s="1" t="s">
        <v>355</v>
      </c>
      <c r="J1910" s="6">
        <v>212000</v>
      </c>
      <c r="K1910" s="1" t="s">
        <v>681</v>
      </c>
      <c r="L1910" s="6">
        <v>212154</v>
      </c>
      <c r="M1910" s="2">
        <v>0</v>
      </c>
      <c r="N1910" s="1" t="s">
        <v>1464</v>
      </c>
      <c r="O1910" s="1" t="s">
        <v>651</v>
      </c>
      <c r="P1910" s="2">
        <v>-3130106.47</v>
      </c>
      <c r="Q1910" s="2">
        <v>0</v>
      </c>
      <c r="R1910" s="2">
        <v>0</v>
      </c>
      <c r="S1910" s="2">
        <v>3130106.47</v>
      </c>
      <c r="T1910" s="2">
        <v>0</v>
      </c>
      <c r="U1910" s="2">
        <v>0</v>
      </c>
      <c r="V1910" s="2">
        <v>-3130106.47</v>
      </c>
      <c r="W1910" s="2">
        <v>0</v>
      </c>
      <c r="X1910" s="2">
        <v>0</v>
      </c>
      <c r="Y1910" s="2">
        <v>3130106.47</v>
      </c>
      <c r="Z1910" s="2">
        <v>0</v>
      </c>
      <c r="AA1910" s="2">
        <v>0</v>
      </c>
    </row>
    <row r="1911" spans="1:27" ht="15" customHeight="1" x14ac:dyDescent="0.25">
      <c r="A1911" s="75" t="str">
        <f t="shared" si="87"/>
        <v>LEGROWIgnore</v>
      </c>
      <c r="B1911" s="75" t="str">
        <f>VLOOKUP(L1911,Mapping!D:F,3,0)</f>
        <v>Ignore</v>
      </c>
      <c r="C1911" s="75" t="str">
        <f>VLOOKUP(L1911,Mapping!D:G,4,0)</f>
        <v>Ignore</v>
      </c>
      <c r="D1911" s="78">
        <f t="shared" si="88"/>
        <v>-3.1205E-2</v>
      </c>
      <c r="E1911" s="78">
        <f t="shared" si="89"/>
        <v>0</v>
      </c>
      <c r="F1911" s="76" t="str">
        <f>VLOOKUP(L1911,Mapping!D:H,5,0)</f>
        <v>AUM</v>
      </c>
      <c r="G1911" s="1" t="s">
        <v>648</v>
      </c>
      <c r="H1911" s="1" t="s">
        <v>352</v>
      </c>
      <c r="I1911" s="1" t="s">
        <v>355</v>
      </c>
      <c r="J1911" s="6">
        <v>212000</v>
      </c>
      <c r="K1911" s="1" t="s">
        <v>681</v>
      </c>
      <c r="L1911" s="6">
        <v>212183</v>
      </c>
      <c r="M1911" s="2">
        <v>0</v>
      </c>
      <c r="N1911" s="1" t="s">
        <v>1465</v>
      </c>
      <c r="O1911" s="1" t="s">
        <v>651</v>
      </c>
      <c r="P1911" s="2">
        <v>0</v>
      </c>
      <c r="Q1911" s="2">
        <v>312050</v>
      </c>
      <c r="R1911" s="2">
        <v>-312050</v>
      </c>
      <c r="S1911" s="2">
        <v>0</v>
      </c>
      <c r="T1911" s="2">
        <v>0</v>
      </c>
      <c r="U1911" s="2">
        <v>0</v>
      </c>
      <c r="V1911" s="2">
        <v>0</v>
      </c>
      <c r="W1911" s="2">
        <v>312050</v>
      </c>
      <c r="X1911" s="2">
        <v>-312050</v>
      </c>
      <c r="Y1911" s="2">
        <v>0</v>
      </c>
      <c r="Z1911" s="2">
        <v>0</v>
      </c>
      <c r="AA1911" s="2">
        <v>0</v>
      </c>
    </row>
    <row r="1912" spans="1:27" ht="15" customHeight="1" x14ac:dyDescent="0.25">
      <c r="A1912" s="75" t="str">
        <f t="shared" si="87"/>
        <v>LEGROWIgnore</v>
      </c>
      <c r="B1912" s="75" t="str">
        <f>VLOOKUP(L1912,Mapping!D:F,3,0)</f>
        <v>Ignore</v>
      </c>
      <c r="C1912" s="75" t="str">
        <f>VLOOKUP(L1912,Mapping!D:G,4,0)</f>
        <v>Ignore</v>
      </c>
      <c r="D1912" s="78">
        <f t="shared" si="88"/>
        <v>-1.1493022E-2</v>
      </c>
      <c r="E1912" s="78">
        <f t="shared" si="89"/>
        <v>7.4611900000000012E-3</v>
      </c>
      <c r="F1912" s="76" t="str">
        <f>VLOOKUP(L1912,Mapping!D:H,5,0)</f>
        <v>AUM</v>
      </c>
      <c r="G1912" s="1" t="s">
        <v>648</v>
      </c>
      <c r="H1912" s="1" t="s">
        <v>352</v>
      </c>
      <c r="I1912" s="1" t="s">
        <v>355</v>
      </c>
      <c r="J1912" s="6">
        <v>212000</v>
      </c>
      <c r="K1912" s="1" t="s">
        <v>681</v>
      </c>
      <c r="L1912" s="6">
        <v>212185</v>
      </c>
      <c r="M1912" s="2">
        <v>0</v>
      </c>
      <c r="N1912" s="1" t="s">
        <v>1020</v>
      </c>
      <c r="O1912" s="1" t="s">
        <v>651</v>
      </c>
      <c r="P1912" s="2">
        <v>0</v>
      </c>
      <c r="Q1912" s="2">
        <v>189542.12</v>
      </c>
      <c r="R1912" s="2">
        <v>-114930.22</v>
      </c>
      <c r="S1912" s="2">
        <v>0</v>
      </c>
      <c r="T1912" s="2">
        <v>0</v>
      </c>
      <c r="U1912" s="2">
        <v>74611.900000000009</v>
      </c>
      <c r="V1912" s="2">
        <v>0</v>
      </c>
      <c r="W1912" s="2">
        <v>189542.12</v>
      </c>
      <c r="X1912" s="2">
        <v>-114930.22</v>
      </c>
      <c r="Y1912" s="2">
        <v>0</v>
      </c>
      <c r="Z1912" s="2">
        <v>0</v>
      </c>
      <c r="AA1912" s="2">
        <v>74611.900000000009</v>
      </c>
    </row>
    <row r="1913" spans="1:27" ht="15" customHeight="1" x14ac:dyDescent="0.25">
      <c r="A1913" s="75" t="str">
        <f t="shared" si="87"/>
        <v>LEGROWIgnore</v>
      </c>
      <c r="B1913" s="75" t="str">
        <f>VLOOKUP(L1913,Mapping!D:F,3,0)</f>
        <v>Ignore</v>
      </c>
      <c r="C1913" s="75" t="str">
        <f>VLOOKUP(L1913,Mapping!D:G,4,0)</f>
        <v>Ignore</v>
      </c>
      <c r="D1913" s="78">
        <f t="shared" si="88"/>
        <v>-4.9714246999999996E-2</v>
      </c>
      <c r="E1913" s="78">
        <f t="shared" si="89"/>
        <v>-1.4000000000000001E-8</v>
      </c>
      <c r="F1913" s="76" t="str">
        <f>VLOOKUP(L1913,Mapping!D:H,5,0)</f>
        <v>AUM</v>
      </c>
      <c r="G1913" s="1" t="s">
        <v>648</v>
      </c>
      <c r="H1913" s="1" t="s">
        <v>352</v>
      </c>
      <c r="I1913" s="1" t="s">
        <v>355</v>
      </c>
      <c r="J1913" s="6">
        <v>212000</v>
      </c>
      <c r="K1913" s="1" t="s">
        <v>681</v>
      </c>
      <c r="L1913" s="6">
        <v>212187</v>
      </c>
      <c r="M1913" s="2">
        <v>0</v>
      </c>
      <c r="N1913" s="1" t="s">
        <v>1203</v>
      </c>
      <c r="O1913" s="1" t="s">
        <v>651</v>
      </c>
      <c r="P1913" s="2">
        <v>0</v>
      </c>
      <c r="Q1913" s="2">
        <v>497142.33</v>
      </c>
      <c r="R1913" s="2">
        <v>-497142.47</v>
      </c>
      <c r="S1913" s="2">
        <v>0</v>
      </c>
      <c r="T1913" s="2">
        <v>-0.14000000000000001</v>
      </c>
      <c r="U1913" s="2">
        <v>0</v>
      </c>
      <c r="V1913" s="2">
        <v>0</v>
      </c>
      <c r="W1913" s="2">
        <v>497142.33</v>
      </c>
      <c r="X1913" s="2">
        <v>-497142.47</v>
      </c>
      <c r="Y1913" s="2">
        <v>0</v>
      </c>
      <c r="Z1913" s="2">
        <v>-0.14000000000000001</v>
      </c>
      <c r="AA1913" s="2">
        <v>0</v>
      </c>
    </row>
    <row r="1914" spans="1:27" ht="15" customHeight="1" x14ac:dyDescent="0.25">
      <c r="A1914" s="75" t="str">
        <f t="shared" si="87"/>
        <v>LEGROWIgnore</v>
      </c>
      <c r="B1914" s="75" t="str">
        <f>VLOOKUP(L1914,Mapping!D:F,3,0)</f>
        <v>Ignore</v>
      </c>
      <c r="C1914" s="75" t="str">
        <f>VLOOKUP(L1914,Mapping!D:G,4,0)</f>
        <v>Ignore</v>
      </c>
      <c r="D1914" s="78">
        <f t="shared" si="88"/>
        <v>-1.6480241E-2</v>
      </c>
      <c r="E1914" s="78">
        <f t="shared" si="89"/>
        <v>2.5955489999999999E-3</v>
      </c>
      <c r="F1914" s="76" t="str">
        <f>VLOOKUP(L1914,Mapping!D:H,5,0)</f>
        <v>AUM</v>
      </c>
      <c r="G1914" s="1" t="s">
        <v>648</v>
      </c>
      <c r="H1914" s="1" t="s">
        <v>352</v>
      </c>
      <c r="I1914" s="1" t="s">
        <v>355</v>
      </c>
      <c r="J1914" s="6">
        <v>212000</v>
      </c>
      <c r="K1914" s="1" t="s">
        <v>681</v>
      </c>
      <c r="L1914" s="6">
        <v>212194</v>
      </c>
      <c r="M1914" s="2">
        <v>0</v>
      </c>
      <c r="N1914" s="1" t="s">
        <v>691</v>
      </c>
      <c r="O1914" s="1" t="s">
        <v>651</v>
      </c>
      <c r="P1914" s="2">
        <v>0</v>
      </c>
      <c r="Q1914" s="2">
        <v>190757.9</v>
      </c>
      <c r="R1914" s="2">
        <v>-164802.41</v>
      </c>
      <c r="S1914" s="2">
        <v>0</v>
      </c>
      <c r="T1914" s="2">
        <v>0</v>
      </c>
      <c r="U1914" s="2">
        <v>25955.49</v>
      </c>
      <c r="V1914" s="2">
        <v>0</v>
      </c>
      <c r="W1914" s="2">
        <v>190757.9</v>
      </c>
      <c r="X1914" s="2">
        <v>-164802.41</v>
      </c>
      <c r="Y1914" s="2">
        <v>0</v>
      </c>
      <c r="Z1914" s="2">
        <v>0</v>
      </c>
      <c r="AA1914" s="2">
        <v>25955.49</v>
      </c>
    </row>
    <row r="1915" spans="1:27" ht="15" customHeight="1" x14ac:dyDescent="0.25">
      <c r="A1915" s="75" t="str">
        <f t="shared" si="87"/>
        <v>LEGROWIgnore</v>
      </c>
      <c r="B1915" s="75" t="str">
        <f>VLOOKUP(L1915,Mapping!D:F,3,0)</f>
        <v>Ignore</v>
      </c>
      <c r="C1915" s="75" t="str">
        <f>VLOOKUP(L1915,Mapping!D:G,4,0)</f>
        <v>Ignore</v>
      </c>
      <c r="D1915" s="78">
        <f t="shared" si="88"/>
        <v>-4.4200000000000003E-3</v>
      </c>
      <c r="E1915" s="78">
        <f t="shared" si="89"/>
        <v>0</v>
      </c>
      <c r="F1915" s="76" t="str">
        <f>VLOOKUP(L1915,Mapping!D:H,5,0)</f>
        <v>AUM</v>
      </c>
      <c r="G1915" s="1" t="s">
        <v>648</v>
      </c>
      <c r="H1915" s="1" t="s">
        <v>352</v>
      </c>
      <c r="I1915" s="1" t="s">
        <v>355</v>
      </c>
      <c r="J1915" s="6">
        <v>212000</v>
      </c>
      <c r="K1915" s="1" t="s">
        <v>681</v>
      </c>
      <c r="L1915" s="6">
        <v>212197</v>
      </c>
      <c r="M1915" s="2">
        <v>0</v>
      </c>
      <c r="N1915" s="1" t="s">
        <v>942</v>
      </c>
      <c r="O1915" s="1" t="s">
        <v>651</v>
      </c>
      <c r="P1915" s="2">
        <v>0</v>
      </c>
      <c r="Q1915" s="2">
        <v>44200</v>
      </c>
      <c r="R1915" s="2">
        <v>-44200</v>
      </c>
      <c r="S1915" s="2">
        <v>0</v>
      </c>
      <c r="T1915" s="2">
        <v>0</v>
      </c>
      <c r="U1915" s="2">
        <v>0</v>
      </c>
      <c r="V1915" s="2">
        <v>0</v>
      </c>
      <c r="W1915" s="2">
        <v>44200</v>
      </c>
      <c r="X1915" s="2">
        <v>-44200</v>
      </c>
      <c r="Y1915" s="2">
        <v>0</v>
      </c>
      <c r="Z1915" s="2">
        <v>0</v>
      </c>
      <c r="AA1915" s="2">
        <v>0</v>
      </c>
    </row>
    <row r="1916" spans="1:27" ht="15" customHeight="1" x14ac:dyDescent="0.25">
      <c r="A1916" s="75" t="str">
        <f t="shared" si="87"/>
        <v>LEGROWIgnore</v>
      </c>
      <c r="B1916" s="75" t="str">
        <f>VLOOKUP(L1916,Mapping!D:F,3,0)</f>
        <v>Ignore</v>
      </c>
      <c r="C1916" s="75" t="str">
        <f>VLOOKUP(L1916,Mapping!D:G,4,0)</f>
        <v>Ignore</v>
      </c>
      <c r="D1916" s="78">
        <f t="shared" si="88"/>
        <v>0.37594397599999996</v>
      </c>
      <c r="E1916" s="78">
        <f t="shared" si="89"/>
        <v>0.3759441</v>
      </c>
      <c r="F1916" s="76" t="str">
        <f>VLOOKUP(L1916,Mapping!D:H,5,0)</f>
        <v>AUM</v>
      </c>
      <c r="G1916" s="1" t="s">
        <v>648</v>
      </c>
      <c r="H1916" s="1" t="s">
        <v>352</v>
      </c>
      <c r="I1916" s="1" t="s">
        <v>355</v>
      </c>
      <c r="J1916" s="6">
        <v>212000</v>
      </c>
      <c r="K1916" s="1" t="s">
        <v>681</v>
      </c>
      <c r="L1916" s="6">
        <v>212220</v>
      </c>
      <c r="M1916" s="2">
        <v>0</v>
      </c>
      <c r="N1916" s="1" t="s">
        <v>692</v>
      </c>
      <c r="O1916" s="1" t="s">
        <v>651</v>
      </c>
      <c r="P1916" s="2">
        <v>0</v>
      </c>
      <c r="Q1916" s="2">
        <v>1.24</v>
      </c>
      <c r="R1916" s="2">
        <v>0</v>
      </c>
      <c r="S1916" s="2">
        <v>3759439.76</v>
      </c>
      <c r="T1916" s="2">
        <v>0</v>
      </c>
      <c r="U1916" s="2">
        <v>3759441</v>
      </c>
      <c r="V1916" s="2">
        <v>0</v>
      </c>
      <c r="W1916" s="2">
        <v>1.24</v>
      </c>
      <c r="X1916" s="2">
        <v>0</v>
      </c>
      <c r="Y1916" s="2">
        <v>3759439.76</v>
      </c>
      <c r="Z1916" s="2">
        <v>0</v>
      </c>
      <c r="AA1916" s="2">
        <v>3759441</v>
      </c>
    </row>
    <row r="1917" spans="1:27" ht="15" customHeight="1" x14ac:dyDescent="0.25">
      <c r="A1917" s="75" t="str">
        <f t="shared" si="87"/>
        <v>LEGROWIgnore</v>
      </c>
      <c r="B1917" s="75" t="str">
        <f>VLOOKUP(L1917,Mapping!D:F,3,0)</f>
        <v>Ignore</v>
      </c>
      <c r="C1917" s="75" t="str">
        <f>VLOOKUP(L1917,Mapping!D:G,4,0)</f>
        <v>Ignore</v>
      </c>
      <c r="D1917" s="78">
        <f t="shared" si="88"/>
        <v>-0.33207531200000001</v>
      </c>
      <c r="E1917" s="78">
        <f t="shared" si="89"/>
        <v>-0.33207531200000001</v>
      </c>
      <c r="F1917" s="76" t="str">
        <f>VLOOKUP(L1917,Mapping!D:H,5,0)</f>
        <v>AUM</v>
      </c>
      <c r="G1917" s="1" t="s">
        <v>648</v>
      </c>
      <c r="H1917" s="1" t="s">
        <v>352</v>
      </c>
      <c r="I1917" s="1" t="s">
        <v>355</v>
      </c>
      <c r="J1917" s="6">
        <v>212000</v>
      </c>
      <c r="K1917" s="1" t="s">
        <v>681</v>
      </c>
      <c r="L1917" s="6">
        <v>212223</v>
      </c>
      <c r="M1917" s="2">
        <v>0</v>
      </c>
      <c r="N1917" s="1" t="s">
        <v>693</v>
      </c>
      <c r="O1917" s="1" t="s">
        <v>651</v>
      </c>
      <c r="P1917" s="2">
        <v>0</v>
      </c>
      <c r="Q1917" s="2">
        <v>0</v>
      </c>
      <c r="R1917" s="2">
        <v>-3320753.12</v>
      </c>
      <c r="S1917" s="2">
        <v>0</v>
      </c>
      <c r="T1917" s="2">
        <v>-3320753.12</v>
      </c>
      <c r="U1917" s="2">
        <v>0</v>
      </c>
      <c r="V1917" s="2">
        <v>0</v>
      </c>
      <c r="W1917" s="2">
        <v>0</v>
      </c>
      <c r="X1917" s="2">
        <v>-3320753.12</v>
      </c>
      <c r="Y1917" s="2">
        <v>0</v>
      </c>
      <c r="Z1917" s="2">
        <v>-3320753.12</v>
      </c>
      <c r="AA1917" s="2">
        <v>0</v>
      </c>
    </row>
    <row r="1918" spans="1:27" ht="15" customHeight="1" x14ac:dyDescent="0.25">
      <c r="A1918" s="75" t="str">
        <f t="shared" si="87"/>
        <v>LEGROWIgnore</v>
      </c>
      <c r="B1918" s="75" t="str">
        <f>VLOOKUP(L1918,Mapping!D:F,3,0)</f>
        <v>Ignore</v>
      </c>
      <c r="C1918" s="75" t="str">
        <f>VLOOKUP(L1918,Mapping!D:G,4,0)</f>
        <v>Ignore</v>
      </c>
      <c r="D1918" s="78">
        <f t="shared" si="88"/>
        <v>0.39099729</v>
      </c>
      <c r="E1918" s="78">
        <f t="shared" si="89"/>
        <v>0.43332992999999997</v>
      </c>
      <c r="F1918" s="76" t="str">
        <f>VLOOKUP(L1918,Mapping!D:H,5,0)</f>
        <v>AUM</v>
      </c>
      <c r="G1918" s="1" t="s">
        <v>648</v>
      </c>
      <c r="H1918" s="1" t="s">
        <v>352</v>
      </c>
      <c r="I1918" s="1" t="s">
        <v>355</v>
      </c>
      <c r="J1918" s="6">
        <v>212000</v>
      </c>
      <c r="K1918" s="1" t="s">
        <v>681</v>
      </c>
      <c r="L1918" s="6">
        <v>212227</v>
      </c>
      <c r="M1918" s="2">
        <v>0</v>
      </c>
      <c r="N1918" s="1" t="s">
        <v>836</v>
      </c>
      <c r="O1918" s="1" t="s">
        <v>651</v>
      </c>
      <c r="P1918" s="2">
        <v>0</v>
      </c>
      <c r="Q1918" s="2">
        <v>423326.4</v>
      </c>
      <c r="R1918" s="2">
        <v>0</v>
      </c>
      <c r="S1918" s="2">
        <v>3909972.9</v>
      </c>
      <c r="T1918" s="2">
        <v>0</v>
      </c>
      <c r="U1918" s="2">
        <v>4333299.3</v>
      </c>
      <c r="V1918" s="2">
        <v>0</v>
      </c>
      <c r="W1918" s="2">
        <v>423326.4</v>
      </c>
      <c r="X1918" s="2">
        <v>0</v>
      </c>
      <c r="Y1918" s="2">
        <v>3909972.9</v>
      </c>
      <c r="Z1918" s="2">
        <v>0</v>
      </c>
      <c r="AA1918" s="2">
        <v>4333299.3</v>
      </c>
    </row>
    <row r="1919" spans="1:27" ht="15" customHeight="1" x14ac:dyDescent="0.25">
      <c r="A1919" s="75" t="str">
        <f t="shared" si="87"/>
        <v>LEGROWIgnore</v>
      </c>
      <c r="B1919" s="75" t="str">
        <f>VLOOKUP(L1919,Mapping!D:F,3,0)</f>
        <v>Ignore</v>
      </c>
      <c r="C1919" s="75" t="str">
        <f>VLOOKUP(L1919,Mapping!D:G,4,0)</f>
        <v>Ignore</v>
      </c>
      <c r="D1919" s="78">
        <f t="shared" si="88"/>
        <v>-3.9740000000000004E-6</v>
      </c>
      <c r="E1919" s="78">
        <f t="shared" si="89"/>
        <v>1.00468E-4</v>
      </c>
      <c r="F1919" s="76" t="str">
        <f>VLOOKUP(L1919,Mapping!D:H,5,0)</f>
        <v>AUM</v>
      </c>
      <c r="G1919" s="1" t="s">
        <v>648</v>
      </c>
      <c r="H1919" s="1" t="s">
        <v>352</v>
      </c>
      <c r="I1919" s="1" t="s">
        <v>355</v>
      </c>
      <c r="J1919" s="6">
        <v>212000</v>
      </c>
      <c r="K1919" s="1" t="s">
        <v>681</v>
      </c>
      <c r="L1919" s="6">
        <v>212231</v>
      </c>
      <c r="M1919" s="2">
        <v>0</v>
      </c>
      <c r="N1919" s="1" t="s">
        <v>910</v>
      </c>
      <c r="O1919" s="1" t="s">
        <v>651</v>
      </c>
      <c r="P1919" s="2">
        <v>0</v>
      </c>
      <c r="Q1919" s="2">
        <v>1044.42</v>
      </c>
      <c r="R1919" s="2">
        <v>-39.74</v>
      </c>
      <c r="S1919" s="2">
        <v>0</v>
      </c>
      <c r="T1919" s="2">
        <v>0</v>
      </c>
      <c r="U1919" s="2">
        <v>1004.68</v>
      </c>
      <c r="V1919" s="2">
        <v>0</v>
      </c>
      <c r="W1919" s="2">
        <v>1044.42</v>
      </c>
      <c r="X1919" s="2">
        <v>-39.74</v>
      </c>
      <c r="Y1919" s="2">
        <v>0</v>
      </c>
      <c r="Z1919" s="2">
        <v>0</v>
      </c>
      <c r="AA1919" s="2">
        <v>1004.68</v>
      </c>
    </row>
    <row r="1920" spans="1:27" ht="15" customHeight="1" x14ac:dyDescent="0.25">
      <c r="A1920" s="75" t="str">
        <f t="shared" si="87"/>
        <v>LEGROWIgnore</v>
      </c>
      <c r="B1920" s="75" t="str">
        <f>VLOOKUP(L1920,Mapping!D:F,3,0)</f>
        <v>Ignore</v>
      </c>
      <c r="C1920" s="75" t="str">
        <f>VLOOKUP(L1920,Mapping!D:G,4,0)</f>
        <v>Ignore</v>
      </c>
      <c r="D1920" s="78">
        <f t="shared" si="88"/>
        <v>0</v>
      </c>
      <c r="E1920" s="78">
        <f t="shared" si="89"/>
        <v>3.5243999999999997E-5</v>
      </c>
      <c r="F1920" s="76" t="str">
        <f>VLOOKUP(L1920,Mapping!D:H,5,0)</f>
        <v>AUM</v>
      </c>
      <c r="G1920" s="1" t="s">
        <v>648</v>
      </c>
      <c r="H1920" s="1" t="s">
        <v>352</v>
      </c>
      <c r="I1920" s="1" t="s">
        <v>355</v>
      </c>
      <c r="J1920" s="6">
        <v>212000</v>
      </c>
      <c r="K1920" s="1" t="s">
        <v>681</v>
      </c>
      <c r="L1920" s="6">
        <v>212232</v>
      </c>
      <c r="M1920" s="2">
        <v>0</v>
      </c>
      <c r="N1920" s="1" t="s">
        <v>922</v>
      </c>
      <c r="O1920" s="1" t="s">
        <v>651</v>
      </c>
      <c r="P1920" s="2">
        <v>0</v>
      </c>
      <c r="Q1920" s="2">
        <v>352.44</v>
      </c>
      <c r="R1920" s="2">
        <v>0</v>
      </c>
      <c r="S1920" s="2">
        <v>0</v>
      </c>
      <c r="T1920" s="2">
        <v>0</v>
      </c>
      <c r="U1920" s="2">
        <v>352.44</v>
      </c>
      <c r="V1920" s="2">
        <v>0</v>
      </c>
      <c r="W1920" s="2">
        <v>352.44</v>
      </c>
      <c r="X1920" s="2">
        <v>0</v>
      </c>
      <c r="Y1920" s="2">
        <v>0</v>
      </c>
      <c r="Z1920" s="2">
        <v>0</v>
      </c>
      <c r="AA1920" s="2">
        <v>352.44</v>
      </c>
    </row>
    <row r="1921" spans="1:27" ht="15" customHeight="1" x14ac:dyDescent="0.25">
      <c r="A1921" s="75" t="str">
        <f t="shared" si="87"/>
        <v>LEGROWIgnore</v>
      </c>
      <c r="B1921" s="75" t="str">
        <f>VLOOKUP(L1921,Mapping!D:F,3,0)</f>
        <v>Ignore</v>
      </c>
      <c r="C1921" s="75" t="str">
        <f>VLOOKUP(L1921,Mapping!D:G,4,0)</f>
        <v>Ignore</v>
      </c>
      <c r="D1921" s="78">
        <f t="shared" si="88"/>
        <v>-1.6077000000000001E-3</v>
      </c>
      <c r="E1921" s="78">
        <f t="shared" si="89"/>
        <v>1.0500000000000001E-2</v>
      </c>
      <c r="F1921" s="76" t="str">
        <f>VLOOKUP(L1921,Mapping!D:H,5,0)</f>
        <v>AUM</v>
      </c>
      <c r="G1921" s="1" t="s">
        <v>648</v>
      </c>
      <c r="H1921" s="1" t="s">
        <v>352</v>
      </c>
      <c r="I1921" s="1" t="s">
        <v>355</v>
      </c>
      <c r="J1921" s="6">
        <v>212000</v>
      </c>
      <c r="K1921" s="1" t="s">
        <v>681</v>
      </c>
      <c r="L1921" s="6">
        <v>212233</v>
      </c>
      <c r="M1921" s="2">
        <v>0</v>
      </c>
      <c r="N1921" s="1" t="s">
        <v>694</v>
      </c>
      <c r="O1921" s="1" t="s">
        <v>651</v>
      </c>
      <c r="P1921" s="2">
        <v>0</v>
      </c>
      <c r="Q1921" s="2">
        <v>121077</v>
      </c>
      <c r="R1921" s="2">
        <v>-16077</v>
      </c>
      <c r="S1921" s="2">
        <v>0</v>
      </c>
      <c r="T1921" s="2">
        <v>0</v>
      </c>
      <c r="U1921" s="2">
        <v>105000</v>
      </c>
      <c r="V1921" s="2">
        <v>0</v>
      </c>
      <c r="W1921" s="2">
        <v>121077</v>
      </c>
      <c r="X1921" s="2">
        <v>-16077</v>
      </c>
      <c r="Y1921" s="2">
        <v>0</v>
      </c>
      <c r="Z1921" s="2">
        <v>0</v>
      </c>
      <c r="AA1921" s="2">
        <v>105000</v>
      </c>
    </row>
    <row r="1922" spans="1:27" ht="15" customHeight="1" x14ac:dyDescent="0.25">
      <c r="A1922" s="75" t="str">
        <f t="shared" si="87"/>
        <v>LEGROWIgnore</v>
      </c>
      <c r="B1922" s="75" t="str">
        <f>VLOOKUP(L1922,Mapping!D:F,3,0)</f>
        <v>Ignore</v>
      </c>
      <c r="C1922" s="75" t="str">
        <f>VLOOKUP(L1922,Mapping!D:G,4,0)</f>
        <v>Ignore</v>
      </c>
      <c r="D1922" s="78">
        <f t="shared" si="88"/>
        <v>1.053256E-3</v>
      </c>
      <c r="E1922" s="78">
        <f t="shared" si="89"/>
        <v>5.2665580000000002E-3</v>
      </c>
      <c r="F1922" s="76" t="str">
        <f>VLOOKUP(L1922,Mapping!D:H,5,0)</f>
        <v>AUM</v>
      </c>
      <c r="G1922" s="1" t="s">
        <v>648</v>
      </c>
      <c r="H1922" s="1" t="s">
        <v>352</v>
      </c>
      <c r="I1922" s="1" t="s">
        <v>355</v>
      </c>
      <c r="J1922" s="6">
        <v>212000</v>
      </c>
      <c r="K1922" s="1" t="s">
        <v>681</v>
      </c>
      <c r="L1922" s="6">
        <v>212240</v>
      </c>
      <c r="M1922" s="2">
        <v>0</v>
      </c>
      <c r="N1922" s="1" t="s">
        <v>695</v>
      </c>
      <c r="O1922" s="1" t="s">
        <v>651</v>
      </c>
      <c r="P1922" s="2">
        <v>0</v>
      </c>
      <c r="Q1922" s="2">
        <v>42133.02</v>
      </c>
      <c r="R1922" s="2">
        <v>0</v>
      </c>
      <c r="S1922" s="2">
        <v>10532.56</v>
      </c>
      <c r="T1922" s="2">
        <v>0</v>
      </c>
      <c r="U1922" s="2">
        <v>52665.58</v>
      </c>
      <c r="V1922" s="2">
        <v>0</v>
      </c>
      <c r="W1922" s="2">
        <v>42133.02</v>
      </c>
      <c r="X1922" s="2">
        <v>0</v>
      </c>
      <c r="Y1922" s="2">
        <v>10532.56</v>
      </c>
      <c r="Z1922" s="2">
        <v>0</v>
      </c>
      <c r="AA1922" s="2">
        <v>52665.58</v>
      </c>
    </row>
    <row r="1923" spans="1:27" ht="15" customHeight="1" x14ac:dyDescent="0.25">
      <c r="A1923" s="75" t="str">
        <f t="shared" si="87"/>
        <v>LEGROWIgnore</v>
      </c>
      <c r="B1923" s="75" t="str">
        <f>VLOOKUP(L1923,Mapping!D:F,3,0)</f>
        <v>Ignore</v>
      </c>
      <c r="C1923" s="75" t="str">
        <f>VLOOKUP(L1923,Mapping!D:G,4,0)</f>
        <v>Ignore</v>
      </c>
      <c r="D1923" s="78">
        <f t="shared" si="88"/>
        <v>1.01125E-3</v>
      </c>
      <c r="E1923" s="78">
        <f t="shared" si="89"/>
        <v>1.3392499999999999E-3</v>
      </c>
      <c r="F1923" s="76" t="str">
        <f>VLOOKUP(L1923,Mapping!D:H,5,0)</f>
        <v>AUM</v>
      </c>
      <c r="G1923" s="1" t="s">
        <v>648</v>
      </c>
      <c r="H1923" s="1" t="s">
        <v>352</v>
      </c>
      <c r="I1923" s="1" t="s">
        <v>355</v>
      </c>
      <c r="J1923" s="6">
        <v>212000</v>
      </c>
      <c r="K1923" s="1" t="s">
        <v>681</v>
      </c>
      <c r="L1923" s="6">
        <v>212247</v>
      </c>
      <c r="M1923" s="2">
        <v>0</v>
      </c>
      <c r="N1923" s="1" t="s">
        <v>696</v>
      </c>
      <c r="O1923" s="1" t="s">
        <v>651</v>
      </c>
      <c r="P1923" s="2">
        <v>0</v>
      </c>
      <c r="Q1923" s="2">
        <v>3280</v>
      </c>
      <c r="R1923" s="2">
        <v>0</v>
      </c>
      <c r="S1923" s="2">
        <v>10112.5</v>
      </c>
      <c r="T1923" s="2">
        <v>0</v>
      </c>
      <c r="U1923" s="2">
        <v>13392.5</v>
      </c>
      <c r="V1923" s="2">
        <v>0</v>
      </c>
      <c r="W1923" s="2">
        <v>3280</v>
      </c>
      <c r="X1923" s="2">
        <v>0</v>
      </c>
      <c r="Y1923" s="2">
        <v>10112.5</v>
      </c>
      <c r="Z1923" s="2">
        <v>0</v>
      </c>
      <c r="AA1923" s="2">
        <v>13392.5</v>
      </c>
    </row>
    <row r="1924" spans="1:27" ht="15" customHeight="1" x14ac:dyDescent="0.25">
      <c r="A1924" s="75" t="str">
        <f t="shared" ref="A1924:A1987" si="90">H1924&amp;B1924</f>
        <v>LEGROWIgnore</v>
      </c>
      <c r="B1924" s="75" t="str">
        <f>VLOOKUP(L1924,Mapping!D:F,3,0)</f>
        <v>Ignore</v>
      </c>
      <c r="C1924" s="75" t="str">
        <f>VLOOKUP(L1924,Mapping!D:G,4,0)</f>
        <v>Ignore</v>
      </c>
      <c r="D1924" s="78">
        <f t="shared" ref="D1924:D1987" si="91">(X1924+Y1924)/10000000</f>
        <v>-7.1197000000000003E-5</v>
      </c>
      <c r="E1924" s="78">
        <f t="shared" ref="E1924:E1987" si="92">(Z1924+AA1924)/10000000</f>
        <v>1.7979399999999999E-4</v>
      </c>
      <c r="F1924" s="76" t="str">
        <f>VLOOKUP(L1924,Mapping!D:H,5,0)</f>
        <v>AUM</v>
      </c>
      <c r="G1924" s="1" t="s">
        <v>648</v>
      </c>
      <c r="H1924" s="1" t="s">
        <v>352</v>
      </c>
      <c r="I1924" s="1" t="s">
        <v>355</v>
      </c>
      <c r="J1924" s="6">
        <v>212000</v>
      </c>
      <c r="K1924" s="1" t="s">
        <v>681</v>
      </c>
      <c r="L1924" s="6">
        <v>212252</v>
      </c>
      <c r="M1924" s="2">
        <v>0</v>
      </c>
      <c r="N1924" s="1" t="s">
        <v>697</v>
      </c>
      <c r="O1924" s="1" t="s">
        <v>651</v>
      </c>
      <c r="P1924" s="2">
        <v>0</v>
      </c>
      <c r="Q1924" s="2">
        <v>2509.91</v>
      </c>
      <c r="R1924" s="2">
        <v>-711.97</v>
      </c>
      <c r="S1924" s="2">
        <v>0</v>
      </c>
      <c r="T1924" s="2">
        <v>0</v>
      </c>
      <c r="U1924" s="2">
        <v>1797.94</v>
      </c>
      <c r="V1924" s="2">
        <v>0</v>
      </c>
      <c r="W1924" s="2">
        <v>2509.91</v>
      </c>
      <c r="X1924" s="2">
        <v>-711.97</v>
      </c>
      <c r="Y1924" s="2">
        <v>0</v>
      </c>
      <c r="Z1924" s="2">
        <v>0</v>
      </c>
      <c r="AA1924" s="2">
        <v>1797.94</v>
      </c>
    </row>
    <row r="1925" spans="1:27" ht="15" customHeight="1" x14ac:dyDescent="0.25">
      <c r="A1925" s="75" t="str">
        <f t="shared" si="90"/>
        <v>LEGROWIgnore</v>
      </c>
      <c r="B1925" s="75" t="str">
        <f>VLOOKUP(L1925,Mapping!D:F,3,0)</f>
        <v>Ignore</v>
      </c>
      <c r="C1925" s="75" t="str">
        <f>VLOOKUP(L1925,Mapping!D:G,4,0)</f>
        <v>Ignore</v>
      </c>
      <c r="D1925" s="78">
        <f t="shared" si="91"/>
        <v>0.53210542599999999</v>
      </c>
      <c r="E1925" s="78">
        <f t="shared" si="92"/>
        <v>0.53210542999999999</v>
      </c>
      <c r="F1925" s="76" t="str">
        <f>VLOOKUP(L1925,Mapping!D:H,5,0)</f>
        <v>AUM</v>
      </c>
      <c r="G1925" s="1" t="s">
        <v>648</v>
      </c>
      <c r="H1925" s="1" t="s">
        <v>352</v>
      </c>
      <c r="I1925" s="1" t="s">
        <v>355</v>
      </c>
      <c r="J1925" s="6">
        <v>212000</v>
      </c>
      <c r="K1925" s="1" t="s">
        <v>681</v>
      </c>
      <c r="L1925" s="6">
        <v>212255</v>
      </c>
      <c r="M1925" s="2">
        <v>0</v>
      </c>
      <c r="N1925" s="1" t="s">
        <v>698</v>
      </c>
      <c r="O1925" s="1" t="s">
        <v>651</v>
      </c>
      <c r="P1925" s="2">
        <v>0</v>
      </c>
      <c r="Q1925" s="2">
        <v>0.04</v>
      </c>
      <c r="R1925" s="2">
        <v>0</v>
      </c>
      <c r="S1925" s="2">
        <v>5321054.26</v>
      </c>
      <c r="T1925" s="2">
        <v>0</v>
      </c>
      <c r="U1925" s="2">
        <v>5321054.3</v>
      </c>
      <c r="V1925" s="2">
        <v>0</v>
      </c>
      <c r="W1925" s="2">
        <v>0.04</v>
      </c>
      <c r="X1925" s="2">
        <v>0</v>
      </c>
      <c r="Y1925" s="2">
        <v>5321054.26</v>
      </c>
      <c r="Z1925" s="2">
        <v>0</v>
      </c>
      <c r="AA1925" s="2">
        <v>5321054.3</v>
      </c>
    </row>
    <row r="1926" spans="1:27" ht="15" customHeight="1" x14ac:dyDescent="0.25">
      <c r="A1926" s="75" t="str">
        <f t="shared" si="90"/>
        <v>LEGROWIgnore</v>
      </c>
      <c r="B1926" s="75" t="str">
        <f>VLOOKUP(L1926,Mapping!D:F,3,0)</f>
        <v>Ignore</v>
      </c>
      <c r="C1926" s="75" t="str">
        <f>VLOOKUP(L1926,Mapping!D:G,4,0)</f>
        <v>Ignore</v>
      </c>
      <c r="D1926" s="78">
        <f t="shared" si="91"/>
        <v>1.0930153999999999E-2</v>
      </c>
      <c r="E1926" s="78">
        <f t="shared" si="92"/>
        <v>4.9446724999999997E-2</v>
      </c>
      <c r="F1926" s="76" t="str">
        <f>VLOOKUP(L1926,Mapping!D:H,5,0)</f>
        <v>AUM</v>
      </c>
      <c r="G1926" s="1" t="s">
        <v>648</v>
      </c>
      <c r="H1926" s="1" t="s">
        <v>352</v>
      </c>
      <c r="I1926" s="1" t="s">
        <v>355</v>
      </c>
      <c r="J1926" s="6">
        <v>212000</v>
      </c>
      <c r="K1926" s="1" t="s">
        <v>681</v>
      </c>
      <c r="L1926" s="6">
        <v>212271</v>
      </c>
      <c r="M1926" s="2">
        <v>0</v>
      </c>
      <c r="N1926" s="1" t="s">
        <v>700</v>
      </c>
      <c r="O1926" s="1" t="s">
        <v>651</v>
      </c>
      <c r="P1926" s="2">
        <v>0</v>
      </c>
      <c r="Q1926" s="2">
        <v>385165.71</v>
      </c>
      <c r="R1926" s="2">
        <v>0</v>
      </c>
      <c r="S1926" s="2">
        <v>109301.54</v>
      </c>
      <c r="T1926" s="2">
        <v>0</v>
      </c>
      <c r="U1926" s="2">
        <v>494467.25</v>
      </c>
      <c r="V1926" s="2">
        <v>0</v>
      </c>
      <c r="W1926" s="2">
        <v>385165.71</v>
      </c>
      <c r="X1926" s="2">
        <v>0</v>
      </c>
      <c r="Y1926" s="2">
        <v>109301.54</v>
      </c>
      <c r="Z1926" s="2">
        <v>0</v>
      </c>
      <c r="AA1926" s="2">
        <v>494467.25</v>
      </c>
    </row>
    <row r="1927" spans="1:27" ht="15" customHeight="1" x14ac:dyDescent="0.25">
      <c r="A1927" s="75" t="str">
        <f t="shared" si="90"/>
        <v>LEGROWIgnore</v>
      </c>
      <c r="B1927" s="75" t="str">
        <f>VLOOKUP(L1927,Mapping!D:F,3,0)</f>
        <v>Ignore</v>
      </c>
      <c r="C1927" s="75" t="str">
        <f>VLOOKUP(L1927,Mapping!D:G,4,0)</f>
        <v>Ignore</v>
      </c>
      <c r="D1927" s="78">
        <f t="shared" si="91"/>
        <v>1.0930153999999999E-2</v>
      </c>
      <c r="E1927" s="78">
        <f t="shared" si="92"/>
        <v>4.9446724999999997E-2</v>
      </c>
      <c r="F1927" s="76" t="str">
        <f>VLOOKUP(L1927,Mapping!D:H,5,0)</f>
        <v>AUM</v>
      </c>
      <c r="G1927" s="1" t="s">
        <v>648</v>
      </c>
      <c r="H1927" s="1" t="s">
        <v>352</v>
      </c>
      <c r="I1927" s="1" t="s">
        <v>355</v>
      </c>
      <c r="J1927" s="6">
        <v>212000</v>
      </c>
      <c r="K1927" s="1" t="s">
        <v>681</v>
      </c>
      <c r="L1927" s="6">
        <v>212272</v>
      </c>
      <c r="M1927" s="2">
        <v>0</v>
      </c>
      <c r="N1927" s="1" t="s">
        <v>701</v>
      </c>
      <c r="O1927" s="1" t="s">
        <v>651</v>
      </c>
      <c r="P1927" s="2">
        <v>0</v>
      </c>
      <c r="Q1927" s="2">
        <v>385165.71</v>
      </c>
      <c r="R1927" s="2">
        <v>0</v>
      </c>
      <c r="S1927" s="2">
        <v>109301.54</v>
      </c>
      <c r="T1927" s="2">
        <v>0</v>
      </c>
      <c r="U1927" s="2">
        <v>494467.25</v>
      </c>
      <c r="V1927" s="2">
        <v>0</v>
      </c>
      <c r="W1927" s="2">
        <v>385165.71</v>
      </c>
      <c r="X1927" s="2">
        <v>0</v>
      </c>
      <c r="Y1927" s="2">
        <v>109301.54</v>
      </c>
      <c r="Z1927" s="2">
        <v>0</v>
      </c>
      <c r="AA1927" s="2">
        <v>494467.25</v>
      </c>
    </row>
    <row r="1928" spans="1:27" ht="15" customHeight="1" x14ac:dyDescent="0.25">
      <c r="A1928" s="75" t="str">
        <f t="shared" si="90"/>
        <v>LEGROWIgnore</v>
      </c>
      <c r="B1928" s="75" t="str">
        <f>VLOOKUP(L1928,Mapping!D:F,3,0)</f>
        <v>Ignore</v>
      </c>
      <c r="C1928" s="75" t="str">
        <f>VLOOKUP(L1928,Mapping!D:G,4,0)</f>
        <v>Ignore</v>
      </c>
      <c r="D1928" s="78">
        <f t="shared" si="91"/>
        <v>-4.6107240000000001E-3</v>
      </c>
      <c r="E1928" s="78">
        <f t="shared" si="92"/>
        <v>5.232940000000001E-4</v>
      </c>
      <c r="F1928" s="76" t="str">
        <f>VLOOKUP(L1928,Mapping!D:H,5,0)</f>
        <v>AUM</v>
      </c>
      <c r="G1928" s="1" t="s">
        <v>648</v>
      </c>
      <c r="H1928" s="1" t="s">
        <v>352</v>
      </c>
      <c r="I1928" s="1" t="s">
        <v>355</v>
      </c>
      <c r="J1928" s="6">
        <v>212000</v>
      </c>
      <c r="K1928" s="1" t="s">
        <v>681</v>
      </c>
      <c r="L1928" s="6">
        <v>212427</v>
      </c>
      <c r="M1928" s="2">
        <v>0</v>
      </c>
      <c r="N1928" s="1" t="s">
        <v>768</v>
      </c>
      <c r="O1928" s="1" t="s">
        <v>651</v>
      </c>
      <c r="P1928" s="2">
        <v>0</v>
      </c>
      <c r="Q1928" s="2">
        <v>51340.18</v>
      </c>
      <c r="R1928" s="2">
        <v>-46107.24</v>
      </c>
      <c r="S1928" s="2">
        <v>0</v>
      </c>
      <c r="T1928" s="2">
        <v>0</v>
      </c>
      <c r="U1928" s="2">
        <v>5232.9400000000005</v>
      </c>
      <c r="V1928" s="2">
        <v>0</v>
      </c>
      <c r="W1928" s="2">
        <v>51340.18</v>
      </c>
      <c r="X1928" s="2">
        <v>-46107.24</v>
      </c>
      <c r="Y1928" s="2">
        <v>0</v>
      </c>
      <c r="Z1928" s="2">
        <v>0</v>
      </c>
      <c r="AA1928" s="2">
        <v>5232.9400000000005</v>
      </c>
    </row>
    <row r="1929" spans="1:27" ht="15" customHeight="1" x14ac:dyDescent="0.25">
      <c r="A1929" s="75" t="str">
        <f t="shared" si="90"/>
        <v>LEGROWIgnore</v>
      </c>
      <c r="B1929" s="75" t="str">
        <f>VLOOKUP(L1929,Mapping!D:F,3,0)</f>
        <v>Ignore</v>
      </c>
      <c r="C1929" s="75" t="str">
        <f>VLOOKUP(L1929,Mapping!D:G,4,0)</f>
        <v>Ignore</v>
      </c>
      <c r="D1929" s="78">
        <f t="shared" si="91"/>
        <v>1.053256E-3</v>
      </c>
      <c r="E1929" s="78">
        <f t="shared" si="92"/>
        <v>5.2665580000000002E-3</v>
      </c>
      <c r="F1929" s="76" t="str">
        <f>VLOOKUP(L1929,Mapping!D:H,5,0)</f>
        <v>AUM</v>
      </c>
      <c r="G1929" s="1" t="s">
        <v>648</v>
      </c>
      <c r="H1929" s="1" t="s">
        <v>352</v>
      </c>
      <c r="I1929" s="1" t="s">
        <v>355</v>
      </c>
      <c r="J1929" s="6">
        <v>212000</v>
      </c>
      <c r="K1929" s="1" t="s">
        <v>681</v>
      </c>
      <c r="L1929" s="6">
        <v>213166</v>
      </c>
      <c r="M1929" s="2">
        <v>0</v>
      </c>
      <c r="N1929" s="1" t="s">
        <v>702</v>
      </c>
      <c r="O1929" s="1" t="s">
        <v>651</v>
      </c>
      <c r="P1929" s="2">
        <v>0</v>
      </c>
      <c r="Q1929" s="2">
        <v>42133.02</v>
      </c>
      <c r="R1929" s="2">
        <v>0</v>
      </c>
      <c r="S1929" s="2">
        <v>10532.56</v>
      </c>
      <c r="T1929" s="2">
        <v>0</v>
      </c>
      <c r="U1929" s="2">
        <v>52665.58</v>
      </c>
      <c r="V1929" s="2">
        <v>0</v>
      </c>
      <c r="W1929" s="2">
        <v>42133.02</v>
      </c>
      <c r="X1929" s="2">
        <v>0</v>
      </c>
      <c r="Y1929" s="2">
        <v>10532.56</v>
      </c>
      <c r="Z1929" s="2">
        <v>0</v>
      </c>
      <c r="AA1929" s="2">
        <v>52665.58</v>
      </c>
    </row>
    <row r="1930" spans="1:27" ht="15" customHeight="1" x14ac:dyDescent="0.25">
      <c r="A1930" s="75" t="str">
        <f t="shared" si="90"/>
        <v>LEGROWIgnore</v>
      </c>
      <c r="B1930" s="75" t="str">
        <f>VLOOKUP(L1930,Mapping!D:F,3,0)</f>
        <v>Ignore</v>
      </c>
      <c r="C1930" s="75" t="str">
        <f>VLOOKUP(L1930,Mapping!D:G,4,0)</f>
        <v>Ignore</v>
      </c>
      <c r="D1930" s="78">
        <f t="shared" si="91"/>
        <v>-5.0276280000000001E-3</v>
      </c>
      <c r="E1930" s="78">
        <f t="shared" si="92"/>
        <v>0</v>
      </c>
      <c r="F1930" s="76" t="str">
        <f>VLOOKUP(L1930,Mapping!D:H,5,0)</f>
        <v>AUM</v>
      </c>
      <c r="G1930" s="1" t="s">
        <v>648</v>
      </c>
      <c r="H1930" s="1" t="s">
        <v>352</v>
      </c>
      <c r="I1930" s="1" t="s">
        <v>355</v>
      </c>
      <c r="J1930" s="6">
        <v>212000</v>
      </c>
      <c r="K1930" s="1" t="s">
        <v>681</v>
      </c>
      <c r="L1930" s="6">
        <v>214100</v>
      </c>
      <c r="M1930" s="2">
        <v>0</v>
      </c>
      <c r="N1930" s="1" t="s">
        <v>944</v>
      </c>
      <c r="O1930" s="1" t="s">
        <v>651</v>
      </c>
      <c r="P1930" s="2">
        <v>0</v>
      </c>
      <c r="Q1930" s="2">
        <v>50276.28</v>
      </c>
      <c r="R1930" s="2">
        <v>-50276.28</v>
      </c>
      <c r="S1930" s="2">
        <v>0</v>
      </c>
      <c r="T1930" s="2">
        <v>0</v>
      </c>
      <c r="U1930" s="2">
        <v>0</v>
      </c>
      <c r="V1930" s="2">
        <v>0</v>
      </c>
      <c r="W1930" s="2">
        <v>50276.28</v>
      </c>
      <c r="X1930" s="2">
        <v>-50276.28</v>
      </c>
      <c r="Y1930" s="2">
        <v>0</v>
      </c>
      <c r="Z1930" s="2">
        <v>0</v>
      </c>
      <c r="AA1930" s="2">
        <v>0</v>
      </c>
    </row>
    <row r="1931" spans="1:27" ht="15" customHeight="1" x14ac:dyDescent="0.25">
      <c r="A1931" s="75" t="str">
        <f t="shared" si="90"/>
        <v>LEGROWIgnore</v>
      </c>
      <c r="B1931" s="75" t="str">
        <f>VLOOKUP(L1931,Mapping!D:F,3,0)</f>
        <v>Ignore</v>
      </c>
      <c r="C1931" s="75" t="str">
        <f>VLOOKUP(L1931,Mapping!D:G,4,0)</f>
        <v>Ignore</v>
      </c>
      <c r="D1931" s="78">
        <f t="shared" si="91"/>
        <v>0.125710344</v>
      </c>
      <c r="E1931" s="78">
        <f t="shared" si="92"/>
        <v>0.54939217800000006</v>
      </c>
      <c r="F1931" s="76" t="str">
        <f>VLOOKUP(L1931,Mapping!D:H,5,0)</f>
        <v>AUM</v>
      </c>
      <c r="G1931" s="1" t="s">
        <v>648</v>
      </c>
      <c r="H1931" s="1" t="s">
        <v>352</v>
      </c>
      <c r="I1931" s="1" t="s">
        <v>355</v>
      </c>
      <c r="J1931" s="6">
        <v>213000</v>
      </c>
      <c r="K1931" s="1" t="s">
        <v>703</v>
      </c>
      <c r="L1931" s="6">
        <v>213500</v>
      </c>
      <c r="M1931" s="2">
        <v>0</v>
      </c>
      <c r="N1931" s="1" t="s">
        <v>704</v>
      </c>
      <c r="O1931" s="1" t="s">
        <v>651</v>
      </c>
      <c r="P1931" s="2">
        <v>0</v>
      </c>
      <c r="Q1931" s="2">
        <v>4236818.34</v>
      </c>
      <c r="R1931" s="2">
        <v>0</v>
      </c>
      <c r="S1931" s="2">
        <v>1257103.44</v>
      </c>
      <c r="T1931" s="2">
        <v>0</v>
      </c>
      <c r="U1931" s="2">
        <v>5493921.7800000003</v>
      </c>
      <c r="V1931" s="2">
        <v>0</v>
      </c>
      <c r="W1931" s="2">
        <v>4236818.34</v>
      </c>
      <c r="X1931" s="2">
        <v>0</v>
      </c>
      <c r="Y1931" s="2">
        <v>1257103.44</v>
      </c>
      <c r="Z1931" s="2">
        <v>0</v>
      </c>
      <c r="AA1931" s="2">
        <v>5493921.7800000003</v>
      </c>
    </row>
    <row r="1932" spans="1:27" ht="15" customHeight="1" x14ac:dyDescent="0.25">
      <c r="A1932" s="75" t="str">
        <f t="shared" si="90"/>
        <v>LEGROWIgnore</v>
      </c>
      <c r="B1932" s="75" t="str">
        <f>VLOOKUP(L1932,Mapping!D:F,3,0)</f>
        <v>Ignore</v>
      </c>
      <c r="C1932" s="75" t="str">
        <f>VLOOKUP(L1932,Mapping!D:G,4,0)</f>
        <v>Ignore</v>
      </c>
      <c r="D1932" s="78">
        <f t="shared" si="91"/>
        <v>3.0453847999999999E-2</v>
      </c>
      <c r="E1932" s="78">
        <f t="shared" si="92"/>
        <v>8.3674804000000005E-2</v>
      </c>
      <c r="F1932" s="76" t="str">
        <f>VLOOKUP(L1932,Mapping!D:H,5,0)</f>
        <v>AUM</v>
      </c>
      <c r="G1932" s="1" t="s">
        <v>648</v>
      </c>
      <c r="H1932" s="1" t="s">
        <v>352</v>
      </c>
      <c r="I1932" s="1" t="s">
        <v>355</v>
      </c>
      <c r="J1932" s="6">
        <v>220000</v>
      </c>
      <c r="K1932" s="1" t="s">
        <v>705</v>
      </c>
      <c r="L1932" s="6">
        <v>210125</v>
      </c>
      <c r="M1932" s="2">
        <v>0</v>
      </c>
      <c r="N1932" s="1" t="s">
        <v>1651</v>
      </c>
      <c r="O1932" s="1" t="s">
        <v>651</v>
      </c>
      <c r="P1932" s="2">
        <v>0</v>
      </c>
      <c r="Q1932" s="2">
        <v>532209.56000000006</v>
      </c>
      <c r="R1932" s="2">
        <v>0</v>
      </c>
      <c r="S1932" s="2">
        <v>304538.48</v>
      </c>
      <c r="T1932" s="2">
        <v>0</v>
      </c>
      <c r="U1932" s="2">
        <v>836748.04</v>
      </c>
      <c r="V1932" s="2">
        <v>0</v>
      </c>
      <c r="W1932" s="2">
        <v>532209.56000000006</v>
      </c>
      <c r="X1932" s="2">
        <v>0</v>
      </c>
      <c r="Y1932" s="2">
        <v>304538.48</v>
      </c>
      <c r="Z1932" s="2">
        <v>0</v>
      </c>
      <c r="AA1932" s="2">
        <v>836748.04</v>
      </c>
    </row>
    <row r="1933" spans="1:27" ht="15" customHeight="1" x14ac:dyDescent="0.25">
      <c r="A1933" s="75" t="str">
        <f t="shared" si="90"/>
        <v>LEGROWIgnore</v>
      </c>
      <c r="B1933" s="75" t="str">
        <f>VLOOKUP(L1933,Mapping!D:F,3,0)</f>
        <v>Ignore</v>
      </c>
      <c r="C1933" s="75" t="str">
        <f>VLOOKUP(L1933,Mapping!D:G,4,0)</f>
        <v>Ignore</v>
      </c>
      <c r="D1933" s="78">
        <f t="shared" si="91"/>
        <v>-2.0861946999999999E-2</v>
      </c>
      <c r="E1933" s="78">
        <f t="shared" si="92"/>
        <v>0</v>
      </c>
      <c r="F1933" s="76" t="str">
        <f>VLOOKUP(L1933,Mapping!D:H,5,0)</f>
        <v>AUM</v>
      </c>
      <c r="G1933" s="1" t="s">
        <v>648</v>
      </c>
      <c r="H1933" s="1" t="s">
        <v>352</v>
      </c>
      <c r="I1933" s="1" t="s">
        <v>355</v>
      </c>
      <c r="J1933" s="6">
        <v>220000</v>
      </c>
      <c r="K1933" s="1" t="s">
        <v>705</v>
      </c>
      <c r="L1933" s="6">
        <v>210180</v>
      </c>
      <c r="M1933" s="2">
        <v>0</v>
      </c>
      <c r="N1933" s="1" t="s">
        <v>1716</v>
      </c>
      <c r="O1933" s="1" t="s">
        <v>651</v>
      </c>
      <c r="P1933" s="2">
        <v>0</v>
      </c>
      <c r="Q1933" s="2">
        <v>208619.47</v>
      </c>
      <c r="R1933" s="2">
        <v>-208619.47</v>
      </c>
      <c r="S1933" s="2">
        <v>0</v>
      </c>
      <c r="T1933" s="2">
        <v>0</v>
      </c>
      <c r="U1933" s="2">
        <v>0</v>
      </c>
      <c r="V1933" s="2">
        <v>0</v>
      </c>
      <c r="W1933" s="2">
        <v>208619.47</v>
      </c>
      <c r="X1933" s="2">
        <v>-208619.47</v>
      </c>
      <c r="Y1933" s="2">
        <v>0</v>
      </c>
      <c r="Z1933" s="2">
        <v>0</v>
      </c>
      <c r="AA1933" s="2">
        <v>0</v>
      </c>
    </row>
    <row r="1934" spans="1:27" ht="15" customHeight="1" x14ac:dyDescent="0.25">
      <c r="A1934" s="75" t="str">
        <f t="shared" si="90"/>
        <v>LEGROW1.2</v>
      </c>
      <c r="B1934" s="75">
        <f>VLOOKUP(L1934,Mapping!D:F,3,0)</f>
        <v>1.2</v>
      </c>
      <c r="C1934" s="75" t="str">
        <f>VLOOKUP(L1934,Mapping!D:G,4,0)</f>
        <v>Ignore</v>
      </c>
      <c r="D1934" s="78">
        <f t="shared" si="91"/>
        <v>7.581273734999999</v>
      </c>
      <c r="E1934" s="78">
        <f t="shared" si="92"/>
        <v>155.15922484800001</v>
      </c>
      <c r="F1934" s="76">
        <f>VLOOKUP(L1934,Mapping!D:H,5,0)</f>
        <v>0</v>
      </c>
      <c r="G1934" s="1" t="s">
        <v>648</v>
      </c>
      <c r="H1934" s="1" t="s">
        <v>352</v>
      </c>
      <c r="I1934" s="1" t="s">
        <v>355</v>
      </c>
      <c r="J1934" s="6">
        <v>301000</v>
      </c>
      <c r="K1934" s="1" t="s">
        <v>710</v>
      </c>
      <c r="L1934" s="6">
        <v>310000</v>
      </c>
      <c r="M1934" s="2">
        <v>0</v>
      </c>
      <c r="N1934" s="1" t="s">
        <v>711</v>
      </c>
      <c r="O1934" s="1" t="s">
        <v>651</v>
      </c>
      <c r="P1934" s="2">
        <v>0</v>
      </c>
      <c r="Q1934" s="2">
        <v>1475779511.1300001</v>
      </c>
      <c r="R1934" s="2">
        <v>0</v>
      </c>
      <c r="S1934" s="2">
        <v>75812737.349999994</v>
      </c>
      <c r="T1934" s="2">
        <v>0</v>
      </c>
      <c r="U1934" s="2">
        <v>1551592248.48</v>
      </c>
      <c r="V1934" s="2">
        <v>0</v>
      </c>
      <c r="W1934" s="2">
        <v>1475779511.1300001</v>
      </c>
      <c r="X1934" s="2">
        <v>0</v>
      </c>
      <c r="Y1934" s="2">
        <v>75812737.349999994</v>
      </c>
      <c r="Z1934" s="2">
        <v>0</v>
      </c>
      <c r="AA1934" s="2">
        <v>1551592248.48</v>
      </c>
    </row>
    <row r="1935" spans="1:27" ht="15" customHeight="1" x14ac:dyDescent="0.25">
      <c r="A1935" s="75" t="str">
        <f t="shared" si="90"/>
        <v>LEGROWIgnore</v>
      </c>
      <c r="B1935" s="75" t="str">
        <f>VLOOKUP(L1935,Mapping!D:F,3,0)</f>
        <v>Ignore</v>
      </c>
      <c r="C1935" s="75" t="str">
        <f>VLOOKUP(L1935,Mapping!D:G,4,0)</f>
        <v>Ignore</v>
      </c>
      <c r="D1935" s="78">
        <f t="shared" si="91"/>
        <v>20.093383061000001</v>
      </c>
      <c r="E1935" s="78">
        <f t="shared" si="92"/>
        <v>53.314089355</v>
      </c>
      <c r="F1935" s="76">
        <f>VLOOKUP(L1935,Mapping!D:H,5,0)</f>
        <v>0</v>
      </c>
      <c r="G1935" s="1" t="s">
        <v>648</v>
      </c>
      <c r="H1935" s="1" t="s">
        <v>352</v>
      </c>
      <c r="I1935" s="1" t="s">
        <v>355</v>
      </c>
      <c r="J1935" s="6">
        <v>303000</v>
      </c>
      <c r="K1935" s="1" t="s">
        <v>712</v>
      </c>
      <c r="L1935" s="6">
        <v>303201</v>
      </c>
      <c r="M1935" s="2">
        <v>0</v>
      </c>
      <c r="N1935" s="1" t="s">
        <v>713</v>
      </c>
      <c r="O1935" s="1" t="s">
        <v>651</v>
      </c>
      <c r="P1935" s="2">
        <v>0</v>
      </c>
      <c r="Q1935" s="2">
        <v>332207062.94</v>
      </c>
      <c r="R1935" s="2">
        <v>0</v>
      </c>
      <c r="S1935" s="2">
        <v>200933830.61000001</v>
      </c>
      <c r="T1935" s="2">
        <v>0</v>
      </c>
      <c r="U1935" s="2">
        <v>533140893.55000001</v>
      </c>
      <c r="V1935" s="2">
        <v>0</v>
      </c>
      <c r="W1935" s="2">
        <v>332207062.94</v>
      </c>
      <c r="X1935" s="2">
        <v>0</v>
      </c>
      <c r="Y1935" s="2">
        <v>200933830.61000001</v>
      </c>
      <c r="Z1935" s="2">
        <v>0</v>
      </c>
      <c r="AA1935" s="2">
        <v>533140893.55000001</v>
      </c>
    </row>
    <row r="1936" spans="1:27" ht="15" customHeight="1" x14ac:dyDescent="0.25">
      <c r="A1936" s="75" t="str">
        <f t="shared" si="90"/>
        <v>LEGROWIgnore</v>
      </c>
      <c r="B1936" s="75" t="str">
        <f>VLOOKUP(L1936,Mapping!D:F,3,0)</f>
        <v>Ignore</v>
      </c>
      <c r="C1936" s="75" t="str">
        <f>VLOOKUP(L1936,Mapping!D:G,4,0)</f>
        <v>Ignore</v>
      </c>
      <c r="D1936" s="78">
        <f t="shared" si="91"/>
        <v>-0.12514023600000002</v>
      </c>
      <c r="E1936" s="78">
        <f t="shared" si="92"/>
        <v>-2.0351362859999997</v>
      </c>
      <c r="F1936" s="76">
        <f>VLOOKUP(L1936,Mapping!D:H,5,0)</f>
        <v>0</v>
      </c>
      <c r="G1936" s="1" t="s">
        <v>648</v>
      </c>
      <c r="H1936" s="1" t="s">
        <v>352</v>
      </c>
      <c r="I1936" s="1" t="s">
        <v>355</v>
      </c>
      <c r="J1936" s="6">
        <v>303000</v>
      </c>
      <c r="K1936" s="1" t="s">
        <v>712</v>
      </c>
      <c r="L1936" s="6">
        <v>303202</v>
      </c>
      <c r="M1936" s="2">
        <v>0</v>
      </c>
      <c r="N1936" s="1" t="s">
        <v>714</v>
      </c>
      <c r="O1936" s="1" t="s">
        <v>651</v>
      </c>
      <c r="P1936" s="2">
        <v>-19099960.5</v>
      </c>
      <c r="Q1936" s="2">
        <v>0</v>
      </c>
      <c r="R1936" s="2">
        <v>-1251402.3600000001</v>
      </c>
      <c r="S1936" s="2">
        <v>0</v>
      </c>
      <c r="T1936" s="2">
        <v>-20351362.859999999</v>
      </c>
      <c r="U1936" s="2">
        <v>0</v>
      </c>
      <c r="V1936" s="2">
        <v>-19099960.5</v>
      </c>
      <c r="W1936" s="2">
        <v>0</v>
      </c>
      <c r="X1936" s="2">
        <v>-1251402.3600000001</v>
      </c>
      <c r="Y1936" s="2">
        <v>0</v>
      </c>
      <c r="Z1936" s="2">
        <v>-20351362.859999999</v>
      </c>
      <c r="AA1936" s="2">
        <v>0</v>
      </c>
    </row>
    <row r="1937" spans="1:27" ht="15" customHeight="1" x14ac:dyDescent="0.25">
      <c r="A1937" s="75" t="str">
        <f t="shared" si="90"/>
        <v>LEGROWIgnore</v>
      </c>
      <c r="B1937" s="75" t="str">
        <f>VLOOKUP(L1937,Mapping!D:F,3,0)</f>
        <v>Ignore</v>
      </c>
      <c r="C1937" s="75" t="str">
        <f>VLOOKUP(L1937,Mapping!D:G,4,0)</f>
        <v>Ignore</v>
      </c>
      <c r="D1937" s="78">
        <f t="shared" si="91"/>
        <v>1.096229766</v>
      </c>
      <c r="E1937" s="78">
        <f t="shared" si="92"/>
        <v>21.661467740999999</v>
      </c>
      <c r="F1937" s="76">
        <f>VLOOKUP(L1937,Mapping!D:H,5,0)</f>
        <v>0</v>
      </c>
      <c r="G1937" s="1" t="s">
        <v>648</v>
      </c>
      <c r="H1937" s="1" t="s">
        <v>352</v>
      </c>
      <c r="I1937" s="1" t="s">
        <v>355</v>
      </c>
      <c r="J1937" s="6">
        <v>303000</v>
      </c>
      <c r="K1937" s="1" t="s">
        <v>712</v>
      </c>
      <c r="L1937" s="6">
        <v>303245</v>
      </c>
      <c r="M1937" s="2">
        <v>0</v>
      </c>
      <c r="N1937" s="1" t="s">
        <v>715</v>
      </c>
      <c r="O1937" s="1" t="s">
        <v>651</v>
      </c>
      <c r="P1937" s="2">
        <v>0</v>
      </c>
      <c r="Q1937" s="2">
        <v>205652379.75</v>
      </c>
      <c r="R1937" s="2">
        <v>0</v>
      </c>
      <c r="S1937" s="2">
        <v>10962297.66</v>
      </c>
      <c r="T1937" s="2">
        <v>0</v>
      </c>
      <c r="U1937" s="2">
        <v>216614677.41</v>
      </c>
      <c r="V1937" s="2">
        <v>0</v>
      </c>
      <c r="W1937" s="2">
        <v>205652379.75</v>
      </c>
      <c r="X1937" s="2">
        <v>0</v>
      </c>
      <c r="Y1937" s="2">
        <v>10962297.66</v>
      </c>
      <c r="Z1937" s="2">
        <v>0</v>
      </c>
      <c r="AA1937" s="2">
        <v>216614677.41</v>
      </c>
    </row>
    <row r="1938" spans="1:27" ht="15" customHeight="1" x14ac:dyDescent="0.25">
      <c r="A1938" s="75" t="str">
        <f t="shared" si="90"/>
        <v>LEGROWIgnore</v>
      </c>
      <c r="B1938" s="75" t="str">
        <f>VLOOKUP(L1938,Mapping!D:F,3,0)</f>
        <v>Ignore</v>
      </c>
      <c r="C1938" s="75" t="str">
        <f>VLOOKUP(L1938,Mapping!D:G,4,0)</f>
        <v>Ignore</v>
      </c>
      <c r="D1938" s="78">
        <f t="shared" si="91"/>
        <v>3.5016435999999998E-2</v>
      </c>
      <c r="E1938" s="78">
        <f t="shared" si="92"/>
        <v>0.14923866999999999</v>
      </c>
      <c r="F1938" s="76">
        <f>VLOOKUP(L1938,Mapping!D:H,5,0)</f>
        <v>0</v>
      </c>
      <c r="G1938" s="1" t="s">
        <v>648</v>
      </c>
      <c r="H1938" s="1" t="s">
        <v>352</v>
      </c>
      <c r="I1938" s="1" t="s">
        <v>355</v>
      </c>
      <c r="J1938" s="6">
        <v>303000</v>
      </c>
      <c r="K1938" s="1" t="s">
        <v>712</v>
      </c>
      <c r="L1938" s="6">
        <v>303246</v>
      </c>
      <c r="M1938" s="2">
        <v>0</v>
      </c>
      <c r="N1938" s="1" t="s">
        <v>716</v>
      </c>
      <c r="O1938" s="1" t="s">
        <v>651</v>
      </c>
      <c r="P1938" s="2">
        <v>0</v>
      </c>
      <c r="Q1938" s="2">
        <v>1142222.3400000001</v>
      </c>
      <c r="R1938" s="2">
        <v>0</v>
      </c>
      <c r="S1938" s="2">
        <v>350164.36</v>
      </c>
      <c r="T1938" s="2">
        <v>0</v>
      </c>
      <c r="U1938" s="2">
        <v>1492386.7</v>
      </c>
      <c r="V1938" s="2">
        <v>0</v>
      </c>
      <c r="W1938" s="2">
        <v>1142222.3400000001</v>
      </c>
      <c r="X1938" s="2">
        <v>0</v>
      </c>
      <c r="Y1938" s="2">
        <v>350164.36</v>
      </c>
      <c r="Z1938" s="2">
        <v>0</v>
      </c>
      <c r="AA1938" s="2">
        <v>1492386.7</v>
      </c>
    </row>
    <row r="1939" spans="1:27" ht="15" customHeight="1" x14ac:dyDescent="0.25">
      <c r="A1939" s="75" t="str">
        <f t="shared" si="90"/>
        <v>LEGROWIgnore</v>
      </c>
      <c r="B1939" s="75" t="str">
        <f>VLOOKUP(L1939,Mapping!D:F,3,0)</f>
        <v>Ignore</v>
      </c>
      <c r="C1939" s="75" t="str">
        <f>VLOOKUP(L1939,Mapping!D:G,4,0)</f>
        <v>Ignore</v>
      </c>
      <c r="D1939" s="78">
        <f t="shared" si="91"/>
        <v>0</v>
      </c>
      <c r="E1939" s="78">
        <f t="shared" si="92"/>
        <v>104.81286382100001</v>
      </c>
      <c r="F1939" s="76">
        <f>VLOOKUP(L1939,Mapping!D:H,5,0)</f>
        <v>0</v>
      </c>
      <c r="G1939" s="1" t="s">
        <v>648</v>
      </c>
      <c r="H1939" s="1" t="s">
        <v>352</v>
      </c>
      <c r="I1939" s="1" t="s">
        <v>355</v>
      </c>
      <c r="J1939" s="6">
        <v>303000</v>
      </c>
      <c r="K1939" s="1" t="s">
        <v>712</v>
      </c>
      <c r="L1939" s="6">
        <v>390000</v>
      </c>
      <c r="M1939" s="2">
        <v>0</v>
      </c>
      <c r="N1939" s="1" t="s">
        <v>717</v>
      </c>
      <c r="O1939" s="1" t="s">
        <v>651</v>
      </c>
      <c r="P1939" s="2">
        <v>0</v>
      </c>
      <c r="Q1939" s="2">
        <v>1048128638.21</v>
      </c>
      <c r="R1939" s="2">
        <v>0</v>
      </c>
      <c r="S1939" s="2">
        <v>0</v>
      </c>
      <c r="T1939" s="2">
        <v>0</v>
      </c>
      <c r="U1939" s="2">
        <v>1048128638.21</v>
      </c>
      <c r="V1939" s="2">
        <v>0</v>
      </c>
      <c r="W1939" s="2">
        <v>1048128638.21</v>
      </c>
      <c r="X1939" s="2">
        <v>0</v>
      </c>
      <c r="Y1939" s="2">
        <v>0</v>
      </c>
      <c r="Z1939" s="2">
        <v>0</v>
      </c>
      <c r="AA1939" s="2">
        <v>1048128638.21</v>
      </c>
    </row>
    <row r="1940" spans="1:27" ht="15" customHeight="1" x14ac:dyDescent="0.25">
      <c r="A1940" s="75" t="str">
        <f t="shared" si="90"/>
        <v>LEGROWIgnore</v>
      </c>
      <c r="B1940" s="75" t="str">
        <f>VLOOKUP(L1940,Mapping!D:F,3,0)</f>
        <v>Ignore</v>
      </c>
      <c r="C1940" s="75" t="str">
        <f>VLOOKUP(L1940,Mapping!D:G,4,0)</f>
        <v>Ignore</v>
      </c>
      <c r="D1940" s="78">
        <f t="shared" si="91"/>
        <v>0</v>
      </c>
      <c r="E1940" s="78">
        <f t="shared" si="92"/>
        <v>46.42787731</v>
      </c>
      <c r="F1940" s="76">
        <f>VLOOKUP(L1940,Mapping!D:H,5,0)</f>
        <v>0</v>
      </c>
      <c r="G1940" s="1" t="s">
        <v>648</v>
      </c>
      <c r="H1940" s="1" t="s">
        <v>352</v>
      </c>
      <c r="I1940" s="1" t="s">
        <v>355</v>
      </c>
      <c r="J1940" s="6">
        <v>303000</v>
      </c>
      <c r="K1940" s="1" t="s">
        <v>712</v>
      </c>
      <c r="L1940" s="6">
        <v>390001</v>
      </c>
      <c r="M1940" s="2">
        <v>0</v>
      </c>
      <c r="N1940" s="1" t="s">
        <v>718</v>
      </c>
      <c r="O1940" s="1" t="s">
        <v>651</v>
      </c>
      <c r="P1940" s="2">
        <v>0</v>
      </c>
      <c r="Q1940" s="2">
        <v>464278773.10000002</v>
      </c>
      <c r="R1940" s="2">
        <v>0</v>
      </c>
      <c r="S1940" s="2">
        <v>0</v>
      </c>
      <c r="T1940" s="2">
        <v>0</v>
      </c>
      <c r="U1940" s="2">
        <v>464278773.10000002</v>
      </c>
      <c r="V1940" s="2">
        <v>0</v>
      </c>
      <c r="W1940" s="2">
        <v>464278773.10000002</v>
      </c>
      <c r="X1940" s="2">
        <v>0</v>
      </c>
      <c r="Y1940" s="2">
        <v>0</v>
      </c>
      <c r="Z1940" s="2">
        <v>0</v>
      </c>
      <c r="AA1940" s="2">
        <v>464278773.10000002</v>
      </c>
    </row>
    <row r="1941" spans="1:27" ht="15" customHeight="1" x14ac:dyDescent="0.25">
      <c r="A1941" s="75" t="str">
        <f t="shared" si="90"/>
        <v>LEGROWIgnore</v>
      </c>
      <c r="B1941" s="75" t="str">
        <f>VLOOKUP(L1941,Mapping!D:F,3,0)</f>
        <v>Ignore</v>
      </c>
      <c r="C1941" s="75" t="str">
        <f>VLOOKUP(L1941,Mapping!D:G,4,0)</f>
        <v>Ignore</v>
      </c>
      <c r="D1941" s="78">
        <f t="shared" si="91"/>
        <v>0</v>
      </c>
      <c r="E1941" s="78">
        <f t="shared" si="92"/>
        <v>-9.8757647000000004E-2</v>
      </c>
      <c r="F1941" s="76">
        <f>VLOOKUP(L1941,Mapping!D:H,5,0)</f>
        <v>0</v>
      </c>
      <c r="G1941" s="1" t="s">
        <v>648</v>
      </c>
      <c r="H1941" s="1" t="s">
        <v>352</v>
      </c>
      <c r="I1941" s="1" t="s">
        <v>355</v>
      </c>
      <c r="J1941" s="6">
        <v>303000</v>
      </c>
      <c r="K1941" s="1" t="s">
        <v>712</v>
      </c>
      <c r="L1941" s="6">
        <v>390002</v>
      </c>
      <c r="M1941" s="2">
        <v>0</v>
      </c>
      <c r="N1941" s="1" t="s">
        <v>719</v>
      </c>
      <c r="O1941" s="1" t="s">
        <v>651</v>
      </c>
      <c r="P1941" s="2">
        <v>-987576.47</v>
      </c>
      <c r="Q1941" s="2">
        <v>0</v>
      </c>
      <c r="R1941" s="2">
        <v>0</v>
      </c>
      <c r="S1941" s="2">
        <v>0</v>
      </c>
      <c r="T1941" s="2">
        <v>-987576.47</v>
      </c>
      <c r="U1941" s="2">
        <v>0</v>
      </c>
      <c r="V1941" s="2">
        <v>-987576.47</v>
      </c>
      <c r="W1941" s="2">
        <v>0</v>
      </c>
      <c r="X1941" s="2">
        <v>0</v>
      </c>
      <c r="Y1941" s="2">
        <v>0</v>
      </c>
      <c r="Z1941" s="2">
        <v>-987576.47</v>
      </c>
      <c r="AA1941" s="2">
        <v>0</v>
      </c>
    </row>
    <row r="1942" spans="1:27" ht="15" customHeight="1" x14ac:dyDescent="0.25">
      <c r="A1942" s="75" t="str">
        <f t="shared" si="90"/>
        <v>LEGROWIgnore</v>
      </c>
      <c r="B1942" s="75" t="str">
        <f>VLOOKUP(L1942,Mapping!D:F,3,0)</f>
        <v>Ignore</v>
      </c>
      <c r="C1942" s="75" t="str">
        <f>VLOOKUP(L1942,Mapping!D:G,4,0)</f>
        <v>Ignore</v>
      </c>
      <c r="D1942" s="78">
        <f t="shared" si="91"/>
        <v>0</v>
      </c>
      <c r="E1942" s="78">
        <f t="shared" si="92"/>
        <v>-9.5267689799999999</v>
      </c>
      <c r="F1942" s="76">
        <f>VLOOKUP(L1942,Mapping!D:H,5,0)</f>
        <v>0</v>
      </c>
      <c r="G1942" s="1" t="s">
        <v>648</v>
      </c>
      <c r="H1942" s="1" t="s">
        <v>352</v>
      </c>
      <c r="I1942" s="1" t="s">
        <v>355</v>
      </c>
      <c r="J1942" s="6">
        <v>303000</v>
      </c>
      <c r="K1942" s="1" t="s">
        <v>712</v>
      </c>
      <c r="L1942" s="6">
        <v>390405</v>
      </c>
      <c r="M1942" s="2">
        <v>0</v>
      </c>
      <c r="N1942" s="1" t="s">
        <v>720</v>
      </c>
      <c r="O1942" s="1" t="s">
        <v>651</v>
      </c>
      <c r="P1942" s="2">
        <v>-95267689.799999997</v>
      </c>
      <c r="Q1942" s="2">
        <v>0</v>
      </c>
      <c r="R1942" s="2">
        <v>0</v>
      </c>
      <c r="S1942" s="2">
        <v>0</v>
      </c>
      <c r="T1942" s="2">
        <v>-95267689.799999997</v>
      </c>
      <c r="U1942" s="2">
        <v>0</v>
      </c>
      <c r="V1942" s="2">
        <v>-95267689.799999997</v>
      </c>
      <c r="W1942" s="2">
        <v>0</v>
      </c>
      <c r="X1942" s="2">
        <v>0</v>
      </c>
      <c r="Y1942" s="2">
        <v>0</v>
      </c>
      <c r="Z1942" s="2">
        <v>-95267689.799999997</v>
      </c>
      <c r="AA1942" s="2">
        <v>0</v>
      </c>
    </row>
    <row r="1943" spans="1:27" ht="15" customHeight="1" x14ac:dyDescent="0.25">
      <c r="A1943" s="75" t="str">
        <f t="shared" si="90"/>
        <v>LEGROWIgnore</v>
      </c>
      <c r="B1943" s="75" t="str">
        <f>VLOOKUP(L1943,Mapping!D:F,3,0)</f>
        <v>Ignore</v>
      </c>
      <c r="C1943" s="75" t="str">
        <f>VLOOKUP(L1943,Mapping!D:G,4,0)</f>
        <v>Ignore</v>
      </c>
      <c r="D1943" s="78">
        <f t="shared" si="91"/>
        <v>0</v>
      </c>
      <c r="E1943" s="78">
        <f t="shared" si="92"/>
        <v>2.1502959999999999E-3</v>
      </c>
      <c r="F1943" s="76">
        <f>VLOOKUP(L1943,Mapping!D:H,5,0)</f>
        <v>0</v>
      </c>
      <c r="G1943" s="1" t="s">
        <v>648</v>
      </c>
      <c r="H1943" s="1" t="s">
        <v>352</v>
      </c>
      <c r="I1943" s="1" t="s">
        <v>355</v>
      </c>
      <c r="J1943" s="6">
        <v>303000</v>
      </c>
      <c r="K1943" s="1" t="s">
        <v>712</v>
      </c>
      <c r="L1943" s="6">
        <v>390406</v>
      </c>
      <c r="M1943" s="2">
        <v>0</v>
      </c>
      <c r="N1943" s="1" t="s">
        <v>1027</v>
      </c>
      <c r="O1943" s="1" t="s">
        <v>651</v>
      </c>
      <c r="P1943" s="2">
        <v>0</v>
      </c>
      <c r="Q1943" s="2">
        <v>21502.959999999999</v>
      </c>
      <c r="R1943" s="2">
        <v>0</v>
      </c>
      <c r="S1943" s="2">
        <v>0</v>
      </c>
      <c r="T1943" s="2">
        <v>0</v>
      </c>
      <c r="U1943" s="2">
        <v>21502.959999999999</v>
      </c>
      <c r="V1943" s="2">
        <v>0</v>
      </c>
      <c r="W1943" s="2">
        <v>21502.959999999999</v>
      </c>
      <c r="X1943" s="2">
        <v>0</v>
      </c>
      <c r="Y1943" s="2">
        <v>0</v>
      </c>
      <c r="Z1943" s="2">
        <v>0</v>
      </c>
      <c r="AA1943" s="2">
        <v>21502.959999999999</v>
      </c>
    </row>
    <row r="1944" spans="1:27" ht="15" customHeight="1" x14ac:dyDescent="0.25">
      <c r="A1944" s="75" t="str">
        <f t="shared" si="90"/>
        <v>LEGROWIgnore</v>
      </c>
      <c r="B1944" s="75" t="str">
        <f>VLOOKUP(L1944,Mapping!D:F,3,0)</f>
        <v>Ignore</v>
      </c>
      <c r="C1944" s="75" t="str">
        <f>VLOOKUP(L1944,Mapping!D:G,4,0)</f>
        <v>Ignore</v>
      </c>
      <c r="D1944" s="78">
        <f t="shared" si="91"/>
        <v>0</v>
      </c>
      <c r="E1944" s="78">
        <f t="shared" si="92"/>
        <v>-6.0699350970000001</v>
      </c>
      <c r="F1944" s="76">
        <f>VLOOKUP(L1944,Mapping!D:H,5,0)</f>
        <v>0</v>
      </c>
      <c r="G1944" s="1" t="s">
        <v>648</v>
      </c>
      <c r="H1944" s="1" t="s">
        <v>352</v>
      </c>
      <c r="I1944" s="1" t="s">
        <v>355</v>
      </c>
      <c r="J1944" s="6">
        <v>303000</v>
      </c>
      <c r="K1944" s="1" t="s">
        <v>712</v>
      </c>
      <c r="L1944" s="6">
        <v>390445</v>
      </c>
      <c r="M1944" s="2">
        <v>0</v>
      </c>
      <c r="N1944" s="1" t="s">
        <v>721</v>
      </c>
      <c r="O1944" s="1" t="s">
        <v>651</v>
      </c>
      <c r="P1944" s="2">
        <v>-60699350.969999999</v>
      </c>
      <c r="Q1944" s="2">
        <v>0</v>
      </c>
      <c r="R1944" s="2">
        <v>0</v>
      </c>
      <c r="S1944" s="2">
        <v>0</v>
      </c>
      <c r="T1944" s="2">
        <v>-60699350.969999999</v>
      </c>
      <c r="U1944" s="2">
        <v>0</v>
      </c>
      <c r="V1944" s="2">
        <v>-60699350.969999999</v>
      </c>
      <c r="W1944" s="2">
        <v>0</v>
      </c>
      <c r="X1944" s="2">
        <v>0</v>
      </c>
      <c r="Y1944" s="2">
        <v>0</v>
      </c>
      <c r="Z1944" s="2">
        <v>-60699350.969999999</v>
      </c>
      <c r="AA1944" s="2">
        <v>0</v>
      </c>
    </row>
    <row r="1945" spans="1:27" ht="15" customHeight="1" x14ac:dyDescent="0.25">
      <c r="A1945" s="75" t="str">
        <f t="shared" si="90"/>
        <v>LEGROWIgnore</v>
      </c>
      <c r="B1945" s="75" t="str">
        <f>VLOOKUP(L1945,Mapping!D:F,3,0)</f>
        <v>Ignore</v>
      </c>
      <c r="C1945" s="75" t="str">
        <f>VLOOKUP(L1945,Mapping!D:G,4,0)</f>
        <v>Ignore</v>
      </c>
      <c r="D1945" s="78">
        <f t="shared" si="91"/>
        <v>0</v>
      </c>
      <c r="E1945" s="78">
        <f t="shared" si="92"/>
        <v>-0.14635280000000001</v>
      </c>
      <c r="F1945" s="76">
        <f>VLOOKUP(L1945,Mapping!D:H,5,0)</f>
        <v>0</v>
      </c>
      <c r="G1945" s="1" t="s">
        <v>648</v>
      </c>
      <c r="H1945" s="1" t="s">
        <v>352</v>
      </c>
      <c r="I1945" s="1" t="s">
        <v>355</v>
      </c>
      <c r="J1945" s="6">
        <v>303000</v>
      </c>
      <c r="K1945" s="1" t="s">
        <v>712</v>
      </c>
      <c r="L1945" s="6">
        <v>390446</v>
      </c>
      <c r="M1945" s="2">
        <v>0</v>
      </c>
      <c r="N1945" s="1" t="s">
        <v>722</v>
      </c>
      <c r="O1945" s="1" t="s">
        <v>651</v>
      </c>
      <c r="P1945" s="2">
        <v>-1463528</v>
      </c>
      <c r="Q1945" s="2">
        <v>0</v>
      </c>
      <c r="R1945" s="2">
        <v>0</v>
      </c>
      <c r="S1945" s="2">
        <v>0</v>
      </c>
      <c r="T1945" s="2">
        <v>-1463528</v>
      </c>
      <c r="U1945" s="2">
        <v>0</v>
      </c>
      <c r="V1945" s="2">
        <v>-1463528</v>
      </c>
      <c r="W1945" s="2">
        <v>0</v>
      </c>
      <c r="X1945" s="2">
        <v>0</v>
      </c>
      <c r="Y1945" s="2">
        <v>0</v>
      </c>
      <c r="Z1945" s="2">
        <v>-1463528</v>
      </c>
      <c r="AA1945" s="2">
        <v>0</v>
      </c>
    </row>
    <row r="1946" spans="1:27" ht="15" customHeight="1" x14ac:dyDescent="0.25">
      <c r="A1946" s="75" t="str">
        <f t="shared" si="90"/>
        <v>LEGROW5.3</v>
      </c>
      <c r="B1946" s="75">
        <f>VLOOKUP(L1946,Mapping!D:F,3,0)</f>
        <v>5.3</v>
      </c>
      <c r="C1946" s="75" t="str">
        <f>VLOOKUP(L1946,Mapping!D:G,4,0)</f>
        <v>Ignore</v>
      </c>
      <c r="D1946" s="78">
        <f t="shared" si="91"/>
        <v>12.261475970000001</v>
      </c>
      <c r="E1946" s="78">
        <f t="shared" si="92"/>
        <v>12.261475970000001</v>
      </c>
      <c r="F1946" s="76">
        <f>VLOOKUP(L1946,Mapping!D:H,5,0)</f>
        <v>0</v>
      </c>
      <c r="G1946" s="1" t="s">
        <v>648</v>
      </c>
      <c r="H1946" s="1" t="s">
        <v>352</v>
      </c>
      <c r="I1946" s="1" t="s">
        <v>355</v>
      </c>
      <c r="J1946" s="6">
        <v>410000</v>
      </c>
      <c r="K1946" s="1" t="s">
        <v>723</v>
      </c>
      <c r="L1946" s="6">
        <v>411100</v>
      </c>
      <c r="M1946" s="2">
        <v>0</v>
      </c>
      <c r="N1946" s="1" t="s">
        <v>780</v>
      </c>
      <c r="O1946" s="1" t="s">
        <v>651</v>
      </c>
      <c r="P1946" s="2">
        <v>0</v>
      </c>
      <c r="Q1946" s="2">
        <v>0</v>
      </c>
      <c r="R1946" s="2">
        <v>0</v>
      </c>
      <c r="S1946" s="2">
        <v>122614759.7</v>
      </c>
      <c r="T1946" s="2">
        <v>0</v>
      </c>
      <c r="U1946" s="2">
        <v>122614759.7</v>
      </c>
      <c r="V1946" s="2">
        <v>0</v>
      </c>
      <c r="W1946" s="2">
        <v>0</v>
      </c>
      <c r="X1946" s="2">
        <v>0</v>
      </c>
      <c r="Y1946" s="2">
        <v>122614759.7</v>
      </c>
      <c r="Z1946" s="2">
        <v>0</v>
      </c>
      <c r="AA1946" s="2">
        <v>122614759.7</v>
      </c>
    </row>
    <row r="1947" spans="1:27" ht="15" customHeight="1" x14ac:dyDescent="0.25">
      <c r="A1947" s="75" t="str">
        <f t="shared" si="90"/>
        <v>LEGROWIgnore</v>
      </c>
      <c r="B1947" s="75" t="str">
        <f>VLOOKUP(L1947,Mapping!D:F,3,0)</f>
        <v>Ignore</v>
      </c>
      <c r="C1947" s="75" t="str">
        <f>VLOOKUP(L1947,Mapping!D:G,4,0)</f>
        <v>Ignore</v>
      </c>
      <c r="D1947" s="78">
        <f t="shared" si="91"/>
        <v>105.860755557</v>
      </c>
      <c r="E1947" s="78">
        <f t="shared" si="92"/>
        <v>273.52420039499998</v>
      </c>
      <c r="F1947" s="76">
        <f>VLOOKUP(L1947,Mapping!D:H,5,0)</f>
        <v>0</v>
      </c>
      <c r="G1947" s="1" t="s">
        <v>648</v>
      </c>
      <c r="H1947" s="1" t="s">
        <v>352</v>
      </c>
      <c r="I1947" s="1" t="s">
        <v>355</v>
      </c>
      <c r="J1947" s="6">
        <v>430000</v>
      </c>
      <c r="K1947" s="1" t="s">
        <v>729</v>
      </c>
      <c r="L1947" s="6">
        <v>431100</v>
      </c>
      <c r="M1947" s="2">
        <v>0</v>
      </c>
      <c r="N1947" s="1" t="s">
        <v>813</v>
      </c>
      <c r="O1947" s="1" t="s">
        <v>651</v>
      </c>
      <c r="P1947" s="2">
        <v>0</v>
      </c>
      <c r="Q1947" s="2">
        <v>1676634448.3800001</v>
      </c>
      <c r="R1947" s="2">
        <v>0</v>
      </c>
      <c r="S1947" s="2">
        <v>1058607555.5700001</v>
      </c>
      <c r="T1947" s="2">
        <v>0</v>
      </c>
      <c r="U1947" s="2">
        <v>2735242003.9499998</v>
      </c>
      <c r="V1947" s="2">
        <v>0</v>
      </c>
      <c r="W1947" s="2">
        <v>1676634448.3800001</v>
      </c>
      <c r="X1947" s="2">
        <v>0</v>
      </c>
      <c r="Y1947" s="2">
        <v>1058607555.5700001</v>
      </c>
      <c r="Z1947" s="2">
        <v>0</v>
      </c>
      <c r="AA1947" s="2">
        <v>2735242003.9499998</v>
      </c>
    </row>
    <row r="1948" spans="1:27" ht="15" customHeight="1" x14ac:dyDescent="0.25">
      <c r="A1948" s="75" t="str">
        <f t="shared" si="90"/>
        <v>LEGROWIgnore</v>
      </c>
      <c r="B1948" s="75" t="str">
        <f>VLOOKUP(L1948,Mapping!D:F,3,0)</f>
        <v>Ignore</v>
      </c>
      <c r="C1948" s="75" t="str">
        <f>VLOOKUP(L1948,Mapping!D:G,4,0)</f>
        <v>Ignore</v>
      </c>
      <c r="D1948" s="78">
        <f t="shared" si="91"/>
        <v>0.24926580000000001</v>
      </c>
      <c r="E1948" s="78">
        <f t="shared" si="92"/>
        <v>0.24926580000000001</v>
      </c>
      <c r="F1948" s="76">
        <f>VLOOKUP(L1948,Mapping!D:H,5,0)</f>
        <v>0</v>
      </c>
      <c r="G1948" s="1" t="s">
        <v>648</v>
      </c>
      <c r="H1948" s="1" t="s">
        <v>352</v>
      </c>
      <c r="I1948" s="1" t="s">
        <v>355</v>
      </c>
      <c r="J1948" s="6">
        <v>430000</v>
      </c>
      <c r="K1948" s="1" t="s">
        <v>729</v>
      </c>
      <c r="L1948" s="6">
        <v>431120</v>
      </c>
      <c r="M1948" s="2">
        <v>0</v>
      </c>
      <c r="N1948" s="1" t="s">
        <v>928</v>
      </c>
      <c r="O1948" s="1" t="s">
        <v>651</v>
      </c>
      <c r="P1948" s="2">
        <v>0</v>
      </c>
      <c r="Q1948" s="2">
        <v>0</v>
      </c>
      <c r="R1948" s="2">
        <v>0</v>
      </c>
      <c r="S1948" s="2">
        <v>2492658</v>
      </c>
      <c r="T1948" s="2">
        <v>0</v>
      </c>
      <c r="U1948" s="2">
        <v>2492658</v>
      </c>
      <c r="V1948" s="2">
        <v>0</v>
      </c>
      <c r="W1948" s="2">
        <v>0</v>
      </c>
      <c r="X1948" s="2">
        <v>0</v>
      </c>
      <c r="Y1948" s="2">
        <v>2492658</v>
      </c>
      <c r="Z1948" s="2">
        <v>0</v>
      </c>
      <c r="AA1948" s="2">
        <v>2492658</v>
      </c>
    </row>
    <row r="1949" spans="1:27" ht="15" customHeight="1" x14ac:dyDescent="0.25">
      <c r="A1949" s="75" t="str">
        <f t="shared" si="90"/>
        <v>LEGROW5.1</v>
      </c>
      <c r="B1949" s="75">
        <f>VLOOKUP(L1949,Mapping!D:F,3,0)</f>
        <v>5.0999999999999996</v>
      </c>
      <c r="C1949" s="75" t="str">
        <f>VLOOKUP(L1949,Mapping!D:G,4,0)</f>
        <v>Ignore</v>
      </c>
      <c r="D1949" s="78">
        <f t="shared" si="91"/>
        <v>2.6991117449999997</v>
      </c>
      <c r="E1949" s="78">
        <f t="shared" si="92"/>
        <v>2.6991117449999997</v>
      </c>
      <c r="F1949" s="76">
        <f>VLOOKUP(L1949,Mapping!D:H,5,0)</f>
        <v>0</v>
      </c>
      <c r="G1949" s="1" t="s">
        <v>648</v>
      </c>
      <c r="H1949" s="1" t="s">
        <v>352</v>
      </c>
      <c r="I1949" s="1" t="s">
        <v>355</v>
      </c>
      <c r="J1949" s="6">
        <v>450000</v>
      </c>
      <c r="K1949" s="1" t="s">
        <v>733</v>
      </c>
      <c r="L1949" s="6">
        <v>451100</v>
      </c>
      <c r="M1949" s="2">
        <v>0</v>
      </c>
      <c r="N1949" s="1" t="s">
        <v>781</v>
      </c>
      <c r="O1949" s="1" t="s">
        <v>651</v>
      </c>
      <c r="P1949" s="2">
        <v>0</v>
      </c>
      <c r="Q1949" s="2">
        <v>0</v>
      </c>
      <c r="R1949" s="2">
        <v>0</v>
      </c>
      <c r="S1949" s="2">
        <v>26991117.449999999</v>
      </c>
      <c r="T1949" s="2">
        <v>0</v>
      </c>
      <c r="U1949" s="2">
        <v>26991117.449999999</v>
      </c>
      <c r="V1949" s="2">
        <v>0</v>
      </c>
      <c r="W1949" s="2">
        <v>0</v>
      </c>
      <c r="X1949" s="2">
        <v>0</v>
      </c>
      <c r="Y1949" s="2">
        <v>26991117.449999999</v>
      </c>
      <c r="Z1949" s="2">
        <v>0</v>
      </c>
      <c r="AA1949" s="2">
        <v>26991117.449999999</v>
      </c>
    </row>
    <row r="1950" spans="1:27" ht="15" customHeight="1" x14ac:dyDescent="0.25">
      <c r="A1950" s="75" t="str">
        <f t="shared" si="90"/>
        <v>LEGROW5.2</v>
      </c>
      <c r="B1950" s="75">
        <f>VLOOKUP(L1950,Mapping!D:F,3,0)</f>
        <v>5.2</v>
      </c>
      <c r="C1950" s="75" t="str">
        <f>VLOOKUP(L1950,Mapping!D:G,4,0)</f>
        <v>Ignore</v>
      </c>
      <c r="D1950" s="78">
        <f t="shared" si="91"/>
        <v>6.6261100000000002E-4</v>
      </c>
      <c r="E1950" s="78">
        <f t="shared" si="92"/>
        <v>6.6261100000000002E-4</v>
      </c>
      <c r="F1950" s="76">
        <f>VLOOKUP(L1950,Mapping!D:H,5,0)</f>
        <v>0</v>
      </c>
      <c r="G1950" s="1" t="s">
        <v>648</v>
      </c>
      <c r="H1950" s="1" t="s">
        <v>352</v>
      </c>
      <c r="I1950" s="1" t="s">
        <v>355</v>
      </c>
      <c r="J1950" s="6">
        <v>450000</v>
      </c>
      <c r="K1950" s="1" t="s">
        <v>733</v>
      </c>
      <c r="L1950" s="6">
        <v>452111</v>
      </c>
      <c r="M1950" s="2">
        <v>0</v>
      </c>
      <c r="N1950" s="1" t="s">
        <v>735</v>
      </c>
      <c r="O1950" s="1" t="s">
        <v>651</v>
      </c>
      <c r="P1950" s="2">
        <v>0</v>
      </c>
      <c r="Q1950" s="2">
        <v>0</v>
      </c>
      <c r="R1950" s="2">
        <v>0</v>
      </c>
      <c r="S1950" s="2">
        <v>6626.11</v>
      </c>
      <c r="T1950" s="2">
        <v>0</v>
      </c>
      <c r="U1950" s="2">
        <v>6626.11</v>
      </c>
      <c r="V1950" s="2">
        <v>0</v>
      </c>
      <c r="W1950" s="2">
        <v>0</v>
      </c>
      <c r="X1950" s="2">
        <v>0</v>
      </c>
      <c r="Y1950" s="2">
        <v>6626.11</v>
      </c>
      <c r="Z1950" s="2">
        <v>0</v>
      </c>
      <c r="AA1950" s="2">
        <v>6626.11</v>
      </c>
    </row>
    <row r="1951" spans="1:27" ht="15" customHeight="1" x14ac:dyDescent="0.25">
      <c r="A1951" s="75" t="str">
        <f t="shared" si="90"/>
        <v>LEGROW5.2</v>
      </c>
      <c r="B1951" s="75">
        <f>VLOOKUP(L1951,Mapping!D:F,3,0)</f>
        <v>5.2</v>
      </c>
      <c r="C1951" s="75" t="str">
        <f>VLOOKUP(L1951,Mapping!D:G,4,0)</f>
        <v>Ignore</v>
      </c>
      <c r="D1951" s="78">
        <f t="shared" si="91"/>
        <v>1.593796E-3</v>
      </c>
      <c r="E1951" s="78">
        <f t="shared" si="92"/>
        <v>1.593796E-3</v>
      </c>
      <c r="F1951" s="76">
        <f>VLOOKUP(L1951,Mapping!D:H,5,0)</f>
        <v>0</v>
      </c>
      <c r="G1951" s="1" t="s">
        <v>648</v>
      </c>
      <c r="H1951" s="1" t="s">
        <v>352</v>
      </c>
      <c r="I1951" s="1" t="s">
        <v>355</v>
      </c>
      <c r="J1951" s="6">
        <v>450000</v>
      </c>
      <c r="K1951" s="1" t="s">
        <v>733</v>
      </c>
      <c r="L1951" s="6">
        <v>452230</v>
      </c>
      <c r="M1951" s="2">
        <v>0</v>
      </c>
      <c r="N1951" s="1" t="s">
        <v>740</v>
      </c>
      <c r="O1951" s="1" t="s">
        <v>651</v>
      </c>
      <c r="P1951" s="2">
        <v>0</v>
      </c>
      <c r="Q1951" s="2">
        <v>0</v>
      </c>
      <c r="R1951" s="2">
        <v>0</v>
      </c>
      <c r="S1951" s="2">
        <v>15937.96</v>
      </c>
      <c r="T1951" s="2">
        <v>0</v>
      </c>
      <c r="U1951" s="2">
        <v>15937.96</v>
      </c>
      <c r="V1951" s="2">
        <v>0</v>
      </c>
      <c r="W1951" s="2">
        <v>0</v>
      </c>
      <c r="X1951" s="2">
        <v>0</v>
      </c>
      <c r="Y1951" s="2">
        <v>15937.96</v>
      </c>
      <c r="Z1951" s="2">
        <v>0</v>
      </c>
      <c r="AA1951" s="2">
        <v>15937.96</v>
      </c>
    </row>
    <row r="1952" spans="1:27" ht="15" customHeight="1" x14ac:dyDescent="0.25">
      <c r="A1952" s="75" t="str">
        <f t="shared" si="90"/>
        <v>LEGROW5.2</v>
      </c>
      <c r="B1952" s="75">
        <f>VLOOKUP(L1952,Mapping!D:F,3,0)</f>
        <v>5.2</v>
      </c>
      <c r="C1952" s="75" t="str">
        <f>VLOOKUP(L1952,Mapping!D:G,4,0)</f>
        <v>Ignore</v>
      </c>
      <c r="D1952" s="78">
        <f t="shared" si="91"/>
        <v>0.3134168</v>
      </c>
      <c r="E1952" s="78">
        <f t="shared" si="92"/>
        <v>0.3134168</v>
      </c>
      <c r="F1952" s="76">
        <f>VLOOKUP(L1952,Mapping!D:H,5,0)</f>
        <v>0</v>
      </c>
      <c r="G1952" s="1" t="s">
        <v>648</v>
      </c>
      <c r="H1952" s="1" t="s">
        <v>352</v>
      </c>
      <c r="I1952" s="1" t="s">
        <v>355</v>
      </c>
      <c r="J1952" s="6">
        <v>450000</v>
      </c>
      <c r="K1952" s="1" t="s">
        <v>733</v>
      </c>
      <c r="L1952" s="6">
        <v>452247</v>
      </c>
      <c r="M1952" s="2">
        <v>0</v>
      </c>
      <c r="N1952" s="1" t="s">
        <v>741</v>
      </c>
      <c r="O1952" s="1" t="s">
        <v>651</v>
      </c>
      <c r="P1952" s="2">
        <v>0</v>
      </c>
      <c r="Q1952" s="2">
        <v>0</v>
      </c>
      <c r="R1952" s="2">
        <v>0</v>
      </c>
      <c r="S1952" s="2">
        <v>3134168</v>
      </c>
      <c r="T1952" s="2">
        <v>0</v>
      </c>
      <c r="U1952" s="2">
        <v>3134168</v>
      </c>
      <c r="V1952" s="2">
        <v>0</v>
      </c>
      <c r="W1952" s="2">
        <v>0</v>
      </c>
      <c r="X1952" s="2">
        <v>0</v>
      </c>
      <c r="Y1952" s="2">
        <v>3134168</v>
      </c>
      <c r="Z1952" s="2">
        <v>0</v>
      </c>
      <c r="AA1952" s="2">
        <v>3134168</v>
      </c>
    </row>
    <row r="1953" spans="1:27" ht="15" customHeight="1" x14ac:dyDescent="0.25">
      <c r="A1953" s="75" t="str">
        <f t="shared" si="90"/>
        <v>LEGROW5.5</v>
      </c>
      <c r="B1953" s="75">
        <f>VLOOKUP(L1953,Mapping!D:F,3,0)</f>
        <v>5.5</v>
      </c>
      <c r="C1953" s="75" t="str">
        <f>VLOOKUP(L1953,Mapping!D:G,4,0)</f>
        <v>Ignore</v>
      </c>
      <c r="D1953" s="78">
        <f t="shared" si="91"/>
        <v>0.13168580900000001</v>
      </c>
      <c r="E1953" s="78">
        <f t="shared" si="92"/>
        <v>0.13168580900000001</v>
      </c>
      <c r="F1953" s="76">
        <f>VLOOKUP(L1953,Mapping!D:H,5,0)</f>
        <v>0</v>
      </c>
      <c r="G1953" s="1" t="s">
        <v>648</v>
      </c>
      <c r="H1953" s="1" t="s">
        <v>352</v>
      </c>
      <c r="I1953" s="1" t="s">
        <v>355</v>
      </c>
      <c r="J1953" s="6">
        <v>460000</v>
      </c>
      <c r="K1953" s="1" t="s">
        <v>742</v>
      </c>
      <c r="L1953" s="6">
        <v>455103</v>
      </c>
      <c r="M1953" s="2">
        <v>0</v>
      </c>
      <c r="N1953" s="1" t="s">
        <v>744</v>
      </c>
      <c r="O1953" s="1" t="s">
        <v>651</v>
      </c>
      <c r="P1953" s="2">
        <v>0</v>
      </c>
      <c r="Q1953" s="2">
        <v>0</v>
      </c>
      <c r="R1953" s="2">
        <v>0</v>
      </c>
      <c r="S1953" s="2">
        <v>1316858.0900000001</v>
      </c>
      <c r="T1953" s="2">
        <v>0</v>
      </c>
      <c r="U1953" s="2">
        <v>1316858.0900000001</v>
      </c>
      <c r="V1953" s="2">
        <v>0</v>
      </c>
      <c r="W1953" s="2">
        <v>0</v>
      </c>
      <c r="X1953" s="2">
        <v>0</v>
      </c>
      <c r="Y1953" s="2">
        <v>1316858.0900000001</v>
      </c>
      <c r="Z1953" s="2">
        <v>0</v>
      </c>
      <c r="AA1953" s="2">
        <v>1316858.0900000001</v>
      </c>
    </row>
    <row r="1954" spans="1:27" ht="15" customHeight="1" x14ac:dyDescent="0.25">
      <c r="A1954" s="75" t="str">
        <f t="shared" si="90"/>
        <v>LEGROW5.5</v>
      </c>
      <c r="B1954" s="75">
        <f>VLOOKUP(L1954,Mapping!D:F,3,0)</f>
        <v>5.5</v>
      </c>
      <c r="C1954" s="75" t="str">
        <f>VLOOKUP(L1954,Mapping!D:G,4,0)</f>
        <v>Ignore</v>
      </c>
      <c r="D1954" s="78">
        <f t="shared" si="91"/>
        <v>-1.7383000000000003E-5</v>
      </c>
      <c r="E1954" s="78">
        <f t="shared" si="92"/>
        <v>-1.7383000000000003E-5</v>
      </c>
      <c r="F1954" s="76">
        <f>VLOOKUP(L1954,Mapping!D:H,5,0)</f>
        <v>0</v>
      </c>
      <c r="G1954" s="1" t="s">
        <v>648</v>
      </c>
      <c r="H1954" s="1" t="s">
        <v>352</v>
      </c>
      <c r="I1954" s="1" t="s">
        <v>355</v>
      </c>
      <c r="J1954" s="6">
        <v>460000</v>
      </c>
      <c r="K1954" s="1" t="s">
        <v>742</v>
      </c>
      <c r="L1954" s="6">
        <v>460000</v>
      </c>
      <c r="M1954" s="2">
        <v>0</v>
      </c>
      <c r="N1954" s="1" t="s">
        <v>792</v>
      </c>
      <c r="O1954" s="1" t="s">
        <v>651</v>
      </c>
      <c r="P1954" s="2">
        <v>0</v>
      </c>
      <c r="Q1954" s="2">
        <v>0</v>
      </c>
      <c r="R1954" s="2">
        <v>-173.83</v>
      </c>
      <c r="S1954" s="2">
        <v>0</v>
      </c>
      <c r="T1954" s="2">
        <v>-173.83</v>
      </c>
      <c r="U1954" s="2">
        <v>0</v>
      </c>
      <c r="V1954" s="2">
        <v>0</v>
      </c>
      <c r="W1954" s="2">
        <v>0</v>
      </c>
      <c r="X1954" s="2">
        <v>-173.83</v>
      </c>
      <c r="Y1954" s="2">
        <v>0</v>
      </c>
      <c r="Z1954" s="2">
        <v>-173.83</v>
      </c>
      <c r="AA1954" s="2">
        <v>0</v>
      </c>
    </row>
    <row r="1955" spans="1:27" ht="15" customHeight="1" x14ac:dyDescent="0.25">
      <c r="A1955" s="75" t="str">
        <f t="shared" si="90"/>
        <v>LEGROW5.5</v>
      </c>
      <c r="B1955" s="75">
        <f>VLOOKUP(L1955,Mapping!D:F,3,0)</f>
        <v>5.5</v>
      </c>
      <c r="C1955" s="75" t="str">
        <f>VLOOKUP(L1955,Mapping!D:G,4,0)</f>
        <v>Ignore</v>
      </c>
      <c r="D1955" s="78">
        <f t="shared" si="91"/>
        <v>-2.8923584000000002E-2</v>
      </c>
      <c r="E1955" s="78">
        <f t="shared" si="92"/>
        <v>-2.8923584000000002E-2</v>
      </c>
      <c r="F1955" s="76">
        <f>VLOOKUP(L1955,Mapping!D:H,5,0)</f>
        <v>0</v>
      </c>
      <c r="G1955" s="1" t="s">
        <v>648</v>
      </c>
      <c r="H1955" s="1" t="s">
        <v>352</v>
      </c>
      <c r="I1955" s="1" t="s">
        <v>355</v>
      </c>
      <c r="J1955" s="6">
        <v>460000</v>
      </c>
      <c r="K1955" s="1" t="s">
        <v>742</v>
      </c>
      <c r="L1955" s="6">
        <v>460100</v>
      </c>
      <c r="M1955" s="2">
        <v>0</v>
      </c>
      <c r="N1955" s="1" t="s">
        <v>815</v>
      </c>
      <c r="O1955" s="1" t="s">
        <v>651</v>
      </c>
      <c r="P1955" s="2">
        <v>0</v>
      </c>
      <c r="Q1955" s="2">
        <v>0</v>
      </c>
      <c r="R1955" s="2">
        <v>-289235.84000000003</v>
      </c>
      <c r="S1955" s="2">
        <v>0</v>
      </c>
      <c r="T1955" s="2">
        <v>-289235.84000000003</v>
      </c>
      <c r="U1955" s="2">
        <v>0</v>
      </c>
      <c r="V1955" s="2">
        <v>0</v>
      </c>
      <c r="W1955" s="2">
        <v>0</v>
      </c>
      <c r="X1955" s="2">
        <v>-289235.84000000003</v>
      </c>
      <c r="Y1955" s="2">
        <v>0</v>
      </c>
      <c r="Z1955" s="2">
        <v>-289235.84000000003</v>
      </c>
      <c r="AA1955" s="2">
        <v>0</v>
      </c>
    </row>
    <row r="1956" spans="1:27" ht="15" customHeight="1" x14ac:dyDescent="0.25">
      <c r="A1956" s="75" t="str">
        <f t="shared" si="90"/>
        <v>LEGROW5.5</v>
      </c>
      <c r="B1956" s="75">
        <f>VLOOKUP(L1956,Mapping!D:F,3,0)</f>
        <v>5.5</v>
      </c>
      <c r="C1956" s="75" t="str">
        <f>VLOOKUP(L1956,Mapping!D:G,4,0)</f>
        <v>Ignore</v>
      </c>
      <c r="D1956" s="78">
        <f t="shared" si="91"/>
        <v>2.7353173999999997E-2</v>
      </c>
      <c r="E1956" s="78">
        <f t="shared" si="92"/>
        <v>2.7353173999999997E-2</v>
      </c>
      <c r="F1956" s="76">
        <f>VLOOKUP(L1956,Mapping!D:H,5,0)</f>
        <v>0</v>
      </c>
      <c r="G1956" s="1" t="s">
        <v>648</v>
      </c>
      <c r="H1956" s="1" t="s">
        <v>352</v>
      </c>
      <c r="I1956" s="1" t="s">
        <v>355</v>
      </c>
      <c r="J1956" s="6">
        <v>460000</v>
      </c>
      <c r="K1956" s="1" t="s">
        <v>742</v>
      </c>
      <c r="L1956" s="6">
        <v>460101</v>
      </c>
      <c r="M1956" s="2">
        <v>0</v>
      </c>
      <c r="N1956" s="1" t="s">
        <v>818</v>
      </c>
      <c r="O1956" s="1" t="s">
        <v>651</v>
      </c>
      <c r="P1956" s="2">
        <v>0</v>
      </c>
      <c r="Q1956" s="2">
        <v>0</v>
      </c>
      <c r="R1956" s="2">
        <v>0</v>
      </c>
      <c r="S1956" s="2">
        <v>273531.74</v>
      </c>
      <c r="T1956" s="2">
        <v>0</v>
      </c>
      <c r="U1956" s="2">
        <v>273531.74</v>
      </c>
      <c r="V1956" s="2">
        <v>0</v>
      </c>
      <c r="W1956" s="2">
        <v>0</v>
      </c>
      <c r="X1956" s="2">
        <v>0</v>
      </c>
      <c r="Y1956" s="2">
        <v>273531.74</v>
      </c>
      <c r="Z1956" s="2">
        <v>0</v>
      </c>
      <c r="AA1956" s="2">
        <v>273531.74</v>
      </c>
    </row>
    <row r="1957" spans="1:27" ht="15" customHeight="1" x14ac:dyDescent="0.25">
      <c r="A1957" s="75" t="str">
        <f t="shared" si="90"/>
        <v>LEGROW5.5</v>
      </c>
      <c r="B1957" s="75">
        <f>VLOOKUP(L1957,Mapping!D:F,3,0)</f>
        <v>5.5</v>
      </c>
      <c r="C1957" s="75" t="str">
        <f>VLOOKUP(L1957,Mapping!D:G,4,0)</f>
        <v>Ignore</v>
      </c>
      <c r="D1957" s="78">
        <f t="shared" si="91"/>
        <v>-3.7509799999999998E-4</v>
      </c>
      <c r="E1957" s="78">
        <f t="shared" si="92"/>
        <v>-3.7509799999999998E-4</v>
      </c>
      <c r="F1957" s="76">
        <f>VLOOKUP(L1957,Mapping!D:H,5,0)</f>
        <v>0</v>
      </c>
      <c r="G1957" s="1" t="s">
        <v>648</v>
      </c>
      <c r="H1957" s="1" t="s">
        <v>352</v>
      </c>
      <c r="I1957" s="1" t="s">
        <v>355</v>
      </c>
      <c r="J1957" s="6">
        <v>460000</v>
      </c>
      <c r="K1957" s="1" t="s">
        <v>742</v>
      </c>
      <c r="L1957" s="6">
        <v>460102</v>
      </c>
      <c r="M1957" s="2">
        <v>0</v>
      </c>
      <c r="N1957" s="1" t="s">
        <v>819</v>
      </c>
      <c r="O1957" s="1" t="s">
        <v>651</v>
      </c>
      <c r="P1957" s="2">
        <v>0</v>
      </c>
      <c r="Q1957" s="2">
        <v>0</v>
      </c>
      <c r="R1957" s="2">
        <v>-3750.98</v>
      </c>
      <c r="S1957" s="2">
        <v>0</v>
      </c>
      <c r="T1957" s="2">
        <v>-3750.98</v>
      </c>
      <c r="U1957" s="2">
        <v>0</v>
      </c>
      <c r="V1957" s="2">
        <v>0</v>
      </c>
      <c r="W1957" s="2">
        <v>0</v>
      </c>
      <c r="X1957" s="2">
        <v>-3750.98</v>
      </c>
      <c r="Y1957" s="2">
        <v>0</v>
      </c>
      <c r="Z1957" s="2">
        <v>-3750.98</v>
      </c>
      <c r="AA1957" s="2">
        <v>0</v>
      </c>
    </row>
    <row r="1958" spans="1:27" ht="15" customHeight="1" x14ac:dyDescent="0.25">
      <c r="A1958" s="75" t="str">
        <f t="shared" si="90"/>
        <v>LEGROW5.5</v>
      </c>
      <c r="B1958" s="75">
        <f>VLOOKUP(L1958,Mapping!D:F,3,0)</f>
        <v>5.5</v>
      </c>
      <c r="C1958" s="75" t="str">
        <f>VLOOKUP(L1958,Mapping!D:G,4,0)</f>
        <v>Ignore</v>
      </c>
      <c r="D1958" s="78">
        <f t="shared" si="91"/>
        <v>1.943866E-3</v>
      </c>
      <c r="E1958" s="78">
        <f t="shared" si="92"/>
        <v>1.943866E-3</v>
      </c>
      <c r="F1958" s="76">
        <f>VLOOKUP(L1958,Mapping!D:H,5,0)</f>
        <v>0</v>
      </c>
      <c r="G1958" s="1" t="s">
        <v>648</v>
      </c>
      <c r="H1958" s="1" t="s">
        <v>352</v>
      </c>
      <c r="I1958" s="1" t="s">
        <v>355</v>
      </c>
      <c r="J1958" s="6">
        <v>460000</v>
      </c>
      <c r="K1958" s="1" t="s">
        <v>742</v>
      </c>
      <c r="L1958" s="6">
        <v>460143</v>
      </c>
      <c r="M1958" s="2">
        <v>0</v>
      </c>
      <c r="N1958" s="1" t="s">
        <v>816</v>
      </c>
      <c r="O1958" s="1" t="s">
        <v>651</v>
      </c>
      <c r="P1958" s="2">
        <v>0</v>
      </c>
      <c r="Q1958" s="2">
        <v>0</v>
      </c>
      <c r="R1958" s="2">
        <v>0</v>
      </c>
      <c r="S1958" s="2">
        <v>19438.66</v>
      </c>
      <c r="T1958" s="2">
        <v>0</v>
      </c>
      <c r="U1958" s="2">
        <v>19438.66</v>
      </c>
      <c r="V1958" s="2">
        <v>0</v>
      </c>
      <c r="W1958" s="2">
        <v>0</v>
      </c>
      <c r="X1958" s="2">
        <v>0</v>
      </c>
      <c r="Y1958" s="2">
        <v>19438.66</v>
      </c>
      <c r="Z1958" s="2">
        <v>0</v>
      </c>
      <c r="AA1958" s="2">
        <v>19438.66</v>
      </c>
    </row>
    <row r="1959" spans="1:27" ht="15" customHeight="1" x14ac:dyDescent="0.25">
      <c r="A1959" s="75" t="str">
        <f t="shared" si="90"/>
        <v>LEGROW5.5</v>
      </c>
      <c r="B1959" s="75">
        <f>VLOOKUP(L1959,Mapping!D:F,3,0)</f>
        <v>5.5</v>
      </c>
      <c r="C1959" s="75" t="str">
        <f>VLOOKUP(L1959,Mapping!D:G,4,0)</f>
        <v>Ignore</v>
      </c>
      <c r="D1959" s="78">
        <f t="shared" si="91"/>
        <v>1.6420000000000001E-6</v>
      </c>
      <c r="E1959" s="78">
        <f t="shared" si="92"/>
        <v>1.6420000000000001E-6</v>
      </c>
      <c r="F1959" s="76">
        <f>VLOOKUP(L1959,Mapping!D:H,5,0)</f>
        <v>0</v>
      </c>
      <c r="G1959" s="1" t="s">
        <v>648</v>
      </c>
      <c r="H1959" s="1" t="s">
        <v>352</v>
      </c>
      <c r="I1959" s="1" t="s">
        <v>355</v>
      </c>
      <c r="J1959" s="6">
        <v>460000</v>
      </c>
      <c r="K1959" s="1" t="s">
        <v>742</v>
      </c>
      <c r="L1959" s="6">
        <v>460144</v>
      </c>
      <c r="M1959" s="2">
        <v>0</v>
      </c>
      <c r="N1959" s="1" t="s">
        <v>820</v>
      </c>
      <c r="O1959" s="1" t="s">
        <v>651</v>
      </c>
      <c r="P1959" s="2">
        <v>0</v>
      </c>
      <c r="Q1959" s="2">
        <v>0</v>
      </c>
      <c r="R1959" s="2">
        <v>0</v>
      </c>
      <c r="S1959" s="2">
        <v>16.420000000000002</v>
      </c>
      <c r="T1959" s="2">
        <v>0</v>
      </c>
      <c r="U1959" s="2">
        <v>16.420000000000002</v>
      </c>
      <c r="V1959" s="2">
        <v>0</v>
      </c>
      <c r="W1959" s="2">
        <v>0</v>
      </c>
      <c r="X1959" s="2">
        <v>0</v>
      </c>
      <c r="Y1959" s="2">
        <v>16.420000000000002</v>
      </c>
      <c r="Z1959" s="2">
        <v>0</v>
      </c>
      <c r="AA1959" s="2">
        <v>16.420000000000002</v>
      </c>
    </row>
    <row r="1960" spans="1:27" ht="15" customHeight="1" x14ac:dyDescent="0.25">
      <c r="A1960" s="75" t="str">
        <f t="shared" si="90"/>
        <v>LEGROW6.3</v>
      </c>
      <c r="B1960" s="75">
        <f>VLOOKUP(L1960,Mapping!D:F,3,0)</f>
        <v>6.3</v>
      </c>
      <c r="C1960" s="75" t="str">
        <f>VLOOKUP(L1960,Mapping!D:G,4,0)</f>
        <v>Mirror</v>
      </c>
      <c r="D1960" s="78">
        <f t="shared" si="91"/>
        <v>-5.2347839999999993E-3</v>
      </c>
      <c r="E1960" s="78">
        <f t="shared" si="92"/>
        <v>-5.2347839999999993E-3</v>
      </c>
      <c r="F1960" s="76">
        <f>VLOOKUP(L1960,Mapping!D:H,5,0)</f>
        <v>0</v>
      </c>
      <c r="G1960" s="1" t="s">
        <v>648</v>
      </c>
      <c r="H1960" s="1" t="s">
        <v>352</v>
      </c>
      <c r="I1960" s="1" t="s">
        <v>355</v>
      </c>
      <c r="J1960" s="6">
        <v>550000</v>
      </c>
      <c r="K1960" s="1" t="s">
        <v>752</v>
      </c>
      <c r="L1960" s="6">
        <v>553007</v>
      </c>
      <c r="M1960" s="2">
        <v>0</v>
      </c>
      <c r="N1960" s="1" t="s">
        <v>753</v>
      </c>
      <c r="O1960" s="1" t="s">
        <v>651</v>
      </c>
      <c r="P1960" s="2">
        <v>0</v>
      </c>
      <c r="Q1960" s="2">
        <v>0</v>
      </c>
      <c r="R1960" s="2">
        <v>-52347.839999999997</v>
      </c>
      <c r="S1960" s="2">
        <v>0</v>
      </c>
      <c r="T1960" s="2">
        <v>-52347.839999999997</v>
      </c>
      <c r="U1960" s="2">
        <v>0</v>
      </c>
      <c r="V1960" s="2">
        <v>0</v>
      </c>
      <c r="W1960" s="2">
        <v>0</v>
      </c>
      <c r="X1960" s="2">
        <v>-52347.839999999997</v>
      </c>
      <c r="Y1960" s="2">
        <v>0</v>
      </c>
      <c r="Z1960" s="2">
        <v>-52347.839999999997</v>
      </c>
      <c r="AA1960" s="2">
        <v>0</v>
      </c>
    </row>
    <row r="1961" spans="1:27" ht="15" customHeight="1" x14ac:dyDescent="0.25">
      <c r="A1961" s="75" t="str">
        <f t="shared" si="90"/>
        <v>LEGROW6.3</v>
      </c>
      <c r="B1961" s="75">
        <f>VLOOKUP(L1961,Mapping!D:F,3,0)</f>
        <v>6.3</v>
      </c>
      <c r="C1961" s="75" t="str">
        <f>VLOOKUP(L1961,Mapping!D:G,4,0)</f>
        <v>Mirror</v>
      </c>
      <c r="D1961" s="78">
        <f t="shared" si="91"/>
        <v>-2.3600000000000001E-3</v>
      </c>
      <c r="E1961" s="78">
        <f t="shared" si="92"/>
        <v>-2.3600000000000001E-3</v>
      </c>
      <c r="F1961" s="76">
        <f>VLOOKUP(L1961,Mapping!D:H,5,0)</f>
        <v>0</v>
      </c>
      <c r="G1961" s="1" t="s">
        <v>648</v>
      </c>
      <c r="H1961" s="1" t="s">
        <v>352</v>
      </c>
      <c r="I1961" s="1" t="s">
        <v>355</v>
      </c>
      <c r="J1961" s="6">
        <v>550000</v>
      </c>
      <c r="K1961" s="1" t="s">
        <v>752</v>
      </c>
      <c r="L1961" s="6">
        <v>553020</v>
      </c>
      <c r="M1961" s="2">
        <v>0</v>
      </c>
      <c r="N1961" s="1" t="s">
        <v>1652</v>
      </c>
      <c r="O1961" s="1" t="s">
        <v>651</v>
      </c>
      <c r="P1961" s="2">
        <v>0</v>
      </c>
      <c r="Q1961" s="2">
        <v>0</v>
      </c>
      <c r="R1961" s="2">
        <v>-23600</v>
      </c>
      <c r="S1961" s="2">
        <v>0</v>
      </c>
      <c r="T1961" s="2">
        <v>-23600</v>
      </c>
      <c r="U1961" s="2">
        <v>0</v>
      </c>
      <c r="V1961" s="2">
        <v>0</v>
      </c>
      <c r="W1961" s="2">
        <v>0</v>
      </c>
      <c r="X1961" s="2">
        <v>-23600</v>
      </c>
      <c r="Y1961" s="2">
        <v>0</v>
      </c>
      <c r="Z1961" s="2">
        <v>-23600</v>
      </c>
      <c r="AA1961" s="2">
        <v>0</v>
      </c>
    </row>
    <row r="1962" spans="1:27" ht="15" customHeight="1" x14ac:dyDescent="0.25">
      <c r="A1962" s="75" t="str">
        <f t="shared" si="90"/>
        <v>LEGROW6.3</v>
      </c>
      <c r="B1962" s="75">
        <f>VLOOKUP(L1962,Mapping!D:F,3,0)</f>
        <v>6.3</v>
      </c>
      <c r="C1962" s="75" t="str">
        <f>VLOOKUP(L1962,Mapping!D:G,4,0)</f>
        <v>Mirror</v>
      </c>
      <c r="D1962" s="78">
        <f t="shared" si="91"/>
        <v>-2.1940672000000001E-2</v>
      </c>
      <c r="E1962" s="78">
        <f t="shared" si="92"/>
        <v>-2.1940672000000001E-2</v>
      </c>
      <c r="F1962" s="76">
        <f>VLOOKUP(L1962,Mapping!D:H,5,0)</f>
        <v>0</v>
      </c>
      <c r="G1962" s="1" t="s">
        <v>648</v>
      </c>
      <c r="H1962" s="1" t="s">
        <v>352</v>
      </c>
      <c r="I1962" s="1" t="s">
        <v>355</v>
      </c>
      <c r="J1962" s="6">
        <v>550000</v>
      </c>
      <c r="K1962" s="1" t="s">
        <v>752</v>
      </c>
      <c r="L1962" s="6">
        <v>553107</v>
      </c>
      <c r="M1962" s="2">
        <v>0</v>
      </c>
      <c r="N1962" s="1" t="s">
        <v>755</v>
      </c>
      <c r="O1962" s="1" t="s">
        <v>651</v>
      </c>
      <c r="P1962" s="2">
        <v>0</v>
      </c>
      <c r="Q1962" s="2">
        <v>0</v>
      </c>
      <c r="R1962" s="2">
        <v>-219406.72</v>
      </c>
      <c r="S1962" s="2">
        <v>0</v>
      </c>
      <c r="T1962" s="2">
        <v>-219406.72</v>
      </c>
      <c r="U1962" s="2">
        <v>0</v>
      </c>
      <c r="V1962" s="2">
        <v>0</v>
      </c>
      <c r="W1962" s="2">
        <v>0</v>
      </c>
      <c r="X1962" s="2">
        <v>-219406.72</v>
      </c>
      <c r="Y1962" s="2">
        <v>0</v>
      </c>
      <c r="Z1962" s="2">
        <v>-219406.72</v>
      </c>
      <c r="AA1962" s="2">
        <v>0</v>
      </c>
    </row>
    <row r="1963" spans="1:27" ht="15" customHeight="1" x14ac:dyDescent="0.25">
      <c r="A1963" s="75" t="str">
        <f t="shared" si="90"/>
        <v>LEGROW6.3</v>
      </c>
      <c r="B1963" s="75">
        <f>VLOOKUP(L1963,Mapping!D:F,3,0)</f>
        <v>6.3</v>
      </c>
      <c r="C1963" s="75" t="str">
        <f>VLOOKUP(L1963,Mapping!D:G,4,0)</f>
        <v>Mirror</v>
      </c>
      <c r="D1963" s="78">
        <f t="shared" si="91"/>
        <v>0.33207531200000001</v>
      </c>
      <c r="E1963" s="78">
        <f t="shared" si="92"/>
        <v>0.33207531200000001</v>
      </c>
      <c r="F1963" s="76">
        <f>VLOOKUP(L1963,Mapping!D:H,5,0)</f>
        <v>0</v>
      </c>
      <c r="G1963" s="1" t="s">
        <v>648</v>
      </c>
      <c r="H1963" s="1" t="s">
        <v>352</v>
      </c>
      <c r="I1963" s="1" t="s">
        <v>355</v>
      </c>
      <c r="J1963" s="6">
        <v>550000</v>
      </c>
      <c r="K1963" s="1" t="s">
        <v>752</v>
      </c>
      <c r="L1963" s="6">
        <v>553111</v>
      </c>
      <c r="M1963" s="2">
        <v>0</v>
      </c>
      <c r="N1963" s="1" t="s">
        <v>756</v>
      </c>
      <c r="O1963" s="1" t="s">
        <v>651</v>
      </c>
      <c r="P1963" s="2">
        <v>0</v>
      </c>
      <c r="Q1963" s="2">
        <v>0</v>
      </c>
      <c r="R1963" s="2">
        <v>0</v>
      </c>
      <c r="S1963" s="2">
        <v>3320753.12</v>
      </c>
      <c r="T1963" s="2">
        <v>0</v>
      </c>
      <c r="U1963" s="2">
        <v>3320753.12</v>
      </c>
      <c r="V1963" s="2">
        <v>0</v>
      </c>
      <c r="W1963" s="2">
        <v>0</v>
      </c>
      <c r="X1963" s="2">
        <v>0</v>
      </c>
      <c r="Y1963" s="2">
        <v>3320753.12</v>
      </c>
      <c r="Z1963" s="2">
        <v>0</v>
      </c>
      <c r="AA1963" s="2">
        <v>3320753.12</v>
      </c>
    </row>
    <row r="1964" spans="1:27" ht="15" customHeight="1" x14ac:dyDescent="0.25">
      <c r="A1964" s="75" t="str">
        <f t="shared" si="90"/>
        <v>LEGROW6.2</v>
      </c>
      <c r="B1964" s="75">
        <f>VLOOKUP(L1964,Mapping!D:F,3,0)</f>
        <v>6.2</v>
      </c>
      <c r="C1964" s="75" t="str">
        <f>VLOOKUP(L1964,Mapping!D:G,4,0)</f>
        <v>Mirror</v>
      </c>
      <c r="D1964" s="78">
        <f t="shared" si="91"/>
        <v>-3.0511890000000002E-3</v>
      </c>
      <c r="E1964" s="78">
        <f t="shared" si="92"/>
        <v>-3.0511890000000002E-3</v>
      </c>
      <c r="F1964" s="76">
        <f>VLOOKUP(L1964,Mapping!D:H,5,0)</f>
        <v>0</v>
      </c>
      <c r="G1964" s="1" t="s">
        <v>648</v>
      </c>
      <c r="H1964" s="1" t="s">
        <v>352</v>
      </c>
      <c r="I1964" s="1" t="s">
        <v>355</v>
      </c>
      <c r="J1964" s="6">
        <v>550000</v>
      </c>
      <c r="K1964" s="1" t="s">
        <v>752</v>
      </c>
      <c r="L1964" s="6">
        <v>553131</v>
      </c>
      <c r="M1964" s="2">
        <v>0</v>
      </c>
      <c r="N1964" s="1" t="s">
        <v>757</v>
      </c>
      <c r="O1964" s="1" t="s">
        <v>651</v>
      </c>
      <c r="P1964" s="2">
        <v>0</v>
      </c>
      <c r="Q1964" s="2">
        <v>0</v>
      </c>
      <c r="R1964" s="2">
        <v>-30511.89</v>
      </c>
      <c r="S1964" s="2">
        <v>0</v>
      </c>
      <c r="T1964" s="2">
        <v>-30511.89</v>
      </c>
      <c r="U1964" s="2">
        <v>0</v>
      </c>
      <c r="V1964" s="2">
        <v>0</v>
      </c>
      <c r="W1964" s="2">
        <v>0</v>
      </c>
      <c r="X1964" s="2">
        <v>-30511.89</v>
      </c>
      <c r="Y1964" s="2">
        <v>0</v>
      </c>
      <c r="Z1964" s="2">
        <v>-30511.89</v>
      </c>
      <c r="AA1964" s="2">
        <v>0</v>
      </c>
    </row>
    <row r="1965" spans="1:27" ht="15" customHeight="1" x14ac:dyDescent="0.25">
      <c r="A1965" s="75" t="str">
        <f t="shared" si="90"/>
        <v>LEGROW6.3</v>
      </c>
      <c r="B1965" s="75">
        <f>VLOOKUP(L1965,Mapping!D:F,3,0)</f>
        <v>6.3</v>
      </c>
      <c r="C1965" s="75" t="str">
        <f>VLOOKUP(L1965,Mapping!D:G,4,0)</f>
        <v>Mirror</v>
      </c>
      <c r="D1965" s="78">
        <f t="shared" si="91"/>
        <v>-1.1291459E-2</v>
      </c>
      <c r="E1965" s="78">
        <f t="shared" si="92"/>
        <v>-1.1291459E-2</v>
      </c>
      <c r="F1965" s="76">
        <f>VLOOKUP(L1965,Mapping!D:H,5,0)</f>
        <v>0</v>
      </c>
      <c r="G1965" s="1" t="s">
        <v>648</v>
      </c>
      <c r="H1965" s="1" t="s">
        <v>352</v>
      </c>
      <c r="I1965" s="1" t="s">
        <v>355</v>
      </c>
      <c r="J1965" s="6">
        <v>550000</v>
      </c>
      <c r="K1965" s="1" t="s">
        <v>752</v>
      </c>
      <c r="L1965" s="6">
        <v>553141</v>
      </c>
      <c r="M1965" s="2">
        <v>0</v>
      </c>
      <c r="N1965" s="1" t="s">
        <v>758</v>
      </c>
      <c r="O1965" s="1" t="s">
        <v>651</v>
      </c>
      <c r="P1965" s="2">
        <v>0</v>
      </c>
      <c r="Q1965" s="2">
        <v>0</v>
      </c>
      <c r="R1965" s="2">
        <v>-112914.59</v>
      </c>
      <c r="S1965" s="2">
        <v>0</v>
      </c>
      <c r="T1965" s="2">
        <v>-112914.59</v>
      </c>
      <c r="U1965" s="2">
        <v>0</v>
      </c>
      <c r="V1965" s="2">
        <v>0</v>
      </c>
      <c r="W1965" s="2">
        <v>0</v>
      </c>
      <c r="X1965" s="2">
        <v>-112914.59</v>
      </c>
      <c r="Y1965" s="2">
        <v>0</v>
      </c>
      <c r="Z1965" s="2">
        <v>-112914.59</v>
      </c>
      <c r="AA1965" s="2">
        <v>0</v>
      </c>
    </row>
    <row r="1966" spans="1:27" ht="15" customHeight="1" x14ac:dyDescent="0.25">
      <c r="A1966" s="75" t="str">
        <f t="shared" si="90"/>
        <v>LEGROW6.3</v>
      </c>
      <c r="B1966" s="75">
        <f>VLOOKUP(L1966,Mapping!D:F,3,0)</f>
        <v>6.3</v>
      </c>
      <c r="C1966" s="75" t="str">
        <f>VLOOKUP(L1966,Mapping!D:G,4,0)</f>
        <v>Accrual</v>
      </c>
      <c r="D1966" s="78">
        <f t="shared" si="91"/>
        <v>-2.8101428000000001E-2</v>
      </c>
      <c r="E1966" s="78">
        <f t="shared" si="92"/>
        <v>-2.8101428000000001E-2</v>
      </c>
      <c r="F1966" s="76">
        <f>VLOOKUP(L1966,Mapping!D:H,5,0)</f>
        <v>0</v>
      </c>
      <c r="G1966" s="1" t="s">
        <v>648</v>
      </c>
      <c r="H1966" s="1" t="s">
        <v>352</v>
      </c>
      <c r="I1966" s="1" t="s">
        <v>355</v>
      </c>
      <c r="J1966" s="6">
        <v>550000</v>
      </c>
      <c r="K1966" s="1" t="s">
        <v>752</v>
      </c>
      <c r="L1966" s="6">
        <v>553171</v>
      </c>
      <c r="M1966" s="2">
        <v>0</v>
      </c>
      <c r="N1966" s="1" t="s">
        <v>759</v>
      </c>
      <c r="O1966" s="1" t="s">
        <v>651</v>
      </c>
      <c r="P1966" s="2">
        <v>0</v>
      </c>
      <c r="Q1966" s="2">
        <v>0</v>
      </c>
      <c r="R1966" s="2">
        <v>-281014.28000000003</v>
      </c>
      <c r="S1966" s="2">
        <v>0</v>
      </c>
      <c r="T1966" s="2">
        <v>-281014.28000000003</v>
      </c>
      <c r="U1966" s="2">
        <v>0</v>
      </c>
      <c r="V1966" s="2">
        <v>0</v>
      </c>
      <c r="W1966" s="2">
        <v>0</v>
      </c>
      <c r="X1966" s="2">
        <v>-281014.28000000003</v>
      </c>
      <c r="Y1966" s="2">
        <v>0</v>
      </c>
      <c r="Z1966" s="2">
        <v>-281014.28000000003</v>
      </c>
      <c r="AA1966" s="2">
        <v>0</v>
      </c>
    </row>
    <row r="1967" spans="1:27" ht="15" customHeight="1" x14ac:dyDescent="0.25">
      <c r="A1967" s="75" t="str">
        <f t="shared" si="90"/>
        <v>LEGROW6.3</v>
      </c>
      <c r="B1967" s="75">
        <f>VLOOKUP(L1967,Mapping!D:F,3,0)</f>
        <v>6.3</v>
      </c>
      <c r="C1967" s="75" t="str">
        <f>VLOOKUP(L1967,Mapping!D:G,4,0)</f>
        <v>Accrual</v>
      </c>
      <c r="D1967" s="78">
        <f t="shared" si="91"/>
        <v>-1.2481E-5</v>
      </c>
      <c r="E1967" s="78">
        <f t="shared" si="92"/>
        <v>-1.2481E-5</v>
      </c>
      <c r="F1967" s="76">
        <f>VLOOKUP(L1967,Mapping!D:H,5,0)</f>
        <v>0</v>
      </c>
      <c r="G1967" s="1" t="s">
        <v>648</v>
      </c>
      <c r="H1967" s="1" t="s">
        <v>352</v>
      </c>
      <c r="I1967" s="1" t="s">
        <v>355</v>
      </c>
      <c r="J1967" s="6">
        <v>550000</v>
      </c>
      <c r="K1967" s="1" t="s">
        <v>752</v>
      </c>
      <c r="L1967" s="6">
        <v>553176</v>
      </c>
      <c r="M1967" s="2">
        <v>0</v>
      </c>
      <c r="N1967" s="1" t="s">
        <v>760</v>
      </c>
      <c r="O1967" s="1" t="s">
        <v>651</v>
      </c>
      <c r="P1967" s="2">
        <v>0</v>
      </c>
      <c r="Q1967" s="2">
        <v>0</v>
      </c>
      <c r="R1967" s="2">
        <v>-124.81</v>
      </c>
      <c r="S1967" s="2">
        <v>0</v>
      </c>
      <c r="T1967" s="2">
        <v>-124.81</v>
      </c>
      <c r="U1967" s="2">
        <v>0</v>
      </c>
      <c r="V1967" s="2">
        <v>0</v>
      </c>
      <c r="W1967" s="2">
        <v>0</v>
      </c>
      <c r="X1967" s="2">
        <v>-124.81</v>
      </c>
      <c r="Y1967" s="2">
        <v>0</v>
      </c>
      <c r="Z1967" s="2">
        <v>-124.81</v>
      </c>
      <c r="AA1967" s="2">
        <v>0</v>
      </c>
    </row>
    <row r="1968" spans="1:27" ht="15" customHeight="1" x14ac:dyDescent="0.25">
      <c r="A1968" s="75" t="str">
        <f t="shared" si="90"/>
        <v>LEGROW6.3</v>
      </c>
      <c r="B1968" s="75">
        <f>VLOOKUP(L1968,Mapping!D:F,3,0)</f>
        <v>6.3</v>
      </c>
      <c r="C1968" s="75" t="str">
        <f>VLOOKUP(L1968,Mapping!D:G,4,0)</f>
        <v>Mirror</v>
      </c>
      <c r="D1968" s="78">
        <f t="shared" si="91"/>
        <v>-0.26818226899999997</v>
      </c>
      <c r="E1968" s="78">
        <f t="shared" si="92"/>
        <v>-0.26818226899999997</v>
      </c>
      <c r="F1968" s="76">
        <f>VLOOKUP(L1968,Mapping!D:H,5,0)</f>
        <v>0</v>
      </c>
      <c r="G1968" s="1" t="s">
        <v>648</v>
      </c>
      <c r="H1968" s="1" t="s">
        <v>352</v>
      </c>
      <c r="I1968" s="1" t="s">
        <v>355</v>
      </c>
      <c r="J1968" s="6">
        <v>550000</v>
      </c>
      <c r="K1968" s="1" t="s">
        <v>752</v>
      </c>
      <c r="L1968" s="6">
        <v>553180</v>
      </c>
      <c r="M1968" s="2">
        <v>0</v>
      </c>
      <c r="N1968" s="1" t="s">
        <v>761</v>
      </c>
      <c r="O1968" s="1" t="s">
        <v>651</v>
      </c>
      <c r="P1968" s="2">
        <v>0</v>
      </c>
      <c r="Q1968" s="2">
        <v>0</v>
      </c>
      <c r="R1968" s="2">
        <v>-2681822.69</v>
      </c>
      <c r="S1968" s="2">
        <v>0</v>
      </c>
      <c r="T1968" s="2">
        <v>-2681822.69</v>
      </c>
      <c r="U1968" s="2">
        <v>0</v>
      </c>
      <c r="V1968" s="2">
        <v>0</v>
      </c>
      <c r="W1968" s="2">
        <v>0</v>
      </c>
      <c r="X1968" s="2">
        <v>-2681822.69</v>
      </c>
      <c r="Y1968" s="2">
        <v>0</v>
      </c>
      <c r="Z1968" s="2">
        <v>-2681822.69</v>
      </c>
      <c r="AA1968" s="2">
        <v>0</v>
      </c>
    </row>
    <row r="1969" spans="1:27" ht="15" customHeight="1" x14ac:dyDescent="0.25">
      <c r="A1969" s="75" t="str">
        <f t="shared" si="90"/>
        <v>LEGROW6.3</v>
      </c>
      <c r="B1969" s="75">
        <f>VLOOKUP(L1969,Mapping!D:F,3,0)</f>
        <v>6.3</v>
      </c>
      <c r="C1969" s="75" t="str">
        <f>VLOOKUP(L1969,Mapping!D:G,4,0)</f>
        <v>Accrual</v>
      </c>
      <c r="D1969" s="78">
        <f t="shared" si="91"/>
        <v>-0.40152833900000001</v>
      </c>
      <c r="E1969" s="78">
        <f t="shared" si="92"/>
        <v>-0.40152833900000001</v>
      </c>
      <c r="F1969" s="76">
        <f>VLOOKUP(L1969,Mapping!D:H,5,0)</f>
        <v>0</v>
      </c>
      <c r="G1969" s="1" t="s">
        <v>648</v>
      </c>
      <c r="H1969" s="1" t="s">
        <v>352</v>
      </c>
      <c r="I1969" s="1" t="s">
        <v>355</v>
      </c>
      <c r="J1969" s="6">
        <v>550000</v>
      </c>
      <c r="K1969" s="1" t="s">
        <v>752</v>
      </c>
      <c r="L1969" s="6">
        <v>553190</v>
      </c>
      <c r="M1969" s="2">
        <v>0</v>
      </c>
      <c r="N1969" s="1" t="s">
        <v>762</v>
      </c>
      <c r="O1969" s="1" t="s">
        <v>651</v>
      </c>
      <c r="P1969" s="2">
        <v>0</v>
      </c>
      <c r="Q1969" s="2">
        <v>0</v>
      </c>
      <c r="R1969" s="2">
        <v>-4015283.39</v>
      </c>
      <c r="S1969" s="2">
        <v>0</v>
      </c>
      <c r="T1969" s="2">
        <v>-4015283.39</v>
      </c>
      <c r="U1969" s="2">
        <v>0</v>
      </c>
      <c r="V1969" s="2">
        <v>0</v>
      </c>
      <c r="W1969" s="2">
        <v>0</v>
      </c>
      <c r="X1969" s="2">
        <v>-4015283.39</v>
      </c>
      <c r="Y1969" s="2">
        <v>0</v>
      </c>
      <c r="Z1969" s="2">
        <v>-4015283.39</v>
      </c>
      <c r="AA1969" s="2">
        <v>0</v>
      </c>
    </row>
    <row r="1970" spans="1:27" ht="15" customHeight="1" x14ac:dyDescent="0.25">
      <c r="A1970" s="75" t="str">
        <f t="shared" si="90"/>
        <v>LEGROW6.3</v>
      </c>
      <c r="B1970" s="75">
        <f>VLOOKUP(L1970,Mapping!D:F,3,0)</f>
        <v>6.3</v>
      </c>
      <c r="C1970" s="75" t="str">
        <f>VLOOKUP(L1970,Mapping!D:G,4,0)</f>
        <v>Accrual</v>
      </c>
      <c r="D1970" s="78">
        <f t="shared" si="91"/>
        <v>-2.7437320409999999</v>
      </c>
      <c r="E1970" s="78">
        <f t="shared" si="92"/>
        <v>-2.7437320409999999</v>
      </c>
      <c r="F1970" s="76">
        <f>VLOOKUP(L1970,Mapping!D:H,5,0)</f>
        <v>0</v>
      </c>
      <c r="G1970" s="1" t="s">
        <v>648</v>
      </c>
      <c r="H1970" s="1" t="s">
        <v>352</v>
      </c>
      <c r="I1970" s="1" t="s">
        <v>355</v>
      </c>
      <c r="J1970" s="6">
        <v>550000</v>
      </c>
      <c r="K1970" s="1" t="s">
        <v>752</v>
      </c>
      <c r="L1970" s="6">
        <v>553202</v>
      </c>
      <c r="M1970" s="2">
        <v>0</v>
      </c>
      <c r="N1970" s="1" t="s">
        <v>764</v>
      </c>
      <c r="O1970" s="1" t="s">
        <v>651</v>
      </c>
      <c r="P1970" s="2">
        <v>0</v>
      </c>
      <c r="Q1970" s="2">
        <v>0</v>
      </c>
      <c r="R1970" s="2">
        <v>-27437320.41</v>
      </c>
      <c r="S1970" s="2">
        <v>0</v>
      </c>
      <c r="T1970" s="2">
        <v>-27437320.41</v>
      </c>
      <c r="U1970" s="2">
        <v>0</v>
      </c>
      <c r="V1970" s="2">
        <v>0</v>
      </c>
      <c r="W1970" s="2">
        <v>0</v>
      </c>
      <c r="X1970" s="2">
        <v>-27437320.41</v>
      </c>
      <c r="Y1970" s="2">
        <v>0</v>
      </c>
      <c r="Z1970" s="2">
        <v>-27437320.41</v>
      </c>
      <c r="AA1970" s="2">
        <v>0</v>
      </c>
    </row>
    <row r="1971" spans="1:27" ht="15" customHeight="1" x14ac:dyDescent="0.25">
      <c r="A1971" s="75" t="str">
        <f t="shared" si="90"/>
        <v>LEGROW6.3</v>
      </c>
      <c r="B1971" s="75">
        <f>VLOOKUP(L1971,Mapping!D:F,3,0)</f>
        <v>6.3</v>
      </c>
      <c r="C1971" s="75" t="str">
        <f>VLOOKUP(L1971,Mapping!D:G,4,0)</f>
        <v>Accrual</v>
      </c>
      <c r="D1971" s="78">
        <f t="shared" si="91"/>
        <v>2.5797999999999999E-4</v>
      </c>
      <c r="E1971" s="78">
        <f t="shared" si="92"/>
        <v>2.5797999999999999E-4</v>
      </c>
      <c r="F1971" s="76">
        <f>VLOOKUP(L1971,Mapping!D:H,5,0)</f>
        <v>0</v>
      </c>
      <c r="G1971" s="1" t="s">
        <v>648</v>
      </c>
      <c r="H1971" s="1" t="s">
        <v>352</v>
      </c>
      <c r="I1971" s="1" t="s">
        <v>355</v>
      </c>
      <c r="J1971" s="6">
        <v>550000</v>
      </c>
      <c r="K1971" s="1" t="s">
        <v>752</v>
      </c>
      <c r="L1971" s="6">
        <v>553203</v>
      </c>
      <c r="M1971" s="2">
        <v>0</v>
      </c>
      <c r="N1971" s="1" t="s">
        <v>828</v>
      </c>
      <c r="O1971" s="1" t="s">
        <v>651</v>
      </c>
      <c r="P1971" s="2">
        <v>0</v>
      </c>
      <c r="Q1971" s="2">
        <v>0</v>
      </c>
      <c r="R1971" s="2">
        <v>0</v>
      </c>
      <c r="S1971" s="2">
        <v>2579.8000000000002</v>
      </c>
      <c r="T1971" s="2">
        <v>0</v>
      </c>
      <c r="U1971" s="2">
        <v>2579.8000000000002</v>
      </c>
      <c r="V1971" s="2">
        <v>0</v>
      </c>
      <c r="W1971" s="2">
        <v>0</v>
      </c>
      <c r="X1971" s="2">
        <v>0</v>
      </c>
      <c r="Y1971" s="2">
        <v>2579.8000000000002</v>
      </c>
      <c r="Z1971" s="2">
        <v>0</v>
      </c>
      <c r="AA1971" s="2">
        <v>2579.8000000000002</v>
      </c>
    </row>
    <row r="1972" spans="1:27" ht="15" customHeight="1" x14ac:dyDescent="0.25">
      <c r="A1972" s="75" t="str">
        <f t="shared" si="90"/>
        <v>LEGROW6.3</v>
      </c>
      <c r="B1972" s="75">
        <f>VLOOKUP(L1972,Mapping!D:F,3,0)</f>
        <v>6.3</v>
      </c>
      <c r="C1972" s="75" t="str">
        <f>VLOOKUP(L1972,Mapping!D:G,4,0)</f>
        <v>Mirror</v>
      </c>
      <c r="D1972" s="78">
        <f t="shared" si="91"/>
        <v>1.621626615</v>
      </c>
      <c r="E1972" s="78">
        <f t="shared" si="92"/>
        <v>1.621626615</v>
      </c>
      <c r="F1972" s="76">
        <f>VLOOKUP(L1972,Mapping!D:H,5,0)</f>
        <v>0</v>
      </c>
      <c r="G1972" s="1" t="s">
        <v>648</v>
      </c>
      <c r="H1972" s="1" t="s">
        <v>352</v>
      </c>
      <c r="I1972" s="1" t="s">
        <v>355</v>
      </c>
      <c r="J1972" s="6">
        <v>550000</v>
      </c>
      <c r="K1972" s="1" t="s">
        <v>752</v>
      </c>
      <c r="L1972" s="6">
        <v>553208</v>
      </c>
      <c r="M1972" s="2">
        <v>0</v>
      </c>
      <c r="N1972" s="1" t="s">
        <v>765</v>
      </c>
      <c r="O1972" s="1" t="s">
        <v>651</v>
      </c>
      <c r="P1972" s="2">
        <v>0</v>
      </c>
      <c r="Q1972" s="2">
        <v>0</v>
      </c>
      <c r="R1972" s="2">
        <v>0</v>
      </c>
      <c r="S1972" s="2">
        <v>16216266.15</v>
      </c>
      <c r="T1972" s="2">
        <v>0</v>
      </c>
      <c r="U1972" s="2">
        <v>16216266.15</v>
      </c>
      <c r="V1972" s="2">
        <v>0</v>
      </c>
      <c r="W1972" s="2">
        <v>0</v>
      </c>
      <c r="X1972" s="2">
        <v>0</v>
      </c>
      <c r="Y1972" s="2">
        <v>16216266.15</v>
      </c>
      <c r="Z1972" s="2">
        <v>0</v>
      </c>
      <c r="AA1972" s="2">
        <v>16216266.15</v>
      </c>
    </row>
    <row r="1973" spans="1:27" ht="15" customHeight="1" x14ac:dyDescent="0.25">
      <c r="A1973" s="75" t="str">
        <f t="shared" si="90"/>
        <v>LEGROW6.3</v>
      </c>
      <c r="B1973" s="75">
        <f>VLOOKUP(L1973,Mapping!D:F,3,0)</f>
        <v>6.3</v>
      </c>
      <c r="C1973" s="75" t="str">
        <f>VLOOKUP(L1973,Mapping!D:G,4,0)</f>
        <v>Mirror</v>
      </c>
      <c r="D1973" s="78">
        <f t="shared" si="91"/>
        <v>-2.3600000000000001E-3</v>
      </c>
      <c r="E1973" s="78">
        <f t="shared" si="92"/>
        <v>-2.3600000000000001E-3</v>
      </c>
      <c r="F1973" s="76">
        <f>VLOOKUP(L1973,Mapping!D:H,5,0)</f>
        <v>0</v>
      </c>
      <c r="G1973" s="1" t="s">
        <v>648</v>
      </c>
      <c r="H1973" s="1" t="s">
        <v>352</v>
      </c>
      <c r="I1973" s="1" t="s">
        <v>355</v>
      </c>
      <c r="J1973" s="6">
        <v>550000</v>
      </c>
      <c r="K1973" s="1" t="s">
        <v>752</v>
      </c>
      <c r="L1973" s="6">
        <v>553213</v>
      </c>
      <c r="M1973" s="2">
        <v>0</v>
      </c>
      <c r="N1973" s="1" t="s">
        <v>766</v>
      </c>
      <c r="O1973" s="1" t="s">
        <v>651</v>
      </c>
      <c r="P1973" s="2">
        <v>0</v>
      </c>
      <c r="Q1973" s="2">
        <v>0</v>
      </c>
      <c r="R1973" s="2">
        <v>-23600</v>
      </c>
      <c r="S1973" s="2">
        <v>0</v>
      </c>
      <c r="T1973" s="2">
        <v>-23600</v>
      </c>
      <c r="U1973" s="2">
        <v>0</v>
      </c>
      <c r="V1973" s="2">
        <v>0</v>
      </c>
      <c r="W1973" s="2">
        <v>0</v>
      </c>
      <c r="X1973" s="2">
        <v>-23600</v>
      </c>
      <c r="Y1973" s="2">
        <v>0</v>
      </c>
      <c r="Z1973" s="2">
        <v>-23600</v>
      </c>
      <c r="AA1973" s="2">
        <v>0</v>
      </c>
    </row>
    <row r="1974" spans="1:27" ht="15" customHeight="1" x14ac:dyDescent="0.25">
      <c r="A1974" s="75" t="str">
        <f t="shared" si="90"/>
        <v>LEGROW6.3</v>
      </c>
      <c r="B1974" s="75">
        <f>VLOOKUP(L1974,Mapping!D:F,3,0)</f>
        <v>6.3</v>
      </c>
      <c r="C1974" s="75" t="str">
        <f>VLOOKUP(L1974,Mapping!D:G,4,0)</f>
        <v>Mirror</v>
      </c>
      <c r="D1974" s="78">
        <f t="shared" si="91"/>
        <v>-2.94424E-4</v>
      </c>
      <c r="E1974" s="78">
        <f t="shared" si="92"/>
        <v>-2.94424E-4</v>
      </c>
      <c r="F1974" s="76">
        <f>VLOOKUP(L1974,Mapping!D:H,5,0)</f>
        <v>0</v>
      </c>
      <c r="G1974" s="1" t="s">
        <v>648</v>
      </c>
      <c r="H1974" s="1" t="s">
        <v>352</v>
      </c>
      <c r="I1974" s="1" t="s">
        <v>355</v>
      </c>
      <c r="J1974" s="6">
        <v>550000</v>
      </c>
      <c r="K1974" s="1" t="s">
        <v>752</v>
      </c>
      <c r="L1974" s="6">
        <v>553219</v>
      </c>
      <c r="M1974" s="2">
        <v>0</v>
      </c>
      <c r="N1974" s="1" t="s">
        <v>951</v>
      </c>
      <c r="O1974" s="1" t="s">
        <v>651</v>
      </c>
      <c r="P1974" s="2">
        <v>0</v>
      </c>
      <c r="Q1974" s="2">
        <v>0</v>
      </c>
      <c r="R1974" s="2">
        <v>-2944.24</v>
      </c>
      <c r="S1974" s="2">
        <v>0</v>
      </c>
      <c r="T1974" s="2">
        <v>-2944.24</v>
      </c>
      <c r="U1974" s="2">
        <v>0</v>
      </c>
      <c r="V1974" s="2">
        <v>0</v>
      </c>
      <c r="W1974" s="2">
        <v>0</v>
      </c>
      <c r="X1974" s="2">
        <v>-2944.24</v>
      </c>
      <c r="Y1974" s="2">
        <v>0</v>
      </c>
      <c r="Z1974" s="2">
        <v>-2944.24</v>
      </c>
      <c r="AA1974" s="2">
        <v>0</v>
      </c>
    </row>
    <row r="1975" spans="1:27" ht="15" customHeight="1" x14ac:dyDescent="0.25">
      <c r="A1975" s="75" t="str">
        <f t="shared" si="90"/>
        <v>LEGROW6.3</v>
      </c>
      <c r="B1975" s="75">
        <f>VLOOKUP(L1975,Mapping!D:F,3,0)</f>
        <v>6.3</v>
      </c>
      <c r="C1975" s="75" t="str">
        <f>VLOOKUP(L1975,Mapping!D:G,4,0)</f>
        <v>Accrual</v>
      </c>
      <c r="D1975" s="78">
        <f t="shared" si="91"/>
        <v>5.3263820000000002E-3</v>
      </c>
      <c r="E1975" s="78">
        <f t="shared" si="92"/>
        <v>5.3263820000000002E-3</v>
      </c>
      <c r="F1975" s="76">
        <f>VLOOKUP(L1975,Mapping!D:H,5,0)</f>
        <v>0</v>
      </c>
      <c r="G1975" s="1" t="s">
        <v>648</v>
      </c>
      <c r="H1975" s="1" t="s">
        <v>352</v>
      </c>
      <c r="I1975" s="1" t="s">
        <v>355</v>
      </c>
      <c r="J1975" s="6">
        <v>550000</v>
      </c>
      <c r="K1975" s="1" t="s">
        <v>752</v>
      </c>
      <c r="L1975" s="6">
        <v>553274</v>
      </c>
      <c r="M1975" s="2">
        <v>0</v>
      </c>
      <c r="N1975" s="1" t="s">
        <v>817</v>
      </c>
      <c r="O1975" s="1" t="s">
        <v>651</v>
      </c>
      <c r="P1975" s="2">
        <v>0</v>
      </c>
      <c r="Q1975" s="2">
        <v>0</v>
      </c>
      <c r="R1975" s="2">
        <v>0</v>
      </c>
      <c r="S1975" s="2">
        <v>53263.82</v>
      </c>
      <c r="T1975" s="2">
        <v>0</v>
      </c>
      <c r="U1975" s="2">
        <v>53263.82</v>
      </c>
      <c r="V1975" s="2">
        <v>0</v>
      </c>
      <c r="W1975" s="2">
        <v>0</v>
      </c>
      <c r="X1975" s="2">
        <v>0</v>
      </c>
      <c r="Y1975" s="2">
        <v>53263.82</v>
      </c>
      <c r="Z1975" s="2">
        <v>0</v>
      </c>
      <c r="AA1975" s="2">
        <v>53263.82</v>
      </c>
    </row>
    <row r="1976" spans="1:27" ht="15" customHeight="1" x14ac:dyDescent="0.25">
      <c r="A1976" s="75" t="str">
        <f t="shared" si="90"/>
        <v>LEGROW6.3</v>
      </c>
      <c r="B1976" s="75">
        <f>VLOOKUP(L1976,Mapping!D:F,3,0)</f>
        <v>6.3</v>
      </c>
      <c r="C1976" s="75" t="str">
        <f>VLOOKUP(L1976,Mapping!D:G,4,0)</f>
        <v>Accrual</v>
      </c>
      <c r="D1976" s="78">
        <f t="shared" si="91"/>
        <v>-0.645533731</v>
      </c>
      <c r="E1976" s="78">
        <f t="shared" si="92"/>
        <v>-0.645533731</v>
      </c>
      <c r="F1976" s="76">
        <f>VLOOKUP(L1976,Mapping!D:H,5,0)</f>
        <v>0</v>
      </c>
      <c r="G1976" s="1" t="s">
        <v>648</v>
      </c>
      <c r="H1976" s="1" t="s">
        <v>352</v>
      </c>
      <c r="I1976" s="1" t="s">
        <v>355</v>
      </c>
      <c r="J1976" s="6">
        <v>550000</v>
      </c>
      <c r="K1976" s="1" t="s">
        <v>752</v>
      </c>
      <c r="L1976" s="6">
        <v>553900</v>
      </c>
      <c r="M1976" s="2">
        <v>0</v>
      </c>
      <c r="N1976" s="1" t="s">
        <v>888</v>
      </c>
      <c r="O1976" s="1" t="s">
        <v>651</v>
      </c>
      <c r="P1976" s="2">
        <v>0</v>
      </c>
      <c r="Q1976" s="2">
        <v>0</v>
      </c>
      <c r="R1976" s="2">
        <v>-6455337.3099999996</v>
      </c>
      <c r="S1976" s="2">
        <v>0</v>
      </c>
      <c r="T1976" s="2">
        <v>-6455337.3099999996</v>
      </c>
      <c r="U1976" s="2">
        <v>0</v>
      </c>
      <c r="V1976" s="2">
        <v>0</v>
      </c>
      <c r="W1976" s="2">
        <v>0</v>
      </c>
      <c r="X1976" s="2">
        <v>-6455337.3099999996</v>
      </c>
      <c r="Y1976" s="2">
        <v>0</v>
      </c>
      <c r="Z1976" s="2">
        <v>-6455337.3099999996</v>
      </c>
      <c r="AA1976" s="2">
        <v>0</v>
      </c>
    </row>
    <row r="1977" spans="1:27" ht="15" customHeight="1" x14ac:dyDescent="0.25">
      <c r="A1977" s="75" t="str">
        <f t="shared" si="90"/>
        <v>LEGROW6.3</v>
      </c>
      <c r="B1977" s="75">
        <f>VLOOKUP(L1977,Mapping!D:F,3,0)</f>
        <v>6.3</v>
      </c>
      <c r="C1977" s="75" t="str">
        <f>VLOOKUP(L1977,Mapping!D:G,4,0)</f>
        <v>Accrual</v>
      </c>
      <c r="D1977" s="78">
        <f t="shared" si="91"/>
        <v>-2.8101428000000001E-2</v>
      </c>
      <c r="E1977" s="78">
        <f t="shared" si="92"/>
        <v>-2.8101428000000001E-2</v>
      </c>
      <c r="F1977" s="76">
        <f>VLOOKUP(L1977,Mapping!D:H,5,0)</f>
        <v>0</v>
      </c>
      <c r="G1977" s="1" t="s">
        <v>648</v>
      </c>
      <c r="H1977" s="1" t="s">
        <v>352</v>
      </c>
      <c r="I1977" s="1" t="s">
        <v>355</v>
      </c>
      <c r="J1977" s="6">
        <v>550000</v>
      </c>
      <c r="K1977" s="1" t="s">
        <v>752</v>
      </c>
      <c r="L1977" s="6">
        <v>554526</v>
      </c>
      <c r="M1977" s="2">
        <v>0</v>
      </c>
      <c r="N1977" s="1" t="s">
        <v>767</v>
      </c>
      <c r="O1977" s="1" t="s">
        <v>651</v>
      </c>
      <c r="P1977" s="2">
        <v>0</v>
      </c>
      <c r="Q1977" s="2">
        <v>0</v>
      </c>
      <c r="R1977" s="2">
        <v>-281014.28000000003</v>
      </c>
      <c r="S1977" s="2">
        <v>0</v>
      </c>
      <c r="T1977" s="2">
        <v>-281014.28000000003</v>
      </c>
      <c r="U1977" s="2">
        <v>0</v>
      </c>
      <c r="V1977" s="2">
        <v>0</v>
      </c>
      <c r="W1977" s="2">
        <v>0</v>
      </c>
      <c r="X1977" s="2">
        <v>-281014.28000000003</v>
      </c>
      <c r="Y1977" s="2">
        <v>0</v>
      </c>
      <c r="Z1977" s="2">
        <v>-281014.28000000003</v>
      </c>
      <c r="AA1977" s="2">
        <v>0</v>
      </c>
    </row>
    <row r="1978" spans="1:27" ht="15" customHeight="1" x14ac:dyDescent="0.25">
      <c r="A1978" s="75" t="str">
        <f t="shared" si="90"/>
        <v>LEGROW6.3</v>
      </c>
      <c r="B1978" s="75">
        <f>VLOOKUP(L1978,Mapping!D:F,3,0)</f>
        <v>6.3</v>
      </c>
      <c r="C1978" s="75" t="str">
        <f>VLOOKUP(L1978,Mapping!D:G,4,0)</f>
        <v>Mirror</v>
      </c>
      <c r="D1978" s="78">
        <f t="shared" si="91"/>
        <v>-1.5465280000000001E-3</v>
      </c>
      <c r="E1978" s="78">
        <f t="shared" si="92"/>
        <v>-1.5465280000000001E-3</v>
      </c>
      <c r="F1978" s="76">
        <f>VLOOKUP(L1978,Mapping!D:H,5,0)</f>
        <v>0</v>
      </c>
      <c r="G1978" s="1" t="s">
        <v>648</v>
      </c>
      <c r="H1978" s="1" t="s">
        <v>352</v>
      </c>
      <c r="I1978" s="1" t="s">
        <v>355</v>
      </c>
      <c r="J1978" s="6">
        <v>550000</v>
      </c>
      <c r="K1978" s="1" t="s">
        <v>752</v>
      </c>
      <c r="L1978" s="6">
        <v>554527</v>
      </c>
      <c r="M1978" s="2">
        <v>0</v>
      </c>
      <c r="N1978" s="1" t="s">
        <v>768</v>
      </c>
      <c r="O1978" s="1" t="s">
        <v>651</v>
      </c>
      <c r="P1978" s="2">
        <v>0</v>
      </c>
      <c r="Q1978" s="2">
        <v>0</v>
      </c>
      <c r="R1978" s="2">
        <v>-15465.28</v>
      </c>
      <c r="S1978" s="2">
        <v>0</v>
      </c>
      <c r="T1978" s="2">
        <v>-15465.28</v>
      </c>
      <c r="U1978" s="2">
        <v>0</v>
      </c>
      <c r="V1978" s="2">
        <v>0</v>
      </c>
      <c r="W1978" s="2">
        <v>0</v>
      </c>
      <c r="X1978" s="2">
        <v>-15465.28</v>
      </c>
      <c r="Y1978" s="2">
        <v>0</v>
      </c>
      <c r="Z1978" s="2">
        <v>-15465.28</v>
      </c>
      <c r="AA1978" s="2">
        <v>0</v>
      </c>
    </row>
    <row r="1979" spans="1:27" ht="15" customHeight="1" x14ac:dyDescent="0.25">
      <c r="A1979" s="75" t="str">
        <f t="shared" si="90"/>
        <v>LEGROW6.3</v>
      </c>
      <c r="B1979" s="75">
        <f>VLOOKUP(L1979,Mapping!D:F,3,0)</f>
        <v>6.3</v>
      </c>
      <c r="C1979" s="75" t="str">
        <f>VLOOKUP(L1979,Mapping!D:G,4,0)</f>
        <v>Mirror</v>
      </c>
      <c r="D1979" s="78">
        <f t="shared" si="91"/>
        <v>-3.5944000000000002E-3</v>
      </c>
      <c r="E1979" s="78">
        <f t="shared" si="92"/>
        <v>-3.5944000000000002E-3</v>
      </c>
      <c r="F1979" s="76">
        <f>VLOOKUP(L1979,Mapping!D:H,5,0)</f>
        <v>0</v>
      </c>
      <c r="G1979" s="1" t="s">
        <v>648</v>
      </c>
      <c r="H1979" s="1" t="s">
        <v>352</v>
      </c>
      <c r="I1979" s="1" t="s">
        <v>355</v>
      </c>
      <c r="J1979" s="6">
        <v>550000</v>
      </c>
      <c r="K1979" s="1" t="s">
        <v>752</v>
      </c>
      <c r="L1979" s="6">
        <v>555104</v>
      </c>
      <c r="M1979" s="2">
        <v>0</v>
      </c>
      <c r="N1979" s="1" t="s">
        <v>769</v>
      </c>
      <c r="O1979" s="1" t="s">
        <v>651</v>
      </c>
      <c r="P1979" s="2">
        <v>0</v>
      </c>
      <c r="Q1979" s="2">
        <v>0</v>
      </c>
      <c r="R1979" s="2">
        <v>-35944</v>
      </c>
      <c r="S1979" s="2">
        <v>0</v>
      </c>
      <c r="T1979" s="2">
        <v>-35944</v>
      </c>
      <c r="U1979" s="2">
        <v>0</v>
      </c>
      <c r="V1979" s="2">
        <v>0</v>
      </c>
      <c r="W1979" s="2">
        <v>0</v>
      </c>
      <c r="X1979" s="2">
        <v>-35944</v>
      </c>
      <c r="Y1979" s="2">
        <v>0</v>
      </c>
      <c r="Z1979" s="2">
        <v>-35944</v>
      </c>
      <c r="AA1979" s="2">
        <v>0</v>
      </c>
    </row>
    <row r="1980" spans="1:27" ht="15" customHeight="1" x14ac:dyDescent="0.25">
      <c r="A1980" s="75" t="str">
        <f t="shared" si="90"/>
        <v>LEGROW6.3</v>
      </c>
      <c r="B1980" s="75">
        <f>VLOOKUP(L1980,Mapping!D:F,3,0)</f>
        <v>6.3</v>
      </c>
      <c r="C1980" s="75" t="str">
        <f>VLOOKUP(L1980,Mapping!D:G,4,0)</f>
        <v>Mirror</v>
      </c>
      <c r="D1980" s="78">
        <f t="shared" si="91"/>
        <v>-1.621626615</v>
      </c>
      <c r="E1980" s="78">
        <f t="shared" si="92"/>
        <v>-1.621626615</v>
      </c>
      <c r="F1980" s="76">
        <f>VLOOKUP(L1980,Mapping!D:H,5,0)</f>
        <v>0</v>
      </c>
      <c r="G1980" s="1" t="s">
        <v>648</v>
      </c>
      <c r="H1980" s="1" t="s">
        <v>352</v>
      </c>
      <c r="I1980" s="1" t="s">
        <v>355</v>
      </c>
      <c r="J1980" s="6">
        <v>550000</v>
      </c>
      <c r="K1980" s="1" t="s">
        <v>752</v>
      </c>
      <c r="L1980" s="6">
        <v>555157</v>
      </c>
      <c r="M1980" s="2">
        <v>0</v>
      </c>
      <c r="N1980" s="1" t="s">
        <v>770</v>
      </c>
      <c r="O1980" s="1" t="s">
        <v>651</v>
      </c>
      <c r="P1980" s="2">
        <v>0</v>
      </c>
      <c r="Q1980" s="2">
        <v>0</v>
      </c>
      <c r="R1980" s="2">
        <v>-16216266.15</v>
      </c>
      <c r="S1980" s="2">
        <v>0</v>
      </c>
      <c r="T1980" s="2">
        <v>-16216266.15</v>
      </c>
      <c r="U1980" s="2">
        <v>0</v>
      </c>
      <c r="V1980" s="2">
        <v>0</v>
      </c>
      <c r="W1980" s="2">
        <v>0</v>
      </c>
      <c r="X1980" s="2">
        <v>-16216266.15</v>
      </c>
      <c r="Y1980" s="2">
        <v>0</v>
      </c>
      <c r="Z1980" s="2">
        <v>-16216266.15</v>
      </c>
      <c r="AA1980" s="2">
        <v>0</v>
      </c>
    </row>
    <row r="1981" spans="1:27" ht="15" customHeight="1" x14ac:dyDescent="0.25">
      <c r="A1981" s="75" t="str">
        <f t="shared" si="90"/>
        <v>LEGROW6.3</v>
      </c>
      <c r="B1981" s="75">
        <f>VLOOKUP(L1981,Mapping!D:F,3,0)</f>
        <v>6.3</v>
      </c>
      <c r="C1981" s="75" t="str">
        <f>VLOOKUP(L1981,Mapping!D:G,4,0)</f>
        <v>Mirror</v>
      </c>
      <c r="D1981" s="78">
        <f t="shared" si="91"/>
        <v>-1.0128557E-2</v>
      </c>
      <c r="E1981" s="78">
        <f t="shared" si="92"/>
        <v>-1.0128557E-2</v>
      </c>
      <c r="F1981" s="76">
        <f>VLOOKUP(L1981,Mapping!D:H,5,0)</f>
        <v>0</v>
      </c>
      <c r="G1981" s="1" t="s">
        <v>648</v>
      </c>
      <c r="H1981" s="1" t="s">
        <v>352</v>
      </c>
      <c r="I1981" s="1" t="s">
        <v>355</v>
      </c>
      <c r="J1981" s="6">
        <v>550000</v>
      </c>
      <c r="K1981" s="1" t="s">
        <v>752</v>
      </c>
      <c r="L1981" s="6">
        <v>555204</v>
      </c>
      <c r="M1981" s="2">
        <v>0</v>
      </c>
      <c r="N1981" s="1" t="s">
        <v>771</v>
      </c>
      <c r="O1981" s="1" t="s">
        <v>651</v>
      </c>
      <c r="P1981" s="2">
        <v>0</v>
      </c>
      <c r="Q1981" s="2">
        <v>0</v>
      </c>
      <c r="R1981" s="2">
        <v>-101285.57</v>
      </c>
      <c r="S1981" s="2">
        <v>0</v>
      </c>
      <c r="T1981" s="2">
        <v>-101285.57</v>
      </c>
      <c r="U1981" s="2">
        <v>0</v>
      </c>
      <c r="V1981" s="2">
        <v>0</v>
      </c>
      <c r="W1981" s="2">
        <v>0</v>
      </c>
      <c r="X1981" s="2">
        <v>-101285.57</v>
      </c>
      <c r="Y1981" s="2">
        <v>0</v>
      </c>
      <c r="Z1981" s="2">
        <v>-101285.57</v>
      </c>
      <c r="AA1981" s="2">
        <v>0</v>
      </c>
    </row>
    <row r="1982" spans="1:27" ht="15" customHeight="1" x14ac:dyDescent="0.25">
      <c r="A1982" s="75" t="str">
        <f t="shared" si="90"/>
        <v>LEGROW6.1</v>
      </c>
      <c r="B1982" s="75">
        <f>VLOOKUP(L1982,Mapping!D:F,3,0)</f>
        <v>6.1</v>
      </c>
      <c r="C1982" s="75" t="str">
        <f>VLOOKUP(L1982,Mapping!D:G,4,0)</f>
        <v>Accrual</v>
      </c>
      <c r="D1982" s="78">
        <f t="shared" si="91"/>
        <v>-1.6949153000000002E-2</v>
      </c>
      <c r="E1982" s="78">
        <f t="shared" si="92"/>
        <v>-1.6949153000000002E-2</v>
      </c>
      <c r="F1982" s="76">
        <f>VLOOKUP(L1982,Mapping!D:H,5,0)</f>
        <v>0</v>
      </c>
      <c r="G1982" s="1" t="s">
        <v>648</v>
      </c>
      <c r="H1982" s="1" t="s">
        <v>352</v>
      </c>
      <c r="I1982" s="1" t="s">
        <v>355</v>
      </c>
      <c r="J1982" s="6">
        <v>550000</v>
      </c>
      <c r="K1982" s="1" t="s">
        <v>752</v>
      </c>
      <c r="L1982" s="6">
        <v>555274</v>
      </c>
      <c r="M1982" s="2">
        <v>0</v>
      </c>
      <c r="N1982" s="1" t="s">
        <v>799</v>
      </c>
      <c r="O1982" s="1" t="s">
        <v>651</v>
      </c>
      <c r="P1982" s="2">
        <v>0</v>
      </c>
      <c r="Q1982" s="2">
        <v>0</v>
      </c>
      <c r="R1982" s="2">
        <v>-169491.53</v>
      </c>
      <c r="S1982" s="2">
        <v>0</v>
      </c>
      <c r="T1982" s="2">
        <v>-169491.53</v>
      </c>
      <c r="U1982" s="2">
        <v>0</v>
      </c>
      <c r="V1982" s="2">
        <v>0</v>
      </c>
      <c r="W1982" s="2">
        <v>0</v>
      </c>
      <c r="X1982" s="2">
        <v>-169491.53</v>
      </c>
      <c r="Y1982" s="2">
        <v>0</v>
      </c>
      <c r="Z1982" s="2">
        <v>-169491.53</v>
      </c>
      <c r="AA1982" s="2">
        <v>0</v>
      </c>
    </row>
    <row r="1983" spans="1:27" ht="15" customHeight="1" x14ac:dyDescent="0.25">
      <c r="A1983" s="75" t="str">
        <f t="shared" si="90"/>
        <v>LEGROW6.1</v>
      </c>
      <c r="B1983" s="75">
        <f>VLOOKUP(L1983,Mapping!D:F,3,0)</f>
        <v>6.1</v>
      </c>
      <c r="C1983" s="75" t="str">
        <f>VLOOKUP(L1983,Mapping!D:G,4,0)</f>
        <v>Accrual</v>
      </c>
      <c r="D1983" s="78">
        <f t="shared" si="91"/>
        <v>-1.5254240000000001E-3</v>
      </c>
      <c r="E1983" s="78">
        <f t="shared" si="92"/>
        <v>-1.5254240000000001E-3</v>
      </c>
      <c r="F1983" s="76">
        <f>VLOOKUP(L1983,Mapping!D:H,5,0)</f>
        <v>0</v>
      </c>
      <c r="G1983" s="1" t="s">
        <v>648</v>
      </c>
      <c r="H1983" s="1" t="s">
        <v>352</v>
      </c>
      <c r="I1983" s="1" t="s">
        <v>355</v>
      </c>
      <c r="J1983" s="6">
        <v>550000</v>
      </c>
      <c r="K1983" s="1" t="s">
        <v>752</v>
      </c>
      <c r="L1983" s="6">
        <v>555276</v>
      </c>
      <c r="M1983" s="2">
        <v>0</v>
      </c>
      <c r="N1983" s="1" t="s">
        <v>952</v>
      </c>
      <c r="O1983" s="1" t="s">
        <v>651</v>
      </c>
      <c r="P1983" s="2">
        <v>0</v>
      </c>
      <c r="Q1983" s="2">
        <v>0</v>
      </c>
      <c r="R1983" s="2">
        <v>-15254.24</v>
      </c>
      <c r="S1983" s="2">
        <v>0</v>
      </c>
      <c r="T1983" s="2">
        <v>-15254.24</v>
      </c>
      <c r="U1983" s="2">
        <v>0</v>
      </c>
      <c r="V1983" s="2">
        <v>0</v>
      </c>
      <c r="W1983" s="2">
        <v>0</v>
      </c>
      <c r="X1983" s="2">
        <v>-15254.24</v>
      </c>
      <c r="Y1983" s="2">
        <v>0</v>
      </c>
      <c r="Z1983" s="2">
        <v>-15254.24</v>
      </c>
      <c r="AA1983" s="2">
        <v>0</v>
      </c>
    </row>
    <row r="1984" spans="1:27" ht="15" customHeight="1" x14ac:dyDescent="0.25">
      <c r="A1984" s="75" t="str">
        <f t="shared" si="90"/>
        <v>LEGROW6.1</v>
      </c>
      <c r="B1984" s="75">
        <f>VLOOKUP(L1984,Mapping!D:F,3,0)</f>
        <v>6.1</v>
      </c>
      <c r="C1984" s="75" t="str">
        <f>VLOOKUP(L1984,Mapping!D:G,4,0)</f>
        <v>Accrual</v>
      </c>
      <c r="D1984" s="78">
        <f t="shared" si="91"/>
        <v>-1.5254240000000001E-3</v>
      </c>
      <c r="E1984" s="78">
        <f t="shared" si="92"/>
        <v>-1.5254240000000001E-3</v>
      </c>
      <c r="F1984" s="76">
        <f>VLOOKUP(L1984,Mapping!D:H,5,0)</f>
        <v>0</v>
      </c>
      <c r="G1984" s="1" t="s">
        <v>648</v>
      </c>
      <c r="H1984" s="1" t="s">
        <v>352</v>
      </c>
      <c r="I1984" s="1" t="s">
        <v>355</v>
      </c>
      <c r="J1984" s="6">
        <v>550000</v>
      </c>
      <c r="K1984" s="1" t="s">
        <v>752</v>
      </c>
      <c r="L1984" s="6">
        <v>555277</v>
      </c>
      <c r="M1984" s="2">
        <v>0</v>
      </c>
      <c r="N1984" s="1" t="s">
        <v>953</v>
      </c>
      <c r="O1984" s="1" t="s">
        <v>651</v>
      </c>
      <c r="P1984" s="2">
        <v>0</v>
      </c>
      <c r="Q1984" s="2">
        <v>0</v>
      </c>
      <c r="R1984" s="2">
        <v>-15254.24</v>
      </c>
      <c r="S1984" s="2">
        <v>0</v>
      </c>
      <c r="T1984" s="2">
        <v>-15254.24</v>
      </c>
      <c r="U1984" s="2">
        <v>0</v>
      </c>
      <c r="V1984" s="2">
        <v>0</v>
      </c>
      <c r="W1984" s="2">
        <v>0</v>
      </c>
      <c r="X1984" s="2">
        <v>-15254.24</v>
      </c>
      <c r="Y1984" s="2">
        <v>0</v>
      </c>
      <c r="Z1984" s="2">
        <v>-15254.24</v>
      </c>
      <c r="AA1984" s="2">
        <v>0</v>
      </c>
    </row>
    <row r="1985" spans="1:27" ht="15" customHeight="1" x14ac:dyDescent="0.25">
      <c r="A1985" s="75" t="str">
        <f t="shared" si="90"/>
        <v>LEGROW6.3</v>
      </c>
      <c r="B1985" s="75">
        <f>VLOOKUP(L1985,Mapping!D:F,3,0)</f>
        <v>6.3</v>
      </c>
      <c r="C1985" s="75" t="str">
        <f>VLOOKUP(L1985,Mapping!D:G,4,0)</f>
        <v>Accrual</v>
      </c>
      <c r="D1985" s="78">
        <f t="shared" si="91"/>
        <v>2.0000001E-2</v>
      </c>
      <c r="E1985" s="78">
        <f t="shared" si="92"/>
        <v>2.0000001E-2</v>
      </c>
      <c r="F1985" s="76">
        <f>VLOOKUP(L1985,Mapping!D:H,5,0)</f>
        <v>0</v>
      </c>
      <c r="G1985" s="1" t="s">
        <v>648</v>
      </c>
      <c r="H1985" s="1" t="s">
        <v>352</v>
      </c>
      <c r="I1985" s="1" t="s">
        <v>355</v>
      </c>
      <c r="J1985" s="6">
        <v>550000</v>
      </c>
      <c r="K1985" s="1" t="s">
        <v>752</v>
      </c>
      <c r="L1985" s="6">
        <v>555280</v>
      </c>
      <c r="M1985" s="2">
        <v>0</v>
      </c>
      <c r="N1985" s="1" t="s">
        <v>954</v>
      </c>
      <c r="O1985" s="1" t="s">
        <v>651</v>
      </c>
      <c r="P1985" s="2">
        <v>0</v>
      </c>
      <c r="Q1985" s="2">
        <v>0</v>
      </c>
      <c r="R1985" s="2">
        <v>0</v>
      </c>
      <c r="S1985" s="2">
        <v>200000.01</v>
      </c>
      <c r="T1985" s="2">
        <v>0</v>
      </c>
      <c r="U1985" s="2">
        <v>200000.01</v>
      </c>
      <c r="V1985" s="2">
        <v>0</v>
      </c>
      <c r="W1985" s="2">
        <v>0</v>
      </c>
      <c r="X1985" s="2">
        <v>0</v>
      </c>
      <c r="Y1985" s="2">
        <v>200000.01</v>
      </c>
      <c r="Z1985" s="2">
        <v>0</v>
      </c>
      <c r="AA1985" s="2">
        <v>200000.01</v>
      </c>
    </row>
    <row r="1986" spans="1:27" ht="15" customHeight="1" x14ac:dyDescent="0.25">
      <c r="A1986" s="75" t="str">
        <f t="shared" si="90"/>
        <v>LEGROW6.1</v>
      </c>
      <c r="B1986" s="75">
        <f>VLOOKUP(L1986,Mapping!D:F,3,0)</f>
        <v>6.1</v>
      </c>
      <c r="C1986" s="75" t="str">
        <f>VLOOKUP(L1986,Mapping!D:G,4,0)</f>
        <v>Accrual</v>
      </c>
      <c r="D1986" s="78">
        <f t="shared" si="91"/>
        <v>-0.211053567</v>
      </c>
      <c r="E1986" s="78">
        <f t="shared" si="92"/>
        <v>-0.211053567</v>
      </c>
      <c r="F1986" s="76">
        <f>VLOOKUP(L1986,Mapping!D:H,5,0)</f>
        <v>0</v>
      </c>
      <c r="G1986" s="1" t="s">
        <v>648</v>
      </c>
      <c r="H1986" s="1" t="s">
        <v>352</v>
      </c>
      <c r="I1986" s="1" t="s">
        <v>355</v>
      </c>
      <c r="J1986" s="6">
        <v>550000</v>
      </c>
      <c r="K1986" s="1" t="s">
        <v>752</v>
      </c>
      <c r="L1986" s="6">
        <v>555597</v>
      </c>
      <c r="M1986" s="2">
        <v>0</v>
      </c>
      <c r="N1986" s="1" t="s">
        <v>772</v>
      </c>
      <c r="O1986" s="1" t="s">
        <v>651</v>
      </c>
      <c r="P1986" s="2">
        <v>0</v>
      </c>
      <c r="Q1986" s="2">
        <v>0</v>
      </c>
      <c r="R1986" s="2">
        <v>-2110535.67</v>
      </c>
      <c r="S1986" s="2">
        <v>0</v>
      </c>
      <c r="T1986" s="2">
        <v>-2110535.67</v>
      </c>
      <c r="U1986" s="2">
        <v>0</v>
      </c>
      <c r="V1986" s="2">
        <v>0</v>
      </c>
      <c r="W1986" s="2">
        <v>0</v>
      </c>
      <c r="X1986" s="2">
        <v>-2110535.67</v>
      </c>
      <c r="Y1986" s="2">
        <v>0</v>
      </c>
      <c r="Z1986" s="2">
        <v>-2110535.67</v>
      </c>
      <c r="AA1986" s="2">
        <v>0</v>
      </c>
    </row>
    <row r="1987" spans="1:27" ht="15" customHeight="1" x14ac:dyDescent="0.25">
      <c r="A1987" s="75" t="str">
        <f t="shared" si="90"/>
        <v>LEGROW6.1</v>
      </c>
      <c r="B1987" s="75">
        <f>VLOOKUP(L1987,Mapping!D:F,3,0)</f>
        <v>6.1</v>
      </c>
      <c r="C1987" s="75" t="str">
        <f>VLOOKUP(L1987,Mapping!D:G,4,0)</f>
        <v>Accrual</v>
      </c>
      <c r="D1987" s="78">
        <f t="shared" si="91"/>
        <v>-0.211053567</v>
      </c>
      <c r="E1987" s="78">
        <f t="shared" si="92"/>
        <v>-0.211053567</v>
      </c>
      <c r="F1987" s="76">
        <f>VLOOKUP(L1987,Mapping!D:H,5,0)</f>
        <v>0</v>
      </c>
      <c r="G1987" s="1" t="s">
        <v>648</v>
      </c>
      <c r="H1987" s="1" t="s">
        <v>352</v>
      </c>
      <c r="I1987" s="1" t="s">
        <v>355</v>
      </c>
      <c r="J1987" s="6">
        <v>550000</v>
      </c>
      <c r="K1987" s="1" t="s">
        <v>752</v>
      </c>
      <c r="L1987" s="6">
        <v>555598</v>
      </c>
      <c r="M1987" s="2">
        <v>0</v>
      </c>
      <c r="N1987" s="1" t="s">
        <v>773</v>
      </c>
      <c r="O1987" s="1" t="s">
        <v>651</v>
      </c>
      <c r="P1987" s="2">
        <v>0</v>
      </c>
      <c r="Q1987" s="2">
        <v>0</v>
      </c>
      <c r="R1987" s="2">
        <v>-2110535.67</v>
      </c>
      <c r="S1987" s="2">
        <v>0</v>
      </c>
      <c r="T1987" s="2">
        <v>-2110535.67</v>
      </c>
      <c r="U1987" s="2">
        <v>0</v>
      </c>
      <c r="V1987" s="2">
        <v>0</v>
      </c>
      <c r="W1987" s="2">
        <v>0</v>
      </c>
      <c r="X1987" s="2">
        <v>-2110535.67</v>
      </c>
      <c r="Y1987" s="2">
        <v>0</v>
      </c>
      <c r="Z1987" s="2">
        <v>-2110535.67</v>
      </c>
      <c r="AA1987" s="2">
        <v>0</v>
      </c>
    </row>
    <row r="1988" spans="1:27" ht="15" customHeight="1" x14ac:dyDescent="0.25">
      <c r="A1988" s="75" t="str">
        <f t="shared" ref="A1988:A2051" si="93">H1988&amp;B1988</f>
        <v>LEGROW6.1</v>
      </c>
      <c r="B1988" s="75">
        <f>VLOOKUP(L1988,Mapping!D:F,3,0)</f>
        <v>6.1</v>
      </c>
      <c r="C1988" s="75" t="str">
        <f>VLOOKUP(L1988,Mapping!D:G,4,0)</f>
        <v>Accrual</v>
      </c>
      <c r="D1988" s="78">
        <f t="shared" ref="D1988:D2051" si="94">(X1988+Y1988)/10000000</f>
        <v>3.78632E-4</v>
      </c>
      <c r="E1988" s="78">
        <f t="shared" ref="E1988:E2051" si="95">(Z1988+AA1988)/10000000</f>
        <v>3.78632E-4</v>
      </c>
      <c r="F1988" s="76">
        <f>VLOOKUP(L1988,Mapping!D:H,5,0)</f>
        <v>0</v>
      </c>
      <c r="G1988" s="1" t="s">
        <v>648</v>
      </c>
      <c r="H1988" s="1" t="s">
        <v>352</v>
      </c>
      <c r="I1988" s="1" t="s">
        <v>355</v>
      </c>
      <c r="J1988" s="6">
        <v>550000</v>
      </c>
      <c r="K1988" s="1" t="s">
        <v>752</v>
      </c>
      <c r="L1988" s="6">
        <v>555599</v>
      </c>
      <c r="M1988" s="2">
        <v>0</v>
      </c>
      <c r="N1988" s="1" t="s">
        <v>774</v>
      </c>
      <c r="O1988" s="1" t="s">
        <v>651</v>
      </c>
      <c r="P1988" s="2">
        <v>0</v>
      </c>
      <c r="Q1988" s="2">
        <v>0</v>
      </c>
      <c r="R1988" s="2">
        <v>0</v>
      </c>
      <c r="S1988" s="2">
        <v>3786.32</v>
      </c>
      <c r="T1988" s="2">
        <v>0</v>
      </c>
      <c r="U1988" s="2">
        <v>3786.32</v>
      </c>
      <c r="V1988" s="2">
        <v>0</v>
      </c>
      <c r="W1988" s="2">
        <v>0</v>
      </c>
      <c r="X1988" s="2">
        <v>0</v>
      </c>
      <c r="Y1988" s="2">
        <v>3786.32</v>
      </c>
      <c r="Z1988" s="2">
        <v>0</v>
      </c>
      <c r="AA1988" s="2">
        <v>3786.32</v>
      </c>
    </row>
    <row r="1989" spans="1:27" ht="15" customHeight="1" x14ac:dyDescent="0.25">
      <c r="A1989" s="75" t="str">
        <f t="shared" si="93"/>
        <v>LEGROW6.1</v>
      </c>
      <c r="B1989" s="75">
        <f>VLOOKUP(L1989,Mapping!D:F,3,0)</f>
        <v>6.1</v>
      </c>
      <c r="C1989" s="75" t="str">
        <f>VLOOKUP(L1989,Mapping!D:G,4,0)</f>
        <v>Accrual</v>
      </c>
      <c r="D1989" s="78">
        <f t="shared" si="94"/>
        <v>3.78632E-4</v>
      </c>
      <c r="E1989" s="78">
        <f t="shared" si="95"/>
        <v>3.78632E-4</v>
      </c>
      <c r="F1989" s="76">
        <f>VLOOKUP(L1989,Mapping!D:H,5,0)</f>
        <v>0</v>
      </c>
      <c r="G1989" s="1" t="s">
        <v>648</v>
      </c>
      <c r="H1989" s="1" t="s">
        <v>352</v>
      </c>
      <c r="I1989" s="1" t="s">
        <v>355</v>
      </c>
      <c r="J1989" s="6">
        <v>550000</v>
      </c>
      <c r="K1989" s="1" t="s">
        <v>752</v>
      </c>
      <c r="L1989" s="6">
        <v>555600</v>
      </c>
      <c r="M1989" s="2">
        <v>0</v>
      </c>
      <c r="N1989" s="1" t="s">
        <v>775</v>
      </c>
      <c r="O1989" s="1" t="s">
        <v>651</v>
      </c>
      <c r="P1989" s="2">
        <v>0</v>
      </c>
      <c r="Q1989" s="2">
        <v>0</v>
      </c>
      <c r="R1989" s="2">
        <v>0</v>
      </c>
      <c r="S1989" s="2">
        <v>3786.32</v>
      </c>
      <c r="T1989" s="2">
        <v>0</v>
      </c>
      <c r="U1989" s="2">
        <v>3786.32</v>
      </c>
      <c r="V1989" s="2">
        <v>0</v>
      </c>
      <c r="W1989" s="2">
        <v>0</v>
      </c>
      <c r="X1989" s="2">
        <v>0</v>
      </c>
      <c r="Y1989" s="2">
        <v>3786.32</v>
      </c>
      <c r="Z1989" s="2">
        <v>0</v>
      </c>
      <c r="AA1989" s="2">
        <v>3786.32</v>
      </c>
    </row>
    <row r="1990" spans="1:27" ht="15" customHeight="1" x14ac:dyDescent="0.25">
      <c r="A1990" s="75" t="str">
        <f t="shared" si="93"/>
        <v>LEGROW6.3</v>
      </c>
      <c r="B1990" s="75">
        <f>VLOOKUP(L1990,Mapping!D:F,3,0)</f>
        <v>6.3</v>
      </c>
      <c r="C1990" s="75" t="str">
        <f>VLOOKUP(L1990,Mapping!D:G,4,0)</f>
        <v>Mirror</v>
      </c>
      <c r="D1990" s="78">
        <f t="shared" si="94"/>
        <v>-2.0910299999999998E-3</v>
      </c>
      <c r="E1990" s="78">
        <f t="shared" si="95"/>
        <v>-2.0910299999999998E-3</v>
      </c>
      <c r="F1990" s="76">
        <f>VLOOKUP(L1990,Mapping!D:H,5,0)</f>
        <v>0</v>
      </c>
      <c r="G1990" s="1" t="s">
        <v>648</v>
      </c>
      <c r="H1990" s="1" t="s">
        <v>352</v>
      </c>
      <c r="I1990" s="1" t="s">
        <v>355</v>
      </c>
      <c r="J1990" s="6">
        <v>550000</v>
      </c>
      <c r="K1990" s="1" t="s">
        <v>752</v>
      </c>
      <c r="L1990" s="6">
        <v>556421</v>
      </c>
      <c r="M1990" s="2">
        <v>0</v>
      </c>
      <c r="N1990" s="1" t="s">
        <v>776</v>
      </c>
      <c r="O1990" s="1" t="s">
        <v>651</v>
      </c>
      <c r="P1990" s="2">
        <v>0</v>
      </c>
      <c r="Q1990" s="2">
        <v>0</v>
      </c>
      <c r="R1990" s="2">
        <v>-20910.3</v>
      </c>
      <c r="S1990" s="2">
        <v>0</v>
      </c>
      <c r="T1990" s="2">
        <v>-20910.3</v>
      </c>
      <c r="U1990" s="2">
        <v>0</v>
      </c>
      <c r="V1990" s="2">
        <v>0</v>
      </c>
      <c r="W1990" s="2">
        <v>0</v>
      </c>
      <c r="X1990" s="2">
        <v>-20910.3</v>
      </c>
      <c r="Y1990" s="2">
        <v>0</v>
      </c>
      <c r="Z1990" s="2">
        <v>-20910.3</v>
      </c>
      <c r="AA1990" s="2">
        <v>0</v>
      </c>
    </row>
    <row r="1991" spans="1:27" ht="15" customHeight="1" x14ac:dyDescent="0.25">
      <c r="A1991" s="75" t="str">
        <f t="shared" si="93"/>
        <v>LEGROW6.1</v>
      </c>
      <c r="B1991" s="75">
        <f>VLOOKUP(L1991,Mapping!D:F,3,0)</f>
        <v>6.1</v>
      </c>
      <c r="C1991" s="75" t="str">
        <f>VLOOKUP(L1991,Mapping!D:G,4,0)</f>
        <v>Accrual</v>
      </c>
      <c r="D1991" s="78">
        <f t="shared" si="94"/>
        <v>-2.344983332</v>
      </c>
      <c r="E1991" s="78">
        <f t="shared" si="95"/>
        <v>-2.344983332</v>
      </c>
      <c r="F1991" s="76">
        <f>VLOOKUP(L1991,Mapping!D:H,5,0)</f>
        <v>0</v>
      </c>
      <c r="G1991" s="1" t="s">
        <v>648</v>
      </c>
      <c r="H1991" s="1" t="s">
        <v>352</v>
      </c>
      <c r="I1991" s="1" t="s">
        <v>355</v>
      </c>
      <c r="J1991" s="6">
        <v>555100</v>
      </c>
      <c r="K1991" s="1" t="s">
        <v>777</v>
      </c>
      <c r="L1991" s="6">
        <v>555100</v>
      </c>
      <c r="M1991" s="2">
        <v>0</v>
      </c>
      <c r="N1991" s="1" t="s">
        <v>778</v>
      </c>
      <c r="O1991" s="1" t="s">
        <v>651</v>
      </c>
      <c r="P1991" s="2">
        <v>0</v>
      </c>
      <c r="Q1991" s="2">
        <v>0</v>
      </c>
      <c r="R1991" s="2">
        <v>-23449833.32</v>
      </c>
      <c r="S1991" s="2">
        <v>0</v>
      </c>
      <c r="T1991" s="2">
        <v>-23449833.32</v>
      </c>
      <c r="U1991" s="2">
        <v>0</v>
      </c>
      <c r="V1991" s="2">
        <v>0</v>
      </c>
      <c r="W1991" s="2">
        <v>0</v>
      </c>
      <c r="X1991" s="2">
        <v>-23449833.32</v>
      </c>
      <c r="Y1991" s="2">
        <v>0</v>
      </c>
      <c r="Z1991" s="2">
        <v>-23449833.32</v>
      </c>
      <c r="AA1991" s="2">
        <v>0</v>
      </c>
    </row>
    <row r="1992" spans="1:27" ht="15" customHeight="1" x14ac:dyDescent="0.25">
      <c r="A1992" s="75" t="str">
        <f t="shared" si="93"/>
        <v>LEGROW6.1</v>
      </c>
      <c r="B1992" s="75">
        <f>VLOOKUP(L1992,Mapping!D:F,3,0)</f>
        <v>6.1</v>
      </c>
      <c r="C1992" s="75" t="str">
        <f>VLOOKUP(L1992,Mapping!D:G,4,0)</f>
        <v>Accrual</v>
      </c>
      <c r="D1992" s="78">
        <f t="shared" si="94"/>
        <v>4.2070629999999996E-3</v>
      </c>
      <c r="E1992" s="78">
        <f t="shared" si="95"/>
        <v>4.2070629999999996E-3</v>
      </c>
      <c r="F1992" s="76">
        <f>VLOOKUP(L1992,Mapping!D:H,5,0)</f>
        <v>0</v>
      </c>
      <c r="G1992" s="1" t="s">
        <v>648</v>
      </c>
      <c r="H1992" s="1" t="s">
        <v>352</v>
      </c>
      <c r="I1992" s="1" t="s">
        <v>355</v>
      </c>
      <c r="J1992" s="6">
        <v>555100</v>
      </c>
      <c r="K1992" s="1" t="s">
        <v>777</v>
      </c>
      <c r="L1992" s="6">
        <v>555329</v>
      </c>
      <c r="M1992" s="2">
        <v>0</v>
      </c>
      <c r="N1992" s="1" t="s">
        <v>779</v>
      </c>
      <c r="O1992" s="1" t="s">
        <v>651</v>
      </c>
      <c r="P1992" s="2">
        <v>0</v>
      </c>
      <c r="Q1992" s="2">
        <v>0</v>
      </c>
      <c r="R1992" s="2">
        <v>0</v>
      </c>
      <c r="S1992" s="2">
        <v>42070.63</v>
      </c>
      <c r="T1992" s="2">
        <v>0</v>
      </c>
      <c r="U1992" s="2">
        <v>42070.63</v>
      </c>
      <c r="V1992" s="2">
        <v>0</v>
      </c>
      <c r="W1992" s="2">
        <v>0</v>
      </c>
      <c r="X1992" s="2">
        <v>0</v>
      </c>
      <c r="Y1992" s="2">
        <v>42070.63</v>
      </c>
      <c r="Z1992" s="2">
        <v>0</v>
      </c>
      <c r="AA1992" s="2">
        <v>42070.63</v>
      </c>
    </row>
    <row r="1993" spans="1:27" ht="15" customHeight="1" x14ac:dyDescent="0.25">
      <c r="A1993" s="75" t="str">
        <f t="shared" si="93"/>
        <v>LEGROW6.1</v>
      </c>
      <c r="B1993" s="75">
        <f>VLOOKUP(L1993,Mapping!D:F,3,0)</f>
        <v>6.1</v>
      </c>
      <c r="C1993" s="75" t="str">
        <f>VLOOKUP(L1993,Mapping!D:G,4,0)</f>
        <v>Accrual</v>
      </c>
      <c r="D1993" s="78">
        <f t="shared" si="94"/>
        <v>-0.5</v>
      </c>
      <c r="E1993" s="78">
        <f t="shared" si="95"/>
        <v>-0.5</v>
      </c>
      <c r="F1993" s="76">
        <f>VLOOKUP(L1993,Mapping!D:H,5,0)</f>
        <v>0</v>
      </c>
      <c r="G1993" s="1" t="s">
        <v>648</v>
      </c>
      <c r="H1993" s="1" t="s">
        <v>352</v>
      </c>
      <c r="I1993" s="1" t="s">
        <v>355</v>
      </c>
      <c r="J1993" s="6">
        <v>555100</v>
      </c>
      <c r="K1993" s="1" t="s">
        <v>777</v>
      </c>
      <c r="L1993" s="6">
        <v>557773</v>
      </c>
      <c r="M1993" s="2">
        <v>0</v>
      </c>
      <c r="N1993" s="1" t="s">
        <v>1028</v>
      </c>
      <c r="O1993" s="1" t="s">
        <v>651</v>
      </c>
      <c r="P1993" s="2">
        <v>0</v>
      </c>
      <c r="Q1993" s="2">
        <v>0</v>
      </c>
      <c r="R1993" s="2">
        <v>-5000000</v>
      </c>
      <c r="S1993" s="2">
        <v>0</v>
      </c>
      <c r="T1993" s="2">
        <v>-5000000</v>
      </c>
      <c r="U1993" s="2">
        <v>0</v>
      </c>
      <c r="V1993" s="2">
        <v>0</v>
      </c>
      <c r="W1993" s="2">
        <v>0</v>
      </c>
      <c r="X1993" s="2">
        <v>-5000000</v>
      </c>
      <c r="Y1993" s="2">
        <v>0</v>
      </c>
      <c r="Z1993" s="2">
        <v>-5000000</v>
      </c>
      <c r="AA1993" s="2">
        <v>0</v>
      </c>
    </row>
    <row r="1994" spans="1:27" ht="15" customHeight="1" x14ac:dyDescent="0.25">
      <c r="A1994" s="75" t="str">
        <f t="shared" si="93"/>
        <v>LEGROW6.1</v>
      </c>
      <c r="B1994" s="75">
        <f>VLOOKUP(L1994,Mapping!D:F,3,0)</f>
        <v>6.1</v>
      </c>
      <c r="C1994" s="75" t="str">
        <f>VLOOKUP(L1994,Mapping!D:G,4,0)</f>
        <v>Accrual</v>
      </c>
      <c r="D1994" s="78">
        <f t="shared" si="94"/>
        <v>-4.4999999999999998E-2</v>
      </c>
      <c r="E1994" s="78">
        <f t="shared" si="95"/>
        <v>-4.4999999999999998E-2</v>
      </c>
      <c r="F1994" s="76">
        <f>VLOOKUP(L1994,Mapping!D:H,5,0)</f>
        <v>0</v>
      </c>
      <c r="G1994" s="1" t="s">
        <v>648</v>
      </c>
      <c r="H1994" s="1" t="s">
        <v>352</v>
      </c>
      <c r="I1994" s="1" t="s">
        <v>355</v>
      </c>
      <c r="J1994" s="6">
        <v>555100</v>
      </c>
      <c r="K1994" s="1" t="s">
        <v>777</v>
      </c>
      <c r="L1994" s="6">
        <v>557774</v>
      </c>
      <c r="M1994" s="2">
        <v>0</v>
      </c>
      <c r="N1994" s="1" t="s">
        <v>1029</v>
      </c>
      <c r="O1994" s="1" t="s">
        <v>651</v>
      </c>
      <c r="P1994" s="2">
        <v>0</v>
      </c>
      <c r="Q1994" s="2">
        <v>0</v>
      </c>
      <c r="R1994" s="2">
        <v>-450000</v>
      </c>
      <c r="S1994" s="2">
        <v>0</v>
      </c>
      <c r="T1994" s="2">
        <v>-450000</v>
      </c>
      <c r="U1994" s="2">
        <v>0</v>
      </c>
      <c r="V1994" s="2">
        <v>0</v>
      </c>
      <c r="W1994" s="2">
        <v>0</v>
      </c>
      <c r="X1994" s="2">
        <v>-450000</v>
      </c>
      <c r="Y1994" s="2">
        <v>0</v>
      </c>
      <c r="Z1994" s="2">
        <v>-450000</v>
      </c>
      <c r="AA1994" s="2">
        <v>0</v>
      </c>
    </row>
    <row r="1995" spans="1:27" ht="15" customHeight="1" x14ac:dyDescent="0.25">
      <c r="A1995" s="75" t="str">
        <f t="shared" si="93"/>
        <v>LEGROW6.1</v>
      </c>
      <c r="B1995" s="75">
        <f>VLOOKUP(L1995,Mapping!D:F,3,0)</f>
        <v>6.1</v>
      </c>
      <c r="C1995" s="75" t="str">
        <f>VLOOKUP(L1995,Mapping!D:G,4,0)</f>
        <v>Accrual</v>
      </c>
      <c r="D1995" s="78">
        <f t="shared" si="94"/>
        <v>-4.4999999999999998E-2</v>
      </c>
      <c r="E1995" s="78">
        <f t="shared" si="95"/>
        <v>-4.4999999999999998E-2</v>
      </c>
      <c r="F1995" s="76">
        <f>VLOOKUP(L1995,Mapping!D:H,5,0)</f>
        <v>0</v>
      </c>
      <c r="G1995" s="1" t="s">
        <v>648</v>
      </c>
      <c r="H1995" s="1" t="s">
        <v>352</v>
      </c>
      <c r="I1995" s="1" t="s">
        <v>355</v>
      </c>
      <c r="J1995" s="6">
        <v>555100</v>
      </c>
      <c r="K1995" s="1" t="s">
        <v>777</v>
      </c>
      <c r="L1995" s="6">
        <v>557775</v>
      </c>
      <c r="M1995" s="2">
        <v>0</v>
      </c>
      <c r="N1995" s="1" t="s">
        <v>1030</v>
      </c>
      <c r="O1995" s="1" t="s">
        <v>651</v>
      </c>
      <c r="P1995" s="2">
        <v>0</v>
      </c>
      <c r="Q1995" s="2">
        <v>0</v>
      </c>
      <c r="R1995" s="2">
        <v>-450000</v>
      </c>
      <c r="S1995" s="2">
        <v>0</v>
      </c>
      <c r="T1995" s="2">
        <v>-450000</v>
      </c>
      <c r="U1995" s="2">
        <v>0</v>
      </c>
      <c r="V1995" s="2">
        <v>0</v>
      </c>
      <c r="W1995" s="2">
        <v>0</v>
      </c>
      <c r="X1995" s="2">
        <v>-450000</v>
      </c>
      <c r="Y1995" s="2">
        <v>0</v>
      </c>
      <c r="Z1995" s="2">
        <v>-450000</v>
      </c>
      <c r="AA1995" s="2">
        <v>0</v>
      </c>
    </row>
    <row r="1996" spans="1:27" ht="15" customHeight="1" x14ac:dyDescent="0.25">
      <c r="A1996" s="75" t="str">
        <f t="shared" si="93"/>
        <v>LEGROW6.3</v>
      </c>
      <c r="B1996" s="75">
        <f>VLOOKUP(L1996,Mapping!D:F,3,0)</f>
        <v>6.3</v>
      </c>
      <c r="C1996" s="75" t="str">
        <f>VLOOKUP(L1996,Mapping!D:G,4,0)</f>
        <v>Accrual</v>
      </c>
      <c r="D1996" s="78">
        <f t="shared" si="94"/>
        <v>0.59</v>
      </c>
      <c r="E1996" s="78">
        <f t="shared" si="95"/>
        <v>0.59</v>
      </c>
      <c r="F1996" s="76">
        <f>VLOOKUP(L1996,Mapping!D:H,5,0)</f>
        <v>0</v>
      </c>
      <c r="G1996" s="1" t="s">
        <v>648</v>
      </c>
      <c r="H1996" s="1" t="s">
        <v>352</v>
      </c>
      <c r="I1996" s="1" t="s">
        <v>355</v>
      </c>
      <c r="J1996" s="6">
        <v>555100</v>
      </c>
      <c r="K1996" s="1" t="s">
        <v>777</v>
      </c>
      <c r="L1996" s="6">
        <v>557776</v>
      </c>
      <c r="M1996" s="2">
        <v>0</v>
      </c>
      <c r="N1996" s="1" t="s">
        <v>1031</v>
      </c>
      <c r="O1996" s="1" t="s">
        <v>651</v>
      </c>
      <c r="P1996" s="2">
        <v>0</v>
      </c>
      <c r="Q1996" s="2">
        <v>0</v>
      </c>
      <c r="R1996" s="2">
        <v>0</v>
      </c>
      <c r="S1996" s="2">
        <v>5900000</v>
      </c>
      <c r="T1996" s="2">
        <v>0</v>
      </c>
      <c r="U1996" s="2">
        <v>5900000</v>
      </c>
      <c r="V1996" s="2">
        <v>0</v>
      </c>
      <c r="W1996" s="2">
        <v>0</v>
      </c>
      <c r="X1996" s="2">
        <v>0</v>
      </c>
      <c r="Y1996" s="2">
        <v>5900000</v>
      </c>
      <c r="Z1996" s="2">
        <v>0</v>
      </c>
      <c r="AA1996" s="2">
        <v>5900000</v>
      </c>
    </row>
    <row r="1997" spans="1:27" ht="15" customHeight="1" x14ac:dyDescent="0.25">
      <c r="A1997" s="75" t="str">
        <f t="shared" si="93"/>
        <v>LEGROWIgnore</v>
      </c>
      <c r="B1997" s="75" t="str">
        <f>VLOOKUP(L1997,Mapping!D:F,3,0)</f>
        <v>Ignore</v>
      </c>
      <c r="C1997" s="75" t="str">
        <f>VLOOKUP(L1997,Mapping!D:G,4,0)</f>
        <v>Ignore</v>
      </c>
      <c r="D1997" s="78">
        <f t="shared" si="94"/>
        <v>-1.6762434E-2</v>
      </c>
      <c r="E1997" s="78">
        <f t="shared" si="95"/>
        <v>-1.6762434E-2</v>
      </c>
      <c r="F1997" s="76">
        <f>VLOOKUP(L1997,Mapping!D:H,5,0)</f>
        <v>0</v>
      </c>
      <c r="G1997" s="1" t="s">
        <v>648</v>
      </c>
      <c r="H1997" s="1" t="s">
        <v>352</v>
      </c>
      <c r="I1997" s="1" t="s">
        <v>355</v>
      </c>
      <c r="J1997" s="6">
        <v>555300</v>
      </c>
      <c r="K1997" s="1" t="s">
        <v>783</v>
      </c>
      <c r="L1997" s="6">
        <v>554346</v>
      </c>
      <c r="M1997" s="2">
        <v>0</v>
      </c>
      <c r="N1997" s="1" t="s">
        <v>804</v>
      </c>
      <c r="O1997" s="1" t="s">
        <v>651</v>
      </c>
      <c r="P1997" s="2">
        <v>0</v>
      </c>
      <c r="Q1997" s="2">
        <v>0</v>
      </c>
      <c r="R1997" s="2">
        <v>-167624.34</v>
      </c>
      <c r="S1997" s="2">
        <v>0</v>
      </c>
      <c r="T1997" s="2">
        <v>-167624.34</v>
      </c>
      <c r="U1997" s="2">
        <v>0</v>
      </c>
      <c r="V1997" s="2">
        <v>0</v>
      </c>
      <c r="W1997" s="2">
        <v>0</v>
      </c>
      <c r="X1997" s="2">
        <v>-167624.34</v>
      </c>
      <c r="Y1997" s="2">
        <v>0</v>
      </c>
      <c r="Z1997" s="2">
        <v>-167624.34</v>
      </c>
      <c r="AA1997" s="2">
        <v>0</v>
      </c>
    </row>
    <row r="1998" spans="1:27" ht="15" customHeight="1" x14ac:dyDescent="0.25">
      <c r="A1998" s="75" t="str">
        <f t="shared" si="93"/>
        <v>LEINFAIgnore</v>
      </c>
      <c r="B1998" s="75" t="str">
        <f>VLOOKUP(L1998,Mapping!D:F,3,0)</f>
        <v>Ignore</v>
      </c>
      <c r="C1998" s="75" t="str">
        <f>VLOOKUP(L1998,Mapping!D:G,4,0)</f>
        <v>Ignore</v>
      </c>
      <c r="D1998" s="78">
        <f t="shared" si="94"/>
        <v>-9.1486579110000008</v>
      </c>
      <c r="E1998" s="78">
        <f t="shared" si="95"/>
        <v>-51.049623326000003</v>
      </c>
      <c r="F1998" s="76" t="str">
        <f>VLOOKUP(L1998,Mapping!D:H,5,0)</f>
        <v>AUM</v>
      </c>
      <c r="G1998" s="1" t="s">
        <v>648</v>
      </c>
      <c r="H1998" s="1" t="s">
        <v>371</v>
      </c>
      <c r="I1998" s="1" t="s">
        <v>374</v>
      </c>
      <c r="J1998" s="6">
        <v>101000</v>
      </c>
      <c r="K1998" s="1" t="s">
        <v>806</v>
      </c>
      <c r="L1998" s="6">
        <v>101100</v>
      </c>
      <c r="M1998" s="2">
        <v>0</v>
      </c>
      <c r="N1998" s="1" t="s">
        <v>807</v>
      </c>
      <c r="O1998" s="1" t="s">
        <v>651</v>
      </c>
      <c r="P1998" s="2">
        <v>-419009654.14999998</v>
      </c>
      <c r="Q1998" s="2">
        <v>0</v>
      </c>
      <c r="R1998" s="2">
        <v>-91486579.109999999</v>
      </c>
      <c r="S1998" s="2">
        <v>0</v>
      </c>
      <c r="T1998" s="2">
        <v>-510496233.25999999</v>
      </c>
      <c r="U1998" s="2">
        <v>0</v>
      </c>
      <c r="V1998" s="2">
        <v>-419009654.14999998</v>
      </c>
      <c r="W1998" s="2">
        <v>0</v>
      </c>
      <c r="X1998" s="2">
        <v>-91486579.109999999</v>
      </c>
      <c r="Y1998" s="2">
        <v>0</v>
      </c>
      <c r="Z1998" s="2">
        <v>-510496233.25999999</v>
      </c>
      <c r="AA1998" s="2">
        <v>0</v>
      </c>
    </row>
    <row r="1999" spans="1:27" ht="15" customHeight="1" x14ac:dyDescent="0.25">
      <c r="A1999" s="75" t="str">
        <f t="shared" si="93"/>
        <v>LEINFAIgnore</v>
      </c>
      <c r="B1999" s="75" t="str">
        <f>VLOOKUP(L1999,Mapping!D:F,3,0)</f>
        <v>Ignore</v>
      </c>
      <c r="C1999" s="75" t="str">
        <f>VLOOKUP(L1999,Mapping!D:G,4,0)</f>
        <v>Ignore</v>
      </c>
      <c r="D1999" s="78">
        <f t="shared" si="94"/>
        <v>0</v>
      </c>
      <c r="E1999" s="78">
        <f t="shared" si="95"/>
        <v>-1.0000000000000001E-9</v>
      </c>
      <c r="F1999" s="76" t="str">
        <f>VLOOKUP(L1999,Mapping!D:H,5,0)</f>
        <v>AUM</v>
      </c>
      <c r="G1999" s="1" t="s">
        <v>648</v>
      </c>
      <c r="H1999" s="1" t="s">
        <v>371</v>
      </c>
      <c r="I1999" s="1" t="s">
        <v>374</v>
      </c>
      <c r="J1999" s="6">
        <v>105000</v>
      </c>
      <c r="K1999" s="1" t="s">
        <v>654</v>
      </c>
      <c r="L1999" s="6">
        <v>105100</v>
      </c>
      <c r="M1999" s="2">
        <v>0</v>
      </c>
      <c r="N1999" s="1" t="s">
        <v>655</v>
      </c>
      <c r="O1999" s="1" t="s">
        <v>651</v>
      </c>
      <c r="P1999" s="2">
        <v>-0.01</v>
      </c>
      <c r="Q1999" s="2">
        <v>0</v>
      </c>
      <c r="R1999" s="2">
        <v>0</v>
      </c>
      <c r="S1999" s="2">
        <v>0</v>
      </c>
      <c r="T1999" s="2">
        <v>-0.01</v>
      </c>
      <c r="U1999" s="2">
        <v>0</v>
      </c>
      <c r="V1999" s="2">
        <v>-0.01</v>
      </c>
      <c r="W1999" s="2">
        <v>0</v>
      </c>
      <c r="X1999" s="2">
        <v>0</v>
      </c>
      <c r="Y1999" s="2">
        <v>0</v>
      </c>
      <c r="Z1999" s="2">
        <v>-0.01</v>
      </c>
      <c r="AA1999" s="2">
        <v>0</v>
      </c>
    </row>
    <row r="2000" spans="1:27" ht="15" customHeight="1" x14ac:dyDescent="0.25">
      <c r="A2000" s="75" t="str">
        <f t="shared" si="93"/>
        <v>LEINFAIgnore</v>
      </c>
      <c r="B2000" s="75" t="str">
        <f>VLOOKUP(L2000,Mapping!D:F,3,0)</f>
        <v>Ignore</v>
      </c>
      <c r="C2000" s="75" t="str">
        <f>VLOOKUP(L2000,Mapping!D:G,4,0)</f>
        <v>Ignore</v>
      </c>
      <c r="D2000" s="78">
        <f t="shared" si="94"/>
        <v>9.5783180000000009E-2</v>
      </c>
      <c r="E2000" s="78">
        <f t="shared" si="95"/>
        <v>0</v>
      </c>
      <c r="F2000" s="76" t="str">
        <f>VLOOKUP(L2000,Mapping!D:H,5,0)</f>
        <v>AUM</v>
      </c>
      <c r="G2000" s="1" t="s">
        <v>648</v>
      </c>
      <c r="H2000" s="1" t="s">
        <v>371</v>
      </c>
      <c r="I2000" s="1" t="s">
        <v>374</v>
      </c>
      <c r="J2000" s="6">
        <v>110000</v>
      </c>
      <c r="K2000" s="1" t="s">
        <v>656</v>
      </c>
      <c r="L2000" s="6">
        <v>110113</v>
      </c>
      <c r="M2000" s="2">
        <v>0</v>
      </c>
      <c r="N2000" s="1" t="s">
        <v>1204</v>
      </c>
      <c r="O2000" s="1" t="s">
        <v>651</v>
      </c>
      <c r="P2000" s="2">
        <v>-957831.8</v>
      </c>
      <c r="Q2000" s="2">
        <v>0</v>
      </c>
      <c r="R2000" s="2">
        <v>0</v>
      </c>
      <c r="S2000" s="2">
        <v>957831.8</v>
      </c>
      <c r="T2000" s="2">
        <v>0</v>
      </c>
      <c r="U2000" s="2">
        <v>0</v>
      </c>
      <c r="V2000" s="2">
        <v>-957831.8</v>
      </c>
      <c r="W2000" s="2">
        <v>0</v>
      </c>
      <c r="X2000" s="2">
        <v>0</v>
      </c>
      <c r="Y2000" s="2">
        <v>957831.8</v>
      </c>
      <c r="Z2000" s="2">
        <v>0</v>
      </c>
      <c r="AA2000" s="2">
        <v>0</v>
      </c>
    </row>
    <row r="2001" spans="1:27" ht="15" customHeight="1" x14ac:dyDescent="0.25">
      <c r="A2001" s="75" t="str">
        <f t="shared" si="93"/>
        <v>LEINFAIgnore</v>
      </c>
      <c r="B2001" s="75" t="str">
        <f>VLOOKUP(L2001,Mapping!D:F,3,0)</f>
        <v>Ignore</v>
      </c>
      <c r="C2001" s="75" t="str">
        <f>VLOOKUP(L2001,Mapping!D:G,4,0)</f>
        <v>Ignore</v>
      </c>
      <c r="D2001" s="78">
        <f t="shared" si="94"/>
        <v>4.520357E-3</v>
      </c>
      <c r="E2001" s="78">
        <f t="shared" si="95"/>
        <v>-2.0581885999999997E-2</v>
      </c>
      <c r="F2001" s="76" t="str">
        <f>VLOOKUP(L2001,Mapping!D:H,5,0)</f>
        <v>AUM</v>
      </c>
      <c r="G2001" s="1" t="s">
        <v>648</v>
      </c>
      <c r="H2001" s="1" t="s">
        <v>371</v>
      </c>
      <c r="I2001" s="1" t="s">
        <v>374</v>
      </c>
      <c r="J2001" s="6">
        <v>110000</v>
      </c>
      <c r="K2001" s="1" t="s">
        <v>656</v>
      </c>
      <c r="L2001" s="6">
        <v>110116</v>
      </c>
      <c r="M2001" s="2">
        <v>0</v>
      </c>
      <c r="N2001" s="1" t="s">
        <v>659</v>
      </c>
      <c r="O2001" s="1" t="s">
        <v>651</v>
      </c>
      <c r="P2001" s="2">
        <v>-251022.43</v>
      </c>
      <c r="Q2001" s="2">
        <v>0</v>
      </c>
      <c r="R2001" s="2">
        <v>0</v>
      </c>
      <c r="S2001" s="2">
        <v>45203.57</v>
      </c>
      <c r="T2001" s="2">
        <v>-205818.86</v>
      </c>
      <c r="U2001" s="2">
        <v>0</v>
      </c>
      <c r="V2001" s="2">
        <v>-251022.43</v>
      </c>
      <c r="W2001" s="2">
        <v>0</v>
      </c>
      <c r="X2001" s="2">
        <v>0</v>
      </c>
      <c r="Y2001" s="2">
        <v>45203.57</v>
      </c>
      <c r="Z2001" s="2">
        <v>-205818.86</v>
      </c>
      <c r="AA2001" s="2">
        <v>0</v>
      </c>
    </row>
    <row r="2002" spans="1:27" ht="15" customHeight="1" x14ac:dyDescent="0.25">
      <c r="A2002" s="75" t="str">
        <f t="shared" si="93"/>
        <v>LEINFAIgnore</v>
      </c>
      <c r="B2002" s="75" t="str">
        <f>VLOOKUP(L2002,Mapping!D:F,3,0)</f>
        <v>Ignore</v>
      </c>
      <c r="C2002" s="75" t="str">
        <f>VLOOKUP(L2002,Mapping!D:G,4,0)</f>
        <v>Ignore</v>
      </c>
      <c r="D2002" s="78">
        <f t="shared" si="94"/>
        <v>-4.8243940000000001E-3</v>
      </c>
      <c r="E2002" s="78">
        <f t="shared" si="95"/>
        <v>-4.8243940000000001E-3</v>
      </c>
      <c r="F2002" s="76" t="str">
        <f>VLOOKUP(L2002,Mapping!D:H,5,0)</f>
        <v>AUM</v>
      </c>
      <c r="G2002" s="1" t="s">
        <v>648</v>
      </c>
      <c r="H2002" s="1" t="s">
        <v>371</v>
      </c>
      <c r="I2002" s="1" t="s">
        <v>374</v>
      </c>
      <c r="J2002" s="6">
        <v>110000</v>
      </c>
      <c r="K2002" s="1" t="s">
        <v>656</v>
      </c>
      <c r="L2002" s="6">
        <v>110125</v>
      </c>
      <c r="M2002" s="2">
        <v>0</v>
      </c>
      <c r="N2002" s="1" t="s">
        <v>1713</v>
      </c>
      <c r="O2002" s="1" t="s">
        <v>651</v>
      </c>
      <c r="P2002" s="2">
        <v>0</v>
      </c>
      <c r="Q2002" s="2">
        <v>0</v>
      </c>
      <c r="R2002" s="2">
        <v>-48243.94</v>
      </c>
      <c r="S2002" s="2">
        <v>0</v>
      </c>
      <c r="T2002" s="2">
        <v>-48243.94</v>
      </c>
      <c r="U2002" s="2">
        <v>0</v>
      </c>
      <c r="V2002" s="2">
        <v>0</v>
      </c>
      <c r="W2002" s="2">
        <v>0</v>
      </c>
      <c r="X2002" s="2">
        <v>-48243.94</v>
      </c>
      <c r="Y2002" s="2">
        <v>0</v>
      </c>
      <c r="Z2002" s="2">
        <v>-48243.94</v>
      </c>
      <c r="AA2002" s="2">
        <v>0</v>
      </c>
    </row>
    <row r="2003" spans="1:27" ht="15" customHeight="1" x14ac:dyDescent="0.25">
      <c r="A2003" s="75" t="str">
        <f t="shared" si="93"/>
        <v>LEINFAIgnore</v>
      </c>
      <c r="B2003" s="75" t="str">
        <f>VLOOKUP(L2003,Mapping!D:F,3,0)</f>
        <v>Ignore</v>
      </c>
      <c r="C2003" s="75" t="str">
        <f>VLOOKUP(L2003,Mapping!D:G,4,0)</f>
        <v>Ignore</v>
      </c>
      <c r="D2003" s="78">
        <f t="shared" si="94"/>
        <v>0.83804643099999998</v>
      </c>
      <c r="E2003" s="78">
        <f t="shared" si="95"/>
        <v>-2.317747878</v>
      </c>
      <c r="F2003" s="76" t="str">
        <f>VLOOKUP(L2003,Mapping!D:H,5,0)</f>
        <v>AUM</v>
      </c>
      <c r="G2003" s="1" t="s">
        <v>648</v>
      </c>
      <c r="H2003" s="1" t="s">
        <v>371</v>
      </c>
      <c r="I2003" s="1" t="s">
        <v>374</v>
      </c>
      <c r="J2003" s="6">
        <v>110000</v>
      </c>
      <c r="K2003" s="1" t="s">
        <v>656</v>
      </c>
      <c r="L2003" s="6">
        <v>110247</v>
      </c>
      <c r="M2003" s="2">
        <v>0</v>
      </c>
      <c r="N2003" s="1" t="s">
        <v>660</v>
      </c>
      <c r="O2003" s="1" t="s">
        <v>651</v>
      </c>
      <c r="P2003" s="2">
        <v>-31557943.09</v>
      </c>
      <c r="Q2003" s="2">
        <v>0</v>
      </c>
      <c r="R2003" s="2">
        <v>0</v>
      </c>
      <c r="S2003" s="2">
        <v>8380464.3099999996</v>
      </c>
      <c r="T2003" s="2">
        <v>-23177478.780000001</v>
      </c>
      <c r="U2003" s="2">
        <v>0</v>
      </c>
      <c r="V2003" s="2">
        <v>-31557943.09</v>
      </c>
      <c r="W2003" s="2">
        <v>0</v>
      </c>
      <c r="X2003" s="2">
        <v>0</v>
      </c>
      <c r="Y2003" s="2">
        <v>8380464.3099999996</v>
      </c>
      <c r="Z2003" s="2">
        <v>-23177478.780000001</v>
      </c>
      <c r="AA2003" s="2">
        <v>0</v>
      </c>
    </row>
    <row r="2004" spans="1:27" ht="15" customHeight="1" x14ac:dyDescent="0.25">
      <c r="A2004" s="75" t="str">
        <f t="shared" si="93"/>
        <v>LEINFAIgnore</v>
      </c>
      <c r="B2004" s="75" t="str">
        <f>VLOOKUP(L2004,Mapping!D:F,3,0)</f>
        <v>Ignore</v>
      </c>
      <c r="C2004" s="75" t="str">
        <f>VLOOKUP(L2004,Mapping!D:G,4,0)</f>
        <v>Ignore</v>
      </c>
      <c r="D2004" s="78">
        <f t="shared" si="94"/>
        <v>-5.8362405000000006E-2</v>
      </c>
      <c r="E2004" s="78">
        <f t="shared" si="95"/>
        <v>-6.9562405000000008E-2</v>
      </c>
      <c r="F2004" s="76" t="str">
        <f>VLOOKUP(L2004,Mapping!D:H,5,0)</f>
        <v>AUM</v>
      </c>
      <c r="G2004" s="1" t="s">
        <v>648</v>
      </c>
      <c r="H2004" s="1" t="s">
        <v>371</v>
      </c>
      <c r="I2004" s="1" t="s">
        <v>374</v>
      </c>
      <c r="J2004" s="6">
        <v>132000</v>
      </c>
      <c r="K2004" s="1" t="s">
        <v>661</v>
      </c>
      <c r="L2004" s="6">
        <v>132100</v>
      </c>
      <c r="M2004" s="2">
        <v>0</v>
      </c>
      <c r="N2004" s="1" t="s">
        <v>809</v>
      </c>
      <c r="O2004" s="1" t="s">
        <v>651</v>
      </c>
      <c r="P2004" s="2">
        <v>-112000</v>
      </c>
      <c r="Q2004" s="2">
        <v>0</v>
      </c>
      <c r="R2004" s="2">
        <v>-583624.05000000005</v>
      </c>
      <c r="S2004" s="2">
        <v>0</v>
      </c>
      <c r="T2004" s="2">
        <v>-695624.05</v>
      </c>
      <c r="U2004" s="2">
        <v>0</v>
      </c>
      <c r="V2004" s="2">
        <v>-112000</v>
      </c>
      <c r="W2004" s="2">
        <v>0</v>
      </c>
      <c r="X2004" s="2">
        <v>-583624.05000000005</v>
      </c>
      <c r="Y2004" s="2">
        <v>0</v>
      </c>
      <c r="Z2004" s="2">
        <v>-695624.05</v>
      </c>
      <c r="AA2004" s="2">
        <v>0</v>
      </c>
    </row>
    <row r="2005" spans="1:27" ht="15" customHeight="1" x14ac:dyDescent="0.25">
      <c r="A2005" s="75" t="str">
        <f t="shared" si="93"/>
        <v>LEINFAIgnore</v>
      </c>
      <c r="B2005" s="75" t="str">
        <f>VLOOKUP(L2005,Mapping!D:F,3,0)</f>
        <v>Ignore</v>
      </c>
      <c r="C2005" s="75" t="str">
        <f>VLOOKUP(L2005,Mapping!D:G,4,0)</f>
        <v>Ignore</v>
      </c>
      <c r="D2005" s="78">
        <f t="shared" si="94"/>
        <v>-3.0327790000000002E-3</v>
      </c>
      <c r="E2005" s="78">
        <f t="shared" si="95"/>
        <v>-4.0426239999999999E-3</v>
      </c>
      <c r="F2005" s="76" t="str">
        <f>VLOOKUP(L2005,Mapping!D:H,5,0)</f>
        <v>AUM</v>
      </c>
      <c r="G2005" s="1" t="s">
        <v>648</v>
      </c>
      <c r="H2005" s="1" t="s">
        <v>371</v>
      </c>
      <c r="I2005" s="1" t="s">
        <v>374</v>
      </c>
      <c r="J2005" s="6">
        <v>132000</v>
      </c>
      <c r="K2005" s="1" t="s">
        <v>661</v>
      </c>
      <c r="L2005" s="6">
        <v>132121</v>
      </c>
      <c r="M2005" s="2">
        <v>0</v>
      </c>
      <c r="N2005" s="1" t="s">
        <v>662</v>
      </c>
      <c r="O2005" s="1" t="s">
        <v>651</v>
      </c>
      <c r="P2005" s="2">
        <v>-10098.450000000001</v>
      </c>
      <c r="Q2005" s="2">
        <v>0</v>
      </c>
      <c r="R2005" s="2">
        <v>-30327.79</v>
      </c>
      <c r="S2005" s="2">
        <v>0</v>
      </c>
      <c r="T2005" s="2">
        <v>-40426.239999999998</v>
      </c>
      <c r="U2005" s="2">
        <v>0</v>
      </c>
      <c r="V2005" s="2">
        <v>-10098.450000000001</v>
      </c>
      <c r="W2005" s="2">
        <v>0</v>
      </c>
      <c r="X2005" s="2">
        <v>-30327.79</v>
      </c>
      <c r="Y2005" s="2">
        <v>0</v>
      </c>
      <c r="Z2005" s="2">
        <v>-40426.239999999998</v>
      </c>
      <c r="AA2005" s="2">
        <v>0</v>
      </c>
    </row>
    <row r="2006" spans="1:27" ht="15" customHeight="1" x14ac:dyDescent="0.25">
      <c r="A2006" s="75" t="str">
        <f t="shared" si="93"/>
        <v>LEINFAIgnore</v>
      </c>
      <c r="B2006" s="75" t="str">
        <f>VLOOKUP(L2006,Mapping!D:F,3,0)</f>
        <v>Ignore</v>
      </c>
      <c r="C2006" s="75" t="str">
        <f>VLOOKUP(L2006,Mapping!D:G,4,0)</f>
        <v>Ignore</v>
      </c>
      <c r="D2006" s="78">
        <f t="shared" si="94"/>
        <v>3.0278460000000004E-2</v>
      </c>
      <c r="E2006" s="78">
        <f t="shared" si="95"/>
        <v>3.0278304999999998E-2</v>
      </c>
      <c r="F2006" s="76" t="str">
        <f>VLOOKUP(L2006,Mapping!D:H,5,0)</f>
        <v>AUM</v>
      </c>
      <c r="G2006" s="1" t="s">
        <v>648</v>
      </c>
      <c r="H2006" s="1" t="s">
        <v>371</v>
      </c>
      <c r="I2006" s="1" t="s">
        <v>374</v>
      </c>
      <c r="J2006" s="6">
        <v>132000</v>
      </c>
      <c r="K2006" s="1" t="s">
        <v>661</v>
      </c>
      <c r="L2006" s="6">
        <v>132124</v>
      </c>
      <c r="M2006" s="2">
        <v>0</v>
      </c>
      <c r="N2006" s="1" t="s">
        <v>663</v>
      </c>
      <c r="O2006" s="1" t="s">
        <v>651</v>
      </c>
      <c r="P2006" s="2">
        <v>-1.55</v>
      </c>
      <c r="Q2006" s="2">
        <v>0</v>
      </c>
      <c r="R2006" s="2">
        <v>0</v>
      </c>
      <c r="S2006" s="2">
        <v>302784.60000000003</v>
      </c>
      <c r="T2006" s="2">
        <v>0</v>
      </c>
      <c r="U2006" s="2">
        <v>302783.05</v>
      </c>
      <c r="V2006" s="2">
        <v>-1.55</v>
      </c>
      <c r="W2006" s="2">
        <v>0</v>
      </c>
      <c r="X2006" s="2">
        <v>0</v>
      </c>
      <c r="Y2006" s="2">
        <v>302784.60000000003</v>
      </c>
      <c r="Z2006" s="2">
        <v>0</v>
      </c>
      <c r="AA2006" s="2">
        <v>302783.05</v>
      </c>
    </row>
    <row r="2007" spans="1:27" ht="15" customHeight="1" x14ac:dyDescent="0.25">
      <c r="A2007" s="75" t="str">
        <f t="shared" si="93"/>
        <v>LEINFAIgnore</v>
      </c>
      <c r="B2007" s="75" t="str">
        <f>VLOOKUP(L2007,Mapping!D:F,3,0)</f>
        <v>Ignore</v>
      </c>
      <c r="C2007" s="75" t="str">
        <f>VLOOKUP(L2007,Mapping!D:G,4,0)</f>
        <v>Ignore</v>
      </c>
      <c r="D2007" s="78">
        <f t="shared" si="94"/>
        <v>1.4999999999999999E-4</v>
      </c>
      <c r="E2007" s="78">
        <f t="shared" si="95"/>
        <v>0</v>
      </c>
      <c r="F2007" s="76" t="str">
        <f>VLOOKUP(L2007,Mapping!D:H,5,0)</f>
        <v>AUM</v>
      </c>
      <c r="G2007" s="1" t="s">
        <v>648</v>
      </c>
      <c r="H2007" s="1" t="s">
        <v>371</v>
      </c>
      <c r="I2007" s="1" t="s">
        <v>374</v>
      </c>
      <c r="J2007" s="6">
        <v>140000</v>
      </c>
      <c r="K2007" s="1" t="s">
        <v>665</v>
      </c>
      <c r="L2007" s="6">
        <v>140101</v>
      </c>
      <c r="M2007" s="2">
        <v>0</v>
      </c>
      <c r="N2007" s="1" t="s">
        <v>1476</v>
      </c>
      <c r="O2007" s="1" t="s">
        <v>651</v>
      </c>
      <c r="P2007" s="2">
        <v>-1500</v>
      </c>
      <c r="Q2007" s="2">
        <v>0</v>
      </c>
      <c r="R2007" s="2">
        <v>0</v>
      </c>
      <c r="S2007" s="2">
        <v>1500</v>
      </c>
      <c r="T2007" s="2">
        <v>0</v>
      </c>
      <c r="U2007" s="2">
        <v>0</v>
      </c>
      <c r="V2007" s="2">
        <v>-1500</v>
      </c>
      <c r="W2007" s="2">
        <v>0</v>
      </c>
      <c r="X2007" s="2">
        <v>0</v>
      </c>
      <c r="Y2007" s="2">
        <v>1500</v>
      </c>
      <c r="Z2007" s="2">
        <v>0</v>
      </c>
      <c r="AA2007" s="2">
        <v>0</v>
      </c>
    </row>
    <row r="2008" spans="1:27" ht="15" customHeight="1" x14ac:dyDescent="0.25">
      <c r="A2008" s="75" t="str">
        <f t="shared" si="93"/>
        <v>LEINFAIgnore</v>
      </c>
      <c r="B2008" s="75" t="str">
        <f>VLOOKUP(L2008,Mapping!D:F,3,0)</f>
        <v>Ignore</v>
      </c>
      <c r="C2008" s="75" t="str">
        <f>VLOOKUP(L2008,Mapping!D:G,4,0)</f>
        <v>Ignore</v>
      </c>
      <c r="D2008" s="78">
        <f t="shared" si="94"/>
        <v>5.2528790000000002E-3</v>
      </c>
      <c r="E2008" s="78">
        <f t="shared" si="95"/>
        <v>0</v>
      </c>
      <c r="F2008" s="76" t="str">
        <f>VLOOKUP(L2008,Mapping!D:H,5,0)</f>
        <v>AUM</v>
      </c>
      <c r="G2008" s="1" t="s">
        <v>648</v>
      </c>
      <c r="H2008" s="1" t="s">
        <v>371</v>
      </c>
      <c r="I2008" s="1" t="s">
        <v>374</v>
      </c>
      <c r="J2008" s="6">
        <v>140000</v>
      </c>
      <c r="K2008" s="1" t="s">
        <v>665</v>
      </c>
      <c r="L2008" s="6">
        <v>140375</v>
      </c>
      <c r="M2008" s="2">
        <v>0</v>
      </c>
      <c r="N2008" s="1" t="s">
        <v>1456</v>
      </c>
      <c r="O2008" s="1" t="s">
        <v>651</v>
      </c>
      <c r="P2008" s="2">
        <v>-52528.79</v>
      </c>
      <c r="Q2008" s="2">
        <v>0</v>
      </c>
      <c r="R2008" s="2">
        <v>0</v>
      </c>
      <c r="S2008" s="2">
        <v>52528.79</v>
      </c>
      <c r="T2008" s="2">
        <v>0</v>
      </c>
      <c r="U2008" s="2">
        <v>0</v>
      </c>
      <c r="V2008" s="2">
        <v>-52528.79</v>
      </c>
      <c r="W2008" s="2">
        <v>0</v>
      </c>
      <c r="X2008" s="2">
        <v>0</v>
      </c>
      <c r="Y2008" s="2">
        <v>52528.79</v>
      </c>
      <c r="Z2008" s="2">
        <v>0</v>
      </c>
      <c r="AA2008" s="2">
        <v>0</v>
      </c>
    </row>
    <row r="2009" spans="1:27" ht="15" customHeight="1" x14ac:dyDescent="0.25">
      <c r="A2009" s="75" t="str">
        <f t="shared" si="93"/>
        <v>LEINFAIgnore</v>
      </c>
      <c r="B2009" s="75" t="str">
        <f>VLOOKUP(L2009,Mapping!D:F,3,0)</f>
        <v>Ignore</v>
      </c>
      <c r="C2009" s="75" t="str">
        <f>VLOOKUP(L2009,Mapping!D:G,4,0)</f>
        <v>Ignore</v>
      </c>
      <c r="D2009" s="78">
        <f t="shared" si="94"/>
        <v>3.5338724000000002E-2</v>
      </c>
      <c r="E2009" s="78">
        <f t="shared" si="95"/>
        <v>-3.11952E-4</v>
      </c>
      <c r="F2009" s="76" t="str">
        <f>VLOOKUP(L2009,Mapping!D:H,5,0)</f>
        <v>AUM</v>
      </c>
      <c r="G2009" s="1" t="s">
        <v>648</v>
      </c>
      <c r="H2009" s="1" t="s">
        <v>371</v>
      </c>
      <c r="I2009" s="1" t="s">
        <v>374</v>
      </c>
      <c r="J2009" s="6">
        <v>140000</v>
      </c>
      <c r="K2009" s="1" t="s">
        <v>665</v>
      </c>
      <c r="L2009" s="6">
        <v>140500</v>
      </c>
      <c r="M2009" s="2">
        <v>0</v>
      </c>
      <c r="N2009" s="1" t="s">
        <v>670</v>
      </c>
      <c r="O2009" s="1" t="s">
        <v>651</v>
      </c>
      <c r="P2009" s="2">
        <v>-356506.76</v>
      </c>
      <c r="Q2009" s="2">
        <v>0</v>
      </c>
      <c r="R2009" s="2">
        <v>0</v>
      </c>
      <c r="S2009" s="2">
        <v>353387.24</v>
      </c>
      <c r="T2009" s="2">
        <v>-3119.52</v>
      </c>
      <c r="U2009" s="2">
        <v>0</v>
      </c>
      <c r="V2009" s="2">
        <v>-356506.76</v>
      </c>
      <c r="W2009" s="2">
        <v>0</v>
      </c>
      <c r="X2009" s="2">
        <v>0</v>
      </c>
      <c r="Y2009" s="2">
        <v>353387.24</v>
      </c>
      <c r="Z2009" s="2">
        <v>-3119.52</v>
      </c>
      <c r="AA2009" s="2">
        <v>0</v>
      </c>
    </row>
    <row r="2010" spans="1:27" ht="15" customHeight="1" x14ac:dyDescent="0.25">
      <c r="A2010" s="75" t="str">
        <f t="shared" si="93"/>
        <v>LEINFAIgnore</v>
      </c>
      <c r="B2010" s="75" t="str">
        <f>VLOOKUP(L2010,Mapping!D:F,3,0)</f>
        <v>Ignore</v>
      </c>
      <c r="C2010" s="75" t="str">
        <f>VLOOKUP(L2010,Mapping!D:G,4,0)</f>
        <v>Ignore</v>
      </c>
      <c r="D2010" s="78">
        <f t="shared" si="94"/>
        <v>1.34E-3</v>
      </c>
      <c r="E2010" s="78">
        <f t="shared" si="95"/>
        <v>0</v>
      </c>
      <c r="F2010" s="76" t="str">
        <f>VLOOKUP(L2010,Mapping!D:H,5,0)</f>
        <v>AUM</v>
      </c>
      <c r="G2010" s="1" t="s">
        <v>648</v>
      </c>
      <c r="H2010" s="1" t="s">
        <v>371</v>
      </c>
      <c r="I2010" s="1" t="s">
        <v>374</v>
      </c>
      <c r="J2010" s="6">
        <v>140000</v>
      </c>
      <c r="K2010" s="1" t="s">
        <v>665</v>
      </c>
      <c r="L2010" s="6">
        <v>140537</v>
      </c>
      <c r="M2010" s="2">
        <v>0</v>
      </c>
      <c r="N2010" s="1" t="s">
        <v>1470</v>
      </c>
      <c r="O2010" s="1" t="s">
        <v>651</v>
      </c>
      <c r="P2010" s="2">
        <v>-13400</v>
      </c>
      <c r="Q2010" s="2">
        <v>0</v>
      </c>
      <c r="R2010" s="2">
        <v>0</v>
      </c>
      <c r="S2010" s="2">
        <v>13400</v>
      </c>
      <c r="T2010" s="2">
        <v>0</v>
      </c>
      <c r="U2010" s="2">
        <v>0</v>
      </c>
      <c r="V2010" s="2">
        <v>-13400</v>
      </c>
      <c r="W2010" s="2">
        <v>0</v>
      </c>
      <c r="X2010" s="2">
        <v>0</v>
      </c>
      <c r="Y2010" s="2">
        <v>13400</v>
      </c>
      <c r="Z2010" s="2">
        <v>0</v>
      </c>
      <c r="AA2010" s="2">
        <v>0</v>
      </c>
    </row>
    <row r="2011" spans="1:27" ht="15" customHeight="1" x14ac:dyDescent="0.25">
      <c r="A2011" s="75" t="str">
        <f t="shared" si="93"/>
        <v>LEINFAIgnore</v>
      </c>
      <c r="B2011" s="75" t="str">
        <f>VLOOKUP(L2011,Mapping!D:F,3,0)</f>
        <v>Ignore</v>
      </c>
      <c r="C2011" s="75" t="str">
        <f>VLOOKUP(L2011,Mapping!D:G,4,0)</f>
        <v>Ignore</v>
      </c>
      <c r="D2011" s="78">
        <f t="shared" si="94"/>
        <v>-3.4090896999999995E-2</v>
      </c>
      <c r="E2011" s="78">
        <f t="shared" si="95"/>
        <v>-0.19771665099999999</v>
      </c>
      <c r="F2011" s="76" t="str">
        <f>VLOOKUP(L2011,Mapping!D:H,5,0)</f>
        <v>AUM</v>
      </c>
      <c r="G2011" s="1" t="s">
        <v>648</v>
      </c>
      <c r="H2011" s="1" t="s">
        <v>371</v>
      </c>
      <c r="I2011" s="1" t="s">
        <v>374</v>
      </c>
      <c r="J2011" s="6">
        <v>140000</v>
      </c>
      <c r="K2011" s="1" t="s">
        <v>665</v>
      </c>
      <c r="L2011" s="6">
        <v>140551</v>
      </c>
      <c r="M2011" s="2">
        <v>0</v>
      </c>
      <c r="N2011" s="1" t="s">
        <v>1018</v>
      </c>
      <c r="O2011" s="1" t="s">
        <v>651</v>
      </c>
      <c r="P2011" s="2">
        <v>-1636257.54</v>
      </c>
      <c r="Q2011" s="2">
        <v>0</v>
      </c>
      <c r="R2011" s="2">
        <v>-340908.97</v>
      </c>
      <c r="S2011" s="2">
        <v>0</v>
      </c>
      <c r="T2011" s="2">
        <v>-1977166.51</v>
      </c>
      <c r="U2011" s="2">
        <v>0</v>
      </c>
      <c r="V2011" s="2">
        <v>-1636257.54</v>
      </c>
      <c r="W2011" s="2">
        <v>0</v>
      </c>
      <c r="X2011" s="2">
        <v>-340908.97</v>
      </c>
      <c r="Y2011" s="2">
        <v>0</v>
      </c>
      <c r="Z2011" s="2">
        <v>-1977166.51</v>
      </c>
      <c r="AA2011" s="2">
        <v>0</v>
      </c>
    </row>
    <row r="2012" spans="1:27" ht="15" customHeight="1" x14ac:dyDescent="0.25">
      <c r="A2012" s="75" t="str">
        <f t="shared" si="93"/>
        <v>LEINFAIgnore</v>
      </c>
      <c r="B2012" s="75" t="str">
        <f>VLOOKUP(L2012,Mapping!D:F,3,0)</f>
        <v>Ignore</v>
      </c>
      <c r="C2012" s="75" t="str">
        <f>VLOOKUP(L2012,Mapping!D:G,4,0)</f>
        <v>Ignore</v>
      </c>
      <c r="D2012" s="78">
        <f t="shared" si="94"/>
        <v>7.7937999999999998E-5</v>
      </c>
      <c r="E2012" s="78">
        <f t="shared" si="95"/>
        <v>-2.1139800000000001E-4</v>
      </c>
      <c r="F2012" s="76" t="str">
        <f>VLOOKUP(L2012,Mapping!D:H,5,0)</f>
        <v>AUM</v>
      </c>
      <c r="G2012" s="1" t="s">
        <v>648</v>
      </c>
      <c r="H2012" s="1" t="s">
        <v>371</v>
      </c>
      <c r="I2012" s="1" t="s">
        <v>374</v>
      </c>
      <c r="J2012" s="6">
        <v>152000</v>
      </c>
      <c r="K2012" s="1" t="s">
        <v>671</v>
      </c>
      <c r="L2012" s="6">
        <v>152248</v>
      </c>
      <c r="M2012" s="2">
        <v>0</v>
      </c>
      <c r="N2012" s="1" t="s">
        <v>676</v>
      </c>
      <c r="O2012" s="1" t="s">
        <v>651</v>
      </c>
      <c r="P2012" s="2">
        <v>-2893.36</v>
      </c>
      <c r="Q2012" s="2">
        <v>0</v>
      </c>
      <c r="R2012" s="2">
        <v>0</v>
      </c>
      <c r="S2012" s="2">
        <v>779.38</v>
      </c>
      <c r="T2012" s="2">
        <v>-2113.98</v>
      </c>
      <c r="U2012" s="2">
        <v>0</v>
      </c>
      <c r="V2012" s="2">
        <v>-2893.36</v>
      </c>
      <c r="W2012" s="2">
        <v>0</v>
      </c>
      <c r="X2012" s="2">
        <v>0</v>
      </c>
      <c r="Y2012" s="2">
        <v>779.38</v>
      </c>
      <c r="Z2012" s="2">
        <v>-2113.98</v>
      </c>
      <c r="AA2012" s="2">
        <v>0</v>
      </c>
    </row>
    <row r="2013" spans="1:27" ht="15" customHeight="1" x14ac:dyDescent="0.25">
      <c r="A2013" s="75" t="str">
        <f t="shared" si="93"/>
        <v>LEINFAIgnore</v>
      </c>
      <c r="B2013" s="75" t="str">
        <f>VLOOKUP(L2013,Mapping!D:F,3,0)</f>
        <v>Ignore</v>
      </c>
      <c r="C2013" s="75" t="str">
        <f>VLOOKUP(L2013,Mapping!D:G,4,0)</f>
        <v>Ignore</v>
      </c>
      <c r="D2013" s="78">
        <f t="shared" si="94"/>
        <v>0</v>
      </c>
      <c r="E2013" s="78">
        <f t="shared" si="95"/>
        <v>-7.7040000000000011E-6</v>
      </c>
      <c r="F2013" s="76" t="str">
        <f>VLOOKUP(L2013,Mapping!D:H,5,0)</f>
        <v>AUM</v>
      </c>
      <c r="G2013" s="1" t="s">
        <v>648</v>
      </c>
      <c r="H2013" s="1" t="s">
        <v>371</v>
      </c>
      <c r="I2013" s="1" t="s">
        <v>374</v>
      </c>
      <c r="J2013" s="6">
        <v>152000</v>
      </c>
      <c r="K2013" s="1" t="s">
        <v>671</v>
      </c>
      <c r="L2013" s="6">
        <v>152317</v>
      </c>
      <c r="M2013" s="2">
        <v>0</v>
      </c>
      <c r="N2013" s="1" t="s">
        <v>1471</v>
      </c>
      <c r="O2013" s="1" t="s">
        <v>651</v>
      </c>
      <c r="P2013" s="2">
        <v>-77.040000000000006</v>
      </c>
      <c r="Q2013" s="2">
        <v>0</v>
      </c>
      <c r="R2013" s="2">
        <v>0</v>
      </c>
      <c r="S2013" s="2">
        <v>0</v>
      </c>
      <c r="T2013" s="2">
        <v>-77.040000000000006</v>
      </c>
      <c r="U2013" s="2">
        <v>0</v>
      </c>
      <c r="V2013" s="2">
        <v>-77.040000000000006</v>
      </c>
      <c r="W2013" s="2">
        <v>0</v>
      </c>
      <c r="X2013" s="2">
        <v>0</v>
      </c>
      <c r="Y2013" s="2">
        <v>0</v>
      </c>
      <c r="Z2013" s="2">
        <v>-77.040000000000006</v>
      </c>
      <c r="AA2013" s="2">
        <v>0</v>
      </c>
    </row>
    <row r="2014" spans="1:27" ht="15" customHeight="1" x14ac:dyDescent="0.25">
      <c r="A2014" s="75" t="str">
        <f t="shared" si="93"/>
        <v>LEINFAIgnore</v>
      </c>
      <c r="B2014" s="75" t="str">
        <f>VLOOKUP(L2014,Mapping!D:F,3,0)</f>
        <v>Ignore</v>
      </c>
      <c r="C2014" s="75" t="str">
        <f>VLOOKUP(L2014,Mapping!D:G,4,0)</f>
        <v>Ignore</v>
      </c>
      <c r="D2014" s="78">
        <f t="shared" si="94"/>
        <v>-7.1814233139999999</v>
      </c>
      <c r="E2014" s="78">
        <f t="shared" si="95"/>
        <v>-25.580461633999999</v>
      </c>
      <c r="F2014" s="76" t="str">
        <f>VLOOKUP(L2014,Mapping!D:H,5,0)</f>
        <v>AUM</v>
      </c>
      <c r="G2014" s="1" t="s">
        <v>648</v>
      </c>
      <c r="H2014" s="1" t="s">
        <v>371</v>
      </c>
      <c r="I2014" s="1" t="s">
        <v>374</v>
      </c>
      <c r="J2014" s="6">
        <v>160000</v>
      </c>
      <c r="K2014" s="1" t="s">
        <v>677</v>
      </c>
      <c r="L2014" s="6">
        <v>161100</v>
      </c>
      <c r="M2014" s="2">
        <v>0</v>
      </c>
      <c r="N2014" s="1" t="s">
        <v>811</v>
      </c>
      <c r="O2014" s="1" t="s">
        <v>651</v>
      </c>
      <c r="P2014" s="2">
        <v>-183990383.19999999</v>
      </c>
      <c r="Q2014" s="2">
        <v>0</v>
      </c>
      <c r="R2014" s="2">
        <v>-71814233.140000001</v>
      </c>
      <c r="S2014" s="2">
        <v>0</v>
      </c>
      <c r="T2014" s="2">
        <v>-255804616.34</v>
      </c>
      <c r="U2014" s="2">
        <v>0</v>
      </c>
      <c r="V2014" s="2">
        <v>-183990383.19999999</v>
      </c>
      <c r="W2014" s="2">
        <v>0</v>
      </c>
      <c r="X2014" s="2">
        <v>-71814233.140000001</v>
      </c>
      <c r="Y2014" s="2">
        <v>0</v>
      </c>
      <c r="Z2014" s="2">
        <v>-255804616.34</v>
      </c>
      <c r="AA2014" s="2">
        <v>0</v>
      </c>
    </row>
    <row r="2015" spans="1:27" ht="15" customHeight="1" x14ac:dyDescent="0.25">
      <c r="A2015" s="75" t="str">
        <f t="shared" si="93"/>
        <v>LEINFAIgnore</v>
      </c>
      <c r="B2015" s="75" t="str">
        <f>VLOOKUP(L2015,Mapping!D:F,3,0)</f>
        <v>Ignore</v>
      </c>
      <c r="C2015" s="75" t="str">
        <f>VLOOKUP(L2015,Mapping!D:G,4,0)</f>
        <v>Ignore</v>
      </c>
      <c r="D2015" s="78">
        <f t="shared" si="94"/>
        <v>-8.8852680000000003E-2</v>
      </c>
      <c r="E2015" s="78">
        <f t="shared" si="95"/>
        <v>-8.8852680000000003E-2</v>
      </c>
      <c r="F2015" s="76" t="str">
        <f>VLOOKUP(L2015,Mapping!D:H,5,0)</f>
        <v>AUM</v>
      </c>
      <c r="G2015" s="1" t="s">
        <v>648</v>
      </c>
      <c r="H2015" s="1" t="s">
        <v>371</v>
      </c>
      <c r="I2015" s="1" t="s">
        <v>374</v>
      </c>
      <c r="J2015" s="6">
        <v>160000</v>
      </c>
      <c r="K2015" s="1" t="s">
        <v>677</v>
      </c>
      <c r="L2015" s="6">
        <v>161120</v>
      </c>
      <c r="M2015" s="2">
        <v>0</v>
      </c>
      <c r="N2015" s="1" t="s">
        <v>927</v>
      </c>
      <c r="O2015" s="1" t="s">
        <v>651</v>
      </c>
      <c r="P2015" s="2">
        <v>0</v>
      </c>
      <c r="Q2015" s="2">
        <v>0</v>
      </c>
      <c r="R2015" s="2">
        <v>-888526.8</v>
      </c>
      <c r="S2015" s="2">
        <v>0</v>
      </c>
      <c r="T2015" s="2">
        <v>-888526.8</v>
      </c>
      <c r="U2015" s="2">
        <v>0</v>
      </c>
      <c r="V2015" s="2">
        <v>0</v>
      </c>
      <c r="W2015" s="2">
        <v>0</v>
      </c>
      <c r="X2015" s="2">
        <v>-888526.8</v>
      </c>
      <c r="Y2015" s="2">
        <v>0</v>
      </c>
      <c r="Z2015" s="2">
        <v>-888526.8</v>
      </c>
      <c r="AA2015" s="2">
        <v>0</v>
      </c>
    </row>
    <row r="2016" spans="1:27" ht="15" customHeight="1" x14ac:dyDescent="0.25">
      <c r="A2016" s="75" t="str">
        <f t="shared" si="93"/>
        <v>LEINFAIgnore</v>
      </c>
      <c r="B2016" s="75" t="str">
        <f>VLOOKUP(L2016,Mapping!D:F,3,0)</f>
        <v>Ignore</v>
      </c>
      <c r="C2016" s="75" t="str">
        <f>VLOOKUP(L2016,Mapping!D:G,4,0)</f>
        <v>Ignore</v>
      </c>
      <c r="D2016" s="78">
        <f t="shared" si="94"/>
        <v>-4.8264499999999997E-4</v>
      </c>
      <c r="E2016" s="78">
        <f t="shared" si="95"/>
        <v>-1.455935E-3</v>
      </c>
      <c r="F2016" s="76" t="str">
        <f>VLOOKUP(L2016,Mapping!D:H,5,0)</f>
        <v>AUM</v>
      </c>
      <c r="G2016" s="1" t="s">
        <v>648</v>
      </c>
      <c r="H2016" s="1" t="s">
        <v>371</v>
      </c>
      <c r="I2016" s="1" t="s">
        <v>374</v>
      </c>
      <c r="J2016" s="6">
        <v>212000</v>
      </c>
      <c r="K2016" s="1" t="s">
        <v>681</v>
      </c>
      <c r="L2016" s="6">
        <v>210123</v>
      </c>
      <c r="M2016" s="2">
        <v>0</v>
      </c>
      <c r="N2016" s="1" t="s">
        <v>1458</v>
      </c>
      <c r="O2016" s="1" t="s">
        <v>651</v>
      </c>
      <c r="P2016" s="2">
        <v>-9732.9</v>
      </c>
      <c r="Q2016" s="2">
        <v>0</v>
      </c>
      <c r="R2016" s="2">
        <v>-4826.45</v>
      </c>
      <c r="S2016" s="2">
        <v>0</v>
      </c>
      <c r="T2016" s="2">
        <v>-14559.35</v>
      </c>
      <c r="U2016" s="2">
        <v>0</v>
      </c>
      <c r="V2016" s="2">
        <v>-9732.9</v>
      </c>
      <c r="W2016" s="2">
        <v>0</v>
      </c>
      <c r="X2016" s="2">
        <v>-4826.45</v>
      </c>
      <c r="Y2016" s="2">
        <v>0</v>
      </c>
      <c r="Z2016" s="2">
        <v>-14559.35</v>
      </c>
      <c r="AA2016" s="2">
        <v>0</v>
      </c>
    </row>
    <row r="2017" spans="1:27" ht="15" customHeight="1" x14ac:dyDescent="0.25">
      <c r="A2017" s="75" t="str">
        <f t="shared" si="93"/>
        <v>LEINFAIgnore</v>
      </c>
      <c r="B2017" s="75" t="str">
        <f>VLOOKUP(L2017,Mapping!D:F,3,0)</f>
        <v>Ignore</v>
      </c>
      <c r="C2017" s="75" t="str">
        <f>VLOOKUP(L2017,Mapping!D:G,4,0)</f>
        <v>Ignore</v>
      </c>
      <c r="D2017" s="78">
        <f t="shared" si="94"/>
        <v>3.4090896999999995E-2</v>
      </c>
      <c r="E2017" s="78">
        <f t="shared" si="95"/>
        <v>0.19771665099999999</v>
      </c>
      <c r="F2017" s="76" t="str">
        <f>VLOOKUP(L2017,Mapping!D:H,5,0)</f>
        <v>AUM</v>
      </c>
      <c r="G2017" s="1" t="s">
        <v>648</v>
      </c>
      <c r="H2017" s="1" t="s">
        <v>371</v>
      </c>
      <c r="I2017" s="1" t="s">
        <v>374</v>
      </c>
      <c r="J2017" s="6">
        <v>212000</v>
      </c>
      <c r="K2017" s="1" t="s">
        <v>681</v>
      </c>
      <c r="L2017" s="6">
        <v>210168</v>
      </c>
      <c r="M2017" s="2">
        <v>0</v>
      </c>
      <c r="N2017" s="1" t="s">
        <v>1019</v>
      </c>
      <c r="O2017" s="1" t="s">
        <v>651</v>
      </c>
      <c r="P2017" s="2">
        <v>0</v>
      </c>
      <c r="Q2017" s="2">
        <v>1636257.54</v>
      </c>
      <c r="R2017" s="2">
        <v>0</v>
      </c>
      <c r="S2017" s="2">
        <v>340908.97</v>
      </c>
      <c r="T2017" s="2">
        <v>0</v>
      </c>
      <c r="U2017" s="2">
        <v>1977166.51</v>
      </c>
      <c r="V2017" s="2">
        <v>0</v>
      </c>
      <c r="W2017" s="2">
        <v>1636257.54</v>
      </c>
      <c r="X2017" s="2">
        <v>0</v>
      </c>
      <c r="Y2017" s="2">
        <v>340908.97</v>
      </c>
      <c r="Z2017" s="2">
        <v>0</v>
      </c>
      <c r="AA2017" s="2">
        <v>1977166.51</v>
      </c>
    </row>
    <row r="2018" spans="1:27" ht="15" customHeight="1" x14ac:dyDescent="0.25">
      <c r="A2018" s="75" t="str">
        <f t="shared" si="93"/>
        <v>LEINFAIgnore</v>
      </c>
      <c r="B2018" s="75" t="str">
        <f>VLOOKUP(L2018,Mapping!D:F,3,0)</f>
        <v>Ignore</v>
      </c>
      <c r="C2018" s="75" t="str">
        <f>VLOOKUP(L2018,Mapping!D:G,4,0)</f>
        <v>Ignore</v>
      </c>
      <c r="D2018" s="78">
        <f t="shared" si="94"/>
        <v>-3.8042566E-2</v>
      </c>
      <c r="E2018" s="78">
        <f t="shared" si="95"/>
        <v>0</v>
      </c>
      <c r="F2018" s="76" t="str">
        <f>VLOOKUP(L2018,Mapping!D:H,5,0)</f>
        <v>AUM</v>
      </c>
      <c r="G2018" s="1" t="s">
        <v>648</v>
      </c>
      <c r="H2018" s="1" t="s">
        <v>371</v>
      </c>
      <c r="I2018" s="1" t="s">
        <v>374</v>
      </c>
      <c r="J2018" s="6">
        <v>212000</v>
      </c>
      <c r="K2018" s="1" t="s">
        <v>681</v>
      </c>
      <c r="L2018" s="6">
        <v>211114</v>
      </c>
      <c r="M2018" s="2">
        <v>0</v>
      </c>
      <c r="N2018" s="1" t="s">
        <v>787</v>
      </c>
      <c r="O2018" s="1" t="s">
        <v>651</v>
      </c>
      <c r="P2018" s="2">
        <v>0</v>
      </c>
      <c r="Q2018" s="2">
        <v>380425.66</v>
      </c>
      <c r="R2018" s="2">
        <v>-380425.66</v>
      </c>
      <c r="S2018" s="2">
        <v>0</v>
      </c>
      <c r="T2018" s="2">
        <v>0</v>
      </c>
      <c r="U2018" s="2">
        <v>0</v>
      </c>
      <c r="V2018" s="2">
        <v>0</v>
      </c>
      <c r="W2018" s="2">
        <v>380425.66</v>
      </c>
      <c r="X2018" s="2">
        <v>-380425.66</v>
      </c>
      <c r="Y2018" s="2">
        <v>0</v>
      </c>
      <c r="Z2018" s="2">
        <v>0</v>
      </c>
      <c r="AA2018" s="2">
        <v>0</v>
      </c>
    </row>
    <row r="2019" spans="1:27" ht="15" customHeight="1" x14ac:dyDescent="0.25">
      <c r="A2019" s="75" t="str">
        <f t="shared" si="93"/>
        <v>LEINFAIgnore</v>
      </c>
      <c r="B2019" s="75" t="str">
        <f>VLOOKUP(L2019,Mapping!D:F,3,0)</f>
        <v>Ignore</v>
      </c>
      <c r="C2019" s="75" t="str">
        <f>VLOOKUP(L2019,Mapping!D:G,4,0)</f>
        <v>Ignore</v>
      </c>
      <c r="D2019" s="78">
        <f t="shared" si="94"/>
        <v>-1.589781E-3</v>
      </c>
      <c r="E2019" s="78">
        <f t="shared" si="95"/>
        <v>-6.8999999999999996E-8</v>
      </c>
      <c r="F2019" s="76" t="str">
        <f>VLOOKUP(L2019,Mapping!D:H,5,0)</f>
        <v>AUM</v>
      </c>
      <c r="G2019" s="1" t="s">
        <v>648</v>
      </c>
      <c r="H2019" s="1" t="s">
        <v>371</v>
      </c>
      <c r="I2019" s="1" t="s">
        <v>374</v>
      </c>
      <c r="J2019" s="6">
        <v>212000</v>
      </c>
      <c r="K2019" s="1" t="s">
        <v>681</v>
      </c>
      <c r="L2019" s="6">
        <v>212101</v>
      </c>
      <c r="M2019" s="2">
        <v>0</v>
      </c>
      <c r="N2019" s="1" t="s">
        <v>684</v>
      </c>
      <c r="O2019" s="1" t="s">
        <v>651</v>
      </c>
      <c r="P2019" s="2">
        <v>0</v>
      </c>
      <c r="Q2019" s="2">
        <v>15897.12</v>
      </c>
      <c r="R2019" s="2">
        <v>-15897.81</v>
      </c>
      <c r="S2019" s="2">
        <v>0</v>
      </c>
      <c r="T2019" s="2">
        <v>-0.69</v>
      </c>
      <c r="U2019" s="2">
        <v>0</v>
      </c>
      <c r="V2019" s="2">
        <v>0</v>
      </c>
      <c r="W2019" s="2">
        <v>15897.12</v>
      </c>
      <c r="X2019" s="2">
        <v>-15897.81</v>
      </c>
      <c r="Y2019" s="2">
        <v>0</v>
      </c>
      <c r="Z2019" s="2">
        <v>-0.69</v>
      </c>
      <c r="AA2019" s="2">
        <v>0</v>
      </c>
    </row>
    <row r="2020" spans="1:27" ht="15" customHeight="1" x14ac:dyDescent="0.25">
      <c r="A2020" s="75" t="str">
        <f t="shared" si="93"/>
        <v>LEINFAIgnore</v>
      </c>
      <c r="B2020" s="75" t="str">
        <f>VLOOKUP(L2020,Mapping!D:F,3,0)</f>
        <v>Ignore</v>
      </c>
      <c r="C2020" s="75" t="str">
        <f>VLOOKUP(L2020,Mapping!D:G,4,0)</f>
        <v>Ignore</v>
      </c>
      <c r="D2020" s="78">
        <f t="shared" si="94"/>
        <v>-6.8351999999999999E-5</v>
      </c>
      <c r="E2020" s="78">
        <f t="shared" si="95"/>
        <v>0</v>
      </c>
      <c r="F2020" s="76" t="str">
        <f>VLOOKUP(L2020,Mapping!D:H,5,0)</f>
        <v>AUM</v>
      </c>
      <c r="G2020" s="1" t="s">
        <v>648</v>
      </c>
      <c r="H2020" s="1" t="s">
        <v>371</v>
      </c>
      <c r="I2020" s="1" t="s">
        <v>374</v>
      </c>
      <c r="J2020" s="6">
        <v>212000</v>
      </c>
      <c r="K2020" s="1" t="s">
        <v>681</v>
      </c>
      <c r="L2020" s="6">
        <v>212109</v>
      </c>
      <c r="M2020" s="2">
        <v>0</v>
      </c>
      <c r="N2020" s="1" t="s">
        <v>1659</v>
      </c>
      <c r="O2020" s="1" t="s">
        <v>651</v>
      </c>
      <c r="P2020" s="2">
        <v>0</v>
      </c>
      <c r="Q2020" s="2">
        <v>683.52</v>
      </c>
      <c r="R2020" s="2">
        <v>-683.52</v>
      </c>
      <c r="S2020" s="2">
        <v>0</v>
      </c>
      <c r="T2020" s="2">
        <v>0</v>
      </c>
      <c r="U2020" s="2">
        <v>0</v>
      </c>
      <c r="V2020" s="2">
        <v>0</v>
      </c>
      <c r="W2020" s="2">
        <v>683.52</v>
      </c>
      <c r="X2020" s="2">
        <v>-683.52</v>
      </c>
      <c r="Y2020" s="2">
        <v>0</v>
      </c>
      <c r="Z2020" s="2">
        <v>0</v>
      </c>
      <c r="AA2020" s="2">
        <v>0</v>
      </c>
    </row>
    <row r="2021" spans="1:27" ht="15" customHeight="1" x14ac:dyDescent="0.25">
      <c r="A2021" s="75" t="str">
        <f t="shared" si="93"/>
        <v>LEINFAIgnore</v>
      </c>
      <c r="B2021" s="75" t="str">
        <f>VLOOKUP(L2021,Mapping!D:F,3,0)</f>
        <v>Ignore</v>
      </c>
      <c r="C2021" s="75" t="str">
        <f>VLOOKUP(L2021,Mapping!D:G,4,0)</f>
        <v>Ignore</v>
      </c>
      <c r="D2021" s="78">
        <f t="shared" si="94"/>
        <v>8.4983999999999998E-5</v>
      </c>
      <c r="E2021" s="78">
        <f t="shared" si="95"/>
        <v>1.0322E-4</v>
      </c>
      <c r="F2021" s="76" t="str">
        <f>VLOOKUP(L2021,Mapping!D:H,5,0)</f>
        <v>AUM</v>
      </c>
      <c r="G2021" s="1" t="s">
        <v>648</v>
      </c>
      <c r="H2021" s="1" t="s">
        <v>371</v>
      </c>
      <c r="I2021" s="1" t="s">
        <v>374</v>
      </c>
      <c r="J2021" s="6">
        <v>212000</v>
      </c>
      <c r="K2021" s="1" t="s">
        <v>681</v>
      </c>
      <c r="L2021" s="6">
        <v>212112</v>
      </c>
      <c r="M2021" s="2">
        <v>0</v>
      </c>
      <c r="N2021" s="1" t="s">
        <v>685</v>
      </c>
      <c r="O2021" s="1" t="s">
        <v>651</v>
      </c>
      <c r="P2021" s="2">
        <v>0</v>
      </c>
      <c r="Q2021" s="2">
        <v>182.36</v>
      </c>
      <c r="R2021" s="2">
        <v>0</v>
      </c>
      <c r="S2021" s="2">
        <v>849.84</v>
      </c>
      <c r="T2021" s="2">
        <v>0</v>
      </c>
      <c r="U2021" s="2">
        <v>1032.2</v>
      </c>
      <c r="V2021" s="2">
        <v>0</v>
      </c>
      <c r="W2021" s="2">
        <v>182.36</v>
      </c>
      <c r="X2021" s="2">
        <v>0</v>
      </c>
      <c r="Y2021" s="2">
        <v>849.84</v>
      </c>
      <c r="Z2021" s="2">
        <v>0</v>
      </c>
      <c r="AA2021" s="2">
        <v>1032.2</v>
      </c>
    </row>
    <row r="2022" spans="1:27" ht="15" customHeight="1" x14ac:dyDescent="0.25">
      <c r="A2022" s="75" t="str">
        <f t="shared" si="93"/>
        <v>LEINFAIgnore</v>
      </c>
      <c r="B2022" s="75" t="str">
        <f>VLOOKUP(L2022,Mapping!D:F,3,0)</f>
        <v>Ignore</v>
      </c>
      <c r="C2022" s="75" t="str">
        <f>VLOOKUP(L2022,Mapping!D:G,4,0)</f>
        <v>Ignore</v>
      </c>
      <c r="D2022" s="78">
        <f t="shared" si="94"/>
        <v>8.4983999999999998E-5</v>
      </c>
      <c r="E2022" s="78">
        <f t="shared" si="95"/>
        <v>1.0322E-4</v>
      </c>
      <c r="F2022" s="76" t="str">
        <f>VLOOKUP(L2022,Mapping!D:H,5,0)</f>
        <v>AUM</v>
      </c>
      <c r="G2022" s="1" t="s">
        <v>648</v>
      </c>
      <c r="H2022" s="1" t="s">
        <v>371</v>
      </c>
      <c r="I2022" s="1" t="s">
        <v>374</v>
      </c>
      <c r="J2022" s="6">
        <v>212000</v>
      </c>
      <c r="K2022" s="1" t="s">
        <v>681</v>
      </c>
      <c r="L2022" s="6">
        <v>212113</v>
      </c>
      <c r="M2022" s="2">
        <v>0</v>
      </c>
      <c r="N2022" s="1" t="s">
        <v>686</v>
      </c>
      <c r="O2022" s="1" t="s">
        <v>651</v>
      </c>
      <c r="P2022" s="2">
        <v>0</v>
      </c>
      <c r="Q2022" s="2">
        <v>182.36</v>
      </c>
      <c r="R2022" s="2">
        <v>0</v>
      </c>
      <c r="S2022" s="2">
        <v>849.84</v>
      </c>
      <c r="T2022" s="2">
        <v>0</v>
      </c>
      <c r="U2022" s="2">
        <v>1032.2</v>
      </c>
      <c r="V2022" s="2">
        <v>0</v>
      </c>
      <c r="W2022" s="2">
        <v>182.36</v>
      </c>
      <c r="X2022" s="2">
        <v>0</v>
      </c>
      <c r="Y2022" s="2">
        <v>849.84</v>
      </c>
      <c r="Z2022" s="2">
        <v>0</v>
      </c>
      <c r="AA2022" s="2">
        <v>1032.2</v>
      </c>
    </row>
    <row r="2023" spans="1:27" ht="15" customHeight="1" x14ac:dyDescent="0.25">
      <c r="A2023" s="75" t="str">
        <f t="shared" si="93"/>
        <v>LEINFAIgnore</v>
      </c>
      <c r="B2023" s="75" t="str">
        <f>VLOOKUP(L2023,Mapping!D:F,3,0)</f>
        <v>Ignore</v>
      </c>
      <c r="C2023" s="75" t="str">
        <f>VLOOKUP(L2023,Mapping!D:G,4,0)</f>
        <v>Ignore</v>
      </c>
      <c r="D2023" s="78">
        <f t="shared" si="94"/>
        <v>-3.1520000000000001E-6</v>
      </c>
      <c r="E2023" s="78">
        <f t="shared" si="95"/>
        <v>1.5697200000000001E-4</v>
      </c>
      <c r="F2023" s="76" t="str">
        <f>VLOOKUP(L2023,Mapping!D:H,5,0)</f>
        <v>AUM</v>
      </c>
      <c r="G2023" s="1" t="s">
        <v>648</v>
      </c>
      <c r="H2023" s="1" t="s">
        <v>371</v>
      </c>
      <c r="I2023" s="1" t="s">
        <v>374</v>
      </c>
      <c r="J2023" s="6">
        <v>212000</v>
      </c>
      <c r="K2023" s="1" t="s">
        <v>681</v>
      </c>
      <c r="L2023" s="6">
        <v>212114</v>
      </c>
      <c r="M2023" s="2">
        <v>0</v>
      </c>
      <c r="N2023" s="1" t="s">
        <v>687</v>
      </c>
      <c r="O2023" s="1" t="s">
        <v>651</v>
      </c>
      <c r="P2023" s="2">
        <v>0</v>
      </c>
      <c r="Q2023" s="2">
        <v>1601.24</v>
      </c>
      <c r="R2023" s="2">
        <v>-31.52</v>
      </c>
      <c r="S2023" s="2">
        <v>0</v>
      </c>
      <c r="T2023" s="2">
        <v>0</v>
      </c>
      <c r="U2023" s="2">
        <v>1569.72</v>
      </c>
      <c r="V2023" s="2">
        <v>0</v>
      </c>
      <c r="W2023" s="2">
        <v>1601.24</v>
      </c>
      <c r="X2023" s="2">
        <v>-31.52</v>
      </c>
      <c r="Y2023" s="2">
        <v>0</v>
      </c>
      <c r="Z2023" s="2">
        <v>0</v>
      </c>
      <c r="AA2023" s="2">
        <v>1569.72</v>
      </c>
    </row>
    <row r="2024" spans="1:27" ht="15" customHeight="1" x14ac:dyDescent="0.25">
      <c r="A2024" s="75" t="str">
        <f t="shared" si="93"/>
        <v>LEINFAIgnore</v>
      </c>
      <c r="B2024" s="75" t="str">
        <f>VLOOKUP(L2024,Mapping!D:F,3,0)</f>
        <v>Ignore</v>
      </c>
      <c r="C2024" s="75" t="str">
        <f>VLOOKUP(L2024,Mapping!D:G,4,0)</f>
        <v>Ignore</v>
      </c>
      <c r="D2024" s="78">
        <f t="shared" si="94"/>
        <v>-4.7199999999999998E-4</v>
      </c>
      <c r="E2024" s="78">
        <f t="shared" si="95"/>
        <v>0</v>
      </c>
      <c r="F2024" s="76" t="str">
        <f>VLOOKUP(L2024,Mapping!D:H,5,0)</f>
        <v>AUM</v>
      </c>
      <c r="G2024" s="1" t="s">
        <v>648</v>
      </c>
      <c r="H2024" s="1" t="s">
        <v>371</v>
      </c>
      <c r="I2024" s="1" t="s">
        <v>374</v>
      </c>
      <c r="J2024" s="6">
        <v>212000</v>
      </c>
      <c r="K2024" s="1" t="s">
        <v>681</v>
      </c>
      <c r="L2024" s="6">
        <v>212118</v>
      </c>
      <c r="M2024" s="2">
        <v>0</v>
      </c>
      <c r="N2024" s="1" t="s">
        <v>1715</v>
      </c>
      <c r="O2024" s="1" t="s">
        <v>651</v>
      </c>
      <c r="P2024" s="2">
        <v>0</v>
      </c>
      <c r="Q2024" s="2">
        <v>4720</v>
      </c>
      <c r="R2024" s="2">
        <v>-4720</v>
      </c>
      <c r="S2024" s="2">
        <v>0</v>
      </c>
      <c r="T2024" s="2">
        <v>0</v>
      </c>
      <c r="U2024" s="2">
        <v>0</v>
      </c>
      <c r="V2024" s="2">
        <v>0</v>
      </c>
      <c r="W2024" s="2">
        <v>4720</v>
      </c>
      <c r="X2024" s="2">
        <v>-4720</v>
      </c>
      <c r="Y2024" s="2">
        <v>0</v>
      </c>
      <c r="Z2024" s="2">
        <v>0</v>
      </c>
      <c r="AA2024" s="2">
        <v>0</v>
      </c>
    </row>
    <row r="2025" spans="1:27" ht="15" customHeight="1" x14ac:dyDescent="0.25">
      <c r="A2025" s="75" t="str">
        <f t="shared" si="93"/>
        <v>LEINFAIgnore</v>
      </c>
      <c r="B2025" s="75" t="str">
        <f>VLOOKUP(L2025,Mapping!D:F,3,0)</f>
        <v>Ignore</v>
      </c>
      <c r="C2025" s="75" t="str">
        <f>VLOOKUP(L2025,Mapping!D:G,4,0)</f>
        <v>Ignore</v>
      </c>
      <c r="D2025" s="78">
        <f t="shared" si="94"/>
        <v>-8.4847810999999995E-2</v>
      </c>
      <c r="E2025" s="78">
        <f t="shared" si="95"/>
        <v>0.13051379399999999</v>
      </c>
      <c r="F2025" s="76" t="str">
        <f>VLOOKUP(L2025,Mapping!D:H,5,0)</f>
        <v>AUM</v>
      </c>
      <c r="G2025" s="1" t="s">
        <v>648</v>
      </c>
      <c r="H2025" s="1" t="s">
        <v>371</v>
      </c>
      <c r="I2025" s="1" t="s">
        <v>374</v>
      </c>
      <c r="J2025" s="6">
        <v>212000</v>
      </c>
      <c r="K2025" s="1" t="s">
        <v>681</v>
      </c>
      <c r="L2025" s="6">
        <v>212121</v>
      </c>
      <c r="M2025" s="2">
        <v>0</v>
      </c>
      <c r="N2025" s="1" t="s">
        <v>688</v>
      </c>
      <c r="O2025" s="1" t="s">
        <v>651</v>
      </c>
      <c r="P2025" s="2">
        <v>0</v>
      </c>
      <c r="Q2025" s="2">
        <v>2153616.0499999998</v>
      </c>
      <c r="R2025" s="2">
        <v>-848478.11</v>
      </c>
      <c r="S2025" s="2">
        <v>0</v>
      </c>
      <c r="T2025" s="2">
        <v>0</v>
      </c>
      <c r="U2025" s="2">
        <v>1305137.94</v>
      </c>
      <c r="V2025" s="2">
        <v>0</v>
      </c>
      <c r="W2025" s="2">
        <v>2153616.0499999998</v>
      </c>
      <c r="X2025" s="2">
        <v>-848478.11</v>
      </c>
      <c r="Y2025" s="2">
        <v>0</v>
      </c>
      <c r="Z2025" s="2">
        <v>0</v>
      </c>
      <c r="AA2025" s="2">
        <v>1305137.94</v>
      </c>
    </row>
    <row r="2026" spans="1:27" ht="15" customHeight="1" x14ac:dyDescent="0.25">
      <c r="A2026" s="75" t="str">
        <f t="shared" si="93"/>
        <v>LEINFAIgnore</v>
      </c>
      <c r="B2026" s="75" t="str">
        <f>VLOOKUP(L2026,Mapping!D:F,3,0)</f>
        <v>Ignore</v>
      </c>
      <c r="C2026" s="75" t="str">
        <f>VLOOKUP(L2026,Mapping!D:G,4,0)</f>
        <v>Ignore</v>
      </c>
      <c r="D2026" s="78">
        <f t="shared" si="94"/>
        <v>-3.5275069999999999E-2</v>
      </c>
      <c r="E2026" s="78">
        <f t="shared" si="95"/>
        <v>2.1439319999999999E-3</v>
      </c>
      <c r="F2026" s="76" t="str">
        <f>VLOOKUP(L2026,Mapping!D:H,5,0)</f>
        <v>AUM</v>
      </c>
      <c r="G2026" s="1" t="s">
        <v>648</v>
      </c>
      <c r="H2026" s="1" t="s">
        <v>371</v>
      </c>
      <c r="I2026" s="1" t="s">
        <v>374</v>
      </c>
      <c r="J2026" s="6">
        <v>212000</v>
      </c>
      <c r="K2026" s="1" t="s">
        <v>681</v>
      </c>
      <c r="L2026" s="6">
        <v>212124</v>
      </c>
      <c r="M2026" s="2">
        <v>0</v>
      </c>
      <c r="N2026" s="1" t="s">
        <v>689</v>
      </c>
      <c r="O2026" s="1" t="s">
        <v>651</v>
      </c>
      <c r="P2026" s="2">
        <v>0</v>
      </c>
      <c r="Q2026" s="2">
        <v>374190.02</v>
      </c>
      <c r="R2026" s="2">
        <v>-352750.7</v>
      </c>
      <c r="S2026" s="2">
        <v>0</v>
      </c>
      <c r="T2026" s="2">
        <v>0</v>
      </c>
      <c r="U2026" s="2">
        <v>21439.32</v>
      </c>
      <c r="V2026" s="2">
        <v>0</v>
      </c>
      <c r="W2026" s="2">
        <v>374190.02</v>
      </c>
      <c r="X2026" s="2">
        <v>-352750.7</v>
      </c>
      <c r="Y2026" s="2">
        <v>0</v>
      </c>
      <c r="Z2026" s="2">
        <v>0</v>
      </c>
      <c r="AA2026" s="2">
        <v>21439.32</v>
      </c>
    </row>
    <row r="2027" spans="1:27" ht="15" customHeight="1" x14ac:dyDescent="0.25">
      <c r="A2027" s="75" t="str">
        <f t="shared" si="93"/>
        <v>LEINFAIgnore</v>
      </c>
      <c r="B2027" s="75" t="str">
        <f>VLOOKUP(L2027,Mapping!D:F,3,0)</f>
        <v>Ignore</v>
      </c>
      <c r="C2027" s="75" t="str">
        <f>VLOOKUP(L2027,Mapping!D:G,4,0)</f>
        <v>Ignore</v>
      </c>
      <c r="D2027" s="78">
        <f t="shared" si="94"/>
        <v>-7.6561000000000001E-5</v>
      </c>
      <c r="E2027" s="78">
        <f t="shared" si="95"/>
        <v>3E-9</v>
      </c>
      <c r="F2027" s="76" t="str">
        <f>VLOOKUP(L2027,Mapping!D:H,5,0)</f>
        <v>AUM</v>
      </c>
      <c r="G2027" s="1" t="s">
        <v>648</v>
      </c>
      <c r="H2027" s="1" t="s">
        <v>371</v>
      </c>
      <c r="I2027" s="1" t="s">
        <v>374</v>
      </c>
      <c r="J2027" s="6">
        <v>212000</v>
      </c>
      <c r="K2027" s="1" t="s">
        <v>681</v>
      </c>
      <c r="L2027" s="6">
        <v>212132</v>
      </c>
      <c r="M2027" s="2">
        <v>0</v>
      </c>
      <c r="N2027" s="1" t="s">
        <v>1459</v>
      </c>
      <c r="O2027" s="1" t="s">
        <v>651</v>
      </c>
      <c r="P2027" s="2">
        <v>0</v>
      </c>
      <c r="Q2027" s="2">
        <v>765.64</v>
      </c>
      <c r="R2027" s="2">
        <v>-765.61</v>
      </c>
      <c r="S2027" s="2">
        <v>0</v>
      </c>
      <c r="T2027" s="2">
        <v>0</v>
      </c>
      <c r="U2027" s="2">
        <v>0.03</v>
      </c>
      <c r="V2027" s="2">
        <v>0</v>
      </c>
      <c r="W2027" s="2">
        <v>765.64</v>
      </c>
      <c r="X2027" s="2">
        <v>-765.61</v>
      </c>
      <c r="Y2027" s="2">
        <v>0</v>
      </c>
      <c r="Z2027" s="2">
        <v>0</v>
      </c>
      <c r="AA2027" s="2">
        <v>0.03</v>
      </c>
    </row>
    <row r="2028" spans="1:27" ht="15" customHeight="1" x14ac:dyDescent="0.25">
      <c r="A2028" s="75" t="str">
        <f t="shared" si="93"/>
        <v>LEINFAIgnore</v>
      </c>
      <c r="B2028" s="75" t="str">
        <f>VLOOKUP(L2028,Mapping!D:F,3,0)</f>
        <v>Ignore</v>
      </c>
      <c r="C2028" s="75" t="str">
        <f>VLOOKUP(L2028,Mapping!D:G,4,0)</f>
        <v>Ignore</v>
      </c>
      <c r="D2028" s="78">
        <f t="shared" si="94"/>
        <v>-0.26176668599999997</v>
      </c>
      <c r="E2028" s="78">
        <f t="shared" si="95"/>
        <v>0</v>
      </c>
      <c r="F2028" s="76" t="str">
        <f>VLOOKUP(L2028,Mapping!D:H,5,0)</f>
        <v>AUM</v>
      </c>
      <c r="G2028" s="1" t="s">
        <v>648</v>
      </c>
      <c r="H2028" s="1" t="s">
        <v>371</v>
      </c>
      <c r="I2028" s="1" t="s">
        <v>374</v>
      </c>
      <c r="J2028" s="6">
        <v>212000</v>
      </c>
      <c r="K2028" s="1" t="s">
        <v>681</v>
      </c>
      <c r="L2028" s="6">
        <v>212150</v>
      </c>
      <c r="M2028" s="2">
        <v>0</v>
      </c>
      <c r="N2028" s="1" t="s">
        <v>907</v>
      </c>
      <c r="O2028" s="1" t="s">
        <v>651</v>
      </c>
      <c r="P2028" s="2">
        <v>0</v>
      </c>
      <c r="Q2028" s="2">
        <v>2617666.86</v>
      </c>
      <c r="R2028" s="2">
        <v>-2617666.86</v>
      </c>
      <c r="S2028" s="2">
        <v>0</v>
      </c>
      <c r="T2028" s="2">
        <v>0</v>
      </c>
      <c r="U2028" s="2">
        <v>0</v>
      </c>
      <c r="V2028" s="2">
        <v>0</v>
      </c>
      <c r="W2028" s="2">
        <v>2617666.86</v>
      </c>
      <c r="X2028" s="2">
        <v>-2617666.86</v>
      </c>
      <c r="Y2028" s="2">
        <v>0</v>
      </c>
      <c r="Z2028" s="2">
        <v>0</v>
      </c>
      <c r="AA2028" s="2">
        <v>0</v>
      </c>
    </row>
    <row r="2029" spans="1:27" ht="15" customHeight="1" x14ac:dyDescent="0.25">
      <c r="A2029" s="75" t="str">
        <f t="shared" si="93"/>
        <v>LEINFAIgnore</v>
      </c>
      <c r="B2029" s="75" t="str">
        <f>VLOOKUP(L2029,Mapping!D:F,3,0)</f>
        <v>Ignore</v>
      </c>
      <c r="C2029" s="75" t="str">
        <f>VLOOKUP(L2029,Mapping!D:G,4,0)</f>
        <v>Ignore</v>
      </c>
      <c r="D2029" s="78">
        <f t="shared" si="94"/>
        <v>3.61E-2</v>
      </c>
      <c r="E2029" s="78">
        <f t="shared" si="95"/>
        <v>0</v>
      </c>
      <c r="F2029" s="76" t="str">
        <f>VLOOKUP(L2029,Mapping!D:H,5,0)</f>
        <v>AUM</v>
      </c>
      <c r="G2029" s="1" t="s">
        <v>648</v>
      </c>
      <c r="H2029" s="1" t="s">
        <v>371</v>
      </c>
      <c r="I2029" s="1" t="s">
        <v>374</v>
      </c>
      <c r="J2029" s="6">
        <v>212000</v>
      </c>
      <c r="K2029" s="1" t="s">
        <v>681</v>
      </c>
      <c r="L2029" s="6">
        <v>212154</v>
      </c>
      <c r="M2029" s="2">
        <v>0</v>
      </c>
      <c r="N2029" s="1" t="s">
        <v>1464</v>
      </c>
      <c r="O2029" s="1" t="s">
        <v>651</v>
      </c>
      <c r="P2029" s="2">
        <v>-361000</v>
      </c>
      <c r="Q2029" s="2">
        <v>0</v>
      </c>
      <c r="R2029" s="2">
        <v>0</v>
      </c>
      <c r="S2029" s="2">
        <v>361000</v>
      </c>
      <c r="T2029" s="2">
        <v>0</v>
      </c>
      <c r="U2029" s="2">
        <v>0</v>
      </c>
      <c r="V2029" s="2">
        <v>-361000</v>
      </c>
      <c r="W2029" s="2">
        <v>0</v>
      </c>
      <c r="X2029" s="2">
        <v>0</v>
      </c>
      <c r="Y2029" s="2">
        <v>361000</v>
      </c>
      <c r="Z2029" s="2">
        <v>0</v>
      </c>
      <c r="AA2029" s="2">
        <v>0</v>
      </c>
    </row>
    <row r="2030" spans="1:27" ht="15" customHeight="1" x14ac:dyDescent="0.25">
      <c r="A2030" s="75" t="str">
        <f t="shared" si="93"/>
        <v>LEINFAIgnore</v>
      </c>
      <c r="B2030" s="75" t="str">
        <f>VLOOKUP(L2030,Mapping!D:F,3,0)</f>
        <v>Ignore</v>
      </c>
      <c r="C2030" s="75" t="str">
        <f>VLOOKUP(L2030,Mapping!D:G,4,0)</f>
        <v>Ignore</v>
      </c>
      <c r="D2030" s="78">
        <f t="shared" si="94"/>
        <v>-5.5000000000000003E-4</v>
      </c>
      <c r="E2030" s="78">
        <f t="shared" si="95"/>
        <v>0</v>
      </c>
      <c r="F2030" s="76" t="str">
        <f>VLOOKUP(L2030,Mapping!D:H,5,0)</f>
        <v>AUM</v>
      </c>
      <c r="G2030" s="1" t="s">
        <v>648</v>
      </c>
      <c r="H2030" s="1" t="s">
        <v>371</v>
      </c>
      <c r="I2030" s="1" t="s">
        <v>374</v>
      </c>
      <c r="J2030" s="6">
        <v>212000</v>
      </c>
      <c r="K2030" s="1" t="s">
        <v>681</v>
      </c>
      <c r="L2030" s="6">
        <v>212183</v>
      </c>
      <c r="M2030" s="2">
        <v>0</v>
      </c>
      <c r="N2030" s="1" t="s">
        <v>1465</v>
      </c>
      <c r="O2030" s="1" t="s">
        <v>651</v>
      </c>
      <c r="P2030" s="2">
        <v>0</v>
      </c>
      <c r="Q2030" s="2">
        <v>5500</v>
      </c>
      <c r="R2030" s="2">
        <v>-5500</v>
      </c>
      <c r="S2030" s="2">
        <v>0</v>
      </c>
      <c r="T2030" s="2">
        <v>0</v>
      </c>
      <c r="U2030" s="2">
        <v>0</v>
      </c>
      <c r="V2030" s="2">
        <v>0</v>
      </c>
      <c r="W2030" s="2">
        <v>5500</v>
      </c>
      <c r="X2030" s="2">
        <v>-5500</v>
      </c>
      <c r="Y2030" s="2">
        <v>0</v>
      </c>
      <c r="Z2030" s="2">
        <v>0</v>
      </c>
      <c r="AA2030" s="2">
        <v>0</v>
      </c>
    </row>
    <row r="2031" spans="1:27" ht="15" customHeight="1" x14ac:dyDescent="0.25">
      <c r="A2031" s="75" t="str">
        <f t="shared" si="93"/>
        <v>LEINFAIgnore</v>
      </c>
      <c r="B2031" s="75" t="str">
        <f>VLOOKUP(L2031,Mapping!D:F,3,0)</f>
        <v>Ignore</v>
      </c>
      <c r="C2031" s="75" t="str">
        <f>VLOOKUP(L2031,Mapping!D:G,4,0)</f>
        <v>Ignore</v>
      </c>
      <c r="D2031" s="78">
        <f t="shared" si="94"/>
        <v>-2.1112959999999999E-3</v>
      </c>
      <c r="E2031" s="78">
        <f t="shared" si="95"/>
        <v>1.8386159999999999E-3</v>
      </c>
      <c r="F2031" s="76" t="str">
        <f>VLOOKUP(L2031,Mapping!D:H,5,0)</f>
        <v>AUM</v>
      </c>
      <c r="G2031" s="1" t="s">
        <v>648</v>
      </c>
      <c r="H2031" s="1" t="s">
        <v>371</v>
      </c>
      <c r="I2031" s="1" t="s">
        <v>374</v>
      </c>
      <c r="J2031" s="6">
        <v>212000</v>
      </c>
      <c r="K2031" s="1" t="s">
        <v>681</v>
      </c>
      <c r="L2031" s="6">
        <v>212185</v>
      </c>
      <c r="M2031" s="2">
        <v>0</v>
      </c>
      <c r="N2031" s="1" t="s">
        <v>1020</v>
      </c>
      <c r="O2031" s="1" t="s">
        <v>651</v>
      </c>
      <c r="P2031" s="2">
        <v>0</v>
      </c>
      <c r="Q2031" s="2">
        <v>39499.120000000003</v>
      </c>
      <c r="R2031" s="2">
        <v>-21112.959999999999</v>
      </c>
      <c r="S2031" s="2">
        <v>0</v>
      </c>
      <c r="T2031" s="2">
        <v>0</v>
      </c>
      <c r="U2031" s="2">
        <v>18386.16</v>
      </c>
      <c r="V2031" s="2">
        <v>0</v>
      </c>
      <c r="W2031" s="2">
        <v>39499.120000000003</v>
      </c>
      <c r="X2031" s="2">
        <v>-21112.959999999999</v>
      </c>
      <c r="Y2031" s="2">
        <v>0</v>
      </c>
      <c r="Z2031" s="2">
        <v>0</v>
      </c>
      <c r="AA2031" s="2">
        <v>18386.16</v>
      </c>
    </row>
    <row r="2032" spans="1:27" ht="15" customHeight="1" x14ac:dyDescent="0.25">
      <c r="A2032" s="75" t="str">
        <f t="shared" si="93"/>
        <v>LEINFAIgnore</v>
      </c>
      <c r="B2032" s="75" t="str">
        <f>VLOOKUP(L2032,Mapping!D:F,3,0)</f>
        <v>Ignore</v>
      </c>
      <c r="C2032" s="75" t="str">
        <f>VLOOKUP(L2032,Mapping!D:G,4,0)</f>
        <v>Ignore</v>
      </c>
      <c r="D2032" s="78">
        <f t="shared" si="94"/>
        <v>-6.308442E-3</v>
      </c>
      <c r="E2032" s="78">
        <f t="shared" si="95"/>
        <v>8.0000000000000002E-8</v>
      </c>
      <c r="F2032" s="76" t="str">
        <f>VLOOKUP(L2032,Mapping!D:H,5,0)</f>
        <v>AUM</v>
      </c>
      <c r="G2032" s="1" t="s">
        <v>648</v>
      </c>
      <c r="H2032" s="1" t="s">
        <v>371</v>
      </c>
      <c r="I2032" s="1" t="s">
        <v>374</v>
      </c>
      <c r="J2032" s="6">
        <v>212000</v>
      </c>
      <c r="K2032" s="1" t="s">
        <v>681</v>
      </c>
      <c r="L2032" s="6">
        <v>212187</v>
      </c>
      <c r="M2032" s="2">
        <v>0</v>
      </c>
      <c r="N2032" s="1" t="s">
        <v>1203</v>
      </c>
      <c r="O2032" s="1" t="s">
        <v>651</v>
      </c>
      <c r="P2032" s="2">
        <v>0</v>
      </c>
      <c r="Q2032" s="2">
        <v>63085.22</v>
      </c>
      <c r="R2032" s="2">
        <v>-63084.42</v>
      </c>
      <c r="S2032" s="2">
        <v>0</v>
      </c>
      <c r="T2032" s="2">
        <v>0</v>
      </c>
      <c r="U2032" s="2">
        <v>0.8</v>
      </c>
      <c r="V2032" s="2">
        <v>0</v>
      </c>
      <c r="W2032" s="2">
        <v>63085.22</v>
      </c>
      <c r="X2032" s="2">
        <v>-63084.42</v>
      </c>
      <c r="Y2032" s="2">
        <v>0</v>
      </c>
      <c r="Z2032" s="2">
        <v>0</v>
      </c>
      <c r="AA2032" s="2">
        <v>0.8</v>
      </c>
    </row>
    <row r="2033" spans="1:27" ht="15" customHeight="1" x14ac:dyDescent="0.25">
      <c r="A2033" s="75" t="str">
        <f t="shared" si="93"/>
        <v>LEINFAIgnore</v>
      </c>
      <c r="B2033" s="75" t="str">
        <f>VLOOKUP(L2033,Mapping!D:F,3,0)</f>
        <v>Ignore</v>
      </c>
      <c r="C2033" s="75" t="str">
        <f>VLOOKUP(L2033,Mapping!D:G,4,0)</f>
        <v>Ignore</v>
      </c>
      <c r="D2033" s="78">
        <f t="shared" si="94"/>
        <v>-2.746723E-3</v>
      </c>
      <c r="E2033" s="78">
        <f t="shared" si="95"/>
        <v>1.353408E-3</v>
      </c>
      <c r="F2033" s="76" t="str">
        <f>VLOOKUP(L2033,Mapping!D:H,5,0)</f>
        <v>AUM</v>
      </c>
      <c r="G2033" s="1" t="s">
        <v>648</v>
      </c>
      <c r="H2033" s="1" t="s">
        <v>371</v>
      </c>
      <c r="I2033" s="1" t="s">
        <v>374</v>
      </c>
      <c r="J2033" s="6">
        <v>212000</v>
      </c>
      <c r="K2033" s="1" t="s">
        <v>681</v>
      </c>
      <c r="L2033" s="6">
        <v>212194</v>
      </c>
      <c r="M2033" s="2">
        <v>0</v>
      </c>
      <c r="N2033" s="1" t="s">
        <v>691</v>
      </c>
      <c r="O2033" s="1" t="s">
        <v>651</v>
      </c>
      <c r="P2033" s="2">
        <v>0</v>
      </c>
      <c r="Q2033" s="2">
        <v>41001.31</v>
      </c>
      <c r="R2033" s="2">
        <v>-27467.23</v>
      </c>
      <c r="S2033" s="2">
        <v>0</v>
      </c>
      <c r="T2033" s="2">
        <v>0</v>
      </c>
      <c r="U2033" s="2">
        <v>13534.08</v>
      </c>
      <c r="V2033" s="2">
        <v>0</v>
      </c>
      <c r="W2033" s="2">
        <v>41001.31</v>
      </c>
      <c r="X2033" s="2">
        <v>-27467.23</v>
      </c>
      <c r="Y2033" s="2">
        <v>0</v>
      </c>
      <c r="Z2033" s="2">
        <v>0</v>
      </c>
      <c r="AA2033" s="2">
        <v>13534.08</v>
      </c>
    </row>
    <row r="2034" spans="1:27" ht="15" customHeight="1" x14ac:dyDescent="0.25">
      <c r="A2034" s="75" t="str">
        <f t="shared" si="93"/>
        <v>LEINFAIgnore</v>
      </c>
      <c r="B2034" s="75" t="str">
        <f>VLOOKUP(L2034,Mapping!D:F,3,0)</f>
        <v>Ignore</v>
      </c>
      <c r="C2034" s="75" t="str">
        <f>VLOOKUP(L2034,Mapping!D:G,4,0)</f>
        <v>Ignore</v>
      </c>
      <c r="D2034" s="78">
        <f t="shared" si="94"/>
        <v>-1.1050000000000001E-3</v>
      </c>
      <c r="E2034" s="78">
        <f t="shared" si="95"/>
        <v>0</v>
      </c>
      <c r="F2034" s="76" t="str">
        <f>VLOOKUP(L2034,Mapping!D:H,5,0)</f>
        <v>AUM</v>
      </c>
      <c r="G2034" s="1" t="s">
        <v>648</v>
      </c>
      <c r="H2034" s="1" t="s">
        <v>371</v>
      </c>
      <c r="I2034" s="1" t="s">
        <v>374</v>
      </c>
      <c r="J2034" s="6">
        <v>212000</v>
      </c>
      <c r="K2034" s="1" t="s">
        <v>681</v>
      </c>
      <c r="L2034" s="6">
        <v>212197</v>
      </c>
      <c r="M2034" s="2">
        <v>0</v>
      </c>
      <c r="N2034" s="1" t="s">
        <v>942</v>
      </c>
      <c r="O2034" s="1" t="s">
        <v>651</v>
      </c>
      <c r="P2034" s="2">
        <v>0</v>
      </c>
      <c r="Q2034" s="2">
        <v>11050</v>
      </c>
      <c r="R2034" s="2">
        <v>-11050</v>
      </c>
      <c r="S2034" s="2">
        <v>0</v>
      </c>
      <c r="T2034" s="2">
        <v>0</v>
      </c>
      <c r="U2034" s="2">
        <v>0</v>
      </c>
      <c r="V2034" s="2">
        <v>0</v>
      </c>
      <c r="W2034" s="2">
        <v>11050</v>
      </c>
      <c r="X2034" s="2">
        <v>-11050</v>
      </c>
      <c r="Y2034" s="2">
        <v>0</v>
      </c>
      <c r="Z2034" s="2">
        <v>0</v>
      </c>
      <c r="AA2034" s="2">
        <v>0</v>
      </c>
    </row>
    <row r="2035" spans="1:27" ht="15" customHeight="1" x14ac:dyDescent="0.25">
      <c r="A2035" s="75" t="str">
        <f t="shared" si="93"/>
        <v>LEINFAIgnore</v>
      </c>
      <c r="B2035" s="75" t="str">
        <f>VLOOKUP(L2035,Mapping!D:F,3,0)</f>
        <v>Ignore</v>
      </c>
      <c r="C2035" s="75" t="str">
        <f>VLOOKUP(L2035,Mapping!D:G,4,0)</f>
        <v>Ignore</v>
      </c>
      <c r="D2035" s="78">
        <f t="shared" si="94"/>
        <v>8.1458731999999992E-2</v>
      </c>
      <c r="E2035" s="78">
        <f t="shared" si="95"/>
        <v>8.1458790000000003E-2</v>
      </c>
      <c r="F2035" s="76" t="str">
        <f>VLOOKUP(L2035,Mapping!D:H,5,0)</f>
        <v>AUM</v>
      </c>
      <c r="G2035" s="1" t="s">
        <v>648</v>
      </c>
      <c r="H2035" s="1" t="s">
        <v>371</v>
      </c>
      <c r="I2035" s="1" t="s">
        <v>374</v>
      </c>
      <c r="J2035" s="6">
        <v>212000</v>
      </c>
      <c r="K2035" s="1" t="s">
        <v>681</v>
      </c>
      <c r="L2035" s="6">
        <v>212220</v>
      </c>
      <c r="M2035" s="2">
        <v>0</v>
      </c>
      <c r="N2035" s="1" t="s">
        <v>692</v>
      </c>
      <c r="O2035" s="1" t="s">
        <v>651</v>
      </c>
      <c r="P2035" s="2">
        <v>0</v>
      </c>
      <c r="Q2035" s="2">
        <v>0.57999999999999996</v>
      </c>
      <c r="R2035" s="2">
        <v>0</v>
      </c>
      <c r="S2035" s="2">
        <v>814587.32</v>
      </c>
      <c r="T2035" s="2">
        <v>0</v>
      </c>
      <c r="U2035" s="2">
        <v>814587.9</v>
      </c>
      <c r="V2035" s="2">
        <v>0</v>
      </c>
      <c r="W2035" s="2">
        <v>0.57999999999999996</v>
      </c>
      <c r="X2035" s="2">
        <v>0</v>
      </c>
      <c r="Y2035" s="2">
        <v>814587.32</v>
      </c>
      <c r="Z2035" s="2">
        <v>0</v>
      </c>
      <c r="AA2035" s="2">
        <v>814587.9</v>
      </c>
    </row>
    <row r="2036" spans="1:27" ht="15" customHeight="1" x14ac:dyDescent="0.25">
      <c r="A2036" s="75" t="str">
        <f t="shared" si="93"/>
        <v>LEINFAIgnore</v>
      </c>
      <c r="B2036" s="75" t="str">
        <f>VLOOKUP(L2036,Mapping!D:F,3,0)</f>
        <v>Ignore</v>
      </c>
      <c r="C2036" s="75" t="str">
        <f>VLOOKUP(L2036,Mapping!D:G,4,0)</f>
        <v>Ignore</v>
      </c>
      <c r="D2036" s="78">
        <f t="shared" si="94"/>
        <v>-4.6102707999999999E-2</v>
      </c>
      <c r="E2036" s="78">
        <f t="shared" si="95"/>
        <v>-4.6102707999999999E-2</v>
      </c>
      <c r="F2036" s="76" t="str">
        <f>VLOOKUP(L2036,Mapping!D:H,5,0)</f>
        <v>AUM</v>
      </c>
      <c r="G2036" s="1" t="s">
        <v>648</v>
      </c>
      <c r="H2036" s="1" t="s">
        <v>371</v>
      </c>
      <c r="I2036" s="1" t="s">
        <v>374</v>
      </c>
      <c r="J2036" s="6">
        <v>212000</v>
      </c>
      <c r="K2036" s="1" t="s">
        <v>681</v>
      </c>
      <c r="L2036" s="6">
        <v>212223</v>
      </c>
      <c r="M2036" s="2">
        <v>0</v>
      </c>
      <c r="N2036" s="1" t="s">
        <v>693</v>
      </c>
      <c r="O2036" s="1" t="s">
        <v>651</v>
      </c>
      <c r="P2036" s="2">
        <v>0</v>
      </c>
      <c r="Q2036" s="2">
        <v>0</v>
      </c>
      <c r="R2036" s="2">
        <v>-461027.08</v>
      </c>
      <c r="S2036" s="2">
        <v>0</v>
      </c>
      <c r="T2036" s="2">
        <v>-461027.08</v>
      </c>
      <c r="U2036" s="2">
        <v>0</v>
      </c>
      <c r="V2036" s="2">
        <v>0</v>
      </c>
      <c r="W2036" s="2">
        <v>0</v>
      </c>
      <c r="X2036" s="2">
        <v>-461027.08</v>
      </c>
      <c r="Y2036" s="2">
        <v>0</v>
      </c>
      <c r="Z2036" s="2">
        <v>-461027.08</v>
      </c>
      <c r="AA2036" s="2">
        <v>0</v>
      </c>
    </row>
    <row r="2037" spans="1:27" ht="15" customHeight="1" x14ac:dyDescent="0.25">
      <c r="A2037" s="75" t="str">
        <f t="shared" si="93"/>
        <v>LEINFAIgnore</v>
      </c>
      <c r="B2037" s="75" t="str">
        <f>VLOOKUP(L2037,Mapping!D:F,3,0)</f>
        <v>Ignore</v>
      </c>
      <c r="C2037" s="75" t="str">
        <f>VLOOKUP(L2037,Mapping!D:G,4,0)</f>
        <v>Ignore</v>
      </c>
      <c r="D2037" s="78">
        <f t="shared" si="94"/>
        <v>1.2341022E-2</v>
      </c>
      <c r="E2037" s="78">
        <f t="shared" si="95"/>
        <v>1.3744979000000001E-2</v>
      </c>
      <c r="F2037" s="76" t="str">
        <f>VLOOKUP(L2037,Mapping!D:H,5,0)</f>
        <v>AUM</v>
      </c>
      <c r="G2037" s="1" t="s">
        <v>648</v>
      </c>
      <c r="H2037" s="1" t="s">
        <v>371</v>
      </c>
      <c r="I2037" s="1" t="s">
        <v>374</v>
      </c>
      <c r="J2037" s="6">
        <v>212000</v>
      </c>
      <c r="K2037" s="1" t="s">
        <v>681</v>
      </c>
      <c r="L2037" s="6">
        <v>212227</v>
      </c>
      <c r="M2037" s="2">
        <v>0</v>
      </c>
      <c r="N2037" s="1" t="s">
        <v>836</v>
      </c>
      <c r="O2037" s="1" t="s">
        <v>651</v>
      </c>
      <c r="P2037" s="2">
        <v>0</v>
      </c>
      <c r="Q2037" s="2">
        <v>14039.57</v>
      </c>
      <c r="R2037" s="2">
        <v>0</v>
      </c>
      <c r="S2037" s="2">
        <v>123410.22</v>
      </c>
      <c r="T2037" s="2">
        <v>0</v>
      </c>
      <c r="U2037" s="2">
        <v>137449.79</v>
      </c>
      <c r="V2037" s="2">
        <v>0</v>
      </c>
      <c r="W2037" s="2">
        <v>14039.57</v>
      </c>
      <c r="X2037" s="2">
        <v>0</v>
      </c>
      <c r="Y2037" s="2">
        <v>123410.22</v>
      </c>
      <c r="Z2037" s="2">
        <v>0</v>
      </c>
      <c r="AA2037" s="2">
        <v>137449.79</v>
      </c>
    </row>
    <row r="2038" spans="1:27" ht="15" customHeight="1" x14ac:dyDescent="0.25">
      <c r="A2038" s="75" t="str">
        <f t="shared" si="93"/>
        <v>LEINFAIgnore</v>
      </c>
      <c r="B2038" s="75" t="str">
        <f>VLOOKUP(L2038,Mapping!D:F,3,0)</f>
        <v>Ignore</v>
      </c>
      <c r="C2038" s="75" t="str">
        <f>VLOOKUP(L2038,Mapping!D:G,4,0)</f>
        <v>Ignore</v>
      </c>
      <c r="D2038" s="78">
        <f t="shared" si="94"/>
        <v>-3.5899999999999999E-6</v>
      </c>
      <c r="E2038" s="78">
        <f t="shared" si="95"/>
        <v>1.0711E-5</v>
      </c>
      <c r="F2038" s="76" t="str">
        <f>VLOOKUP(L2038,Mapping!D:H,5,0)</f>
        <v>AUM</v>
      </c>
      <c r="G2038" s="1" t="s">
        <v>648</v>
      </c>
      <c r="H2038" s="1" t="s">
        <v>371</v>
      </c>
      <c r="I2038" s="1" t="s">
        <v>374</v>
      </c>
      <c r="J2038" s="6">
        <v>212000</v>
      </c>
      <c r="K2038" s="1" t="s">
        <v>681</v>
      </c>
      <c r="L2038" s="6">
        <v>212231</v>
      </c>
      <c r="M2038" s="2">
        <v>0</v>
      </c>
      <c r="N2038" s="1" t="s">
        <v>910</v>
      </c>
      <c r="O2038" s="1" t="s">
        <v>651</v>
      </c>
      <c r="P2038" s="2">
        <v>0</v>
      </c>
      <c r="Q2038" s="2">
        <v>143.01</v>
      </c>
      <c r="R2038" s="2">
        <v>-35.9</v>
      </c>
      <c r="S2038" s="2">
        <v>0</v>
      </c>
      <c r="T2038" s="2">
        <v>0</v>
      </c>
      <c r="U2038" s="2">
        <v>107.11</v>
      </c>
      <c r="V2038" s="2">
        <v>0</v>
      </c>
      <c r="W2038" s="2">
        <v>143.01</v>
      </c>
      <c r="X2038" s="2">
        <v>-35.9</v>
      </c>
      <c r="Y2038" s="2">
        <v>0</v>
      </c>
      <c r="Z2038" s="2">
        <v>0</v>
      </c>
      <c r="AA2038" s="2">
        <v>107.11</v>
      </c>
    </row>
    <row r="2039" spans="1:27" ht="15" customHeight="1" x14ac:dyDescent="0.25">
      <c r="A2039" s="75" t="str">
        <f t="shared" si="93"/>
        <v>LEINFAIgnore</v>
      </c>
      <c r="B2039" s="75" t="str">
        <f>VLOOKUP(L2039,Mapping!D:F,3,0)</f>
        <v>Ignore</v>
      </c>
      <c r="C2039" s="75" t="str">
        <f>VLOOKUP(L2039,Mapping!D:G,4,0)</f>
        <v>Ignore</v>
      </c>
      <c r="D2039" s="78">
        <f t="shared" si="94"/>
        <v>0</v>
      </c>
      <c r="E2039" s="78">
        <f t="shared" si="95"/>
        <v>-9.9999999999999995E-8</v>
      </c>
      <c r="F2039" s="76" t="str">
        <f>VLOOKUP(L2039,Mapping!D:H,5,0)</f>
        <v>AUM</v>
      </c>
      <c r="G2039" s="1" t="s">
        <v>648</v>
      </c>
      <c r="H2039" s="1" t="s">
        <v>371</v>
      </c>
      <c r="I2039" s="1" t="s">
        <v>374</v>
      </c>
      <c r="J2039" s="6">
        <v>212000</v>
      </c>
      <c r="K2039" s="1" t="s">
        <v>681</v>
      </c>
      <c r="L2039" s="6">
        <v>212233</v>
      </c>
      <c r="M2039" s="2">
        <v>0</v>
      </c>
      <c r="N2039" s="1" t="s">
        <v>694</v>
      </c>
      <c r="O2039" s="1" t="s">
        <v>651</v>
      </c>
      <c r="P2039" s="2">
        <v>-1</v>
      </c>
      <c r="Q2039" s="2">
        <v>0</v>
      </c>
      <c r="R2039" s="2">
        <v>0</v>
      </c>
      <c r="S2039" s="2">
        <v>0</v>
      </c>
      <c r="T2039" s="2">
        <v>-1</v>
      </c>
      <c r="U2039" s="2">
        <v>0</v>
      </c>
      <c r="V2039" s="2">
        <v>-1</v>
      </c>
      <c r="W2039" s="2">
        <v>0</v>
      </c>
      <c r="X2039" s="2">
        <v>0</v>
      </c>
      <c r="Y2039" s="2">
        <v>0</v>
      </c>
      <c r="Z2039" s="2">
        <v>-1</v>
      </c>
      <c r="AA2039" s="2">
        <v>0</v>
      </c>
    </row>
    <row r="2040" spans="1:27" ht="15" customHeight="1" x14ac:dyDescent="0.25">
      <c r="A2040" s="75" t="str">
        <f t="shared" si="93"/>
        <v>LEINFAIgnore</v>
      </c>
      <c r="B2040" s="75" t="str">
        <f>VLOOKUP(L2040,Mapping!D:F,3,0)</f>
        <v>Ignore</v>
      </c>
      <c r="C2040" s="75" t="str">
        <f>VLOOKUP(L2040,Mapping!D:G,4,0)</f>
        <v>Ignore</v>
      </c>
      <c r="D2040" s="78">
        <f t="shared" si="94"/>
        <v>1.12347E-4</v>
      </c>
      <c r="E2040" s="78">
        <f t="shared" si="95"/>
        <v>6.4700499999999998E-4</v>
      </c>
      <c r="F2040" s="76" t="str">
        <f>VLOOKUP(L2040,Mapping!D:H,5,0)</f>
        <v>AUM</v>
      </c>
      <c r="G2040" s="1" t="s">
        <v>648</v>
      </c>
      <c r="H2040" s="1" t="s">
        <v>371</v>
      </c>
      <c r="I2040" s="1" t="s">
        <v>374</v>
      </c>
      <c r="J2040" s="6">
        <v>212000</v>
      </c>
      <c r="K2040" s="1" t="s">
        <v>681</v>
      </c>
      <c r="L2040" s="6">
        <v>212240</v>
      </c>
      <c r="M2040" s="2">
        <v>0</v>
      </c>
      <c r="N2040" s="1" t="s">
        <v>695</v>
      </c>
      <c r="O2040" s="1" t="s">
        <v>651</v>
      </c>
      <c r="P2040" s="2">
        <v>0</v>
      </c>
      <c r="Q2040" s="2">
        <v>5346.58</v>
      </c>
      <c r="R2040" s="2">
        <v>0</v>
      </c>
      <c r="S2040" s="2">
        <v>1123.47</v>
      </c>
      <c r="T2040" s="2">
        <v>0</v>
      </c>
      <c r="U2040" s="2">
        <v>6470.05</v>
      </c>
      <c r="V2040" s="2">
        <v>0</v>
      </c>
      <c r="W2040" s="2">
        <v>5346.58</v>
      </c>
      <c r="X2040" s="2">
        <v>0</v>
      </c>
      <c r="Y2040" s="2">
        <v>1123.47</v>
      </c>
      <c r="Z2040" s="2">
        <v>0</v>
      </c>
      <c r="AA2040" s="2">
        <v>6470.05</v>
      </c>
    </row>
    <row r="2041" spans="1:27" ht="15" customHeight="1" x14ac:dyDescent="0.25">
      <c r="A2041" s="75" t="str">
        <f t="shared" si="93"/>
        <v>LEINFAIgnore</v>
      </c>
      <c r="B2041" s="75" t="str">
        <f>VLOOKUP(L2041,Mapping!D:F,3,0)</f>
        <v>Ignore</v>
      </c>
      <c r="C2041" s="75" t="str">
        <f>VLOOKUP(L2041,Mapping!D:G,4,0)</f>
        <v>Ignore</v>
      </c>
      <c r="D2041" s="78">
        <f t="shared" si="94"/>
        <v>6.2500000000000001E-5</v>
      </c>
      <c r="E2041" s="78">
        <f t="shared" si="95"/>
        <v>7.6249999999999997E-5</v>
      </c>
      <c r="F2041" s="76" t="str">
        <f>VLOOKUP(L2041,Mapping!D:H,5,0)</f>
        <v>AUM</v>
      </c>
      <c r="G2041" s="1" t="s">
        <v>648</v>
      </c>
      <c r="H2041" s="1" t="s">
        <v>371</v>
      </c>
      <c r="I2041" s="1" t="s">
        <v>374</v>
      </c>
      <c r="J2041" s="6">
        <v>212000</v>
      </c>
      <c r="K2041" s="1" t="s">
        <v>681</v>
      </c>
      <c r="L2041" s="6">
        <v>212247</v>
      </c>
      <c r="M2041" s="2">
        <v>0</v>
      </c>
      <c r="N2041" s="1" t="s">
        <v>696</v>
      </c>
      <c r="O2041" s="1" t="s">
        <v>651</v>
      </c>
      <c r="P2041" s="2">
        <v>0</v>
      </c>
      <c r="Q2041" s="2">
        <v>137.5</v>
      </c>
      <c r="R2041" s="2">
        <v>0</v>
      </c>
      <c r="S2041" s="2">
        <v>625</v>
      </c>
      <c r="T2041" s="2">
        <v>0</v>
      </c>
      <c r="U2041" s="2">
        <v>762.5</v>
      </c>
      <c r="V2041" s="2">
        <v>0</v>
      </c>
      <c r="W2041" s="2">
        <v>137.5</v>
      </c>
      <c r="X2041" s="2">
        <v>0</v>
      </c>
      <c r="Y2041" s="2">
        <v>625</v>
      </c>
      <c r="Z2041" s="2">
        <v>0</v>
      </c>
      <c r="AA2041" s="2">
        <v>762.5</v>
      </c>
    </row>
    <row r="2042" spans="1:27" ht="15" customHeight="1" x14ac:dyDescent="0.25">
      <c r="A2042" s="75" t="str">
        <f t="shared" si="93"/>
        <v>LEINFAIgnore</v>
      </c>
      <c r="B2042" s="75" t="str">
        <f>VLOOKUP(L2042,Mapping!D:F,3,0)</f>
        <v>Ignore</v>
      </c>
      <c r="C2042" s="75" t="str">
        <f>VLOOKUP(L2042,Mapping!D:G,4,0)</f>
        <v>Ignore</v>
      </c>
      <c r="D2042" s="78">
        <f t="shared" si="94"/>
        <v>-1.9443999999999999E-5</v>
      </c>
      <c r="E2042" s="78">
        <f t="shared" si="95"/>
        <v>1.8163999999999998E-5</v>
      </c>
      <c r="F2042" s="76" t="str">
        <f>VLOOKUP(L2042,Mapping!D:H,5,0)</f>
        <v>AUM</v>
      </c>
      <c r="G2042" s="1" t="s">
        <v>648</v>
      </c>
      <c r="H2042" s="1" t="s">
        <v>371</v>
      </c>
      <c r="I2042" s="1" t="s">
        <v>374</v>
      </c>
      <c r="J2042" s="6">
        <v>212000</v>
      </c>
      <c r="K2042" s="1" t="s">
        <v>681</v>
      </c>
      <c r="L2042" s="6">
        <v>212252</v>
      </c>
      <c r="M2042" s="2">
        <v>0</v>
      </c>
      <c r="N2042" s="1" t="s">
        <v>697</v>
      </c>
      <c r="O2042" s="1" t="s">
        <v>651</v>
      </c>
      <c r="P2042" s="2">
        <v>0</v>
      </c>
      <c r="Q2042" s="2">
        <v>376.08</v>
      </c>
      <c r="R2042" s="2">
        <v>-194.44</v>
      </c>
      <c r="S2042" s="2">
        <v>0</v>
      </c>
      <c r="T2042" s="2">
        <v>0</v>
      </c>
      <c r="U2042" s="2">
        <v>181.64</v>
      </c>
      <c r="V2042" s="2">
        <v>0</v>
      </c>
      <c r="W2042" s="2">
        <v>376.08</v>
      </c>
      <c r="X2042" s="2">
        <v>-194.44</v>
      </c>
      <c r="Y2042" s="2">
        <v>0</v>
      </c>
      <c r="Z2042" s="2">
        <v>0</v>
      </c>
      <c r="AA2042" s="2">
        <v>181.64</v>
      </c>
    </row>
    <row r="2043" spans="1:27" ht="15" customHeight="1" x14ac:dyDescent="0.25">
      <c r="A2043" s="75" t="str">
        <f t="shared" si="93"/>
        <v>LEINFAIgnore</v>
      </c>
      <c r="B2043" s="75" t="str">
        <f>VLOOKUP(L2043,Mapping!D:F,3,0)</f>
        <v>Ignore</v>
      </c>
      <c r="C2043" s="75" t="str">
        <f>VLOOKUP(L2043,Mapping!D:G,4,0)</f>
        <v>Ignore</v>
      </c>
      <c r="D2043" s="78">
        <f t="shared" si="94"/>
        <v>9.8805414000000008E-2</v>
      </c>
      <c r="E2043" s="78">
        <f t="shared" si="95"/>
        <v>9.8805415000000008E-2</v>
      </c>
      <c r="F2043" s="76" t="str">
        <f>VLOOKUP(L2043,Mapping!D:H,5,0)</f>
        <v>AUM</v>
      </c>
      <c r="G2043" s="1" t="s">
        <v>648</v>
      </c>
      <c r="H2043" s="1" t="s">
        <v>371</v>
      </c>
      <c r="I2043" s="1" t="s">
        <v>374</v>
      </c>
      <c r="J2043" s="6">
        <v>212000</v>
      </c>
      <c r="K2043" s="1" t="s">
        <v>681</v>
      </c>
      <c r="L2043" s="6">
        <v>212255</v>
      </c>
      <c r="M2043" s="2">
        <v>0</v>
      </c>
      <c r="N2043" s="1" t="s">
        <v>698</v>
      </c>
      <c r="O2043" s="1" t="s">
        <v>651</v>
      </c>
      <c r="P2043" s="2">
        <v>0</v>
      </c>
      <c r="Q2043" s="2">
        <v>0.01</v>
      </c>
      <c r="R2043" s="2">
        <v>0</v>
      </c>
      <c r="S2043" s="2">
        <v>988054.14</v>
      </c>
      <c r="T2043" s="2">
        <v>0</v>
      </c>
      <c r="U2043" s="2">
        <v>988054.15</v>
      </c>
      <c r="V2043" s="2">
        <v>0</v>
      </c>
      <c r="W2043" s="2">
        <v>0.01</v>
      </c>
      <c r="X2043" s="2">
        <v>0</v>
      </c>
      <c r="Y2043" s="2">
        <v>988054.14</v>
      </c>
      <c r="Z2043" s="2">
        <v>0</v>
      </c>
      <c r="AA2043" s="2">
        <v>988054.15</v>
      </c>
    </row>
    <row r="2044" spans="1:27" ht="15" customHeight="1" x14ac:dyDescent="0.25">
      <c r="A2044" s="75" t="str">
        <f t="shared" si="93"/>
        <v>LEINFAIgnore</v>
      </c>
      <c r="B2044" s="75" t="str">
        <f>VLOOKUP(L2044,Mapping!D:F,3,0)</f>
        <v>Ignore</v>
      </c>
      <c r="C2044" s="75" t="str">
        <f>VLOOKUP(L2044,Mapping!D:G,4,0)</f>
        <v>Ignore</v>
      </c>
      <c r="D2044" s="78">
        <f t="shared" si="94"/>
        <v>-2.9872179999999998E-3</v>
      </c>
      <c r="E2044" s="78">
        <f t="shared" si="95"/>
        <v>6.096499E-3</v>
      </c>
      <c r="F2044" s="76" t="str">
        <f>VLOOKUP(L2044,Mapping!D:H,5,0)</f>
        <v>AUM</v>
      </c>
      <c r="G2044" s="1" t="s">
        <v>648</v>
      </c>
      <c r="H2044" s="1" t="s">
        <v>371</v>
      </c>
      <c r="I2044" s="1" t="s">
        <v>374</v>
      </c>
      <c r="J2044" s="6">
        <v>212000</v>
      </c>
      <c r="K2044" s="1" t="s">
        <v>681</v>
      </c>
      <c r="L2044" s="6">
        <v>212271</v>
      </c>
      <c r="M2044" s="2">
        <v>0</v>
      </c>
      <c r="N2044" s="1" t="s">
        <v>700</v>
      </c>
      <c r="O2044" s="1" t="s">
        <v>651</v>
      </c>
      <c r="P2044" s="2">
        <v>0</v>
      </c>
      <c r="Q2044" s="2">
        <v>90837.17</v>
      </c>
      <c r="R2044" s="2">
        <v>-29872.18</v>
      </c>
      <c r="S2044" s="2">
        <v>0</v>
      </c>
      <c r="T2044" s="2">
        <v>0</v>
      </c>
      <c r="U2044" s="2">
        <v>60964.99</v>
      </c>
      <c r="V2044" s="2">
        <v>0</v>
      </c>
      <c r="W2044" s="2">
        <v>90837.17</v>
      </c>
      <c r="X2044" s="2">
        <v>-29872.18</v>
      </c>
      <c r="Y2044" s="2">
        <v>0</v>
      </c>
      <c r="Z2044" s="2">
        <v>0</v>
      </c>
      <c r="AA2044" s="2">
        <v>60964.99</v>
      </c>
    </row>
    <row r="2045" spans="1:27" ht="15" customHeight="1" x14ac:dyDescent="0.25">
      <c r="A2045" s="75" t="str">
        <f t="shared" si="93"/>
        <v>LEINFAIgnore</v>
      </c>
      <c r="B2045" s="75" t="str">
        <f>VLOOKUP(L2045,Mapping!D:F,3,0)</f>
        <v>Ignore</v>
      </c>
      <c r="C2045" s="75" t="str">
        <f>VLOOKUP(L2045,Mapping!D:G,4,0)</f>
        <v>Ignore</v>
      </c>
      <c r="D2045" s="78">
        <f t="shared" si="94"/>
        <v>-2.9872179999999998E-3</v>
      </c>
      <c r="E2045" s="78">
        <f t="shared" si="95"/>
        <v>6.096499E-3</v>
      </c>
      <c r="F2045" s="76" t="str">
        <f>VLOOKUP(L2045,Mapping!D:H,5,0)</f>
        <v>AUM</v>
      </c>
      <c r="G2045" s="1" t="s">
        <v>648</v>
      </c>
      <c r="H2045" s="1" t="s">
        <v>371</v>
      </c>
      <c r="I2045" s="1" t="s">
        <v>374</v>
      </c>
      <c r="J2045" s="6">
        <v>212000</v>
      </c>
      <c r="K2045" s="1" t="s">
        <v>681</v>
      </c>
      <c r="L2045" s="6">
        <v>212272</v>
      </c>
      <c r="M2045" s="2">
        <v>0</v>
      </c>
      <c r="N2045" s="1" t="s">
        <v>701</v>
      </c>
      <c r="O2045" s="1" t="s">
        <v>651</v>
      </c>
      <c r="P2045" s="2">
        <v>0</v>
      </c>
      <c r="Q2045" s="2">
        <v>90837.17</v>
      </c>
      <c r="R2045" s="2">
        <v>-29872.18</v>
      </c>
      <c r="S2045" s="2">
        <v>0</v>
      </c>
      <c r="T2045" s="2">
        <v>0</v>
      </c>
      <c r="U2045" s="2">
        <v>60964.99</v>
      </c>
      <c r="V2045" s="2">
        <v>0</v>
      </c>
      <c r="W2045" s="2">
        <v>90837.17</v>
      </c>
      <c r="X2045" s="2">
        <v>-29872.18</v>
      </c>
      <c r="Y2045" s="2">
        <v>0</v>
      </c>
      <c r="Z2045" s="2">
        <v>0</v>
      </c>
      <c r="AA2045" s="2">
        <v>60964.99</v>
      </c>
    </row>
    <row r="2046" spans="1:27" ht="15" customHeight="1" x14ac:dyDescent="0.25">
      <c r="A2046" s="75" t="str">
        <f t="shared" si="93"/>
        <v>LEINFAIgnore</v>
      </c>
      <c r="B2046" s="75" t="str">
        <f>VLOOKUP(L2046,Mapping!D:F,3,0)</f>
        <v>Ignore</v>
      </c>
      <c r="C2046" s="75" t="str">
        <f>VLOOKUP(L2046,Mapping!D:G,4,0)</f>
        <v>Ignore</v>
      </c>
      <c r="D2046" s="78">
        <f t="shared" si="94"/>
        <v>-1.0217520000000001E-3</v>
      </c>
      <c r="E2046" s="78">
        <f t="shared" si="95"/>
        <v>1.3397600000000001E-4</v>
      </c>
      <c r="F2046" s="76" t="str">
        <f>VLOOKUP(L2046,Mapping!D:H,5,0)</f>
        <v>AUM</v>
      </c>
      <c r="G2046" s="1" t="s">
        <v>648</v>
      </c>
      <c r="H2046" s="1" t="s">
        <v>371</v>
      </c>
      <c r="I2046" s="1" t="s">
        <v>374</v>
      </c>
      <c r="J2046" s="6">
        <v>212000</v>
      </c>
      <c r="K2046" s="1" t="s">
        <v>681</v>
      </c>
      <c r="L2046" s="6">
        <v>212427</v>
      </c>
      <c r="M2046" s="2">
        <v>0</v>
      </c>
      <c r="N2046" s="1" t="s">
        <v>768</v>
      </c>
      <c r="O2046" s="1" t="s">
        <v>651</v>
      </c>
      <c r="P2046" s="2">
        <v>0</v>
      </c>
      <c r="Q2046" s="2">
        <v>11557.28</v>
      </c>
      <c r="R2046" s="2">
        <v>-10217.52</v>
      </c>
      <c r="S2046" s="2">
        <v>0</v>
      </c>
      <c r="T2046" s="2">
        <v>0</v>
      </c>
      <c r="U2046" s="2">
        <v>1339.76</v>
      </c>
      <c r="V2046" s="2">
        <v>0</v>
      </c>
      <c r="W2046" s="2">
        <v>11557.28</v>
      </c>
      <c r="X2046" s="2">
        <v>-10217.52</v>
      </c>
      <c r="Y2046" s="2">
        <v>0</v>
      </c>
      <c r="Z2046" s="2">
        <v>0</v>
      </c>
      <c r="AA2046" s="2">
        <v>1339.76</v>
      </c>
    </row>
    <row r="2047" spans="1:27" ht="15" customHeight="1" x14ac:dyDescent="0.25">
      <c r="A2047" s="75" t="str">
        <f t="shared" si="93"/>
        <v>LEINFAIgnore</v>
      </c>
      <c r="B2047" s="75" t="str">
        <f>VLOOKUP(L2047,Mapping!D:F,3,0)</f>
        <v>Ignore</v>
      </c>
      <c r="C2047" s="75" t="str">
        <f>VLOOKUP(L2047,Mapping!D:G,4,0)</f>
        <v>Ignore</v>
      </c>
      <c r="D2047" s="78">
        <f t="shared" si="94"/>
        <v>1.12347E-4</v>
      </c>
      <c r="E2047" s="78">
        <f t="shared" si="95"/>
        <v>6.4700499999999998E-4</v>
      </c>
      <c r="F2047" s="76" t="str">
        <f>VLOOKUP(L2047,Mapping!D:H,5,0)</f>
        <v>AUM</v>
      </c>
      <c r="G2047" s="1" t="s">
        <v>648</v>
      </c>
      <c r="H2047" s="1" t="s">
        <v>371</v>
      </c>
      <c r="I2047" s="1" t="s">
        <v>374</v>
      </c>
      <c r="J2047" s="6">
        <v>212000</v>
      </c>
      <c r="K2047" s="1" t="s">
        <v>681</v>
      </c>
      <c r="L2047" s="6">
        <v>213166</v>
      </c>
      <c r="M2047" s="2">
        <v>0</v>
      </c>
      <c r="N2047" s="1" t="s">
        <v>702</v>
      </c>
      <c r="O2047" s="1" t="s">
        <v>651</v>
      </c>
      <c r="P2047" s="2">
        <v>0</v>
      </c>
      <c r="Q2047" s="2">
        <v>5346.58</v>
      </c>
      <c r="R2047" s="2">
        <v>0</v>
      </c>
      <c r="S2047" s="2">
        <v>1123.47</v>
      </c>
      <c r="T2047" s="2">
        <v>0</v>
      </c>
      <c r="U2047" s="2">
        <v>6470.05</v>
      </c>
      <c r="V2047" s="2">
        <v>0</v>
      </c>
      <c r="W2047" s="2">
        <v>5346.58</v>
      </c>
      <c r="X2047" s="2">
        <v>0</v>
      </c>
      <c r="Y2047" s="2">
        <v>1123.47</v>
      </c>
      <c r="Z2047" s="2">
        <v>0</v>
      </c>
      <c r="AA2047" s="2">
        <v>6470.05</v>
      </c>
    </row>
    <row r="2048" spans="1:27" ht="15" customHeight="1" x14ac:dyDescent="0.25">
      <c r="A2048" s="75" t="str">
        <f t="shared" si="93"/>
        <v>LEINFAIgnore</v>
      </c>
      <c r="B2048" s="75" t="str">
        <f>VLOOKUP(L2048,Mapping!D:F,3,0)</f>
        <v>Ignore</v>
      </c>
      <c r="C2048" s="75" t="str">
        <f>VLOOKUP(L2048,Mapping!D:G,4,0)</f>
        <v>Ignore</v>
      </c>
      <c r="D2048" s="78">
        <f t="shared" si="94"/>
        <v>-6.3362399999999995E-4</v>
      </c>
      <c r="E2048" s="78">
        <f t="shared" si="95"/>
        <v>0</v>
      </c>
      <c r="F2048" s="76" t="str">
        <f>VLOOKUP(L2048,Mapping!D:H,5,0)</f>
        <v>AUM</v>
      </c>
      <c r="G2048" s="1" t="s">
        <v>648</v>
      </c>
      <c r="H2048" s="1" t="s">
        <v>371</v>
      </c>
      <c r="I2048" s="1" t="s">
        <v>374</v>
      </c>
      <c r="J2048" s="6">
        <v>212000</v>
      </c>
      <c r="K2048" s="1" t="s">
        <v>681</v>
      </c>
      <c r="L2048" s="6">
        <v>214100</v>
      </c>
      <c r="M2048" s="2">
        <v>0</v>
      </c>
      <c r="N2048" s="1" t="s">
        <v>944</v>
      </c>
      <c r="O2048" s="1" t="s">
        <v>651</v>
      </c>
      <c r="P2048" s="2">
        <v>0</v>
      </c>
      <c r="Q2048" s="2">
        <v>6336.24</v>
      </c>
      <c r="R2048" s="2">
        <v>-6336.24</v>
      </c>
      <c r="S2048" s="2">
        <v>0</v>
      </c>
      <c r="T2048" s="2">
        <v>0</v>
      </c>
      <c r="U2048" s="2">
        <v>0</v>
      </c>
      <c r="V2048" s="2">
        <v>0</v>
      </c>
      <c r="W2048" s="2">
        <v>6336.24</v>
      </c>
      <c r="X2048" s="2">
        <v>-6336.24</v>
      </c>
      <c r="Y2048" s="2">
        <v>0</v>
      </c>
      <c r="Z2048" s="2">
        <v>0</v>
      </c>
      <c r="AA2048" s="2">
        <v>0</v>
      </c>
    </row>
    <row r="2049" spans="1:27" ht="15" customHeight="1" x14ac:dyDescent="0.25">
      <c r="A2049" s="75" t="str">
        <f t="shared" si="93"/>
        <v>LEINFAIgnore</v>
      </c>
      <c r="B2049" s="75" t="str">
        <f>VLOOKUP(L2049,Mapping!D:F,3,0)</f>
        <v>Ignore</v>
      </c>
      <c r="C2049" s="75" t="str">
        <f>VLOOKUP(L2049,Mapping!D:G,4,0)</f>
        <v>Ignore</v>
      </c>
      <c r="D2049" s="78">
        <f t="shared" si="94"/>
        <v>-3.2183891000000006E-2</v>
      </c>
      <c r="E2049" s="78">
        <f t="shared" si="95"/>
        <v>6.7736898000000004E-2</v>
      </c>
      <c r="F2049" s="76" t="str">
        <f>VLOOKUP(L2049,Mapping!D:H,5,0)</f>
        <v>AUM</v>
      </c>
      <c r="G2049" s="1" t="s">
        <v>648</v>
      </c>
      <c r="H2049" s="1" t="s">
        <v>371</v>
      </c>
      <c r="I2049" s="1" t="s">
        <v>374</v>
      </c>
      <c r="J2049" s="6">
        <v>213000</v>
      </c>
      <c r="K2049" s="1" t="s">
        <v>703</v>
      </c>
      <c r="L2049" s="6">
        <v>213500</v>
      </c>
      <c r="M2049" s="2">
        <v>0</v>
      </c>
      <c r="N2049" s="1" t="s">
        <v>704</v>
      </c>
      <c r="O2049" s="1" t="s">
        <v>651</v>
      </c>
      <c r="P2049" s="2">
        <v>0</v>
      </c>
      <c r="Q2049" s="2">
        <v>999207.89</v>
      </c>
      <c r="R2049" s="2">
        <v>-321838.91000000003</v>
      </c>
      <c r="S2049" s="2">
        <v>0</v>
      </c>
      <c r="T2049" s="2">
        <v>0</v>
      </c>
      <c r="U2049" s="2">
        <v>677368.98</v>
      </c>
      <c r="V2049" s="2">
        <v>0</v>
      </c>
      <c r="W2049" s="2">
        <v>999207.89</v>
      </c>
      <c r="X2049" s="2">
        <v>-321838.91000000003</v>
      </c>
      <c r="Y2049" s="2">
        <v>0</v>
      </c>
      <c r="Z2049" s="2">
        <v>0</v>
      </c>
      <c r="AA2049" s="2">
        <v>677368.98</v>
      </c>
    </row>
    <row r="2050" spans="1:27" ht="15" customHeight="1" x14ac:dyDescent="0.25">
      <c r="A2050" s="75" t="str">
        <f t="shared" si="93"/>
        <v>LEINFAIgnore</v>
      </c>
      <c r="B2050" s="75" t="str">
        <f>VLOOKUP(L2050,Mapping!D:F,3,0)</f>
        <v>Ignore</v>
      </c>
      <c r="C2050" s="75" t="str">
        <f>VLOOKUP(L2050,Mapping!D:G,4,0)</f>
        <v>Ignore</v>
      </c>
      <c r="D2050" s="78">
        <f t="shared" si="94"/>
        <v>2.446019E-2</v>
      </c>
      <c r="E2050" s="78">
        <f t="shared" si="95"/>
        <v>8.4127080000000007E-2</v>
      </c>
      <c r="F2050" s="76" t="str">
        <f>VLOOKUP(L2050,Mapping!D:H,5,0)</f>
        <v>AUM</v>
      </c>
      <c r="G2050" s="1" t="s">
        <v>648</v>
      </c>
      <c r="H2050" s="1" t="s">
        <v>371</v>
      </c>
      <c r="I2050" s="1" t="s">
        <v>374</v>
      </c>
      <c r="J2050" s="6">
        <v>220000</v>
      </c>
      <c r="K2050" s="1" t="s">
        <v>705</v>
      </c>
      <c r="L2050" s="6">
        <v>210125</v>
      </c>
      <c r="M2050" s="2">
        <v>0</v>
      </c>
      <c r="N2050" s="1" t="s">
        <v>1651</v>
      </c>
      <c r="O2050" s="1" t="s">
        <v>651</v>
      </c>
      <c r="P2050" s="2">
        <v>0</v>
      </c>
      <c r="Q2050" s="2">
        <v>596668.9</v>
      </c>
      <c r="R2050" s="2">
        <v>0</v>
      </c>
      <c r="S2050" s="2">
        <v>244601.9</v>
      </c>
      <c r="T2050" s="2">
        <v>0</v>
      </c>
      <c r="U2050" s="2">
        <v>841270.8</v>
      </c>
      <c r="V2050" s="2">
        <v>0</v>
      </c>
      <c r="W2050" s="2">
        <v>596668.9</v>
      </c>
      <c r="X2050" s="2">
        <v>0</v>
      </c>
      <c r="Y2050" s="2">
        <v>244601.9</v>
      </c>
      <c r="Z2050" s="2">
        <v>0</v>
      </c>
      <c r="AA2050" s="2">
        <v>841270.8</v>
      </c>
    </row>
    <row r="2051" spans="1:27" ht="15" customHeight="1" x14ac:dyDescent="0.25">
      <c r="A2051" s="75" t="str">
        <f t="shared" si="93"/>
        <v>LEINFAIgnore</v>
      </c>
      <c r="B2051" s="75" t="str">
        <f>VLOOKUP(L2051,Mapping!D:F,3,0)</f>
        <v>Ignore</v>
      </c>
      <c r="C2051" s="75" t="str">
        <f>VLOOKUP(L2051,Mapping!D:G,4,0)</f>
        <v>Ignore</v>
      </c>
      <c r="D2051" s="78">
        <f t="shared" si="94"/>
        <v>-1.8644740999999999E-2</v>
      </c>
      <c r="E2051" s="78">
        <f t="shared" si="95"/>
        <v>0</v>
      </c>
      <c r="F2051" s="76" t="str">
        <f>VLOOKUP(L2051,Mapping!D:H,5,0)</f>
        <v>AUM</v>
      </c>
      <c r="G2051" s="1" t="s">
        <v>648</v>
      </c>
      <c r="H2051" s="1" t="s">
        <v>371</v>
      </c>
      <c r="I2051" s="1" t="s">
        <v>374</v>
      </c>
      <c r="J2051" s="6">
        <v>220000</v>
      </c>
      <c r="K2051" s="1" t="s">
        <v>705</v>
      </c>
      <c r="L2051" s="6">
        <v>210180</v>
      </c>
      <c r="M2051" s="2">
        <v>0</v>
      </c>
      <c r="N2051" s="1" t="s">
        <v>1716</v>
      </c>
      <c r="O2051" s="1" t="s">
        <v>651</v>
      </c>
      <c r="P2051" s="2">
        <v>0</v>
      </c>
      <c r="Q2051" s="2">
        <v>186447.41</v>
      </c>
      <c r="R2051" s="2">
        <v>-186447.41</v>
      </c>
      <c r="S2051" s="2">
        <v>0</v>
      </c>
      <c r="T2051" s="2">
        <v>0</v>
      </c>
      <c r="U2051" s="2">
        <v>0</v>
      </c>
      <c r="V2051" s="2">
        <v>0</v>
      </c>
      <c r="W2051" s="2">
        <v>186447.41</v>
      </c>
      <c r="X2051" s="2">
        <v>-186447.41</v>
      </c>
      <c r="Y2051" s="2">
        <v>0</v>
      </c>
      <c r="Z2051" s="2">
        <v>0</v>
      </c>
      <c r="AA2051" s="2">
        <v>0</v>
      </c>
    </row>
    <row r="2052" spans="1:27" ht="15" customHeight="1" x14ac:dyDescent="0.25">
      <c r="A2052" s="75" t="str">
        <f t="shared" ref="A2052:A2115" si="96">H2052&amp;B2052</f>
        <v>LEINFA1.2</v>
      </c>
      <c r="B2052" s="75">
        <f>VLOOKUP(L2052,Mapping!D:F,3,0)</f>
        <v>1.2</v>
      </c>
      <c r="C2052" s="75" t="str">
        <f>VLOOKUP(L2052,Mapping!D:G,4,0)</f>
        <v>Ignore</v>
      </c>
      <c r="D2052" s="78">
        <f t="shared" ref="D2052:D2115" si="97">(X2052+Y2052)/10000000</f>
        <v>0.24031145499999998</v>
      </c>
      <c r="E2052" s="78">
        <f t="shared" ref="E2052:E2115" si="98">(Z2052+AA2052)/10000000</f>
        <v>36.420625180999998</v>
      </c>
      <c r="F2052" s="76">
        <f>VLOOKUP(L2052,Mapping!D:H,5,0)</f>
        <v>0</v>
      </c>
      <c r="G2052" s="1" t="s">
        <v>648</v>
      </c>
      <c r="H2052" s="1" t="s">
        <v>371</v>
      </c>
      <c r="I2052" s="1" t="s">
        <v>374</v>
      </c>
      <c r="J2052" s="6">
        <v>301000</v>
      </c>
      <c r="K2052" s="1" t="s">
        <v>710</v>
      </c>
      <c r="L2052" s="6">
        <v>310000</v>
      </c>
      <c r="M2052" s="2">
        <v>0</v>
      </c>
      <c r="N2052" s="1" t="s">
        <v>711</v>
      </c>
      <c r="O2052" s="1" t="s">
        <v>651</v>
      </c>
      <c r="P2052" s="2">
        <v>0</v>
      </c>
      <c r="Q2052" s="2">
        <v>361803137.25999999</v>
      </c>
      <c r="R2052" s="2">
        <v>0</v>
      </c>
      <c r="S2052" s="2">
        <v>2403114.5499999998</v>
      </c>
      <c r="T2052" s="2">
        <v>0</v>
      </c>
      <c r="U2052" s="2">
        <v>364206251.81</v>
      </c>
      <c r="V2052" s="2">
        <v>0</v>
      </c>
      <c r="W2052" s="2">
        <v>361803137.25999999</v>
      </c>
      <c r="X2052" s="2">
        <v>0</v>
      </c>
      <c r="Y2052" s="2">
        <v>2403114.5499999998</v>
      </c>
      <c r="Z2052" s="2">
        <v>0</v>
      </c>
      <c r="AA2052" s="2">
        <v>364206251.81</v>
      </c>
    </row>
    <row r="2053" spans="1:27" ht="15" customHeight="1" x14ac:dyDescent="0.25">
      <c r="A2053" s="75" t="str">
        <f t="shared" si="96"/>
        <v>LEINFAIgnore</v>
      </c>
      <c r="B2053" s="75" t="str">
        <f>VLOOKUP(L2053,Mapping!D:F,3,0)</f>
        <v>Ignore</v>
      </c>
      <c r="C2053" s="75" t="str">
        <f>VLOOKUP(L2053,Mapping!D:G,4,0)</f>
        <v>Ignore</v>
      </c>
      <c r="D2053" s="78">
        <f t="shared" si="97"/>
        <v>-8.1926499999999999E-2</v>
      </c>
      <c r="E2053" s="78">
        <f t="shared" si="98"/>
        <v>-14.240487321000002</v>
      </c>
      <c r="F2053" s="76">
        <f>VLOOKUP(L2053,Mapping!D:H,5,0)</f>
        <v>0</v>
      </c>
      <c r="G2053" s="1" t="s">
        <v>648</v>
      </c>
      <c r="H2053" s="1" t="s">
        <v>371</v>
      </c>
      <c r="I2053" s="1" t="s">
        <v>374</v>
      </c>
      <c r="J2053" s="6">
        <v>303000</v>
      </c>
      <c r="K2053" s="1" t="s">
        <v>712</v>
      </c>
      <c r="L2053" s="6">
        <v>303201</v>
      </c>
      <c r="M2053" s="2">
        <v>0</v>
      </c>
      <c r="N2053" s="1" t="s">
        <v>713</v>
      </c>
      <c r="O2053" s="1" t="s">
        <v>651</v>
      </c>
      <c r="P2053" s="2">
        <v>-141585608.21000001</v>
      </c>
      <c r="Q2053" s="2">
        <v>0</v>
      </c>
      <c r="R2053" s="2">
        <v>-819265</v>
      </c>
      <c r="S2053" s="2">
        <v>0</v>
      </c>
      <c r="T2053" s="2">
        <v>-142404873.21000001</v>
      </c>
      <c r="U2053" s="2">
        <v>0</v>
      </c>
      <c r="V2053" s="2">
        <v>-141585608.21000001</v>
      </c>
      <c r="W2053" s="2">
        <v>0</v>
      </c>
      <c r="X2053" s="2">
        <v>-819265</v>
      </c>
      <c r="Y2053" s="2">
        <v>0</v>
      </c>
      <c r="Z2053" s="2">
        <v>-142404873.21000001</v>
      </c>
      <c r="AA2053" s="2">
        <v>0</v>
      </c>
    </row>
    <row r="2054" spans="1:27" ht="15" customHeight="1" x14ac:dyDescent="0.25">
      <c r="A2054" s="75" t="str">
        <f t="shared" si="96"/>
        <v>LEINFAIgnore</v>
      </c>
      <c r="B2054" s="75" t="str">
        <f>VLOOKUP(L2054,Mapping!D:F,3,0)</f>
        <v>Ignore</v>
      </c>
      <c r="C2054" s="75" t="str">
        <f>VLOOKUP(L2054,Mapping!D:G,4,0)</f>
        <v>Ignore</v>
      </c>
      <c r="D2054" s="78">
        <f t="shared" si="97"/>
        <v>-9.4786018999999999E-2</v>
      </c>
      <c r="E2054" s="78">
        <f t="shared" si="98"/>
        <v>-2.7704289129999999</v>
      </c>
      <c r="F2054" s="76">
        <f>VLOOKUP(L2054,Mapping!D:H,5,0)</f>
        <v>0</v>
      </c>
      <c r="G2054" s="1" t="s">
        <v>648</v>
      </c>
      <c r="H2054" s="1" t="s">
        <v>371</v>
      </c>
      <c r="I2054" s="1" t="s">
        <v>374</v>
      </c>
      <c r="J2054" s="6">
        <v>303000</v>
      </c>
      <c r="K2054" s="1" t="s">
        <v>712</v>
      </c>
      <c r="L2054" s="6">
        <v>303202</v>
      </c>
      <c r="M2054" s="2">
        <v>0</v>
      </c>
      <c r="N2054" s="1" t="s">
        <v>714</v>
      </c>
      <c r="O2054" s="1" t="s">
        <v>651</v>
      </c>
      <c r="P2054" s="2">
        <v>-26756428.940000001</v>
      </c>
      <c r="Q2054" s="2">
        <v>0</v>
      </c>
      <c r="R2054" s="2">
        <v>-947860.19</v>
      </c>
      <c r="S2054" s="2">
        <v>0</v>
      </c>
      <c r="T2054" s="2">
        <v>-27704289.129999999</v>
      </c>
      <c r="U2054" s="2">
        <v>0</v>
      </c>
      <c r="V2054" s="2">
        <v>-26756428.940000001</v>
      </c>
      <c r="W2054" s="2">
        <v>0</v>
      </c>
      <c r="X2054" s="2">
        <v>-947860.19</v>
      </c>
      <c r="Y2054" s="2">
        <v>0</v>
      </c>
      <c r="Z2054" s="2">
        <v>-27704289.129999999</v>
      </c>
      <c r="AA2054" s="2">
        <v>0</v>
      </c>
    </row>
    <row r="2055" spans="1:27" ht="15" customHeight="1" x14ac:dyDescent="0.25">
      <c r="A2055" s="75" t="str">
        <f t="shared" si="96"/>
        <v>LEINFAIgnore</v>
      </c>
      <c r="B2055" s="75" t="str">
        <f>VLOOKUP(L2055,Mapping!D:F,3,0)</f>
        <v>Ignore</v>
      </c>
      <c r="C2055" s="75" t="str">
        <f>VLOOKUP(L2055,Mapping!D:G,4,0)</f>
        <v>Ignore</v>
      </c>
      <c r="D2055" s="78">
        <f t="shared" si="97"/>
        <v>0.44804134200000001</v>
      </c>
      <c r="E2055" s="78">
        <f t="shared" si="98"/>
        <v>1.240291365</v>
      </c>
      <c r="F2055" s="76">
        <f>VLOOKUP(L2055,Mapping!D:H,5,0)</f>
        <v>0</v>
      </c>
      <c r="G2055" s="1" t="s">
        <v>648</v>
      </c>
      <c r="H2055" s="1" t="s">
        <v>371</v>
      </c>
      <c r="I2055" s="1" t="s">
        <v>374</v>
      </c>
      <c r="J2055" s="6">
        <v>303000</v>
      </c>
      <c r="K2055" s="1" t="s">
        <v>712</v>
      </c>
      <c r="L2055" s="6">
        <v>303245</v>
      </c>
      <c r="M2055" s="2">
        <v>0</v>
      </c>
      <c r="N2055" s="1" t="s">
        <v>715</v>
      </c>
      <c r="O2055" s="1" t="s">
        <v>651</v>
      </c>
      <c r="P2055" s="2">
        <v>0</v>
      </c>
      <c r="Q2055" s="2">
        <v>7922500.2300000004</v>
      </c>
      <c r="R2055" s="2">
        <v>0</v>
      </c>
      <c r="S2055" s="2">
        <v>4480413.42</v>
      </c>
      <c r="T2055" s="2">
        <v>0</v>
      </c>
      <c r="U2055" s="2">
        <v>12402913.65</v>
      </c>
      <c r="V2055" s="2">
        <v>0</v>
      </c>
      <c r="W2055" s="2">
        <v>7922500.2300000004</v>
      </c>
      <c r="X2055" s="2">
        <v>0</v>
      </c>
      <c r="Y2055" s="2">
        <v>4480413.42</v>
      </c>
      <c r="Z2055" s="2">
        <v>0</v>
      </c>
      <c r="AA2055" s="2">
        <v>12402913.65</v>
      </c>
    </row>
    <row r="2056" spans="1:27" ht="15" customHeight="1" x14ac:dyDescent="0.25">
      <c r="A2056" s="75" t="str">
        <f t="shared" si="96"/>
        <v>LEINFAIgnore</v>
      </c>
      <c r="B2056" s="75" t="str">
        <f>VLOOKUP(L2056,Mapping!D:F,3,0)</f>
        <v>Ignore</v>
      </c>
      <c r="C2056" s="75" t="str">
        <f>VLOOKUP(L2056,Mapping!D:G,4,0)</f>
        <v>Ignore</v>
      </c>
      <c r="D2056" s="78">
        <f t="shared" si="97"/>
        <v>5.8671610000000001E-3</v>
      </c>
      <c r="E2056" s="78">
        <f t="shared" si="98"/>
        <v>4.7649405999999998E-2</v>
      </c>
      <c r="F2056" s="76">
        <f>VLOOKUP(L2056,Mapping!D:H,5,0)</f>
        <v>0</v>
      </c>
      <c r="G2056" s="1" t="s">
        <v>648</v>
      </c>
      <c r="H2056" s="1" t="s">
        <v>371</v>
      </c>
      <c r="I2056" s="1" t="s">
        <v>374</v>
      </c>
      <c r="J2056" s="6">
        <v>303000</v>
      </c>
      <c r="K2056" s="1" t="s">
        <v>712</v>
      </c>
      <c r="L2056" s="6">
        <v>303246</v>
      </c>
      <c r="M2056" s="2">
        <v>0</v>
      </c>
      <c r="N2056" s="1" t="s">
        <v>716</v>
      </c>
      <c r="O2056" s="1" t="s">
        <v>651</v>
      </c>
      <c r="P2056" s="2">
        <v>0</v>
      </c>
      <c r="Q2056" s="2">
        <v>417822.45</v>
      </c>
      <c r="R2056" s="2">
        <v>0</v>
      </c>
      <c r="S2056" s="2">
        <v>58671.61</v>
      </c>
      <c r="T2056" s="2">
        <v>0</v>
      </c>
      <c r="U2056" s="2">
        <v>476494.06</v>
      </c>
      <c r="V2056" s="2">
        <v>0</v>
      </c>
      <c r="W2056" s="2">
        <v>417822.45</v>
      </c>
      <c r="X2056" s="2">
        <v>0</v>
      </c>
      <c r="Y2056" s="2">
        <v>58671.61</v>
      </c>
      <c r="Z2056" s="2">
        <v>0</v>
      </c>
      <c r="AA2056" s="2">
        <v>476494.06</v>
      </c>
    </row>
    <row r="2057" spans="1:27" ht="15" customHeight="1" x14ac:dyDescent="0.25">
      <c r="A2057" s="75" t="str">
        <f t="shared" si="96"/>
        <v>LEINFAIgnore</v>
      </c>
      <c r="B2057" s="75" t="str">
        <f>VLOOKUP(L2057,Mapping!D:F,3,0)</f>
        <v>Ignore</v>
      </c>
      <c r="C2057" s="75" t="str">
        <f>VLOOKUP(L2057,Mapping!D:G,4,0)</f>
        <v>Ignore</v>
      </c>
      <c r="D2057" s="78">
        <f t="shared" si="97"/>
        <v>0</v>
      </c>
      <c r="E2057" s="78">
        <f t="shared" si="98"/>
        <v>28.180209220999998</v>
      </c>
      <c r="F2057" s="76">
        <f>VLOOKUP(L2057,Mapping!D:H,5,0)</f>
        <v>0</v>
      </c>
      <c r="G2057" s="1" t="s">
        <v>648</v>
      </c>
      <c r="H2057" s="1" t="s">
        <v>371</v>
      </c>
      <c r="I2057" s="1" t="s">
        <v>374</v>
      </c>
      <c r="J2057" s="6">
        <v>303000</v>
      </c>
      <c r="K2057" s="1" t="s">
        <v>712</v>
      </c>
      <c r="L2057" s="6">
        <v>390000</v>
      </c>
      <c r="M2057" s="2">
        <v>0</v>
      </c>
      <c r="N2057" s="1" t="s">
        <v>717</v>
      </c>
      <c r="O2057" s="1" t="s">
        <v>651</v>
      </c>
      <c r="P2057" s="2">
        <v>0</v>
      </c>
      <c r="Q2057" s="2">
        <v>281802092.20999998</v>
      </c>
      <c r="R2057" s="2">
        <v>0</v>
      </c>
      <c r="S2057" s="2">
        <v>0</v>
      </c>
      <c r="T2057" s="2">
        <v>0</v>
      </c>
      <c r="U2057" s="2">
        <v>281802092.20999998</v>
      </c>
      <c r="V2057" s="2">
        <v>0</v>
      </c>
      <c r="W2057" s="2">
        <v>281802092.20999998</v>
      </c>
      <c r="X2057" s="2">
        <v>0</v>
      </c>
      <c r="Y2057" s="2">
        <v>0</v>
      </c>
      <c r="Z2057" s="2">
        <v>0</v>
      </c>
      <c r="AA2057" s="2">
        <v>281802092.20999998</v>
      </c>
    </row>
    <row r="2058" spans="1:27" ht="15" customHeight="1" x14ac:dyDescent="0.25">
      <c r="A2058" s="75" t="str">
        <f t="shared" si="96"/>
        <v>LEINFAIgnore</v>
      </c>
      <c r="B2058" s="75" t="str">
        <f>VLOOKUP(L2058,Mapping!D:F,3,0)</f>
        <v>Ignore</v>
      </c>
      <c r="C2058" s="75" t="str">
        <f>VLOOKUP(L2058,Mapping!D:G,4,0)</f>
        <v>Ignore</v>
      </c>
      <c r="D2058" s="78">
        <f t="shared" si="97"/>
        <v>0</v>
      </c>
      <c r="E2058" s="78">
        <f t="shared" si="98"/>
        <v>-1.8154768260000003</v>
      </c>
      <c r="F2058" s="76">
        <f>VLOOKUP(L2058,Mapping!D:H,5,0)</f>
        <v>0</v>
      </c>
      <c r="G2058" s="1" t="s">
        <v>648</v>
      </c>
      <c r="H2058" s="1" t="s">
        <v>371</v>
      </c>
      <c r="I2058" s="1" t="s">
        <v>374</v>
      </c>
      <c r="J2058" s="6">
        <v>303000</v>
      </c>
      <c r="K2058" s="1" t="s">
        <v>712</v>
      </c>
      <c r="L2058" s="6">
        <v>390001</v>
      </c>
      <c r="M2058" s="2">
        <v>0</v>
      </c>
      <c r="N2058" s="1" t="s">
        <v>718</v>
      </c>
      <c r="O2058" s="1" t="s">
        <v>651</v>
      </c>
      <c r="P2058" s="2">
        <v>-18154768.260000002</v>
      </c>
      <c r="Q2058" s="2">
        <v>0</v>
      </c>
      <c r="R2058" s="2">
        <v>0</v>
      </c>
      <c r="S2058" s="2">
        <v>0</v>
      </c>
      <c r="T2058" s="2">
        <v>-18154768.260000002</v>
      </c>
      <c r="U2058" s="2">
        <v>0</v>
      </c>
      <c r="V2058" s="2">
        <v>-18154768.260000002</v>
      </c>
      <c r="W2058" s="2">
        <v>0</v>
      </c>
      <c r="X2058" s="2">
        <v>0</v>
      </c>
      <c r="Y2058" s="2">
        <v>0</v>
      </c>
      <c r="Z2058" s="2">
        <v>-18154768.260000002</v>
      </c>
      <c r="AA2058" s="2">
        <v>0</v>
      </c>
    </row>
    <row r="2059" spans="1:27" ht="15" customHeight="1" x14ac:dyDescent="0.25">
      <c r="A2059" s="75" t="str">
        <f t="shared" si="96"/>
        <v>LEINFAIgnore</v>
      </c>
      <c r="B2059" s="75" t="str">
        <f>VLOOKUP(L2059,Mapping!D:F,3,0)</f>
        <v>Ignore</v>
      </c>
      <c r="C2059" s="75" t="str">
        <f>VLOOKUP(L2059,Mapping!D:G,4,0)</f>
        <v>Ignore</v>
      </c>
      <c r="D2059" s="78">
        <f t="shared" si="97"/>
        <v>0</v>
      </c>
      <c r="E2059" s="78">
        <f t="shared" si="98"/>
        <v>0.13431469399999998</v>
      </c>
      <c r="F2059" s="76">
        <f>VLOOKUP(L2059,Mapping!D:H,5,0)</f>
        <v>0</v>
      </c>
      <c r="G2059" s="1" t="s">
        <v>648</v>
      </c>
      <c r="H2059" s="1" t="s">
        <v>371</v>
      </c>
      <c r="I2059" s="1" t="s">
        <v>374</v>
      </c>
      <c r="J2059" s="6">
        <v>303000</v>
      </c>
      <c r="K2059" s="1" t="s">
        <v>712</v>
      </c>
      <c r="L2059" s="6">
        <v>390002</v>
      </c>
      <c r="M2059" s="2">
        <v>0</v>
      </c>
      <c r="N2059" s="1" t="s">
        <v>719</v>
      </c>
      <c r="O2059" s="1" t="s">
        <v>651</v>
      </c>
      <c r="P2059" s="2">
        <v>0</v>
      </c>
      <c r="Q2059" s="2">
        <v>1343146.94</v>
      </c>
      <c r="R2059" s="2">
        <v>0</v>
      </c>
      <c r="S2059" s="2">
        <v>0</v>
      </c>
      <c r="T2059" s="2">
        <v>0</v>
      </c>
      <c r="U2059" s="2">
        <v>1343146.94</v>
      </c>
      <c r="V2059" s="2">
        <v>0</v>
      </c>
      <c r="W2059" s="2">
        <v>1343146.94</v>
      </c>
      <c r="X2059" s="2">
        <v>0</v>
      </c>
      <c r="Y2059" s="2">
        <v>0</v>
      </c>
      <c r="Z2059" s="2">
        <v>0</v>
      </c>
      <c r="AA2059" s="2">
        <v>1343146.94</v>
      </c>
    </row>
    <row r="2060" spans="1:27" ht="15" customHeight="1" x14ac:dyDescent="0.25">
      <c r="A2060" s="75" t="str">
        <f t="shared" si="96"/>
        <v>LEINFAIgnore</v>
      </c>
      <c r="B2060" s="75" t="str">
        <f>VLOOKUP(L2060,Mapping!D:F,3,0)</f>
        <v>Ignore</v>
      </c>
      <c r="C2060" s="75" t="str">
        <f>VLOOKUP(L2060,Mapping!D:G,4,0)</f>
        <v>Ignore</v>
      </c>
      <c r="D2060" s="78">
        <f t="shared" si="97"/>
        <v>0</v>
      </c>
      <c r="E2060" s="78">
        <f t="shared" si="98"/>
        <v>-1.642515868</v>
      </c>
      <c r="F2060" s="76">
        <f>VLOOKUP(L2060,Mapping!D:H,5,0)</f>
        <v>0</v>
      </c>
      <c r="G2060" s="1" t="s">
        <v>648</v>
      </c>
      <c r="H2060" s="1" t="s">
        <v>371</v>
      </c>
      <c r="I2060" s="1" t="s">
        <v>374</v>
      </c>
      <c r="J2060" s="6">
        <v>303000</v>
      </c>
      <c r="K2060" s="1" t="s">
        <v>712</v>
      </c>
      <c r="L2060" s="6">
        <v>390405</v>
      </c>
      <c r="M2060" s="2">
        <v>0</v>
      </c>
      <c r="N2060" s="1" t="s">
        <v>720</v>
      </c>
      <c r="O2060" s="1" t="s">
        <v>651</v>
      </c>
      <c r="P2060" s="2">
        <v>-16425158.68</v>
      </c>
      <c r="Q2060" s="2">
        <v>0</v>
      </c>
      <c r="R2060" s="2">
        <v>0</v>
      </c>
      <c r="S2060" s="2">
        <v>0</v>
      </c>
      <c r="T2060" s="2">
        <v>-16425158.68</v>
      </c>
      <c r="U2060" s="2">
        <v>0</v>
      </c>
      <c r="V2060" s="2">
        <v>-16425158.68</v>
      </c>
      <c r="W2060" s="2">
        <v>0</v>
      </c>
      <c r="X2060" s="2">
        <v>0</v>
      </c>
      <c r="Y2060" s="2">
        <v>0</v>
      </c>
      <c r="Z2060" s="2">
        <v>-16425158.68</v>
      </c>
      <c r="AA2060" s="2">
        <v>0</v>
      </c>
    </row>
    <row r="2061" spans="1:27" ht="15" customHeight="1" x14ac:dyDescent="0.25">
      <c r="A2061" s="75" t="str">
        <f t="shared" si="96"/>
        <v>LEINFAIgnore</v>
      </c>
      <c r="B2061" s="75" t="str">
        <f>VLOOKUP(L2061,Mapping!D:F,3,0)</f>
        <v>Ignore</v>
      </c>
      <c r="C2061" s="75" t="str">
        <f>VLOOKUP(L2061,Mapping!D:G,4,0)</f>
        <v>Ignore</v>
      </c>
      <c r="D2061" s="78">
        <f t="shared" si="97"/>
        <v>0</v>
      </c>
      <c r="E2061" s="78">
        <f t="shared" si="98"/>
        <v>1.073531E-3</v>
      </c>
      <c r="F2061" s="76">
        <f>VLOOKUP(L2061,Mapping!D:H,5,0)</f>
        <v>0</v>
      </c>
      <c r="G2061" s="1" t="s">
        <v>648</v>
      </c>
      <c r="H2061" s="1" t="s">
        <v>371</v>
      </c>
      <c r="I2061" s="1" t="s">
        <v>374</v>
      </c>
      <c r="J2061" s="6">
        <v>303000</v>
      </c>
      <c r="K2061" s="1" t="s">
        <v>712</v>
      </c>
      <c r="L2061" s="6">
        <v>390406</v>
      </c>
      <c r="M2061" s="2">
        <v>0</v>
      </c>
      <c r="N2061" s="1" t="s">
        <v>1027</v>
      </c>
      <c r="O2061" s="1" t="s">
        <v>651</v>
      </c>
      <c r="P2061" s="2">
        <v>0</v>
      </c>
      <c r="Q2061" s="2">
        <v>10735.31</v>
      </c>
      <c r="R2061" s="2">
        <v>0</v>
      </c>
      <c r="S2061" s="2">
        <v>0</v>
      </c>
      <c r="T2061" s="2">
        <v>0</v>
      </c>
      <c r="U2061" s="2">
        <v>10735.31</v>
      </c>
      <c r="V2061" s="2">
        <v>0</v>
      </c>
      <c r="W2061" s="2">
        <v>10735.31</v>
      </c>
      <c r="X2061" s="2">
        <v>0</v>
      </c>
      <c r="Y2061" s="2">
        <v>0</v>
      </c>
      <c r="Z2061" s="2">
        <v>0</v>
      </c>
      <c r="AA2061" s="2">
        <v>10735.31</v>
      </c>
    </row>
    <row r="2062" spans="1:27" ht="15" customHeight="1" x14ac:dyDescent="0.25">
      <c r="A2062" s="75" t="str">
        <f t="shared" si="96"/>
        <v>LEINFAIgnore</v>
      </c>
      <c r="B2062" s="75" t="str">
        <f>VLOOKUP(L2062,Mapping!D:F,3,0)</f>
        <v>Ignore</v>
      </c>
      <c r="C2062" s="75" t="str">
        <f>VLOOKUP(L2062,Mapping!D:G,4,0)</f>
        <v>Ignore</v>
      </c>
      <c r="D2062" s="78">
        <f t="shared" si="97"/>
        <v>0</v>
      </c>
      <c r="E2062" s="78">
        <f t="shared" si="98"/>
        <v>-0.50360750300000001</v>
      </c>
      <c r="F2062" s="76">
        <f>VLOOKUP(L2062,Mapping!D:H,5,0)</f>
        <v>0</v>
      </c>
      <c r="G2062" s="1" t="s">
        <v>648</v>
      </c>
      <c r="H2062" s="1" t="s">
        <v>371</v>
      </c>
      <c r="I2062" s="1" t="s">
        <v>374</v>
      </c>
      <c r="J2062" s="6">
        <v>303000</v>
      </c>
      <c r="K2062" s="1" t="s">
        <v>712</v>
      </c>
      <c r="L2062" s="6">
        <v>390445</v>
      </c>
      <c r="M2062" s="2">
        <v>0</v>
      </c>
      <c r="N2062" s="1" t="s">
        <v>721</v>
      </c>
      <c r="O2062" s="1" t="s">
        <v>651</v>
      </c>
      <c r="P2062" s="2">
        <v>-5036075.03</v>
      </c>
      <c r="Q2062" s="2">
        <v>0</v>
      </c>
      <c r="R2062" s="2">
        <v>0</v>
      </c>
      <c r="S2062" s="2">
        <v>0</v>
      </c>
      <c r="T2062" s="2">
        <v>-5036075.03</v>
      </c>
      <c r="U2062" s="2">
        <v>0</v>
      </c>
      <c r="V2062" s="2">
        <v>-5036075.03</v>
      </c>
      <c r="W2062" s="2">
        <v>0</v>
      </c>
      <c r="X2062" s="2">
        <v>0</v>
      </c>
      <c r="Y2062" s="2">
        <v>0</v>
      </c>
      <c r="Z2062" s="2">
        <v>-5036075.03</v>
      </c>
      <c r="AA2062" s="2">
        <v>0</v>
      </c>
    </row>
    <row r="2063" spans="1:27" ht="15" customHeight="1" x14ac:dyDescent="0.25">
      <c r="A2063" s="75" t="str">
        <f t="shared" si="96"/>
        <v>LEINFAIgnore</v>
      </c>
      <c r="B2063" s="75" t="str">
        <f>VLOOKUP(L2063,Mapping!D:F,3,0)</f>
        <v>Ignore</v>
      </c>
      <c r="C2063" s="75" t="str">
        <f>VLOOKUP(L2063,Mapping!D:G,4,0)</f>
        <v>Ignore</v>
      </c>
      <c r="D2063" s="78">
        <f t="shared" si="97"/>
        <v>0</v>
      </c>
      <c r="E2063" s="78">
        <f t="shared" si="98"/>
        <v>-3.6255240000000001E-2</v>
      </c>
      <c r="F2063" s="76">
        <f>VLOOKUP(L2063,Mapping!D:H,5,0)</f>
        <v>0</v>
      </c>
      <c r="G2063" s="1" t="s">
        <v>648</v>
      </c>
      <c r="H2063" s="1" t="s">
        <v>371</v>
      </c>
      <c r="I2063" s="1" t="s">
        <v>374</v>
      </c>
      <c r="J2063" s="6">
        <v>303000</v>
      </c>
      <c r="K2063" s="1" t="s">
        <v>712</v>
      </c>
      <c r="L2063" s="6">
        <v>390446</v>
      </c>
      <c r="M2063" s="2">
        <v>0</v>
      </c>
      <c r="N2063" s="1" t="s">
        <v>722</v>
      </c>
      <c r="O2063" s="1" t="s">
        <v>651</v>
      </c>
      <c r="P2063" s="2">
        <v>-362552.4</v>
      </c>
      <c r="Q2063" s="2">
        <v>0</v>
      </c>
      <c r="R2063" s="2">
        <v>0</v>
      </c>
      <c r="S2063" s="2">
        <v>0</v>
      </c>
      <c r="T2063" s="2">
        <v>-362552.4</v>
      </c>
      <c r="U2063" s="2">
        <v>0</v>
      </c>
      <c r="V2063" s="2">
        <v>-362552.4</v>
      </c>
      <c r="W2063" s="2">
        <v>0</v>
      </c>
      <c r="X2063" s="2">
        <v>0</v>
      </c>
      <c r="Y2063" s="2">
        <v>0</v>
      </c>
      <c r="Z2063" s="2">
        <v>-362552.4</v>
      </c>
      <c r="AA2063" s="2">
        <v>0</v>
      </c>
    </row>
    <row r="2064" spans="1:27" ht="15" customHeight="1" x14ac:dyDescent="0.25">
      <c r="A2064" s="75" t="str">
        <f t="shared" si="96"/>
        <v>LEINFA5.3</v>
      </c>
      <c r="B2064" s="75">
        <f>VLOOKUP(L2064,Mapping!D:F,3,0)</f>
        <v>5.3</v>
      </c>
      <c r="C2064" s="75" t="str">
        <f>VLOOKUP(L2064,Mapping!D:G,4,0)</f>
        <v>Ignore</v>
      </c>
      <c r="D2064" s="78">
        <f t="shared" si="97"/>
        <v>8.5149741300000006</v>
      </c>
      <c r="E2064" s="78">
        <f t="shared" si="98"/>
        <v>8.5149741300000006</v>
      </c>
      <c r="F2064" s="76">
        <f>VLOOKUP(L2064,Mapping!D:H,5,0)</f>
        <v>0</v>
      </c>
      <c r="G2064" s="1" t="s">
        <v>648</v>
      </c>
      <c r="H2064" s="1" t="s">
        <v>371</v>
      </c>
      <c r="I2064" s="1" t="s">
        <v>374</v>
      </c>
      <c r="J2064" s="6">
        <v>410000</v>
      </c>
      <c r="K2064" s="1" t="s">
        <v>723</v>
      </c>
      <c r="L2064" s="6">
        <v>411100</v>
      </c>
      <c r="M2064" s="2">
        <v>0</v>
      </c>
      <c r="N2064" s="1" t="s">
        <v>780</v>
      </c>
      <c r="O2064" s="1" t="s">
        <v>651</v>
      </c>
      <c r="P2064" s="2">
        <v>0</v>
      </c>
      <c r="Q2064" s="2">
        <v>0</v>
      </c>
      <c r="R2064" s="2">
        <v>0</v>
      </c>
      <c r="S2064" s="2">
        <v>85149741.299999997</v>
      </c>
      <c r="T2064" s="2">
        <v>0</v>
      </c>
      <c r="U2064" s="2">
        <v>85149741.299999997</v>
      </c>
      <c r="V2064" s="2">
        <v>0</v>
      </c>
      <c r="W2064" s="2">
        <v>0</v>
      </c>
      <c r="X2064" s="2">
        <v>0</v>
      </c>
      <c r="Y2064" s="2">
        <v>85149741.299999997</v>
      </c>
      <c r="Z2064" s="2">
        <v>0</v>
      </c>
      <c r="AA2064" s="2">
        <v>85149741.299999997</v>
      </c>
    </row>
    <row r="2065" spans="1:27" ht="15" customHeight="1" x14ac:dyDescent="0.25">
      <c r="A2065" s="75" t="str">
        <f t="shared" si="96"/>
        <v>LEINFAIgnore</v>
      </c>
      <c r="B2065" s="75" t="str">
        <f>VLOOKUP(L2065,Mapping!D:F,3,0)</f>
        <v>Ignore</v>
      </c>
      <c r="C2065" s="75" t="str">
        <f>VLOOKUP(L2065,Mapping!D:G,4,0)</f>
        <v>Ignore</v>
      </c>
      <c r="D2065" s="78">
        <f t="shared" si="97"/>
        <v>7.1814233139999999</v>
      </c>
      <c r="E2065" s="78">
        <f t="shared" si="98"/>
        <v>25.580461633999999</v>
      </c>
      <c r="F2065" s="76">
        <f>VLOOKUP(L2065,Mapping!D:H,5,0)</f>
        <v>0</v>
      </c>
      <c r="G2065" s="1" t="s">
        <v>648</v>
      </c>
      <c r="H2065" s="1" t="s">
        <v>371</v>
      </c>
      <c r="I2065" s="1" t="s">
        <v>374</v>
      </c>
      <c r="J2065" s="6">
        <v>430000</v>
      </c>
      <c r="K2065" s="1" t="s">
        <v>729</v>
      </c>
      <c r="L2065" s="6">
        <v>431100</v>
      </c>
      <c r="M2065" s="2">
        <v>0</v>
      </c>
      <c r="N2065" s="1" t="s">
        <v>813</v>
      </c>
      <c r="O2065" s="1" t="s">
        <v>651</v>
      </c>
      <c r="P2065" s="2">
        <v>0</v>
      </c>
      <c r="Q2065" s="2">
        <v>183990383.19999999</v>
      </c>
      <c r="R2065" s="2">
        <v>0</v>
      </c>
      <c r="S2065" s="2">
        <v>71814233.140000001</v>
      </c>
      <c r="T2065" s="2">
        <v>0</v>
      </c>
      <c r="U2065" s="2">
        <v>255804616.34</v>
      </c>
      <c r="V2065" s="2">
        <v>0</v>
      </c>
      <c r="W2065" s="2">
        <v>183990383.19999999</v>
      </c>
      <c r="X2065" s="2">
        <v>0</v>
      </c>
      <c r="Y2065" s="2">
        <v>71814233.140000001</v>
      </c>
      <c r="Z2065" s="2">
        <v>0</v>
      </c>
      <c r="AA2065" s="2">
        <v>255804616.34</v>
      </c>
    </row>
    <row r="2066" spans="1:27" ht="15" customHeight="1" x14ac:dyDescent="0.25">
      <c r="A2066" s="75" t="str">
        <f t="shared" si="96"/>
        <v>LEINFAIgnore</v>
      </c>
      <c r="B2066" s="75" t="str">
        <f>VLOOKUP(L2066,Mapping!D:F,3,0)</f>
        <v>Ignore</v>
      </c>
      <c r="C2066" s="75" t="str">
        <f>VLOOKUP(L2066,Mapping!D:G,4,0)</f>
        <v>Ignore</v>
      </c>
      <c r="D2066" s="78">
        <f t="shared" si="97"/>
        <v>8.8852680000000003E-2</v>
      </c>
      <c r="E2066" s="78">
        <f t="shared" si="98"/>
        <v>8.8852680000000003E-2</v>
      </c>
      <c r="F2066" s="76">
        <f>VLOOKUP(L2066,Mapping!D:H,5,0)</f>
        <v>0</v>
      </c>
      <c r="G2066" s="1" t="s">
        <v>648</v>
      </c>
      <c r="H2066" s="1" t="s">
        <v>371</v>
      </c>
      <c r="I2066" s="1" t="s">
        <v>374</v>
      </c>
      <c r="J2066" s="6">
        <v>430000</v>
      </c>
      <c r="K2066" s="1" t="s">
        <v>729</v>
      </c>
      <c r="L2066" s="6">
        <v>431120</v>
      </c>
      <c r="M2066" s="2">
        <v>0</v>
      </c>
      <c r="N2066" s="1" t="s">
        <v>928</v>
      </c>
      <c r="O2066" s="1" t="s">
        <v>651</v>
      </c>
      <c r="P2066" s="2">
        <v>0</v>
      </c>
      <c r="Q2066" s="2">
        <v>0</v>
      </c>
      <c r="R2066" s="2">
        <v>0</v>
      </c>
      <c r="S2066" s="2">
        <v>888526.8</v>
      </c>
      <c r="T2066" s="2">
        <v>0</v>
      </c>
      <c r="U2066" s="2">
        <v>888526.8</v>
      </c>
      <c r="V2066" s="2">
        <v>0</v>
      </c>
      <c r="W2066" s="2">
        <v>0</v>
      </c>
      <c r="X2066" s="2">
        <v>0</v>
      </c>
      <c r="Y2066" s="2">
        <v>888526.8</v>
      </c>
      <c r="Z2066" s="2">
        <v>0</v>
      </c>
      <c r="AA2066" s="2">
        <v>888526.8</v>
      </c>
    </row>
    <row r="2067" spans="1:27" ht="15" customHeight="1" x14ac:dyDescent="0.25">
      <c r="A2067" s="75" t="str">
        <f t="shared" si="96"/>
        <v>LEINFA5.1</v>
      </c>
      <c r="B2067" s="75">
        <f>VLOOKUP(L2067,Mapping!D:F,3,0)</f>
        <v>5.0999999999999996</v>
      </c>
      <c r="C2067" s="75" t="str">
        <f>VLOOKUP(L2067,Mapping!D:G,4,0)</f>
        <v>Ignore</v>
      </c>
      <c r="D2067" s="78">
        <f t="shared" si="97"/>
        <v>0.31302353999999999</v>
      </c>
      <c r="E2067" s="78">
        <f t="shared" si="98"/>
        <v>0.31302353999999999</v>
      </c>
      <c r="F2067" s="76">
        <f>VLOOKUP(L2067,Mapping!D:H,5,0)</f>
        <v>0</v>
      </c>
      <c r="G2067" s="1" t="s">
        <v>648</v>
      </c>
      <c r="H2067" s="1" t="s">
        <v>371</v>
      </c>
      <c r="I2067" s="1" t="s">
        <v>374</v>
      </c>
      <c r="J2067" s="6">
        <v>450000</v>
      </c>
      <c r="K2067" s="1" t="s">
        <v>733</v>
      </c>
      <c r="L2067" s="6">
        <v>451100</v>
      </c>
      <c r="M2067" s="2">
        <v>0</v>
      </c>
      <c r="N2067" s="1" t="s">
        <v>781</v>
      </c>
      <c r="O2067" s="1" t="s">
        <v>651</v>
      </c>
      <c r="P2067" s="2">
        <v>0</v>
      </c>
      <c r="Q2067" s="2">
        <v>0</v>
      </c>
      <c r="R2067" s="2">
        <v>0</v>
      </c>
      <c r="S2067" s="2">
        <v>3130235.4</v>
      </c>
      <c r="T2067" s="2">
        <v>0</v>
      </c>
      <c r="U2067" s="2">
        <v>3130235.4</v>
      </c>
      <c r="V2067" s="2">
        <v>0</v>
      </c>
      <c r="W2067" s="2">
        <v>0</v>
      </c>
      <c r="X2067" s="2">
        <v>0</v>
      </c>
      <c r="Y2067" s="2">
        <v>3130235.4</v>
      </c>
      <c r="Z2067" s="2">
        <v>0</v>
      </c>
      <c r="AA2067" s="2">
        <v>3130235.4</v>
      </c>
    </row>
    <row r="2068" spans="1:27" ht="15" customHeight="1" x14ac:dyDescent="0.25">
      <c r="A2068" s="75" t="str">
        <f t="shared" si="96"/>
        <v>LEINFA5.2</v>
      </c>
      <c r="B2068" s="75">
        <f>VLOOKUP(L2068,Mapping!D:F,3,0)</f>
        <v>5.2</v>
      </c>
      <c r="C2068" s="75" t="str">
        <f>VLOOKUP(L2068,Mapping!D:G,4,0)</f>
        <v>Ignore</v>
      </c>
      <c r="D2068" s="78">
        <f t="shared" si="97"/>
        <v>9.8708000000000004E-5</v>
      </c>
      <c r="E2068" s="78">
        <f t="shared" si="98"/>
        <v>9.8708000000000004E-5</v>
      </c>
      <c r="F2068" s="76">
        <f>VLOOKUP(L2068,Mapping!D:H,5,0)</f>
        <v>0</v>
      </c>
      <c r="G2068" s="1" t="s">
        <v>648</v>
      </c>
      <c r="H2068" s="1" t="s">
        <v>371</v>
      </c>
      <c r="I2068" s="1" t="s">
        <v>374</v>
      </c>
      <c r="J2068" s="6">
        <v>450000</v>
      </c>
      <c r="K2068" s="1" t="s">
        <v>733</v>
      </c>
      <c r="L2068" s="6">
        <v>452111</v>
      </c>
      <c r="M2068" s="2">
        <v>0</v>
      </c>
      <c r="N2068" s="1" t="s">
        <v>735</v>
      </c>
      <c r="O2068" s="1" t="s">
        <v>651</v>
      </c>
      <c r="P2068" s="2">
        <v>0</v>
      </c>
      <c r="Q2068" s="2">
        <v>0</v>
      </c>
      <c r="R2068" s="2">
        <v>0</v>
      </c>
      <c r="S2068" s="2">
        <v>987.08</v>
      </c>
      <c r="T2068" s="2">
        <v>0</v>
      </c>
      <c r="U2068" s="2">
        <v>987.08</v>
      </c>
      <c r="V2068" s="2">
        <v>0</v>
      </c>
      <c r="W2068" s="2">
        <v>0</v>
      </c>
      <c r="X2068" s="2">
        <v>0</v>
      </c>
      <c r="Y2068" s="2">
        <v>987.08</v>
      </c>
      <c r="Z2068" s="2">
        <v>0</v>
      </c>
      <c r="AA2068" s="2">
        <v>987.08</v>
      </c>
    </row>
    <row r="2069" spans="1:27" ht="15" customHeight="1" x14ac:dyDescent="0.25">
      <c r="A2069" s="75" t="str">
        <f t="shared" si="96"/>
        <v>LEINFA5.2</v>
      </c>
      <c r="B2069" s="75">
        <f>VLOOKUP(L2069,Mapping!D:F,3,0)</f>
        <v>5.2</v>
      </c>
      <c r="C2069" s="75" t="str">
        <f>VLOOKUP(L2069,Mapping!D:G,4,0)</f>
        <v>Ignore</v>
      </c>
      <c r="D2069" s="78">
        <f t="shared" si="97"/>
        <v>1.85296E-4</v>
      </c>
      <c r="E2069" s="78">
        <f t="shared" si="98"/>
        <v>1.85296E-4</v>
      </c>
      <c r="F2069" s="76">
        <f>VLOOKUP(L2069,Mapping!D:H,5,0)</f>
        <v>0</v>
      </c>
      <c r="G2069" s="1" t="s">
        <v>648</v>
      </c>
      <c r="H2069" s="1" t="s">
        <v>371</v>
      </c>
      <c r="I2069" s="1" t="s">
        <v>374</v>
      </c>
      <c r="J2069" s="6">
        <v>450000</v>
      </c>
      <c r="K2069" s="1" t="s">
        <v>733</v>
      </c>
      <c r="L2069" s="6">
        <v>452230</v>
      </c>
      <c r="M2069" s="2">
        <v>0</v>
      </c>
      <c r="N2069" s="1" t="s">
        <v>740</v>
      </c>
      <c r="O2069" s="1" t="s">
        <v>651</v>
      </c>
      <c r="P2069" s="2">
        <v>0</v>
      </c>
      <c r="Q2069" s="2">
        <v>0</v>
      </c>
      <c r="R2069" s="2">
        <v>0</v>
      </c>
      <c r="S2069" s="2">
        <v>1852.96</v>
      </c>
      <c r="T2069" s="2">
        <v>0</v>
      </c>
      <c r="U2069" s="2">
        <v>1852.96</v>
      </c>
      <c r="V2069" s="2">
        <v>0</v>
      </c>
      <c r="W2069" s="2">
        <v>0</v>
      </c>
      <c r="X2069" s="2">
        <v>0</v>
      </c>
      <c r="Y2069" s="2">
        <v>1852.96</v>
      </c>
      <c r="Z2069" s="2">
        <v>0</v>
      </c>
      <c r="AA2069" s="2">
        <v>1852.96</v>
      </c>
    </row>
    <row r="2070" spans="1:27" ht="15" customHeight="1" x14ac:dyDescent="0.25">
      <c r="A2070" s="75" t="str">
        <f t="shared" si="96"/>
        <v>LEINFA5.2</v>
      </c>
      <c r="B2070" s="75">
        <f>VLOOKUP(L2070,Mapping!D:F,3,0)</f>
        <v>5.2</v>
      </c>
      <c r="C2070" s="75" t="str">
        <f>VLOOKUP(L2070,Mapping!D:G,4,0)</f>
        <v>Ignore</v>
      </c>
      <c r="D2070" s="78">
        <f t="shared" si="97"/>
        <v>3.8960165000000005E-2</v>
      </c>
      <c r="E2070" s="78">
        <f t="shared" si="98"/>
        <v>3.8960165000000005E-2</v>
      </c>
      <c r="F2070" s="76">
        <f>VLOOKUP(L2070,Mapping!D:H,5,0)</f>
        <v>0</v>
      </c>
      <c r="G2070" s="1" t="s">
        <v>648</v>
      </c>
      <c r="H2070" s="1" t="s">
        <v>371</v>
      </c>
      <c r="I2070" s="1" t="s">
        <v>374</v>
      </c>
      <c r="J2070" s="6">
        <v>450000</v>
      </c>
      <c r="K2070" s="1" t="s">
        <v>733</v>
      </c>
      <c r="L2070" s="6">
        <v>452247</v>
      </c>
      <c r="M2070" s="2">
        <v>0</v>
      </c>
      <c r="N2070" s="1" t="s">
        <v>741</v>
      </c>
      <c r="O2070" s="1" t="s">
        <v>651</v>
      </c>
      <c r="P2070" s="2">
        <v>0</v>
      </c>
      <c r="Q2070" s="2">
        <v>0</v>
      </c>
      <c r="R2070" s="2">
        <v>0</v>
      </c>
      <c r="S2070" s="2">
        <v>389601.65</v>
      </c>
      <c r="T2070" s="2">
        <v>0</v>
      </c>
      <c r="U2070" s="2">
        <v>389601.65</v>
      </c>
      <c r="V2070" s="2">
        <v>0</v>
      </c>
      <c r="W2070" s="2">
        <v>0</v>
      </c>
      <c r="X2070" s="2">
        <v>0</v>
      </c>
      <c r="Y2070" s="2">
        <v>389601.65</v>
      </c>
      <c r="Z2070" s="2">
        <v>0</v>
      </c>
      <c r="AA2070" s="2">
        <v>389601.65</v>
      </c>
    </row>
    <row r="2071" spans="1:27" ht="15" customHeight="1" x14ac:dyDescent="0.25">
      <c r="A2071" s="75" t="str">
        <f t="shared" si="96"/>
        <v>LEINFA5.5</v>
      </c>
      <c r="B2071" s="75">
        <f>VLOOKUP(L2071,Mapping!D:F,3,0)</f>
        <v>5.5</v>
      </c>
      <c r="C2071" s="75" t="str">
        <f>VLOOKUP(L2071,Mapping!D:G,4,0)</f>
        <v>Ignore</v>
      </c>
      <c r="D2071" s="78">
        <f t="shared" si="97"/>
        <v>6.9488309999999999E-3</v>
      </c>
      <c r="E2071" s="78">
        <f t="shared" si="98"/>
        <v>6.9488309999999999E-3</v>
      </c>
      <c r="F2071" s="76">
        <f>VLOOKUP(L2071,Mapping!D:H,5,0)</f>
        <v>0</v>
      </c>
      <c r="G2071" s="1" t="s">
        <v>648</v>
      </c>
      <c r="H2071" s="1" t="s">
        <v>371</v>
      </c>
      <c r="I2071" s="1" t="s">
        <v>374</v>
      </c>
      <c r="J2071" s="6">
        <v>460000</v>
      </c>
      <c r="K2071" s="1" t="s">
        <v>742</v>
      </c>
      <c r="L2071" s="6">
        <v>455103</v>
      </c>
      <c r="M2071" s="2">
        <v>0</v>
      </c>
      <c r="N2071" s="1" t="s">
        <v>744</v>
      </c>
      <c r="O2071" s="1" t="s">
        <v>651</v>
      </c>
      <c r="P2071" s="2">
        <v>0</v>
      </c>
      <c r="Q2071" s="2">
        <v>0</v>
      </c>
      <c r="R2071" s="2">
        <v>0</v>
      </c>
      <c r="S2071" s="2">
        <v>69488.31</v>
      </c>
      <c r="T2071" s="2">
        <v>0</v>
      </c>
      <c r="U2071" s="2">
        <v>69488.31</v>
      </c>
      <c r="V2071" s="2">
        <v>0</v>
      </c>
      <c r="W2071" s="2">
        <v>0</v>
      </c>
      <c r="X2071" s="2">
        <v>0</v>
      </c>
      <c r="Y2071" s="2">
        <v>69488.31</v>
      </c>
      <c r="Z2071" s="2">
        <v>0</v>
      </c>
      <c r="AA2071" s="2">
        <v>69488.31</v>
      </c>
    </row>
    <row r="2072" spans="1:27" ht="15" customHeight="1" x14ac:dyDescent="0.25">
      <c r="A2072" s="75" t="str">
        <f t="shared" si="96"/>
        <v>LEINFA5.5</v>
      </c>
      <c r="B2072" s="75">
        <f>VLOOKUP(L2072,Mapping!D:F,3,0)</f>
        <v>5.5</v>
      </c>
      <c r="C2072" s="75" t="str">
        <f>VLOOKUP(L2072,Mapping!D:G,4,0)</f>
        <v>Ignore</v>
      </c>
      <c r="D2072" s="78">
        <f t="shared" si="97"/>
        <v>-4.7890000000000002E-6</v>
      </c>
      <c r="E2072" s="78">
        <f t="shared" si="98"/>
        <v>-4.7890000000000002E-6</v>
      </c>
      <c r="F2072" s="76">
        <f>VLOOKUP(L2072,Mapping!D:H,5,0)</f>
        <v>0</v>
      </c>
      <c r="G2072" s="1" t="s">
        <v>648</v>
      </c>
      <c r="H2072" s="1" t="s">
        <v>371</v>
      </c>
      <c r="I2072" s="1" t="s">
        <v>374</v>
      </c>
      <c r="J2072" s="6">
        <v>460000</v>
      </c>
      <c r="K2072" s="1" t="s">
        <v>742</v>
      </c>
      <c r="L2072" s="6">
        <v>460000</v>
      </c>
      <c r="M2072" s="2">
        <v>0</v>
      </c>
      <c r="N2072" s="1" t="s">
        <v>792</v>
      </c>
      <c r="O2072" s="1" t="s">
        <v>651</v>
      </c>
      <c r="P2072" s="2">
        <v>0</v>
      </c>
      <c r="Q2072" s="2">
        <v>0</v>
      </c>
      <c r="R2072" s="2">
        <v>-47.89</v>
      </c>
      <c r="S2072" s="2">
        <v>0</v>
      </c>
      <c r="T2072" s="2">
        <v>-47.89</v>
      </c>
      <c r="U2072" s="2">
        <v>0</v>
      </c>
      <c r="V2072" s="2">
        <v>0</v>
      </c>
      <c r="W2072" s="2">
        <v>0</v>
      </c>
      <c r="X2072" s="2">
        <v>-47.89</v>
      </c>
      <c r="Y2072" s="2">
        <v>0</v>
      </c>
      <c r="Z2072" s="2">
        <v>-47.89</v>
      </c>
      <c r="AA2072" s="2">
        <v>0</v>
      </c>
    </row>
    <row r="2073" spans="1:27" ht="15" customHeight="1" x14ac:dyDescent="0.25">
      <c r="A2073" s="75" t="str">
        <f t="shared" si="96"/>
        <v>LEINFA5.5</v>
      </c>
      <c r="B2073" s="75">
        <f>VLOOKUP(L2073,Mapping!D:F,3,0)</f>
        <v>5.5</v>
      </c>
      <c r="C2073" s="75" t="str">
        <f>VLOOKUP(L2073,Mapping!D:G,4,0)</f>
        <v>Ignore</v>
      </c>
      <c r="D2073" s="78">
        <f t="shared" si="97"/>
        <v>-1.2358338E-2</v>
      </c>
      <c r="E2073" s="78">
        <f t="shared" si="98"/>
        <v>-1.2358338E-2</v>
      </c>
      <c r="F2073" s="76">
        <f>VLOOKUP(L2073,Mapping!D:H,5,0)</f>
        <v>0</v>
      </c>
      <c r="G2073" s="1" t="s">
        <v>648</v>
      </c>
      <c r="H2073" s="1" t="s">
        <v>371</v>
      </c>
      <c r="I2073" s="1" t="s">
        <v>374</v>
      </c>
      <c r="J2073" s="6">
        <v>460000</v>
      </c>
      <c r="K2073" s="1" t="s">
        <v>742</v>
      </c>
      <c r="L2073" s="6">
        <v>460100</v>
      </c>
      <c r="M2073" s="2">
        <v>0</v>
      </c>
      <c r="N2073" s="1" t="s">
        <v>815</v>
      </c>
      <c r="O2073" s="1" t="s">
        <v>651</v>
      </c>
      <c r="P2073" s="2">
        <v>0</v>
      </c>
      <c r="Q2073" s="2">
        <v>0</v>
      </c>
      <c r="R2073" s="2">
        <v>-123583.38</v>
      </c>
      <c r="S2073" s="2">
        <v>0</v>
      </c>
      <c r="T2073" s="2">
        <v>-123583.38</v>
      </c>
      <c r="U2073" s="2">
        <v>0</v>
      </c>
      <c r="V2073" s="2">
        <v>0</v>
      </c>
      <c r="W2073" s="2">
        <v>0</v>
      </c>
      <c r="X2073" s="2">
        <v>-123583.38</v>
      </c>
      <c r="Y2073" s="2">
        <v>0</v>
      </c>
      <c r="Z2073" s="2">
        <v>-123583.38</v>
      </c>
      <c r="AA2073" s="2">
        <v>0</v>
      </c>
    </row>
    <row r="2074" spans="1:27" ht="15" customHeight="1" x14ac:dyDescent="0.25">
      <c r="A2074" s="75" t="str">
        <f t="shared" si="96"/>
        <v>LEINFA5.5</v>
      </c>
      <c r="B2074" s="75">
        <f>VLOOKUP(L2074,Mapping!D:F,3,0)</f>
        <v>5.5</v>
      </c>
      <c r="C2074" s="75" t="str">
        <f>VLOOKUP(L2074,Mapping!D:G,4,0)</f>
        <v>Ignore</v>
      </c>
      <c r="D2074" s="78">
        <f t="shared" si="97"/>
        <v>-1.5577549999999999E-3</v>
      </c>
      <c r="E2074" s="78">
        <f t="shared" si="98"/>
        <v>-1.5577549999999999E-3</v>
      </c>
      <c r="F2074" s="76">
        <f>VLOOKUP(L2074,Mapping!D:H,5,0)</f>
        <v>0</v>
      </c>
      <c r="G2074" s="1" t="s">
        <v>648</v>
      </c>
      <c r="H2074" s="1" t="s">
        <v>371</v>
      </c>
      <c r="I2074" s="1" t="s">
        <v>374</v>
      </c>
      <c r="J2074" s="6">
        <v>460000</v>
      </c>
      <c r="K2074" s="1" t="s">
        <v>742</v>
      </c>
      <c r="L2074" s="6">
        <v>460101</v>
      </c>
      <c r="M2074" s="2">
        <v>0</v>
      </c>
      <c r="N2074" s="1" t="s">
        <v>818</v>
      </c>
      <c r="O2074" s="1" t="s">
        <v>651</v>
      </c>
      <c r="P2074" s="2">
        <v>0</v>
      </c>
      <c r="Q2074" s="2">
        <v>0</v>
      </c>
      <c r="R2074" s="2">
        <v>-15577.55</v>
      </c>
      <c r="S2074" s="2">
        <v>0</v>
      </c>
      <c r="T2074" s="2">
        <v>-15577.55</v>
      </c>
      <c r="U2074" s="2">
        <v>0</v>
      </c>
      <c r="V2074" s="2">
        <v>0</v>
      </c>
      <c r="W2074" s="2">
        <v>0</v>
      </c>
      <c r="X2074" s="2">
        <v>-15577.55</v>
      </c>
      <c r="Y2074" s="2">
        <v>0</v>
      </c>
      <c r="Z2074" s="2">
        <v>-15577.55</v>
      </c>
      <c r="AA2074" s="2">
        <v>0</v>
      </c>
    </row>
    <row r="2075" spans="1:27" ht="15" customHeight="1" x14ac:dyDescent="0.25">
      <c r="A2075" s="75" t="str">
        <f t="shared" si="96"/>
        <v>LEINFA5.5</v>
      </c>
      <c r="B2075" s="75">
        <f>VLOOKUP(L2075,Mapping!D:F,3,0)</f>
        <v>5.5</v>
      </c>
      <c r="C2075" s="75" t="str">
        <f>VLOOKUP(L2075,Mapping!D:G,4,0)</f>
        <v>Ignore</v>
      </c>
      <c r="D2075" s="78">
        <f t="shared" si="97"/>
        <v>-6.4930000000000003E-6</v>
      </c>
      <c r="E2075" s="78">
        <f t="shared" si="98"/>
        <v>-6.4930000000000003E-6</v>
      </c>
      <c r="F2075" s="76">
        <f>VLOOKUP(L2075,Mapping!D:H,5,0)</f>
        <v>0</v>
      </c>
      <c r="G2075" s="1" t="s">
        <v>648</v>
      </c>
      <c r="H2075" s="1" t="s">
        <v>371</v>
      </c>
      <c r="I2075" s="1" t="s">
        <v>374</v>
      </c>
      <c r="J2075" s="6">
        <v>460000</v>
      </c>
      <c r="K2075" s="1" t="s">
        <v>742</v>
      </c>
      <c r="L2075" s="6">
        <v>460102</v>
      </c>
      <c r="M2075" s="2">
        <v>0</v>
      </c>
      <c r="N2075" s="1" t="s">
        <v>819</v>
      </c>
      <c r="O2075" s="1" t="s">
        <v>651</v>
      </c>
      <c r="P2075" s="2">
        <v>0</v>
      </c>
      <c r="Q2075" s="2">
        <v>0</v>
      </c>
      <c r="R2075" s="2">
        <v>-64.930000000000007</v>
      </c>
      <c r="S2075" s="2">
        <v>0</v>
      </c>
      <c r="T2075" s="2">
        <v>-64.930000000000007</v>
      </c>
      <c r="U2075" s="2">
        <v>0</v>
      </c>
      <c r="V2075" s="2">
        <v>0</v>
      </c>
      <c r="W2075" s="2">
        <v>0</v>
      </c>
      <c r="X2075" s="2">
        <v>-64.930000000000007</v>
      </c>
      <c r="Y2075" s="2">
        <v>0</v>
      </c>
      <c r="Z2075" s="2">
        <v>-64.930000000000007</v>
      </c>
      <c r="AA2075" s="2">
        <v>0</v>
      </c>
    </row>
    <row r="2076" spans="1:27" ht="15" customHeight="1" x14ac:dyDescent="0.25">
      <c r="A2076" s="75" t="str">
        <f t="shared" si="96"/>
        <v>LEINFA5.5</v>
      </c>
      <c r="B2076" s="75">
        <f>VLOOKUP(L2076,Mapping!D:F,3,0)</f>
        <v>5.5</v>
      </c>
      <c r="C2076" s="75" t="str">
        <f>VLOOKUP(L2076,Mapping!D:G,4,0)</f>
        <v>Ignore</v>
      </c>
      <c r="D2076" s="78">
        <f t="shared" si="97"/>
        <v>1.3921936999999999E-2</v>
      </c>
      <c r="E2076" s="78">
        <f t="shared" si="98"/>
        <v>1.3921936999999999E-2</v>
      </c>
      <c r="F2076" s="76">
        <f>VLOOKUP(L2076,Mapping!D:H,5,0)</f>
        <v>0</v>
      </c>
      <c r="G2076" s="1" t="s">
        <v>648</v>
      </c>
      <c r="H2076" s="1" t="s">
        <v>371</v>
      </c>
      <c r="I2076" s="1" t="s">
        <v>374</v>
      </c>
      <c r="J2076" s="6">
        <v>460000</v>
      </c>
      <c r="K2076" s="1" t="s">
        <v>742</v>
      </c>
      <c r="L2076" s="6">
        <v>460143</v>
      </c>
      <c r="M2076" s="2">
        <v>0</v>
      </c>
      <c r="N2076" s="1" t="s">
        <v>816</v>
      </c>
      <c r="O2076" s="1" t="s">
        <v>651</v>
      </c>
      <c r="P2076" s="2">
        <v>0</v>
      </c>
      <c r="Q2076" s="2">
        <v>0</v>
      </c>
      <c r="R2076" s="2">
        <v>0</v>
      </c>
      <c r="S2076" s="2">
        <v>139219.37</v>
      </c>
      <c r="T2076" s="2">
        <v>0</v>
      </c>
      <c r="U2076" s="2">
        <v>139219.37</v>
      </c>
      <c r="V2076" s="2">
        <v>0</v>
      </c>
      <c r="W2076" s="2">
        <v>0</v>
      </c>
      <c r="X2076" s="2">
        <v>0</v>
      </c>
      <c r="Y2076" s="2">
        <v>139219.37</v>
      </c>
      <c r="Z2076" s="2">
        <v>0</v>
      </c>
      <c r="AA2076" s="2">
        <v>139219.37</v>
      </c>
    </row>
    <row r="2077" spans="1:27" ht="15" customHeight="1" x14ac:dyDescent="0.25">
      <c r="A2077" s="75" t="str">
        <f t="shared" si="96"/>
        <v>LEINFA5.5</v>
      </c>
      <c r="B2077" s="75">
        <f>VLOOKUP(L2077,Mapping!D:F,3,0)</f>
        <v>5.5</v>
      </c>
      <c r="C2077" s="75" t="str">
        <f>VLOOKUP(L2077,Mapping!D:G,4,0)</f>
        <v>Ignore</v>
      </c>
      <c r="D2077" s="78">
        <f t="shared" si="97"/>
        <v>6.4900000000000005E-7</v>
      </c>
      <c r="E2077" s="78">
        <f t="shared" si="98"/>
        <v>6.4900000000000005E-7</v>
      </c>
      <c r="F2077" s="76">
        <f>VLOOKUP(L2077,Mapping!D:H,5,0)</f>
        <v>0</v>
      </c>
      <c r="G2077" s="1" t="s">
        <v>648</v>
      </c>
      <c r="H2077" s="1" t="s">
        <v>371</v>
      </c>
      <c r="I2077" s="1" t="s">
        <v>374</v>
      </c>
      <c r="J2077" s="6">
        <v>460000</v>
      </c>
      <c r="K2077" s="1" t="s">
        <v>742</v>
      </c>
      <c r="L2077" s="6">
        <v>460144</v>
      </c>
      <c r="M2077" s="2">
        <v>0</v>
      </c>
      <c r="N2077" s="1" t="s">
        <v>820</v>
      </c>
      <c r="O2077" s="1" t="s">
        <v>651</v>
      </c>
      <c r="P2077" s="2">
        <v>0</v>
      </c>
      <c r="Q2077" s="2">
        <v>0</v>
      </c>
      <c r="R2077" s="2">
        <v>0</v>
      </c>
      <c r="S2077" s="2">
        <v>6.49</v>
      </c>
      <c r="T2077" s="2">
        <v>0</v>
      </c>
      <c r="U2077" s="2">
        <v>6.49</v>
      </c>
      <c r="V2077" s="2">
        <v>0</v>
      </c>
      <c r="W2077" s="2">
        <v>0</v>
      </c>
      <c r="X2077" s="2">
        <v>0</v>
      </c>
      <c r="Y2077" s="2">
        <v>6.49</v>
      </c>
      <c r="Z2077" s="2">
        <v>0</v>
      </c>
      <c r="AA2077" s="2">
        <v>6.49</v>
      </c>
    </row>
    <row r="2078" spans="1:27" ht="15" customHeight="1" x14ac:dyDescent="0.25">
      <c r="A2078" s="75" t="str">
        <f t="shared" si="96"/>
        <v>LEINFA5.3</v>
      </c>
      <c r="B2078" s="75">
        <f>VLOOKUP(L2078,Mapping!D:F,3,0)</f>
        <v>5.3</v>
      </c>
      <c r="C2078" s="75" t="str">
        <f>VLOOKUP(L2078,Mapping!D:G,4,0)</f>
        <v>Ignore</v>
      </c>
      <c r="D2078" s="78">
        <f t="shared" si="97"/>
        <v>-4.4779737E-2</v>
      </c>
      <c r="E2078" s="78">
        <f t="shared" si="98"/>
        <v>-4.4779737E-2</v>
      </c>
      <c r="F2078" s="76">
        <f>VLOOKUP(L2078,Mapping!D:H,5,0)</f>
        <v>0</v>
      </c>
      <c r="G2078" s="1" t="s">
        <v>648</v>
      </c>
      <c r="H2078" s="1" t="s">
        <v>371</v>
      </c>
      <c r="I2078" s="1" t="s">
        <v>374</v>
      </c>
      <c r="J2078" s="6">
        <v>510000</v>
      </c>
      <c r="K2078" s="1" t="s">
        <v>745</v>
      </c>
      <c r="L2078" s="6">
        <v>511100</v>
      </c>
      <c r="M2078" s="2">
        <v>0</v>
      </c>
      <c r="N2078" s="1" t="s">
        <v>782</v>
      </c>
      <c r="O2078" s="1" t="s">
        <v>651</v>
      </c>
      <c r="P2078" s="2">
        <v>0</v>
      </c>
      <c r="Q2078" s="2">
        <v>0</v>
      </c>
      <c r="R2078" s="2">
        <v>-447797.37</v>
      </c>
      <c r="S2078" s="2">
        <v>0</v>
      </c>
      <c r="T2078" s="2">
        <v>-447797.37</v>
      </c>
      <c r="U2078" s="2">
        <v>0</v>
      </c>
      <c r="V2078" s="2">
        <v>0</v>
      </c>
      <c r="W2078" s="2">
        <v>0</v>
      </c>
      <c r="X2078" s="2">
        <v>-447797.37</v>
      </c>
      <c r="Y2078" s="2">
        <v>0</v>
      </c>
      <c r="Z2078" s="2">
        <v>-447797.37</v>
      </c>
      <c r="AA2078" s="2">
        <v>0</v>
      </c>
    </row>
    <row r="2079" spans="1:27" ht="15" customHeight="1" x14ac:dyDescent="0.25">
      <c r="A2079" s="75" t="str">
        <f t="shared" si="96"/>
        <v>LEINFA6.3</v>
      </c>
      <c r="B2079" s="75">
        <f>VLOOKUP(L2079,Mapping!D:F,3,0)</f>
        <v>6.3</v>
      </c>
      <c r="C2079" s="75" t="str">
        <f>VLOOKUP(L2079,Mapping!D:G,4,0)</f>
        <v>Mirror</v>
      </c>
      <c r="D2079" s="78">
        <f t="shared" si="97"/>
        <v>-6.4699399999999991E-4</v>
      </c>
      <c r="E2079" s="78">
        <f t="shared" si="98"/>
        <v>-6.4699399999999991E-4</v>
      </c>
      <c r="F2079" s="76">
        <f>VLOOKUP(L2079,Mapping!D:H,5,0)</f>
        <v>0</v>
      </c>
      <c r="G2079" s="1" t="s">
        <v>648</v>
      </c>
      <c r="H2079" s="1" t="s">
        <v>371</v>
      </c>
      <c r="I2079" s="1" t="s">
        <v>374</v>
      </c>
      <c r="J2079" s="6">
        <v>550000</v>
      </c>
      <c r="K2079" s="1" t="s">
        <v>752</v>
      </c>
      <c r="L2079" s="6">
        <v>553007</v>
      </c>
      <c r="M2079" s="2">
        <v>0</v>
      </c>
      <c r="N2079" s="1" t="s">
        <v>753</v>
      </c>
      <c r="O2079" s="1" t="s">
        <v>651</v>
      </c>
      <c r="P2079" s="2">
        <v>0</v>
      </c>
      <c r="Q2079" s="2">
        <v>0</v>
      </c>
      <c r="R2079" s="2">
        <v>-6469.94</v>
      </c>
      <c r="S2079" s="2">
        <v>0</v>
      </c>
      <c r="T2079" s="2">
        <v>-6469.94</v>
      </c>
      <c r="U2079" s="2">
        <v>0</v>
      </c>
      <c r="V2079" s="2">
        <v>0</v>
      </c>
      <c r="W2079" s="2">
        <v>0</v>
      </c>
      <c r="X2079" s="2">
        <v>-6469.94</v>
      </c>
      <c r="Y2079" s="2">
        <v>0</v>
      </c>
      <c r="Z2079" s="2">
        <v>-6469.94</v>
      </c>
      <c r="AA2079" s="2">
        <v>0</v>
      </c>
    </row>
    <row r="2080" spans="1:27" ht="15" customHeight="1" x14ac:dyDescent="0.25">
      <c r="A2080" s="75" t="str">
        <f t="shared" si="96"/>
        <v>LEINFA6.3</v>
      </c>
      <c r="B2080" s="75">
        <f>VLOOKUP(L2080,Mapping!D:F,3,0)</f>
        <v>6.3</v>
      </c>
      <c r="C2080" s="75" t="str">
        <f>VLOOKUP(L2080,Mapping!D:G,4,0)</f>
        <v>Mirror</v>
      </c>
      <c r="D2080" s="78">
        <f t="shared" si="97"/>
        <v>-2.3600000000000001E-3</v>
      </c>
      <c r="E2080" s="78">
        <f t="shared" si="98"/>
        <v>-2.3600000000000001E-3</v>
      </c>
      <c r="F2080" s="76">
        <f>VLOOKUP(L2080,Mapping!D:H,5,0)</f>
        <v>0</v>
      </c>
      <c r="G2080" s="1" t="s">
        <v>648</v>
      </c>
      <c r="H2080" s="1" t="s">
        <v>371</v>
      </c>
      <c r="I2080" s="1" t="s">
        <v>374</v>
      </c>
      <c r="J2080" s="6">
        <v>550000</v>
      </c>
      <c r="K2080" s="1" t="s">
        <v>752</v>
      </c>
      <c r="L2080" s="6">
        <v>553020</v>
      </c>
      <c r="M2080" s="2">
        <v>0</v>
      </c>
      <c r="N2080" s="1" t="s">
        <v>1652</v>
      </c>
      <c r="O2080" s="1" t="s">
        <v>651</v>
      </c>
      <c r="P2080" s="2">
        <v>0</v>
      </c>
      <c r="Q2080" s="2">
        <v>0</v>
      </c>
      <c r="R2080" s="2">
        <v>-23600</v>
      </c>
      <c r="S2080" s="2">
        <v>0</v>
      </c>
      <c r="T2080" s="2">
        <v>-23600</v>
      </c>
      <c r="U2080" s="2">
        <v>0</v>
      </c>
      <c r="V2080" s="2">
        <v>0</v>
      </c>
      <c r="W2080" s="2">
        <v>0</v>
      </c>
      <c r="X2080" s="2">
        <v>-23600</v>
      </c>
      <c r="Y2080" s="2">
        <v>0</v>
      </c>
      <c r="Z2080" s="2">
        <v>-23600</v>
      </c>
      <c r="AA2080" s="2">
        <v>0</v>
      </c>
    </row>
    <row r="2081" spans="1:27" ht="15" customHeight="1" x14ac:dyDescent="0.25">
      <c r="A2081" s="75" t="str">
        <f t="shared" si="96"/>
        <v>LEINFA6.3</v>
      </c>
      <c r="B2081" s="75">
        <f>VLOOKUP(L2081,Mapping!D:F,3,0)</f>
        <v>6.3</v>
      </c>
      <c r="C2081" s="75" t="str">
        <f>VLOOKUP(L2081,Mapping!D:G,4,0)</f>
        <v>Mirror</v>
      </c>
      <c r="D2081" s="78">
        <f t="shared" si="97"/>
        <v>-2.7491659999999999E-3</v>
      </c>
      <c r="E2081" s="78">
        <f t="shared" si="98"/>
        <v>-2.7491659999999999E-3</v>
      </c>
      <c r="F2081" s="76">
        <f>VLOOKUP(L2081,Mapping!D:H,5,0)</f>
        <v>0</v>
      </c>
      <c r="G2081" s="1" t="s">
        <v>648</v>
      </c>
      <c r="H2081" s="1" t="s">
        <v>371</v>
      </c>
      <c r="I2081" s="1" t="s">
        <v>374</v>
      </c>
      <c r="J2081" s="6">
        <v>550000</v>
      </c>
      <c r="K2081" s="1" t="s">
        <v>752</v>
      </c>
      <c r="L2081" s="6">
        <v>553107</v>
      </c>
      <c r="M2081" s="2">
        <v>0</v>
      </c>
      <c r="N2081" s="1" t="s">
        <v>755</v>
      </c>
      <c r="O2081" s="1" t="s">
        <v>651</v>
      </c>
      <c r="P2081" s="2">
        <v>0</v>
      </c>
      <c r="Q2081" s="2">
        <v>0</v>
      </c>
      <c r="R2081" s="2">
        <v>-27491.66</v>
      </c>
      <c r="S2081" s="2">
        <v>0</v>
      </c>
      <c r="T2081" s="2">
        <v>-27491.66</v>
      </c>
      <c r="U2081" s="2">
        <v>0</v>
      </c>
      <c r="V2081" s="2">
        <v>0</v>
      </c>
      <c r="W2081" s="2">
        <v>0</v>
      </c>
      <c r="X2081" s="2">
        <v>-27491.66</v>
      </c>
      <c r="Y2081" s="2">
        <v>0</v>
      </c>
      <c r="Z2081" s="2">
        <v>-27491.66</v>
      </c>
      <c r="AA2081" s="2">
        <v>0</v>
      </c>
    </row>
    <row r="2082" spans="1:27" ht="15" customHeight="1" x14ac:dyDescent="0.25">
      <c r="A2082" s="75" t="str">
        <f t="shared" si="96"/>
        <v>LEINFA6.3</v>
      </c>
      <c r="B2082" s="75">
        <f>VLOOKUP(L2082,Mapping!D:F,3,0)</f>
        <v>6.3</v>
      </c>
      <c r="C2082" s="75" t="str">
        <f>VLOOKUP(L2082,Mapping!D:G,4,0)</f>
        <v>Mirror</v>
      </c>
      <c r="D2082" s="78">
        <f t="shared" si="97"/>
        <v>4.6102707999999999E-2</v>
      </c>
      <c r="E2082" s="78">
        <f t="shared" si="98"/>
        <v>4.6102707999999999E-2</v>
      </c>
      <c r="F2082" s="76">
        <f>VLOOKUP(L2082,Mapping!D:H,5,0)</f>
        <v>0</v>
      </c>
      <c r="G2082" s="1" t="s">
        <v>648</v>
      </c>
      <c r="H2082" s="1" t="s">
        <v>371</v>
      </c>
      <c r="I2082" s="1" t="s">
        <v>374</v>
      </c>
      <c r="J2082" s="6">
        <v>550000</v>
      </c>
      <c r="K2082" s="1" t="s">
        <v>752</v>
      </c>
      <c r="L2082" s="6">
        <v>553111</v>
      </c>
      <c r="M2082" s="2">
        <v>0</v>
      </c>
      <c r="N2082" s="1" t="s">
        <v>756</v>
      </c>
      <c r="O2082" s="1" t="s">
        <v>651</v>
      </c>
      <c r="P2082" s="2">
        <v>0</v>
      </c>
      <c r="Q2082" s="2">
        <v>0</v>
      </c>
      <c r="R2082" s="2">
        <v>0</v>
      </c>
      <c r="S2082" s="2">
        <v>461027.08</v>
      </c>
      <c r="T2082" s="2">
        <v>0</v>
      </c>
      <c r="U2082" s="2">
        <v>461027.08</v>
      </c>
      <c r="V2082" s="2">
        <v>0</v>
      </c>
      <c r="W2082" s="2">
        <v>0</v>
      </c>
      <c r="X2082" s="2">
        <v>0</v>
      </c>
      <c r="Y2082" s="2">
        <v>461027.08</v>
      </c>
      <c r="Z2082" s="2">
        <v>0</v>
      </c>
      <c r="AA2082" s="2">
        <v>461027.08</v>
      </c>
    </row>
    <row r="2083" spans="1:27" ht="15" customHeight="1" x14ac:dyDescent="0.25">
      <c r="A2083" s="75" t="str">
        <f t="shared" si="96"/>
        <v>LEINFA6.2</v>
      </c>
      <c r="B2083" s="75">
        <f>VLOOKUP(L2083,Mapping!D:F,3,0)</f>
        <v>6.2</v>
      </c>
      <c r="C2083" s="75" t="str">
        <f>VLOOKUP(L2083,Mapping!D:G,4,0)</f>
        <v>Mirror</v>
      </c>
      <c r="D2083" s="78">
        <f t="shared" si="97"/>
        <v>-3.8156900000000001E-4</v>
      </c>
      <c r="E2083" s="78">
        <f t="shared" si="98"/>
        <v>-3.8156900000000001E-4</v>
      </c>
      <c r="F2083" s="76">
        <f>VLOOKUP(L2083,Mapping!D:H,5,0)</f>
        <v>0</v>
      </c>
      <c r="G2083" s="1" t="s">
        <v>648</v>
      </c>
      <c r="H2083" s="1" t="s">
        <v>371</v>
      </c>
      <c r="I2083" s="1" t="s">
        <v>374</v>
      </c>
      <c r="J2083" s="6">
        <v>550000</v>
      </c>
      <c r="K2083" s="1" t="s">
        <v>752</v>
      </c>
      <c r="L2083" s="6">
        <v>553131</v>
      </c>
      <c r="M2083" s="2">
        <v>0</v>
      </c>
      <c r="N2083" s="1" t="s">
        <v>757</v>
      </c>
      <c r="O2083" s="1" t="s">
        <v>651</v>
      </c>
      <c r="P2083" s="2">
        <v>0</v>
      </c>
      <c r="Q2083" s="2">
        <v>0</v>
      </c>
      <c r="R2083" s="2">
        <v>-3815.69</v>
      </c>
      <c r="S2083" s="2">
        <v>0</v>
      </c>
      <c r="T2083" s="2">
        <v>-3815.69</v>
      </c>
      <c r="U2083" s="2">
        <v>0</v>
      </c>
      <c r="V2083" s="2">
        <v>0</v>
      </c>
      <c r="W2083" s="2">
        <v>0</v>
      </c>
      <c r="X2083" s="2">
        <v>-3815.69</v>
      </c>
      <c r="Y2083" s="2">
        <v>0</v>
      </c>
      <c r="Z2083" s="2">
        <v>-3815.69</v>
      </c>
      <c r="AA2083" s="2">
        <v>0</v>
      </c>
    </row>
    <row r="2084" spans="1:27" ht="15" customHeight="1" x14ac:dyDescent="0.25">
      <c r="A2084" s="75" t="str">
        <f t="shared" si="96"/>
        <v>LEINFA6.3</v>
      </c>
      <c r="B2084" s="75">
        <f>VLOOKUP(L2084,Mapping!D:F,3,0)</f>
        <v>6.3</v>
      </c>
      <c r="C2084" s="75" t="str">
        <f>VLOOKUP(L2084,Mapping!D:G,4,0)</f>
        <v>Mirror</v>
      </c>
      <c r="D2084" s="78">
        <f t="shared" si="97"/>
        <v>-9.7216900000000005E-4</v>
      </c>
      <c r="E2084" s="78">
        <f t="shared" si="98"/>
        <v>-9.7216900000000005E-4</v>
      </c>
      <c r="F2084" s="76">
        <f>VLOOKUP(L2084,Mapping!D:H,5,0)</f>
        <v>0</v>
      </c>
      <c r="G2084" s="1" t="s">
        <v>648</v>
      </c>
      <c r="H2084" s="1" t="s">
        <v>371</v>
      </c>
      <c r="I2084" s="1" t="s">
        <v>374</v>
      </c>
      <c r="J2084" s="6">
        <v>550000</v>
      </c>
      <c r="K2084" s="1" t="s">
        <v>752</v>
      </c>
      <c r="L2084" s="6">
        <v>553141</v>
      </c>
      <c r="M2084" s="2">
        <v>0</v>
      </c>
      <c r="N2084" s="1" t="s">
        <v>758</v>
      </c>
      <c r="O2084" s="1" t="s">
        <v>651</v>
      </c>
      <c r="P2084" s="2">
        <v>0</v>
      </c>
      <c r="Q2084" s="2">
        <v>0</v>
      </c>
      <c r="R2084" s="2">
        <v>-9721.69</v>
      </c>
      <c r="S2084" s="2">
        <v>0</v>
      </c>
      <c r="T2084" s="2">
        <v>-9721.69</v>
      </c>
      <c r="U2084" s="2">
        <v>0</v>
      </c>
      <c r="V2084" s="2">
        <v>0</v>
      </c>
      <c r="W2084" s="2">
        <v>0</v>
      </c>
      <c r="X2084" s="2">
        <v>-9721.69</v>
      </c>
      <c r="Y2084" s="2">
        <v>0</v>
      </c>
      <c r="Z2084" s="2">
        <v>-9721.69</v>
      </c>
      <c r="AA2084" s="2">
        <v>0</v>
      </c>
    </row>
    <row r="2085" spans="1:27" ht="15" customHeight="1" x14ac:dyDescent="0.25">
      <c r="A2085" s="75" t="str">
        <f t="shared" si="96"/>
        <v>LEINFA6.3</v>
      </c>
      <c r="B2085" s="75">
        <f>VLOOKUP(L2085,Mapping!D:F,3,0)</f>
        <v>6.3</v>
      </c>
      <c r="C2085" s="75" t="str">
        <f>VLOOKUP(L2085,Mapping!D:G,4,0)</f>
        <v>Accrual</v>
      </c>
      <c r="D2085" s="78">
        <f t="shared" si="97"/>
        <v>-3.5030779999999997E-3</v>
      </c>
      <c r="E2085" s="78">
        <f t="shared" si="98"/>
        <v>-3.5030779999999997E-3</v>
      </c>
      <c r="F2085" s="76">
        <f>VLOOKUP(L2085,Mapping!D:H,5,0)</f>
        <v>0</v>
      </c>
      <c r="G2085" s="1" t="s">
        <v>648</v>
      </c>
      <c r="H2085" s="1" t="s">
        <v>371</v>
      </c>
      <c r="I2085" s="1" t="s">
        <v>374</v>
      </c>
      <c r="J2085" s="6">
        <v>550000</v>
      </c>
      <c r="K2085" s="1" t="s">
        <v>752</v>
      </c>
      <c r="L2085" s="6">
        <v>553171</v>
      </c>
      <c r="M2085" s="2">
        <v>0</v>
      </c>
      <c r="N2085" s="1" t="s">
        <v>759</v>
      </c>
      <c r="O2085" s="1" t="s">
        <v>651</v>
      </c>
      <c r="P2085" s="2">
        <v>0</v>
      </c>
      <c r="Q2085" s="2">
        <v>0</v>
      </c>
      <c r="R2085" s="2">
        <v>-35030.78</v>
      </c>
      <c r="S2085" s="2">
        <v>0</v>
      </c>
      <c r="T2085" s="2">
        <v>-35030.78</v>
      </c>
      <c r="U2085" s="2">
        <v>0</v>
      </c>
      <c r="V2085" s="2">
        <v>0</v>
      </c>
      <c r="W2085" s="2">
        <v>0</v>
      </c>
      <c r="X2085" s="2">
        <v>-35030.78</v>
      </c>
      <c r="Y2085" s="2">
        <v>0</v>
      </c>
      <c r="Z2085" s="2">
        <v>-35030.78</v>
      </c>
      <c r="AA2085" s="2">
        <v>0</v>
      </c>
    </row>
    <row r="2086" spans="1:27" ht="15" customHeight="1" x14ac:dyDescent="0.25">
      <c r="A2086" s="75" t="str">
        <f t="shared" si="96"/>
        <v>LEINFA6.3</v>
      </c>
      <c r="B2086" s="75">
        <f>VLOOKUP(L2086,Mapping!D:F,3,0)</f>
        <v>6.3</v>
      </c>
      <c r="C2086" s="75" t="str">
        <f>VLOOKUP(L2086,Mapping!D:G,4,0)</f>
        <v>Accrual</v>
      </c>
      <c r="D2086" s="78">
        <f t="shared" si="97"/>
        <v>-1.451E-6</v>
      </c>
      <c r="E2086" s="78">
        <f t="shared" si="98"/>
        <v>-1.451E-6</v>
      </c>
      <c r="F2086" s="76">
        <f>VLOOKUP(L2086,Mapping!D:H,5,0)</f>
        <v>0</v>
      </c>
      <c r="G2086" s="1" t="s">
        <v>648</v>
      </c>
      <c r="H2086" s="1" t="s">
        <v>371</v>
      </c>
      <c r="I2086" s="1" t="s">
        <v>374</v>
      </c>
      <c r="J2086" s="6">
        <v>550000</v>
      </c>
      <c r="K2086" s="1" t="s">
        <v>752</v>
      </c>
      <c r="L2086" s="6">
        <v>553176</v>
      </c>
      <c r="M2086" s="2">
        <v>0</v>
      </c>
      <c r="N2086" s="1" t="s">
        <v>760</v>
      </c>
      <c r="O2086" s="1" t="s">
        <v>651</v>
      </c>
      <c r="P2086" s="2">
        <v>0</v>
      </c>
      <c r="Q2086" s="2">
        <v>0</v>
      </c>
      <c r="R2086" s="2">
        <v>-14.51</v>
      </c>
      <c r="S2086" s="2">
        <v>0</v>
      </c>
      <c r="T2086" s="2">
        <v>-14.51</v>
      </c>
      <c r="U2086" s="2">
        <v>0</v>
      </c>
      <c r="V2086" s="2">
        <v>0</v>
      </c>
      <c r="W2086" s="2">
        <v>0</v>
      </c>
      <c r="X2086" s="2">
        <v>-14.51</v>
      </c>
      <c r="Y2086" s="2">
        <v>0</v>
      </c>
      <c r="Z2086" s="2">
        <v>-14.51</v>
      </c>
      <c r="AA2086" s="2">
        <v>0</v>
      </c>
    </row>
    <row r="2087" spans="1:27" ht="15" customHeight="1" x14ac:dyDescent="0.25">
      <c r="A2087" s="75" t="str">
        <f t="shared" si="96"/>
        <v>LEINFA6.3</v>
      </c>
      <c r="B2087" s="75">
        <f>VLOOKUP(L2087,Mapping!D:F,3,0)</f>
        <v>6.3</v>
      </c>
      <c r="C2087" s="75" t="str">
        <f>VLOOKUP(L2087,Mapping!D:G,4,0)</f>
        <v>Mirror</v>
      </c>
      <c r="D2087" s="78">
        <f t="shared" si="97"/>
        <v>-3.3542445000000004E-2</v>
      </c>
      <c r="E2087" s="78">
        <f t="shared" si="98"/>
        <v>-3.3542445000000004E-2</v>
      </c>
      <c r="F2087" s="76">
        <f>VLOOKUP(L2087,Mapping!D:H,5,0)</f>
        <v>0</v>
      </c>
      <c r="G2087" s="1" t="s">
        <v>648</v>
      </c>
      <c r="H2087" s="1" t="s">
        <v>371</v>
      </c>
      <c r="I2087" s="1" t="s">
        <v>374</v>
      </c>
      <c r="J2087" s="6">
        <v>550000</v>
      </c>
      <c r="K2087" s="1" t="s">
        <v>752</v>
      </c>
      <c r="L2087" s="6">
        <v>553180</v>
      </c>
      <c r="M2087" s="2">
        <v>0</v>
      </c>
      <c r="N2087" s="1" t="s">
        <v>761</v>
      </c>
      <c r="O2087" s="1" t="s">
        <v>651</v>
      </c>
      <c r="P2087" s="2">
        <v>0</v>
      </c>
      <c r="Q2087" s="2">
        <v>0</v>
      </c>
      <c r="R2087" s="2">
        <v>-335424.45</v>
      </c>
      <c r="S2087" s="2">
        <v>0</v>
      </c>
      <c r="T2087" s="2">
        <v>-335424.45</v>
      </c>
      <c r="U2087" s="2">
        <v>0</v>
      </c>
      <c r="V2087" s="2">
        <v>0</v>
      </c>
      <c r="W2087" s="2">
        <v>0</v>
      </c>
      <c r="X2087" s="2">
        <v>-335424.45</v>
      </c>
      <c r="Y2087" s="2">
        <v>0</v>
      </c>
      <c r="Z2087" s="2">
        <v>-335424.45</v>
      </c>
      <c r="AA2087" s="2">
        <v>0</v>
      </c>
    </row>
    <row r="2088" spans="1:27" ht="15" customHeight="1" x14ac:dyDescent="0.25">
      <c r="A2088" s="75" t="str">
        <f t="shared" si="96"/>
        <v>LEINFA6.3</v>
      </c>
      <c r="B2088" s="75">
        <f>VLOOKUP(L2088,Mapping!D:F,3,0)</f>
        <v>6.3</v>
      </c>
      <c r="C2088" s="75" t="str">
        <f>VLOOKUP(L2088,Mapping!D:G,4,0)</f>
        <v>Accrual</v>
      </c>
      <c r="D2088" s="78">
        <f t="shared" si="97"/>
        <v>-8.2004678999999997E-2</v>
      </c>
      <c r="E2088" s="78">
        <f t="shared" si="98"/>
        <v>-8.2004678999999997E-2</v>
      </c>
      <c r="F2088" s="76">
        <f>VLOOKUP(L2088,Mapping!D:H,5,0)</f>
        <v>0</v>
      </c>
      <c r="G2088" s="1" t="s">
        <v>648</v>
      </c>
      <c r="H2088" s="1" t="s">
        <v>371</v>
      </c>
      <c r="I2088" s="1" t="s">
        <v>374</v>
      </c>
      <c r="J2088" s="6">
        <v>550000</v>
      </c>
      <c r="K2088" s="1" t="s">
        <v>752</v>
      </c>
      <c r="L2088" s="6">
        <v>553190</v>
      </c>
      <c r="M2088" s="2">
        <v>0</v>
      </c>
      <c r="N2088" s="1" t="s">
        <v>762</v>
      </c>
      <c r="O2088" s="1" t="s">
        <v>651</v>
      </c>
      <c r="P2088" s="2">
        <v>0</v>
      </c>
      <c r="Q2088" s="2">
        <v>0</v>
      </c>
      <c r="R2088" s="2">
        <v>-820046.79</v>
      </c>
      <c r="S2088" s="2">
        <v>0</v>
      </c>
      <c r="T2088" s="2">
        <v>-820046.79</v>
      </c>
      <c r="U2088" s="2">
        <v>0</v>
      </c>
      <c r="V2088" s="2">
        <v>0</v>
      </c>
      <c r="W2088" s="2">
        <v>0</v>
      </c>
      <c r="X2088" s="2">
        <v>-820046.79</v>
      </c>
      <c r="Y2088" s="2">
        <v>0</v>
      </c>
      <c r="Z2088" s="2">
        <v>-820046.79</v>
      </c>
      <c r="AA2088" s="2">
        <v>0</v>
      </c>
    </row>
    <row r="2089" spans="1:27" ht="15" customHeight="1" x14ac:dyDescent="0.25">
      <c r="A2089" s="75" t="str">
        <f t="shared" si="96"/>
        <v>LEINFA6.3</v>
      </c>
      <c r="B2089" s="75">
        <f>VLOOKUP(L2089,Mapping!D:F,3,0)</f>
        <v>6.3</v>
      </c>
      <c r="C2089" s="75" t="str">
        <f>VLOOKUP(L2089,Mapping!D:G,4,0)</f>
        <v>Accrual</v>
      </c>
      <c r="D2089" s="78">
        <f t="shared" si="97"/>
        <v>-0.33280342999999996</v>
      </c>
      <c r="E2089" s="78">
        <f t="shared" si="98"/>
        <v>-0.33280342999999996</v>
      </c>
      <c r="F2089" s="76">
        <f>VLOOKUP(L2089,Mapping!D:H,5,0)</f>
        <v>0</v>
      </c>
      <c r="G2089" s="1" t="s">
        <v>648</v>
      </c>
      <c r="H2089" s="1" t="s">
        <v>371</v>
      </c>
      <c r="I2089" s="1" t="s">
        <v>374</v>
      </c>
      <c r="J2089" s="6">
        <v>550000</v>
      </c>
      <c r="K2089" s="1" t="s">
        <v>752</v>
      </c>
      <c r="L2089" s="6">
        <v>553202</v>
      </c>
      <c r="M2089" s="2">
        <v>0</v>
      </c>
      <c r="N2089" s="1" t="s">
        <v>764</v>
      </c>
      <c r="O2089" s="1" t="s">
        <v>651</v>
      </c>
      <c r="P2089" s="2">
        <v>0</v>
      </c>
      <c r="Q2089" s="2">
        <v>0</v>
      </c>
      <c r="R2089" s="2">
        <v>-3328034.3</v>
      </c>
      <c r="S2089" s="2">
        <v>0</v>
      </c>
      <c r="T2089" s="2">
        <v>-3328034.3</v>
      </c>
      <c r="U2089" s="2">
        <v>0</v>
      </c>
      <c r="V2089" s="2">
        <v>0</v>
      </c>
      <c r="W2089" s="2">
        <v>0</v>
      </c>
      <c r="X2089" s="2">
        <v>-3328034.3</v>
      </c>
      <c r="Y2089" s="2">
        <v>0</v>
      </c>
      <c r="Z2089" s="2">
        <v>-3328034.3</v>
      </c>
      <c r="AA2089" s="2">
        <v>0</v>
      </c>
    </row>
    <row r="2090" spans="1:27" ht="15" customHeight="1" x14ac:dyDescent="0.25">
      <c r="A2090" s="75" t="str">
        <f t="shared" si="96"/>
        <v>LEINFA6.3</v>
      </c>
      <c r="B2090" s="75">
        <f>VLOOKUP(L2090,Mapping!D:F,3,0)</f>
        <v>6.3</v>
      </c>
      <c r="C2090" s="75" t="str">
        <f>VLOOKUP(L2090,Mapping!D:G,4,0)</f>
        <v>Accrual</v>
      </c>
      <c r="D2090" s="78">
        <f t="shared" si="97"/>
        <v>5.4594700000000008E-4</v>
      </c>
      <c r="E2090" s="78">
        <f t="shared" si="98"/>
        <v>5.4594700000000008E-4</v>
      </c>
      <c r="F2090" s="76">
        <f>VLOOKUP(L2090,Mapping!D:H,5,0)</f>
        <v>0</v>
      </c>
      <c r="G2090" s="1" t="s">
        <v>648</v>
      </c>
      <c r="H2090" s="1" t="s">
        <v>371</v>
      </c>
      <c r="I2090" s="1" t="s">
        <v>374</v>
      </c>
      <c r="J2090" s="6">
        <v>550000</v>
      </c>
      <c r="K2090" s="1" t="s">
        <v>752</v>
      </c>
      <c r="L2090" s="6">
        <v>553203</v>
      </c>
      <c r="M2090" s="2">
        <v>0</v>
      </c>
      <c r="N2090" s="1" t="s">
        <v>828</v>
      </c>
      <c r="O2090" s="1" t="s">
        <v>651</v>
      </c>
      <c r="P2090" s="2">
        <v>0</v>
      </c>
      <c r="Q2090" s="2">
        <v>0</v>
      </c>
      <c r="R2090" s="2">
        <v>0</v>
      </c>
      <c r="S2090" s="2">
        <v>5459.47</v>
      </c>
      <c r="T2090" s="2">
        <v>0</v>
      </c>
      <c r="U2090" s="2">
        <v>5459.47</v>
      </c>
      <c r="V2090" s="2">
        <v>0</v>
      </c>
      <c r="W2090" s="2">
        <v>0</v>
      </c>
      <c r="X2090" s="2">
        <v>0</v>
      </c>
      <c r="Y2090" s="2">
        <v>5459.47</v>
      </c>
      <c r="Z2090" s="2">
        <v>0</v>
      </c>
      <c r="AA2090" s="2">
        <v>5459.47</v>
      </c>
    </row>
    <row r="2091" spans="1:27" ht="15" customHeight="1" x14ac:dyDescent="0.25">
      <c r="A2091" s="75" t="str">
        <f t="shared" si="96"/>
        <v>LEINFA6.3</v>
      </c>
      <c r="B2091" s="75">
        <f>VLOOKUP(L2091,Mapping!D:F,3,0)</f>
        <v>6.3</v>
      </c>
      <c r="C2091" s="75" t="str">
        <f>VLOOKUP(L2091,Mapping!D:G,4,0)</f>
        <v>Mirror</v>
      </c>
      <c r="D2091" s="78">
        <f t="shared" si="97"/>
        <v>0.193998015</v>
      </c>
      <c r="E2091" s="78">
        <f t="shared" si="98"/>
        <v>0.193998015</v>
      </c>
      <c r="F2091" s="76">
        <f>VLOOKUP(L2091,Mapping!D:H,5,0)</f>
        <v>0</v>
      </c>
      <c r="G2091" s="1" t="s">
        <v>648</v>
      </c>
      <c r="H2091" s="1" t="s">
        <v>371</v>
      </c>
      <c r="I2091" s="1" t="s">
        <v>374</v>
      </c>
      <c r="J2091" s="6">
        <v>550000</v>
      </c>
      <c r="K2091" s="1" t="s">
        <v>752</v>
      </c>
      <c r="L2091" s="6">
        <v>553208</v>
      </c>
      <c r="M2091" s="2">
        <v>0</v>
      </c>
      <c r="N2091" s="1" t="s">
        <v>765</v>
      </c>
      <c r="O2091" s="1" t="s">
        <v>651</v>
      </c>
      <c r="P2091" s="2">
        <v>0</v>
      </c>
      <c r="Q2091" s="2">
        <v>0</v>
      </c>
      <c r="R2091" s="2">
        <v>0</v>
      </c>
      <c r="S2091" s="2">
        <v>1939980.15</v>
      </c>
      <c r="T2091" s="2">
        <v>0</v>
      </c>
      <c r="U2091" s="2">
        <v>1939980.15</v>
      </c>
      <c r="V2091" s="2">
        <v>0</v>
      </c>
      <c r="W2091" s="2">
        <v>0</v>
      </c>
      <c r="X2091" s="2">
        <v>0</v>
      </c>
      <c r="Y2091" s="2">
        <v>1939980.15</v>
      </c>
      <c r="Z2091" s="2">
        <v>0</v>
      </c>
      <c r="AA2091" s="2">
        <v>1939980.15</v>
      </c>
    </row>
    <row r="2092" spans="1:27" ht="15" customHeight="1" x14ac:dyDescent="0.25">
      <c r="A2092" s="75" t="str">
        <f t="shared" si="96"/>
        <v>LEINFA6.3</v>
      </c>
      <c r="B2092" s="75">
        <f>VLOOKUP(L2092,Mapping!D:F,3,0)</f>
        <v>6.3</v>
      </c>
      <c r="C2092" s="75" t="str">
        <f>VLOOKUP(L2092,Mapping!D:G,4,0)</f>
        <v>Mirror</v>
      </c>
      <c r="D2092" s="78">
        <f t="shared" si="97"/>
        <v>-5.9000000000000003E-4</v>
      </c>
      <c r="E2092" s="78">
        <f t="shared" si="98"/>
        <v>-5.9000000000000003E-4</v>
      </c>
      <c r="F2092" s="76">
        <f>VLOOKUP(L2092,Mapping!D:H,5,0)</f>
        <v>0</v>
      </c>
      <c r="G2092" s="1" t="s">
        <v>648</v>
      </c>
      <c r="H2092" s="1" t="s">
        <v>371</v>
      </c>
      <c r="I2092" s="1" t="s">
        <v>374</v>
      </c>
      <c r="J2092" s="6">
        <v>550000</v>
      </c>
      <c r="K2092" s="1" t="s">
        <v>752</v>
      </c>
      <c r="L2092" s="6">
        <v>553213</v>
      </c>
      <c r="M2092" s="2">
        <v>0</v>
      </c>
      <c r="N2092" s="1" t="s">
        <v>766</v>
      </c>
      <c r="O2092" s="1" t="s">
        <v>651</v>
      </c>
      <c r="P2092" s="2">
        <v>0</v>
      </c>
      <c r="Q2092" s="2">
        <v>0</v>
      </c>
      <c r="R2092" s="2">
        <v>-5900</v>
      </c>
      <c r="S2092" s="2">
        <v>0</v>
      </c>
      <c r="T2092" s="2">
        <v>-5900</v>
      </c>
      <c r="U2092" s="2">
        <v>0</v>
      </c>
      <c r="V2092" s="2">
        <v>0</v>
      </c>
      <c r="W2092" s="2">
        <v>0</v>
      </c>
      <c r="X2092" s="2">
        <v>-5900</v>
      </c>
      <c r="Y2092" s="2">
        <v>0</v>
      </c>
      <c r="Z2092" s="2">
        <v>-5900</v>
      </c>
      <c r="AA2092" s="2">
        <v>0</v>
      </c>
    </row>
    <row r="2093" spans="1:27" ht="15" customHeight="1" x14ac:dyDescent="0.25">
      <c r="A2093" s="75" t="str">
        <f t="shared" si="96"/>
        <v>LEINFA6.3</v>
      </c>
      <c r="B2093" s="75">
        <f>VLOOKUP(L2093,Mapping!D:F,3,0)</f>
        <v>6.3</v>
      </c>
      <c r="C2093" s="75" t="str">
        <f>VLOOKUP(L2093,Mapping!D:G,4,0)</f>
        <v>Mirror</v>
      </c>
      <c r="D2093" s="78">
        <f t="shared" si="97"/>
        <v>-3.6389E-5</v>
      </c>
      <c r="E2093" s="78">
        <f t="shared" si="98"/>
        <v>-3.6389E-5</v>
      </c>
      <c r="F2093" s="76">
        <f>VLOOKUP(L2093,Mapping!D:H,5,0)</f>
        <v>0</v>
      </c>
      <c r="G2093" s="1" t="s">
        <v>648</v>
      </c>
      <c r="H2093" s="1" t="s">
        <v>371</v>
      </c>
      <c r="I2093" s="1" t="s">
        <v>374</v>
      </c>
      <c r="J2093" s="6">
        <v>550000</v>
      </c>
      <c r="K2093" s="1" t="s">
        <v>752</v>
      </c>
      <c r="L2093" s="6">
        <v>553219</v>
      </c>
      <c r="M2093" s="2">
        <v>0</v>
      </c>
      <c r="N2093" s="1" t="s">
        <v>951</v>
      </c>
      <c r="O2093" s="1" t="s">
        <v>651</v>
      </c>
      <c r="P2093" s="2">
        <v>0</v>
      </c>
      <c r="Q2093" s="2">
        <v>0</v>
      </c>
      <c r="R2093" s="2">
        <v>-363.89</v>
      </c>
      <c r="S2093" s="2">
        <v>0</v>
      </c>
      <c r="T2093" s="2">
        <v>-363.89</v>
      </c>
      <c r="U2093" s="2">
        <v>0</v>
      </c>
      <c r="V2093" s="2">
        <v>0</v>
      </c>
      <c r="W2093" s="2">
        <v>0</v>
      </c>
      <c r="X2093" s="2">
        <v>-363.89</v>
      </c>
      <c r="Y2093" s="2">
        <v>0</v>
      </c>
      <c r="Z2093" s="2">
        <v>-363.89</v>
      </c>
      <c r="AA2093" s="2">
        <v>0</v>
      </c>
    </row>
    <row r="2094" spans="1:27" ht="15" customHeight="1" x14ac:dyDescent="0.25">
      <c r="A2094" s="75" t="str">
        <f t="shared" si="96"/>
        <v>LEINFA6.3</v>
      </c>
      <c r="B2094" s="75">
        <f>VLOOKUP(L2094,Mapping!D:F,3,0)</f>
        <v>6.3</v>
      </c>
      <c r="C2094" s="75" t="str">
        <f>VLOOKUP(L2094,Mapping!D:G,4,0)</f>
        <v>Accrual</v>
      </c>
      <c r="D2094" s="78">
        <f t="shared" si="97"/>
        <v>-2.2501858999999999E-2</v>
      </c>
      <c r="E2094" s="78">
        <f t="shared" si="98"/>
        <v>-2.2501858999999999E-2</v>
      </c>
      <c r="F2094" s="76">
        <f>VLOOKUP(L2094,Mapping!D:H,5,0)</f>
        <v>0</v>
      </c>
      <c r="G2094" s="1" t="s">
        <v>648</v>
      </c>
      <c r="H2094" s="1" t="s">
        <v>371</v>
      </c>
      <c r="I2094" s="1" t="s">
        <v>374</v>
      </c>
      <c r="J2094" s="6">
        <v>550000</v>
      </c>
      <c r="K2094" s="1" t="s">
        <v>752</v>
      </c>
      <c r="L2094" s="6">
        <v>553900</v>
      </c>
      <c r="M2094" s="2">
        <v>0</v>
      </c>
      <c r="N2094" s="1" t="s">
        <v>888</v>
      </c>
      <c r="O2094" s="1" t="s">
        <v>651</v>
      </c>
      <c r="P2094" s="2">
        <v>0</v>
      </c>
      <c r="Q2094" s="2">
        <v>0</v>
      </c>
      <c r="R2094" s="2">
        <v>-225018.59</v>
      </c>
      <c r="S2094" s="2">
        <v>0</v>
      </c>
      <c r="T2094" s="2">
        <v>-225018.59</v>
      </c>
      <c r="U2094" s="2">
        <v>0</v>
      </c>
      <c r="V2094" s="2">
        <v>0</v>
      </c>
      <c r="W2094" s="2">
        <v>0</v>
      </c>
      <c r="X2094" s="2">
        <v>-225018.59</v>
      </c>
      <c r="Y2094" s="2">
        <v>0</v>
      </c>
      <c r="Z2094" s="2">
        <v>-225018.59</v>
      </c>
      <c r="AA2094" s="2">
        <v>0</v>
      </c>
    </row>
    <row r="2095" spans="1:27" ht="15" customHeight="1" x14ac:dyDescent="0.25">
      <c r="A2095" s="75" t="str">
        <f t="shared" si="96"/>
        <v>LEINFA6.3</v>
      </c>
      <c r="B2095" s="75">
        <f>VLOOKUP(L2095,Mapping!D:F,3,0)</f>
        <v>6.3</v>
      </c>
      <c r="C2095" s="75" t="str">
        <f>VLOOKUP(L2095,Mapping!D:G,4,0)</f>
        <v>Accrual</v>
      </c>
      <c r="D2095" s="78">
        <f t="shared" si="97"/>
        <v>-3.5030779999999997E-3</v>
      </c>
      <c r="E2095" s="78">
        <f t="shared" si="98"/>
        <v>-3.5030779999999997E-3</v>
      </c>
      <c r="F2095" s="76">
        <f>VLOOKUP(L2095,Mapping!D:H,5,0)</f>
        <v>0</v>
      </c>
      <c r="G2095" s="1" t="s">
        <v>648</v>
      </c>
      <c r="H2095" s="1" t="s">
        <v>371</v>
      </c>
      <c r="I2095" s="1" t="s">
        <v>374</v>
      </c>
      <c r="J2095" s="6">
        <v>550000</v>
      </c>
      <c r="K2095" s="1" t="s">
        <v>752</v>
      </c>
      <c r="L2095" s="6">
        <v>554526</v>
      </c>
      <c r="M2095" s="2">
        <v>0</v>
      </c>
      <c r="N2095" s="1" t="s">
        <v>767</v>
      </c>
      <c r="O2095" s="1" t="s">
        <v>651</v>
      </c>
      <c r="P2095" s="2">
        <v>0</v>
      </c>
      <c r="Q2095" s="2">
        <v>0</v>
      </c>
      <c r="R2095" s="2">
        <v>-35030.78</v>
      </c>
      <c r="S2095" s="2">
        <v>0</v>
      </c>
      <c r="T2095" s="2">
        <v>-35030.78</v>
      </c>
      <c r="U2095" s="2">
        <v>0</v>
      </c>
      <c r="V2095" s="2">
        <v>0</v>
      </c>
      <c r="W2095" s="2">
        <v>0</v>
      </c>
      <c r="X2095" s="2">
        <v>-35030.78</v>
      </c>
      <c r="Y2095" s="2">
        <v>0</v>
      </c>
      <c r="Z2095" s="2">
        <v>-35030.78</v>
      </c>
      <c r="AA2095" s="2">
        <v>0</v>
      </c>
    </row>
    <row r="2096" spans="1:27" ht="15" customHeight="1" x14ac:dyDescent="0.25">
      <c r="A2096" s="75" t="str">
        <f t="shared" si="96"/>
        <v>LEINFA6.3</v>
      </c>
      <c r="B2096" s="75">
        <f>VLOOKUP(L2096,Mapping!D:F,3,0)</f>
        <v>6.3</v>
      </c>
      <c r="C2096" s="75" t="str">
        <f>VLOOKUP(L2096,Mapping!D:G,4,0)</f>
        <v>Mirror</v>
      </c>
      <c r="D2096" s="78">
        <f t="shared" si="97"/>
        <v>-2.9186399999999997E-4</v>
      </c>
      <c r="E2096" s="78">
        <f t="shared" si="98"/>
        <v>-2.9186399999999997E-4</v>
      </c>
      <c r="F2096" s="76">
        <f>VLOOKUP(L2096,Mapping!D:H,5,0)</f>
        <v>0</v>
      </c>
      <c r="G2096" s="1" t="s">
        <v>648</v>
      </c>
      <c r="H2096" s="1" t="s">
        <v>371</v>
      </c>
      <c r="I2096" s="1" t="s">
        <v>374</v>
      </c>
      <c r="J2096" s="6">
        <v>550000</v>
      </c>
      <c r="K2096" s="1" t="s">
        <v>752</v>
      </c>
      <c r="L2096" s="6">
        <v>554527</v>
      </c>
      <c r="M2096" s="2">
        <v>0</v>
      </c>
      <c r="N2096" s="1" t="s">
        <v>768</v>
      </c>
      <c r="O2096" s="1" t="s">
        <v>651</v>
      </c>
      <c r="P2096" s="2">
        <v>0</v>
      </c>
      <c r="Q2096" s="2">
        <v>0</v>
      </c>
      <c r="R2096" s="2">
        <v>-2918.64</v>
      </c>
      <c r="S2096" s="2">
        <v>0</v>
      </c>
      <c r="T2096" s="2">
        <v>-2918.64</v>
      </c>
      <c r="U2096" s="2">
        <v>0</v>
      </c>
      <c r="V2096" s="2">
        <v>0</v>
      </c>
      <c r="W2096" s="2">
        <v>0</v>
      </c>
      <c r="X2096" s="2">
        <v>-2918.64</v>
      </c>
      <c r="Y2096" s="2">
        <v>0</v>
      </c>
      <c r="Z2096" s="2">
        <v>-2918.64</v>
      </c>
      <c r="AA2096" s="2">
        <v>0</v>
      </c>
    </row>
    <row r="2097" spans="1:27" ht="15" customHeight="1" x14ac:dyDescent="0.25">
      <c r="A2097" s="75" t="str">
        <f t="shared" si="96"/>
        <v>LEINFA6.3</v>
      </c>
      <c r="B2097" s="75">
        <f>VLOOKUP(L2097,Mapping!D:F,3,0)</f>
        <v>6.3</v>
      </c>
      <c r="C2097" s="75" t="str">
        <f>VLOOKUP(L2097,Mapping!D:G,4,0)</f>
        <v>Mirror</v>
      </c>
      <c r="D2097" s="78">
        <f t="shared" si="97"/>
        <v>-2.7328750000000001E-3</v>
      </c>
      <c r="E2097" s="78">
        <f t="shared" si="98"/>
        <v>-2.7328750000000001E-3</v>
      </c>
      <c r="F2097" s="76">
        <f>VLOOKUP(L2097,Mapping!D:H,5,0)</f>
        <v>0</v>
      </c>
      <c r="G2097" s="1" t="s">
        <v>648</v>
      </c>
      <c r="H2097" s="1" t="s">
        <v>371</v>
      </c>
      <c r="I2097" s="1" t="s">
        <v>374</v>
      </c>
      <c r="J2097" s="6">
        <v>550000</v>
      </c>
      <c r="K2097" s="1" t="s">
        <v>752</v>
      </c>
      <c r="L2097" s="6">
        <v>555104</v>
      </c>
      <c r="M2097" s="2">
        <v>0</v>
      </c>
      <c r="N2097" s="1" t="s">
        <v>769</v>
      </c>
      <c r="O2097" s="1" t="s">
        <v>651</v>
      </c>
      <c r="P2097" s="2">
        <v>0</v>
      </c>
      <c r="Q2097" s="2">
        <v>0</v>
      </c>
      <c r="R2097" s="2">
        <v>-27328.75</v>
      </c>
      <c r="S2097" s="2">
        <v>0</v>
      </c>
      <c r="T2097" s="2">
        <v>-27328.75</v>
      </c>
      <c r="U2097" s="2">
        <v>0</v>
      </c>
      <c r="V2097" s="2">
        <v>0</v>
      </c>
      <c r="W2097" s="2">
        <v>0</v>
      </c>
      <c r="X2097" s="2">
        <v>-27328.75</v>
      </c>
      <c r="Y2097" s="2">
        <v>0</v>
      </c>
      <c r="Z2097" s="2">
        <v>-27328.75</v>
      </c>
      <c r="AA2097" s="2">
        <v>0</v>
      </c>
    </row>
    <row r="2098" spans="1:27" ht="15" customHeight="1" x14ac:dyDescent="0.25">
      <c r="A2098" s="75" t="str">
        <f t="shared" si="96"/>
        <v>LEINFA6.3</v>
      </c>
      <c r="B2098" s="75">
        <f>VLOOKUP(L2098,Mapping!D:F,3,0)</f>
        <v>6.3</v>
      </c>
      <c r="C2098" s="75" t="str">
        <f>VLOOKUP(L2098,Mapping!D:G,4,0)</f>
        <v>Mirror</v>
      </c>
      <c r="D2098" s="78">
        <f t="shared" si="97"/>
        <v>-0.193998015</v>
      </c>
      <c r="E2098" s="78">
        <f t="shared" si="98"/>
        <v>-0.193998015</v>
      </c>
      <c r="F2098" s="76">
        <f>VLOOKUP(L2098,Mapping!D:H,5,0)</f>
        <v>0</v>
      </c>
      <c r="G2098" s="1" t="s">
        <v>648</v>
      </c>
      <c r="H2098" s="1" t="s">
        <v>371</v>
      </c>
      <c r="I2098" s="1" t="s">
        <v>374</v>
      </c>
      <c r="J2098" s="6">
        <v>550000</v>
      </c>
      <c r="K2098" s="1" t="s">
        <v>752</v>
      </c>
      <c r="L2098" s="6">
        <v>555157</v>
      </c>
      <c r="M2098" s="2">
        <v>0</v>
      </c>
      <c r="N2098" s="1" t="s">
        <v>770</v>
      </c>
      <c r="O2098" s="1" t="s">
        <v>651</v>
      </c>
      <c r="P2098" s="2">
        <v>0</v>
      </c>
      <c r="Q2098" s="2">
        <v>0</v>
      </c>
      <c r="R2098" s="2">
        <v>-1939980.15</v>
      </c>
      <c r="S2098" s="2">
        <v>0</v>
      </c>
      <c r="T2098" s="2">
        <v>-1939980.15</v>
      </c>
      <c r="U2098" s="2">
        <v>0</v>
      </c>
      <c r="V2098" s="2">
        <v>0</v>
      </c>
      <c r="W2098" s="2">
        <v>0</v>
      </c>
      <c r="X2098" s="2">
        <v>-1939980.15</v>
      </c>
      <c r="Y2098" s="2">
        <v>0</v>
      </c>
      <c r="Z2098" s="2">
        <v>-1939980.15</v>
      </c>
      <c r="AA2098" s="2">
        <v>0</v>
      </c>
    </row>
    <row r="2099" spans="1:27" ht="15" customHeight="1" x14ac:dyDescent="0.25">
      <c r="A2099" s="75" t="str">
        <f t="shared" si="96"/>
        <v>LEINFA6.3</v>
      </c>
      <c r="B2099" s="75">
        <f>VLOOKUP(L2099,Mapping!D:F,3,0)</f>
        <v>6.3</v>
      </c>
      <c r="C2099" s="75" t="str">
        <f>VLOOKUP(L2099,Mapping!D:G,4,0)</f>
        <v>Mirror</v>
      </c>
      <c r="D2099" s="78">
        <f t="shared" si="97"/>
        <v>-1.2730629999999998E-3</v>
      </c>
      <c r="E2099" s="78">
        <f t="shared" si="98"/>
        <v>-1.2730629999999998E-3</v>
      </c>
      <c r="F2099" s="76">
        <f>VLOOKUP(L2099,Mapping!D:H,5,0)</f>
        <v>0</v>
      </c>
      <c r="G2099" s="1" t="s">
        <v>648</v>
      </c>
      <c r="H2099" s="1" t="s">
        <v>371</v>
      </c>
      <c r="I2099" s="1" t="s">
        <v>374</v>
      </c>
      <c r="J2099" s="6">
        <v>550000</v>
      </c>
      <c r="K2099" s="1" t="s">
        <v>752</v>
      </c>
      <c r="L2099" s="6">
        <v>555204</v>
      </c>
      <c r="M2099" s="2">
        <v>0</v>
      </c>
      <c r="N2099" s="1" t="s">
        <v>771</v>
      </c>
      <c r="O2099" s="1" t="s">
        <v>651</v>
      </c>
      <c r="P2099" s="2">
        <v>0</v>
      </c>
      <c r="Q2099" s="2">
        <v>0</v>
      </c>
      <c r="R2099" s="2">
        <v>-12730.63</v>
      </c>
      <c r="S2099" s="2">
        <v>0</v>
      </c>
      <c r="T2099" s="2">
        <v>-12730.63</v>
      </c>
      <c r="U2099" s="2">
        <v>0</v>
      </c>
      <c r="V2099" s="2">
        <v>0</v>
      </c>
      <c r="W2099" s="2">
        <v>0</v>
      </c>
      <c r="X2099" s="2">
        <v>-12730.63</v>
      </c>
      <c r="Y2099" s="2">
        <v>0</v>
      </c>
      <c r="Z2099" s="2">
        <v>-12730.63</v>
      </c>
      <c r="AA2099" s="2">
        <v>0</v>
      </c>
    </row>
    <row r="2100" spans="1:27" ht="15" customHeight="1" x14ac:dyDescent="0.25">
      <c r="A2100" s="75" t="str">
        <f t="shared" si="96"/>
        <v>LEINFA6.1</v>
      </c>
      <c r="B2100" s="75">
        <f>VLOOKUP(L2100,Mapping!D:F,3,0)</f>
        <v>6.1</v>
      </c>
      <c r="C2100" s="75" t="str">
        <f>VLOOKUP(L2100,Mapping!D:G,4,0)</f>
        <v>Accrual</v>
      </c>
      <c r="D2100" s="78">
        <f t="shared" si="97"/>
        <v>-3.1864073E-2</v>
      </c>
      <c r="E2100" s="78">
        <f t="shared" si="98"/>
        <v>-3.1864073E-2</v>
      </c>
      <c r="F2100" s="76">
        <f>VLOOKUP(L2100,Mapping!D:H,5,0)</f>
        <v>0</v>
      </c>
      <c r="G2100" s="1" t="s">
        <v>648</v>
      </c>
      <c r="H2100" s="1" t="s">
        <v>371</v>
      </c>
      <c r="I2100" s="1" t="s">
        <v>374</v>
      </c>
      <c r="J2100" s="6">
        <v>550000</v>
      </c>
      <c r="K2100" s="1" t="s">
        <v>752</v>
      </c>
      <c r="L2100" s="6">
        <v>555597</v>
      </c>
      <c r="M2100" s="2">
        <v>0</v>
      </c>
      <c r="N2100" s="1" t="s">
        <v>772</v>
      </c>
      <c r="O2100" s="1" t="s">
        <v>651</v>
      </c>
      <c r="P2100" s="2">
        <v>0</v>
      </c>
      <c r="Q2100" s="2">
        <v>0</v>
      </c>
      <c r="R2100" s="2">
        <v>-318640.73</v>
      </c>
      <c r="S2100" s="2">
        <v>0</v>
      </c>
      <c r="T2100" s="2">
        <v>-318640.73</v>
      </c>
      <c r="U2100" s="2">
        <v>0</v>
      </c>
      <c r="V2100" s="2">
        <v>0</v>
      </c>
      <c r="W2100" s="2">
        <v>0</v>
      </c>
      <c r="X2100" s="2">
        <v>-318640.73</v>
      </c>
      <c r="Y2100" s="2">
        <v>0</v>
      </c>
      <c r="Z2100" s="2">
        <v>-318640.73</v>
      </c>
      <c r="AA2100" s="2">
        <v>0</v>
      </c>
    </row>
    <row r="2101" spans="1:27" ht="15" customHeight="1" x14ac:dyDescent="0.25">
      <c r="A2101" s="75" t="str">
        <f t="shared" si="96"/>
        <v>LEINFA6.1</v>
      </c>
      <c r="B2101" s="75">
        <f>VLOOKUP(L2101,Mapping!D:F,3,0)</f>
        <v>6.1</v>
      </c>
      <c r="C2101" s="75" t="str">
        <f>VLOOKUP(L2101,Mapping!D:G,4,0)</f>
        <v>Accrual</v>
      </c>
      <c r="D2101" s="78">
        <f t="shared" si="97"/>
        <v>-3.1864073E-2</v>
      </c>
      <c r="E2101" s="78">
        <f t="shared" si="98"/>
        <v>-3.1864073E-2</v>
      </c>
      <c r="F2101" s="76">
        <f>VLOOKUP(L2101,Mapping!D:H,5,0)</f>
        <v>0</v>
      </c>
      <c r="G2101" s="1" t="s">
        <v>648</v>
      </c>
      <c r="H2101" s="1" t="s">
        <v>371</v>
      </c>
      <c r="I2101" s="1" t="s">
        <v>374</v>
      </c>
      <c r="J2101" s="6">
        <v>550000</v>
      </c>
      <c r="K2101" s="1" t="s">
        <v>752</v>
      </c>
      <c r="L2101" s="6">
        <v>555598</v>
      </c>
      <c r="M2101" s="2">
        <v>0</v>
      </c>
      <c r="N2101" s="1" t="s">
        <v>773</v>
      </c>
      <c r="O2101" s="1" t="s">
        <v>651</v>
      </c>
      <c r="P2101" s="2">
        <v>0</v>
      </c>
      <c r="Q2101" s="2">
        <v>0</v>
      </c>
      <c r="R2101" s="2">
        <v>-318640.73</v>
      </c>
      <c r="S2101" s="2">
        <v>0</v>
      </c>
      <c r="T2101" s="2">
        <v>-318640.73</v>
      </c>
      <c r="U2101" s="2">
        <v>0</v>
      </c>
      <c r="V2101" s="2">
        <v>0</v>
      </c>
      <c r="W2101" s="2">
        <v>0</v>
      </c>
      <c r="X2101" s="2">
        <v>-318640.73</v>
      </c>
      <c r="Y2101" s="2">
        <v>0</v>
      </c>
      <c r="Z2101" s="2">
        <v>-318640.73</v>
      </c>
      <c r="AA2101" s="2">
        <v>0</v>
      </c>
    </row>
    <row r="2102" spans="1:27" ht="15" customHeight="1" x14ac:dyDescent="0.25">
      <c r="A2102" s="75" t="str">
        <f t="shared" si="96"/>
        <v>LEINFA6.1</v>
      </c>
      <c r="B2102" s="75">
        <f>VLOOKUP(L2102,Mapping!D:F,3,0)</f>
        <v>6.1</v>
      </c>
      <c r="C2102" s="75" t="str">
        <f>VLOOKUP(L2102,Mapping!D:G,4,0)</f>
        <v>Accrual</v>
      </c>
      <c r="D2102" s="78">
        <f t="shared" si="97"/>
        <v>3.9041900000000003E-4</v>
      </c>
      <c r="E2102" s="78">
        <f t="shared" si="98"/>
        <v>3.9041900000000003E-4</v>
      </c>
      <c r="F2102" s="76">
        <f>VLOOKUP(L2102,Mapping!D:H,5,0)</f>
        <v>0</v>
      </c>
      <c r="G2102" s="1" t="s">
        <v>648</v>
      </c>
      <c r="H2102" s="1" t="s">
        <v>371</v>
      </c>
      <c r="I2102" s="1" t="s">
        <v>374</v>
      </c>
      <c r="J2102" s="6">
        <v>550000</v>
      </c>
      <c r="K2102" s="1" t="s">
        <v>752</v>
      </c>
      <c r="L2102" s="6">
        <v>555599</v>
      </c>
      <c r="M2102" s="2">
        <v>0</v>
      </c>
      <c r="N2102" s="1" t="s">
        <v>774</v>
      </c>
      <c r="O2102" s="1" t="s">
        <v>651</v>
      </c>
      <c r="P2102" s="2">
        <v>0</v>
      </c>
      <c r="Q2102" s="2">
        <v>0</v>
      </c>
      <c r="R2102" s="2">
        <v>0</v>
      </c>
      <c r="S2102" s="2">
        <v>3904.19</v>
      </c>
      <c r="T2102" s="2">
        <v>0</v>
      </c>
      <c r="U2102" s="2">
        <v>3904.19</v>
      </c>
      <c r="V2102" s="2">
        <v>0</v>
      </c>
      <c r="W2102" s="2">
        <v>0</v>
      </c>
      <c r="X2102" s="2">
        <v>0</v>
      </c>
      <c r="Y2102" s="2">
        <v>3904.19</v>
      </c>
      <c r="Z2102" s="2">
        <v>0</v>
      </c>
      <c r="AA2102" s="2">
        <v>3904.19</v>
      </c>
    </row>
    <row r="2103" spans="1:27" ht="15" customHeight="1" x14ac:dyDescent="0.25">
      <c r="A2103" s="75" t="str">
        <f t="shared" si="96"/>
        <v>LEINFA6.1</v>
      </c>
      <c r="B2103" s="75">
        <f>VLOOKUP(L2103,Mapping!D:F,3,0)</f>
        <v>6.1</v>
      </c>
      <c r="C2103" s="75" t="str">
        <f>VLOOKUP(L2103,Mapping!D:G,4,0)</f>
        <v>Accrual</v>
      </c>
      <c r="D2103" s="78">
        <f t="shared" si="97"/>
        <v>3.9041900000000003E-4</v>
      </c>
      <c r="E2103" s="78">
        <f t="shared" si="98"/>
        <v>3.9041900000000003E-4</v>
      </c>
      <c r="F2103" s="76">
        <f>VLOOKUP(L2103,Mapping!D:H,5,0)</f>
        <v>0</v>
      </c>
      <c r="G2103" s="1" t="s">
        <v>648</v>
      </c>
      <c r="H2103" s="1" t="s">
        <v>371</v>
      </c>
      <c r="I2103" s="1" t="s">
        <v>374</v>
      </c>
      <c r="J2103" s="6">
        <v>550000</v>
      </c>
      <c r="K2103" s="1" t="s">
        <v>752</v>
      </c>
      <c r="L2103" s="6">
        <v>555600</v>
      </c>
      <c r="M2103" s="2">
        <v>0</v>
      </c>
      <c r="N2103" s="1" t="s">
        <v>775</v>
      </c>
      <c r="O2103" s="1" t="s">
        <v>651</v>
      </c>
      <c r="P2103" s="2">
        <v>0</v>
      </c>
      <c r="Q2103" s="2">
        <v>0</v>
      </c>
      <c r="R2103" s="2">
        <v>0</v>
      </c>
      <c r="S2103" s="2">
        <v>3904.19</v>
      </c>
      <c r="T2103" s="2">
        <v>0</v>
      </c>
      <c r="U2103" s="2">
        <v>3904.19</v>
      </c>
      <c r="V2103" s="2">
        <v>0</v>
      </c>
      <c r="W2103" s="2">
        <v>0</v>
      </c>
      <c r="X2103" s="2">
        <v>0</v>
      </c>
      <c r="Y2103" s="2">
        <v>3904.19</v>
      </c>
      <c r="Z2103" s="2">
        <v>0</v>
      </c>
      <c r="AA2103" s="2">
        <v>3904.19</v>
      </c>
    </row>
    <row r="2104" spans="1:27" ht="15" customHeight="1" x14ac:dyDescent="0.25">
      <c r="A2104" s="75" t="str">
        <f t="shared" si="96"/>
        <v>LEINFA6.3</v>
      </c>
      <c r="B2104" s="75">
        <f>VLOOKUP(L2104,Mapping!D:F,3,0)</f>
        <v>6.3</v>
      </c>
      <c r="C2104" s="75" t="str">
        <f>VLOOKUP(L2104,Mapping!D:G,4,0)</f>
        <v>Mirror</v>
      </c>
      <c r="D2104" s="78">
        <f t="shared" si="97"/>
        <v>-5.2617400000000002E-4</v>
      </c>
      <c r="E2104" s="78">
        <f t="shared" si="98"/>
        <v>-5.2617400000000002E-4</v>
      </c>
      <c r="F2104" s="76">
        <f>VLOOKUP(L2104,Mapping!D:H,5,0)</f>
        <v>0</v>
      </c>
      <c r="G2104" s="1" t="s">
        <v>648</v>
      </c>
      <c r="H2104" s="1" t="s">
        <v>371</v>
      </c>
      <c r="I2104" s="1" t="s">
        <v>374</v>
      </c>
      <c r="J2104" s="6">
        <v>550000</v>
      </c>
      <c r="K2104" s="1" t="s">
        <v>752</v>
      </c>
      <c r="L2104" s="6">
        <v>556421</v>
      </c>
      <c r="M2104" s="2">
        <v>0</v>
      </c>
      <c r="N2104" s="1" t="s">
        <v>776</v>
      </c>
      <c r="O2104" s="1" t="s">
        <v>651</v>
      </c>
      <c r="P2104" s="2">
        <v>0</v>
      </c>
      <c r="Q2104" s="2">
        <v>0</v>
      </c>
      <c r="R2104" s="2">
        <v>-5261.74</v>
      </c>
      <c r="S2104" s="2">
        <v>0</v>
      </c>
      <c r="T2104" s="2">
        <v>-5261.74</v>
      </c>
      <c r="U2104" s="2">
        <v>0</v>
      </c>
      <c r="V2104" s="2">
        <v>0</v>
      </c>
      <c r="W2104" s="2">
        <v>0</v>
      </c>
      <c r="X2104" s="2">
        <v>-5261.74</v>
      </c>
      <c r="Y2104" s="2">
        <v>0</v>
      </c>
      <c r="Z2104" s="2">
        <v>-5261.74</v>
      </c>
      <c r="AA2104" s="2">
        <v>0</v>
      </c>
    </row>
    <row r="2105" spans="1:27" ht="15" customHeight="1" x14ac:dyDescent="0.25">
      <c r="A2105" s="75" t="str">
        <f t="shared" si="96"/>
        <v>LEINFA6.1</v>
      </c>
      <c r="B2105" s="75">
        <f>VLOOKUP(L2105,Mapping!D:F,3,0)</f>
        <v>6.1</v>
      </c>
      <c r="C2105" s="75" t="str">
        <f>VLOOKUP(L2105,Mapping!D:G,4,0)</f>
        <v>Accrual</v>
      </c>
      <c r="D2105" s="78">
        <f t="shared" si="97"/>
        <v>-0.35403540699999997</v>
      </c>
      <c r="E2105" s="78">
        <f t="shared" si="98"/>
        <v>-0.35403540699999997</v>
      </c>
      <c r="F2105" s="76">
        <f>VLOOKUP(L2105,Mapping!D:H,5,0)</f>
        <v>0</v>
      </c>
      <c r="G2105" s="1" t="s">
        <v>648</v>
      </c>
      <c r="H2105" s="1" t="s">
        <v>371</v>
      </c>
      <c r="I2105" s="1" t="s">
        <v>374</v>
      </c>
      <c r="J2105" s="6">
        <v>555100</v>
      </c>
      <c r="K2105" s="1" t="s">
        <v>777</v>
      </c>
      <c r="L2105" s="6">
        <v>555100</v>
      </c>
      <c r="M2105" s="2">
        <v>0</v>
      </c>
      <c r="N2105" s="1" t="s">
        <v>778</v>
      </c>
      <c r="O2105" s="1" t="s">
        <v>651</v>
      </c>
      <c r="P2105" s="2">
        <v>0</v>
      </c>
      <c r="Q2105" s="2">
        <v>0</v>
      </c>
      <c r="R2105" s="2">
        <v>-3540354.07</v>
      </c>
      <c r="S2105" s="2">
        <v>0</v>
      </c>
      <c r="T2105" s="2">
        <v>-3540354.07</v>
      </c>
      <c r="U2105" s="2">
        <v>0</v>
      </c>
      <c r="V2105" s="2">
        <v>0</v>
      </c>
      <c r="W2105" s="2">
        <v>0</v>
      </c>
      <c r="X2105" s="2">
        <v>-3540354.07</v>
      </c>
      <c r="Y2105" s="2">
        <v>0</v>
      </c>
      <c r="Z2105" s="2">
        <v>-3540354.07</v>
      </c>
      <c r="AA2105" s="2">
        <v>0</v>
      </c>
    </row>
    <row r="2106" spans="1:27" ht="15" customHeight="1" x14ac:dyDescent="0.25">
      <c r="A2106" s="75" t="str">
        <f t="shared" si="96"/>
        <v>LEINFA6.1</v>
      </c>
      <c r="B2106" s="75">
        <f>VLOOKUP(L2106,Mapping!D:F,3,0)</f>
        <v>6.1</v>
      </c>
      <c r="C2106" s="75" t="str">
        <f>VLOOKUP(L2106,Mapping!D:G,4,0)</f>
        <v>Accrual</v>
      </c>
      <c r="D2106" s="78">
        <f t="shared" si="97"/>
        <v>4.338031E-3</v>
      </c>
      <c r="E2106" s="78">
        <f t="shared" si="98"/>
        <v>4.338031E-3</v>
      </c>
      <c r="F2106" s="76">
        <f>VLOOKUP(L2106,Mapping!D:H,5,0)</f>
        <v>0</v>
      </c>
      <c r="G2106" s="1" t="s">
        <v>648</v>
      </c>
      <c r="H2106" s="1" t="s">
        <v>371</v>
      </c>
      <c r="I2106" s="1" t="s">
        <v>374</v>
      </c>
      <c r="J2106" s="6">
        <v>555100</v>
      </c>
      <c r="K2106" s="1" t="s">
        <v>777</v>
      </c>
      <c r="L2106" s="6">
        <v>555329</v>
      </c>
      <c r="M2106" s="2">
        <v>0</v>
      </c>
      <c r="N2106" s="1" t="s">
        <v>779</v>
      </c>
      <c r="O2106" s="1" t="s">
        <v>651</v>
      </c>
      <c r="P2106" s="2">
        <v>0</v>
      </c>
      <c r="Q2106" s="2">
        <v>0</v>
      </c>
      <c r="R2106" s="2">
        <v>0</v>
      </c>
      <c r="S2106" s="2">
        <v>43380.31</v>
      </c>
      <c r="T2106" s="2">
        <v>0</v>
      </c>
      <c r="U2106" s="2">
        <v>43380.31</v>
      </c>
      <c r="V2106" s="2">
        <v>0</v>
      </c>
      <c r="W2106" s="2">
        <v>0</v>
      </c>
      <c r="X2106" s="2">
        <v>0</v>
      </c>
      <c r="Y2106" s="2">
        <v>43380.31</v>
      </c>
      <c r="Z2106" s="2">
        <v>0</v>
      </c>
      <c r="AA2106" s="2">
        <v>43380.31</v>
      </c>
    </row>
    <row r="2107" spans="1:27" ht="15" customHeight="1" x14ac:dyDescent="0.25">
      <c r="A2107" s="75" t="str">
        <f t="shared" si="96"/>
        <v>LEINFA6.1</v>
      </c>
      <c r="B2107" s="75">
        <f>VLOOKUP(L2107,Mapping!D:F,3,0)</f>
        <v>6.1</v>
      </c>
      <c r="C2107" s="75" t="str">
        <f>VLOOKUP(L2107,Mapping!D:G,4,0)</f>
        <v>Accrual</v>
      </c>
      <c r="D2107" s="78">
        <f t="shared" si="97"/>
        <v>-3.3898304999999997E-2</v>
      </c>
      <c r="E2107" s="78">
        <f t="shared" si="98"/>
        <v>-3.3898304999999997E-2</v>
      </c>
      <c r="F2107" s="76">
        <f>VLOOKUP(L2107,Mapping!D:H,5,0)</f>
        <v>0</v>
      </c>
      <c r="G2107" s="1" t="s">
        <v>648</v>
      </c>
      <c r="H2107" s="1" t="s">
        <v>371</v>
      </c>
      <c r="I2107" s="1" t="s">
        <v>374</v>
      </c>
      <c r="J2107" s="6">
        <v>555100</v>
      </c>
      <c r="K2107" s="1" t="s">
        <v>777</v>
      </c>
      <c r="L2107" s="6">
        <v>557773</v>
      </c>
      <c r="M2107" s="2">
        <v>0</v>
      </c>
      <c r="N2107" s="1" t="s">
        <v>1028</v>
      </c>
      <c r="O2107" s="1" t="s">
        <v>651</v>
      </c>
      <c r="P2107" s="2">
        <v>0</v>
      </c>
      <c r="Q2107" s="2">
        <v>0</v>
      </c>
      <c r="R2107" s="2">
        <v>-338983.05</v>
      </c>
      <c r="S2107" s="2">
        <v>0</v>
      </c>
      <c r="T2107" s="2">
        <v>-338983.05</v>
      </c>
      <c r="U2107" s="2">
        <v>0</v>
      </c>
      <c r="V2107" s="2">
        <v>0</v>
      </c>
      <c r="W2107" s="2">
        <v>0</v>
      </c>
      <c r="X2107" s="2">
        <v>-338983.05</v>
      </c>
      <c r="Y2107" s="2">
        <v>0</v>
      </c>
      <c r="Z2107" s="2">
        <v>-338983.05</v>
      </c>
      <c r="AA2107" s="2">
        <v>0</v>
      </c>
    </row>
    <row r="2108" spans="1:27" ht="15" customHeight="1" x14ac:dyDescent="0.25">
      <c r="A2108" s="75" t="str">
        <f t="shared" si="96"/>
        <v>LEINFA6.1</v>
      </c>
      <c r="B2108" s="75">
        <f>VLOOKUP(L2108,Mapping!D:F,3,0)</f>
        <v>6.1</v>
      </c>
      <c r="C2108" s="75" t="str">
        <f>VLOOKUP(L2108,Mapping!D:G,4,0)</f>
        <v>Accrual</v>
      </c>
      <c r="D2108" s="78">
        <f t="shared" si="97"/>
        <v>-3.0508480000000001E-3</v>
      </c>
      <c r="E2108" s="78">
        <f t="shared" si="98"/>
        <v>-3.0508480000000001E-3</v>
      </c>
      <c r="F2108" s="76">
        <f>VLOOKUP(L2108,Mapping!D:H,5,0)</f>
        <v>0</v>
      </c>
      <c r="G2108" s="1" t="s">
        <v>648</v>
      </c>
      <c r="H2108" s="1" t="s">
        <v>371</v>
      </c>
      <c r="I2108" s="1" t="s">
        <v>374</v>
      </c>
      <c r="J2108" s="6">
        <v>555100</v>
      </c>
      <c r="K2108" s="1" t="s">
        <v>777</v>
      </c>
      <c r="L2108" s="6">
        <v>557774</v>
      </c>
      <c r="M2108" s="2">
        <v>0</v>
      </c>
      <c r="N2108" s="1" t="s">
        <v>1029</v>
      </c>
      <c r="O2108" s="1" t="s">
        <v>651</v>
      </c>
      <c r="P2108" s="2">
        <v>0</v>
      </c>
      <c r="Q2108" s="2">
        <v>0</v>
      </c>
      <c r="R2108" s="2">
        <v>-30508.48</v>
      </c>
      <c r="S2108" s="2">
        <v>0</v>
      </c>
      <c r="T2108" s="2">
        <v>-30508.48</v>
      </c>
      <c r="U2108" s="2">
        <v>0</v>
      </c>
      <c r="V2108" s="2">
        <v>0</v>
      </c>
      <c r="W2108" s="2">
        <v>0</v>
      </c>
      <c r="X2108" s="2">
        <v>-30508.48</v>
      </c>
      <c r="Y2108" s="2">
        <v>0</v>
      </c>
      <c r="Z2108" s="2">
        <v>-30508.48</v>
      </c>
      <c r="AA2108" s="2">
        <v>0</v>
      </c>
    </row>
    <row r="2109" spans="1:27" ht="15" customHeight="1" x14ac:dyDescent="0.25">
      <c r="A2109" s="75" t="str">
        <f t="shared" si="96"/>
        <v>LEINFA6.1</v>
      </c>
      <c r="B2109" s="75">
        <f>VLOOKUP(L2109,Mapping!D:F,3,0)</f>
        <v>6.1</v>
      </c>
      <c r="C2109" s="75" t="str">
        <f>VLOOKUP(L2109,Mapping!D:G,4,0)</f>
        <v>Accrual</v>
      </c>
      <c r="D2109" s="78">
        <f t="shared" si="97"/>
        <v>-3.0508480000000001E-3</v>
      </c>
      <c r="E2109" s="78">
        <f t="shared" si="98"/>
        <v>-3.0508480000000001E-3</v>
      </c>
      <c r="F2109" s="76">
        <f>VLOOKUP(L2109,Mapping!D:H,5,0)</f>
        <v>0</v>
      </c>
      <c r="G2109" s="1" t="s">
        <v>648</v>
      </c>
      <c r="H2109" s="1" t="s">
        <v>371</v>
      </c>
      <c r="I2109" s="1" t="s">
        <v>374</v>
      </c>
      <c r="J2109" s="6">
        <v>555100</v>
      </c>
      <c r="K2109" s="1" t="s">
        <v>777</v>
      </c>
      <c r="L2109" s="6">
        <v>557775</v>
      </c>
      <c r="M2109" s="2">
        <v>0</v>
      </c>
      <c r="N2109" s="1" t="s">
        <v>1030</v>
      </c>
      <c r="O2109" s="1" t="s">
        <v>651</v>
      </c>
      <c r="P2109" s="2">
        <v>0</v>
      </c>
      <c r="Q2109" s="2">
        <v>0</v>
      </c>
      <c r="R2109" s="2">
        <v>-30508.48</v>
      </c>
      <c r="S2109" s="2">
        <v>0</v>
      </c>
      <c r="T2109" s="2">
        <v>-30508.48</v>
      </c>
      <c r="U2109" s="2">
        <v>0</v>
      </c>
      <c r="V2109" s="2">
        <v>0</v>
      </c>
      <c r="W2109" s="2">
        <v>0</v>
      </c>
      <c r="X2109" s="2">
        <v>-30508.48</v>
      </c>
      <c r="Y2109" s="2">
        <v>0</v>
      </c>
      <c r="Z2109" s="2">
        <v>-30508.48</v>
      </c>
      <c r="AA2109" s="2">
        <v>0</v>
      </c>
    </row>
    <row r="2110" spans="1:27" ht="15" customHeight="1" x14ac:dyDescent="0.25">
      <c r="A2110" s="75" t="str">
        <f t="shared" si="96"/>
        <v>LEINFA6.3</v>
      </c>
      <c r="B2110" s="75">
        <f>VLOOKUP(L2110,Mapping!D:F,3,0)</f>
        <v>6.3</v>
      </c>
      <c r="C2110" s="75" t="str">
        <f>VLOOKUP(L2110,Mapping!D:G,4,0)</f>
        <v>Accrual</v>
      </c>
      <c r="D2110" s="78">
        <f t="shared" si="97"/>
        <v>4.0000001E-2</v>
      </c>
      <c r="E2110" s="78">
        <f t="shared" si="98"/>
        <v>4.0000001E-2</v>
      </c>
      <c r="F2110" s="76">
        <f>VLOOKUP(L2110,Mapping!D:H,5,0)</f>
        <v>0</v>
      </c>
      <c r="G2110" s="1" t="s">
        <v>648</v>
      </c>
      <c r="H2110" s="1" t="s">
        <v>371</v>
      </c>
      <c r="I2110" s="1" t="s">
        <v>374</v>
      </c>
      <c r="J2110" s="6">
        <v>555100</v>
      </c>
      <c r="K2110" s="1" t="s">
        <v>777</v>
      </c>
      <c r="L2110" s="6">
        <v>557776</v>
      </c>
      <c r="M2110" s="2">
        <v>0</v>
      </c>
      <c r="N2110" s="1" t="s">
        <v>1031</v>
      </c>
      <c r="O2110" s="1" t="s">
        <v>651</v>
      </c>
      <c r="P2110" s="2">
        <v>0</v>
      </c>
      <c r="Q2110" s="2">
        <v>0</v>
      </c>
      <c r="R2110" s="2">
        <v>0</v>
      </c>
      <c r="S2110" s="2">
        <v>400000.01</v>
      </c>
      <c r="T2110" s="2">
        <v>0</v>
      </c>
      <c r="U2110" s="2">
        <v>400000.01</v>
      </c>
      <c r="V2110" s="2">
        <v>0</v>
      </c>
      <c r="W2110" s="2">
        <v>0</v>
      </c>
      <c r="X2110" s="2">
        <v>0</v>
      </c>
      <c r="Y2110" s="2">
        <v>400000.01</v>
      </c>
      <c r="Z2110" s="2">
        <v>0</v>
      </c>
      <c r="AA2110" s="2">
        <v>400000.01</v>
      </c>
    </row>
    <row r="2111" spans="1:27" ht="15" customHeight="1" x14ac:dyDescent="0.25">
      <c r="A2111" s="75" t="str">
        <f t="shared" si="96"/>
        <v>LEINNFIgnore</v>
      </c>
      <c r="B2111" s="75" t="str">
        <f>VLOOKUP(L2111,Mapping!D:F,3,0)</f>
        <v>Ignore</v>
      </c>
      <c r="C2111" s="75" t="str">
        <f>VLOOKUP(L2111,Mapping!D:G,4,0)</f>
        <v>Ignore</v>
      </c>
      <c r="D2111" s="78">
        <f t="shared" si="97"/>
        <v>-2.0710071019999998</v>
      </c>
      <c r="E2111" s="78">
        <f t="shared" si="98"/>
        <v>-33.774320323000005</v>
      </c>
      <c r="F2111" s="76" t="str">
        <f>VLOOKUP(L2111,Mapping!D:H,5,0)</f>
        <v>AUM</v>
      </c>
      <c r="G2111" s="1" t="s">
        <v>648</v>
      </c>
      <c r="H2111" s="1" t="s">
        <v>390</v>
      </c>
      <c r="I2111" s="1" t="s">
        <v>393</v>
      </c>
      <c r="J2111" s="6">
        <v>101000</v>
      </c>
      <c r="K2111" s="1" t="s">
        <v>806</v>
      </c>
      <c r="L2111" s="6">
        <v>101100</v>
      </c>
      <c r="M2111" s="2">
        <v>0</v>
      </c>
      <c r="N2111" s="1" t="s">
        <v>807</v>
      </c>
      <c r="O2111" s="1" t="s">
        <v>651</v>
      </c>
      <c r="P2111" s="2">
        <v>-317033132.20999998</v>
      </c>
      <c r="Q2111" s="2">
        <v>0</v>
      </c>
      <c r="R2111" s="2">
        <v>-20710071.02</v>
      </c>
      <c r="S2111" s="2">
        <v>0</v>
      </c>
      <c r="T2111" s="2">
        <v>-337743203.23000002</v>
      </c>
      <c r="U2111" s="2">
        <v>0</v>
      </c>
      <c r="V2111" s="2">
        <v>-317033132.20999998</v>
      </c>
      <c r="W2111" s="2">
        <v>0</v>
      </c>
      <c r="X2111" s="2">
        <v>-20710071.02</v>
      </c>
      <c r="Y2111" s="2">
        <v>0</v>
      </c>
      <c r="Z2111" s="2">
        <v>-337743203.23000002</v>
      </c>
      <c r="AA2111" s="2">
        <v>0</v>
      </c>
    </row>
    <row r="2112" spans="1:27" ht="15" customHeight="1" x14ac:dyDescent="0.25">
      <c r="A2112" s="75" t="str">
        <f t="shared" si="96"/>
        <v>LEINNFIgnore</v>
      </c>
      <c r="B2112" s="75" t="str">
        <f>VLOOKUP(L2112,Mapping!D:F,3,0)</f>
        <v>Ignore</v>
      </c>
      <c r="C2112" s="75" t="str">
        <f>VLOOKUP(L2112,Mapping!D:G,4,0)</f>
        <v>Ignore</v>
      </c>
      <c r="D2112" s="78">
        <f t="shared" si="97"/>
        <v>0</v>
      </c>
      <c r="E2112" s="78">
        <f t="shared" si="98"/>
        <v>2.0000000000000001E-9</v>
      </c>
      <c r="F2112" s="76" t="str">
        <f>VLOOKUP(L2112,Mapping!D:H,5,0)</f>
        <v>AUM</v>
      </c>
      <c r="G2112" s="1" t="s">
        <v>648</v>
      </c>
      <c r="H2112" s="1" t="s">
        <v>390</v>
      </c>
      <c r="I2112" s="1" t="s">
        <v>393</v>
      </c>
      <c r="J2112" s="6">
        <v>110000</v>
      </c>
      <c r="K2112" s="1" t="s">
        <v>656</v>
      </c>
      <c r="L2112" s="6">
        <v>110100</v>
      </c>
      <c r="M2112" s="2">
        <v>0</v>
      </c>
      <c r="N2112" s="1" t="s">
        <v>657</v>
      </c>
      <c r="O2112" s="1" t="s">
        <v>651</v>
      </c>
      <c r="P2112" s="2">
        <v>0</v>
      </c>
      <c r="Q2112" s="2">
        <v>0.02</v>
      </c>
      <c r="R2112" s="2">
        <v>0</v>
      </c>
      <c r="S2112" s="2">
        <v>0</v>
      </c>
      <c r="T2112" s="2">
        <v>0</v>
      </c>
      <c r="U2112" s="2">
        <v>0.02</v>
      </c>
      <c r="V2112" s="2">
        <v>0</v>
      </c>
      <c r="W2112" s="2">
        <v>0.02</v>
      </c>
      <c r="X2112" s="2">
        <v>0</v>
      </c>
      <c r="Y2112" s="2">
        <v>0</v>
      </c>
      <c r="Z2112" s="2">
        <v>0</v>
      </c>
      <c r="AA2112" s="2">
        <v>0.02</v>
      </c>
    </row>
    <row r="2113" spans="1:27" ht="15" customHeight="1" x14ac:dyDescent="0.25">
      <c r="A2113" s="75" t="str">
        <f t="shared" si="96"/>
        <v>LEINNFIgnore</v>
      </c>
      <c r="B2113" s="75" t="str">
        <f>VLOOKUP(L2113,Mapping!D:F,3,0)</f>
        <v>Ignore</v>
      </c>
      <c r="C2113" s="75" t="str">
        <f>VLOOKUP(L2113,Mapping!D:G,4,0)</f>
        <v>Ignore</v>
      </c>
      <c r="D2113" s="78">
        <f t="shared" si="97"/>
        <v>-1.8539300000000001E-4</v>
      </c>
      <c r="E2113" s="78">
        <f t="shared" si="98"/>
        <v>-6.6859449999999996E-3</v>
      </c>
      <c r="F2113" s="76" t="str">
        <f>VLOOKUP(L2113,Mapping!D:H,5,0)</f>
        <v>AUM</v>
      </c>
      <c r="G2113" s="1" t="s">
        <v>648</v>
      </c>
      <c r="H2113" s="1" t="s">
        <v>390</v>
      </c>
      <c r="I2113" s="1" t="s">
        <v>393</v>
      </c>
      <c r="J2113" s="6">
        <v>110000</v>
      </c>
      <c r="K2113" s="1" t="s">
        <v>656</v>
      </c>
      <c r="L2113" s="6">
        <v>110116</v>
      </c>
      <c r="M2113" s="2">
        <v>0</v>
      </c>
      <c r="N2113" s="1" t="s">
        <v>659</v>
      </c>
      <c r="O2113" s="1" t="s">
        <v>651</v>
      </c>
      <c r="P2113" s="2">
        <v>-65005.52</v>
      </c>
      <c r="Q2113" s="2">
        <v>0</v>
      </c>
      <c r="R2113" s="2">
        <v>-1853.93</v>
      </c>
      <c r="S2113" s="2">
        <v>0</v>
      </c>
      <c r="T2113" s="2">
        <v>-66859.45</v>
      </c>
      <c r="U2113" s="2">
        <v>0</v>
      </c>
      <c r="V2113" s="2">
        <v>-65005.52</v>
      </c>
      <c r="W2113" s="2">
        <v>0</v>
      </c>
      <c r="X2113" s="2">
        <v>-1853.93</v>
      </c>
      <c r="Y2113" s="2">
        <v>0</v>
      </c>
      <c r="Z2113" s="2">
        <v>-66859.45</v>
      </c>
      <c r="AA2113" s="2">
        <v>0</v>
      </c>
    </row>
    <row r="2114" spans="1:27" ht="15" customHeight="1" x14ac:dyDescent="0.25">
      <c r="A2114" s="75" t="str">
        <f t="shared" si="96"/>
        <v>LEINNFIgnore</v>
      </c>
      <c r="B2114" s="75" t="str">
        <f>VLOOKUP(L2114,Mapping!D:F,3,0)</f>
        <v>Ignore</v>
      </c>
      <c r="C2114" s="75" t="str">
        <f>VLOOKUP(L2114,Mapping!D:G,4,0)</f>
        <v>Ignore</v>
      </c>
      <c r="D2114" s="78">
        <f t="shared" si="97"/>
        <v>-4.9370000000000002E-4</v>
      </c>
      <c r="E2114" s="78">
        <f t="shared" si="98"/>
        <v>-4.9370000000000002E-4</v>
      </c>
      <c r="F2114" s="76" t="str">
        <f>VLOOKUP(L2114,Mapping!D:H,5,0)</f>
        <v>AUM</v>
      </c>
      <c r="G2114" s="1" t="s">
        <v>648</v>
      </c>
      <c r="H2114" s="1" t="s">
        <v>390</v>
      </c>
      <c r="I2114" s="1" t="s">
        <v>393</v>
      </c>
      <c r="J2114" s="6">
        <v>110000</v>
      </c>
      <c r="K2114" s="1" t="s">
        <v>656</v>
      </c>
      <c r="L2114" s="6">
        <v>110125</v>
      </c>
      <c r="M2114" s="2">
        <v>0</v>
      </c>
      <c r="N2114" s="1" t="s">
        <v>1713</v>
      </c>
      <c r="O2114" s="1" t="s">
        <v>651</v>
      </c>
      <c r="P2114" s="2">
        <v>0</v>
      </c>
      <c r="Q2114" s="2">
        <v>0</v>
      </c>
      <c r="R2114" s="2">
        <v>-4937</v>
      </c>
      <c r="S2114" s="2">
        <v>0</v>
      </c>
      <c r="T2114" s="2">
        <v>-4937</v>
      </c>
      <c r="U2114" s="2">
        <v>0</v>
      </c>
      <c r="V2114" s="2">
        <v>0</v>
      </c>
      <c r="W2114" s="2">
        <v>0</v>
      </c>
      <c r="X2114" s="2">
        <v>-4937</v>
      </c>
      <c r="Y2114" s="2">
        <v>0</v>
      </c>
      <c r="Z2114" s="2">
        <v>-4937</v>
      </c>
      <c r="AA2114" s="2">
        <v>0</v>
      </c>
    </row>
    <row r="2115" spans="1:27" ht="15" customHeight="1" x14ac:dyDescent="0.25">
      <c r="A2115" s="75" t="str">
        <f t="shared" si="96"/>
        <v>LEINNFIgnore</v>
      </c>
      <c r="B2115" s="75" t="str">
        <f>VLOOKUP(L2115,Mapping!D:F,3,0)</f>
        <v>Ignore</v>
      </c>
      <c r="C2115" s="75" t="str">
        <f>VLOOKUP(L2115,Mapping!D:G,4,0)</f>
        <v>Ignore</v>
      </c>
      <c r="D2115" s="78">
        <f t="shared" si="97"/>
        <v>0.94166300500000011</v>
      </c>
      <c r="E2115" s="78">
        <f t="shared" si="98"/>
        <v>-0.24158952999999997</v>
      </c>
      <c r="F2115" s="76" t="str">
        <f>VLOOKUP(L2115,Mapping!D:H,5,0)</f>
        <v>AUM</v>
      </c>
      <c r="G2115" s="1" t="s">
        <v>648</v>
      </c>
      <c r="H2115" s="1" t="s">
        <v>390</v>
      </c>
      <c r="I2115" s="1" t="s">
        <v>393</v>
      </c>
      <c r="J2115" s="6">
        <v>110000</v>
      </c>
      <c r="K2115" s="1" t="s">
        <v>656</v>
      </c>
      <c r="L2115" s="6">
        <v>110247</v>
      </c>
      <c r="M2115" s="2">
        <v>0</v>
      </c>
      <c r="N2115" s="1" t="s">
        <v>660</v>
      </c>
      <c r="O2115" s="1" t="s">
        <v>651</v>
      </c>
      <c r="P2115" s="2">
        <v>-11832525.35</v>
      </c>
      <c r="Q2115" s="2">
        <v>0</v>
      </c>
      <c r="R2115" s="2">
        <v>0</v>
      </c>
      <c r="S2115" s="2">
        <v>9416630.0500000007</v>
      </c>
      <c r="T2115" s="2">
        <v>-2415895.2999999998</v>
      </c>
      <c r="U2115" s="2">
        <v>0</v>
      </c>
      <c r="V2115" s="2">
        <v>-11832525.35</v>
      </c>
      <c r="W2115" s="2">
        <v>0</v>
      </c>
      <c r="X2115" s="2">
        <v>0</v>
      </c>
      <c r="Y2115" s="2">
        <v>9416630.0500000007</v>
      </c>
      <c r="Z2115" s="2">
        <v>-2415895.2999999998</v>
      </c>
      <c r="AA2115" s="2">
        <v>0</v>
      </c>
    </row>
    <row r="2116" spans="1:27" ht="15" customHeight="1" x14ac:dyDescent="0.25">
      <c r="A2116" s="75" t="str">
        <f t="shared" ref="A2116:A2179" si="99">H2116&amp;B2116</f>
        <v>LEINNFIgnore</v>
      </c>
      <c r="B2116" s="75" t="str">
        <f>VLOOKUP(L2116,Mapping!D:F,3,0)</f>
        <v>Ignore</v>
      </c>
      <c r="C2116" s="75" t="str">
        <f>VLOOKUP(L2116,Mapping!D:G,4,0)</f>
        <v>Ignore</v>
      </c>
      <c r="D2116" s="78">
        <f t="shared" ref="D2116:D2179" si="100">(X2116+Y2116)/10000000</f>
        <v>-4.868053E-2</v>
      </c>
      <c r="E2116" s="78">
        <f t="shared" ref="E2116:E2179" si="101">(Z2116+AA2116)/10000000</f>
        <v>-5.5239630000000005E-2</v>
      </c>
      <c r="F2116" s="76" t="str">
        <f>VLOOKUP(L2116,Mapping!D:H,5,0)</f>
        <v>AUM</v>
      </c>
      <c r="G2116" s="1" t="s">
        <v>648</v>
      </c>
      <c r="H2116" s="1" t="s">
        <v>390</v>
      </c>
      <c r="I2116" s="1" t="s">
        <v>393</v>
      </c>
      <c r="J2116" s="6">
        <v>132000</v>
      </c>
      <c r="K2116" s="1" t="s">
        <v>661</v>
      </c>
      <c r="L2116" s="6">
        <v>132100</v>
      </c>
      <c r="M2116" s="2">
        <v>0</v>
      </c>
      <c r="N2116" s="1" t="s">
        <v>809</v>
      </c>
      <c r="O2116" s="1" t="s">
        <v>651</v>
      </c>
      <c r="P2116" s="2">
        <v>-65591</v>
      </c>
      <c r="Q2116" s="2">
        <v>0</v>
      </c>
      <c r="R2116" s="2">
        <v>-486805.3</v>
      </c>
      <c r="S2116" s="2">
        <v>0</v>
      </c>
      <c r="T2116" s="2">
        <v>-552396.30000000005</v>
      </c>
      <c r="U2116" s="2">
        <v>0</v>
      </c>
      <c r="V2116" s="2">
        <v>-65591</v>
      </c>
      <c r="W2116" s="2">
        <v>0</v>
      </c>
      <c r="X2116" s="2">
        <v>-486805.3</v>
      </c>
      <c r="Y2116" s="2">
        <v>0</v>
      </c>
      <c r="Z2116" s="2">
        <v>-552396.30000000005</v>
      </c>
      <c r="AA2116" s="2">
        <v>0</v>
      </c>
    </row>
    <row r="2117" spans="1:27" ht="15" customHeight="1" x14ac:dyDescent="0.25">
      <c r="A2117" s="75" t="str">
        <f t="shared" si="99"/>
        <v>LEINNFIgnore</v>
      </c>
      <c r="B2117" s="75" t="str">
        <f>VLOOKUP(L2117,Mapping!D:F,3,0)</f>
        <v>Ignore</v>
      </c>
      <c r="C2117" s="75" t="str">
        <f>VLOOKUP(L2117,Mapping!D:G,4,0)</f>
        <v>Ignore</v>
      </c>
      <c r="D2117" s="78">
        <f t="shared" si="100"/>
        <v>1.8684630000000001E-3</v>
      </c>
      <c r="E2117" s="78">
        <f t="shared" si="101"/>
        <v>-1.8006240000000002E-3</v>
      </c>
      <c r="F2117" s="76" t="str">
        <f>VLOOKUP(L2117,Mapping!D:H,5,0)</f>
        <v>AUM</v>
      </c>
      <c r="G2117" s="1" t="s">
        <v>648</v>
      </c>
      <c r="H2117" s="1" t="s">
        <v>390</v>
      </c>
      <c r="I2117" s="1" t="s">
        <v>393</v>
      </c>
      <c r="J2117" s="6">
        <v>132000</v>
      </c>
      <c r="K2117" s="1" t="s">
        <v>661</v>
      </c>
      <c r="L2117" s="6">
        <v>132121</v>
      </c>
      <c r="M2117" s="2">
        <v>0</v>
      </c>
      <c r="N2117" s="1" t="s">
        <v>662</v>
      </c>
      <c r="O2117" s="1" t="s">
        <v>651</v>
      </c>
      <c r="P2117" s="2">
        <v>-36690.870000000003</v>
      </c>
      <c r="Q2117" s="2">
        <v>0</v>
      </c>
      <c r="R2117" s="2">
        <v>0</v>
      </c>
      <c r="S2117" s="2">
        <v>18684.63</v>
      </c>
      <c r="T2117" s="2">
        <v>-18006.240000000002</v>
      </c>
      <c r="U2117" s="2">
        <v>0</v>
      </c>
      <c r="V2117" s="2">
        <v>-36690.870000000003</v>
      </c>
      <c r="W2117" s="2">
        <v>0</v>
      </c>
      <c r="X2117" s="2">
        <v>0</v>
      </c>
      <c r="Y2117" s="2">
        <v>18684.63</v>
      </c>
      <c r="Z2117" s="2">
        <v>-18006.240000000002</v>
      </c>
      <c r="AA2117" s="2">
        <v>0</v>
      </c>
    </row>
    <row r="2118" spans="1:27" ht="15" customHeight="1" x14ac:dyDescent="0.25">
      <c r="A2118" s="75" t="str">
        <f t="shared" si="99"/>
        <v>LEINNFIgnore</v>
      </c>
      <c r="B2118" s="75" t="str">
        <f>VLOOKUP(L2118,Mapping!D:F,3,0)</f>
        <v>Ignore</v>
      </c>
      <c r="C2118" s="75" t="str">
        <f>VLOOKUP(L2118,Mapping!D:G,4,0)</f>
        <v>Ignore</v>
      </c>
      <c r="D2118" s="78">
        <f t="shared" si="100"/>
        <v>4.3822419999999997E-3</v>
      </c>
      <c r="E2118" s="78">
        <f t="shared" si="101"/>
        <v>4.3822419999999997E-3</v>
      </c>
      <c r="F2118" s="76" t="str">
        <f>VLOOKUP(L2118,Mapping!D:H,5,0)</f>
        <v>AUM</v>
      </c>
      <c r="G2118" s="1" t="s">
        <v>648</v>
      </c>
      <c r="H2118" s="1" t="s">
        <v>390</v>
      </c>
      <c r="I2118" s="1" t="s">
        <v>393</v>
      </c>
      <c r="J2118" s="6">
        <v>132000</v>
      </c>
      <c r="K2118" s="1" t="s">
        <v>661</v>
      </c>
      <c r="L2118" s="6">
        <v>132124</v>
      </c>
      <c r="M2118" s="2">
        <v>0</v>
      </c>
      <c r="N2118" s="1" t="s">
        <v>663</v>
      </c>
      <c r="O2118" s="1" t="s">
        <v>651</v>
      </c>
      <c r="P2118" s="2">
        <v>0</v>
      </c>
      <c r="Q2118" s="2">
        <v>0</v>
      </c>
      <c r="R2118" s="2">
        <v>0</v>
      </c>
      <c r="S2118" s="2">
        <v>43822.42</v>
      </c>
      <c r="T2118" s="2">
        <v>0</v>
      </c>
      <c r="U2118" s="2">
        <v>43822.42</v>
      </c>
      <c r="V2118" s="2">
        <v>0</v>
      </c>
      <c r="W2118" s="2">
        <v>0</v>
      </c>
      <c r="X2118" s="2">
        <v>0</v>
      </c>
      <c r="Y2118" s="2">
        <v>43822.42</v>
      </c>
      <c r="Z2118" s="2">
        <v>0</v>
      </c>
      <c r="AA2118" s="2">
        <v>43822.42</v>
      </c>
    </row>
    <row r="2119" spans="1:27" ht="15" customHeight="1" x14ac:dyDescent="0.25">
      <c r="A2119" s="75" t="str">
        <f t="shared" si="99"/>
        <v>LEINNFIgnore</v>
      </c>
      <c r="B2119" s="75" t="str">
        <f>VLOOKUP(L2119,Mapping!D:F,3,0)</f>
        <v>Ignore</v>
      </c>
      <c r="C2119" s="75" t="str">
        <f>VLOOKUP(L2119,Mapping!D:G,4,0)</f>
        <v>Ignore</v>
      </c>
      <c r="D2119" s="78">
        <f t="shared" si="100"/>
        <v>2.2287095E-2</v>
      </c>
      <c r="E2119" s="78">
        <f t="shared" si="101"/>
        <v>0</v>
      </c>
      <c r="F2119" s="76" t="str">
        <f>VLOOKUP(L2119,Mapping!D:H,5,0)</f>
        <v>AUM</v>
      </c>
      <c r="G2119" s="1" t="s">
        <v>648</v>
      </c>
      <c r="H2119" s="1" t="s">
        <v>390</v>
      </c>
      <c r="I2119" s="1" t="s">
        <v>393</v>
      </c>
      <c r="J2119" s="6">
        <v>132000</v>
      </c>
      <c r="K2119" s="1" t="s">
        <v>661</v>
      </c>
      <c r="L2119" s="6">
        <v>132150</v>
      </c>
      <c r="M2119" s="2">
        <v>0</v>
      </c>
      <c r="N2119" s="1" t="s">
        <v>875</v>
      </c>
      <c r="O2119" s="1" t="s">
        <v>651</v>
      </c>
      <c r="P2119" s="2">
        <v>-222870.95</v>
      </c>
      <c r="Q2119" s="2">
        <v>0</v>
      </c>
      <c r="R2119" s="2">
        <v>0</v>
      </c>
      <c r="S2119" s="2">
        <v>222870.95</v>
      </c>
      <c r="T2119" s="2">
        <v>0</v>
      </c>
      <c r="U2119" s="2">
        <v>0</v>
      </c>
      <c r="V2119" s="2">
        <v>-222870.95</v>
      </c>
      <c r="W2119" s="2">
        <v>0</v>
      </c>
      <c r="X2119" s="2">
        <v>0</v>
      </c>
      <c r="Y2119" s="2">
        <v>222870.95</v>
      </c>
      <c r="Z2119" s="2">
        <v>0</v>
      </c>
      <c r="AA2119" s="2">
        <v>0</v>
      </c>
    </row>
    <row r="2120" spans="1:27" ht="15" customHeight="1" x14ac:dyDescent="0.25">
      <c r="A2120" s="75" t="str">
        <f t="shared" si="99"/>
        <v>LEINNFIgnore</v>
      </c>
      <c r="B2120" s="75" t="str">
        <f>VLOOKUP(L2120,Mapping!D:F,3,0)</f>
        <v>Ignore</v>
      </c>
      <c r="C2120" s="75" t="str">
        <f>VLOOKUP(L2120,Mapping!D:G,4,0)</f>
        <v>Ignore</v>
      </c>
      <c r="D2120" s="78">
        <f t="shared" si="100"/>
        <v>2.9999999999999997E-4</v>
      </c>
      <c r="E2120" s="78">
        <f t="shared" si="101"/>
        <v>0</v>
      </c>
      <c r="F2120" s="76" t="str">
        <f>VLOOKUP(L2120,Mapping!D:H,5,0)</f>
        <v>AUM</v>
      </c>
      <c r="G2120" s="1" t="s">
        <v>648</v>
      </c>
      <c r="H2120" s="1" t="s">
        <v>390</v>
      </c>
      <c r="I2120" s="1" t="s">
        <v>393</v>
      </c>
      <c r="J2120" s="6">
        <v>140000</v>
      </c>
      <c r="K2120" s="1" t="s">
        <v>665</v>
      </c>
      <c r="L2120" s="6">
        <v>140366</v>
      </c>
      <c r="M2120" s="2">
        <v>0</v>
      </c>
      <c r="N2120" s="1" t="s">
        <v>1462</v>
      </c>
      <c r="O2120" s="1" t="s">
        <v>651</v>
      </c>
      <c r="P2120" s="2">
        <v>-3000</v>
      </c>
      <c r="Q2120" s="2">
        <v>0</v>
      </c>
      <c r="R2120" s="2">
        <v>0</v>
      </c>
      <c r="S2120" s="2">
        <v>3000</v>
      </c>
      <c r="T2120" s="2">
        <v>0</v>
      </c>
      <c r="U2120" s="2">
        <v>0</v>
      </c>
      <c r="V2120" s="2">
        <v>-3000</v>
      </c>
      <c r="W2120" s="2">
        <v>0</v>
      </c>
      <c r="X2120" s="2">
        <v>0</v>
      </c>
      <c r="Y2120" s="2">
        <v>3000</v>
      </c>
      <c r="Z2120" s="2">
        <v>0</v>
      </c>
      <c r="AA2120" s="2">
        <v>0</v>
      </c>
    </row>
    <row r="2121" spans="1:27" ht="15" customHeight="1" x14ac:dyDescent="0.25">
      <c r="A2121" s="75" t="str">
        <f t="shared" si="99"/>
        <v>LEINNFIgnore</v>
      </c>
      <c r="B2121" s="75" t="str">
        <f>VLOOKUP(L2121,Mapping!D:F,3,0)</f>
        <v>Ignore</v>
      </c>
      <c r="C2121" s="75" t="str">
        <f>VLOOKUP(L2121,Mapping!D:G,4,0)</f>
        <v>Ignore</v>
      </c>
      <c r="D2121" s="78">
        <f t="shared" si="100"/>
        <v>6.2907982000000001E-2</v>
      </c>
      <c r="E2121" s="78">
        <f t="shared" si="101"/>
        <v>0</v>
      </c>
      <c r="F2121" s="76" t="str">
        <f>VLOOKUP(L2121,Mapping!D:H,5,0)</f>
        <v>AUM</v>
      </c>
      <c r="G2121" s="1" t="s">
        <v>648</v>
      </c>
      <c r="H2121" s="1" t="s">
        <v>390</v>
      </c>
      <c r="I2121" s="1" t="s">
        <v>393</v>
      </c>
      <c r="J2121" s="6">
        <v>140000</v>
      </c>
      <c r="K2121" s="1" t="s">
        <v>665</v>
      </c>
      <c r="L2121" s="6">
        <v>140375</v>
      </c>
      <c r="M2121" s="2">
        <v>0</v>
      </c>
      <c r="N2121" s="1" t="s">
        <v>1456</v>
      </c>
      <c r="O2121" s="1" t="s">
        <v>651</v>
      </c>
      <c r="P2121" s="2">
        <v>-629079.82000000007</v>
      </c>
      <c r="Q2121" s="2">
        <v>0</v>
      </c>
      <c r="R2121" s="2">
        <v>0</v>
      </c>
      <c r="S2121" s="2">
        <v>629079.82000000007</v>
      </c>
      <c r="T2121" s="2">
        <v>0</v>
      </c>
      <c r="U2121" s="2">
        <v>0</v>
      </c>
      <c r="V2121" s="2">
        <v>-629079.82000000007</v>
      </c>
      <c r="W2121" s="2">
        <v>0</v>
      </c>
      <c r="X2121" s="2">
        <v>0</v>
      </c>
      <c r="Y2121" s="2">
        <v>629079.82000000007</v>
      </c>
      <c r="Z2121" s="2">
        <v>0</v>
      </c>
      <c r="AA2121" s="2">
        <v>0</v>
      </c>
    </row>
    <row r="2122" spans="1:27" ht="15" customHeight="1" x14ac:dyDescent="0.25">
      <c r="A2122" s="75" t="str">
        <f t="shared" si="99"/>
        <v>LEINNFIgnore</v>
      </c>
      <c r="B2122" s="75" t="str">
        <f>VLOOKUP(L2122,Mapping!D:F,3,0)</f>
        <v>Ignore</v>
      </c>
      <c r="C2122" s="75" t="str">
        <f>VLOOKUP(L2122,Mapping!D:G,4,0)</f>
        <v>Ignore</v>
      </c>
      <c r="D2122" s="78">
        <f t="shared" si="100"/>
        <v>2.0000000000000001E-4</v>
      </c>
      <c r="E2122" s="78">
        <f t="shared" si="101"/>
        <v>0</v>
      </c>
      <c r="F2122" s="76" t="str">
        <f>VLOOKUP(L2122,Mapping!D:H,5,0)</f>
        <v>AUM</v>
      </c>
      <c r="G2122" s="1" t="s">
        <v>648</v>
      </c>
      <c r="H2122" s="1" t="s">
        <v>390</v>
      </c>
      <c r="I2122" s="1" t="s">
        <v>393</v>
      </c>
      <c r="J2122" s="6">
        <v>140000</v>
      </c>
      <c r="K2122" s="1" t="s">
        <v>665</v>
      </c>
      <c r="L2122" s="6">
        <v>140379</v>
      </c>
      <c r="M2122" s="2">
        <v>0</v>
      </c>
      <c r="N2122" s="1" t="s">
        <v>1475</v>
      </c>
      <c r="O2122" s="1" t="s">
        <v>651</v>
      </c>
      <c r="P2122" s="2">
        <v>-2000</v>
      </c>
      <c r="Q2122" s="2">
        <v>0</v>
      </c>
      <c r="R2122" s="2">
        <v>0</v>
      </c>
      <c r="S2122" s="2">
        <v>2000</v>
      </c>
      <c r="T2122" s="2">
        <v>0</v>
      </c>
      <c r="U2122" s="2">
        <v>0</v>
      </c>
      <c r="V2122" s="2">
        <v>-2000</v>
      </c>
      <c r="W2122" s="2">
        <v>0</v>
      </c>
      <c r="X2122" s="2">
        <v>0</v>
      </c>
      <c r="Y2122" s="2">
        <v>2000</v>
      </c>
      <c r="Z2122" s="2">
        <v>0</v>
      </c>
      <c r="AA2122" s="2">
        <v>0</v>
      </c>
    </row>
    <row r="2123" spans="1:27" ht="15" customHeight="1" x14ac:dyDescent="0.25">
      <c r="A2123" s="75" t="str">
        <f t="shared" si="99"/>
        <v>LEINNFIgnore</v>
      </c>
      <c r="B2123" s="75" t="str">
        <f>VLOOKUP(L2123,Mapping!D:F,3,0)</f>
        <v>Ignore</v>
      </c>
      <c r="C2123" s="75" t="str">
        <f>VLOOKUP(L2123,Mapping!D:G,4,0)</f>
        <v>Ignore</v>
      </c>
      <c r="D2123" s="78">
        <f t="shared" si="100"/>
        <v>-2.5124937999999999E-2</v>
      </c>
      <c r="E2123" s="78">
        <f t="shared" si="101"/>
        <v>-2.819077E-2</v>
      </c>
      <c r="F2123" s="76" t="str">
        <f>VLOOKUP(L2123,Mapping!D:H,5,0)</f>
        <v>AUM</v>
      </c>
      <c r="G2123" s="1" t="s">
        <v>648</v>
      </c>
      <c r="H2123" s="1" t="s">
        <v>390</v>
      </c>
      <c r="I2123" s="1" t="s">
        <v>393</v>
      </c>
      <c r="J2123" s="6">
        <v>140000</v>
      </c>
      <c r="K2123" s="1" t="s">
        <v>665</v>
      </c>
      <c r="L2123" s="6">
        <v>140500</v>
      </c>
      <c r="M2123" s="2">
        <v>0</v>
      </c>
      <c r="N2123" s="1" t="s">
        <v>670</v>
      </c>
      <c r="O2123" s="1" t="s">
        <v>651</v>
      </c>
      <c r="P2123" s="2">
        <v>-30658.32</v>
      </c>
      <c r="Q2123" s="2">
        <v>0</v>
      </c>
      <c r="R2123" s="2">
        <v>-251249.38</v>
      </c>
      <c r="S2123" s="2">
        <v>0</v>
      </c>
      <c r="T2123" s="2">
        <v>-281907.7</v>
      </c>
      <c r="U2123" s="2">
        <v>0</v>
      </c>
      <c r="V2123" s="2">
        <v>-30658.32</v>
      </c>
      <c r="W2123" s="2">
        <v>0</v>
      </c>
      <c r="X2123" s="2">
        <v>-251249.38</v>
      </c>
      <c r="Y2123" s="2">
        <v>0</v>
      </c>
      <c r="Z2123" s="2">
        <v>-281907.7</v>
      </c>
      <c r="AA2123" s="2">
        <v>0</v>
      </c>
    </row>
    <row r="2124" spans="1:27" ht="15" customHeight="1" x14ac:dyDescent="0.25">
      <c r="A2124" s="75" t="str">
        <f t="shared" si="99"/>
        <v>LEINNFIgnore</v>
      </c>
      <c r="B2124" s="75" t="str">
        <f>VLOOKUP(L2124,Mapping!D:F,3,0)</f>
        <v>Ignore</v>
      </c>
      <c r="C2124" s="75" t="str">
        <f>VLOOKUP(L2124,Mapping!D:G,4,0)</f>
        <v>Ignore</v>
      </c>
      <c r="D2124" s="78">
        <f t="shared" si="100"/>
        <v>2.1000000000000001E-4</v>
      </c>
      <c r="E2124" s="78">
        <f t="shared" si="101"/>
        <v>0</v>
      </c>
      <c r="F2124" s="76" t="str">
        <f>VLOOKUP(L2124,Mapping!D:H,5,0)</f>
        <v>AUM</v>
      </c>
      <c r="G2124" s="1" t="s">
        <v>648</v>
      </c>
      <c r="H2124" s="1" t="s">
        <v>390</v>
      </c>
      <c r="I2124" s="1" t="s">
        <v>393</v>
      </c>
      <c r="J2124" s="6">
        <v>140000</v>
      </c>
      <c r="K2124" s="1" t="s">
        <v>665</v>
      </c>
      <c r="L2124" s="6">
        <v>140537</v>
      </c>
      <c r="M2124" s="2">
        <v>0</v>
      </c>
      <c r="N2124" s="1" t="s">
        <v>1470</v>
      </c>
      <c r="O2124" s="1" t="s">
        <v>651</v>
      </c>
      <c r="P2124" s="2">
        <v>-2100</v>
      </c>
      <c r="Q2124" s="2">
        <v>0</v>
      </c>
      <c r="R2124" s="2">
        <v>0</v>
      </c>
      <c r="S2124" s="2">
        <v>2100</v>
      </c>
      <c r="T2124" s="2">
        <v>0</v>
      </c>
      <c r="U2124" s="2">
        <v>0</v>
      </c>
      <c r="V2124" s="2">
        <v>-2100</v>
      </c>
      <c r="W2124" s="2">
        <v>0</v>
      </c>
      <c r="X2124" s="2">
        <v>0</v>
      </c>
      <c r="Y2124" s="2">
        <v>2100</v>
      </c>
      <c r="Z2124" s="2">
        <v>0</v>
      </c>
      <c r="AA2124" s="2">
        <v>0</v>
      </c>
    </row>
    <row r="2125" spans="1:27" ht="15" customHeight="1" x14ac:dyDescent="0.25">
      <c r="A2125" s="75" t="str">
        <f t="shared" si="99"/>
        <v>LEINNFIgnore</v>
      </c>
      <c r="B2125" s="75" t="str">
        <f>VLOOKUP(L2125,Mapping!D:F,3,0)</f>
        <v>Ignore</v>
      </c>
      <c r="C2125" s="75" t="str">
        <f>VLOOKUP(L2125,Mapping!D:G,4,0)</f>
        <v>Ignore</v>
      </c>
      <c r="D2125" s="78">
        <f t="shared" si="100"/>
        <v>-1.1151379999999999E-3</v>
      </c>
      <c r="E2125" s="78">
        <f t="shared" si="101"/>
        <v>-7.3602869999999992E-3</v>
      </c>
      <c r="F2125" s="76" t="str">
        <f>VLOOKUP(L2125,Mapping!D:H,5,0)</f>
        <v>AUM</v>
      </c>
      <c r="G2125" s="1" t="s">
        <v>648</v>
      </c>
      <c r="H2125" s="1" t="s">
        <v>390</v>
      </c>
      <c r="I2125" s="1" t="s">
        <v>393</v>
      </c>
      <c r="J2125" s="6">
        <v>140000</v>
      </c>
      <c r="K2125" s="1" t="s">
        <v>665</v>
      </c>
      <c r="L2125" s="6">
        <v>140551</v>
      </c>
      <c r="M2125" s="2">
        <v>0</v>
      </c>
      <c r="N2125" s="1" t="s">
        <v>1018</v>
      </c>
      <c r="O2125" s="1" t="s">
        <v>651</v>
      </c>
      <c r="P2125" s="2">
        <v>-62451.49</v>
      </c>
      <c r="Q2125" s="2">
        <v>0</v>
      </c>
      <c r="R2125" s="2">
        <v>-11151.38</v>
      </c>
      <c r="S2125" s="2">
        <v>0</v>
      </c>
      <c r="T2125" s="2">
        <v>-73602.87</v>
      </c>
      <c r="U2125" s="2">
        <v>0</v>
      </c>
      <c r="V2125" s="2">
        <v>-62451.49</v>
      </c>
      <c r="W2125" s="2">
        <v>0</v>
      </c>
      <c r="X2125" s="2">
        <v>-11151.38</v>
      </c>
      <c r="Y2125" s="2">
        <v>0</v>
      </c>
      <c r="Z2125" s="2">
        <v>-73602.87</v>
      </c>
      <c r="AA2125" s="2">
        <v>0</v>
      </c>
    </row>
    <row r="2126" spans="1:27" ht="15" customHeight="1" x14ac:dyDescent="0.25">
      <c r="A2126" s="75" t="str">
        <f t="shared" si="99"/>
        <v>LEINNFIgnore</v>
      </c>
      <c r="B2126" s="75" t="str">
        <f>VLOOKUP(L2126,Mapping!D:F,3,0)</f>
        <v>Ignore</v>
      </c>
      <c r="C2126" s="75" t="str">
        <f>VLOOKUP(L2126,Mapping!D:G,4,0)</f>
        <v>Ignore</v>
      </c>
      <c r="D2126" s="78">
        <f t="shared" si="100"/>
        <v>0</v>
      </c>
      <c r="E2126" s="78">
        <f t="shared" si="101"/>
        <v>-1.0000000000000001E-9</v>
      </c>
      <c r="F2126" s="76" t="str">
        <f>VLOOKUP(L2126,Mapping!D:H,5,0)</f>
        <v>AUM</v>
      </c>
      <c r="G2126" s="1" t="s">
        <v>648</v>
      </c>
      <c r="H2126" s="1" t="s">
        <v>390</v>
      </c>
      <c r="I2126" s="1" t="s">
        <v>393</v>
      </c>
      <c r="J2126" s="6">
        <v>152000</v>
      </c>
      <c r="K2126" s="1" t="s">
        <v>671</v>
      </c>
      <c r="L2126" s="6">
        <v>152232</v>
      </c>
      <c r="M2126" s="2">
        <v>0</v>
      </c>
      <c r="N2126" s="1" t="s">
        <v>675</v>
      </c>
      <c r="O2126" s="1" t="s">
        <v>651</v>
      </c>
      <c r="P2126" s="2">
        <v>-0.01</v>
      </c>
      <c r="Q2126" s="2">
        <v>0</v>
      </c>
      <c r="R2126" s="2">
        <v>0</v>
      </c>
      <c r="S2126" s="2">
        <v>0</v>
      </c>
      <c r="T2126" s="2">
        <v>-0.01</v>
      </c>
      <c r="U2126" s="2">
        <v>0</v>
      </c>
      <c r="V2126" s="2">
        <v>-0.01</v>
      </c>
      <c r="W2126" s="2">
        <v>0</v>
      </c>
      <c r="X2126" s="2">
        <v>0</v>
      </c>
      <c r="Y2126" s="2">
        <v>0</v>
      </c>
      <c r="Z2126" s="2">
        <v>-0.01</v>
      </c>
      <c r="AA2126" s="2">
        <v>0</v>
      </c>
    </row>
    <row r="2127" spans="1:27" ht="15" customHeight="1" x14ac:dyDescent="0.25">
      <c r="A2127" s="75" t="str">
        <f t="shared" si="99"/>
        <v>LEINNFIgnore</v>
      </c>
      <c r="B2127" s="75" t="str">
        <f>VLOOKUP(L2127,Mapping!D:F,3,0)</f>
        <v>Ignore</v>
      </c>
      <c r="C2127" s="75" t="str">
        <f>VLOOKUP(L2127,Mapping!D:G,4,0)</f>
        <v>Ignore</v>
      </c>
      <c r="D2127" s="78">
        <f t="shared" si="100"/>
        <v>8.6450000000000001E-5</v>
      </c>
      <c r="E2127" s="78">
        <f t="shared" si="101"/>
        <v>-2.2034999999999998E-5</v>
      </c>
      <c r="F2127" s="76" t="str">
        <f>VLOOKUP(L2127,Mapping!D:H,5,0)</f>
        <v>AUM</v>
      </c>
      <c r="G2127" s="1" t="s">
        <v>648</v>
      </c>
      <c r="H2127" s="1" t="s">
        <v>390</v>
      </c>
      <c r="I2127" s="1" t="s">
        <v>393</v>
      </c>
      <c r="J2127" s="6">
        <v>152000</v>
      </c>
      <c r="K2127" s="1" t="s">
        <v>671</v>
      </c>
      <c r="L2127" s="6">
        <v>152248</v>
      </c>
      <c r="M2127" s="2">
        <v>0</v>
      </c>
      <c r="N2127" s="1" t="s">
        <v>676</v>
      </c>
      <c r="O2127" s="1" t="s">
        <v>651</v>
      </c>
      <c r="P2127" s="2">
        <v>-1084.8499999999999</v>
      </c>
      <c r="Q2127" s="2">
        <v>0</v>
      </c>
      <c r="R2127" s="2">
        <v>0</v>
      </c>
      <c r="S2127" s="2">
        <v>864.5</v>
      </c>
      <c r="T2127" s="2">
        <v>-220.35</v>
      </c>
      <c r="U2127" s="2">
        <v>0</v>
      </c>
      <c r="V2127" s="2">
        <v>-1084.8499999999999</v>
      </c>
      <c r="W2127" s="2">
        <v>0</v>
      </c>
      <c r="X2127" s="2">
        <v>0</v>
      </c>
      <c r="Y2127" s="2">
        <v>864.5</v>
      </c>
      <c r="Z2127" s="2">
        <v>-220.35</v>
      </c>
      <c r="AA2127" s="2">
        <v>0</v>
      </c>
    </row>
    <row r="2128" spans="1:27" ht="15" customHeight="1" x14ac:dyDescent="0.25">
      <c r="A2128" s="75" t="str">
        <f t="shared" si="99"/>
        <v>LEINNFIgnore</v>
      </c>
      <c r="B2128" s="75" t="str">
        <f>VLOOKUP(L2128,Mapping!D:F,3,0)</f>
        <v>Ignore</v>
      </c>
      <c r="C2128" s="75" t="str">
        <f>VLOOKUP(L2128,Mapping!D:G,4,0)</f>
        <v>Ignore</v>
      </c>
      <c r="D2128" s="78">
        <f t="shared" si="100"/>
        <v>-6.0920759880000004</v>
      </c>
      <c r="E2128" s="78">
        <f t="shared" si="101"/>
        <v>-16.586696602</v>
      </c>
      <c r="F2128" s="76" t="str">
        <f>VLOOKUP(L2128,Mapping!D:H,5,0)</f>
        <v>AUM</v>
      </c>
      <c r="G2128" s="1" t="s">
        <v>648</v>
      </c>
      <c r="H2128" s="1" t="s">
        <v>390</v>
      </c>
      <c r="I2128" s="1" t="s">
        <v>393</v>
      </c>
      <c r="J2128" s="6">
        <v>160000</v>
      </c>
      <c r="K2128" s="1" t="s">
        <v>677</v>
      </c>
      <c r="L2128" s="6">
        <v>161100</v>
      </c>
      <c r="M2128" s="2">
        <v>0</v>
      </c>
      <c r="N2128" s="1" t="s">
        <v>811</v>
      </c>
      <c r="O2128" s="1" t="s">
        <v>651</v>
      </c>
      <c r="P2128" s="2">
        <v>-104946206.14</v>
      </c>
      <c r="Q2128" s="2">
        <v>0</v>
      </c>
      <c r="R2128" s="2">
        <v>-60920759.880000003</v>
      </c>
      <c r="S2128" s="2">
        <v>0</v>
      </c>
      <c r="T2128" s="2">
        <v>-165866966.02000001</v>
      </c>
      <c r="U2128" s="2">
        <v>0</v>
      </c>
      <c r="V2128" s="2">
        <v>-104946206.14</v>
      </c>
      <c r="W2128" s="2">
        <v>0</v>
      </c>
      <c r="X2128" s="2">
        <v>-60920759.880000003</v>
      </c>
      <c r="Y2128" s="2">
        <v>0</v>
      </c>
      <c r="Z2128" s="2">
        <v>-165866966.02000001</v>
      </c>
      <c r="AA2128" s="2">
        <v>0</v>
      </c>
    </row>
    <row r="2129" spans="1:27" ht="15" customHeight="1" x14ac:dyDescent="0.25">
      <c r="A2129" s="75" t="str">
        <f t="shared" si="99"/>
        <v>LEINNFIgnore</v>
      </c>
      <c r="B2129" s="75" t="str">
        <f>VLOOKUP(L2129,Mapping!D:F,3,0)</f>
        <v>Ignore</v>
      </c>
      <c r="C2129" s="75" t="str">
        <f>VLOOKUP(L2129,Mapping!D:G,4,0)</f>
        <v>Ignore</v>
      </c>
      <c r="D2129" s="78">
        <f t="shared" si="100"/>
        <v>-1.8273359999999999E-2</v>
      </c>
      <c r="E2129" s="78">
        <f t="shared" si="101"/>
        <v>-1.8273359999999999E-2</v>
      </c>
      <c r="F2129" s="76" t="str">
        <f>VLOOKUP(L2129,Mapping!D:H,5,0)</f>
        <v>AUM</v>
      </c>
      <c r="G2129" s="1" t="s">
        <v>648</v>
      </c>
      <c r="H2129" s="1" t="s">
        <v>390</v>
      </c>
      <c r="I2129" s="1" t="s">
        <v>393</v>
      </c>
      <c r="J2129" s="6">
        <v>160000</v>
      </c>
      <c r="K2129" s="1" t="s">
        <v>677</v>
      </c>
      <c r="L2129" s="6">
        <v>161120</v>
      </c>
      <c r="M2129" s="2">
        <v>0</v>
      </c>
      <c r="N2129" s="1" t="s">
        <v>927</v>
      </c>
      <c r="O2129" s="1" t="s">
        <v>651</v>
      </c>
      <c r="P2129" s="2">
        <v>0</v>
      </c>
      <c r="Q2129" s="2">
        <v>0</v>
      </c>
      <c r="R2129" s="2">
        <v>-182733.6</v>
      </c>
      <c r="S2129" s="2">
        <v>0</v>
      </c>
      <c r="T2129" s="2">
        <v>-182733.6</v>
      </c>
      <c r="U2129" s="2">
        <v>0</v>
      </c>
      <c r="V2129" s="2">
        <v>0</v>
      </c>
      <c r="W2129" s="2">
        <v>0</v>
      </c>
      <c r="X2129" s="2">
        <v>-182733.6</v>
      </c>
      <c r="Y2129" s="2">
        <v>0</v>
      </c>
      <c r="Z2129" s="2">
        <v>-182733.6</v>
      </c>
      <c r="AA2129" s="2">
        <v>0</v>
      </c>
    </row>
    <row r="2130" spans="1:27" ht="15" customHeight="1" x14ac:dyDescent="0.25">
      <c r="A2130" s="75" t="str">
        <f t="shared" si="99"/>
        <v>LEINNFIgnore</v>
      </c>
      <c r="B2130" s="75" t="str">
        <f>VLOOKUP(L2130,Mapping!D:F,3,0)</f>
        <v>Ignore</v>
      </c>
      <c r="C2130" s="75" t="str">
        <f>VLOOKUP(L2130,Mapping!D:G,4,0)</f>
        <v>Ignore</v>
      </c>
      <c r="D2130" s="78">
        <f t="shared" si="100"/>
        <v>-8.0282900000000002E-4</v>
      </c>
      <c r="E2130" s="78">
        <f t="shared" si="101"/>
        <v>-1.4801860000000001E-3</v>
      </c>
      <c r="F2130" s="76" t="str">
        <f>VLOOKUP(L2130,Mapping!D:H,5,0)</f>
        <v>AUM</v>
      </c>
      <c r="G2130" s="1" t="s">
        <v>648</v>
      </c>
      <c r="H2130" s="1" t="s">
        <v>390</v>
      </c>
      <c r="I2130" s="1" t="s">
        <v>393</v>
      </c>
      <c r="J2130" s="6">
        <v>212000</v>
      </c>
      <c r="K2130" s="1" t="s">
        <v>681</v>
      </c>
      <c r="L2130" s="6">
        <v>210123</v>
      </c>
      <c r="M2130" s="2">
        <v>0</v>
      </c>
      <c r="N2130" s="1" t="s">
        <v>1458</v>
      </c>
      <c r="O2130" s="1" t="s">
        <v>651</v>
      </c>
      <c r="P2130" s="2">
        <v>-6773.57</v>
      </c>
      <c r="Q2130" s="2">
        <v>0</v>
      </c>
      <c r="R2130" s="2">
        <v>-8028.29</v>
      </c>
      <c r="S2130" s="2">
        <v>0</v>
      </c>
      <c r="T2130" s="2">
        <v>-14801.86</v>
      </c>
      <c r="U2130" s="2">
        <v>0</v>
      </c>
      <c r="V2130" s="2">
        <v>-6773.57</v>
      </c>
      <c r="W2130" s="2">
        <v>0</v>
      </c>
      <c r="X2130" s="2">
        <v>-8028.29</v>
      </c>
      <c r="Y2130" s="2">
        <v>0</v>
      </c>
      <c r="Z2130" s="2">
        <v>-14801.86</v>
      </c>
      <c r="AA2130" s="2">
        <v>0</v>
      </c>
    </row>
    <row r="2131" spans="1:27" ht="15" customHeight="1" x14ac:dyDescent="0.25">
      <c r="A2131" s="75" t="str">
        <f t="shared" si="99"/>
        <v>LEINNFIgnore</v>
      </c>
      <c r="B2131" s="75" t="str">
        <f>VLOOKUP(L2131,Mapping!D:F,3,0)</f>
        <v>Ignore</v>
      </c>
      <c r="C2131" s="75" t="str">
        <f>VLOOKUP(L2131,Mapping!D:G,4,0)</f>
        <v>Ignore</v>
      </c>
      <c r="D2131" s="78">
        <f t="shared" si="100"/>
        <v>1.1151379999999999E-3</v>
      </c>
      <c r="E2131" s="78">
        <f t="shared" si="101"/>
        <v>7.3602869999999992E-3</v>
      </c>
      <c r="F2131" s="76" t="str">
        <f>VLOOKUP(L2131,Mapping!D:H,5,0)</f>
        <v>AUM</v>
      </c>
      <c r="G2131" s="1" t="s">
        <v>648</v>
      </c>
      <c r="H2131" s="1" t="s">
        <v>390</v>
      </c>
      <c r="I2131" s="1" t="s">
        <v>393</v>
      </c>
      <c r="J2131" s="6">
        <v>212000</v>
      </c>
      <c r="K2131" s="1" t="s">
        <v>681</v>
      </c>
      <c r="L2131" s="6">
        <v>210168</v>
      </c>
      <c r="M2131" s="2">
        <v>0</v>
      </c>
      <c r="N2131" s="1" t="s">
        <v>1019</v>
      </c>
      <c r="O2131" s="1" t="s">
        <v>651</v>
      </c>
      <c r="P2131" s="2">
        <v>0</v>
      </c>
      <c r="Q2131" s="2">
        <v>62451.49</v>
      </c>
      <c r="R2131" s="2">
        <v>0</v>
      </c>
      <c r="S2131" s="2">
        <v>11151.38</v>
      </c>
      <c r="T2131" s="2">
        <v>0</v>
      </c>
      <c r="U2131" s="2">
        <v>73602.87</v>
      </c>
      <c r="V2131" s="2">
        <v>0</v>
      </c>
      <c r="W2131" s="2">
        <v>62451.49</v>
      </c>
      <c r="X2131" s="2">
        <v>0</v>
      </c>
      <c r="Y2131" s="2">
        <v>11151.38</v>
      </c>
      <c r="Z2131" s="2">
        <v>0</v>
      </c>
      <c r="AA2131" s="2">
        <v>73602.87</v>
      </c>
    </row>
    <row r="2132" spans="1:27" ht="15" customHeight="1" x14ac:dyDescent="0.25">
      <c r="A2132" s="75" t="str">
        <f t="shared" si="99"/>
        <v>LEINNFIgnore</v>
      </c>
      <c r="B2132" s="75" t="str">
        <f>VLOOKUP(L2132,Mapping!D:F,3,0)</f>
        <v>Ignore</v>
      </c>
      <c r="C2132" s="75" t="str">
        <f>VLOOKUP(L2132,Mapping!D:G,4,0)</f>
        <v>Ignore</v>
      </c>
      <c r="D2132" s="78">
        <f t="shared" si="100"/>
        <v>-6.8000999999999999E-3</v>
      </c>
      <c r="E2132" s="78">
        <f t="shared" si="101"/>
        <v>0</v>
      </c>
      <c r="F2132" s="76" t="str">
        <f>VLOOKUP(L2132,Mapping!D:H,5,0)</f>
        <v>AUM</v>
      </c>
      <c r="G2132" s="1" t="s">
        <v>648</v>
      </c>
      <c r="H2132" s="1" t="s">
        <v>390</v>
      </c>
      <c r="I2132" s="1" t="s">
        <v>393</v>
      </c>
      <c r="J2132" s="6">
        <v>212000</v>
      </c>
      <c r="K2132" s="1" t="s">
        <v>681</v>
      </c>
      <c r="L2132" s="6">
        <v>211101</v>
      </c>
      <c r="M2132" s="2">
        <v>0</v>
      </c>
      <c r="N2132" s="1" t="s">
        <v>1463</v>
      </c>
      <c r="O2132" s="1" t="s">
        <v>651</v>
      </c>
      <c r="P2132" s="2">
        <v>0</v>
      </c>
      <c r="Q2132" s="2">
        <v>68001</v>
      </c>
      <c r="R2132" s="2">
        <v>-68001</v>
      </c>
      <c r="S2132" s="2">
        <v>0</v>
      </c>
      <c r="T2132" s="2">
        <v>0</v>
      </c>
      <c r="U2132" s="2">
        <v>0</v>
      </c>
      <c r="V2132" s="2">
        <v>0</v>
      </c>
      <c r="W2132" s="2">
        <v>68001</v>
      </c>
      <c r="X2132" s="2">
        <v>-68001</v>
      </c>
      <c r="Y2132" s="2">
        <v>0</v>
      </c>
      <c r="Z2132" s="2">
        <v>0</v>
      </c>
      <c r="AA2132" s="2">
        <v>0</v>
      </c>
    </row>
    <row r="2133" spans="1:27" ht="15" customHeight="1" x14ac:dyDescent="0.25">
      <c r="A2133" s="75" t="str">
        <f t="shared" si="99"/>
        <v>LEINNFIgnore</v>
      </c>
      <c r="B2133" s="75" t="str">
        <f>VLOOKUP(L2133,Mapping!D:F,3,0)</f>
        <v>Ignore</v>
      </c>
      <c r="C2133" s="75" t="str">
        <f>VLOOKUP(L2133,Mapping!D:G,4,0)</f>
        <v>Ignore</v>
      </c>
      <c r="D2133" s="78">
        <f t="shared" si="100"/>
        <v>-8.0920580000000009E-3</v>
      </c>
      <c r="E2133" s="78">
        <f t="shared" si="101"/>
        <v>0</v>
      </c>
      <c r="F2133" s="76" t="str">
        <f>VLOOKUP(L2133,Mapping!D:H,5,0)</f>
        <v>AUM</v>
      </c>
      <c r="G2133" s="1" t="s">
        <v>648</v>
      </c>
      <c r="H2133" s="1" t="s">
        <v>390</v>
      </c>
      <c r="I2133" s="1" t="s">
        <v>393</v>
      </c>
      <c r="J2133" s="6">
        <v>212000</v>
      </c>
      <c r="K2133" s="1" t="s">
        <v>681</v>
      </c>
      <c r="L2133" s="6">
        <v>211114</v>
      </c>
      <c r="M2133" s="2">
        <v>0</v>
      </c>
      <c r="N2133" s="1" t="s">
        <v>787</v>
      </c>
      <c r="O2133" s="1" t="s">
        <v>651</v>
      </c>
      <c r="P2133" s="2">
        <v>0</v>
      </c>
      <c r="Q2133" s="2">
        <v>80920.58</v>
      </c>
      <c r="R2133" s="2">
        <v>-80920.58</v>
      </c>
      <c r="S2133" s="2">
        <v>0</v>
      </c>
      <c r="T2133" s="2">
        <v>0</v>
      </c>
      <c r="U2133" s="2">
        <v>0</v>
      </c>
      <c r="V2133" s="2">
        <v>0</v>
      </c>
      <c r="W2133" s="2">
        <v>80920.58</v>
      </c>
      <c r="X2133" s="2">
        <v>-80920.58</v>
      </c>
      <c r="Y2133" s="2">
        <v>0</v>
      </c>
      <c r="Z2133" s="2">
        <v>0</v>
      </c>
      <c r="AA2133" s="2">
        <v>0</v>
      </c>
    </row>
    <row r="2134" spans="1:27" ht="15" customHeight="1" x14ac:dyDescent="0.25">
      <c r="A2134" s="75" t="str">
        <f t="shared" si="99"/>
        <v>LEINNFIgnore</v>
      </c>
      <c r="B2134" s="75" t="str">
        <f>VLOOKUP(L2134,Mapping!D:F,3,0)</f>
        <v>Ignore</v>
      </c>
      <c r="C2134" s="75" t="str">
        <f>VLOOKUP(L2134,Mapping!D:G,4,0)</f>
        <v>Ignore</v>
      </c>
      <c r="D2134" s="78">
        <f t="shared" si="100"/>
        <v>-6.6953900000000003E-4</v>
      </c>
      <c r="E2134" s="78">
        <f t="shared" si="101"/>
        <v>-7.7999999999999997E-8</v>
      </c>
      <c r="F2134" s="76" t="str">
        <f>VLOOKUP(L2134,Mapping!D:H,5,0)</f>
        <v>AUM</v>
      </c>
      <c r="G2134" s="1" t="s">
        <v>648</v>
      </c>
      <c r="H2134" s="1" t="s">
        <v>390</v>
      </c>
      <c r="I2134" s="1" t="s">
        <v>393</v>
      </c>
      <c r="J2134" s="6">
        <v>212000</v>
      </c>
      <c r="K2134" s="1" t="s">
        <v>681</v>
      </c>
      <c r="L2134" s="6">
        <v>212101</v>
      </c>
      <c r="M2134" s="2">
        <v>0</v>
      </c>
      <c r="N2134" s="1" t="s">
        <v>684</v>
      </c>
      <c r="O2134" s="1" t="s">
        <v>651</v>
      </c>
      <c r="P2134" s="2">
        <v>0</v>
      </c>
      <c r="Q2134" s="2">
        <v>6694.61</v>
      </c>
      <c r="R2134" s="2">
        <v>-6695.39</v>
      </c>
      <c r="S2134" s="2">
        <v>0</v>
      </c>
      <c r="T2134" s="2">
        <v>-0.78</v>
      </c>
      <c r="U2134" s="2">
        <v>0</v>
      </c>
      <c r="V2134" s="2">
        <v>0</v>
      </c>
      <c r="W2134" s="2">
        <v>6694.61</v>
      </c>
      <c r="X2134" s="2">
        <v>-6695.39</v>
      </c>
      <c r="Y2134" s="2">
        <v>0</v>
      </c>
      <c r="Z2134" s="2">
        <v>-0.78</v>
      </c>
      <c r="AA2134" s="2">
        <v>0</v>
      </c>
    </row>
    <row r="2135" spans="1:27" ht="15" customHeight="1" x14ac:dyDescent="0.25">
      <c r="A2135" s="75" t="str">
        <f t="shared" si="99"/>
        <v>LEINNFIgnore</v>
      </c>
      <c r="B2135" s="75" t="str">
        <f>VLOOKUP(L2135,Mapping!D:F,3,0)</f>
        <v>Ignore</v>
      </c>
      <c r="C2135" s="75" t="str">
        <f>VLOOKUP(L2135,Mapping!D:G,4,0)</f>
        <v>Ignore</v>
      </c>
      <c r="D2135" s="78">
        <f t="shared" si="100"/>
        <v>-4.1362999999999997E-5</v>
      </c>
      <c r="E2135" s="78">
        <f t="shared" si="101"/>
        <v>0</v>
      </c>
      <c r="F2135" s="76" t="str">
        <f>VLOOKUP(L2135,Mapping!D:H,5,0)</f>
        <v>AUM</v>
      </c>
      <c r="G2135" s="1" t="s">
        <v>648</v>
      </c>
      <c r="H2135" s="1" t="s">
        <v>390</v>
      </c>
      <c r="I2135" s="1" t="s">
        <v>393</v>
      </c>
      <c r="J2135" s="6">
        <v>212000</v>
      </c>
      <c r="K2135" s="1" t="s">
        <v>681</v>
      </c>
      <c r="L2135" s="6">
        <v>212109</v>
      </c>
      <c r="M2135" s="2">
        <v>0</v>
      </c>
      <c r="N2135" s="1" t="s">
        <v>1659</v>
      </c>
      <c r="O2135" s="1" t="s">
        <v>651</v>
      </c>
      <c r="P2135" s="2">
        <v>0</v>
      </c>
      <c r="Q2135" s="2">
        <v>413.63</v>
      </c>
      <c r="R2135" s="2">
        <v>-413.63</v>
      </c>
      <c r="S2135" s="2">
        <v>0</v>
      </c>
      <c r="T2135" s="2">
        <v>0</v>
      </c>
      <c r="U2135" s="2">
        <v>0</v>
      </c>
      <c r="V2135" s="2">
        <v>0</v>
      </c>
      <c r="W2135" s="2">
        <v>413.63</v>
      </c>
      <c r="X2135" s="2">
        <v>-413.63</v>
      </c>
      <c r="Y2135" s="2">
        <v>0</v>
      </c>
      <c r="Z2135" s="2">
        <v>0</v>
      </c>
      <c r="AA2135" s="2">
        <v>0</v>
      </c>
    </row>
    <row r="2136" spans="1:27" ht="15" customHeight="1" x14ac:dyDescent="0.25">
      <c r="A2136" s="75" t="str">
        <f t="shared" si="99"/>
        <v>LEINNFIgnore</v>
      </c>
      <c r="B2136" s="75" t="str">
        <f>VLOOKUP(L2136,Mapping!D:F,3,0)</f>
        <v>Ignore</v>
      </c>
      <c r="C2136" s="75" t="str">
        <f>VLOOKUP(L2136,Mapping!D:G,4,0)</f>
        <v>Ignore</v>
      </c>
      <c r="D2136" s="78">
        <f t="shared" si="100"/>
        <v>-1.9299999999999999E-7</v>
      </c>
      <c r="E2136" s="78">
        <f t="shared" si="101"/>
        <v>0</v>
      </c>
      <c r="F2136" s="76" t="str">
        <f>VLOOKUP(L2136,Mapping!D:H,5,0)</f>
        <v>AUM</v>
      </c>
      <c r="G2136" s="1" t="s">
        <v>648</v>
      </c>
      <c r="H2136" s="1" t="s">
        <v>390</v>
      </c>
      <c r="I2136" s="1" t="s">
        <v>393</v>
      </c>
      <c r="J2136" s="6">
        <v>212000</v>
      </c>
      <c r="K2136" s="1" t="s">
        <v>681</v>
      </c>
      <c r="L2136" s="6">
        <v>212112</v>
      </c>
      <c r="M2136" s="2">
        <v>0</v>
      </c>
      <c r="N2136" s="1" t="s">
        <v>685</v>
      </c>
      <c r="O2136" s="1" t="s">
        <v>651</v>
      </c>
      <c r="P2136" s="2">
        <v>0</v>
      </c>
      <c r="Q2136" s="2">
        <v>1.93</v>
      </c>
      <c r="R2136" s="2">
        <v>-1.93</v>
      </c>
      <c r="S2136" s="2">
        <v>0</v>
      </c>
      <c r="T2136" s="2">
        <v>0</v>
      </c>
      <c r="U2136" s="2">
        <v>0</v>
      </c>
      <c r="V2136" s="2">
        <v>0</v>
      </c>
      <c r="W2136" s="2">
        <v>1.93</v>
      </c>
      <c r="X2136" s="2">
        <v>-1.93</v>
      </c>
      <c r="Y2136" s="2">
        <v>0</v>
      </c>
      <c r="Z2136" s="2">
        <v>0</v>
      </c>
      <c r="AA2136" s="2">
        <v>0</v>
      </c>
    </row>
    <row r="2137" spans="1:27" ht="15" customHeight="1" x14ac:dyDescent="0.25">
      <c r="A2137" s="75" t="str">
        <f t="shared" si="99"/>
        <v>LEINNFIgnore</v>
      </c>
      <c r="B2137" s="75" t="str">
        <f>VLOOKUP(L2137,Mapping!D:F,3,0)</f>
        <v>Ignore</v>
      </c>
      <c r="C2137" s="75" t="str">
        <f>VLOOKUP(L2137,Mapping!D:G,4,0)</f>
        <v>Ignore</v>
      </c>
      <c r="D2137" s="78">
        <f t="shared" si="100"/>
        <v>-1.9299999999999999E-7</v>
      </c>
      <c r="E2137" s="78">
        <f t="shared" si="101"/>
        <v>-1.4000000000000001E-8</v>
      </c>
      <c r="F2137" s="76" t="str">
        <f>VLOOKUP(L2137,Mapping!D:H,5,0)</f>
        <v>AUM</v>
      </c>
      <c r="G2137" s="1" t="s">
        <v>648</v>
      </c>
      <c r="H2137" s="1" t="s">
        <v>390</v>
      </c>
      <c r="I2137" s="1" t="s">
        <v>393</v>
      </c>
      <c r="J2137" s="6">
        <v>212000</v>
      </c>
      <c r="K2137" s="1" t="s">
        <v>681</v>
      </c>
      <c r="L2137" s="6">
        <v>212113</v>
      </c>
      <c r="M2137" s="2">
        <v>0</v>
      </c>
      <c r="N2137" s="1" t="s">
        <v>686</v>
      </c>
      <c r="O2137" s="1" t="s">
        <v>651</v>
      </c>
      <c r="P2137" s="2">
        <v>0</v>
      </c>
      <c r="Q2137" s="2">
        <v>1.79</v>
      </c>
      <c r="R2137" s="2">
        <v>-1.93</v>
      </c>
      <c r="S2137" s="2">
        <v>0</v>
      </c>
      <c r="T2137" s="2">
        <v>-0.14000000000000001</v>
      </c>
      <c r="U2137" s="2">
        <v>0</v>
      </c>
      <c r="V2137" s="2">
        <v>0</v>
      </c>
      <c r="W2137" s="2">
        <v>1.79</v>
      </c>
      <c r="X2137" s="2">
        <v>-1.93</v>
      </c>
      <c r="Y2137" s="2">
        <v>0</v>
      </c>
      <c r="Z2137" s="2">
        <v>-0.14000000000000001</v>
      </c>
      <c r="AA2137" s="2">
        <v>0</v>
      </c>
    </row>
    <row r="2138" spans="1:27" ht="15" customHeight="1" x14ac:dyDescent="0.25">
      <c r="A2138" s="75" t="str">
        <f t="shared" si="99"/>
        <v>LEINNFIgnore</v>
      </c>
      <c r="B2138" s="75" t="str">
        <f>VLOOKUP(L2138,Mapping!D:F,3,0)</f>
        <v>Ignore</v>
      </c>
      <c r="C2138" s="75" t="str">
        <f>VLOOKUP(L2138,Mapping!D:G,4,0)</f>
        <v>Ignore</v>
      </c>
      <c r="D2138" s="78">
        <f t="shared" si="100"/>
        <v>-7.3435000000000004E-5</v>
      </c>
      <c r="E2138" s="78">
        <f t="shared" si="101"/>
        <v>9.7140000000000005E-6</v>
      </c>
      <c r="F2138" s="76" t="str">
        <f>VLOOKUP(L2138,Mapping!D:H,5,0)</f>
        <v>AUM</v>
      </c>
      <c r="G2138" s="1" t="s">
        <v>648</v>
      </c>
      <c r="H2138" s="1" t="s">
        <v>390</v>
      </c>
      <c r="I2138" s="1" t="s">
        <v>393</v>
      </c>
      <c r="J2138" s="6">
        <v>212000</v>
      </c>
      <c r="K2138" s="1" t="s">
        <v>681</v>
      </c>
      <c r="L2138" s="6">
        <v>212114</v>
      </c>
      <c r="M2138" s="2">
        <v>0</v>
      </c>
      <c r="N2138" s="1" t="s">
        <v>687</v>
      </c>
      <c r="O2138" s="1" t="s">
        <v>651</v>
      </c>
      <c r="P2138" s="2">
        <v>0</v>
      </c>
      <c r="Q2138" s="2">
        <v>831.49</v>
      </c>
      <c r="R2138" s="2">
        <v>-734.35</v>
      </c>
      <c r="S2138" s="2">
        <v>0</v>
      </c>
      <c r="T2138" s="2">
        <v>0</v>
      </c>
      <c r="U2138" s="2">
        <v>97.14</v>
      </c>
      <c r="V2138" s="2">
        <v>0</v>
      </c>
      <c r="W2138" s="2">
        <v>831.49</v>
      </c>
      <c r="X2138" s="2">
        <v>-734.35</v>
      </c>
      <c r="Y2138" s="2">
        <v>0</v>
      </c>
      <c r="Z2138" s="2">
        <v>0</v>
      </c>
      <c r="AA2138" s="2">
        <v>97.14</v>
      </c>
    </row>
    <row r="2139" spans="1:27" ht="15" customHeight="1" x14ac:dyDescent="0.25">
      <c r="A2139" s="75" t="str">
        <f t="shared" si="99"/>
        <v>LEINNFIgnore</v>
      </c>
      <c r="B2139" s="75" t="str">
        <f>VLOOKUP(L2139,Mapping!D:F,3,0)</f>
        <v>Ignore</v>
      </c>
      <c r="C2139" s="75" t="str">
        <f>VLOOKUP(L2139,Mapping!D:G,4,0)</f>
        <v>Ignore</v>
      </c>
      <c r="D2139" s="78">
        <f t="shared" si="100"/>
        <v>-4.7199999999999998E-4</v>
      </c>
      <c r="E2139" s="78">
        <f t="shared" si="101"/>
        <v>0</v>
      </c>
      <c r="F2139" s="76" t="str">
        <f>VLOOKUP(L2139,Mapping!D:H,5,0)</f>
        <v>AUM</v>
      </c>
      <c r="G2139" s="1" t="s">
        <v>648</v>
      </c>
      <c r="H2139" s="1" t="s">
        <v>390</v>
      </c>
      <c r="I2139" s="1" t="s">
        <v>393</v>
      </c>
      <c r="J2139" s="6">
        <v>212000</v>
      </c>
      <c r="K2139" s="1" t="s">
        <v>681</v>
      </c>
      <c r="L2139" s="6">
        <v>212118</v>
      </c>
      <c r="M2139" s="2">
        <v>0</v>
      </c>
      <c r="N2139" s="1" t="s">
        <v>1715</v>
      </c>
      <c r="O2139" s="1" t="s">
        <v>651</v>
      </c>
      <c r="P2139" s="2">
        <v>0</v>
      </c>
      <c r="Q2139" s="2">
        <v>4720</v>
      </c>
      <c r="R2139" s="2">
        <v>-4720</v>
      </c>
      <c r="S2139" s="2">
        <v>0</v>
      </c>
      <c r="T2139" s="2">
        <v>0</v>
      </c>
      <c r="U2139" s="2">
        <v>0</v>
      </c>
      <c r="V2139" s="2">
        <v>0</v>
      </c>
      <c r="W2139" s="2">
        <v>4720</v>
      </c>
      <c r="X2139" s="2">
        <v>-4720</v>
      </c>
      <c r="Y2139" s="2">
        <v>0</v>
      </c>
      <c r="Z2139" s="2">
        <v>0</v>
      </c>
      <c r="AA2139" s="2">
        <v>0</v>
      </c>
    </row>
    <row r="2140" spans="1:27" ht="15" customHeight="1" x14ac:dyDescent="0.25">
      <c r="A2140" s="75" t="str">
        <f t="shared" si="99"/>
        <v>LEINNFIgnore</v>
      </c>
      <c r="B2140" s="75" t="str">
        <f>VLOOKUP(L2140,Mapping!D:F,3,0)</f>
        <v>Ignore</v>
      </c>
      <c r="C2140" s="75" t="str">
        <f>VLOOKUP(L2140,Mapping!D:G,4,0)</f>
        <v>Ignore</v>
      </c>
      <c r="D2140" s="78">
        <f t="shared" si="100"/>
        <v>-4.8375850000000001E-3</v>
      </c>
      <c r="E2140" s="78">
        <f t="shared" si="101"/>
        <v>8.1513910000000009E-3</v>
      </c>
      <c r="F2140" s="76" t="str">
        <f>VLOOKUP(L2140,Mapping!D:H,5,0)</f>
        <v>AUM</v>
      </c>
      <c r="G2140" s="1" t="s">
        <v>648</v>
      </c>
      <c r="H2140" s="1" t="s">
        <v>390</v>
      </c>
      <c r="I2140" s="1" t="s">
        <v>393</v>
      </c>
      <c r="J2140" s="6">
        <v>212000</v>
      </c>
      <c r="K2140" s="1" t="s">
        <v>681</v>
      </c>
      <c r="L2140" s="6">
        <v>212121</v>
      </c>
      <c r="M2140" s="2">
        <v>0</v>
      </c>
      <c r="N2140" s="1" t="s">
        <v>688</v>
      </c>
      <c r="O2140" s="1" t="s">
        <v>651</v>
      </c>
      <c r="P2140" s="2">
        <v>0</v>
      </c>
      <c r="Q2140" s="2">
        <v>129889.76</v>
      </c>
      <c r="R2140" s="2">
        <v>-48375.85</v>
      </c>
      <c r="S2140" s="2">
        <v>0</v>
      </c>
      <c r="T2140" s="2">
        <v>0</v>
      </c>
      <c r="U2140" s="2">
        <v>81513.91</v>
      </c>
      <c r="V2140" s="2">
        <v>0</v>
      </c>
      <c r="W2140" s="2">
        <v>129889.76</v>
      </c>
      <c r="X2140" s="2">
        <v>-48375.85</v>
      </c>
      <c r="Y2140" s="2">
        <v>0</v>
      </c>
      <c r="Z2140" s="2">
        <v>0</v>
      </c>
      <c r="AA2140" s="2">
        <v>81513.91</v>
      </c>
    </row>
    <row r="2141" spans="1:27" ht="15" customHeight="1" x14ac:dyDescent="0.25">
      <c r="A2141" s="75" t="str">
        <f t="shared" si="99"/>
        <v>LEINNFIgnore</v>
      </c>
      <c r="B2141" s="75" t="str">
        <f>VLOOKUP(L2141,Mapping!D:F,3,0)</f>
        <v>Ignore</v>
      </c>
      <c r="C2141" s="75" t="str">
        <f>VLOOKUP(L2141,Mapping!D:G,4,0)</f>
        <v>Ignore</v>
      </c>
      <c r="D2141" s="78">
        <f t="shared" si="100"/>
        <v>-3.9154179999999997E-2</v>
      </c>
      <c r="E2141" s="78">
        <f t="shared" si="101"/>
        <v>0.134398394</v>
      </c>
      <c r="F2141" s="76" t="str">
        <f>VLOOKUP(L2141,Mapping!D:H,5,0)</f>
        <v>AUM</v>
      </c>
      <c r="G2141" s="1" t="s">
        <v>648</v>
      </c>
      <c r="H2141" s="1" t="s">
        <v>390</v>
      </c>
      <c r="I2141" s="1" t="s">
        <v>393</v>
      </c>
      <c r="J2141" s="6">
        <v>212000</v>
      </c>
      <c r="K2141" s="1" t="s">
        <v>681</v>
      </c>
      <c r="L2141" s="6">
        <v>212124</v>
      </c>
      <c r="M2141" s="2">
        <v>0</v>
      </c>
      <c r="N2141" s="1" t="s">
        <v>689</v>
      </c>
      <c r="O2141" s="1" t="s">
        <v>651</v>
      </c>
      <c r="P2141" s="2">
        <v>0</v>
      </c>
      <c r="Q2141" s="2">
        <v>1735525.74</v>
      </c>
      <c r="R2141" s="2">
        <v>-391541.8</v>
      </c>
      <c r="S2141" s="2">
        <v>0</v>
      </c>
      <c r="T2141" s="2">
        <v>0</v>
      </c>
      <c r="U2141" s="2">
        <v>1343983.94</v>
      </c>
      <c r="V2141" s="2">
        <v>0</v>
      </c>
      <c r="W2141" s="2">
        <v>1735525.74</v>
      </c>
      <c r="X2141" s="2">
        <v>-391541.8</v>
      </c>
      <c r="Y2141" s="2">
        <v>0</v>
      </c>
      <c r="Z2141" s="2">
        <v>0</v>
      </c>
      <c r="AA2141" s="2">
        <v>1343983.94</v>
      </c>
    </row>
    <row r="2142" spans="1:27" ht="15" customHeight="1" x14ac:dyDescent="0.25">
      <c r="A2142" s="75" t="str">
        <f t="shared" si="99"/>
        <v>LEINNFIgnore</v>
      </c>
      <c r="B2142" s="75" t="str">
        <f>VLOOKUP(L2142,Mapping!D:F,3,0)</f>
        <v>Ignore</v>
      </c>
      <c r="C2142" s="75" t="str">
        <f>VLOOKUP(L2142,Mapping!D:G,4,0)</f>
        <v>Ignore</v>
      </c>
      <c r="D2142" s="78">
        <f t="shared" si="100"/>
        <v>-9.335499999999999E-5</v>
      </c>
      <c r="E2142" s="78">
        <f t="shared" si="101"/>
        <v>-3.4999999999999996E-8</v>
      </c>
      <c r="F2142" s="76" t="str">
        <f>VLOOKUP(L2142,Mapping!D:H,5,0)</f>
        <v>AUM</v>
      </c>
      <c r="G2142" s="1" t="s">
        <v>648</v>
      </c>
      <c r="H2142" s="1" t="s">
        <v>390</v>
      </c>
      <c r="I2142" s="1" t="s">
        <v>393</v>
      </c>
      <c r="J2142" s="6">
        <v>212000</v>
      </c>
      <c r="K2142" s="1" t="s">
        <v>681</v>
      </c>
      <c r="L2142" s="6">
        <v>212132</v>
      </c>
      <c r="M2142" s="2">
        <v>0</v>
      </c>
      <c r="N2142" s="1" t="s">
        <v>1459</v>
      </c>
      <c r="O2142" s="1" t="s">
        <v>651</v>
      </c>
      <c r="P2142" s="2">
        <v>0</v>
      </c>
      <c r="Q2142" s="2">
        <v>933.2</v>
      </c>
      <c r="R2142" s="2">
        <v>-933.55</v>
      </c>
      <c r="S2142" s="2">
        <v>0</v>
      </c>
      <c r="T2142" s="2">
        <v>-0.35</v>
      </c>
      <c r="U2142" s="2">
        <v>0</v>
      </c>
      <c r="V2142" s="2">
        <v>0</v>
      </c>
      <c r="W2142" s="2">
        <v>933.2</v>
      </c>
      <c r="X2142" s="2">
        <v>-933.55</v>
      </c>
      <c r="Y2142" s="2">
        <v>0</v>
      </c>
      <c r="Z2142" s="2">
        <v>-0.35</v>
      </c>
      <c r="AA2142" s="2">
        <v>0</v>
      </c>
    </row>
    <row r="2143" spans="1:27" ht="15" customHeight="1" x14ac:dyDescent="0.25">
      <c r="A2143" s="75" t="str">
        <f t="shared" si="99"/>
        <v>LEINNFIgnore</v>
      </c>
      <c r="B2143" s="75" t="str">
        <f>VLOOKUP(L2143,Mapping!D:F,3,0)</f>
        <v>Ignore</v>
      </c>
      <c r="C2143" s="75" t="str">
        <f>VLOOKUP(L2143,Mapping!D:G,4,0)</f>
        <v>Ignore</v>
      </c>
      <c r="D2143" s="78">
        <f t="shared" si="100"/>
        <v>8.5573065000000004E-2</v>
      </c>
      <c r="E2143" s="78">
        <f t="shared" si="101"/>
        <v>8.8751015000000003E-2</v>
      </c>
      <c r="F2143" s="76" t="str">
        <f>VLOOKUP(L2143,Mapping!D:H,5,0)</f>
        <v>AUM</v>
      </c>
      <c r="G2143" s="1" t="s">
        <v>648</v>
      </c>
      <c r="H2143" s="1" t="s">
        <v>390</v>
      </c>
      <c r="I2143" s="1" t="s">
        <v>393</v>
      </c>
      <c r="J2143" s="6">
        <v>212000</v>
      </c>
      <c r="K2143" s="1" t="s">
        <v>681</v>
      </c>
      <c r="L2143" s="6">
        <v>212150</v>
      </c>
      <c r="M2143" s="2">
        <v>0</v>
      </c>
      <c r="N2143" s="1" t="s">
        <v>907</v>
      </c>
      <c r="O2143" s="1" t="s">
        <v>651</v>
      </c>
      <c r="P2143" s="2">
        <v>0</v>
      </c>
      <c r="Q2143" s="2">
        <v>31779.5</v>
      </c>
      <c r="R2143" s="2">
        <v>0</v>
      </c>
      <c r="S2143" s="2">
        <v>855730.65</v>
      </c>
      <c r="T2143" s="2">
        <v>0</v>
      </c>
      <c r="U2143" s="2">
        <v>887510.15</v>
      </c>
      <c r="V2143" s="2">
        <v>0</v>
      </c>
      <c r="W2143" s="2">
        <v>31779.5</v>
      </c>
      <c r="X2143" s="2">
        <v>0</v>
      </c>
      <c r="Y2143" s="2">
        <v>855730.65</v>
      </c>
      <c r="Z2143" s="2">
        <v>0</v>
      </c>
      <c r="AA2143" s="2">
        <v>887510.15</v>
      </c>
    </row>
    <row r="2144" spans="1:27" ht="15" customHeight="1" x14ac:dyDescent="0.25">
      <c r="A2144" s="75" t="str">
        <f t="shared" si="99"/>
        <v>LEINNFIgnore</v>
      </c>
      <c r="B2144" s="75" t="str">
        <f>VLOOKUP(L2144,Mapping!D:F,3,0)</f>
        <v>Ignore</v>
      </c>
      <c r="C2144" s="75" t="str">
        <f>VLOOKUP(L2144,Mapping!D:G,4,0)</f>
        <v>Ignore</v>
      </c>
      <c r="D2144" s="78">
        <f t="shared" si="100"/>
        <v>-2.1473205999999998E-2</v>
      </c>
      <c r="E2144" s="78">
        <f t="shared" si="101"/>
        <v>0</v>
      </c>
      <c r="F2144" s="76" t="str">
        <f>VLOOKUP(L2144,Mapping!D:H,5,0)</f>
        <v>AUM</v>
      </c>
      <c r="G2144" s="1" t="s">
        <v>648</v>
      </c>
      <c r="H2144" s="1" t="s">
        <v>390</v>
      </c>
      <c r="I2144" s="1" t="s">
        <v>393</v>
      </c>
      <c r="J2144" s="6">
        <v>212000</v>
      </c>
      <c r="K2144" s="1" t="s">
        <v>681</v>
      </c>
      <c r="L2144" s="6">
        <v>212154</v>
      </c>
      <c r="M2144" s="2">
        <v>0</v>
      </c>
      <c r="N2144" s="1" t="s">
        <v>1464</v>
      </c>
      <c r="O2144" s="1" t="s">
        <v>651</v>
      </c>
      <c r="P2144" s="2">
        <v>0</v>
      </c>
      <c r="Q2144" s="2">
        <v>214732.06</v>
      </c>
      <c r="R2144" s="2">
        <v>-214732.06</v>
      </c>
      <c r="S2144" s="2">
        <v>0</v>
      </c>
      <c r="T2144" s="2">
        <v>0</v>
      </c>
      <c r="U2144" s="2">
        <v>0</v>
      </c>
      <c r="V2144" s="2">
        <v>0</v>
      </c>
      <c r="W2144" s="2">
        <v>214732.06</v>
      </c>
      <c r="X2144" s="2">
        <v>-214732.06</v>
      </c>
      <c r="Y2144" s="2">
        <v>0</v>
      </c>
      <c r="Z2144" s="2">
        <v>0</v>
      </c>
      <c r="AA2144" s="2">
        <v>0</v>
      </c>
    </row>
    <row r="2145" spans="1:27" ht="15" customHeight="1" x14ac:dyDescent="0.25">
      <c r="A2145" s="75" t="str">
        <f t="shared" si="99"/>
        <v>LEINNFIgnore</v>
      </c>
      <c r="B2145" s="75" t="str">
        <f>VLOOKUP(L2145,Mapping!D:F,3,0)</f>
        <v>Ignore</v>
      </c>
      <c r="C2145" s="75" t="str">
        <f>VLOOKUP(L2145,Mapping!D:G,4,0)</f>
        <v>Ignore</v>
      </c>
      <c r="D2145" s="78">
        <f t="shared" si="100"/>
        <v>-4.0999999999999999E-4</v>
      </c>
      <c r="E2145" s="78">
        <f t="shared" si="101"/>
        <v>0</v>
      </c>
      <c r="F2145" s="76" t="str">
        <f>VLOOKUP(L2145,Mapping!D:H,5,0)</f>
        <v>AUM</v>
      </c>
      <c r="G2145" s="1" t="s">
        <v>648</v>
      </c>
      <c r="H2145" s="1" t="s">
        <v>390</v>
      </c>
      <c r="I2145" s="1" t="s">
        <v>393</v>
      </c>
      <c r="J2145" s="6">
        <v>212000</v>
      </c>
      <c r="K2145" s="1" t="s">
        <v>681</v>
      </c>
      <c r="L2145" s="6">
        <v>212183</v>
      </c>
      <c r="M2145" s="2">
        <v>0</v>
      </c>
      <c r="N2145" s="1" t="s">
        <v>1465</v>
      </c>
      <c r="O2145" s="1" t="s">
        <v>651</v>
      </c>
      <c r="P2145" s="2">
        <v>0</v>
      </c>
      <c r="Q2145" s="2">
        <v>4100</v>
      </c>
      <c r="R2145" s="2">
        <v>-4100</v>
      </c>
      <c r="S2145" s="2">
        <v>0</v>
      </c>
      <c r="T2145" s="2">
        <v>0</v>
      </c>
      <c r="U2145" s="2">
        <v>0</v>
      </c>
      <c r="V2145" s="2">
        <v>0</v>
      </c>
      <c r="W2145" s="2">
        <v>4100</v>
      </c>
      <c r="X2145" s="2">
        <v>-4100</v>
      </c>
      <c r="Y2145" s="2">
        <v>0</v>
      </c>
      <c r="Z2145" s="2">
        <v>0</v>
      </c>
      <c r="AA2145" s="2">
        <v>0</v>
      </c>
    </row>
    <row r="2146" spans="1:27" ht="15" customHeight="1" x14ac:dyDescent="0.25">
      <c r="A2146" s="75" t="str">
        <f t="shared" si="99"/>
        <v>LEINNFIgnore</v>
      </c>
      <c r="B2146" s="75" t="str">
        <f>VLOOKUP(L2146,Mapping!D:F,3,0)</f>
        <v>Ignore</v>
      </c>
      <c r="C2146" s="75" t="str">
        <f>VLOOKUP(L2146,Mapping!D:G,4,0)</f>
        <v>Ignore</v>
      </c>
      <c r="D2146" s="78">
        <f t="shared" si="100"/>
        <v>-5.7924799999999998E-4</v>
      </c>
      <c r="E2146" s="78">
        <f t="shared" si="101"/>
        <v>5.01487E-4</v>
      </c>
      <c r="F2146" s="76" t="str">
        <f>VLOOKUP(L2146,Mapping!D:H,5,0)</f>
        <v>AUM</v>
      </c>
      <c r="G2146" s="1" t="s">
        <v>648</v>
      </c>
      <c r="H2146" s="1" t="s">
        <v>390</v>
      </c>
      <c r="I2146" s="1" t="s">
        <v>393</v>
      </c>
      <c r="J2146" s="6">
        <v>212000</v>
      </c>
      <c r="K2146" s="1" t="s">
        <v>681</v>
      </c>
      <c r="L2146" s="6">
        <v>212185</v>
      </c>
      <c r="M2146" s="2">
        <v>0</v>
      </c>
      <c r="N2146" s="1" t="s">
        <v>1020</v>
      </c>
      <c r="O2146" s="1" t="s">
        <v>651</v>
      </c>
      <c r="P2146" s="2">
        <v>0</v>
      </c>
      <c r="Q2146" s="2">
        <v>10807.35</v>
      </c>
      <c r="R2146" s="2">
        <v>-5792.48</v>
      </c>
      <c r="S2146" s="2">
        <v>0</v>
      </c>
      <c r="T2146" s="2">
        <v>0</v>
      </c>
      <c r="U2146" s="2">
        <v>5014.87</v>
      </c>
      <c r="V2146" s="2">
        <v>0</v>
      </c>
      <c r="W2146" s="2">
        <v>10807.35</v>
      </c>
      <c r="X2146" s="2">
        <v>-5792.48</v>
      </c>
      <c r="Y2146" s="2">
        <v>0</v>
      </c>
      <c r="Z2146" s="2">
        <v>0</v>
      </c>
      <c r="AA2146" s="2">
        <v>5014.87</v>
      </c>
    </row>
    <row r="2147" spans="1:27" ht="15" customHeight="1" x14ac:dyDescent="0.25">
      <c r="A2147" s="75" t="str">
        <f t="shared" si="99"/>
        <v>LEINNFIgnore</v>
      </c>
      <c r="B2147" s="75" t="str">
        <f>VLOOKUP(L2147,Mapping!D:F,3,0)</f>
        <v>Ignore</v>
      </c>
      <c r="C2147" s="75" t="str">
        <f>VLOOKUP(L2147,Mapping!D:G,4,0)</f>
        <v>Ignore</v>
      </c>
      <c r="D2147" s="78">
        <f t="shared" si="100"/>
        <v>-1.594032E-3</v>
      </c>
      <c r="E2147" s="78">
        <f t="shared" si="101"/>
        <v>-2.4E-8</v>
      </c>
      <c r="F2147" s="76" t="str">
        <f>VLOOKUP(L2147,Mapping!D:H,5,0)</f>
        <v>AUM</v>
      </c>
      <c r="G2147" s="1" t="s">
        <v>648</v>
      </c>
      <c r="H2147" s="1" t="s">
        <v>390</v>
      </c>
      <c r="I2147" s="1" t="s">
        <v>393</v>
      </c>
      <c r="J2147" s="6">
        <v>212000</v>
      </c>
      <c r="K2147" s="1" t="s">
        <v>681</v>
      </c>
      <c r="L2147" s="6">
        <v>212187</v>
      </c>
      <c r="M2147" s="2">
        <v>0</v>
      </c>
      <c r="N2147" s="1" t="s">
        <v>1203</v>
      </c>
      <c r="O2147" s="1" t="s">
        <v>651</v>
      </c>
      <c r="P2147" s="2">
        <v>0</v>
      </c>
      <c r="Q2147" s="2">
        <v>15940.08</v>
      </c>
      <c r="R2147" s="2">
        <v>-15940.32</v>
      </c>
      <c r="S2147" s="2">
        <v>0</v>
      </c>
      <c r="T2147" s="2">
        <v>-0.24</v>
      </c>
      <c r="U2147" s="2">
        <v>0</v>
      </c>
      <c r="V2147" s="2">
        <v>0</v>
      </c>
      <c r="W2147" s="2">
        <v>15940.08</v>
      </c>
      <c r="X2147" s="2">
        <v>-15940.32</v>
      </c>
      <c r="Y2147" s="2">
        <v>0</v>
      </c>
      <c r="Z2147" s="2">
        <v>-0.24</v>
      </c>
      <c r="AA2147" s="2">
        <v>0</v>
      </c>
    </row>
    <row r="2148" spans="1:27" ht="15" customHeight="1" x14ac:dyDescent="0.25">
      <c r="A2148" s="75" t="str">
        <f t="shared" si="99"/>
        <v>LEINNFIgnore</v>
      </c>
      <c r="B2148" s="75" t="str">
        <f>VLOOKUP(L2148,Mapping!D:F,3,0)</f>
        <v>Ignore</v>
      </c>
      <c r="C2148" s="75" t="str">
        <f>VLOOKUP(L2148,Mapping!D:G,4,0)</f>
        <v>Ignore</v>
      </c>
      <c r="D2148" s="78">
        <f t="shared" si="100"/>
        <v>-2.746723E-3</v>
      </c>
      <c r="E2148" s="78">
        <f t="shared" si="101"/>
        <v>1.353408E-3</v>
      </c>
      <c r="F2148" s="76" t="str">
        <f>VLOOKUP(L2148,Mapping!D:H,5,0)</f>
        <v>AUM</v>
      </c>
      <c r="G2148" s="1" t="s">
        <v>648</v>
      </c>
      <c r="H2148" s="1" t="s">
        <v>390</v>
      </c>
      <c r="I2148" s="1" t="s">
        <v>393</v>
      </c>
      <c r="J2148" s="6">
        <v>212000</v>
      </c>
      <c r="K2148" s="1" t="s">
        <v>681</v>
      </c>
      <c r="L2148" s="6">
        <v>212194</v>
      </c>
      <c r="M2148" s="2">
        <v>0</v>
      </c>
      <c r="N2148" s="1" t="s">
        <v>691</v>
      </c>
      <c r="O2148" s="1" t="s">
        <v>651</v>
      </c>
      <c r="P2148" s="2">
        <v>0</v>
      </c>
      <c r="Q2148" s="2">
        <v>41001.31</v>
      </c>
      <c r="R2148" s="2">
        <v>-27467.23</v>
      </c>
      <c r="S2148" s="2">
        <v>0</v>
      </c>
      <c r="T2148" s="2">
        <v>0</v>
      </c>
      <c r="U2148" s="2">
        <v>13534.08</v>
      </c>
      <c r="V2148" s="2">
        <v>0</v>
      </c>
      <c r="W2148" s="2">
        <v>41001.31</v>
      </c>
      <c r="X2148" s="2">
        <v>-27467.23</v>
      </c>
      <c r="Y2148" s="2">
        <v>0</v>
      </c>
      <c r="Z2148" s="2">
        <v>0</v>
      </c>
      <c r="AA2148" s="2">
        <v>13534.08</v>
      </c>
    </row>
    <row r="2149" spans="1:27" ht="15" customHeight="1" x14ac:dyDescent="0.25">
      <c r="A2149" s="75" t="str">
        <f t="shared" si="99"/>
        <v>LEINNFIgnore</v>
      </c>
      <c r="B2149" s="75" t="str">
        <f>VLOOKUP(L2149,Mapping!D:F,3,0)</f>
        <v>Ignore</v>
      </c>
      <c r="C2149" s="75" t="str">
        <f>VLOOKUP(L2149,Mapping!D:G,4,0)</f>
        <v>Ignore</v>
      </c>
      <c r="D2149" s="78">
        <f t="shared" si="100"/>
        <v>-1.1050000000000001E-3</v>
      </c>
      <c r="E2149" s="78">
        <f t="shared" si="101"/>
        <v>0</v>
      </c>
      <c r="F2149" s="76" t="str">
        <f>VLOOKUP(L2149,Mapping!D:H,5,0)</f>
        <v>AUM</v>
      </c>
      <c r="G2149" s="1" t="s">
        <v>648</v>
      </c>
      <c r="H2149" s="1" t="s">
        <v>390</v>
      </c>
      <c r="I2149" s="1" t="s">
        <v>393</v>
      </c>
      <c r="J2149" s="6">
        <v>212000</v>
      </c>
      <c r="K2149" s="1" t="s">
        <v>681</v>
      </c>
      <c r="L2149" s="6">
        <v>212197</v>
      </c>
      <c r="M2149" s="2">
        <v>0</v>
      </c>
      <c r="N2149" s="1" t="s">
        <v>942</v>
      </c>
      <c r="O2149" s="1" t="s">
        <v>651</v>
      </c>
      <c r="P2149" s="2">
        <v>0</v>
      </c>
      <c r="Q2149" s="2">
        <v>11050</v>
      </c>
      <c r="R2149" s="2">
        <v>-11050</v>
      </c>
      <c r="S2149" s="2">
        <v>0</v>
      </c>
      <c r="T2149" s="2">
        <v>0</v>
      </c>
      <c r="U2149" s="2">
        <v>0</v>
      </c>
      <c r="V2149" s="2">
        <v>0</v>
      </c>
      <c r="W2149" s="2">
        <v>11050</v>
      </c>
      <c r="X2149" s="2">
        <v>-11050</v>
      </c>
      <c r="Y2149" s="2">
        <v>0</v>
      </c>
      <c r="Z2149" s="2">
        <v>0</v>
      </c>
      <c r="AA2149" s="2">
        <v>0</v>
      </c>
    </row>
    <row r="2150" spans="1:27" ht="15" customHeight="1" x14ac:dyDescent="0.25">
      <c r="A2150" s="75" t="str">
        <f t="shared" si="99"/>
        <v>LEINNFIgnore</v>
      </c>
      <c r="B2150" s="75" t="str">
        <f>VLOOKUP(L2150,Mapping!D:F,3,0)</f>
        <v>Ignore</v>
      </c>
      <c r="C2150" s="75" t="str">
        <f>VLOOKUP(L2150,Mapping!D:G,4,0)</f>
        <v>Ignore</v>
      </c>
      <c r="D2150" s="78">
        <f t="shared" si="100"/>
        <v>4.9058921999999998E-2</v>
      </c>
      <c r="E2150" s="78">
        <f t="shared" si="101"/>
        <v>4.9058849000000002E-2</v>
      </c>
      <c r="F2150" s="76" t="str">
        <f>VLOOKUP(L2150,Mapping!D:H,5,0)</f>
        <v>AUM</v>
      </c>
      <c r="G2150" s="1" t="s">
        <v>648</v>
      </c>
      <c r="H2150" s="1" t="s">
        <v>390</v>
      </c>
      <c r="I2150" s="1" t="s">
        <v>393</v>
      </c>
      <c r="J2150" s="6">
        <v>212000</v>
      </c>
      <c r="K2150" s="1" t="s">
        <v>681</v>
      </c>
      <c r="L2150" s="6">
        <v>212220</v>
      </c>
      <c r="M2150" s="2">
        <v>0</v>
      </c>
      <c r="N2150" s="1" t="s">
        <v>692</v>
      </c>
      <c r="O2150" s="1" t="s">
        <v>651</v>
      </c>
      <c r="P2150" s="2">
        <v>-0.73</v>
      </c>
      <c r="Q2150" s="2">
        <v>0</v>
      </c>
      <c r="R2150" s="2">
        <v>0</v>
      </c>
      <c r="S2150" s="2">
        <v>490589.22</v>
      </c>
      <c r="T2150" s="2">
        <v>0</v>
      </c>
      <c r="U2150" s="2">
        <v>490588.49</v>
      </c>
      <c r="V2150" s="2">
        <v>-0.73</v>
      </c>
      <c r="W2150" s="2">
        <v>0</v>
      </c>
      <c r="X2150" s="2">
        <v>0</v>
      </c>
      <c r="Y2150" s="2">
        <v>490589.22</v>
      </c>
      <c r="Z2150" s="2">
        <v>0</v>
      </c>
      <c r="AA2150" s="2">
        <v>490588.49</v>
      </c>
    </row>
    <row r="2151" spans="1:27" ht="15" customHeight="1" x14ac:dyDescent="0.25">
      <c r="A2151" s="75" t="str">
        <f t="shared" si="99"/>
        <v>LEINNFIgnore</v>
      </c>
      <c r="B2151" s="75" t="str">
        <f>VLOOKUP(L2151,Mapping!D:F,3,0)</f>
        <v>Ignore</v>
      </c>
      <c r="C2151" s="75" t="str">
        <f>VLOOKUP(L2151,Mapping!D:G,4,0)</f>
        <v>Ignore</v>
      </c>
      <c r="D2151" s="78">
        <f t="shared" si="100"/>
        <v>-4.0434728000000003E-2</v>
      </c>
      <c r="E2151" s="78">
        <f t="shared" si="101"/>
        <v>-4.0434728000000003E-2</v>
      </c>
      <c r="F2151" s="76" t="str">
        <f>VLOOKUP(L2151,Mapping!D:H,5,0)</f>
        <v>AUM</v>
      </c>
      <c r="G2151" s="1" t="s">
        <v>648</v>
      </c>
      <c r="H2151" s="1" t="s">
        <v>390</v>
      </c>
      <c r="I2151" s="1" t="s">
        <v>393</v>
      </c>
      <c r="J2151" s="6">
        <v>212000</v>
      </c>
      <c r="K2151" s="1" t="s">
        <v>681</v>
      </c>
      <c r="L2151" s="6">
        <v>212223</v>
      </c>
      <c r="M2151" s="2">
        <v>0</v>
      </c>
      <c r="N2151" s="1" t="s">
        <v>693</v>
      </c>
      <c r="O2151" s="1" t="s">
        <v>651</v>
      </c>
      <c r="P2151" s="2">
        <v>0</v>
      </c>
      <c r="Q2151" s="2">
        <v>0</v>
      </c>
      <c r="R2151" s="2">
        <v>-404347.28</v>
      </c>
      <c r="S2151" s="2">
        <v>0</v>
      </c>
      <c r="T2151" s="2">
        <v>-404347.28</v>
      </c>
      <c r="U2151" s="2">
        <v>0</v>
      </c>
      <c r="V2151" s="2">
        <v>0</v>
      </c>
      <c r="W2151" s="2">
        <v>0</v>
      </c>
      <c r="X2151" s="2">
        <v>-404347.28</v>
      </c>
      <c r="Y2151" s="2">
        <v>0</v>
      </c>
      <c r="Z2151" s="2">
        <v>-404347.28</v>
      </c>
      <c r="AA2151" s="2">
        <v>0</v>
      </c>
    </row>
    <row r="2152" spans="1:27" ht="15" customHeight="1" x14ac:dyDescent="0.25">
      <c r="A2152" s="75" t="str">
        <f t="shared" si="99"/>
        <v>LEINNFIgnore</v>
      </c>
      <c r="B2152" s="75" t="str">
        <f>VLOOKUP(L2152,Mapping!D:F,3,0)</f>
        <v>Ignore</v>
      </c>
      <c r="C2152" s="75" t="str">
        <f>VLOOKUP(L2152,Mapping!D:G,4,0)</f>
        <v>Ignore</v>
      </c>
      <c r="D2152" s="78">
        <f t="shared" si="100"/>
        <v>3.9187999999999998E-5</v>
      </c>
      <c r="E2152" s="78">
        <f t="shared" si="101"/>
        <v>5.0021000000000001E-5</v>
      </c>
      <c r="F2152" s="76" t="str">
        <f>VLOOKUP(L2152,Mapping!D:H,5,0)</f>
        <v>AUM</v>
      </c>
      <c r="G2152" s="1" t="s">
        <v>648</v>
      </c>
      <c r="H2152" s="1" t="s">
        <v>390</v>
      </c>
      <c r="I2152" s="1" t="s">
        <v>393</v>
      </c>
      <c r="J2152" s="6">
        <v>212000</v>
      </c>
      <c r="K2152" s="1" t="s">
        <v>681</v>
      </c>
      <c r="L2152" s="6">
        <v>212231</v>
      </c>
      <c r="M2152" s="2">
        <v>0</v>
      </c>
      <c r="N2152" s="1" t="s">
        <v>910</v>
      </c>
      <c r="O2152" s="1" t="s">
        <v>651</v>
      </c>
      <c r="P2152" s="2">
        <v>0</v>
      </c>
      <c r="Q2152" s="2">
        <v>108.33</v>
      </c>
      <c r="R2152" s="2">
        <v>0</v>
      </c>
      <c r="S2152" s="2">
        <v>391.88</v>
      </c>
      <c r="T2152" s="2">
        <v>0</v>
      </c>
      <c r="U2152" s="2">
        <v>500.21</v>
      </c>
      <c r="V2152" s="2">
        <v>0</v>
      </c>
      <c r="W2152" s="2">
        <v>108.33</v>
      </c>
      <c r="X2152" s="2">
        <v>0</v>
      </c>
      <c r="Y2152" s="2">
        <v>391.88</v>
      </c>
      <c r="Z2152" s="2">
        <v>0</v>
      </c>
      <c r="AA2152" s="2">
        <v>500.21</v>
      </c>
    </row>
    <row r="2153" spans="1:27" ht="15" customHeight="1" x14ac:dyDescent="0.25">
      <c r="A2153" s="75" t="str">
        <f t="shared" si="99"/>
        <v>LEINNFIgnore</v>
      </c>
      <c r="B2153" s="75" t="str">
        <f>VLOOKUP(L2153,Mapping!D:F,3,0)</f>
        <v>Ignore</v>
      </c>
      <c r="C2153" s="75" t="str">
        <f>VLOOKUP(L2153,Mapping!D:G,4,0)</f>
        <v>Ignore</v>
      </c>
      <c r="D2153" s="78">
        <f t="shared" si="100"/>
        <v>-9.5430000000000005E-4</v>
      </c>
      <c r="E2153" s="78">
        <f t="shared" si="101"/>
        <v>7.3300000000000006E-5</v>
      </c>
      <c r="F2153" s="76" t="str">
        <f>VLOOKUP(L2153,Mapping!D:H,5,0)</f>
        <v>AUM</v>
      </c>
      <c r="G2153" s="1" t="s">
        <v>648</v>
      </c>
      <c r="H2153" s="1" t="s">
        <v>390</v>
      </c>
      <c r="I2153" s="1" t="s">
        <v>393</v>
      </c>
      <c r="J2153" s="6">
        <v>212000</v>
      </c>
      <c r="K2153" s="1" t="s">
        <v>681</v>
      </c>
      <c r="L2153" s="6">
        <v>212233</v>
      </c>
      <c r="M2153" s="2">
        <v>0</v>
      </c>
      <c r="N2153" s="1" t="s">
        <v>694</v>
      </c>
      <c r="O2153" s="1" t="s">
        <v>651</v>
      </c>
      <c r="P2153" s="2">
        <v>0</v>
      </c>
      <c r="Q2153" s="2">
        <v>10276</v>
      </c>
      <c r="R2153" s="2">
        <v>-9543</v>
      </c>
      <c r="S2153" s="2">
        <v>0</v>
      </c>
      <c r="T2153" s="2">
        <v>0</v>
      </c>
      <c r="U2153" s="2">
        <v>733</v>
      </c>
      <c r="V2153" s="2">
        <v>0</v>
      </c>
      <c r="W2153" s="2">
        <v>10276</v>
      </c>
      <c r="X2153" s="2">
        <v>-9543</v>
      </c>
      <c r="Y2153" s="2">
        <v>0</v>
      </c>
      <c r="Z2153" s="2">
        <v>0</v>
      </c>
      <c r="AA2153" s="2">
        <v>733</v>
      </c>
    </row>
    <row r="2154" spans="1:27" ht="15" customHeight="1" x14ac:dyDescent="0.25">
      <c r="A2154" s="75" t="str">
        <f t="shared" si="99"/>
        <v>LEINNFIgnore</v>
      </c>
      <c r="B2154" s="75" t="str">
        <f>VLOOKUP(L2154,Mapping!D:F,3,0)</f>
        <v>Ignore</v>
      </c>
      <c r="C2154" s="75" t="str">
        <f>VLOOKUP(L2154,Mapping!D:G,4,0)</f>
        <v>Ignore</v>
      </c>
      <c r="D2154" s="78">
        <f t="shared" si="100"/>
        <v>1.0600799999999999E-4</v>
      </c>
      <c r="E2154" s="78">
        <f t="shared" si="101"/>
        <v>4.2965900000000004E-4</v>
      </c>
      <c r="F2154" s="76" t="str">
        <f>VLOOKUP(L2154,Mapping!D:H,5,0)</f>
        <v>AUM</v>
      </c>
      <c r="G2154" s="1" t="s">
        <v>648</v>
      </c>
      <c r="H2154" s="1" t="s">
        <v>390</v>
      </c>
      <c r="I2154" s="1" t="s">
        <v>393</v>
      </c>
      <c r="J2154" s="6">
        <v>212000</v>
      </c>
      <c r="K2154" s="1" t="s">
        <v>681</v>
      </c>
      <c r="L2154" s="6">
        <v>212240</v>
      </c>
      <c r="M2154" s="2">
        <v>0</v>
      </c>
      <c r="N2154" s="1" t="s">
        <v>695</v>
      </c>
      <c r="O2154" s="1" t="s">
        <v>651</v>
      </c>
      <c r="P2154" s="2">
        <v>0</v>
      </c>
      <c r="Q2154" s="2">
        <v>3236.51</v>
      </c>
      <c r="R2154" s="2">
        <v>0</v>
      </c>
      <c r="S2154" s="2">
        <v>1060.08</v>
      </c>
      <c r="T2154" s="2">
        <v>0</v>
      </c>
      <c r="U2154" s="2">
        <v>4296.59</v>
      </c>
      <c r="V2154" s="2">
        <v>0</v>
      </c>
      <c r="W2154" s="2">
        <v>3236.51</v>
      </c>
      <c r="X2154" s="2">
        <v>0</v>
      </c>
      <c r="Y2154" s="2">
        <v>1060.08</v>
      </c>
      <c r="Z2154" s="2">
        <v>0</v>
      </c>
      <c r="AA2154" s="2">
        <v>4296.59</v>
      </c>
    </row>
    <row r="2155" spans="1:27" ht="15" customHeight="1" x14ac:dyDescent="0.25">
      <c r="A2155" s="75" t="str">
        <f t="shared" si="99"/>
        <v>LEINNFIgnore</v>
      </c>
      <c r="B2155" s="75" t="str">
        <f>VLOOKUP(L2155,Mapping!D:F,3,0)</f>
        <v>Ignore</v>
      </c>
      <c r="C2155" s="75" t="str">
        <f>VLOOKUP(L2155,Mapping!D:G,4,0)</f>
        <v>Ignore</v>
      </c>
      <c r="D2155" s="78">
        <f t="shared" si="100"/>
        <v>6.2500000000000003E-6</v>
      </c>
      <c r="E2155" s="78">
        <f t="shared" si="101"/>
        <v>1.102E-4</v>
      </c>
      <c r="F2155" s="76" t="str">
        <f>VLOOKUP(L2155,Mapping!D:H,5,0)</f>
        <v>AUM</v>
      </c>
      <c r="G2155" s="1" t="s">
        <v>648</v>
      </c>
      <c r="H2155" s="1" t="s">
        <v>390</v>
      </c>
      <c r="I2155" s="1" t="s">
        <v>393</v>
      </c>
      <c r="J2155" s="6">
        <v>212000</v>
      </c>
      <c r="K2155" s="1" t="s">
        <v>681</v>
      </c>
      <c r="L2155" s="6">
        <v>212247</v>
      </c>
      <c r="M2155" s="2">
        <v>0</v>
      </c>
      <c r="N2155" s="1" t="s">
        <v>696</v>
      </c>
      <c r="O2155" s="1" t="s">
        <v>651</v>
      </c>
      <c r="P2155" s="2">
        <v>0</v>
      </c>
      <c r="Q2155" s="2">
        <v>1039.5</v>
      </c>
      <c r="R2155" s="2">
        <v>0</v>
      </c>
      <c r="S2155" s="2">
        <v>62.5</v>
      </c>
      <c r="T2155" s="2">
        <v>0</v>
      </c>
      <c r="U2155" s="2">
        <v>1102</v>
      </c>
      <c r="V2155" s="2">
        <v>0</v>
      </c>
      <c r="W2155" s="2">
        <v>1039.5</v>
      </c>
      <c r="X2155" s="2">
        <v>0</v>
      </c>
      <c r="Y2155" s="2">
        <v>62.5</v>
      </c>
      <c r="Z2155" s="2">
        <v>0</v>
      </c>
      <c r="AA2155" s="2">
        <v>1102</v>
      </c>
    </row>
    <row r="2156" spans="1:27" ht="15" customHeight="1" x14ac:dyDescent="0.25">
      <c r="A2156" s="75" t="str">
        <f t="shared" si="99"/>
        <v>LEINNFIgnore</v>
      </c>
      <c r="B2156" s="75" t="str">
        <f>VLOOKUP(L2156,Mapping!D:F,3,0)</f>
        <v>Ignore</v>
      </c>
      <c r="C2156" s="75" t="str">
        <f>VLOOKUP(L2156,Mapping!D:G,4,0)</f>
        <v>Ignore</v>
      </c>
      <c r="D2156" s="78">
        <f t="shared" si="100"/>
        <v>-6.8900000000000009E-6</v>
      </c>
      <c r="E2156" s="78">
        <f t="shared" si="101"/>
        <v>3.9050000000000007E-6</v>
      </c>
      <c r="F2156" s="76" t="str">
        <f>VLOOKUP(L2156,Mapping!D:H,5,0)</f>
        <v>AUM</v>
      </c>
      <c r="G2156" s="1" t="s">
        <v>648</v>
      </c>
      <c r="H2156" s="1" t="s">
        <v>390</v>
      </c>
      <c r="I2156" s="1" t="s">
        <v>393</v>
      </c>
      <c r="J2156" s="6">
        <v>212000</v>
      </c>
      <c r="K2156" s="1" t="s">
        <v>681</v>
      </c>
      <c r="L2156" s="6">
        <v>212252</v>
      </c>
      <c r="M2156" s="2">
        <v>0</v>
      </c>
      <c r="N2156" s="1" t="s">
        <v>697</v>
      </c>
      <c r="O2156" s="1" t="s">
        <v>651</v>
      </c>
      <c r="P2156" s="2">
        <v>0</v>
      </c>
      <c r="Q2156" s="2">
        <v>107.95</v>
      </c>
      <c r="R2156" s="2">
        <v>-68.900000000000006</v>
      </c>
      <c r="S2156" s="2">
        <v>0</v>
      </c>
      <c r="T2156" s="2">
        <v>0</v>
      </c>
      <c r="U2156" s="2">
        <v>39.050000000000004</v>
      </c>
      <c r="V2156" s="2">
        <v>0</v>
      </c>
      <c r="W2156" s="2">
        <v>107.95</v>
      </c>
      <c r="X2156" s="2">
        <v>-68.900000000000006</v>
      </c>
      <c r="Y2156" s="2">
        <v>0</v>
      </c>
      <c r="Z2156" s="2">
        <v>0</v>
      </c>
      <c r="AA2156" s="2">
        <v>39.050000000000004</v>
      </c>
    </row>
    <row r="2157" spans="1:27" ht="15" customHeight="1" x14ac:dyDescent="0.25">
      <c r="A2157" s="75" t="str">
        <f t="shared" si="99"/>
        <v>LEINNFIgnore</v>
      </c>
      <c r="B2157" s="75" t="str">
        <f>VLOOKUP(L2157,Mapping!D:F,3,0)</f>
        <v>Ignore</v>
      </c>
      <c r="C2157" s="75" t="str">
        <f>VLOOKUP(L2157,Mapping!D:G,4,0)</f>
        <v>Ignore</v>
      </c>
      <c r="D2157" s="78">
        <f t="shared" si="100"/>
        <v>3.4762052000000002E-2</v>
      </c>
      <c r="E2157" s="78">
        <f t="shared" si="101"/>
        <v>3.4762052000000002E-2</v>
      </c>
      <c r="F2157" s="76" t="str">
        <f>VLOOKUP(L2157,Mapping!D:H,5,0)</f>
        <v>AUM</v>
      </c>
      <c r="G2157" s="1" t="s">
        <v>648</v>
      </c>
      <c r="H2157" s="1" t="s">
        <v>390</v>
      </c>
      <c r="I2157" s="1" t="s">
        <v>393</v>
      </c>
      <c r="J2157" s="6">
        <v>212000</v>
      </c>
      <c r="K2157" s="1" t="s">
        <v>681</v>
      </c>
      <c r="L2157" s="6">
        <v>212255</v>
      </c>
      <c r="M2157" s="2">
        <v>0</v>
      </c>
      <c r="N2157" s="1" t="s">
        <v>698</v>
      </c>
      <c r="O2157" s="1" t="s">
        <v>651</v>
      </c>
      <c r="P2157" s="2">
        <v>0</v>
      </c>
      <c r="Q2157" s="2">
        <v>0</v>
      </c>
      <c r="R2157" s="2">
        <v>0</v>
      </c>
      <c r="S2157" s="2">
        <v>347620.52</v>
      </c>
      <c r="T2157" s="2">
        <v>0</v>
      </c>
      <c r="U2157" s="2">
        <v>347620.52</v>
      </c>
      <c r="V2157" s="2">
        <v>0</v>
      </c>
      <c r="W2157" s="2">
        <v>0</v>
      </c>
      <c r="X2157" s="2">
        <v>0</v>
      </c>
      <c r="Y2157" s="2">
        <v>347620.52</v>
      </c>
      <c r="Z2157" s="2">
        <v>0</v>
      </c>
      <c r="AA2157" s="2">
        <v>347620.52</v>
      </c>
    </row>
    <row r="2158" spans="1:27" ht="15" customHeight="1" x14ac:dyDescent="0.25">
      <c r="A2158" s="75" t="str">
        <f t="shared" si="99"/>
        <v>LEINNFIgnore</v>
      </c>
      <c r="B2158" s="75" t="str">
        <f>VLOOKUP(L2158,Mapping!D:F,3,0)</f>
        <v>Ignore</v>
      </c>
      <c r="C2158" s="75" t="str">
        <f>VLOOKUP(L2158,Mapping!D:G,4,0)</f>
        <v>Ignore</v>
      </c>
      <c r="D2158" s="78">
        <f t="shared" si="100"/>
        <v>-2.0298880000000001E-3</v>
      </c>
      <c r="E2158" s="78">
        <f t="shared" si="101"/>
        <v>2.6847600000000002E-4</v>
      </c>
      <c r="F2158" s="76" t="str">
        <f>VLOOKUP(L2158,Mapping!D:H,5,0)</f>
        <v>AUM</v>
      </c>
      <c r="G2158" s="1" t="s">
        <v>648</v>
      </c>
      <c r="H2158" s="1" t="s">
        <v>390</v>
      </c>
      <c r="I2158" s="1" t="s">
        <v>393</v>
      </c>
      <c r="J2158" s="6">
        <v>212000</v>
      </c>
      <c r="K2158" s="1" t="s">
        <v>681</v>
      </c>
      <c r="L2158" s="6">
        <v>212271</v>
      </c>
      <c r="M2158" s="2">
        <v>0</v>
      </c>
      <c r="N2158" s="1" t="s">
        <v>700</v>
      </c>
      <c r="O2158" s="1" t="s">
        <v>651</v>
      </c>
      <c r="P2158" s="2">
        <v>0</v>
      </c>
      <c r="Q2158" s="2">
        <v>22983.64</v>
      </c>
      <c r="R2158" s="2">
        <v>-20298.88</v>
      </c>
      <c r="S2158" s="2">
        <v>0</v>
      </c>
      <c r="T2158" s="2">
        <v>0</v>
      </c>
      <c r="U2158" s="2">
        <v>2684.76</v>
      </c>
      <c r="V2158" s="2">
        <v>0</v>
      </c>
      <c r="W2158" s="2">
        <v>22983.64</v>
      </c>
      <c r="X2158" s="2">
        <v>-20298.88</v>
      </c>
      <c r="Y2158" s="2">
        <v>0</v>
      </c>
      <c r="Z2158" s="2">
        <v>0</v>
      </c>
      <c r="AA2158" s="2">
        <v>2684.76</v>
      </c>
    </row>
    <row r="2159" spans="1:27" ht="15" customHeight="1" x14ac:dyDescent="0.25">
      <c r="A2159" s="75" t="str">
        <f t="shared" si="99"/>
        <v>LEINNFIgnore</v>
      </c>
      <c r="B2159" s="75" t="str">
        <f>VLOOKUP(L2159,Mapping!D:F,3,0)</f>
        <v>Ignore</v>
      </c>
      <c r="C2159" s="75" t="str">
        <f>VLOOKUP(L2159,Mapping!D:G,4,0)</f>
        <v>Ignore</v>
      </c>
      <c r="D2159" s="78">
        <f t="shared" si="100"/>
        <v>-2.0298880000000001E-3</v>
      </c>
      <c r="E2159" s="78">
        <f t="shared" si="101"/>
        <v>2.6847600000000002E-4</v>
      </c>
      <c r="F2159" s="76" t="str">
        <f>VLOOKUP(L2159,Mapping!D:H,5,0)</f>
        <v>AUM</v>
      </c>
      <c r="G2159" s="1" t="s">
        <v>648</v>
      </c>
      <c r="H2159" s="1" t="s">
        <v>390</v>
      </c>
      <c r="I2159" s="1" t="s">
        <v>393</v>
      </c>
      <c r="J2159" s="6">
        <v>212000</v>
      </c>
      <c r="K2159" s="1" t="s">
        <v>681</v>
      </c>
      <c r="L2159" s="6">
        <v>212272</v>
      </c>
      <c r="M2159" s="2">
        <v>0</v>
      </c>
      <c r="N2159" s="1" t="s">
        <v>701</v>
      </c>
      <c r="O2159" s="1" t="s">
        <v>651</v>
      </c>
      <c r="P2159" s="2">
        <v>0</v>
      </c>
      <c r="Q2159" s="2">
        <v>22983.64</v>
      </c>
      <c r="R2159" s="2">
        <v>-20298.88</v>
      </c>
      <c r="S2159" s="2">
        <v>0</v>
      </c>
      <c r="T2159" s="2">
        <v>0</v>
      </c>
      <c r="U2159" s="2">
        <v>2684.76</v>
      </c>
      <c r="V2159" s="2">
        <v>0</v>
      </c>
      <c r="W2159" s="2">
        <v>22983.64</v>
      </c>
      <c r="X2159" s="2">
        <v>-20298.88</v>
      </c>
      <c r="Y2159" s="2">
        <v>0</v>
      </c>
      <c r="Z2159" s="2">
        <v>0</v>
      </c>
      <c r="AA2159" s="2">
        <v>2684.76</v>
      </c>
    </row>
    <row r="2160" spans="1:27" ht="15" customHeight="1" x14ac:dyDescent="0.25">
      <c r="A2160" s="75" t="str">
        <f t="shared" si="99"/>
        <v>LEINNFIgnore</v>
      </c>
      <c r="B2160" s="75" t="str">
        <f>VLOOKUP(L2160,Mapping!D:F,3,0)</f>
        <v>Ignore</v>
      </c>
      <c r="C2160" s="75" t="str">
        <f>VLOOKUP(L2160,Mapping!D:G,4,0)</f>
        <v>Ignore</v>
      </c>
      <c r="D2160" s="78">
        <f t="shared" si="100"/>
        <v>-2.0549000000000001E-4</v>
      </c>
      <c r="E2160" s="78">
        <f t="shared" si="101"/>
        <v>3.5611000000000002E-5</v>
      </c>
      <c r="F2160" s="76" t="str">
        <f>VLOOKUP(L2160,Mapping!D:H,5,0)</f>
        <v>AUM</v>
      </c>
      <c r="G2160" s="1" t="s">
        <v>648</v>
      </c>
      <c r="H2160" s="1" t="s">
        <v>390</v>
      </c>
      <c r="I2160" s="1" t="s">
        <v>393</v>
      </c>
      <c r="J2160" s="6">
        <v>212000</v>
      </c>
      <c r="K2160" s="1" t="s">
        <v>681</v>
      </c>
      <c r="L2160" s="6">
        <v>212427</v>
      </c>
      <c r="M2160" s="2">
        <v>0</v>
      </c>
      <c r="N2160" s="1" t="s">
        <v>768</v>
      </c>
      <c r="O2160" s="1" t="s">
        <v>651</v>
      </c>
      <c r="P2160" s="2">
        <v>0</v>
      </c>
      <c r="Q2160" s="2">
        <v>2411.0100000000002</v>
      </c>
      <c r="R2160" s="2">
        <v>-2054.9</v>
      </c>
      <c r="S2160" s="2">
        <v>0</v>
      </c>
      <c r="T2160" s="2">
        <v>0</v>
      </c>
      <c r="U2160" s="2">
        <v>356.11</v>
      </c>
      <c r="V2160" s="2">
        <v>0</v>
      </c>
      <c r="W2160" s="2">
        <v>2411.0100000000002</v>
      </c>
      <c r="X2160" s="2">
        <v>-2054.9</v>
      </c>
      <c r="Y2160" s="2">
        <v>0</v>
      </c>
      <c r="Z2160" s="2">
        <v>0</v>
      </c>
      <c r="AA2160" s="2">
        <v>356.11</v>
      </c>
    </row>
    <row r="2161" spans="1:27" ht="15" customHeight="1" x14ac:dyDescent="0.25">
      <c r="A2161" s="75" t="str">
        <f t="shared" si="99"/>
        <v>LEINNFIgnore</v>
      </c>
      <c r="B2161" s="75" t="str">
        <f>VLOOKUP(L2161,Mapping!D:F,3,0)</f>
        <v>Ignore</v>
      </c>
      <c r="C2161" s="75" t="str">
        <f>VLOOKUP(L2161,Mapping!D:G,4,0)</f>
        <v>Ignore</v>
      </c>
      <c r="D2161" s="78">
        <f t="shared" si="100"/>
        <v>1.0600799999999999E-4</v>
      </c>
      <c r="E2161" s="78">
        <f t="shared" si="101"/>
        <v>4.2965900000000004E-4</v>
      </c>
      <c r="F2161" s="76" t="str">
        <f>VLOOKUP(L2161,Mapping!D:H,5,0)</f>
        <v>AUM</v>
      </c>
      <c r="G2161" s="1" t="s">
        <v>648</v>
      </c>
      <c r="H2161" s="1" t="s">
        <v>390</v>
      </c>
      <c r="I2161" s="1" t="s">
        <v>393</v>
      </c>
      <c r="J2161" s="6">
        <v>212000</v>
      </c>
      <c r="K2161" s="1" t="s">
        <v>681</v>
      </c>
      <c r="L2161" s="6">
        <v>213166</v>
      </c>
      <c r="M2161" s="2">
        <v>0</v>
      </c>
      <c r="N2161" s="1" t="s">
        <v>702</v>
      </c>
      <c r="O2161" s="1" t="s">
        <v>651</v>
      </c>
      <c r="P2161" s="2">
        <v>0</v>
      </c>
      <c r="Q2161" s="2">
        <v>3236.51</v>
      </c>
      <c r="R2161" s="2">
        <v>0</v>
      </c>
      <c r="S2161" s="2">
        <v>1060.08</v>
      </c>
      <c r="T2161" s="2">
        <v>0</v>
      </c>
      <c r="U2161" s="2">
        <v>4296.59</v>
      </c>
      <c r="V2161" s="2">
        <v>0</v>
      </c>
      <c r="W2161" s="2">
        <v>3236.51</v>
      </c>
      <c r="X2161" s="2">
        <v>0</v>
      </c>
      <c r="Y2161" s="2">
        <v>1060.08</v>
      </c>
      <c r="Z2161" s="2">
        <v>0</v>
      </c>
      <c r="AA2161" s="2">
        <v>4296.59</v>
      </c>
    </row>
    <row r="2162" spans="1:27" ht="15" customHeight="1" x14ac:dyDescent="0.25">
      <c r="A2162" s="75" t="str">
        <f t="shared" si="99"/>
        <v>LEINNFIgnore</v>
      </c>
      <c r="B2162" s="75" t="str">
        <f>VLOOKUP(L2162,Mapping!D:F,3,0)</f>
        <v>Ignore</v>
      </c>
      <c r="C2162" s="75" t="str">
        <f>VLOOKUP(L2162,Mapping!D:G,4,0)</f>
        <v>Ignore</v>
      </c>
      <c r="D2162" s="78">
        <f t="shared" si="100"/>
        <v>-3.9830100000000005E-4</v>
      </c>
      <c r="E2162" s="78">
        <f t="shared" si="101"/>
        <v>0</v>
      </c>
      <c r="F2162" s="76" t="str">
        <f>VLOOKUP(L2162,Mapping!D:H,5,0)</f>
        <v>AUM</v>
      </c>
      <c r="G2162" s="1" t="s">
        <v>648</v>
      </c>
      <c r="H2162" s="1" t="s">
        <v>390</v>
      </c>
      <c r="I2162" s="1" t="s">
        <v>393</v>
      </c>
      <c r="J2162" s="6">
        <v>212000</v>
      </c>
      <c r="K2162" s="1" t="s">
        <v>681</v>
      </c>
      <c r="L2162" s="6">
        <v>214100</v>
      </c>
      <c r="M2162" s="2">
        <v>0</v>
      </c>
      <c r="N2162" s="1" t="s">
        <v>944</v>
      </c>
      <c r="O2162" s="1" t="s">
        <v>651</v>
      </c>
      <c r="P2162" s="2">
        <v>0</v>
      </c>
      <c r="Q2162" s="2">
        <v>3983.01</v>
      </c>
      <c r="R2162" s="2">
        <v>-3983.01</v>
      </c>
      <c r="S2162" s="2">
        <v>0</v>
      </c>
      <c r="T2162" s="2">
        <v>0</v>
      </c>
      <c r="U2162" s="2">
        <v>0</v>
      </c>
      <c r="V2162" s="2">
        <v>0</v>
      </c>
      <c r="W2162" s="2">
        <v>3983.01</v>
      </c>
      <c r="X2162" s="2">
        <v>-3983.01</v>
      </c>
      <c r="Y2162" s="2">
        <v>0</v>
      </c>
      <c r="Z2162" s="2">
        <v>0</v>
      </c>
      <c r="AA2162" s="2">
        <v>0</v>
      </c>
    </row>
    <row r="2163" spans="1:27" ht="15" customHeight="1" x14ac:dyDescent="0.25">
      <c r="A2163" s="75" t="str">
        <f t="shared" si="99"/>
        <v>LEINNFIgnore</v>
      </c>
      <c r="B2163" s="75" t="str">
        <f>VLOOKUP(L2163,Mapping!D:F,3,0)</f>
        <v>Ignore</v>
      </c>
      <c r="C2163" s="75" t="str">
        <f>VLOOKUP(L2163,Mapping!D:G,4,0)</f>
        <v>Ignore</v>
      </c>
      <c r="D2163" s="78">
        <f t="shared" si="100"/>
        <v>-2.2298978000000001E-2</v>
      </c>
      <c r="E2163" s="78">
        <f t="shared" si="101"/>
        <v>2.9830330000000004E-3</v>
      </c>
      <c r="F2163" s="76" t="str">
        <f>VLOOKUP(L2163,Mapping!D:H,5,0)</f>
        <v>AUM</v>
      </c>
      <c r="G2163" s="1" t="s">
        <v>648</v>
      </c>
      <c r="H2163" s="1" t="s">
        <v>390</v>
      </c>
      <c r="I2163" s="1" t="s">
        <v>393</v>
      </c>
      <c r="J2163" s="6">
        <v>213000</v>
      </c>
      <c r="K2163" s="1" t="s">
        <v>703</v>
      </c>
      <c r="L2163" s="6">
        <v>213500</v>
      </c>
      <c r="M2163" s="2">
        <v>0</v>
      </c>
      <c r="N2163" s="1" t="s">
        <v>704</v>
      </c>
      <c r="O2163" s="1" t="s">
        <v>651</v>
      </c>
      <c r="P2163" s="2">
        <v>0</v>
      </c>
      <c r="Q2163" s="2">
        <v>252820.11</v>
      </c>
      <c r="R2163" s="2">
        <v>-222989.78</v>
      </c>
      <c r="S2163" s="2">
        <v>0</v>
      </c>
      <c r="T2163" s="2">
        <v>0</v>
      </c>
      <c r="U2163" s="2">
        <v>29830.33</v>
      </c>
      <c r="V2163" s="2">
        <v>0</v>
      </c>
      <c r="W2163" s="2">
        <v>252820.11</v>
      </c>
      <c r="X2163" s="2">
        <v>-222989.78</v>
      </c>
      <c r="Y2163" s="2">
        <v>0</v>
      </c>
      <c r="Z2163" s="2">
        <v>0</v>
      </c>
      <c r="AA2163" s="2">
        <v>29830.33</v>
      </c>
    </row>
    <row r="2164" spans="1:27" ht="15" customHeight="1" x14ac:dyDescent="0.25">
      <c r="A2164" s="75" t="str">
        <f t="shared" si="99"/>
        <v>LEINNFIgnore</v>
      </c>
      <c r="B2164" s="75" t="str">
        <f>VLOOKUP(L2164,Mapping!D:F,3,0)</f>
        <v>Ignore</v>
      </c>
      <c r="C2164" s="75" t="str">
        <f>VLOOKUP(L2164,Mapping!D:G,4,0)</f>
        <v>Ignore</v>
      </c>
      <c r="D2164" s="78">
        <f t="shared" si="100"/>
        <v>1.1578950000000001E-3</v>
      </c>
      <c r="E2164" s="78">
        <f t="shared" si="101"/>
        <v>3.3745020000000006E-3</v>
      </c>
      <c r="F2164" s="76" t="str">
        <f>VLOOKUP(L2164,Mapping!D:H,5,0)</f>
        <v>AUM</v>
      </c>
      <c r="G2164" s="1" t="s">
        <v>648</v>
      </c>
      <c r="H2164" s="1" t="s">
        <v>390</v>
      </c>
      <c r="I2164" s="1" t="s">
        <v>393</v>
      </c>
      <c r="J2164" s="6">
        <v>220000</v>
      </c>
      <c r="K2164" s="1" t="s">
        <v>705</v>
      </c>
      <c r="L2164" s="6">
        <v>210125</v>
      </c>
      <c r="M2164" s="2">
        <v>0</v>
      </c>
      <c r="N2164" s="1" t="s">
        <v>1651</v>
      </c>
      <c r="O2164" s="1" t="s">
        <v>651</v>
      </c>
      <c r="P2164" s="2">
        <v>0</v>
      </c>
      <c r="Q2164" s="2">
        <v>22166.07</v>
      </c>
      <c r="R2164" s="2">
        <v>0</v>
      </c>
      <c r="S2164" s="2">
        <v>11578.95</v>
      </c>
      <c r="T2164" s="2">
        <v>0</v>
      </c>
      <c r="U2164" s="2">
        <v>33745.020000000004</v>
      </c>
      <c r="V2164" s="2">
        <v>0</v>
      </c>
      <c r="W2164" s="2">
        <v>22166.07</v>
      </c>
      <c r="X2164" s="2">
        <v>0</v>
      </c>
      <c r="Y2164" s="2">
        <v>11578.95</v>
      </c>
      <c r="Z2164" s="2">
        <v>0</v>
      </c>
      <c r="AA2164" s="2">
        <v>33745.020000000004</v>
      </c>
    </row>
    <row r="2165" spans="1:27" ht="15" customHeight="1" x14ac:dyDescent="0.25">
      <c r="A2165" s="75" t="str">
        <f t="shared" si="99"/>
        <v>LEINNFIgnore</v>
      </c>
      <c r="B2165" s="75" t="str">
        <f>VLOOKUP(L2165,Mapping!D:F,3,0)</f>
        <v>Ignore</v>
      </c>
      <c r="C2165" s="75" t="str">
        <f>VLOOKUP(L2165,Mapping!D:G,4,0)</f>
        <v>Ignore</v>
      </c>
      <c r="D2165" s="78">
        <f t="shared" si="100"/>
        <v>-6.6601699999999998E-4</v>
      </c>
      <c r="E2165" s="78">
        <f t="shared" si="101"/>
        <v>0</v>
      </c>
      <c r="F2165" s="76" t="str">
        <f>VLOOKUP(L2165,Mapping!D:H,5,0)</f>
        <v>AUM</v>
      </c>
      <c r="G2165" s="1" t="s">
        <v>648</v>
      </c>
      <c r="H2165" s="1" t="s">
        <v>390</v>
      </c>
      <c r="I2165" s="1" t="s">
        <v>393</v>
      </c>
      <c r="J2165" s="6">
        <v>220000</v>
      </c>
      <c r="K2165" s="1" t="s">
        <v>705</v>
      </c>
      <c r="L2165" s="6">
        <v>210180</v>
      </c>
      <c r="M2165" s="2">
        <v>0</v>
      </c>
      <c r="N2165" s="1" t="s">
        <v>1716</v>
      </c>
      <c r="O2165" s="1" t="s">
        <v>651</v>
      </c>
      <c r="P2165" s="2">
        <v>0</v>
      </c>
      <c r="Q2165" s="2">
        <v>6660.17</v>
      </c>
      <c r="R2165" s="2">
        <v>-6660.17</v>
      </c>
      <c r="S2165" s="2">
        <v>0</v>
      </c>
      <c r="T2165" s="2">
        <v>0</v>
      </c>
      <c r="U2165" s="2">
        <v>0</v>
      </c>
      <c r="V2165" s="2">
        <v>0</v>
      </c>
      <c r="W2165" s="2">
        <v>6660.17</v>
      </c>
      <c r="X2165" s="2">
        <v>-6660.17</v>
      </c>
      <c r="Y2165" s="2">
        <v>0</v>
      </c>
      <c r="Z2165" s="2">
        <v>0</v>
      </c>
      <c r="AA2165" s="2">
        <v>0</v>
      </c>
    </row>
    <row r="2166" spans="1:27" ht="15" customHeight="1" x14ac:dyDescent="0.25">
      <c r="A2166" s="75" t="str">
        <f t="shared" si="99"/>
        <v>LEINNF1.2</v>
      </c>
      <c r="B2166" s="75">
        <f>VLOOKUP(L2166,Mapping!D:F,3,0)</f>
        <v>1.2</v>
      </c>
      <c r="C2166" s="75" t="str">
        <f>VLOOKUP(L2166,Mapping!D:G,4,0)</f>
        <v>Ignore</v>
      </c>
      <c r="D2166" s="78">
        <f t="shared" si="100"/>
        <v>-0.17246741599999998</v>
      </c>
      <c r="E2166" s="78">
        <f t="shared" si="101"/>
        <v>5.6284311130000004</v>
      </c>
      <c r="F2166" s="76">
        <f>VLOOKUP(L2166,Mapping!D:H,5,0)</f>
        <v>0</v>
      </c>
      <c r="G2166" s="1" t="s">
        <v>648</v>
      </c>
      <c r="H2166" s="1" t="s">
        <v>390</v>
      </c>
      <c r="I2166" s="1" t="s">
        <v>393</v>
      </c>
      <c r="J2166" s="6">
        <v>301000</v>
      </c>
      <c r="K2166" s="1" t="s">
        <v>710</v>
      </c>
      <c r="L2166" s="6">
        <v>310000</v>
      </c>
      <c r="M2166" s="2">
        <v>0</v>
      </c>
      <c r="N2166" s="1" t="s">
        <v>711</v>
      </c>
      <c r="O2166" s="1" t="s">
        <v>651</v>
      </c>
      <c r="P2166" s="2">
        <v>0</v>
      </c>
      <c r="Q2166" s="2">
        <v>58008985.289999999</v>
      </c>
      <c r="R2166" s="2">
        <v>-1724674.16</v>
      </c>
      <c r="S2166" s="2">
        <v>0</v>
      </c>
      <c r="T2166" s="2">
        <v>0</v>
      </c>
      <c r="U2166" s="2">
        <v>56284311.130000003</v>
      </c>
      <c r="V2166" s="2">
        <v>0</v>
      </c>
      <c r="W2166" s="2">
        <v>58008985.289999999</v>
      </c>
      <c r="X2166" s="2">
        <v>-1724674.16</v>
      </c>
      <c r="Y2166" s="2">
        <v>0</v>
      </c>
      <c r="Z2166" s="2">
        <v>0</v>
      </c>
      <c r="AA2166" s="2">
        <v>56284311.130000003</v>
      </c>
    </row>
    <row r="2167" spans="1:27" ht="15" customHeight="1" x14ac:dyDescent="0.25">
      <c r="A2167" s="75" t="str">
        <f t="shared" si="99"/>
        <v>LEINNFIgnore</v>
      </c>
      <c r="B2167" s="75" t="str">
        <f>VLOOKUP(L2167,Mapping!D:F,3,0)</f>
        <v>Ignore</v>
      </c>
      <c r="C2167" s="75" t="str">
        <f>VLOOKUP(L2167,Mapping!D:G,4,0)</f>
        <v>Ignore</v>
      </c>
      <c r="D2167" s="78">
        <f t="shared" si="100"/>
        <v>-1.8284929190000001</v>
      </c>
      <c r="E2167" s="78">
        <f t="shared" si="101"/>
        <v>-7.885898525</v>
      </c>
      <c r="F2167" s="76">
        <f>VLOOKUP(L2167,Mapping!D:H,5,0)</f>
        <v>0</v>
      </c>
      <c r="G2167" s="1" t="s">
        <v>648</v>
      </c>
      <c r="H2167" s="1" t="s">
        <v>390</v>
      </c>
      <c r="I2167" s="1" t="s">
        <v>393</v>
      </c>
      <c r="J2167" s="6">
        <v>303000</v>
      </c>
      <c r="K2167" s="1" t="s">
        <v>712</v>
      </c>
      <c r="L2167" s="6">
        <v>303201</v>
      </c>
      <c r="M2167" s="2">
        <v>0</v>
      </c>
      <c r="N2167" s="1" t="s">
        <v>713</v>
      </c>
      <c r="O2167" s="1" t="s">
        <v>651</v>
      </c>
      <c r="P2167" s="2">
        <v>-60574056.060000002</v>
      </c>
      <c r="Q2167" s="2">
        <v>0</v>
      </c>
      <c r="R2167" s="2">
        <v>-18284929.190000001</v>
      </c>
      <c r="S2167" s="2">
        <v>0</v>
      </c>
      <c r="T2167" s="2">
        <v>-78858985.25</v>
      </c>
      <c r="U2167" s="2">
        <v>0</v>
      </c>
      <c r="V2167" s="2">
        <v>-60574056.060000002</v>
      </c>
      <c r="W2167" s="2">
        <v>0</v>
      </c>
      <c r="X2167" s="2">
        <v>-18284929.190000001</v>
      </c>
      <c r="Y2167" s="2">
        <v>0</v>
      </c>
      <c r="Z2167" s="2">
        <v>-78858985.25</v>
      </c>
      <c r="AA2167" s="2">
        <v>0</v>
      </c>
    </row>
    <row r="2168" spans="1:27" ht="15" customHeight="1" x14ac:dyDescent="0.25">
      <c r="A2168" s="75" t="str">
        <f t="shared" si="99"/>
        <v>LEINNFIgnore</v>
      </c>
      <c r="B2168" s="75" t="str">
        <f>VLOOKUP(L2168,Mapping!D:F,3,0)</f>
        <v>Ignore</v>
      </c>
      <c r="C2168" s="75" t="str">
        <f>VLOOKUP(L2168,Mapping!D:G,4,0)</f>
        <v>Ignore</v>
      </c>
      <c r="D2168" s="78">
        <f t="shared" si="100"/>
        <v>-6.114603200000001E-2</v>
      </c>
      <c r="E2168" s="78">
        <f t="shared" si="101"/>
        <v>-10.545756673</v>
      </c>
      <c r="F2168" s="76">
        <f>VLOOKUP(L2168,Mapping!D:H,5,0)</f>
        <v>0</v>
      </c>
      <c r="G2168" s="1" t="s">
        <v>648</v>
      </c>
      <c r="H2168" s="1" t="s">
        <v>390</v>
      </c>
      <c r="I2168" s="1" t="s">
        <v>393</v>
      </c>
      <c r="J2168" s="6">
        <v>303000</v>
      </c>
      <c r="K2168" s="1" t="s">
        <v>712</v>
      </c>
      <c r="L2168" s="6">
        <v>303202</v>
      </c>
      <c r="M2168" s="2">
        <v>0</v>
      </c>
      <c r="N2168" s="1" t="s">
        <v>714</v>
      </c>
      <c r="O2168" s="1" t="s">
        <v>651</v>
      </c>
      <c r="P2168" s="2">
        <v>-104846106.41</v>
      </c>
      <c r="Q2168" s="2">
        <v>0</v>
      </c>
      <c r="R2168" s="2">
        <v>-611460.32000000007</v>
      </c>
      <c r="S2168" s="2">
        <v>0</v>
      </c>
      <c r="T2168" s="2">
        <v>-105457566.73</v>
      </c>
      <c r="U2168" s="2">
        <v>0</v>
      </c>
      <c r="V2168" s="2">
        <v>-104846106.41</v>
      </c>
      <c r="W2168" s="2">
        <v>0</v>
      </c>
      <c r="X2168" s="2">
        <v>-611460.32000000007</v>
      </c>
      <c r="Y2168" s="2">
        <v>0</v>
      </c>
      <c r="Z2168" s="2">
        <v>-105457566.73</v>
      </c>
      <c r="AA2168" s="2">
        <v>0</v>
      </c>
    </row>
    <row r="2169" spans="1:27" ht="15" customHeight="1" x14ac:dyDescent="0.25">
      <c r="A2169" s="75" t="str">
        <f t="shared" si="99"/>
        <v>LEINNFIgnore</v>
      </c>
      <c r="B2169" s="75" t="str">
        <f>VLOOKUP(L2169,Mapping!D:F,3,0)</f>
        <v>Ignore</v>
      </c>
      <c r="C2169" s="75" t="str">
        <f>VLOOKUP(L2169,Mapping!D:G,4,0)</f>
        <v>Ignore</v>
      </c>
      <c r="D2169" s="78">
        <f t="shared" si="100"/>
        <v>0.411459089</v>
      </c>
      <c r="E2169" s="78">
        <f t="shared" si="101"/>
        <v>1.9001134129999999</v>
      </c>
      <c r="F2169" s="76">
        <f>VLOOKUP(L2169,Mapping!D:H,5,0)</f>
        <v>0</v>
      </c>
      <c r="G2169" s="1" t="s">
        <v>648</v>
      </c>
      <c r="H2169" s="1" t="s">
        <v>390</v>
      </c>
      <c r="I2169" s="1" t="s">
        <v>393</v>
      </c>
      <c r="J2169" s="6">
        <v>303000</v>
      </c>
      <c r="K2169" s="1" t="s">
        <v>712</v>
      </c>
      <c r="L2169" s="6">
        <v>303245</v>
      </c>
      <c r="M2169" s="2">
        <v>0</v>
      </c>
      <c r="N2169" s="1" t="s">
        <v>715</v>
      </c>
      <c r="O2169" s="1" t="s">
        <v>651</v>
      </c>
      <c r="P2169" s="2">
        <v>0</v>
      </c>
      <c r="Q2169" s="2">
        <v>14886543.24</v>
      </c>
      <c r="R2169" s="2">
        <v>0</v>
      </c>
      <c r="S2169" s="2">
        <v>4114590.89</v>
      </c>
      <c r="T2169" s="2">
        <v>0</v>
      </c>
      <c r="U2169" s="2">
        <v>19001134.129999999</v>
      </c>
      <c r="V2169" s="2">
        <v>0</v>
      </c>
      <c r="W2169" s="2">
        <v>14886543.24</v>
      </c>
      <c r="X2169" s="2">
        <v>0</v>
      </c>
      <c r="Y2169" s="2">
        <v>4114590.89</v>
      </c>
      <c r="Z2169" s="2">
        <v>0</v>
      </c>
      <c r="AA2169" s="2">
        <v>19001134.129999999</v>
      </c>
    </row>
    <row r="2170" spans="1:27" ht="15" customHeight="1" x14ac:dyDescent="0.25">
      <c r="A2170" s="75" t="str">
        <f t="shared" si="99"/>
        <v>LEINNFIgnore</v>
      </c>
      <c r="B2170" s="75" t="str">
        <f>VLOOKUP(L2170,Mapping!D:F,3,0)</f>
        <v>Ignore</v>
      </c>
      <c r="C2170" s="75" t="str">
        <f>VLOOKUP(L2170,Mapping!D:G,4,0)</f>
        <v>Ignore</v>
      </c>
      <c r="D2170" s="78">
        <f t="shared" si="100"/>
        <v>1.5067811000000002E-2</v>
      </c>
      <c r="E2170" s="78">
        <f t="shared" si="101"/>
        <v>2.2727782000000002E-2</v>
      </c>
      <c r="F2170" s="76">
        <f>VLOOKUP(L2170,Mapping!D:H,5,0)</f>
        <v>0</v>
      </c>
      <c r="G2170" s="1" t="s">
        <v>648</v>
      </c>
      <c r="H2170" s="1" t="s">
        <v>390</v>
      </c>
      <c r="I2170" s="1" t="s">
        <v>393</v>
      </c>
      <c r="J2170" s="6">
        <v>303000</v>
      </c>
      <c r="K2170" s="1" t="s">
        <v>712</v>
      </c>
      <c r="L2170" s="6">
        <v>303246</v>
      </c>
      <c r="M2170" s="2">
        <v>0</v>
      </c>
      <c r="N2170" s="1" t="s">
        <v>716</v>
      </c>
      <c r="O2170" s="1" t="s">
        <v>651</v>
      </c>
      <c r="P2170" s="2">
        <v>0</v>
      </c>
      <c r="Q2170" s="2">
        <v>76599.710000000006</v>
      </c>
      <c r="R2170" s="2">
        <v>0</v>
      </c>
      <c r="S2170" s="2">
        <v>150678.11000000002</v>
      </c>
      <c r="T2170" s="2">
        <v>0</v>
      </c>
      <c r="U2170" s="2">
        <v>227277.82</v>
      </c>
      <c r="V2170" s="2">
        <v>0</v>
      </c>
      <c r="W2170" s="2">
        <v>76599.710000000006</v>
      </c>
      <c r="X2170" s="2">
        <v>0</v>
      </c>
      <c r="Y2170" s="2">
        <v>150678.11000000002</v>
      </c>
      <c r="Z2170" s="2">
        <v>0</v>
      </c>
      <c r="AA2170" s="2">
        <v>227277.82</v>
      </c>
    </row>
    <row r="2171" spans="1:27" ht="15" customHeight="1" x14ac:dyDescent="0.25">
      <c r="A2171" s="75" t="str">
        <f t="shared" si="99"/>
        <v>LEINNFIgnore</v>
      </c>
      <c r="B2171" s="75" t="str">
        <f>VLOOKUP(L2171,Mapping!D:F,3,0)</f>
        <v>Ignore</v>
      </c>
      <c r="C2171" s="75" t="str">
        <f>VLOOKUP(L2171,Mapping!D:G,4,0)</f>
        <v>Ignore</v>
      </c>
      <c r="D2171" s="78">
        <f t="shared" si="100"/>
        <v>0</v>
      </c>
      <c r="E2171" s="78">
        <f t="shared" si="101"/>
        <v>34.735641980000004</v>
      </c>
      <c r="F2171" s="76">
        <f>VLOOKUP(L2171,Mapping!D:H,5,0)</f>
        <v>0</v>
      </c>
      <c r="G2171" s="1" t="s">
        <v>648</v>
      </c>
      <c r="H2171" s="1" t="s">
        <v>390</v>
      </c>
      <c r="I2171" s="1" t="s">
        <v>393</v>
      </c>
      <c r="J2171" s="6">
        <v>303000</v>
      </c>
      <c r="K2171" s="1" t="s">
        <v>712</v>
      </c>
      <c r="L2171" s="6">
        <v>390000</v>
      </c>
      <c r="M2171" s="2">
        <v>0</v>
      </c>
      <c r="N2171" s="1" t="s">
        <v>717</v>
      </c>
      <c r="O2171" s="1" t="s">
        <v>651</v>
      </c>
      <c r="P2171" s="2">
        <v>0</v>
      </c>
      <c r="Q2171" s="2">
        <v>347356419.80000001</v>
      </c>
      <c r="R2171" s="2">
        <v>0</v>
      </c>
      <c r="S2171" s="2">
        <v>0</v>
      </c>
      <c r="T2171" s="2">
        <v>0</v>
      </c>
      <c r="U2171" s="2">
        <v>347356419.80000001</v>
      </c>
      <c r="V2171" s="2">
        <v>0</v>
      </c>
      <c r="W2171" s="2">
        <v>347356419.80000001</v>
      </c>
      <c r="X2171" s="2">
        <v>0</v>
      </c>
      <c r="Y2171" s="2">
        <v>0</v>
      </c>
      <c r="Z2171" s="2">
        <v>0</v>
      </c>
      <c r="AA2171" s="2">
        <v>347356419.80000001</v>
      </c>
    </row>
    <row r="2172" spans="1:27" ht="15" customHeight="1" x14ac:dyDescent="0.25">
      <c r="A2172" s="75" t="str">
        <f t="shared" si="99"/>
        <v>LEINNFIgnore</v>
      </c>
      <c r="B2172" s="75" t="str">
        <f>VLOOKUP(L2172,Mapping!D:F,3,0)</f>
        <v>Ignore</v>
      </c>
      <c r="C2172" s="75" t="str">
        <f>VLOOKUP(L2172,Mapping!D:G,4,0)</f>
        <v>Ignore</v>
      </c>
      <c r="D2172" s="78">
        <f t="shared" si="100"/>
        <v>0</v>
      </c>
      <c r="E2172" s="78">
        <f t="shared" si="101"/>
        <v>4.9098789590000003</v>
      </c>
      <c r="F2172" s="76">
        <f>VLOOKUP(L2172,Mapping!D:H,5,0)</f>
        <v>0</v>
      </c>
      <c r="G2172" s="1" t="s">
        <v>648</v>
      </c>
      <c r="H2172" s="1" t="s">
        <v>390</v>
      </c>
      <c r="I2172" s="1" t="s">
        <v>393</v>
      </c>
      <c r="J2172" s="6">
        <v>303000</v>
      </c>
      <c r="K2172" s="1" t="s">
        <v>712</v>
      </c>
      <c r="L2172" s="6">
        <v>390001</v>
      </c>
      <c r="M2172" s="2">
        <v>0</v>
      </c>
      <c r="N2172" s="1" t="s">
        <v>718</v>
      </c>
      <c r="O2172" s="1" t="s">
        <v>651</v>
      </c>
      <c r="P2172" s="2">
        <v>0</v>
      </c>
      <c r="Q2172" s="2">
        <v>49098789.590000004</v>
      </c>
      <c r="R2172" s="2">
        <v>0</v>
      </c>
      <c r="S2172" s="2">
        <v>0</v>
      </c>
      <c r="T2172" s="2">
        <v>0</v>
      </c>
      <c r="U2172" s="2">
        <v>49098789.590000004</v>
      </c>
      <c r="V2172" s="2">
        <v>0</v>
      </c>
      <c r="W2172" s="2">
        <v>49098789.590000004</v>
      </c>
      <c r="X2172" s="2">
        <v>0</v>
      </c>
      <c r="Y2172" s="2">
        <v>0</v>
      </c>
      <c r="Z2172" s="2">
        <v>0</v>
      </c>
      <c r="AA2172" s="2">
        <v>49098789.590000004</v>
      </c>
    </row>
    <row r="2173" spans="1:27" ht="15" customHeight="1" x14ac:dyDescent="0.25">
      <c r="A2173" s="75" t="str">
        <f t="shared" si="99"/>
        <v>LEINNFIgnore</v>
      </c>
      <c r="B2173" s="75" t="str">
        <f>VLOOKUP(L2173,Mapping!D:F,3,0)</f>
        <v>Ignore</v>
      </c>
      <c r="C2173" s="75" t="str">
        <f>VLOOKUP(L2173,Mapping!D:G,4,0)</f>
        <v>Ignore</v>
      </c>
      <c r="D2173" s="78">
        <f t="shared" si="100"/>
        <v>0</v>
      </c>
      <c r="E2173" s="78">
        <f t="shared" si="101"/>
        <v>0.37841027300000002</v>
      </c>
      <c r="F2173" s="76">
        <f>VLOOKUP(L2173,Mapping!D:H,5,0)</f>
        <v>0</v>
      </c>
      <c r="G2173" s="1" t="s">
        <v>648</v>
      </c>
      <c r="H2173" s="1" t="s">
        <v>390</v>
      </c>
      <c r="I2173" s="1" t="s">
        <v>393</v>
      </c>
      <c r="J2173" s="6">
        <v>303000</v>
      </c>
      <c r="K2173" s="1" t="s">
        <v>712</v>
      </c>
      <c r="L2173" s="6">
        <v>390002</v>
      </c>
      <c r="M2173" s="2">
        <v>0</v>
      </c>
      <c r="N2173" s="1" t="s">
        <v>719</v>
      </c>
      <c r="O2173" s="1" t="s">
        <v>651</v>
      </c>
      <c r="P2173" s="2">
        <v>0</v>
      </c>
      <c r="Q2173" s="2">
        <v>3784102.73</v>
      </c>
      <c r="R2173" s="2">
        <v>0</v>
      </c>
      <c r="S2173" s="2">
        <v>0</v>
      </c>
      <c r="T2173" s="2">
        <v>0</v>
      </c>
      <c r="U2173" s="2">
        <v>3784102.73</v>
      </c>
      <c r="V2173" s="2">
        <v>0</v>
      </c>
      <c r="W2173" s="2">
        <v>3784102.73</v>
      </c>
      <c r="X2173" s="2">
        <v>0</v>
      </c>
      <c r="Y2173" s="2">
        <v>0</v>
      </c>
      <c r="Z2173" s="2">
        <v>0</v>
      </c>
      <c r="AA2173" s="2">
        <v>3784102.73</v>
      </c>
    </row>
    <row r="2174" spans="1:27" ht="15" customHeight="1" x14ac:dyDescent="0.25">
      <c r="A2174" s="75" t="str">
        <f t="shared" si="99"/>
        <v>LEINNFIgnore</v>
      </c>
      <c r="B2174" s="75" t="str">
        <f>VLOOKUP(L2174,Mapping!D:F,3,0)</f>
        <v>Ignore</v>
      </c>
      <c r="C2174" s="75" t="str">
        <f>VLOOKUP(L2174,Mapping!D:G,4,0)</f>
        <v>Ignore</v>
      </c>
      <c r="D2174" s="78">
        <f t="shared" si="100"/>
        <v>0</v>
      </c>
      <c r="E2174" s="78">
        <f t="shared" si="101"/>
        <v>-0.22601816699999999</v>
      </c>
      <c r="F2174" s="76">
        <f>VLOOKUP(L2174,Mapping!D:H,5,0)</f>
        <v>0</v>
      </c>
      <c r="G2174" s="1" t="s">
        <v>648</v>
      </c>
      <c r="H2174" s="1" t="s">
        <v>390</v>
      </c>
      <c r="I2174" s="1" t="s">
        <v>393</v>
      </c>
      <c r="J2174" s="6">
        <v>303000</v>
      </c>
      <c r="K2174" s="1" t="s">
        <v>712</v>
      </c>
      <c r="L2174" s="6">
        <v>390405</v>
      </c>
      <c r="M2174" s="2">
        <v>0</v>
      </c>
      <c r="N2174" s="1" t="s">
        <v>720</v>
      </c>
      <c r="O2174" s="1" t="s">
        <v>651</v>
      </c>
      <c r="P2174" s="2">
        <v>-2260181.67</v>
      </c>
      <c r="Q2174" s="2">
        <v>0</v>
      </c>
      <c r="R2174" s="2">
        <v>0</v>
      </c>
      <c r="S2174" s="2">
        <v>0</v>
      </c>
      <c r="T2174" s="2">
        <v>-2260181.67</v>
      </c>
      <c r="U2174" s="2">
        <v>0</v>
      </c>
      <c r="V2174" s="2">
        <v>-2260181.67</v>
      </c>
      <c r="W2174" s="2">
        <v>0</v>
      </c>
      <c r="X2174" s="2">
        <v>0</v>
      </c>
      <c r="Y2174" s="2">
        <v>0</v>
      </c>
      <c r="Z2174" s="2">
        <v>-2260181.67</v>
      </c>
      <c r="AA2174" s="2">
        <v>0</v>
      </c>
    </row>
    <row r="2175" spans="1:27" ht="15" customHeight="1" x14ac:dyDescent="0.25">
      <c r="A2175" s="75" t="str">
        <f t="shared" si="99"/>
        <v>LEINNFIgnore</v>
      </c>
      <c r="B2175" s="75" t="str">
        <f>VLOOKUP(L2175,Mapping!D:F,3,0)</f>
        <v>Ignore</v>
      </c>
      <c r="C2175" s="75" t="str">
        <f>VLOOKUP(L2175,Mapping!D:G,4,0)</f>
        <v>Ignore</v>
      </c>
      <c r="D2175" s="78">
        <f t="shared" si="100"/>
        <v>0</v>
      </c>
      <c r="E2175" s="78">
        <f t="shared" si="101"/>
        <v>1.2666000000000001E-4</v>
      </c>
      <c r="F2175" s="76">
        <f>VLOOKUP(L2175,Mapping!D:H,5,0)</f>
        <v>0</v>
      </c>
      <c r="G2175" s="1" t="s">
        <v>648</v>
      </c>
      <c r="H2175" s="1" t="s">
        <v>390</v>
      </c>
      <c r="I2175" s="1" t="s">
        <v>393</v>
      </c>
      <c r="J2175" s="6">
        <v>303000</v>
      </c>
      <c r="K2175" s="1" t="s">
        <v>712</v>
      </c>
      <c r="L2175" s="6">
        <v>390406</v>
      </c>
      <c r="M2175" s="2">
        <v>0</v>
      </c>
      <c r="N2175" s="1" t="s">
        <v>1027</v>
      </c>
      <c r="O2175" s="1" t="s">
        <v>651</v>
      </c>
      <c r="P2175" s="2">
        <v>0</v>
      </c>
      <c r="Q2175" s="2">
        <v>1266.6000000000001</v>
      </c>
      <c r="R2175" s="2">
        <v>0</v>
      </c>
      <c r="S2175" s="2">
        <v>0</v>
      </c>
      <c r="T2175" s="2">
        <v>0</v>
      </c>
      <c r="U2175" s="2">
        <v>1266.6000000000001</v>
      </c>
      <c r="V2175" s="2">
        <v>0</v>
      </c>
      <c r="W2175" s="2">
        <v>1266.6000000000001</v>
      </c>
      <c r="X2175" s="2">
        <v>0</v>
      </c>
      <c r="Y2175" s="2">
        <v>0</v>
      </c>
      <c r="Z2175" s="2">
        <v>0</v>
      </c>
      <c r="AA2175" s="2">
        <v>1266.6000000000001</v>
      </c>
    </row>
    <row r="2176" spans="1:27" ht="15" customHeight="1" x14ac:dyDescent="0.25">
      <c r="A2176" s="75" t="str">
        <f t="shared" si="99"/>
        <v>LEINNFIgnore</v>
      </c>
      <c r="B2176" s="75" t="str">
        <f>VLOOKUP(L2176,Mapping!D:F,3,0)</f>
        <v>Ignore</v>
      </c>
      <c r="C2176" s="75" t="str">
        <f>VLOOKUP(L2176,Mapping!D:G,4,0)</f>
        <v>Ignore</v>
      </c>
      <c r="D2176" s="78">
        <f t="shared" si="100"/>
        <v>0</v>
      </c>
      <c r="E2176" s="78">
        <f t="shared" si="101"/>
        <v>2.1730265790000001</v>
      </c>
      <c r="F2176" s="76">
        <f>VLOOKUP(L2176,Mapping!D:H,5,0)</f>
        <v>0</v>
      </c>
      <c r="G2176" s="1" t="s">
        <v>648</v>
      </c>
      <c r="H2176" s="1" t="s">
        <v>390</v>
      </c>
      <c r="I2176" s="1" t="s">
        <v>393</v>
      </c>
      <c r="J2176" s="6">
        <v>303000</v>
      </c>
      <c r="K2176" s="1" t="s">
        <v>712</v>
      </c>
      <c r="L2176" s="6">
        <v>390445</v>
      </c>
      <c r="M2176" s="2">
        <v>0</v>
      </c>
      <c r="N2176" s="1" t="s">
        <v>721</v>
      </c>
      <c r="O2176" s="1" t="s">
        <v>651</v>
      </c>
      <c r="P2176" s="2">
        <v>0</v>
      </c>
      <c r="Q2176" s="2">
        <v>21730265.789999999</v>
      </c>
      <c r="R2176" s="2">
        <v>0</v>
      </c>
      <c r="S2176" s="2">
        <v>0</v>
      </c>
      <c r="T2176" s="2">
        <v>0</v>
      </c>
      <c r="U2176" s="2">
        <v>21730265.789999999</v>
      </c>
      <c r="V2176" s="2">
        <v>0</v>
      </c>
      <c r="W2176" s="2">
        <v>21730265.789999999</v>
      </c>
      <c r="X2176" s="2">
        <v>0</v>
      </c>
      <c r="Y2176" s="2">
        <v>0</v>
      </c>
      <c r="Z2176" s="2">
        <v>0</v>
      </c>
      <c r="AA2176" s="2">
        <v>21730265.789999999</v>
      </c>
    </row>
    <row r="2177" spans="1:27" ht="15" customHeight="1" x14ac:dyDescent="0.25">
      <c r="A2177" s="75" t="str">
        <f t="shared" si="99"/>
        <v>LEINNFIgnore</v>
      </c>
      <c r="B2177" s="75" t="str">
        <f>VLOOKUP(L2177,Mapping!D:F,3,0)</f>
        <v>Ignore</v>
      </c>
      <c r="C2177" s="75" t="str">
        <f>VLOOKUP(L2177,Mapping!D:G,4,0)</f>
        <v>Ignore</v>
      </c>
      <c r="D2177" s="78">
        <f t="shared" si="100"/>
        <v>0</v>
      </c>
      <c r="E2177" s="78">
        <f t="shared" si="101"/>
        <v>-4.1471910000000006E-3</v>
      </c>
      <c r="F2177" s="76">
        <f>VLOOKUP(L2177,Mapping!D:H,5,0)</f>
        <v>0</v>
      </c>
      <c r="G2177" s="1" t="s">
        <v>648</v>
      </c>
      <c r="H2177" s="1" t="s">
        <v>390</v>
      </c>
      <c r="I2177" s="1" t="s">
        <v>393</v>
      </c>
      <c r="J2177" s="6">
        <v>303000</v>
      </c>
      <c r="K2177" s="1" t="s">
        <v>712</v>
      </c>
      <c r="L2177" s="6">
        <v>390446</v>
      </c>
      <c r="M2177" s="2">
        <v>0</v>
      </c>
      <c r="N2177" s="1" t="s">
        <v>722</v>
      </c>
      <c r="O2177" s="1" t="s">
        <v>651</v>
      </c>
      <c r="P2177" s="2">
        <v>-41471.910000000003</v>
      </c>
      <c r="Q2177" s="2">
        <v>0</v>
      </c>
      <c r="R2177" s="2">
        <v>0</v>
      </c>
      <c r="S2177" s="2">
        <v>0</v>
      </c>
      <c r="T2177" s="2">
        <v>-41471.910000000003</v>
      </c>
      <c r="U2177" s="2">
        <v>0</v>
      </c>
      <c r="V2177" s="2">
        <v>-41471.910000000003</v>
      </c>
      <c r="W2177" s="2">
        <v>0</v>
      </c>
      <c r="X2177" s="2">
        <v>0</v>
      </c>
      <c r="Y2177" s="2">
        <v>0</v>
      </c>
      <c r="Z2177" s="2">
        <v>-41471.910000000003</v>
      </c>
      <c r="AA2177" s="2">
        <v>0</v>
      </c>
    </row>
    <row r="2178" spans="1:27" ht="15" customHeight="1" x14ac:dyDescent="0.25">
      <c r="A2178" s="75" t="str">
        <f t="shared" si="99"/>
        <v>LEINNF5.3</v>
      </c>
      <c r="B2178" s="75">
        <f>VLOOKUP(L2178,Mapping!D:F,3,0)</f>
        <v>5.3</v>
      </c>
      <c r="C2178" s="75" t="str">
        <f>VLOOKUP(L2178,Mapping!D:G,4,0)</f>
        <v>Ignore</v>
      </c>
      <c r="D2178" s="78">
        <f t="shared" si="100"/>
        <v>2.5463821250000001</v>
      </c>
      <c r="E2178" s="78">
        <f t="shared" si="101"/>
        <v>2.5463821250000001</v>
      </c>
      <c r="F2178" s="76">
        <f>VLOOKUP(L2178,Mapping!D:H,5,0)</f>
        <v>0</v>
      </c>
      <c r="G2178" s="1" t="s">
        <v>648</v>
      </c>
      <c r="H2178" s="1" t="s">
        <v>390</v>
      </c>
      <c r="I2178" s="1" t="s">
        <v>393</v>
      </c>
      <c r="J2178" s="6">
        <v>410000</v>
      </c>
      <c r="K2178" s="1" t="s">
        <v>723</v>
      </c>
      <c r="L2178" s="6">
        <v>411100</v>
      </c>
      <c r="M2178" s="2">
        <v>0</v>
      </c>
      <c r="N2178" s="1" t="s">
        <v>780</v>
      </c>
      <c r="O2178" s="1" t="s">
        <v>651</v>
      </c>
      <c r="P2178" s="2">
        <v>0</v>
      </c>
      <c r="Q2178" s="2">
        <v>0</v>
      </c>
      <c r="R2178" s="2">
        <v>0</v>
      </c>
      <c r="S2178" s="2">
        <v>25463821.25</v>
      </c>
      <c r="T2178" s="2">
        <v>0</v>
      </c>
      <c r="U2178" s="2">
        <v>25463821.25</v>
      </c>
      <c r="V2178" s="2">
        <v>0</v>
      </c>
      <c r="W2178" s="2">
        <v>0</v>
      </c>
      <c r="X2178" s="2">
        <v>0</v>
      </c>
      <c r="Y2178" s="2">
        <v>25463821.25</v>
      </c>
      <c r="Z2178" s="2">
        <v>0</v>
      </c>
      <c r="AA2178" s="2">
        <v>25463821.25</v>
      </c>
    </row>
    <row r="2179" spans="1:27" ht="15" customHeight="1" x14ac:dyDescent="0.25">
      <c r="A2179" s="75" t="str">
        <f t="shared" si="99"/>
        <v>LEINNF5.3</v>
      </c>
      <c r="B2179" s="75">
        <f>VLOOKUP(L2179,Mapping!D:F,3,0)</f>
        <v>5.3</v>
      </c>
      <c r="C2179" s="75" t="str">
        <f>VLOOKUP(L2179,Mapping!D:G,4,0)</f>
        <v>Ignore</v>
      </c>
      <c r="D2179" s="78">
        <f t="shared" si="100"/>
        <v>2.2339830000000001E-3</v>
      </c>
      <c r="E2179" s="78">
        <f t="shared" si="101"/>
        <v>2.2339830000000001E-3</v>
      </c>
      <c r="F2179" s="76">
        <f>VLOOKUP(L2179,Mapping!D:H,5,0)</f>
        <v>0</v>
      </c>
      <c r="G2179" s="1" t="s">
        <v>648</v>
      </c>
      <c r="H2179" s="1" t="s">
        <v>390</v>
      </c>
      <c r="I2179" s="1" t="s">
        <v>393</v>
      </c>
      <c r="J2179" s="6">
        <v>410000</v>
      </c>
      <c r="K2179" s="1" t="s">
        <v>723</v>
      </c>
      <c r="L2179" s="6">
        <v>412120</v>
      </c>
      <c r="M2179" s="2">
        <v>0</v>
      </c>
      <c r="N2179" s="1" t="s">
        <v>724</v>
      </c>
      <c r="O2179" s="1" t="s">
        <v>651</v>
      </c>
      <c r="P2179" s="2">
        <v>0</v>
      </c>
      <c r="Q2179" s="2">
        <v>0</v>
      </c>
      <c r="R2179" s="2">
        <v>0</v>
      </c>
      <c r="S2179" s="2">
        <v>22339.83</v>
      </c>
      <c r="T2179" s="2">
        <v>0</v>
      </c>
      <c r="U2179" s="2">
        <v>22339.83</v>
      </c>
      <c r="V2179" s="2">
        <v>0</v>
      </c>
      <c r="W2179" s="2">
        <v>0</v>
      </c>
      <c r="X2179" s="2">
        <v>0</v>
      </c>
      <c r="Y2179" s="2">
        <v>22339.83</v>
      </c>
      <c r="Z2179" s="2">
        <v>0</v>
      </c>
      <c r="AA2179" s="2">
        <v>22339.83</v>
      </c>
    </row>
    <row r="2180" spans="1:27" ht="15" customHeight="1" x14ac:dyDescent="0.25">
      <c r="A2180" s="75" t="str">
        <f t="shared" ref="A2180:A2243" si="102">H2180&amp;B2180</f>
        <v>LEINNFIgnore</v>
      </c>
      <c r="B2180" s="75" t="str">
        <f>VLOOKUP(L2180,Mapping!D:F,3,0)</f>
        <v>Ignore</v>
      </c>
      <c r="C2180" s="75" t="str">
        <f>VLOOKUP(L2180,Mapping!D:G,4,0)</f>
        <v>Ignore</v>
      </c>
      <c r="D2180" s="78">
        <f t="shared" ref="D2180:D2243" si="103">(X2180+Y2180)/10000000</f>
        <v>6.0920759880000004</v>
      </c>
      <c r="E2180" s="78">
        <f t="shared" ref="E2180:E2243" si="104">(Z2180+AA2180)/10000000</f>
        <v>16.586696602</v>
      </c>
      <c r="F2180" s="76">
        <f>VLOOKUP(L2180,Mapping!D:H,5,0)</f>
        <v>0</v>
      </c>
      <c r="G2180" s="1" t="s">
        <v>648</v>
      </c>
      <c r="H2180" s="1" t="s">
        <v>390</v>
      </c>
      <c r="I2180" s="1" t="s">
        <v>393</v>
      </c>
      <c r="J2180" s="6">
        <v>430000</v>
      </c>
      <c r="K2180" s="1" t="s">
        <v>729</v>
      </c>
      <c r="L2180" s="6">
        <v>431100</v>
      </c>
      <c r="M2180" s="2">
        <v>0</v>
      </c>
      <c r="N2180" s="1" t="s">
        <v>813</v>
      </c>
      <c r="O2180" s="1" t="s">
        <v>651</v>
      </c>
      <c r="P2180" s="2">
        <v>0</v>
      </c>
      <c r="Q2180" s="2">
        <v>104946206.14</v>
      </c>
      <c r="R2180" s="2">
        <v>0</v>
      </c>
      <c r="S2180" s="2">
        <v>60920759.880000003</v>
      </c>
      <c r="T2180" s="2">
        <v>0</v>
      </c>
      <c r="U2180" s="2">
        <v>165866966.02000001</v>
      </c>
      <c r="V2180" s="2">
        <v>0</v>
      </c>
      <c r="W2180" s="2">
        <v>104946206.14</v>
      </c>
      <c r="X2180" s="2">
        <v>0</v>
      </c>
      <c r="Y2180" s="2">
        <v>60920759.880000003</v>
      </c>
      <c r="Z2180" s="2">
        <v>0</v>
      </c>
      <c r="AA2180" s="2">
        <v>165866966.02000001</v>
      </c>
    </row>
    <row r="2181" spans="1:27" ht="15" customHeight="1" x14ac:dyDescent="0.25">
      <c r="A2181" s="75" t="str">
        <f t="shared" si="102"/>
        <v>LEINNFIgnore</v>
      </c>
      <c r="B2181" s="75" t="str">
        <f>VLOOKUP(L2181,Mapping!D:F,3,0)</f>
        <v>Ignore</v>
      </c>
      <c r="C2181" s="75" t="str">
        <f>VLOOKUP(L2181,Mapping!D:G,4,0)</f>
        <v>Ignore</v>
      </c>
      <c r="D2181" s="78">
        <f t="shared" si="103"/>
        <v>1.8273359999999999E-2</v>
      </c>
      <c r="E2181" s="78">
        <f t="shared" si="104"/>
        <v>1.8273359999999999E-2</v>
      </c>
      <c r="F2181" s="76">
        <f>VLOOKUP(L2181,Mapping!D:H,5,0)</f>
        <v>0</v>
      </c>
      <c r="G2181" s="1" t="s">
        <v>648</v>
      </c>
      <c r="H2181" s="1" t="s">
        <v>390</v>
      </c>
      <c r="I2181" s="1" t="s">
        <v>393</v>
      </c>
      <c r="J2181" s="6">
        <v>430000</v>
      </c>
      <c r="K2181" s="1" t="s">
        <v>729</v>
      </c>
      <c r="L2181" s="6">
        <v>431120</v>
      </c>
      <c r="M2181" s="2">
        <v>0</v>
      </c>
      <c r="N2181" s="1" t="s">
        <v>928</v>
      </c>
      <c r="O2181" s="1" t="s">
        <v>651</v>
      </c>
      <c r="P2181" s="2">
        <v>0</v>
      </c>
      <c r="Q2181" s="2">
        <v>0</v>
      </c>
      <c r="R2181" s="2">
        <v>0</v>
      </c>
      <c r="S2181" s="2">
        <v>182733.6</v>
      </c>
      <c r="T2181" s="2">
        <v>0</v>
      </c>
      <c r="U2181" s="2">
        <v>182733.6</v>
      </c>
      <c r="V2181" s="2">
        <v>0</v>
      </c>
      <c r="W2181" s="2">
        <v>0</v>
      </c>
      <c r="X2181" s="2">
        <v>0</v>
      </c>
      <c r="Y2181" s="2">
        <v>182733.6</v>
      </c>
      <c r="Z2181" s="2">
        <v>0</v>
      </c>
      <c r="AA2181" s="2">
        <v>182733.6</v>
      </c>
    </row>
    <row r="2182" spans="1:27" ht="15" customHeight="1" x14ac:dyDescent="0.25">
      <c r="A2182" s="75" t="str">
        <f t="shared" si="102"/>
        <v>LEINNF5.1</v>
      </c>
      <c r="B2182" s="75">
        <f>VLOOKUP(L2182,Mapping!D:F,3,0)</f>
        <v>5.0999999999999996</v>
      </c>
      <c r="C2182" s="75" t="str">
        <f>VLOOKUP(L2182,Mapping!D:G,4,0)</f>
        <v>Ignore</v>
      </c>
      <c r="D2182" s="78">
        <f t="shared" si="103"/>
        <v>0.38136555299999997</v>
      </c>
      <c r="E2182" s="78">
        <f t="shared" si="104"/>
        <v>0.38136555299999997</v>
      </c>
      <c r="F2182" s="76">
        <f>VLOOKUP(L2182,Mapping!D:H,5,0)</f>
        <v>0</v>
      </c>
      <c r="G2182" s="1" t="s">
        <v>648</v>
      </c>
      <c r="H2182" s="1" t="s">
        <v>390</v>
      </c>
      <c r="I2182" s="1" t="s">
        <v>393</v>
      </c>
      <c r="J2182" s="6">
        <v>450000</v>
      </c>
      <c r="K2182" s="1" t="s">
        <v>733</v>
      </c>
      <c r="L2182" s="6">
        <v>451100</v>
      </c>
      <c r="M2182" s="2">
        <v>0</v>
      </c>
      <c r="N2182" s="1" t="s">
        <v>781</v>
      </c>
      <c r="O2182" s="1" t="s">
        <v>651</v>
      </c>
      <c r="P2182" s="2">
        <v>0</v>
      </c>
      <c r="Q2182" s="2">
        <v>0</v>
      </c>
      <c r="R2182" s="2">
        <v>0</v>
      </c>
      <c r="S2182" s="2">
        <v>3813655.53</v>
      </c>
      <c r="T2182" s="2">
        <v>0</v>
      </c>
      <c r="U2182" s="2">
        <v>3813655.53</v>
      </c>
      <c r="V2182" s="2">
        <v>0</v>
      </c>
      <c r="W2182" s="2">
        <v>0</v>
      </c>
      <c r="X2182" s="2">
        <v>0</v>
      </c>
      <c r="Y2182" s="2">
        <v>3813655.53</v>
      </c>
      <c r="Z2182" s="2">
        <v>0</v>
      </c>
      <c r="AA2182" s="2">
        <v>3813655.53</v>
      </c>
    </row>
    <row r="2183" spans="1:27" ht="15" customHeight="1" x14ac:dyDescent="0.25">
      <c r="A2183" s="75" t="str">
        <f t="shared" si="102"/>
        <v>LEINNF5.2</v>
      </c>
      <c r="B2183" s="75">
        <f>VLOOKUP(L2183,Mapping!D:F,3,0)</f>
        <v>5.2</v>
      </c>
      <c r="C2183" s="75" t="str">
        <f>VLOOKUP(L2183,Mapping!D:G,4,0)</f>
        <v>Ignore</v>
      </c>
      <c r="D2183" s="78">
        <f t="shared" si="103"/>
        <v>1.1743000000000001E-5</v>
      </c>
      <c r="E2183" s="78">
        <f t="shared" si="104"/>
        <v>1.1743000000000001E-5</v>
      </c>
      <c r="F2183" s="76">
        <f>VLOOKUP(L2183,Mapping!D:H,5,0)</f>
        <v>0</v>
      </c>
      <c r="G2183" s="1" t="s">
        <v>648</v>
      </c>
      <c r="H2183" s="1" t="s">
        <v>390</v>
      </c>
      <c r="I2183" s="1" t="s">
        <v>393</v>
      </c>
      <c r="J2183" s="6">
        <v>450000</v>
      </c>
      <c r="K2183" s="1" t="s">
        <v>733</v>
      </c>
      <c r="L2183" s="6">
        <v>452111</v>
      </c>
      <c r="M2183" s="2">
        <v>0</v>
      </c>
      <c r="N2183" s="1" t="s">
        <v>735</v>
      </c>
      <c r="O2183" s="1" t="s">
        <v>651</v>
      </c>
      <c r="P2183" s="2">
        <v>0</v>
      </c>
      <c r="Q2183" s="2">
        <v>0</v>
      </c>
      <c r="R2183" s="2">
        <v>0</v>
      </c>
      <c r="S2183" s="2">
        <v>117.43</v>
      </c>
      <c r="T2183" s="2">
        <v>0</v>
      </c>
      <c r="U2183" s="2">
        <v>117.43</v>
      </c>
      <c r="V2183" s="2">
        <v>0</v>
      </c>
      <c r="W2183" s="2">
        <v>0</v>
      </c>
      <c r="X2183" s="2">
        <v>0</v>
      </c>
      <c r="Y2183" s="2">
        <v>117.43</v>
      </c>
      <c r="Z2183" s="2">
        <v>0</v>
      </c>
      <c r="AA2183" s="2">
        <v>117.43</v>
      </c>
    </row>
    <row r="2184" spans="1:27" ht="15" customHeight="1" x14ac:dyDescent="0.25">
      <c r="A2184" s="75" t="str">
        <f t="shared" si="102"/>
        <v>LEINNF5.2</v>
      </c>
      <c r="B2184" s="75">
        <f>VLOOKUP(L2184,Mapping!D:F,3,0)</f>
        <v>5.2</v>
      </c>
      <c r="C2184" s="75" t="str">
        <f>VLOOKUP(L2184,Mapping!D:G,4,0)</f>
        <v>Ignore</v>
      </c>
      <c r="D2184" s="78">
        <f t="shared" si="103"/>
        <v>1.8818000000000002E-5</v>
      </c>
      <c r="E2184" s="78">
        <f t="shared" si="104"/>
        <v>1.8818000000000002E-5</v>
      </c>
      <c r="F2184" s="76">
        <f>VLOOKUP(L2184,Mapping!D:H,5,0)</f>
        <v>0</v>
      </c>
      <c r="G2184" s="1" t="s">
        <v>648</v>
      </c>
      <c r="H2184" s="1" t="s">
        <v>390</v>
      </c>
      <c r="I2184" s="1" t="s">
        <v>393</v>
      </c>
      <c r="J2184" s="6">
        <v>450000</v>
      </c>
      <c r="K2184" s="1" t="s">
        <v>733</v>
      </c>
      <c r="L2184" s="6">
        <v>452120</v>
      </c>
      <c r="M2184" s="2">
        <v>0</v>
      </c>
      <c r="N2184" s="1" t="s">
        <v>736</v>
      </c>
      <c r="O2184" s="1" t="s">
        <v>651</v>
      </c>
      <c r="P2184" s="2">
        <v>0</v>
      </c>
      <c r="Q2184" s="2">
        <v>0</v>
      </c>
      <c r="R2184" s="2">
        <v>0</v>
      </c>
      <c r="S2184" s="2">
        <v>188.18</v>
      </c>
      <c r="T2184" s="2">
        <v>0</v>
      </c>
      <c r="U2184" s="2">
        <v>188.18</v>
      </c>
      <c r="V2184" s="2">
        <v>0</v>
      </c>
      <c r="W2184" s="2">
        <v>0</v>
      </c>
      <c r="X2184" s="2">
        <v>0</v>
      </c>
      <c r="Y2184" s="2">
        <v>188.18</v>
      </c>
      <c r="Z2184" s="2">
        <v>0</v>
      </c>
      <c r="AA2184" s="2">
        <v>188.18</v>
      </c>
    </row>
    <row r="2185" spans="1:27" ht="15" customHeight="1" x14ac:dyDescent="0.25">
      <c r="A2185" s="75" t="str">
        <f t="shared" si="102"/>
        <v>LEINNF5.2</v>
      </c>
      <c r="B2185" s="75">
        <f>VLOOKUP(L2185,Mapping!D:F,3,0)</f>
        <v>5.2</v>
      </c>
      <c r="C2185" s="75" t="str">
        <f>VLOOKUP(L2185,Mapping!D:G,4,0)</f>
        <v>Ignore</v>
      </c>
      <c r="D2185" s="78">
        <f t="shared" si="103"/>
        <v>3.2063999999999997E-5</v>
      </c>
      <c r="E2185" s="78">
        <f t="shared" si="104"/>
        <v>3.2063999999999997E-5</v>
      </c>
      <c r="F2185" s="76">
        <f>VLOOKUP(L2185,Mapping!D:H,5,0)</f>
        <v>0</v>
      </c>
      <c r="G2185" s="1" t="s">
        <v>648</v>
      </c>
      <c r="H2185" s="1" t="s">
        <v>390</v>
      </c>
      <c r="I2185" s="1" t="s">
        <v>393</v>
      </c>
      <c r="J2185" s="6">
        <v>450000</v>
      </c>
      <c r="K2185" s="1" t="s">
        <v>733</v>
      </c>
      <c r="L2185" s="6">
        <v>452230</v>
      </c>
      <c r="M2185" s="2">
        <v>0</v>
      </c>
      <c r="N2185" s="1" t="s">
        <v>740</v>
      </c>
      <c r="O2185" s="1" t="s">
        <v>651</v>
      </c>
      <c r="P2185" s="2">
        <v>0</v>
      </c>
      <c r="Q2185" s="2">
        <v>0</v>
      </c>
      <c r="R2185" s="2">
        <v>0</v>
      </c>
      <c r="S2185" s="2">
        <v>320.64</v>
      </c>
      <c r="T2185" s="2">
        <v>0</v>
      </c>
      <c r="U2185" s="2">
        <v>320.64</v>
      </c>
      <c r="V2185" s="2">
        <v>0</v>
      </c>
      <c r="W2185" s="2">
        <v>0</v>
      </c>
      <c r="X2185" s="2">
        <v>0</v>
      </c>
      <c r="Y2185" s="2">
        <v>320.64</v>
      </c>
      <c r="Z2185" s="2">
        <v>0</v>
      </c>
      <c r="AA2185" s="2">
        <v>320.64</v>
      </c>
    </row>
    <row r="2186" spans="1:27" ht="15" customHeight="1" x14ac:dyDescent="0.25">
      <c r="A2186" s="75" t="str">
        <f t="shared" si="102"/>
        <v>LEINNF5.2</v>
      </c>
      <c r="B2186" s="75">
        <f>VLOOKUP(L2186,Mapping!D:F,3,0)</f>
        <v>5.2</v>
      </c>
      <c r="C2186" s="75" t="str">
        <f>VLOOKUP(L2186,Mapping!D:G,4,0)</f>
        <v>Ignore</v>
      </c>
      <c r="D2186" s="78">
        <f t="shared" si="103"/>
        <v>5.5931119999999999E-3</v>
      </c>
      <c r="E2186" s="78">
        <f t="shared" si="104"/>
        <v>5.5931119999999999E-3</v>
      </c>
      <c r="F2186" s="76">
        <f>VLOOKUP(L2186,Mapping!D:H,5,0)</f>
        <v>0</v>
      </c>
      <c r="G2186" s="1" t="s">
        <v>648</v>
      </c>
      <c r="H2186" s="1" t="s">
        <v>390</v>
      </c>
      <c r="I2186" s="1" t="s">
        <v>393</v>
      </c>
      <c r="J2186" s="6">
        <v>450000</v>
      </c>
      <c r="K2186" s="1" t="s">
        <v>733</v>
      </c>
      <c r="L2186" s="6">
        <v>452247</v>
      </c>
      <c r="M2186" s="2">
        <v>0</v>
      </c>
      <c r="N2186" s="1" t="s">
        <v>741</v>
      </c>
      <c r="O2186" s="1" t="s">
        <v>651</v>
      </c>
      <c r="P2186" s="2">
        <v>0</v>
      </c>
      <c r="Q2186" s="2">
        <v>0</v>
      </c>
      <c r="R2186" s="2">
        <v>0</v>
      </c>
      <c r="S2186" s="2">
        <v>55931.12</v>
      </c>
      <c r="T2186" s="2">
        <v>0</v>
      </c>
      <c r="U2186" s="2">
        <v>55931.12</v>
      </c>
      <c r="V2186" s="2">
        <v>0</v>
      </c>
      <c r="W2186" s="2">
        <v>0</v>
      </c>
      <c r="X2186" s="2">
        <v>0</v>
      </c>
      <c r="Y2186" s="2">
        <v>55931.12</v>
      </c>
      <c r="Z2186" s="2">
        <v>0</v>
      </c>
      <c r="AA2186" s="2">
        <v>55931.12</v>
      </c>
    </row>
    <row r="2187" spans="1:27" ht="15" customHeight="1" x14ac:dyDescent="0.25">
      <c r="A2187" s="75" t="str">
        <f t="shared" si="102"/>
        <v>LEINNF5.5</v>
      </c>
      <c r="B2187" s="75">
        <f>VLOOKUP(L2187,Mapping!D:F,3,0)</f>
        <v>5.5</v>
      </c>
      <c r="C2187" s="75" t="str">
        <f>VLOOKUP(L2187,Mapping!D:G,4,0)</f>
        <v>Ignore</v>
      </c>
      <c r="D2187" s="78">
        <f t="shared" si="103"/>
        <v>1.458677E-3</v>
      </c>
      <c r="E2187" s="78">
        <f t="shared" si="104"/>
        <v>1.458677E-3</v>
      </c>
      <c r="F2187" s="76">
        <f>VLOOKUP(L2187,Mapping!D:H,5,0)</f>
        <v>0</v>
      </c>
      <c r="G2187" s="1" t="s">
        <v>648</v>
      </c>
      <c r="H2187" s="1" t="s">
        <v>390</v>
      </c>
      <c r="I2187" s="1" t="s">
        <v>393</v>
      </c>
      <c r="J2187" s="6">
        <v>460000</v>
      </c>
      <c r="K2187" s="1" t="s">
        <v>742</v>
      </c>
      <c r="L2187" s="6">
        <v>455103</v>
      </c>
      <c r="M2187" s="2">
        <v>0</v>
      </c>
      <c r="N2187" s="1" t="s">
        <v>744</v>
      </c>
      <c r="O2187" s="1" t="s">
        <v>651</v>
      </c>
      <c r="P2187" s="2">
        <v>0</v>
      </c>
      <c r="Q2187" s="2">
        <v>0</v>
      </c>
      <c r="R2187" s="2">
        <v>0</v>
      </c>
      <c r="S2187" s="2">
        <v>14586.77</v>
      </c>
      <c r="T2187" s="2">
        <v>0</v>
      </c>
      <c r="U2187" s="2">
        <v>14586.77</v>
      </c>
      <c r="V2187" s="2">
        <v>0</v>
      </c>
      <c r="W2187" s="2">
        <v>0</v>
      </c>
      <c r="X2187" s="2">
        <v>0</v>
      </c>
      <c r="Y2187" s="2">
        <v>14586.77</v>
      </c>
      <c r="Z2187" s="2">
        <v>0</v>
      </c>
      <c r="AA2187" s="2">
        <v>14586.77</v>
      </c>
    </row>
    <row r="2188" spans="1:27" ht="15" customHeight="1" x14ac:dyDescent="0.25">
      <c r="A2188" s="75" t="str">
        <f t="shared" si="102"/>
        <v>LEINNF5.5</v>
      </c>
      <c r="B2188" s="75">
        <f>VLOOKUP(L2188,Mapping!D:F,3,0)</f>
        <v>5.5</v>
      </c>
      <c r="C2188" s="75" t="str">
        <f>VLOOKUP(L2188,Mapping!D:G,4,0)</f>
        <v>Ignore</v>
      </c>
      <c r="D2188" s="78">
        <f t="shared" si="103"/>
        <v>5.5999000000000004E-5</v>
      </c>
      <c r="E2188" s="78">
        <f t="shared" si="104"/>
        <v>5.5999000000000004E-5</v>
      </c>
      <c r="F2188" s="76">
        <f>VLOOKUP(L2188,Mapping!D:H,5,0)</f>
        <v>0</v>
      </c>
      <c r="G2188" s="1" t="s">
        <v>648</v>
      </c>
      <c r="H2188" s="1" t="s">
        <v>390</v>
      </c>
      <c r="I2188" s="1" t="s">
        <v>393</v>
      </c>
      <c r="J2188" s="6">
        <v>460000</v>
      </c>
      <c r="K2188" s="1" t="s">
        <v>742</v>
      </c>
      <c r="L2188" s="6">
        <v>460000</v>
      </c>
      <c r="M2188" s="2">
        <v>0</v>
      </c>
      <c r="N2188" s="1" t="s">
        <v>792</v>
      </c>
      <c r="O2188" s="1" t="s">
        <v>651</v>
      </c>
      <c r="P2188" s="2">
        <v>0</v>
      </c>
      <c r="Q2188" s="2">
        <v>0</v>
      </c>
      <c r="R2188" s="2">
        <v>0</v>
      </c>
      <c r="S2188" s="2">
        <v>559.99</v>
      </c>
      <c r="T2188" s="2">
        <v>0</v>
      </c>
      <c r="U2188" s="2">
        <v>559.99</v>
      </c>
      <c r="V2188" s="2">
        <v>0</v>
      </c>
      <c r="W2188" s="2">
        <v>0</v>
      </c>
      <c r="X2188" s="2">
        <v>0</v>
      </c>
      <c r="Y2188" s="2">
        <v>559.99</v>
      </c>
      <c r="Z2188" s="2">
        <v>0</v>
      </c>
      <c r="AA2188" s="2">
        <v>559.99</v>
      </c>
    </row>
    <row r="2189" spans="1:27" ht="15" customHeight="1" x14ac:dyDescent="0.25">
      <c r="A2189" s="75" t="str">
        <f t="shared" si="102"/>
        <v>LEINNF5.5</v>
      </c>
      <c r="B2189" s="75">
        <f>VLOOKUP(L2189,Mapping!D:F,3,0)</f>
        <v>5.5</v>
      </c>
      <c r="C2189" s="75" t="str">
        <f>VLOOKUP(L2189,Mapping!D:G,4,0)</f>
        <v>Ignore</v>
      </c>
      <c r="D2189" s="78">
        <f t="shared" si="103"/>
        <v>-3.0658000000000004E-4</v>
      </c>
      <c r="E2189" s="78">
        <f t="shared" si="104"/>
        <v>-3.0658000000000004E-4</v>
      </c>
      <c r="F2189" s="76">
        <f>VLOOKUP(L2189,Mapping!D:H,5,0)</f>
        <v>0</v>
      </c>
      <c r="G2189" s="1" t="s">
        <v>648</v>
      </c>
      <c r="H2189" s="1" t="s">
        <v>390</v>
      </c>
      <c r="I2189" s="1" t="s">
        <v>393</v>
      </c>
      <c r="J2189" s="6">
        <v>460000</v>
      </c>
      <c r="K2189" s="1" t="s">
        <v>742</v>
      </c>
      <c r="L2189" s="6">
        <v>460100</v>
      </c>
      <c r="M2189" s="2">
        <v>0</v>
      </c>
      <c r="N2189" s="1" t="s">
        <v>815</v>
      </c>
      <c r="O2189" s="1" t="s">
        <v>651</v>
      </c>
      <c r="P2189" s="2">
        <v>0</v>
      </c>
      <c r="Q2189" s="2">
        <v>0</v>
      </c>
      <c r="R2189" s="2">
        <v>-3065.8</v>
      </c>
      <c r="S2189" s="2">
        <v>0</v>
      </c>
      <c r="T2189" s="2">
        <v>-3065.8</v>
      </c>
      <c r="U2189" s="2">
        <v>0</v>
      </c>
      <c r="V2189" s="2">
        <v>0</v>
      </c>
      <c r="W2189" s="2">
        <v>0</v>
      </c>
      <c r="X2189" s="2">
        <v>-3065.8</v>
      </c>
      <c r="Y2189" s="2">
        <v>0</v>
      </c>
      <c r="Z2189" s="2">
        <v>-3065.8</v>
      </c>
      <c r="AA2189" s="2">
        <v>0</v>
      </c>
    </row>
    <row r="2190" spans="1:27" ht="15" customHeight="1" x14ac:dyDescent="0.25">
      <c r="A2190" s="75" t="str">
        <f t="shared" si="102"/>
        <v>LEINNF5.5</v>
      </c>
      <c r="B2190" s="75">
        <f>VLOOKUP(L2190,Mapping!D:F,3,0)</f>
        <v>5.5</v>
      </c>
      <c r="C2190" s="75" t="str">
        <f>VLOOKUP(L2190,Mapping!D:G,4,0)</f>
        <v>Ignore</v>
      </c>
      <c r="D2190" s="78">
        <f t="shared" si="103"/>
        <v>-6.5781699999999999E-4</v>
      </c>
      <c r="E2190" s="78">
        <f t="shared" si="104"/>
        <v>-6.5781699999999999E-4</v>
      </c>
      <c r="F2190" s="76">
        <f>VLOOKUP(L2190,Mapping!D:H,5,0)</f>
        <v>0</v>
      </c>
      <c r="G2190" s="1" t="s">
        <v>648</v>
      </c>
      <c r="H2190" s="1" t="s">
        <v>390</v>
      </c>
      <c r="I2190" s="1" t="s">
        <v>393</v>
      </c>
      <c r="J2190" s="6">
        <v>460000</v>
      </c>
      <c r="K2190" s="1" t="s">
        <v>742</v>
      </c>
      <c r="L2190" s="6">
        <v>460101</v>
      </c>
      <c r="M2190" s="2">
        <v>0</v>
      </c>
      <c r="N2190" s="1" t="s">
        <v>818</v>
      </c>
      <c r="O2190" s="1" t="s">
        <v>651</v>
      </c>
      <c r="P2190" s="2">
        <v>0</v>
      </c>
      <c r="Q2190" s="2">
        <v>0</v>
      </c>
      <c r="R2190" s="2">
        <v>-6578.17</v>
      </c>
      <c r="S2190" s="2">
        <v>0</v>
      </c>
      <c r="T2190" s="2">
        <v>-6578.17</v>
      </c>
      <c r="U2190" s="2">
        <v>0</v>
      </c>
      <c r="V2190" s="2">
        <v>0</v>
      </c>
      <c r="W2190" s="2">
        <v>0</v>
      </c>
      <c r="X2190" s="2">
        <v>-6578.17</v>
      </c>
      <c r="Y2190" s="2">
        <v>0</v>
      </c>
      <c r="Z2190" s="2">
        <v>-6578.17</v>
      </c>
      <c r="AA2190" s="2">
        <v>0</v>
      </c>
    </row>
    <row r="2191" spans="1:27" ht="15" customHeight="1" x14ac:dyDescent="0.25">
      <c r="A2191" s="75" t="str">
        <f t="shared" si="102"/>
        <v>LEINNF5.5</v>
      </c>
      <c r="B2191" s="75">
        <f>VLOOKUP(L2191,Mapping!D:F,3,0)</f>
        <v>5.5</v>
      </c>
      <c r="C2191" s="75" t="str">
        <f>VLOOKUP(L2191,Mapping!D:G,4,0)</f>
        <v>Ignore</v>
      </c>
      <c r="D2191" s="78">
        <f t="shared" si="103"/>
        <v>6.4406000000000006E-5</v>
      </c>
      <c r="E2191" s="78">
        <f t="shared" si="104"/>
        <v>6.4406000000000006E-5</v>
      </c>
      <c r="F2191" s="76">
        <f>VLOOKUP(L2191,Mapping!D:H,5,0)</f>
        <v>0</v>
      </c>
      <c r="G2191" s="1" t="s">
        <v>648</v>
      </c>
      <c r="H2191" s="1" t="s">
        <v>390</v>
      </c>
      <c r="I2191" s="1" t="s">
        <v>393</v>
      </c>
      <c r="J2191" s="6">
        <v>460000</v>
      </c>
      <c r="K2191" s="1" t="s">
        <v>742</v>
      </c>
      <c r="L2191" s="6">
        <v>460102</v>
      </c>
      <c r="M2191" s="2">
        <v>0</v>
      </c>
      <c r="N2191" s="1" t="s">
        <v>819</v>
      </c>
      <c r="O2191" s="1" t="s">
        <v>651</v>
      </c>
      <c r="P2191" s="2">
        <v>0</v>
      </c>
      <c r="Q2191" s="2">
        <v>0</v>
      </c>
      <c r="R2191" s="2">
        <v>0</v>
      </c>
      <c r="S2191" s="2">
        <v>644.06000000000006</v>
      </c>
      <c r="T2191" s="2">
        <v>0</v>
      </c>
      <c r="U2191" s="2">
        <v>644.06000000000006</v>
      </c>
      <c r="V2191" s="2">
        <v>0</v>
      </c>
      <c r="W2191" s="2">
        <v>0</v>
      </c>
      <c r="X2191" s="2">
        <v>0</v>
      </c>
      <c r="Y2191" s="2">
        <v>644.06000000000006</v>
      </c>
      <c r="Z2191" s="2">
        <v>0</v>
      </c>
      <c r="AA2191" s="2">
        <v>644.06000000000006</v>
      </c>
    </row>
    <row r="2192" spans="1:27" ht="15" customHeight="1" x14ac:dyDescent="0.25">
      <c r="A2192" s="75" t="str">
        <f t="shared" si="102"/>
        <v>LEINNF5.5</v>
      </c>
      <c r="B2192" s="75">
        <f>VLOOKUP(L2192,Mapping!D:F,3,0)</f>
        <v>5.5</v>
      </c>
      <c r="C2192" s="75" t="str">
        <f>VLOOKUP(L2192,Mapping!D:G,4,0)</f>
        <v>Ignore</v>
      </c>
      <c r="D2192" s="78">
        <f t="shared" si="103"/>
        <v>8.5833899999999996E-4</v>
      </c>
      <c r="E2192" s="78">
        <f t="shared" si="104"/>
        <v>8.5833899999999996E-4</v>
      </c>
      <c r="F2192" s="76">
        <f>VLOOKUP(L2192,Mapping!D:H,5,0)</f>
        <v>0</v>
      </c>
      <c r="G2192" s="1" t="s">
        <v>648</v>
      </c>
      <c r="H2192" s="1" t="s">
        <v>390</v>
      </c>
      <c r="I2192" s="1" t="s">
        <v>393</v>
      </c>
      <c r="J2192" s="6">
        <v>460000</v>
      </c>
      <c r="K2192" s="1" t="s">
        <v>742</v>
      </c>
      <c r="L2192" s="6">
        <v>460143</v>
      </c>
      <c r="M2192" s="2">
        <v>0</v>
      </c>
      <c r="N2192" s="1" t="s">
        <v>816</v>
      </c>
      <c r="O2192" s="1" t="s">
        <v>651</v>
      </c>
      <c r="P2192" s="2">
        <v>0</v>
      </c>
      <c r="Q2192" s="2">
        <v>0</v>
      </c>
      <c r="R2192" s="2">
        <v>0</v>
      </c>
      <c r="S2192" s="2">
        <v>8583.39</v>
      </c>
      <c r="T2192" s="2">
        <v>0</v>
      </c>
      <c r="U2192" s="2">
        <v>8583.39</v>
      </c>
      <c r="V2192" s="2">
        <v>0</v>
      </c>
      <c r="W2192" s="2">
        <v>0</v>
      </c>
      <c r="X2192" s="2">
        <v>0</v>
      </c>
      <c r="Y2192" s="2">
        <v>8583.39</v>
      </c>
      <c r="Z2192" s="2">
        <v>0</v>
      </c>
      <c r="AA2192" s="2">
        <v>8583.39</v>
      </c>
    </row>
    <row r="2193" spans="1:27" ht="15" customHeight="1" x14ac:dyDescent="0.25">
      <c r="A2193" s="75" t="str">
        <f t="shared" si="102"/>
        <v>LEINNF5.5</v>
      </c>
      <c r="B2193" s="75">
        <f>VLOOKUP(L2193,Mapping!D:F,3,0)</f>
        <v>5.5</v>
      </c>
      <c r="C2193" s="75" t="str">
        <f>VLOOKUP(L2193,Mapping!D:G,4,0)</f>
        <v>Ignore</v>
      </c>
      <c r="D2193" s="78">
        <f t="shared" si="103"/>
        <v>4.1652E-5</v>
      </c>
      <c r="E2193" s="78">
        <f t="shared" si="104"/>
        <v>4.1652E-5</v>
      </c>
      <c r="F2193" s="76">
        <f>VLOOKUP(L2193,Mapping!D:H,5,0)</f>
        <v>0</v>
      </c>
      <c r="G2193" s="1" t="s">
        <v>648</v>
      </c>
      <c r="H2193" s="1" t="s">
        <v>390</v>
      </c>
      <c r="I2193" s="1" t="s">
        <v>393</v>
      </c>
      <c r="J2193" s="6">
        <v>460000</v>
      </c>
      <c r="K2193" s="1" t="s">
        <v>742</v>
      </c>
      <c r="L2193" s="6">
        <v>460144</v>
      </c>
      <c r="M2193" s="2">
        <v>0</v>
      </c>
      <c r="N2193" s="1" t="s">
        <v>820</v>
      </c>
      <c r="O2193" s="1" t="s">
        <v>651</v>
      </c>
      <c r="P2193" s="2">
        <v>0</v>
      </c>
      <c r="Q2193" s="2">
        <v>0</v>
      </c>
      <c r="R2193" s="2">
        <v>0</v>
      </c>
      <c r="S2193" s="2">
        <v>416.52</v>
      </c>
      <c r="T2193" s="2">
        <v>0</v>
      </c>
      <c r="U2193" s="2">
        <v>416.52</v>
      </c>
      <c r="V2193" s="2">
        <v>0</v>
      </c>
      <c r="W2193" s="2">
        <v>0</v>
      </c>
      <c r="X2193" s="2">
        <v>0</v>
      </c>
      <c r="Y2193" s="2">
        <v>416.52</v>
      </c>
      <c r="Z2193" s="2">
        <v>0</v>
      </c>
      <c r="AA2193" s="2">
        <v>416.52</v>
      </c>
    </row>
    <row r="2194" spans="1:27" ht="15" customHeight="1" x14ac:dyDescent="0.25">
      <c r="A2194" s="75" t="str">
        <f t="shared" si="102"/>
        <v>LEINNF5.3</v>
      </c>
      <c r="B2194" s="75">
        <f>VLOOKUP(L2194,Mapping!D:F,3,0)</f>
        <v>5.3</v>
      </c>
      <c r="C2194" s="75" t="str">
        <f>VLOOKUP(L2194,Mapping!D:G,4,0)</f>
        <v>Ignore</v>
      </c>
      <c r="D2194" s="78">
        <f t="shared" si="103"/>
        <v>-2.9212197999999998E-2</v>
      </c>
      <c r="E2194" s="78">
        <f t="shared" si="104"/>
        <v>-2.9212197999999998E-2</v>
      </c>
      <c r="F2194" s="76">
        <f>VLOOKUP(L2194,Mapping!D:H,5,0)</f>
        <v>0</v>
      </c>
      <c r="G2194" s="1" t="s">
        <v>648</v>
      </c>
      <c r="H2194" s="1" t="s">
        <v>390</v>
      </c>
      <c r="I2194" s="1" t="s">
        <v>393</v>
      </c>
      <c r="J2194" s="6">
        <v>510000</v>
      </c>
      <c r="K2194" s="1" t="s">
        <v>745</v>
      </c>
      <c r="L2194" s="6">
        <v>511100</v>
      </c>
      <c r="M2194" s="2">
        <v>0</v>
      </c>
      <c r="N2194" s="1" t="s">
        <v>782</v>
      </c>
      <c r="O2194" s="1" t="s">
        <v>651</v>
      </c>
      <c r="P2194" s="2">
        <v>0</v>
      </c>
      <c r="Q2194" s="2">
        <v>0</v>
      </c>
      <c r="R2194" s="2">
        <v>-292121.98</v>
      </c>
      <c r="S2194" s="2">
        <v>0</v>
      </c>
      <c r="T2194" s="2">
        <v>-292121.98</v>
      </c>
      <c r="U2194" s="2">
        <v>0</v>
      </c>
      <c r="V2194" s="2">
        <v>0</v>
      </c>
      <c r="W2194" s="2">
        <v>0</v>
      </c>
      <c r="X2194" s="2">
        <v>-292121.98</v>
      </c>
      <c r="Y2194" s="2">
        <v>0</v>
      </c>
      <c r="Z2194" s="2">
        <v>-292121.98</v>
      </c>
      <c r="AA2194" s="2">
        <v>0</v>
      </c>
    </row>
    <row r="2195" spans="1:27" ht="15" customHeight="1" x14ac:dyDescent="0.25">
      <c r="A2195" s="75" t="str">
        <f t="shared" si="102"/>
        <v>LEINNF6.3</v>
      </c>
      <c r="B2195" s="75">
        <f>VLOOKUP(L2195,Mapping!D:F,3,0)</f>
        <v>6.3</v>
      </c>
      <c r="C2195" s="75" t="str">
        <f>VLOOKUP(L2195,Mapping!D:G,4,0)</f>
        <v>Mirror</v>
      </c>
      <c r="D2195" s="78">
        <f t="shared" si="103"/>
        <v>-3.6047299999999999E-4</v>
      </c>
      <c r="E2195" s="78">
        <f t="shared" si="104"/>
        <v>-3.6047299999999999E-4</v>
      </c>
      <c r="F2195" s="76">
        <f>VLOOKUP(L2195,Mapping!D:H,5,0)</f>
        <v>0</v>
      </c>
      <c r="G2195" s="1" t="s">
        <v>648</v>
      </c>
      <c r="H2195" s="1" t="s">
        <v>390</v>
      </c>
      <c r="I2195" s="1" t="s">
        <v>393</v>
      </c>
      <c r="J2195" s="6">
        <v>550000</v>
      </c>
      <c r="K2195" s="1" t="s">
        <v>752</v>
      </c>
      <c r="L2195" s="6">
        <v>553007</v>
      </c>
      <c r="M2195" s="2">
        <v>0</v>
      </c>
      <c r="N2195" s="1" t="s">
        <v>753</v>
      </c>
      <c r="O2195" s="1" t="s">
        <v>651</v>
      </c>
      <c r="P2195" s="2">
        <v>0</v>
      </c>
      <c r="Q2195" s="2">
        <v>0</v>
      </c>
      <c r="R2195" s="2">
        <v>-3604.73</v>
      </c>
      <c r="S2195" s="2">
        <v>0</v>
      </c>
      <c r="T2195" s="2">
        <v>-3604.73</v>
      </c>
      <c r="U2195" s="2">
        <v>0</v>
      </c>
      <c r="V2195" s="2">
        <v>0</v>
      </c>
      <c r="W2195" s="2">
        <v>0</v>
      </c>
      <c r="X2195" s="2">
        <v>-3604.73</v>
      </c>
      <c r="Y2195" s="2">
        <v>0</v>
      </c>
      <c r="Z2195" s="2">
        <v>-3604.73</v>
      </c>
      <c r="AA2195" s="2">
        <v>0</v>
      </c>
    </row>
    <row r="2196" spans="1:27" ht="15" customHeight="1" x14ac:dyDescent="0.25">
      <c r="A2196" s="75" t="str">
        <f t="shared" si="102"/>
        <v>LEINNF6.3</v>
      </c>
      <c r="B2196" s="75">
        <f>VLOOKUP(L2196,Mapping!D:F,3,0)</f>
        <v>6.3</v>
      </c>
      <c r="C2196" s="75" t="str">
        <f>VLOOKUP(L2196,Mapping!D:G,4,0)</f>
        <v>Mirror</v>
      </c>
      <c r="D2196" s="78">
        <f t="shared" si="103"/>
        <v>-2.3600000000000001E-3</v>
      </c>
      <c r="E2196" s="78">
        <f t="shared" si="104"/>
        <v>-2.3600000000000001E-3</v>
      </c>
      <c r="F2196" s="76">
        <f>VLOOKUP(L2196,Mapping!D:H,5,0)</f>
        <v>0</v>
      </c>
      <c r="G2196" s="1" t="s">
        <v>648</v>
      </c>
      <c r="H2196" s="1" t="s">
        <v>390</v>
      </c>
      <c r="I2196" s="1" t="s">
        <v>393</v>
      </c>
      <c r="J2196" s="6">
        <v>550000</v>
      </c>
      <c r="K2196" s="1" t="s">
        <v>752</v>
      </c>
      <c r="L2196" s="6">
        <v>553020</v>
      </c>
      <c r="M2196" s="2">
        <v>0</v>
      </c>
      <c r="N2196" s="1" t="s">
        <v>1652</v>
      </c>
      <c r="O2196" s="1" t="s">
        <v>651</v>
      </c>
      <c r="P2196" s="2">
        <v>0</v>
      </c>
      <c r="Q2196" s="2">
        <v>0</v>
      </c>
      <c r="R2196" s="2">
        <v>-23600</v>
      </c>
      <c r="S2196" s="2">
        <v>0</v>
      </c>
      <c r="T2196" s="2">
        <v>-23600</v>
      </c>
      <c r="U2196" s="2">
        <v>0</v>
      </c>
      <c r="V2196" s="2">
        <v>0</v>
      </c>
      <c r="W2196" s="2">
        <v>0</v>
      </c>
      <c r="X2196" s="2">
        <v>-23600</v>
      </c>
      <c r="Y2196" s="2">
        <v>0</v>
      </c>
      <c r="Z2196" s="2">
        <v>-23600</v>
      </c>
      <c r="AA2196" s="2">
        <v>0</v>
      </c>
    </row>
    <row r="2197" spans="1:27" ht="15" customHeight="1" x14ac:dyDescent="0.25">
      <c r="A2197" s="75" t="str">
        <f t="shared" si="102"/>
        <v>LEINNF6.3</v>
      </c>
      <c r="B2197" s="75">
        <f>VLOOKUP(L2197,Mapping!D:F,3,0)</f>
        <v>6.3</v>
      </c>
      <c r="C2197" s="75" t="str">
        <f>VLOOKUP(L2197,Mapping!D:G,4,0)</f>
        <v>Mirror</v>
      </c>
      <c r="D2197" s="78">
        <f t="shared" si="103"/>
        <v>-1.9112000000000001E-3</v>
      </c>
      <c r="E2197" s="78">
        <f t="shared" si="104"/>
        <v>-1.9112000000000001E-3</v>
      </c>
      <c r="F2197" s="76">
        <f>VLOOKUP(L2197,Mapping!D:H,5,0)</f>
        <v>0</v>
      </c>
      <c r="G2197" s="1" t="s">
        <v>648</v>
      </c>
      <c r="H2197" s="1" t="s">
        <v>390</v>
      </c>
      <c r="I2197" s="1" t="s">
        <v>393</v>
      </c>
      <c r="J2197" s="6">
        <v>550000</v>
      </c>
      <c r="K2197" s="1" t="s">
        <v>752</v>
      </c>
      <c r="L2197" s="6">
        <v>553107</v>
      </c>
      <c r="M2197" s="2">
        <v>0</v>
      </c>
      <c r="N2197" s="1" t="s">
        <v>755</v>
      </c>
      <c r="O2197" s="1" t="s">
        <v>651</v>
      </c>
      <c r="P2197" s="2">
        <v>0</v>
      </c>
      <c r="Q2197" s="2">
        <v>0</v>
      </c>
      <c r="R2197" s="2">
        <v>-19112</v>
      </c>
      <c r="S2197" s="2">
        <v>0</v>
      </c>
      <c r="T2197" s="2">
        <v>-19112</v>
      </c>
      <c r="U2197" s="2">
        <v>0</v>
      </c>
      <c r="V2197" s="2">
        <v>0</v>
      </c>
      <c r="W2197" s="2">
        <v>0</v>
      </c>
      <c r="X2197" s="2">
        <v>-19112</v>
      </c>
      <c r="Y2197" s="2">
        <v>0</v>
      </c>
      <c r="Z2197" s="2">
        <v>-19112</v>
      </c>
      <c r="AA2197" s="2">
        <v>0</v>
      </c>
    </row>
    <row r="2198" spans="1:27" ht="15" customHeight="1" x14ac:dyDescent="0.25">
      <c r="A2198" s="75" t="str">
        <f t="shared" si="102"/>
        <v>LEINNF6.3</v>
      </c>
      <c r="B2198" s="75">
        <f>VLOOKUP(L2198,Mapping!D:F,3,0)</f>
        <v>6.3</v>
      </c>
      <c r="C2198" s="75" t="str">
        <f>VLOOKUP(L2198,Mapping!D:G,4,0)</f>
        <v>Mirror</v>
      </c>
      <c r="D2198" s="78">
        <f t="shared" si="103"/>
        <v>4.0434728000000003E-2</v>
      </c>
      <c r="E2198" s="78">
        <f t="shared" si="104"/>
        <v>4.0434728000000003E-2</v>
      </c>
      <c r="F2198" s="76">
        <f>VLOOKUP(L2198,Mapping!D:H,5,0)</f>
        <v>0</v>
      </c>
      <c r="G2198" s="1" t="s">
        <v>648</v>
      </c>
      <c r="H2198" s="1" t="s">
        <v>390</v>
      </c>
      <c r="I2198" s="1" t="s">
        <v>393</v>
      </c>
      <c r="J2198" s="6">
        <v>550000</v>
      </c>
      <c r="K2198" s="1" t="s">
        <v>752</v>
      </c>
      <c r="L2198" s="6">
        <v>553111</v>
      </c>
      <c r="M2198" s="2">
        <v>0</v>
      </c>
      <c r="N2198" s="1" t="s">
        <v>756</v>
      </c>
      <c r="O2198" s="1" t="s">
        <v>651</v>
      </c>
      <c r="P2198" s="2">
        <v>0</v>
      </c>
      <c r="Q2198" s="2">
        <v>0</v>
      </c>
      <c r="R2198" s="2">
        <v>0</v>
      </c>
      <c r="S2198" s="2">
        <v>404347.28</v>
      </c>
      <c r="T2198" s="2">
        <v>0</v>
      </c>
      <c r="U2198" s="2">
        <v>404347.28</v>
      </c>
      <c r="V2198" s="2">
        <v>0</v>
      </c>
      <c r="W2198" s="2">
        <v>0</v>
      </c>
      <c r="X2198" s="2">
        <v>0</v>
      </c>
      <c r="Y2198" s="2">
        <v>404347.28</v>
      </c>
      <c r="Z2198" s="2">
        <v>0</v>
      </c>
      <c r="AA2198" s="2">
        <v>404347.28</v>
      </c>
    </row>
    <row r="2199" spans="1:27" ht="15" customHeight="1" x14ac:dyDescent="0.25">
      <c r="A2199" s="75" t="str">
        <f t="shared" si="102"/>
        <v>LEINNF6.2</v>
      </c>
      <c r="B2199" s="75">
        <f>VLOOKUP(L2199,Mapping!D:F,3,0)</f>
        <v>6.2</v>
      </c>
      <c r="C2199" s="75" t="str">
        <f>VLOOKUP(L2199,Mapping!D:G,4,0)</f>
        <v>Mirror</v>
      </c>
      <c r="D2199" s="78">
        <f t="shared" si="103"/>
        <v>-2.5791700000000003E-4</v>
      </c>
      <c r="E2199" s="78">
        <f t="shared" si="104"/>
        <v>-2.5791700000000003E-4</v>
      </c>
      <c r="F2199" s="76">
        <f>VLOOKUP(L2199,Mapping!D:H,5,0)</f>
        <v>0</v>
      </c>
      <c r="G2199" s="1" t="s">
        <v>648</v>
      </c>
      <c r="H2199" s="1" t="s">
        <v>390</v>
      </c>
      <c r="I2199" s="1" t="s">
        <v>393</v>
      </c>
      <c r="J2199" s="6">
        <v>550000</v>
      </c>
      <c r="K2199" s="1" t="s">
        <v>752</v>
      </c>
      <c r="L2199" s="6">
        <v>553131</v>
      </c>
      <c r="M2199" s="2">
        <v>0</v>
      </c>
      <c r="N2199" s="1" t="s">
        <v>757</v>
      </c>
      <c r="O2199" s="1" t="s">
        <v>651</v>
      </c>
      <c r="P2199" s="2">
        <v>0</v>
      </c>
      <c r="Q2199" s="2">
        <v>0</v>
      </c>
      <c r="R2199" s="2">
        <v>-2579.17</v>
      </c>
      <c r="S2199" s="2">
        <v>0</v>
      </c>
      <c r="T2199" s="2">
        <v>-2579.17</v>
      </c>
      <c r="U2199" s="2">
        <v>0</v>
      </c>
      <c r="V2199" s="2">
        <v>0</v>
      </c>
      <c r="W2199" s="2">
        <v>0</v>
      </c>
      <c r="X2199" s="2">
        <v>-2579.17</v>
      </c>
      <c r="Y2199" s="2">
        <v>0</v>
      </c>
      <c r="Z2199" s="2">
        <v>-2579.17</v>
      </c>
      <c r="AA2199" s="2">
        <v>0</v>
      </c>
    </row>
    <row r="2200" spans="1:27" ht="15" customHeight="1" x14ac:dyDescent="0.25">
      <c r="A2200" s="75" t="str">
        <f t="shared" si="102"/>
        <v>LEINNF6.3</v>
      </c>
      <c r="B2200" s="75">
        <f>VLOOKUP(L2200,Mapping!D:F,3,0)</f>
        <v>6.3</v>
      </c>
      <c r="C2200" s="75" t="str">
        <f>VLOOKUP(L2200,Mapping!D:G,4,0)</f>
        <v>Mirror</v>
      </c>
      <c r="D2200" s="78">
        <f t="shared" si="103"/>
        <v>-2.8295700000000002E-4</v>
      </c>
      <c r="E2200" s="78">
        <f t="shared" si="104"/>
        <v>-2.8295700000000002E-4</v>
      </c>
      <c r="F2200" s="76">
        <f>VLOOKUP(L2200,Mapping!D:H,5,0)</f>
        <v>0</v>
      </c>
      <c r="G2200" s="1" t="s">
        <v>648</v>
      </c>
      <c r="H2200" s="1" t="s">
        <v>390</v>
      </c>
      <c r="I2200" s="1" t="s">
        <v>393</v>
      </c>
      <c r="J2200" s="6">
        <v>550000</v>
      </c>
      <c r="K2200" s="1" t="s">
        <v>752</v>
      </c>
      <c r="L2200" s="6">
        <v>553141</v>
      </c>
      <c r="M2200" s="2">
        <v>0</v>
      </c>
      <c r="N2200" s="1" t="s">
        <v>758</v>
      </c>
      <c r="O2200" s="1" t="s">
        <v>651</v>
      </c>
      <c r="P2200" s="2">
        <v>0</v>
      </c>
      <c r="Q2200" s="2">
        <v>0</v>
      </c>
      <c r="R2200" s="2">
        <v>-2829.57</v>
      </c>
      <c r="S2200" s="2">
        <v>0</v>
      </c>
      <c r="T2200" s="2">
        <v>-2829.57</v>
      </c>
      <c r="U2200" s="2">
        <v>0</v>
      </c>
      <c r="V2200" s="2">
        <v>0</v>
      </c>
      <c r="W2200" s="2">
        <v>0</v>
      </c>
      <c r="X2200" s="2">
        <v>-2829.57</v>
      </c>
      <c r="Y2200" s="2">
        <v>0</v>
      </c>
      <c r="Z2200" s="2">
        <v>-2829.57</v>
      </c>
      <c r="AA2200" s="2">
        <v>0</v>
      </c>
    </row>
    <row r="2201" spans="1:27" ht="15" customHeight="1" x14ac:dyDescent="0.25">
      <c r="A2201" s="75" t="str">
        <f t="shared" si="102"/>
        <v>LEINNF6.3</v>
      </c>
      <c r="B2201" s="75">
        <f>VLOOKUP(L2201,Mapping!D:F,3,0)</f>
        <v>6.3</v>
      </c>
      <c r="C2201" s="75" t="str">
        <f>VLOOKUP(L2201,Mapping!D:G,4,0)</f>
        <v>Accrual</v>
      </c>
      <c r="D2201" s="78">
        <f t="shared" si="103"/>
        <v>-2.3596340000000002E-3</v>
      </c>
      <c r="E2201" s="78">
        <f t="shared" si="104"/>
        <v>-2.3596340000000002E-3</v>
      </c>
      <c r="F2201" s="76">
        <f>VLOOKUP(L2201,Mapping!D:H,5,0)</f>
        <v>0</v>
      </c>
      <c r="G2201" s="1" t="s">
        <v>648</v>
      </c>
      <c r="H2201" s="1" t="s">
        <v>390</v>
      </c>
      <c r="I2201" s="1" t="s">
        <v>393</v>
      </c>
      <c r="J2201" s="6">
        <v>550000</v>
      </c>
      <c r="K2201" s="1" t="s">
        <v>752</v>
      </c>
      <c r="L2201" s="6">
        <v>553171</v>
      </c>
      <c r="M2201" s="2">
        <v>0</v>
      </c>
      <c r="N2201" s="1" t="s">
        <v>759</v>
      </c>
      <c r="O2201" s="1" t="s">
        <v>651</v>
      </c>
      <c r="P2201" s="2">
        <v>0</v>
      </c>
      <c r="Q2201" s="2">
        <v>0</v>
      </c>
      <c r="R2201" s="2">
        <v>-23596.34</v>
      </c>
      <c r="S2201" s="2">
        <v>0</v>
      </c>
      <c r="T2201" s="2">
        <v>-23596.34</v>
      </c>
      <c r="U2201" s="2">
        <v>0</v>
      </c>
      <c r="V2201" s="2">
        <v>0</v>
      </c>
      <c r="W2201" s="2">
        <v>0</v>
      </c>
      <c r="X2201" s="2">
        <v>-23596.34</v>
      </c>
      <c r="Y2201" s="2">
        <v>0</v>
      </c>
      <c r="Z2201" s="2">
        <v>-23596.34</v>
      </c>
      <c r="AA2201" s="2">
        <v>0</v>
      </c>
    </row>
    <row r="2202" spans="1:27" ht="15" customHeight="1" x14ac:dyDescent="0.25">
      <c r="A2202" s="75" t="str">
        <f t="shared" si="102"/>
        <v>LEINNF6.3</v>
      </c>
      <c r="B2202" s="75">
        <f>VLOOKUP(L2202,Mapping!D:F,3,0)</f>
        <v>6.3</v>
      </c>
      <c r="C2202" s="75" t="str">
        <f>VLOOKUP(L2202,Mapping!D:G,4,0)</f>
        <v>Accrual</v>
      </c>
      <c r="D2202" s="78">
        <f t="shared" si="103"/>
        <v>-2.5100000000000001E-7</v>
      </c>
      <c r="E2202" s="78">
        <f t="shared" si="104"/>
        <v>-2.5100000000000001E-7</v>
      </c>
      <c r="F2202" s="76">
        <f>VLOOKUP(L2202,Mapping!D:H,5,0)</f>
        <v>0</v>
      </c>
      <c r="G2202" s="1" t="s">
        <v>648</v>
      </c>
      <c r="H2202" s="1" t="s">
        <v>390</v>
      </c>
      <c r="I2202" s="1" t="s">
        <v>393</v>
      </c>
      <c r="J2202" s="6">
        <v>550000</v>
      </c>
      <c r="K2202" s="1" t="s">
        <v>752</v>
      </c>
      <c r="L2202" s="6">
        <v>553176</v>
      </c>
      <c r="M2202" s="2">
        <v>0</v>
      </c>
      <c r="N2202" s="1" t="s">
        <v>760</v>
      </c>
      <c r="O2202" s="1" t="s">
        <v>651</v>
      </c>
      <c r="P2202" s="2">
        <v>0</v>
      </c>
      <c r="Q2202" s="2">
        <v>0</v>
      </c>
      <c r="R2202" s="2">
        <v>-2.5100000000000002</v>
      </c>
      <c r="S2202" s="2">
        <v>0</v>
      </c>
      <c r="T2202" s="2">
        <v>-2.5100000000000002</v>
      </c>
      <c r="U2202" s="2">
        <v>0</v>
      </c>
      <c r="V2202" s="2">
        <v>0</v>
      </c>
      <c r="W2202" s="2">
        <v>0</v>
      </c>
      <c r="X2202" s="2">
        <v>-2.5100000000000002</v>
      </c>
      <c r="Y2202" s="2">
        <v>0</v>
      </c>
      <c r="Z2202" s="2">
        <v>-2.5100000000000002</v>
      </c>
      <c r="AA2202" s="2">
        <v>0</v>
      </c>
    </row>
    <row r="2203" spans="1:27" ht="15" customHeight="1" x14ac:dyDescent="0.25">
      <c r="A2203" s="75" t="str">
        <f t="shared" si="102"/>
        <v>LEINNF6.3</v>
      </c>
      <c r="B2203" s="75">
        <f>VLOOKUP(L2203,Mapping!D:F,3,0)</f>
        <v>6.3</v>
      </c>
      <c r="C2203" s="75" t="str">
        <f>VLOOKUP(L2203,Mapping!D:G,4,0)</f>
        <v>Mirror</v>
      </c>
      <c r="D2203" s="78">
        <f t="shared" si="103"/>
        <v>-8.3188830000000009E-3</v>
      </c>
      <c r="E2203" s="78">
        <f t="shared" si="104"/>
        <v>-8.3188830000000009E-3</v>
      </c>
      <c r="F2203" s="76">
        <f>VLOOKUP(L2203,Mapping!D:H,5,0)</f>
        <v>0</v>
      </c>
      <c r="G2203" s="1" t="s">
        <v>648</v>
      </c>
      <c r="H2203" s="1" t="s">
        <v>390</v>
      </c>
      <c r="I2203" s="1" t="s">
        <v>393</v>
      </c>
      <c r="J2203" s="6">
        <v>550000</v>
      </c>
      <c r="K2203" s="1" t="s">
        <v>752</v>
      </c>
      <c r="L2203" s="6">
        <v>553180</v>
      </c>
      <c r="M2203" s="2">
        <v>0</v>
      </c>
      <c r="N2203" s="1" t="s">
        <v>761</v>
      </c>
      <c r="O2203" s="1" t="s">
        <v>651</v>
      </c>
      <c r="P2203" s="2">
        <v>0</v>
      </c>
      <c r="Q2203" s="2">
        <v>0</v>
      </c>
      <c r="R2203" s="2">
        <v>-83188.83</v>
      </c>
      <c r="S2203" s="2">
        <v>0</v>
      </c>
      <c r="T2203" s="2">
        <v>-83188.83</v>
      </c>
      <c r="U2203" s="2">
        <v>0</v>
      </c>
      <c r="V2203" s="2">
        <v>0</v>
      </c>
      <c r="W2203" s="2">
        <v>0</v>
      </c>
      <c r="X2203" s="2">
        <v>-83188.83</v>
      </c>
      <c r="Y2203" s="2">
        <v>0</v>
      </c>
      <c r="Z2203" s="2">
        <v>-83188.83</v>
      </c>
      <c r="AA2203" s="2">
        <v>0</v>
      </c>
    </row>
    <row r="2204" spans="1:27" ht="15" customHeight="1" x14ac:dyDescent="0.25">
      <c r="A2204" s="75" t="str">
        <f t="shared" si="102"/>
        <v>LEINNF6.3</v>
      </c>
      <c r="B2204" s="75">
        <f>VLOOKUP(L2204,Mapping!D:F,3,0)</f>
        <v>6.3</v>
      </c>
      <c r="C2204" s="75" t="str">
        <f>VLOOKUP(L2204,Mapping!D:G,4,0)</f>
        <v>Accrual</v>
      </c>
      <c r="D2204" s="78">
        <f t="shared" si="103"/>
        <v>-4.9058921999999998E-2</v>
      </c>
      <c r="E2204" s="78">
        <f t="shared" si="104"/>
        <v>-4.9058921999999998E-2</v>
      </c>
      <c r="F2204" s="76">
        <f>VLOOKUP(L2204,Mapping!D:H,5,0)</f>
        <v>0</v>
      </c>
      <c r="G2204" s="1" t="s">
        <v>648</v>
      </c>
      <c r="H2204" s="1" t="s">
        <v>390</v>
      </c>
      <c r="I2204" s="1" t="s">
        <v>393</v>
      </c>
      <c r="J2204" s="6">
        <v>550000</v>
      </c>
      <c r="K2204" s="1" t="s">
        <v>752</v>
      </c>
      <c r="L2204" s="6">
        <v>553190</v>
      </c>
      <c r="M2204" s="2">
        <v>0</v>
      </c>
      <c r="N2204" s="1" t="s">
        <v>762</v>
      </c>
      <c r="O2204" s="1" t="s">
        <v>651</v>
      </c>
      <c r="P2204" s="2">
        <v>0</v>
      </c>
      <c r="Q2204" s="2">
        <v>0</v>
      </c>
      <c r="R2204" s="2">
        <v>-490589.22</v>
      </c>
      <c r="S2204" s="2">
        <v>0</v>
      </c>
      <c r="T2204" s="2">
        <v>-490589.22</v>
      </c>
      <c r="U2204" s="2">
        <v>0</v>
      </c>
      <c r="V2204" s="2">
        <v>0</v>
      </c>
      <c r="W2204" s="2">
        <v>0</v>
      </c>
      <c r="X2204" s="2">
        <v>-490589.22</v>
      </c>
      <c r="Y2204" s="2">
        <v>0</v>
      </c>
      <c r="Z2204" s="2">
        <v>-490589.22</v>
      </c>
      <c r="AA2204" s="2">
        <v>0</v>
      </c>
    </row>
    <row r="2205" spans="1:27" ht="15" customHeight="1" x14ac:dyDescent="0.25">
      <c r="A2205" s="75" t="str">
        <f t="shared" si="102"/>
        <v>LEINNF6.3</v>
      </c>
      <c r="B2205" s="75">
        <f>VLOOKUP(L2205,Mapping!D:F,3,0)</f>
        <v>6.3</v>
      </c>
      <c r="C2205" s="75" t="str">
        <f>VLOOKUP(L2205,Mapping!D:G,4,0)</f>
        <v>Accrual</v>
      </c>
      <c r="D2205" s="78">
        <f t="shared" si="103"/>
        <v>-8.7780936000000004E-2</v>
      </c>
      <c r="E2205" s="78">
        <f t="shared" si="104"/>
        <v>-8.7780936000000004E-2</v>
      </c>
      <c r="F2205" s="76">
        <f>VLOOKUP(L2205,Mapping!D:H,5,0)</f>
        <v>0</v>
      </c>
      <c r="G2205" s="1" t="s">
        <v>648</v>
      </c>
      <c r="H2205" s="1" t="s">
        <v>390</v>
      </c>
      <c r="I2205" s="1" t="s">
        <v>393</v>
      </c>
      <c r="J2205" s="6">
        <v>550000</v>
      </c>
      <c r="K2205" s="1" t="s">
        <v>752</v>
      </c>
      <c r="L2205" s="6">
        <v>553202</v>
      </c>
      <c r="M2205" s="2">
        <v>0</v>
      </c>
      <c r="N2205" s="1" t="s">
        <v>764</v>
      </c>
      <c r="O2205" s="1" t="s">
        <v>651</v>
      </c>
      <c r="P2205" s="2">
        <v>0</v>
      </c>
      <c r="Q2205" s="2">
        <v>0</v>
      </c>
      <c r="R2205" s="2">
        <v>-877809.36</v>
      </c>
      <c r="S2205" s="2">
        <v>0</v>
      </c>
      <c r="T2205" s="2">
        <v>-877809.36</v>
      </c>
      <c r="U2205" s="2">
        <v>0</v>
      </c>
      <c r="V2205" s="2">
        <v>0</v>
      </c>
      <c r="W2205" s="2">
        <v>0</v>
      </c>
      <c r="X2205" s="2">
        <v>-877809.36</v>
      </c>
      <c r="Y2205" s="2">
        <v>0</v>
      </c>
      <c r="Z2205" s="2">
        <v>-877809.36</v>
      </c>
      <c r="AA2205" s="2">
        <v>0</v>
      </c>
    </row>
    <row r="2206" spans="1:27" ht="15" customHeight="1" x14ac:dyDescent="0.25">
      <c r="A2206" s="75" t="str">
        <f t="shared" si="102"/>
        <v>LEINNF6.3</v>
      </c>
      <c r="B2206" s="75">
        <f>VLOOKUP(L2206,Mapping!D:F,3,0)</f>
        <v>6.3</v>
      </c>
      <c r="C2206" s="75" t="str">
        <f>VLOOKUP(L2206,Mapping!D:G,4,0)</f>
        <v>Mirror</v>
      </c>
      <c r="D2206" s="78">
        <f t="shared" si="103"/>
        <v>4.3018884E-2</v>
      </c>
      <c r="E2206" s="78">
        <f t="shared" si="104"/>
        <v>4.3018884E-2</v>
      </c>
      <c r="F2206" s="76">
        <f>VLOOKUP(L2206,Mapping!D:H,5,0)</f>
        <v>0</v>
      </c>
      <c r="G2206" s="1" t="s">
        <v>648</v>
      </c>
      <c r="H2206" s="1" t="s">
        <v>390</v>
      </c>
      <c r="I2206" s="1" t="s">
        <v>393</v>
      </c>
      <c r="J2206" s="6">
        <v>550000</v>
      </c>
      <c r="K2206" s="1" t="s">
        <v>752</v>
      </c>
      <c r="L2206" s="6">
        <v>553208</v>
      </c>
      <c r="M2206" s="2">
        <v>0</v>
      </c>
      <c r="N2206" s="1" t="s">
        <v>765</v>
      </c>
      <c r="O2206" s="1" t="s">
        <v>651</v>
      </c>
      <c r="P2206" s="2">
        <v>0</v>
      </c>
      <c r="Q2206" s="2">
        <v>0</v>
      </c>
      <c r="R2206" s="2">
        <v>0</v>
      </c>
      <c r="S2206" s="2">
        <v>430188.84</v>
      </c>
      <c r="T2206" s="2">
        <v>0</v>
      </c>
      <c r="U2206" s="2">
        <v>430188.84</v>
      </c>
      <c r="V2206" s="2">
        <v>0</v>
      </c>
      <c r="W2206" s="2">
        <v>0</v>
      </c>
      <c r="X2206" s="2">
        <v>0</v>
      </c>
      <c r="Y2206" s="2">
        <v>430188.84</v>
      </c>
      <c r="Z2206" s="2">
        <v>0</v>
      </c>
      <c r="AA2206" s="2">
        <v>430188.84</v>
      </c>
    </row>
    <row r="2207" spans="1:27" ht="15" customHeight="1" x14ac:dyDescent="0.25">
      <c r="A2207" s="75" t="str">
        <f t="shared" si="102"/>
        <v>LEINNF6.3</v>
      </c>
      <c r="B2207" s="75">
        <f>VLOOKUP(L2207,Mapping!D:F,3,0)</f>
        <v>6.3</v>
      </c>
      <c r="C2207" s="75" t="str">
        <f>VLOOKUP(L2207,Mapping!D:G,4,0)</f>
        <v>Mirror</v>
      </c>
      <c r="D2207" s="78">
        <f t="shared" si="103"/>
        <v>-5.9000000000000003E-4</v>
      </c>
      <c r="E2207" s="78">
        <f t="shared" si="104"/>
        <v>-5.9000000000000003E-4</v>
      </c>
      <c r="F2207" s="76">
        <f>VLOOKUP(L2207,Mapping!D:H,5,0)</f>
        <v>0</v>
      </c>
      <c r="G2207" s="1" t="s">
        <v>648</v>
      </c>
      <c r="H2207" s="1" t="s">
        <v>390</v>
      </c>
      <c r="I2207" s="1" t="s">
        <v>393</v>
      </c>
      <c r="J2207" s="6">
        <v>550000</v>
      </c>
      <c r="K2207" s="1" t="s">
        <v>752</v>
      </c>
      <c r="L2207" s="6">
        <v>553213</v>
      </c>
      <c r="M2207" s="2">
        <v>0</v>
      </c>
      <c r="N2207" s="1" t="s">
        <v>766</v>
      </c>
      <c r="O2207" s="1" t="s">
        <v>651</v>
      </c>
      <c r="P2207" s="2">
        <v>0</v>
      </c>
      <c r="Q2207" s="2">
        <v>0</v>
      </c>
      <c r="R2207" s="2">
        <v>-5900</v>
      </c>
      <c r="S2207" s="2">
        <v>0</v>
      </c>
      <c r="T2207" s="2">
        <v>-5900</v>
      </c>
      <c r="U2207" s="2">
        <v>0</v>
      </c>
      <c r="V2207" s="2">
        <v>0</v>
      </c>
      <c r="W2207" s="2">
        <v>0</v>
      </c>
      <c r="X2207" s="2">
        <v>-5900</v>
      </c>
      <c r="Y2207" s="2">
        <v>0</v>
      </c>
      <c r="Z2207" s="2">
        <v>-5900</v>
      </c>
      <c r="AA2207" s="2">
        <v>0</v>
      </c>
    </row>
    <row r="2208" spans="1:27" ht="15" customHeight="1" x14ac:dyDescent="0.25">
      <c r="A2208" s="75" t="str">
        <f t="shared" si="102"/>
        <v>LEINNF6.3</v>
      </c>
      <c r="B2208" s="75">
        <f>VLOOKUP(L2208,Mapping!D:F,3,0)</f>
        <v>6.3</v>
      </c>
      <c r="C2208" s="75" t="str">
        <f>VLOOKUP(L2208,Mapping!D:G,4,0)</f>
        <v>Mirror</v>
      </c>
      <c r="D2208" s="78">
        <f t="shared" si="103"/>
        <v>-2.0273999999999999E-5</v>
      </c>
      <c r="E2208" s="78">
        <f t="shared" si="104"/>
        <v>-2.0273999999999999E-5</v>
      </c>
      <c r="F2208" s="76">
        <f>VLOOKUP(L2208,Mapping!D:H,5,0)</f>
        <v>0</v>
      </c>
      <c r="G2208" s="1" t="s">
        <v>648</v>
      </c>
      <c r="H2208" s="1" t="s">
        <v>390</v>
      </c>
      <c r="I2208" s="1" t="s">
        <v>393</v>
      </c>
      <c r="J2208" s="6">
        <v>550000</v>
      </c>
      <c r="K2208" s="1" t="s">
        <v>752</v>
      </c>
      <c r="L2208" s="6">
        <v>553219</v>
      </c>
      <c r="M2208" s="2">
        <v>0</v>
      </c>
      <c r="N2208" s="1" t="s">
        <v>951</v>
      </c>
      <c r="O2208" s="1" t="s">
        <v>651</v>
      </c>
      <c r="P2208" s="2">
        <v>0</v>
      </c>
      <c r="Q2208" s="2">
        <v>0</v>
      </c>
      <c r="R2208" s="2">
        <v>-202.74</v>
      </c>
      <c r="S2208" s="2">
        <v>0</v>
      </c>
      <c r="T2208" s="2">
        <v>-202.74</v>
      </c>
      <c r="U2208" s="2">
        <v>0</v>
      </c>
      <c r="V2208" s="2">
        <v>0</v>
      </c>
      <c r="W2208" s="2">
        <v>0</v>
      </c>
      <c r="X2208" s="2">
        <v>-202.74</v>
      </c>
      <c r="Y2208" s="2">
        <v>0</v>
      </c>
      <c r="Z2208" s="2">
        <v>-202.74</v>
      </c>
      <c r="AA2208" s="2">
        <v>0</v>
      </c>
    </row>
    <row r="2209" spans="1:27" ht="15" customHeight="1" x14ac:dyDescent="0.25">
      <c r="A2209" s="75" t="str">
        <f t="shared" si="102"/>
        <v>LEINNF6.3</v>
      </c>
      <c r="B2209" s="75">
        <f>VLOOKUP(L2209,Mapping!D:F,3,0)</f>
        <v>6.3</v>
      </c>
      <c r="C2209" s="75" t="str">
        <f>VLOOKUP(L2209,Mapping!D:G,4,0)</f>
        <v>Mirror</v>
      </c>
      <c r="D2209" s="78">
        <f t="shared" si="103"/>
        <v>-2.24E-2</v>
      </c>
      <c r="E2209" s="78">
        <f t="shared" si="104"/>
        <v>-2.24E-2</v>
      </c>
      <c r="F2209" s="76">
        <f>VLOOKUP(L2209,Mapping!D:H,5,0)</f>
        <v>0</v>
      </c>
      <c r="G2209" s="1" t="s">
        <v>648</v>
      </c>
      <c r="H2209" s="1" t="s">
        <v>390</v>
      </c>
      <c r="I2209" s="1" t="s">
        <v>393</v>
      </c>
      <c r="J2209" s="6">
        <v>550000</v>
      </c>
      <c r="K2209" s="1" t="s">
        <v>752</v>
      </c>
      <c r="L2209" s="6">
        <v>553983</v>
      </c>
      <c r="M2209" s="2">
        <v>0</v>
      </c>
      <c r="N2209" s="1" t="s">
        <v>1025</v>
      </c>
      <c r="O2209" s="1" t="s">
        <v>651</v>
      </c>
      <c r="P2209" s="2">
        <v>0</v>
      </c>
      <c r="Q2209" s="2">
        <v>0</v>
      </c>
      <c r="R2209" s="2">
        <v>-224000</v>
      </c>
      <c r="S2209" s="2">
        <v>0</v>
      </c>
      <c r="T2209" s="2">
        <v>-224000</v>
      </c>
      <c r="U2209" s="2">
        <v>0</v>
      </c>
      <c r="V2209" s="2">
        <v>0</v>
      </c>
      <c r="W2209" s="2">
        <v>0</v>
      </c>
      <c r="X2209" s="2">
        <v>-224000</v>
      </c>
      <c r="Y2209" s="2">
        <v>0</v>
      </c>
      <c r="Z2209" s="2">
        <v>-224000</v>
      </c>
      <c r="AA2209" s="2">
        <v>0</v>
      </c>
    </row>
    <row r="2210" spans="1:27" ht="15" customHeight="1" x14ac:dyDescent="0.25">
      <c r="A2210" s="75" t="str">
        <f t="shared" si="102"/>
        <v>LEINNF6.3</v>
      </c>
      <c r="B2210" s="75">
        <f>VLOOKUP(L2210,Mapping!D:F,3,0)</f>
        <v>6.3</v>
      </c>
      <c r="C2210" s="75" t="str">
        <f>VLOOKUP(L2210,Mapping!D:G,4,0)</f>
        <v>Accrual</v>
      </c>
      <c r="D2210" s="78">
        <f t="shared" si="103"/>
        <v>-2.3596340000000002E-3</v>
      </c>
      <c r="E2210" s="78">
        <f t="shared" si="104"/>
        <v>-2.3596340000000002E-3</v>
      </c>
      <c r="F2210" s="76">
        <f>VLOOKUP(L2210,Mapping!D:H,5,0)</f>
        <v>0</v>
      </c>
      <c r="G2210" s="1" t="s">
        <v>648</v>
      </c>
      <c r="H2210" s="1" t="s">
        <v>390</v>
      </c>
      <c r="I2210" s="1" t="s">
        <v>393</v>
      </c>
      <c r="J2210" s="6">
        <v>550000</v>
      </c>
      <c r="K2210" s="1" t="s">
        <v>752</v>
      </c>
      <c r="L2210" s="6">
        <v>554526</v>
      </c>
      <c r="M2210" s="2">
        <v>0</v>
      </c>
      <c r="N2210" s="1" t="s">
        <v>767</v>
      </c>
      <c r="O2210" s="1" t="s">
        <v>651</v>
      </c>
      <c r="P2210" s="2">
        <v>0</v>
      </c>
      <c r="Q2210" s="2">
        <v>0</v>
      </c>
      <c r="R2210" s="2">
        <v>-23596.34</v>
      </c>
      <c r="S2210" s="2">
        <v>0</v>
      </c>
      <c r="T2210" s="2">
        <v>-23596.34</v>
      </c>
      <c r="U2210" s="2">
        <v>0</v>
      </c>
      <c r="V2210" s="2">
        <v>0</v>
      </c>
      <c r="W2210" s="2">
        <v>0</v>
      </c>
      <c r="X2210" s="2">
        <v>-23596.34</v>
      </c>
      <c r="Y2210" s="2">
        <v>0</v>
      </c>
      <c r="Z2210" s="2">
        <v>-23596.34</v>
      </c>
      <c r="AA2210" s="2">
        <v>0</v>
      </c>
    </row>
    <row r="2211" spans="1:27" ht="15" customHeight="1" x14ac:dyDescent="0.25">
      <c r="A2211" s="75" t="str">
        <f t="shared" si="102"/>
        <v>LEINNF6.3</v>
      </c>
      <c r="B2211" s="75">
        <f>VLOOKUP(L2211,Mapping!D:F,3,0)</f>
        <v>6.3</v>
      </c>
      <c r="C2211" s="75" t="str">
        <f>VLOOKUP(L2211,Mapping!D:G,4,0)</f>
        <v>Mirror</v>
      </c>
      <c r="D2211" s="78">
        <f t="shared" si="103"/>
        <v>-6.2033000000000007E-5</v>
      </c>
      <c r="E2211" s="78">
        <f t="shared" si="104"/>
        <v>-6.2033000000000007E-5</v>
      </c>
      <c r="F2211" s="76">
        <f>VLOOKUP(L2211,Mapping!D:H,5,0)</f>
        <v>0</v>
      </c>
      <c r="G2211" s="1" t="s">
        <v>648</v>
      </c>
      <c r="H2211" s="1" t="s">
        <v>390</v>
      </c>
      <c r="I2211" s="1" t="s">
        <v>393</v>
      </c>
      <c r="J2211" s="6">
        <v>550000</v>
      </c>
      <c r="K2211" s="1" t="s">
        <v>752</v>
      </c>
      <c r="L2211" s="6">
        <v>554527</v>
      </c>
      <c r="M2211" s="2">
        <v>0</v>
      </c>
      <c r="N2211" s="1" t="s">
        <v>768</v>
      </c>
      <c r="O2211" s="1" t="s">
        <v>651</v>
      </c>
      <c r="P2211" s="2">
        <v>0</v>
      </c>
      <c r="Q2211" s="2">
        <v>0</v>
      </c>
      <c r="R2211" s="2">
        <v>-620.33000000000004</v>
      </c>
      <c r="S2211" s="2">
        <v>0</v>
      </c>
      <c r="T2211" s="2">
        <v>-620.33000000000004</v>
      </c>
      <c r="U2211" s="2">
        <v>0</v>
      </c>
      <c r="V2211" s="2">
        <v>0</v>
      </c>
      <c r="W2211" s="2">
        <v>0</v>
      </c>
      <c r="X2211" s="2">
        <v>-620.33000000000004</v>
      </c>
      <c r="Y2211" s="2">
        <v>0</v>
      </c>
      <c r="Z2211" s="2">
        <v>-620.33000000000004</v>
      </c>
      <c r="AA2211" s="2">
        <v>0</v>
      </c>
    </row>
    <row r="2212" spans="1:27" ht="15" customHeight="1" x14ac:dyDescent="0.25">
      <c r="A2212" s="75" t="str">
        <f t="shared" si="102"/>
        <v>LEINNF6.3</v>
      </c>
      <c r="B2212" s="75">
        <f>VLOOKUP(L2212,Mapping!D:F,3,0)</f>
        <v>6.3</v>
      </c>
      <c r="C2212" s="75" t="str">
        <f>VLOOKUP(L2212,Mapping!D:G,4,0)</f>
        <v>Mirror</v>
      </c>
      <c r="D2212" s="78">
        <f t="shared" si="103"/>
        <v>-3.1738479999999999E-3</v>
      </c>
      <c r="E2212" s="78">
        <f t="shared" si="104"/>
        <v>-3.1738479999999999E-3</v>
      </c>
      <c r="F2212" s="76">
        <f>VLOOKUP(L2212,Mapping!D:H,5,0)</f>
        <v>0</v>
      </c>
      <c r="G2212" s="1" t="s">
        <v>648</v>
      </c>
      <c r="H2212" s="1" t="s">
        <v>390</v>
      </c>
      <c r="I2212" s="1" t="s">
        <v>393</v>
      </c>
      <c r="J2212" s="6">
        <v>550000</v>
      </c>
      <c r="K2212" s="1" t="s">
        <v>752</v>
      </c>
      <c r="L2212" s="6">
        <v>555104</v>
      </c>
      <c r="M2212" s="2">
        <v>0</v>
      </c>
      <c r="N2212" s="1" t="s">
        <v>769</v>
      </c>
      <c r="O2212" s="1" t="s">
        <v>651</v>
      </c>
      <c r="P2212" s="2">
        <v>0</v>
      </c>
      <c r="Q2212" s="2">
        <v>0</v>
      </c>
      <c r="R2212" s="2">
        <v>-31738.48</v>
      </c>
      <c r="S2212" s="2">
        <v>0</v>
      </c>
      <c r="T2212" s="2">
        <v>-31738.48</v>
      </c>
      <c r="U2212" s="2">
        <v>0</v>
      </c>
      <c r="V2212" s="2">
        <v>0</v>
      </c>
      <c r="W2212" s="2">
        <v>0</v>
      </c>
      <c r="X2212" s="2">
        <v>-31738.48</v>
      </c>
      <c r="Y2212" s="2">
        <v>0</v>
      </c>
      <c r="Z2212" s="2">
        <v>-31738.48</v>
      </c>
      <c r="AA2212" s="2">
        <v>0</v>
      </c>
    </row>
    <row r="2213" spans="1:27" ht="15" customHeight="1" x14ac:dyDescent="0.25">
      <c r="A2213" s="75" t="str">
        <f t="shared" si="102"/>
        <v>LEINNF6.3</v>
      </c>
      <c r="B2213" s="75">
        <f>VLOOKUP(L2213,Mapping!D:F,3,0)</f>
        <v>6.3</v>
      </c>
      <c r="C2213" s="75" t="str">
        <f>VLOOKUP(L2213,Mapping!D:G,4,0)</f>
        <v>Mirror</v>
      </c>
      <c r="D2213" s="78">
        <f t="shared" si="103"/>
        <v>-4.3018884E-2</v>
      </c>
      <c r="E2213" s="78">
        <f t="shared" si="104"/>
        <v>-4.3018884E-2</v>
      </c>
      <c r="F2213" s="76">
        <f>VLOOKUP(L2213,Mapping!D:H,5,0)</f>
        <v>0</v>
      </c>
      <c r="G2213" s="1" t="s">
        <v>648</v>
      </c>
      <c r="H2213" s="1" t="s">
        <v>390</v>
      </c>
      <c r="I2213" s="1" t="s">
        <v>393</v>
      </c>
      <c r="J2213" s="6">
        <v>550000</v>
      </c>
      <c r="K2213" s="1" t="s">
        <v>752</v>
      </c>
      <c r="L2213" s="6">
        <v>555157</v>
      </c>
      <c r="M2213" s="2">
        <v>0</v>
      </c>
      <c r="N2213" s="1" t="s">
        <v>770</v>
      </c>
      <c r="O2213" s="1" t="s">
        <v>651</v>
      </c>
      <c r="P2213" s="2">
        <v>0</v>
      </c>
      <c r="Q2213" s="2">
        <v>0</v>
      </c>
      <c r="R2213" s="2">
        <v>-430188.84</v>
      </c>
      <c r="S2213" s="2">
        <v>0</v>
      </c>
      <c r="T2213" s="2">
        <v>-430188.84</v>
      </c>
      <c r="U2213" s="2">
        <v>0</v>
      </c>
      <c r="V2213" s="2">
        <v>0</v>
      </c>
      <c r="W2213" s="2">
        <v>0</v>
      </c>
      <c r="X2213" s="2">
        <v>-430188.84</v>
      </c>
      <c r="Y2213" s="2">
        <v>0</v>
      </c>
      <c r="Z2213" s="2">
        <v>-430188.84</v>
      </c>
      <c r="AA2213" s="2">
        <v>0</v>
      </c>
    </row>
    <row r="2214" spans="1:27" ht="15" customHeight="1" x14ac:dyDescent="0.25">
      <c r="A2214" s="75" t="str">
        <f t="shared" si="102"/>
        <v>LEINNF6.3</v>
      </c>
      <c r="B2214" s="75">
        <f>VLOOKUP(L2214,Mapping!D:F,3,0)</f>
        <v>6.3</v>
      </c>
      <c r="C2214" s="75" t="str">
        <f>VLOOKUP(L2214,Mapping!D:G,4,0)</f>
        <v>Mirror</v>
      </c>
      <c r="D2214" s="78">
        <f t="shared" si="103"/>
        <v>-5.5451800000000005E-4</v>
      </c>
      <c r="E2214" s="78">
        <f t="shared" si="104"/>
        <v>-5.5451800000000005E-4</v>
      </c>
      <c r="F2214" s="76">
        <f>VLOOKUP(L2214,Mapping!D:H,5,0)</f>
        <v>0</v>
      </c>
      <c r="G2214" s="1" t="s">
        <v>648</v>
      </c>
      <c r="H2214" s="1" t="s">
        <v>390</v>
      </c>
      <c r="I2214" s="1" t="s">
        <v>393</v>
      </c>
      <c r="J2214" s="6">
        <v>550000</v>
      </c>
      <c r="K2214" s="1" t="s">
        <v>752</v>
      </c>
      <c r="L2214" s="6">
        <v>555204</v>
      </c>
      <c r="M2214" s="2">
        <v>0</v>
      </c>
      <c r="N2214" s="1" t="s">
        <v>771</v>
      </c>
      <c r="O2214" s="1" t="s">
        <v>651</v>
      </c>
      <c r="P2214" s="2">
        <v>0</v>
      </c>
      <c r="Q2214" s="2">
        <v>0</v>
      </c>
      <c r="R2214" s="2">
        <v>-5545.18</v>
      </c>
      <c r="S2214" s="2">
        <v>0</v>
      </c>
      <c r="T2214" s="2">
        <v>-5545.18</v>
      </c>
      <c r="U2214" s="2">
        <v>0</v>
      </c>
      <c r="V2214" s="2">
        <v>0</v>
      </c>
      <c r="W2214" s="2">
        <v>0</v>
      </c>
      <c r="X2214" s="2">
        <v>-5545.18</v>
      </c>
      <c r="Y2214" s="2">
        <v>0</v>
      </c>
      <c r="Z2214" s="2">
        <v>-5545.18</v>
      </c>
      <c r="AA2214" s="2">
        <v>0</v>
      </c>
    </row>
    <row r="2215" spans="1:27" ht="15" customHeight="1" x14ac:dyDescent="0.25">
      <c r="A2215" s="75" t="str">
        <f t="shared" si="102"/>
        <v>LEINNF6.1</v>
      </c>
      <c r="B2215" s="75">
        <f>VLOOKUP(L2215,Mapping!D:F,3,0)</f>
        <v>6.1</v>
      </c>
      <c r="C2215" s="75" t="str">
        <f>VLOOKUP(L2215,Mapping!D:G,4,0)</f>
        <v>Accrual</v>
      </c>
      <c r="D2215" s="78">
        <f t="shared" si="103"/>
        <v>-2.4650599999999998E-3</v>
      </c>
      <c r="E2215" s="78">
        <f t="shared" si="104"/>
        <v>-2.4650599999999998E-3</v>
      </c>
      <c r="F2215" s="76">
        <f>VLOOKUP(L2215,Mapping!D:H,5,0)</f>
        <v>0</v>
      </c>
      <c r="G2215" s="1" t="s">
        <v>648</v>
      </c>
      <c r="H2215" s="1" t="s">
        <v>390</v>
      </c>
      <c r="I2215" s="1" t="s">
        <v>393</v>
      </c>
      <c r="J2215" s="6">
        <v>550000</v>
      </c>
      <c r="K2215" s="1" t="s">
        <v>752</v>
      </c>
      <c r="L2215" s="6">
        <v>555597</v>
      </c>
      <c r="M2215" s="2">
        <v>0</v>
      </c>
      <c r="N2215" s="1" t="s">
        <v>772</v>
      </c>
      <c r="O2215" s="1" t="s">
        <v>651</v>
      </c>
      <c r="P2215" s="2">
        <v>0</v>
      </c>
      <c r="Q2215" s="2">
        <v>0</v>
      </c>
      <c r="R2215" s="2">
        <v>-24650.6</v>
      </c>
      <c r="S2215" s="2">
        <v>0</v>
      </c>
      <c r="T2215" s="2">
        <v>-24650.6</v>
      </c>
      <c r="U2215" s="2">
        <v>0</v>
      </c>
      <c r="V2215" s="2">
        <v>0</v>
      </c>
      <c r="W2215" s="2">
        <v>0</v>
      </c>
      <c r="X2215" s="2">
        <v>-24650.6</v>
      </c>
      <c r="Y2215" s="2">
        <v>0</v>
      </c>
      <c r="Z2215" s="2">
        <v>-24650.6</v>
      </c>
      <c r="AA2215" s="2">
        <v>0</v>
      </c>
    </row>
    <row r="2216" spans="1:27" ht="15" customHeight="1" x14ac:dyDescent="0.25">
      <c r="A2216" s="75" t="str">
        <f t="shared" si="102"/>
        <v>LEINNF6.1</v>
      </c>
      <c r="B2216" s="75">
        <f>VLOOKUP(L2216,Mapping!D:F,3,0)</f>
        <v>6.1</v>
      </c>
      <c r="C2216" s="75" t="str">
        <f>VLOOKUP(L2216,Mapping!D:G,4,0)</f>
        <v>Accrual</v>
      </c>
      <c r="D2216" s="78">
        <f t="shared" si="103"/>
        <v>-2.4650599999999998E-3</v>
      </c>
      <c r="E2216" s="78">
        <f t="shared" si="104"/>
        <v>-2.4650599999999998E-3</v>
      </c>
      <c r="F2216" s="76">
        <f>VLOOKUP(L2216,Mapping!D:H,5,0)</f>
        <v>0</v>
      </c>
      <c r="G2216" s="1" t="s">
        <v>648</v>
      </c>
      <c r="H2216" s="1" t="s">
        <v>390</v>
      </c>
      <c r="I2216" s="1" t="s">
        <v>393</v>
      </c>
      <c r="J2216" s="6">
        <v>550000</v>
      </c>
      <c r="K2216" s="1" t="s">
        <v>752</v>
      </c>
      <c r="L2216" s="6">
        <v>555598</v>
      </c>
      <c r="M2216" s="2">
        <v>0</v>
      </c>
      <c r="N2216" s="1" t="s">
        <v>773</v>
      </c>
      <c r="O2216" s="1" t="s">
        <v>651</v>
      </c>
      <c r="P2216" s="2">
        <v>0</v>
      </c>
      <c r="Q2216" s="2">
        <v>0</v>
      </c>
      <c r="R2216" s="2">
        <v>-24650.6</v>
      </c>
      <c r="S2216" s="2">
        <v>0</v>
      </c>
      <c r="T2216" s="2">
        <v>-24650.6</v>
      </c>
      <c r="U2216" s="2">
        <v>0</v>
      </c>
      <c r="V2216" s="2">
        <v>0</v>
      </c>
      <c r="W2216" s="2">
        <v>0</v>
      </c>
      <c r="X2216" s="2">
        <v>-24650.6</v>
      </c>
      <c r="Y2216" s="2">
        <v>0</v>
      </c>
      <c r="Z2216" s="2">
        <v>-24650.6</v>
      </c>
      <c r="AA2216" s="2">
        <v>0</v>
      </c>
    </row>
    <row r="2217" spans="1:27" ht="15" customHeight="1" x14ac:dyDescent="0.25">
      <c r="A2217" s="75" t="str">
        <f t="shared" si="102"/>
        <v>LEINNF6.1</v>
      </c>
      <c r="B2217" s="75">
        <f>VLOOKUP(L2217,Mapping!D:F,3,0)</f>
        <v>6.1</v>
      </c>
      <c r="C2217" s="75" t="str">
        <f>VLOOKUP(L2217,Mapping!D:G,4,0)</f>
        <v>Accrual</v>
      </c>
      <c r="D2217" s="78">
        <f t="shared" si="103"/>
        <v>2.0213000000000001E-5</v>
      </c>
      <c r="E2217" s="78">
        <f t="shared" si="104"/>
        <v>2.0213000000000001E-5</v>
      </c>
      <c r="F2217" s="76">
        <f>VLOOKUP(L2217,Mapping!D:H,5,0)</f>
        <v>0</v>
      </c>
      <c r="G2217" s="1" t="s">
        <v>648</v>
      </c>
      <c r="H2217" s="1" t="s">
        <v>390</v>
      </c>
      <c r="I2217" s="1" t="s">
        <v>393</v>
      </c>
      <c r="J2217" s="6">
        <v>550000</v>
      </c>
      <c r="K2217" s="1" t="s">
        <v>752</v>
      </c>
      <c r="L2217" s="6">
        <v>555599</v>
      </c>
      <c r="M2217" s="2">
        <v>0</v>
      </c>
      <c r="N2217" s="1" t="s">
        <v>774</v>
      </c>
      <c r="O2217" s="1" t="s">
        <v>651</v>
      </c>
      <c r="P2217" s="2">
        <v>0</v>
      </c>
      <c r="Q2217" s="2">
        <v>0</v>
      </c>
      <c r="R2217" s="2">
        <v>0</v>
      </c>
      <c r="S2217" s="2">
        <v>202.13</v>
      </c>
      <c r="T2217" s="2">
        <v>0</v>
      </c>
      <c r="U2217" s="2">
        <v>202.13</v>
      </c>
      <c r="V2217" s="2">
        <v>0</v>
      </c>
      <c r="W2217" s="2">
        <v>0</v>
      </c>
      <c r="X2217" s="2">
        <v>0</v>
      </c>
      <c r="Y2217" s="2">
        <v>202.13</v>
      </c>
      <c r="Z2217" s="2">
        <v>0</v>
      </c>
      <c r="AA2217" s="2">
        <v>202.13</v>
      </c>
    </row>
    <row r="2218" spans="1:27" ht="15" customHeight="1" x14ac:dyDescent="0.25">
      <c r="A2218" s="75" t="str">
        <f t="shared" si="102"/>
        <v>LEINNF6.1</v>
      </c>
      <c r="B2218" s="75">
        <f>VLOOKUP(L2218,Mapping!D:F,3,0)</f>
        <v>6.1</v>
      </c>
      <c r="C2218" s="75" t="str">
        <f>VLOOKUP(L2218,Mapping!D:G,4,0)</f>
        <v>Accrual</v>
      </c>
      <c r="D2218" s="78">
        <f t="shared" si="103"/>
        <v>2.0213000000000001E-5</v>
      </c>
      <c r="E2218" s="78">
        <f t="shared" si="104"/>
        <v>2.0213000000000001E-5</v>
      </c>
      <c r="F2218" s="76">
        <f>VLOOKUP(L2218,Mapping!D:H,5,0)</f>
        <v>0</v>
      </c>
      <c r="G2218" s="1" t="s">
        <v>648</v>
      </c>
      <c r="H2218" s="1" t="s">
        <v>390</v>
      </c>
      <c r="I2218" s="1" t="s">
        <v>393</v>
      </c>
      <c r="J2218" s="6">
        <v>550000</v>
      </c>
      <c r="K2218" s="1" t="s">
        <v>752</v>
      </c>
      <c r="L2218" s="6">
        <v>555600</v>
      </c>
      <c r="M2218" s="2">
        <v>0</v>
      </c>
      <c r="N2218" s="1" t="s">
        <v>775</v>
      </c>
      <c r="O2218" s="1" t="s">
        <v>651</v>
      </c>
      <c r="P2218" s="2">
        <v>0</v>
      </c>
      <c r="Q2218" s="2">
        <v>0</v>
      </c>
      <c r="R2218" s="2">
        <v>0</v>
      </c>
      <c r="S2218" s="2">
        <v>202.13</v>
      </c>
      <c r="T2218" s="2">
        <v>0</v>
      </c>
      <c r="U2218" s="2">
        <v>202.13</v>
      </c>
      <c r="V2218" s="2">
        <v>0</v>
      </c>
      <c r="W2218" s="2">
        <v>0</v>
      </c>
      <c r="X2218" s="2">
        <v>0</v>
      </c>
      <c r="Y2218" s="2">
        <v>202.13</v>
      </c>
      <c r="Z2218" s="2">
        <v>0</v>
      </c>
      <c r="AA2218" s="2">
        <v>202.13</v>
      </c>
    </row>
    <row r="2219" spans="1:27" ht="15" customHeight="1" x14ac:dyDescent="0.25">
      <c r="A2219" s="75" t="str">
        <f t="shared" si="102"/>
        <v>LEINNF6.3</v>
      </c>
      <c r="B2219" s="75">
        <f>VLOOKUP(L2219,Mapping!D:F,3,0)</f>
        <v>6.3</v>
      </c>
      <c r="C2219" s="75" t="str">
        <f>VLOOKUP(L2219,Mapping!D:G,4,0)</f>
        <v>Mirror</v>
      </c>
      <c r="D2219" s="78">
        <f t="shared" si="103"/>
        <v>-1.4262500000000001E-4</v>
      </c>
      <c r="E2219" s="78">
        <f t="shared" si="104"/>
        <v>-1.4262500000000001E-4</v>
      </c>
      <c r="F2219" s="76">
        <f>VLOOKUP(L2219,Mapping!D:H,5,0)</f>
        <v>0</v>
      </c>
      <c r="G2219" s="1" t="s">
        <v>648</v>
      </c>
      <c r="H2219" s="1" t="s">
        <v>390</v>
      </c>
      <c r="I2219" s="1" t="s">
        <v>393</v>
      </c>
      <c r="J2219" s="6">
        <v>550000</v>
      </c>
      <c r="K2219" s="1" t="s">
        <v>752</v>
      </c>
      <c r="L2219" s="6">
        <v>556421</v>
      </c>
      <c r="M2219" s="2">
        <v>0</v>
      </c>
      <c r="N2219" s="1" t="s">
        <v>776</v>
      </c>
      <c r="O2219" s="1" t="s">
        <v>651</v>
      </c>
      <c r="P2219" s="2">
        <v>0</v>
      </c>
      <c r="Q2219" s="2">
        <v>0</v>
      </c>
      <c r="R2219" s="2">
        <v>-1426.25</v>
      </c>
      <c r="S2219" s="2">
        <v>0</v>
      </c>
      <c r="T2219" s="2">
        <v>-1426.25</v>
      </c>
      <c r="U2219" s="2">
        <v>0</v>
      </c>
      <c r="V2219" s="2">
        <v>0</v>
      </c>
      <c r="W2219" s="2">
        <v>0</v>
      </c>
      <c r="X2219" s="2">
        <v>-1426.25</v>
      </c>
      <c r="Y2219" s="2">
        <v>0</v>
      </c>
      <c r="Z2219" s="2">
        <v>-1426.25</v>
      </c>
      <c r="AA2219" s="2">
        <v>0</v>
      </c>
    </row>
    <row r="2220" spans="1:27" ht="15" customHeight="1" x14ac:dyDescent="0.25">
      <c r="A2220" s="75" t="str">
        <f t="shared" si="102"/>
        <v>LEINNF6.1</v>
      </c>
      <c r="B2220" s="75">
        <f>VLOOKUP(L2220,Mapping!D:F,3,0)</f>
        <v>6.1</v>
      </c>
      <c r="C2220" s="75" t="str">
        <f>VLOOKUP(L2220,Mapping!D:G,4,0)</f>
        <v>Accrual</v>
      </c>
      <c r="D2220" s="78">
        <f t="shared" si="103"/>
        <v>-2.7389410999999999E-2</v>
      </c>
      <c r="E2220" s="78">
        <f t="shared" si="104"/>
        <v>-2.7389410999999999E-2</v>
      </c>
      <c r="F2220" s="76">
        <f>VLOOKUP(L2220,Mapping!D:H,5,0)</f>
        <v>0</v>
      </c>
      <c r="G2220" s="1" t="s">
        <v>648</v>
      </c>
      <c r="H2220" s="1" t="s">
        <v>390</v>
      </c>
      <c r="I2220" s="1" t="s">
        <v>393</v>
      </c>
      <c r="J2220" s="6">
        <v>555100</v>
      </c>
      <c r="K2220" s="1" t="s">
        <v>777</v>
      </c>
      <c r="L2220" s="6">
        <v>555100</v>
      </c>
      <c r="M2220" s="2">
        <v>0</v>
      </c>
      <c r="N2220" s="1" t="s">
        <v>778</v>
      </c>
      <c r="O2220" s="1" t="s">
        <v>651</v>
      </c>
      <c r="P2220" s="2">
        <v>0</v>
      </c>
      <c r="Q2220" s="2">
        <v>0</v>
      </c>
      <c r="R2220" s="2">
        <v>-273894.11</v>
      </c>
      <c r="S2220" s="2">
        <v>0</v>
      </c>
      <c r="T2220" s="2">
        <v>-273894.11</v>
      </c>
      <c r="U2220" s="2">
        <v>0</v>
      </c>
      <c r="V2220" s="2">
        <v>0</v>
      </c>
      <c r="W2220" s="2">
        <v>0</v>
      </c>
      <c r="X2220" s="2">
        <v>-273894.11</v>
      </c>
      <c r="Y2220" s="2">
        <v>0</v>
      </c>
      <c r="Z2220" s="2">
        <v>-273894.11</v>
      </c>
      <c r="AA2220" s="2">
        <v>0</v>
      </c>
    </row>
    <row r="2221" spans="1:27" ht="15" customHeight="1" x14ac:dyDescent="0.25">
      <c r="A2221" s="75" t="str">
        <f t="shared" si="102"/>
        <v>LEINNF6.1</v>
      </c>
      <c r="B2221" s="75">
        <f>VLOOKUP(L2221,Mapping!D:F,3,0)</f>
        <v>6.1</v>
      </c>
      <c r="C2221" s="75" t="str">
        <f>VLOOKUP(L2221,Mapping!D:G,4,0)</f>
        <v>Accrual</v>
      </c>
      <c r="D2221" s="78">
        <f t="shared" si="103"/>
        <v>2.2463000000000002E-4</v>
      </c>
      <c r="E2221" s="78">
        <f t="shared" si="104"/>
        <v>2.2463000000000002E-4</v>
      </c>
      <c r="F2221" s="76">
        <f>VLOOKUP(L2221,Mapping!D:H,5,0)</f>
        <v>0</v>
      </c>
      <c r="G2221" s="1" t="s">
        <v>648</v>
      </c>
      <c r="H2221" s="1" t="s">
        <v>390</v>
      </c>
      <c r="I2221" s="1" t="s">
        <v>393</v>
      </c>
      <c r="J2221" s="6">
        <v>555100</v>
      </c>
      <c r="K2221" s="1" t="s">
        <v>777</v>
      </c>
      <c r="L2221" s="6">
        <v>555329</v>
      </c>
      <c r="M2221" s="2">
        <v>0</v>
      </c>
      <c r="N2221" s="1" t="s">
        <v>779</v>
      </c>
      <c r="O2221" s="1" t="s">
        <v>651</v>
      </c>
      <c r="P2221" s="2">
        <v>0</v>
      </c>
      <c r="Q2221" s="2">
        <v>0</v>
      </c>
      <c r="R2221" s="2">
        <v>0</v>
      </c>
      <c r="S2221" s="2">
        <v>2246.3000000000002</v>
      </c>
      <c r="T2221" s="2">
        <v>0</v>
      </c>
      <c r="U2221" s="2">
        <v>2246.3000000000002</v>
      </c>
      <c r="V2221" s="2">
        <v>0</v>
      </c>
      <c r="W2221" s="2">
        <v>0</v>
      </c>
      <c r="X2221" s="2">
        <v>0</v>
      </c>
      <c r="Y2221" s="2">
        <v>2246.3000000000002</v>
      </c>
      <c r="Z2221" s="2">
        <v>0</v>
      </c>
      <c r="AA2221" s="2">
        <v>2246.3000000000002</v>
      </c>
    </row>
    <row r="2222" spans="1:27" ht="15" customHeight="1" x14ac:dyDescent="0.25">
      <c r="A2222" s="75" t="str">
        <f t="shared" si="102"/>
        <v>LEINNF6.1</v>
      </c>
      <c r="B2222" s="75">
        <f>VLOOKUP(L2222,Mapping!D:F,3,0)</f>
        <v>6.1</v>
      </c>
      <c r="C2222" s="75" t="str">
        <f>VLOOKUP(L2222,Mapping!D:G,4,0)</f>
        <v>Accrual</v>
      </c>
      <c r="D2222" s="78">
        <f t="shared" si="103"/>
        <v>-8.4745759999999993E-3</v>
      </c>
      <c r="E2222" s="78">
        <f t="shared" si="104"/>
        <v>-8.4745759999999993E-3</v>
      </c>
      <c r="F2222" s="76">
        <f>VLOOKUP(L2222,Mapping!D:H,5,0)</f>
        <v>0</v>
      </c>
      <c r="G2222" s="1" t="s">
        <v>648</v>
      </c>
      <c r="H2222" s="1" t="s">
        <v>390</v>
      </c>
      <c r="I2222" s="1" t="s">
        <v>393</v>
      </c>
      <c r="J2222" s="6">
        <v>555100</v>
      </c>
      <c r="K2222" s="1" t="s">
        <v>777</v>
      </c>
      <c r="L2222" s="6">
        <v>557773</v>
      </c>
      <c r="M2222" s="2">
        <v>0</v>
      </c>
      <c r="N2222" s="1" t="s">
        <v>1028</v>
      </c>
      <c r="O2222" s="1" t="s">
        <v>651</v>
      </c>
      <c r="P2222" s="2">
        <v>0</v>
      </c>
      <c r="Q2222" s="2">
        <v>0</v>
      </c>
      <c r="R2222" s="2">
        <v>-84745.76</v>
      </c>
      <c r="S2222" s="2">
        <v>0</v>
      </c>
      <c r="T2222" s="2">
        <v>-84745.76</v>
      </c>
      <c r="U2222" s="2">
        <v>0</v>
      </c>
      <c r="V2222" s="2">
        <v>0</v>
      </c>
      <c r="W2222" s="2">
        <v>0</v>
      </c>
      <c r="X2222" s="2">
        <v>-84745.76</v>
      </c>
      <c r="Y2222" s="2">
        <v>0</v>
      </c>
      <c r="Z2222" s="2">
        <v>-84745.76</v>
      </c>
      <c r="AA2222" s="2">
        <v>0</v>
      </c>
    </row>
    <row r="2223" spans="1:27" ht="15" customHeight="1" x14ac:dyDescent="0.25">
      <c r="A2223" s="75" t="str">
        <f t="shared" si="102"/>
        <v>LEINNF6.1</v>
      </c>
      <c r="B2223" s="75">
        <f>VLOOKUP(L2223,Mapping!D:F,3,0)</f>
        <v>6.1</v>
      </c>
      <c r="C2223" s="75" t="str">
        <f>VLOOKUP(L2223,Mapping!D:G,4,0)</f>
        <v>Accrual</v>
      </c>
      <c r="D2223" s="78">
        <f t="shared" si="103"/>
        <v>-7.6271200000000003E-4</v>
      </c>
      <c r="E2223" s="78">
        <f t="shared" si="104"/>
        <v>-7.6271200000000003E-4</v>
      </c>
      <c r="F2223" s="76">
        <f>VLOOKUP(L2223,Mapping!D:H,5,0)</f>
        <v>0</v>
      </c>
      <c r="G2223" s="1" t="s">
        <v>648</v>
      </c>
      <c r="H2223" s="1" t="s">
        <v>390</v>
      </c>
      <c r="I2223" s="1" t="s">
        <v>393</v>
      </c>
      <c r="J2223" s="6">
        <v>555100</v>
      </c>
      <c r="K2223" s="1" t="s">
        <v>777</v>
      </c>
      <c r="L2223" s="6">
        <v>557774</v>
      </c>
      <c r="M2223" s="2">
        <v>0</v>
      </c>
      <c r="N2223" s="1" t="s">
        <v>1029</v>
      </c>
      <c r="O2223" s="1" t="s">
        <v>651</v>
      </c>
      <c r="P2223" s="2">
        <v>0</v>
      </c>
      <c r="Q2223" s="2">
        <v>0</v>
      </c>
      <c r="R2223" s="2">
        <v>-7627.12</v>
      </c>
      <c r="S2223" s="2">
        <v>0</v>
      </c>
      <c r="T2223" s="2">
        <v>-7627.12</v>
      </c>
      <c r="U2223" s="2">
        <v>0</v>
      </c>
      <c r="V2223" s="2">
        <v>0</v>
      </c>
      <c r="W2223" s="2">
        <v>0</v>
      </c>
      <c r="X2223" s="2">
        <v>-7627.12</v>
      </c>
      <c r="Y2223" s="2">
        <v>0</v>
      </c>
      <c r="Z2223" s="2">
        <v>-7627.12</v>
      </c>
      <c r="AA2223" s="2">
        <v>0</v>
      </c>
    </row>
    <row r="2224" spans="1:27" ht="15" customHeight="1" x14ac:dyDescent="0.25">
      <c r="A2224" s="75" t="str">
        <f t="shared" si="102"/>
        <v>LEINNF6.1</v>
      </c>
      <c r="B2224" s="75">
        <f>VLOOKUP(L2224,Mapping!D:F,3,0)</f>
        <v>6.1</v>
      </c>
      <c r="C2224" s="75" t="str">
        <f>VLOOKUP(L2224,Mapping!D:G,4,0)</f>
        <v>Accrual</v>
      </c>
      <c r="D2224" s="78">
        <f t="shared" si="103"/>
        <v>-7.6271200000000003E-4</v>
      </c>
      <c r="E2224" s="78">
        <f t="shared" si="104"/>
        <v>-7.6271200000000003E-4</v>
      </c>
      <c r="F2224" s="76">
        <f>VLOOKUP(L2224,Mapping!D:H,5,0)</f>
        <v>0</v>
      </c>
      <c r="G2224" s="1" t="s">
        <v>648</v>
      </c>
      <c r="H2224" s="1" t="s">
        <v>390</v>
      </c>
      <c r="I2224" s="1" t="s">
        <v>393</v>
      </c>
      <c r="J2224" s="6">
        <v>555100</v>
      </c>
      <c r="K2224" s="1" t="s">
        <v>777</v>
      </c>
      <c r="L2224" s="6">
        <v>557775</v>
      </c>
      <c r="M2224" s="2">
        <v>0</v>
      </c>
      <c r="N2224" s="1" t="s">
        <v>1030</v>
      </c>
      <c r="O2224" s="1" t="s">
        <v>651</v>
      </c>
      <c r="P2224" s="2">
        <v>0</v>
      </c>
      <c r="Q2224" s="2">
        <v>0</v>
      </c>
      <c r="R2224" s="2">
        <v>-7627.12</v>
      </c>
      <c r="S2224" s="2">
        <v>0</v>
      </c>
      <c r="T2224" s="2">
        <v>-7627.12</v>
      </c>
      <c r="U2224" s="2">
        <v>0</v>
      </c>
      <c r="V2224" s="2">
        <v>0</v>
      </c>
      <c r="W2224" s="2">
        <v>0</v>
      </c>
      <c r="X2224" s="2">
        <v>-7627.12</v>
      </c>
      <c r="Y2224" s="2">
        <v>0</v>
      </c>
      <c r="Z2224" s="2">
        <v>-7627.12</v>
      </c>
      <c r="AA2224" s="2">
        <v>0</v>
      </c>
    </row>
    <row r="2225" spans="1:27" ht="15" customHeight="1" x14ac:dyDescent="0.25">
      <c r="A2225" s="75" t="str">
        <f t="shared" si="102"/>
        <v>LEINNF6.3</v>
      </c>
      <c r="B2225" s="75">
        <f>VLOOKUP(L2225,Mapping!D:F,3,0)</f>
        <v>6.3</v>
      </c>
      <c r="C2225" s="75" t="str">
        <f>VLOOKUP(L2225,Mapping!D:G,4,0)</f>
        <v>Accrual</v>
      </c>
      <c r="D2225" s="78">
        <f t="shared" si="103"/>
        <v>0.01</v>
      </c>
      <c r="E2225" s="78">
        <f t="shared" si="104"/>
        <v>0.01</v>
      </c>
      <c r="F2225" s="76">
        <f>VLOOKUP(L2225,Mapping!D:H,5,0)</f>
        <v>0</v>
      </c>
      <c r="G2225" s="1" t="s">
        <v>648</v>
      </c>
      <c r="H2225" s="1" t="s">
        <v>390</v>
      </c>
      <c r="I2225" s="1" t="s">
        <v>393</v>
      </c>
      <c r="J2225" s="6">
        <v>555100</v>
      </c>
      <c r="K2225" s="1" t="s">
        <v>777</v>
      </c>
      <c r="L2225" s="6">
        <v>557776</v>
      </c>
      <c r="M2225" s="2">
        <v>0</v>
      </c>
      <c r="N2225" s="1" t="s">
        <v>1031</v>
      </c>
      <c r="O2225" s="1" t="s">
        <v>651</v>
      </c>
      <c r="P2225" s="2">
        <v>0</v>
      </c>
      <c r="Q2225" s="2">
        <v>0</v>
      </c>
      <c r="R2225" s="2">
        <v>0</v>
      </c>
      <c r="S2225" s="2">
        <v>100000</v>
      </c>
      <c r="T2225" s="2">
        <v>0</v>
      </c>
      <c r="U2225" s="2">
        <v>100000</v>
      </c>
      <c r="V2225" s="2">
        <v>0</v>
      </c>
      <c r="W2225" s="2">
        <v>0</v>
      </c>
      <c r="X2225" s="2">
        <v>0</v>
      </c>
      <c r="Y2225" s="2">
        <v>100000</v>
      </c>
      <c r="Z2225" s="2">
        <v>0</v>
      </c>
      <c r="AA2225" s="2">
        <v>100000</v>
      </c>
    </row>
    <row r="2226" spans="1:27" ht="15" customHeight="1" x14ac:dyDescent="0.25">
      <c r="A2226" s="75" t="str">
        <f t="shared" si="102"/>
        <v>LEINSXIgnore</v>
      </c>
      <c r="B2226" s="75" t="str">
        <f>VLOOKUP(L2226,Mapping!D:F,3,0)</f>
        <v>Ignore</v>
      </c>
      <c r="C2226" s="75" t="str">
        <f>VLOOKUP(L2226,Mapping!D:G,4,0)</f>
        <v>Ignore</v>
      </c>
      <c r="D2226" s="78">
        <f t="shared" si="103"/>
        <v>-4.7164468130000001</v>
      </c>
      <c r="E2226" s="78">
        <f t="shared" si="104"/>
        <v>-27.860337349000002</v>
      </c>
      <c r="F2226" s="76" t="str">
        <f>VLOOKUP(L2226,Mapping!D:H,5,0)</f>
        <v>AUM</v>
      </c>
      <c r="G2226" s="1" t="s">
        <v>648</v>
      </c>
      <c r="H2226" s="1" t="s">
        <v>409</v>
      </c>
      <c r="I2226" s="1" t="s">
        <v>412</v>
      </c>
      <c r="J2226" s="6">
        <v>101000</v>
      </c>
      <c r="K2226" s="1" t="s">
        <v>806</v>
      </c>
      <c r="L2226" s="6">
        <v>101100</v>
      </c>
      <c r="M2226" s="2">
        <v>0</v>
      </c>
      <c r="N2226" s="1" t="s">
        <v>807</v>
      </c>
      <c r="O2226" s="1" t="s">
        <v>651</v>
      </c>
      <c r="P2226" s="2">
        <v>-231438905.36000001</v>
      </c>
      <c r="Q2226" s="2">
        <v>0</v>
      </c>
      <c r="R2226" s="2">
        <v>-47164468.130000003</v>
      </c>
      <c r="S2226" s="2">
        <v>0</v>
      </c>
      <c r="T2226" s="2">
        <v>-278603373.49000001</v>
      </c>
      <c r="U2226" s="2">
        <v>0</v>
      </c>
      <c r="V2226" s="2">
        <v>-231438905.36000001</v>
      </c>
      <c r="W2226" s="2">
        <v>0</v>
      </c>
      <c r="X2226" s="2">
        <v>-47164468.130000003</v>
      </c>
      <c r="Y2226" s="2">
        <v>0</v>
      </c>
      <c r="Z2226" s="2">
        <v>-278603373.49000001</v>
      </c>
      <c r="AA2226" s="2">
        <v>0</v>
      </c>
    </row>
    <row r="2227" spans="1:27" ht="15" customHeight="1" x14ac:dyDescent="0.25">
      <c r="A2227" s="75" t="str">
        <f t="shared" si="102"/>
        <v>LEINSXIgnore</v>
      </c>
      <c r="B2227" s="75" t="str">
        <f>VLOOKUP(L2227,Mapping!D:F,3,0)</f>
        <v>Ignore</v>
      </c>
      <c r="C2227" s="75" t="str">
        <f>VLOOKUP(L2227,Mapping!D:G,4,0)</f>
        <v>Ignore</v>
      </c>
      <c r="D2227" s="78">
        <f t="shared" si="103"/>
        <v>7.2464696999999995E-2</v>
      </c>
      <c r="E2227" s="78">
        <f t="shared" si="104"/>
        <v>0</v>
      </c>
      <c r="F2227" s="76" t="str">
        <f>VLOOKUP(L2227,Mapping!D:H,5,0)</f>
        <v>AUM</v>
      </c>
      <c r="G2227" s="1" t="s">
        <v>648</v>
      </c>
      <c r="H2227" s="1" t="s">
        <v>409</v>
      </c>
      <c r="I2227" s="1" t="s">
        <v>412</v>
      </c>
      <c r="J2227" s="6">
        <v>110000</v>
      </c>
      <c r="K2227" s="1" t="s">
        <v>656</v>
      </c>
      <c r="L2227" s="6">
        <v>110113</v>
      </c>
      <c r="M2227" s="2">
        <v>0</v>
      </c>
      <c r="N2227" s="1" t="s">
        <v>1204</v>
      </c>
      <c r="O2227" s="1" t="s">
        <v>651</v>
      </c>
      <c r="P2227" s="2">
        <v>-724646.97</v>
      </c>
      <c r="Q2227" s="2">
        <v>0</v>
      </c>
      <c r="R2227" s="2">
        <v>0</v>
      </c>
      <c r="S2227" s="2">
        <v>724646.97</v>
      </c>
      <c r="T2227" s="2">
        <v>0</v>
      </c>
      <c r="U2227" s="2">
        <v>0</v>
      </c>
      <c r="V2227" s="2">
        <v>-724646.97</v>
      </c>
      <c r="W2227" s="2">
        <v>0</v>
      </c>
      <c r="X2227" s="2">
        <v>0</v>
      </c>
      <c r="Y2227" s="2">
        <v>724646.97</v>
      </c>
      <c r="Z2227" s="2">
        <v>0</v>
      </c>
      <c r="AA2227" s="2">
        <v>0</v>
      </c>
    </row>
    <row r="2228" spans="1:27" ht="15" customHeight="1" x14ac:dyDescent="0.25">
      <c r="A2228" s="75" t="str">
        <f t="shared" si="102"/>
        <v>LEINSXIgnore</v>
      </c>
      <c r="B2228" s="75" t="str">
        <f>VLOOKUP(L2228,Mapping!D:F,3,0)</f>
        <v>Ignore</v>
      </c>
      <c r="C2228" s="75" t="str">
        <f>VLOOKUP(L2228,Mapping!D:G,4,0)</f>
        <v>Ignore</v>
      </c>
      <c r="D2228" s="78">
        <f t="shared" si="103"/>
        <v>-6.7029839999999995E-3</v>
      </c>
      <c r="E2228" s="78">
        <f t="shared" si="104"/>
        <v>-9.7469449999999999E-3</v>
      </c>
      <c r="F2228" s="76" t="str">
        <f>VLOOKUP(L2228,Mapping!D:H,5,0)</f>
        <v>AUM</v>
      </c>
      <c r="G2228" s="1" t="s">
        <v>648</v>
      </c>
      <c r="H2228" s="1" t="s">
        <v>409</v>
      </c>
      <c r="I2228" s="1" t="s">
        <v>412</v>
      </c>
      <c r="J2228" s="6">
        <v>110000</v>
      </c>
      <c r="K2228" s="1" t="s">
        <v>656</v>
      </c>
      <c r="L2228" s="6">
        <v>110116</v>
      </c>
      <c r="M2228" s="2">
        <v>0</v>
      </c>
      <c r="N2228" s="1" t="s">
        <v>659</v>
      </c>
      <c r="O2228" s="1" t="s">
        <v>651</v>
      </c>
      <c r="P2228" s="2">
        <v>-30439.61</v>
      </c>
      <c r="Q2228" s="2">
        <v>0</v>
      </c>
      <c r="R2228" s="2">
        <v>-67029.84</v>
      </c>
      <c r="S2228" s="2">
        <v>0</v>
      </c>
      <c r="T2228" s="2">
        <v>-97469.45</v>
      </c>
      <c r="U2228" s="2">
        <v>0</v>
      </c>
      <c r="V2228" s="2">
        <v>-30439.61</v>
      </c>
      <c r="W2228" s="2">
        <v>0</v>
      </c>
      <c r="X2228" s="2">
        <v>-67029.84</v>
      </c>
      <c r="Y2228" s="2">
        <v>0</v>
      </c>
      <c r="Z2228" s="2">
        <v>-97469.45</v>
      </c>
      <c r="AA2228" s="2">
        <v>0</v>
      </c>
    </row>
    <row r="2229" spans="1:27" ht="15" customHeight="1" x14ac:dyDescent="0.25">
      <c r="A2229" s="75" t="str">
        <f t="shared" si="102"/>
        <v>LEINSXIgnore</v>
      </c>
      <c r="B2229" s="75" t="str">
        <f>VLOOKUP(L2229,Mapping!D:F,3,0)</f>
        <v>Ignore</v>
      </c>
      <c r="C2229" s="75" t="str">
        <f>VLOOKUP(L2229,Mapping!D:G,4,0)</f>
        <v>Ignore</v>
      </c>
      <c r="D2229" s="78">
        <f t="shared" si="103"/>
        <v>-4.0011999999999996E-4</v>
      </c>
      <c r="E2229" s="78">
        <f t="shared" si="104"/>
        <v>-4.0011999999999996E-4</v>
      </c>
      <c r="F2229" s="76" t="str">
        <f>VLOOKUP(L2229,Mapping!D:H,5,0)</f>
        <v>AUM</v>
      </c>
      <c r="G2229" s="1" t="s">
        <v>648</v>
      </c>
      <c r="H2229" s="1" t="s">
        <v>409</v>
      </c>
      <c r="I2229" s="1" t="s">
        <v>412</v>
      </c>
      <c r="J2229" s="6">
        <v>110000</v>
      </c>
      <c r="K2229" s="1" t="s">
        <v>656</v>
      </c>
      <c r="L2229" s="6">
        <v>110125</v>
      </c>
      <c r="M2229" s="2">
        <v>0</v>
      </c>
      <c r="N2229" s="1" t="s">
        <v>1713</v>
      </c>
      <c r="O2229" s="1" t="s">
        <v>651</v>
      </c>
      <c r="P2229" s="2">
        <v>0</v>
      </c>
      <c r="Q2229" s="2">
        <v>0</v>
      </c>
      <c r="R2229" s="2">
        <v>-4001.2</v>
      </c>
      <c r="S2229" s="2">
        <v>0</v>
      </c>
      <c r="T2229" s="2">
        <v>-4001.2</v>
      </c>
      <c r="U2229" s="2">
        <v>0</v>
      </c>
      <c r="V2229" s="2">
        <v>0</v>
      </c>
      <c r="W2229" s="2">
        <v>0</v>
      </c>
      <c r="X2229" s="2">
        <v>-4001.2</v>
      </c>
      <c r="Y2229" s="2">
        <v>0</v>
      </c>
      <c r="Z2229" s="2">
        <v>-4001.2</v>
      </c>
      <c r="AA2229" s="2">
        <v>0</v>
      </c>
    </row>
    <row r="2230" spans="1:27" ht="15" customHeight="1" x14ac:dyDescent="0.25">
      <c r="A2230" s="75" t="str">
        <f t="shared" si="102"/>
        <v>LEINSXIgnore</v>
      </c>
      <c r="B2230" s="75" t="str">
        <f>VLOOKUP(L2230,Mapping!D:F,3,0)</f>
        <v>Ignore</v>
      </c>
      <c r="C2230" s="75" t="str">
        <f>VLOOKUP(L2230,Mapping!D:G,4,0)</f>
        <v>Ignore</v>
      </c>
      <c r="D2230" s="78">
        <f t="shared" si="103"/>
        <v>0.304422782</v>
      </c>
      <c r="E2230" s="78">
        <f t="shared" si="104"/>
        <v>-0.43819868200000001</v>
      </c>
      <c r="F2230" s="76" t="str">
        <f>VLOOKUP(L2230,Mapping!D:H,5,0)</f>
        <v>AUM</v>
      </c>
      <c r="G2230" s="1" t="s">
        <v>648</v>
      </c>
      <c r="H2230" s="1" t="s">
        <v>409</v>
      </c>
      <c r="I2230" s="1" t="s">
        <v>412</v>
      </c>
      <c r="J2230" s="6">
        <v>110000</v>
      </c>
      <c r="K2230" s="1" t="s">
        <v>656</v>
      </c>
      <c r="L2230" s="6">
        <v>110247</v>
      </c>
      <c r="M2230" s="2">
        <v>0</v>
      </c>
      <c r="N2230" s="1" t="s">
        <v>660</v>
      </c>
      <c r="O2230" s="1" t="s">
        <v>651</v>
      </c>
      <c r="P2230" s="2">
        <v>-7426214.6399999997</v>
      </c>
      <c r="Q2230" s="2">
        <v>0</v>
      </c>
      <c r="R2230" s="2">
        <v>0</v>
      </c>
      <c r="S2230" s="2">
        <v>3044227.82</v>
      </c>
      <c r="T2230" s="2">
        <v>-4381986.82</v>
      </c>
      <c r="U2230" s="2">
        <v>0</v>
      </c>
      <c r="V2230" s="2">
        <v>-7426214.6399999997</v>
      </c>
      <c r="W2230" s="2">
        <v>0</v>
      </c>
      <c r="X2230" s="2">
        <v>0</v>
      </c>
      <c r="Y2230" s="2">
        <v>3044227.82</v>
      </c>
      <c r="Z2230" s="2">
        <v>-4381986.82</v>
      </c>
      <c r="AA2230" s="2">
        <v>0</v>
      </c>
    </row>
    <row r="2231" spans="1:27" ht="15" customHeight="1" x14ac:dyDescent="0.25">
      <c r="A2231" s="75" t="str">
        <f t="shared" si="102"/>
        <v>LEINSXIgnore</v>
      </c>
      <c r="B2231" s="75" t="str">
        <f>VLOOKUP(L2231,Mapping!D:F,3,0)</f>
        <v>Ignore</v>
      </c>
      <c r="C2231" s="75" t="str">
        <f>VLOOKUP(L2231,Mapping!D:G,4,0)</f>
        <v>Ignore</v>
      </c>
      <c r="D2231" s="78">
        <f t="shared" si="103"/>
        <v>-1.5446400000000001E-2</v>
      </c>
      <c r="E2231" s="78">
        <f t="shared" si="104"/>
        <v>-1.5446400000000001E-2</v>
      </c>
      <c r="F2231" s="76" t="str">
        <f>VLOOKUP(L2231,Mapping!D:H,5,0)</f>
        <v>AUM</v>
      </c>
      <c r="G2231" s="1" t="s">
        <v>648</v>
      </c>
      <c r="H2231" s="1" t="s">
        <v>409</v>
      </c>
      <c r="I2231" s="1" t="s">
        <v>412</v>
      </c>
      <c r="J2231" s="6">
        <v>132000</v>
      </c>
      <c r="K2231" s="1" t="s">
        <v>661</v>
      </c>
      <c r="L2231" s="6">
        <v>132100</v>
      </c>
      <c r="M2231" s="2">
        <v>0</v>
      </c>
      <c r="N2231" s="1" t="s">
        <v>809</v>
      </c>
      <c r="O2231" s="1" t="s">
        <v>651</v>
      </c>
      <c r="P2231" s="2">
        <v>0</v>
      </c>
      <c r="Q2231" s="2">
        <v>0</v>
      </c>
      <c r="R2231" s="2">
        <v>-154464</v>
      </c>
      <c r="S2231" s="2">
        <v>0</v>
      </c>
      <c r="T2231" s="2">
        <v>-154464</v>
      </c>
      <c r="U2231" s="2">
        <v>0</v>
      </c>
      <c r="V2231" s="2">
        <v>0</v>
      </c>
      <c r="W2231" s="2">
        <v>0</v>
      </c>
      <c r="X2231" s="2">
        <v>-154464</v>
      </c>
      <c r="Y2231" s="2">
        <v>0</v>
      </c>
      <c r="Z2231" s="2">
        <v>-154464</v>
      </c>
      <c r="AA2231" s="2">
        <v>0</v>
      </c>
    </row>
    <row r="2232" spans="1:27" ht="15" customHeight="1" x14ac:dyDescent="0.25">
      <c r="A2232" s="75" t="str">
        <f t="shared" si="102"/>
        <v>LEINSXIgnore</v>
      </c>
      <c r="B2232" s="75" t="str">
        <f>VLOOKUP(L2232,Mapping!D:F,3,0)</f>
        <v>Ignore</v>
      </c>
      <c r="C2232" s="75" t="str">
        <f>VLOOKUP(L2232,Mapping!D:G,4,0)</f>
        <v>Ignore</v>
      </c>
      <c r="D2232" s="78">
        <f t="shared" si="103"/>
        <v>0</v>
      </c>
      <c r="E2232" s="78">
        <f t="shared" si="104"/>
        <v>-3.4999999999999999E-6</v>
      </c>
      <c r="F2232" s="76" t="str">
        <f>VLOOKUP(L2232,Mapping!D:H,5,0)</f>
        <v>AUM</v>
      </c>
      <c r="G2232" s="1" t="s">
        <v>648</v>
      </c>
      <c r="H2232" s="1" t="s">
        <v>409</v>
      </c>
      <c r="I2232" s="1" t="s">
        <v>412</v>
      </c>
      <c r="J2232" s="6">
        <v>132000</v>
      </c>
      <c r="K2232" s="1" t="s">
        <v>661</v>
      </c>
      <c r="L2232" s="6">
        <v>132113</v>
      </c>
      <c r="M2232" s="2">
        <v>0</v>
      </c>
      <c r="N2232" s="1" t="s">
        <v>1040</v>
      </c>
      <c r="O2232" s="1" t="s">
        <v>651</v>
      </c>
      <c r="P2232" s="2">
        <v>-35</v>
      </c>
      <c r="Q2232" s="2">
        <v>0</v>
      </c>
      <c r="R2232" s="2">
        <v>0</v>
      </c>
      <c r="S2232" s="2">
        <v>0</v>
      </c>
      <c r="T2232" s="2">
        <v>-35</v>
      </c>
      <c r="U2232" s="2">
        <v>0</v>
      </c>
      <c r="V2232" s="2">
        <v>-35</v>
      </c>
      <c r="W2232" s="2">
        <v>0</v>
      </c>
      <c r="X2232" s="2">
        <v>0</v>
      </c>
      <c r="Y2232" s="2">
        <v>0</v>
      </c>
      <c r="Z2232" s="2">
        <v>-35</v>
      </c>
      <c r="AA2232" s="2">
        <v>0</v>
      </c>
    </row>
    <row r="2233" spans="1:27" ht="15" customHeight="1" x14ac:dyDescent="0.25">
      <c r="A2233" s="75" t="str">
        <f t="shared" si="102"/>
        <v>LEINSXIgnore</v>
      </c>
      <c r="B2233" s="75" t="str">
        <f>VLOOKUP(L2233,Mapping!D:F,3,0)</f>
        <v>Ignore</v>
      </c>
      <c r="C2233" s="75" t="str">
        <f>VLOOKUP(L2233,Mapping!D:G,4,0)</f>
        <v>Ignore</v>
      </c>
      <c r="D2233" s="78">
        <f t="shared" si="103"/>
        <v>5.4534372999999997E-2</v>
      </c>
      <c r="E2233" s="78">
        <f t="shared" si="104"/>
        <v>5.2072887999999998E-2</v>
      </c>
      <c r="F2233" s="76" t="str">
        <f>VLOOKUP(L2233,Mapping!D:H,5,0)</f>
        <v>AUM</v>
      </c>
      <c r="G2233" s="1" t="s">
        <v>648</v>
      </c>
      <c r="H2233" s="1" t="s">
        <v>409</v>
      </c>
      <c r="I2233" s="1" t="s">
        <v>412</v>
      </c>
      <c r="J2233" s="6">
        <v>132000</v>
      </c>
      <c r="K2233" s="1" t="s">
        <v>661</v>
      </c>
      <c r="L2233" s="6">
        <v>132121</v>
      </c>
      <c r="M2233" s="2">
        <v>0</v>
      </c>
      <c r="N2233" s="1" t="s">
        <v>662</v>
      </c>
      <c r="O2233" s="1" t="s">
        <v>651</v>
      </c>
      <c r="P2233" s="2">
        <v>-24614.85</v>
      </c>
      <c r="Q2233" s="2">
        <v>0</v>
      </c>
      <c r="R2233" s="2">
        <v>0</v>
      </c>
      <c r="S2233" s="2">
        <v>545343.73</v>
      </c>
      <c r="T2233" s="2">
        <v>0</v>
      </c>
      <c r="U2233" s="2">
        <v>520728.88</v>
      </c>
      <c r="V2233" s="2">
        <v>-24614.85</v>
      </c>
      <c r="W2233" s="2">
        <v>0</v>
      </c>
      <c r="X2233" s="2">
        <v>0</v>
      </c>
      <c r="Y2233" s="2">
        <v>545343.73</v>
      </c>
      <c r="Z2233" s="2">
        <v>0</v>
      </c>
      <c r="AA2233" s="2">
        <v>520728.88</v>
      </c>
    </row>
    <row r="2234" spans="1:27" ht="15" customHeight="1" x14ac:dyDescent="0.25">
      <c r="A2234" s="75" t="str">
        <f t="shared" si="102"/>
        <v>LEINSXIgnore</v>
      </c>
      <c r="B2234" s="75" t="str">
        <f>VLOOKUP(L2234,Mapping!D:F,3,0)</f>
        <v>Ignore</v>
      </c>
      <c r="C2234" s="75" t="str">
        <f>VLOOKUP(L2234,Mapping!D:G,4,0)</f>
        <v>Ignore</v>
      </c>
      <c r="D2234" s="78">
        <f t="shared" si="103"/>
        <v>0.154666095</v>
      </c>
      <c r="E2234" s="78">
        <f t="shared" si="104"/>
        <v>0.154666095</v>
      </c>
      <c r="F2234" s="76" t="str">
        <f>VLOOKUP(L2234,Mapping!D:H,5,0)</f>
        <v>AUM</v>
      </c>
      <c r="G2234" s="1" t="s">
        <v>648</v>
      </c>
      <c r="H2234" s="1" t="s">
        <v>409</v>
      </c>
      <c r="I2234" s="1" t="s">
        <v>412</v>
      </c>
      <c r="J2234" s="6">
        <v>132000</v>
      </c>
      <c r="K2234" s="1" t="s">
        <v>661</v>
      </c>
      <c r="L2234" s="6">
        <v>132124</v>
      </c>
      <c r="M2234" s="2">
        <v>0</v>
      </c>
      <c r="N2234" s="1" t="s">
        <v>663</v>
      </c>
      <c r="O2234" s="1" t="s">
        <v>651</v>
      </c>
      <c r="P2234" s="2">
        <v>0</v>
      </c>
      <c r="Q2234" s="2">
        <v>0</v>
      </c>
      <c r="R2234" s="2">
        <v>0</v>
      </c>
      <c r="S2234" s="2">
        <v>1546660.95</v>
      </c>
      <c r="T2234" s="2">
        <v>0</v>
      </c>
      <c r="U2234" s="2">
        <v>1546660.95</v>
      </c>
      <c r="V2234" s="2">
        <v>0</v>
      </c>
      <c r="W2234" s="2">
        <v>0</v>
      </c>
      <c r="X2234" s="2">
        <v>0</v>
      </c>
      <c r="Y2234" s="2">
        <v>1546660.95</v>
      </c>
      <c r="Z2234" s="2">
        <v>0</v>
      </c>
      <c r="AA2234" s="2">
        <v>1546660.95</v>
      </c>
    </row>
    <row r="2235" spans="1:27" ht="15" customHeight="1" x14ac:dyDescent="0.25">
      <c r="A2235" s="75" t="str">
        <f t="shared" si="102"/>
        <v>LEINSXIgnore</v>
      </c>
      <c r="B2235" s="75" t="str">
        <f>VLOOKUP(L2235,Mapping!D:F,3,0)</f>
        <v>Ignore</v>
      </c>
      <c r="C2235" s="75" t="str">
        <f>VLOOKUP(L2235,Mapping!D:G,4,0)</f>
        <v>Ignore</v>
      </c>
      <c r="D2235" s="78">
        <f t="shared" si="103"/>
        <v>8.0000000000000004E-4</v>
      </c>
      <c r="E2235" s="78">
        <f t="shared" si="104"/>
        <v>0</v>
      </c>
      <c r="F2235" s="76" t="str">
        <f>VLOOKUP(L2235,Mapping!D:H,5,0)</f>
        <v>AUM</v>
      </c>
      <c r="G2235" s="1" t="s">
        <v>648</v>
      </c>
      <c r="H2235" s="1" t="s">
        <v>409</v>
      </c>
      <c r="I2235" s="1" t="s">
        <v>412</v>
      </c>
      <c r="J2235" s="6">
        <v>140000</v>
      </c>
      <c r="K2235" s="1" t="s">
        <v>665</v>
      </c>
      <c r="L2235" s="6">
        <v>140366</v>
      </c>
      <c r="M2235" s="2">
        <v>0</v>
      </c>
      <c r="N2235" s="1" t="s">
        <v>1462</v>
      </c>
      <c r="O2235" s="1" t="s">
        <v>651</v>
      </c>
      <c r="P2235" s="2">
        <v>-8000</v>
      </c>
      <c r="Q2235" s="2">
        <v>0</v>
      </c>
      <c r="R2235" s="2">
        <v>0</v>
      </c>
      <c r="S2235" s="2">
        <v>8000</v>
      </c>
      <c r="T2235" s="2">
        <v>0</v>
      </c>
      <c r="U2235" s="2">
        <v>0</v>
      </c>
      <c r="V2235" s="2">
        <v>-8000</v>
      </c>
      <c r="W2235" s="2">
        <v>0</v>
      </c>
      <c r="X2235" s="2">
        <v>0</v>
      </c>
      <c r="Y2235" s="2">
        <v>8000</v>
      </c>
      <c r="Z2235" s="2">
        <v>0</v>
      </c>
      <c r="AA2235" s="2">
        <v>0</v>
      </c>
    </row>
    <row r="2236" spans="1:27" ht="15" customHeight="1" x14ac:dyDescent="0.25">
      <c r="A2236" s="75" t="str">
        <f t="shared" si="102"/>
        <v>LEINSXIgnore</v>
      </c>
      <c r="B2236" s="75" t="str">
        <f>VLOOKUP(L2236,Mapping!D:F,3,0)</f>
        <v>Ignore</v>
      </c>
      <c r="C2236" s="75" t="str">
        <f>VLOOKUP(L2236,Mapping!D:G,4,0)</f>
        <v>Ignore</v>
      </c>
      <c r="D2236" s="78">
        <f t="shared" si="103"/>
        <v>6.4555417000000004E-2</v>
      </c>
      <c r="E2236" s="78">
        <f t="shared" si="104"/>
        <v>0</v>
      </c>
      <c r="F2236" s="76" t="str">
        <f>VLOOKUP(L2236,Mapping!D:H,5,0)</f>
        <v>AUM</v>
      </c>
      <c r="G2236" s="1" t="s">
        <v>648</v>
      </c>
      <c r="H2236" s="1" t="s">
        <v>409</v>
      </c>
      <c r="I2236" s="1" t="s">
        <v>412</v>
      </c>
      <c r="J2236" s="6">
        <v>140000</v>
      </c>
      <c r="K2236" s="1" t="s">
        <v>665</v>
      </c>
      <c r="L2236" s="6">
        <v>140375</v>
      </c>
      <c r="M2236" s="2">
        <v>0</v>
      </c>
      <c r="N2236" s="1" t="s">
        <v>1456</v>
      </c>
      <c r="O2236" s="1" t="s">
        <v>651</v>
      </c>
      <c r="P2236" s="2">
        <v>-645554.17000000004</v>
      </c>
      <c r="Q2236" s="2">
        <v>0</v>
      </c>
      <c r="R2236" s="2">
        <v>0</v>
      </c>
      <c r="S2236" s="2">
        <v>645554.17000000004</v>
      </c>
      <c r="T2236" s="2">
        <v>0</v>
      </c>
      <c r="U2236" s="2">
        <v>0</v>
      </c>
      <c r="V2236" s="2">
        <v>-645554.17000000004</v>
      </c>
      <c r="W2236" s="2">
        <v>0</v>
      </c>
      <c r="X2236" s="2">
        <v>0</v>
      </c>
      <c r="Y2236" s="2">
        <v>645554.17000000004</v>
      </c>
      <c r="Z2236" s="2">
        <v>0</v>
      </c>
      <c r="AA2236" s="2">
        <v>0</v>
      </c>
    </row>
    <row r="2237" spans="1:27" ht="15" customHeight="1" x14ac:dyDescent="0.25">
      <c r="A2237" s="75" t="str">
        <f t="shared" si="102"/>
        <v>LEINSXIgnore</v>
      </c>
      <c r="B2237" s="75" t="str">
        <f>VLOOKUP(L2237,Mapping!D:F,3,0)</f>
        <v>Ignore</v>
      </c>
      <c r="C2237" s="75" t="str">
        <f>VLOOKUP(L2237,Mapping!D:G,4,0)</f>
        <v>Ignore</v>
      </c>
      <c r="D2237" s="78">
        <f t="shared" si="103"/>
        <v>2.0000000000000001E-4</v>
      </c>
      <c r="E2237" s="78">
        <f t="shared" si="104"/>
        <v>0</v>
      </c>
      <c r="F2237" s="76" t="str">
        <f>VLOOKUP(L2237,Mapping!D:H,5,0)</f>
        <v>AUM</v>
      </c>
      <c r="G2237" s="1" t="s">
        <v>648</v>
      </c>
      <c r="H2237" s="1" t="s">
        <v>409</v>
      </c>
      <c r="I2237" s="1" t="s">
        <v>412</v>
      </c>
      <c r="J2237" s="6">
        <v>140000</v>
      </c>
      <c r="K2237" s="1" t="s">
        <v>665</v>
      </c>
      <c r="L2237" s="6">
        <v>140379</v>
      </c>
      <c r="M2237" s="2">
        <v>0</v>
      </c>
      <c r="N2237" s="1" t="s">
        <v>1475</v>
      </c>
      <c r="O2237" s="1" t="s">
        <v>651</v>
      </c>
      <c r="P2237" s="2">
        <v>-2000</v>
      </c>
      <c r="Q2237" s="2">
        <v>0</v>
      </c>
      <c r="R2237" s="2">
        <v>0</v>
      </c>
      <c r="S2237" s="2">
        <v>2000</v>
      </c>
      <c r="T2237" s="2">
        <v>0</v>
      </c>
      <c r="U2237" s="2">
        <v>0</v>
      </c>
      <c r="V2237" s="2">
        <v>-2000</v>
      </c>
      <c r="W2237" s="2">
        <v>0</v>
      </c>
      <c r="X2237" s="2">
        <v>0</v>
      </c>
      <c r="Y2237" s="2">
        <v>2000</v>
      </c>
      <c r="Z2237" s="2">
        <v>0</v>
      </c>
      <c r="AA2237" s="2">
        <v>0</v>
      </c>
    </row>
    <row r="2238" spans="1:27" ht="15" customHeight="1" x14ac:dyDescent="0.25">
      <c r="A2238" s="75" t="str">
        <f t="shared" si="102"/>
        <v>LEINSXIgnore</v>
      </c>
      <c r="B2238" s="75" t="str">
        <f>VLOOKUP(L2238,Mapping!D:F,3,0)</f>
        <v>Ignore</v>
      </c>
      <c r="C2238" s="75" t="str">
        <f>VLOOKUP(L2238,Mapping!D:G,4,0)</f>
        <v>Ignore</v>
      </c>
      <c r="D2238" s="78">
        <f t="shared" si="103"/>
        <v>-2.5983585E-2</v>
      </c>
      <c r="E2238" s="78">
        <f t="shared" si="104"/>
        <v>-2.6324035999999999E-2</v>
      </c>
      <c r="F2238" s="76" t="str">
        <f>VLOOKUP(L2238,Mapping!D:H,5,0)</f>
        <v>AUM</v>
      </c>
      <c r="G2238" s="1" t="s">
        <v>648</v>
      </c>
      <c r="H2238" s="1" t="s">
        <v>409</v>
      </c>
      <c r="I2238" s="1" t="s">
        <v>412</v>
      </c>
      <c r="J2238" s="6">
        <v>140000</v>
      </c>
      <c r="K2238" s="1" t="s">
        <v>665</v>
      </c>
      <c r="L2238" s="6">
        <v>140500</v>
      </c>
      <c r="M2238" s="2">
        <v>0</v>
      </c>
      <c r="N2238" s="1" t="s">
        <v>670</v>
      </c>
      <c r="O2238" s="1" t="s">
        <v>651</v>
      </c>
      <c r="P2238" s="2">
        <v>-3404.51</v>
      </c>
      <c r="Q2238" s="2">
        <v>0</v>
      </c>
      <c r="R2238" s="2">
        <v>-259835.85</v>
      </c>
      <c r="S2238" s="2">
        <v>0</v>
      </c>
      <c r="T2238" s="2">
        <v>-263240.36</v>
      </c>
      <c r="U2238" s="2">
        <v>0</v>
      </c>
      <c r="V2238" s="2">
        <v>-3404.51</v>
      </c>
      <c r="W2238" s="2">
        <v>0</v>
      </c>
      <c r="X2238" s="2">
        <v>-259835.85</v>
      </c>
      <c r="Y2238" s="2">
        <v>0</v>
      </c>
      <c r="Z2238" s="2">
        <v>-263240.36</v>
      </c>
      <c r="AA2238" s="2">
        <v>0</v>
      </c>
    </row>
    <row r="2239" spans="1:27" ht="15" customHeight="1" x14ac:dyDescent="0.25">
      <c r="A2239" s="75" t="str">
        <f t="shared" si="102"/>
        <v>LEINSXIgnore</v>
      </c>
      <c r="B2239" s="75" t="str">
        <f>VLOOKUP(L2239,Mapping!D:F,3,0)</f>
        <v>Ignore</v>
      </c>
      <c r="C2239" s="75" t="str">
        <f>VLOOKUP(L2239,Mapping!D:G,4,0)</f>
        <v>Ignore</v>
      </c>
      <c r="D2239" s="78">
        <f t="shared" si="103"/>
        <v>-2.1343209999999998E-3</v>
      </c>
      <c r="E2239" s="78">
        <f t="shared" si="104"/>
        <v>-1.4054211000000002E-2</v>
      </c>
      <c r="F2239" s="76" t="str">
        <f>VLOOKUP(L2239,Mapping!D:H,5,0)</f>
        <v>AUM</v>
      </c>
      <c r="G2239" s="1" t="s">
        <v>648</v>
      </c>
      <c r="H2239" s="1" t="s">
        <v>409</v>
      </c>
      <c r="I2239" s="1" t="s">
        <v>412</v>
      </c>
      <c r="J2239" s="6">
        <v>140000</v>
      </c>
      <c r="K2239" s="1" t="s">
        <v>665</v>
      </c>
      <c r="L2239" s="6">
        <v>140551</v>
      </c>
      <c r="M2239" s="2">
        <v>0</v>
      </c>
      <c r="N2239" s="1" t="s">
        <v>1018</v>
      </c>
      <c r="O2239" s="1" t="s">
        <v>651</v>
      </c>
      <c r="P2239" s="2">
        <v>-119198.9</v>
      </c>
      <c r="Q2239" s="2">
        <v>0</v>
      </c>
      <c r="R2239" s="2">
        <v>-21343.21</v>
      </c>
      <c r="S2239" s="2">
        <v>0</v>
      </c>
      <c r="T2239" s="2">
        <v>-140542.11000000002</v>
      </c>
      <c r="U2239" s="2">
        <v>0</v>
      </c>
      <c r="V2239" s="2">
        <v>-119198.9</v>
      </c>
      <c r="W2239" s="2">
        <v>0</v>
      </c>
      <c r="X2239" s="2">
        <v>-21343.21</v>
      </c>
      <c r="Y2239" s="2">
        <v>0</v>
      </c>
      <c r="Z2239" s="2">
        <v>-140542.11000000002</v>
      </c>
      <c r="AA2239" s="2">
        <v>0</v>
      </c>
    </row>
    <row r="2240" spans="1:27" ht="15" customHeight="1" x14ac:dyDescent="0.25">
      <c r="A2240" s="75" t="str">
        <f t="shared" si="102"/>
        <v>LEINSXIgnore</v>
      </c>
      <c r="B2240" s="75" t="str">
        <f>VLOOKUP(L2240,Mapping!D:F,3,0)</f>
        <v>Ignore</v>
      </c>
      <c r="C2240" s="75" t="str">
        <f>VLOOKUP(L2240,Mapping!D:G,4,0)</f>
        <v>Ignore</v>
      </c>
      <c r="D2240" s="78">
        <f t="shared" si="103"/>
        <v>0</v>
      </c>
      <c r="E2240" s="78">
        <f t="shared" si="104"/>
        <v>4.0000000000000002E-9</v>
      </c>
      <c r="F2240" s="76" t="str">
        <f>VLOOKUP(L2240,Mapping!D:H,5,0)</f>
        <v>AUM</v>
      </c>
      <c r="G2240" s="1" t="s">
        <v>648</v>
      </c>
      <c r="H2240" s="1" t="s">
        <v>409</v>
      </c>
      <c r="I2240" s="1" t="s">
        <v>412</v>
      </c>
      <c r="J2240" s="6">
        <v>152000</v>
      </c>
      <c r="K2240" s="1" t="s">
        <v>671</v>
      </c>
      <c r="L2240" s="6">
        <v>152232</v>
      </c>
      <c r="M2240" s="2">
        <v>0</v>
      </c>
      <c r="N2240" s="1" t="s">
        <v>675</v>
      </c>
      <c r="O2240" s="1" t="s">
        <v>651</v>
      </c>
      <c r="P2240" s="2">
        <v>0</v>
      </c>
      <c r="Q2240" s="2">
        <v>0.04</v>
      </c>
      <c r="R2240" s="2">
        <v>0</v>
      </c>
      <c r="S2240" s="2">
        <v>0</v>
      </c>
      <c r="T2240" s="2">
        <v>0</v>
      </c>
      <c r="U2240" s="2">
        <v>0.04</v>
      </c>
      <c r="V2240" s="2">
        <v>0</v>
      </c>
      <c r="W2240" s="2">
        <v>0.04</v>
      </c>
      <c r="X2240" s="2">
        <v>0</v>
      </c>
      <c r="Y2240" s="2">
        <v>0</v>
      </c>
      <c r="Z2240" s="2">
        <v>0</v>
      </c>
      <c r="AA2240" s="2">
        <v>0.04</v>
      </c>
    </row>
    <row r="2241" spans="1:27" ht="15" customHeight="1" x14ac:dyDescent="0.25">
      <c r="A2241" s="75" t="str">
        <f t="shared" si="102"/>
        <v>LEINSXIgnore</v>
      </c>
      <c r="B2241" s="75" t="str">
        <f>VLOOKUP(L2241,Mapping!D:F,3,0)</f>
        <v>Ignore</v>
      </c>
      <c r="C2241" s="75" t="str">
        <f>VLOOKUP(L2241,Mapping!D:G,4,0)</f>
        <v>Ignore</v>
      </c>
      <c r="D2241" s="78">
        <f t="shared" si="103"/>
        <v>2.8119999999999998E-5</v>
      </c>
      <c r="E2241" s="78">
        <f t="shared" si="104"/>
        <v>-3.9966999999999999E-5</v>
      </c>
      <c r="F2241" s="76" t="str">
        <f>VLOOKUP(L2241,Mapping!D:H,5,0)</f>
        <v>AUM</v>
      </c>
      <c r="G2241" s="1" t="s">
        <v>648</v>
      </c>
      <c r="H2241" s="1" t="s">
        <v>409</v>
      </c>
      <c r="I2241" s="1" t="s">
        <v>412</v>
      </c>
      <c r="J2241" s="6">
        <v>152000</v>
      </c>
      <c r="K2241" s="1" t="s">
        <v>671</v>
      </c>
      <c r="L2241" s="6">
        <v>152248</v>
      </c>
      <c r="M2241" s="2">
        <v>0</v>
      </c>
      <c r="N2241" s="1" t="s">
        <v>676</v>
      </c>
      <c r="O2241" s="1" t="s">
        <v>651</v>
      </c>
      <c r="P2241" s="2">
        <v>-680.87</v>
      </c>
      <c r="Q2241" s="2">
        <v>0</v>
      </c>
      <c r="R2241" s="2">
        <v>0</v>
      </c>
      <c r="S2241" s="2">
        <v>281.2</v>
      </c>
      <c r="T2241" s="2">
        <v>-399.67</v>
      </c>
      <c r="U2241" s="2">
        <v>0</v>
      </c>
      <c r="V2241" s="2">
        <v>-680.87</v>
      </c>
      <c r="W2241" s="2">
        <v>0</v>
      </c>
      <c r="X2241" s="2">
        <v>0</v>
      </c>
      <c r="Y2241" s="2">
        <v>281.2</v>
      </c>
      <c r="Z2241" s="2">
        <v>-399.67</v>
      </c>
      <c r="AA2241" s="2">
        <v>0</v>
      </c>
    </row>
    <row r="2242" spans="1:27" ht="15" customHeight="1" x14ac:dyDescent="0.25">
      <c r="A2242" s="75" t="str">
        <f t="shared" si="102"/>
        <v>LEINSXIgnore</v>
      </c>
      <c r="B2242" s="75" t="str">
        <f>VLOOKUP(L2242,Mapping!D:F,3,0)</f>
        <v>Ignore</v>
      </c>
      <c r="C2242" s="75" t="str">
        <f>VLOOKUP(L2242,Mapping!D:G,4,0)</f>
        <v>Ignore</v>
      </c>
      <c r="D2242" s="78">
        <f t="shared" si="103"/>
        <v>-4.6035297069999999</v>
      </c>
      <c r="E2242" s="78">
        <f t="shared" si="104"/>
        <v>-14.987747846000001</v>
      </c>
      <c r="F2242" s="76" t="str">
        <f>VLOOKUP(L2242,Mapping!D:H,5,0)</f>
        <v>AUM</v>
      </c>
      <c r="G2242" s="1" t="s">
        <v>648</v>
      </c>
      <c r="H2242" s="1" t="s">
        <v>409</v>
      </c>
      <c r="I2242" s="1" t="s">
        <v>412</v>
      </c>
      <c r="J2242" s="6">
        <v>160000</v>
      </c>
      <c r="K2242" s="1" t="s">
        <v>677</v>
      </c>
      <c r="L2242" s="6">
        <v>161100</v>
      </c>
      <c r="M2242" s="2">
        <v>0</v>
      </c>
      <c r="N2242" s="1" t="s">
        <v>811</v>
      </c>
      <c r="O2242" s="1" t="s">
        <v>651</v>
      </c>
      <c r="P2242" s="2">
        <v>-103842181.39</v>
      </c>
      <c r="Q2242" s="2">
        <v>0</v>
      </c>
      <c r="R2242" s="2">
        <v>-46035297.07</v>
      </c>
      <c r="S2242" s="2">
        <v>0</v>
      </c>
      <c r="T2242" s="2">
        <v>-149877478.46000001</v>
      </c>
      <c r="U2242" s="2">
        <v>0</v>
      </c>
      <c r="V2242" s="2">
        <v>-103842181.39</v>
      </c>
      <c r="W2242" s="2">
        <v>0</v>
      </c>
      <c r="X2242" s="2">
        <v>-46035297.07</v>
      </c>
      <c r="Y2242" s="2">
        <v>0</v>
      </c>
      <c r="Z2242" s="2">
        <v>-149877478.46000001</v>
      </c>
      <c r="AA2242" s="2">
        <v>0</v>
      </c>
    </row>
    <row r="2243" spans="1:27" ht="15" customHeight="1" x14ac:dyDescent="0.25">
      <c r="A2243" s="75" t="str">
        <f t="shared" si="102"/>
        <v>LEINSXIgnore</v>
      </c>
      <c r="B2243" s="75" t="str">
        <f>VLOOKUP(L2243,Mapping!D:F,3,0)</f>
        <v>Ignore</v>
      </c>
      <c r="C2243" s="75" t="str">
        <f>VLOOKUP(L2243,Mapping!D:G,4,0)</f>
        <v>Ignore</v>
      </c>
      <c r="D2243" s="78">
        <f t="shared" si="103"/>
        <v>-1.7550989999999999E-2</v>
      </c>
      <c r="E2243" s="78">
        <f t="shared" si="104"/>
        <v>-1.7550989999999999E-2</v>
      </c>
      <c r="F2243" s="76" t="str">
        <f>VLOOKUP(L2243,Mapping!D:H,5,0)</f>
        <v>AUM</v>
      </c>
      <c r="G2243" s="1" t="s">
        <v>648</v>
      </c>
      <c r="H2243" s="1" t="s">
        <v>409</v>
      </c>
      <c r="I2243" s="1" t="s">
        <v>412</v>
      </c>
      <c r="J2243" s="6">
        <v>160000</v>
      </c>
      <c r="K2243" s="1" t="s">
        <v>677</v>
      </c>
      <c r="L2243" s="6">
        <v>161120</v>
      </c>
      <c r="M2243" s="2">
        <v>0</v>
      </c>
      <c r="N2243" s="1" t="s">
        <v>927</v>
      </c>
      <c r="O2243" s="1" t="s">
        <v>651</v>
      </c>
      <c r="P2243" s="2">
        <v>0</v>
      </c>
      <c r="Q2243" s="2">
        <v>0</v>
      </c>
      <c r="R2243" s="2">
        <v>-175509.9</v>
      </c>
      <c r="S2243" s="2">
        <v>0</v>
      </c>
      <c r="T2243" s="2">
        <v>-175509.9</v>
      </c>
      <c r="U2243" s="2">
        <v>0</v>
      </c>
      <c r="V2243" s="2">
        <v>0</v>
      </c>
      <c r="W2243" s="2">
        <v>0</v>
      </c>
      <c r="X2243" s="2">
        <v>-175509.9</v>
      </c>
      <c r="Y2243" s="2">
        <v>0</v>
      </c>
      <c r="Z2243" s="2">
        <v>-175509.9</v>
      </c>
      <c r="AA2243" s="2">
        <v>0</v>
      </c>
    </row>
    <row r="2244" spans="1:27" ht="15" customHeight="1" x14ac:dyDescent="0.25">
      <c r="A2244" s="75" t="str">
        <f t="shared" ref="A2244:A2307" si="105">H2244&amp;B2244</f>
        <v>LEINSXIgnore</v>
      </c>
      <c r="B2244" s="75" t="str">
        <f>VLOOKUP(L2244,Mapping!D:F,3,0)</f>
        <v>Ignore</v>
      </c>
      <c r="C2244" s="75" t="str">
        <f>VLOOKUP(L2244,Mapping!D:G,4,0)</f>
        <v>Ignore</v>
      </c>
      <c r="D2244" s="78">
        <f t="shared" ref="D2244:D2307" si="106">(X2244+Y2244)/10000000</f>
        <v>-4.7116300000000003E-4</v>
      </c>
      <c r="E2244" s="78">
        <f t="shared" ref="E2244:E2307" si="107">(Z2244+AA2244)/10000000</f>
        <v>-1.3901950000000001E-3</v>
      </c>
      <c r="F2244" s="76" t="str">
        <f>VLOOKUP(L2244,Mapping!D:H,5,0)</f>
        <v>AUM</v>
      </c>
      <c r="G2244" s="1" t="s">
        <v>648</v>
      </c>
      <c r="H2244" s="1" t="s">
        <v>409</v>
      </c>
      <c r="I2244" s="1" t="s">
        <v>412</v>
      </c>
      <c r="J2244" s="6">
        <v>212000</v>
      </c>
      <c r="K2244" s="1" t="s">
        <v>681</v>
      </c>
      <c r="L2244" s="6">
        <v>210123</v>
      </c>
      <c r="M2244" s="2">
        <v>0</v>
      </c>
      <c r="N2244" s="1" t="s">
        <v>1458</v>
      </c>
      <c r="O2244" s="1" t="s">
        <v>651</v>
      </c>
      <c r="P2244" s="2">
        <v>-9190.32</v>
      </c>
      <c r="Q2244" s="2">
        <v>0</v>
      </c>
      <c r="R2244" s="2">
        <v>-4711.63</v>
      </c>
      <c r="S2244" s="2">
        <v>0</v>
      </c>
      <c r="T2244" s="2">
        <v>-13901.95</v>
      </c>
      <c r="U2244" s="2">
        <v>0</v>
      </c>
      <c r="V2244" s="2">
        <v>-9190.32</v>
      </c>
      <c r="W2244" s="2">
        <v>0</v>
      </c>
      <c r="X2244" s="2">
        <v>-4711.63</v>
      </c>
      <c r="Y2244" s="2">
        <v>0</v>
      </c>
      <c r="Z2244" s="2">
        <v>-13901.95</v>
      </c>
      <c r="AA2244" s="2">
        <v>0</v>
      </c>
    </row>
    <row r="2245" spans="1:27" ht="15" customHeight="1" x14ac:dyDescent="0.25">
      <c r="A2245" s="75" t="str">
        <f t="shared" si="105"/>
        <v>LEINSXIgnore</v>
      </c>
      <c r="B2245" s="75" t="str">
        <f>VLOOKUP(L2245,Mapping!D:F,3,0)</f>
        <v>Ignore</v>
      </c>
      <c r="C2245" s="75" t="str">
        <f>VLOOKUP(L2245,Mapping!D:G,4,0)</f>
        <v>Ignore</v>
      </c>
      <c r="D2245" s="78">
        <f t="shared" si="106"/>
        <v>0</v>
      </c>
      <c r="E2245" s="78">
        <f t="shared" si="107"/>
        <v>-2.7999999999999999E-6</v>
      </c>
      <c r="F2245" s="76" t="str">
        <f>VLOOKUP(L2245,Mapping!D:H,5,0)</f>
        <v>AUM</v>
      </c>
      <c r="G2245" s="1" t="s">
        <v>648</v>
      </c>
      <c r="H2245" s="1" t="s">
        <v>409</v>
      </c>
      <c r="I2245" s="1" t="s">
        <v>412</v>
      </c>
      <c r="J2245" s="6">
        <v>212000</v>
      </c>
      <c r="K2245" s="1" t="s">
        <v>681</v>
      </c>
      <c r="L2245" s="6">
        <v>210151</v>
      </c>
      <c r="M2245" s="2">
        <v>0</v>
      </c>
      <c r="N2245" s="1" t="s">
        <v>926</v>
      </c>
      <c r="O2245" s="1" t="s">
        <v>651</v>
      </c>
      <c r="P2245" s="2">
        <v>-28</v>
      </c>
      <c r="Q2245" s="2">
        <v>0</v>
      </c>
      <c r="R2245" s="2">
        <v>0</v>
      </c>
      <c r="S2245" s="2">
        <v>0</v>
      </c>
      <c r="T2245" s="2">
        <v>-28</v>
      </c>
      <c r="U2245" s="2">
        <v>0</v>
      </c>
      <c r="V2245" s="2">
        <v>-28</v>
      </c>
      <c r="W2245" s="2">
        <v>0</v>
      </c>
      <c r="X2245" s="2">
        <v>0</v>
      </c>
      <c r="Y2245" s="2">
        <v>0</v>
      </c>
      <c r="Z2245" s="2">
        <v>-28</v>
      </c>
      <c r="AA2245" s="2">
        <v>0</v>
      </c>
    </row>
    <row r="2246" spans="1:27" ht="15" customHeight="1" x14ac:dyDescent="0.25">
      <c r="A2246" s="75" t="str">
        <f t="shared" si="105"/>
        <v>LEINSXIgnore</v>
      </c>
      <c r="B2246" s="75" t="str">
        <f>VLOOKUP(L2246,Mapping!D:F,3,0)</f>
        <v>Ignore</v>
      </c>
      <c r="C2246" s="75" t="str">
        <f>VLOOKUP(L2246,Mapping!D:G,4,0)</f>
        <v>Ignore</v>
      </c>
      <c r="D2246" s="78">
        <f t="shared" si="106"/>
        <v>2.1343209999999998E-3</v>
      </c>
      <c r="E2246" s="78">
        <f t="shared" si="107"/>
        <v>1.4054211000000002E-2</v>
      </c>
      <c r="F2246" s="76" t="str">
        <f>VLOOKUP(L2246,Mapping!D:H,5,0)</f>
        <v>AUM</v>
      </c>
      <c r="G2246" s="1" t="s">
        <v>648</v>
      </c>
      <c r="H2246" s="1" t="s">
        <v>409</v>
      </c>
      <c r="I2246" s="1" t="s">
        <v>412</v>
      </c>
      <c r="J2246" s="6">
        <v>212000</v>
      </c>
      <c r="K2246" s="1" t="s">
        <v>681</v>
      </c>
      <c r="L2246" s="6">
        <v>210168</v>
      </c>
      <c r="M2246" s="2">
        <v>0</v>
      </c>
      <c r="N2246" s="1" t="s">
        <v>1019</v>
      </c>
      <c r="O2246" s="1" t="s">
        <v>651</v>
      </c>
      <c r="P2246" s="2">
        <v>0</v>
      </c>
      <c r="Q2246" s="2">
        <v>119198.9</v>
      </c>
      <c r="R2246" s="2">
        <v>0</v>
      </c>
      <c r="S2246" s="2">
        <v>21343.21</v>
      </c>
      <c r="T2246" s="2">
        <v>0</v>
      </c>
      <c r="U2246" s="2">
        <v>140542.11000000002</v>
      </c>
      <c r="V2246" s="2">
        <v>0</v>
      </c>
      <c r="W2246" s="2">
        <v>119198.9</v>
      </c>
      <c r="X2246" s="2">
        <v>0</v>
      </c>
      <c r="Y2246" s="2">
        <v>21343.21</v>
      </c>
      <c r="Z2246" s="2">
        <v>0</v>
      </c>
      <c r="AA2246" s="2">
        <v>140542.11000000002</v>
      </c>
    </row>
    <row r="2247" spans="1:27" ht="15" customHeight="1" x14ac:dyDescent="0.25">
      <c r="A2247" s="75" t="str">
        <f t="shared" si="105"/>
        <v>LEINSXIgnore</v>
      </c>
      <c r="B2247" s="75" t="str">
        <f>VLOOKUP(L2247,Mapping!D:F,3,0)</f>
        <v>Ignore</v>
      </c>
      <c r="C2247" s="75" t="str">
        <f>VLOOKUP(L2247,Mapping!D:G,4,0)</f>
        <v>Ignore</v>
      </c>
      <c r="D2247" s="78">
        <f t="shared" si="106"/>
        <v>-3.5E-4</v>
      </c>
      <c r="E2247" s="78">
        <f t="shared" si="107"/>
        <v>0</v>
      </c>
      <c r="F2247" s="76" t="str">
        <f>VLOOKUP(L2247,Mapping!D:H,5,0)</f>
        <v>AUM</v>
      </c>
      <c r="G2247" s="1" t="s">
        <v>648</v>
      </c>
      <c r="H2247" s="1" t="s">
        <v>409</v>
      </c>
      <c r="I2247" s="1" t="s">
        <v>412</v>
      </c>
      <c r="J2247" s="6">
        <v>212000</v>
      </c>
      <c r="K2247" s="1" t="s">
        <v>681</v>
      </c>
      <c r="L2247" s="6">
        <v>211101</v>
      </c>
      <c r="M2247" s="2">
        <v>0</v>
      </c>
      <c r="N2247" s="1" t="s">
        <v>1463</v>
      </c>
      <c r="O2247" s="1" t="s">
        <v>651</v>
      </c>
      <c r="P2247" s="2">
        <v>0</v>
      </c>
      <c r="Q2247" s="2">
        <v>3500</v>
      </c>
      <c r="R2247" s="2">
        <v>-3500</v>
      </c>
      <c r="S2247" s="2">
        <v>0</v>
      </c>
      <c r="T2247" s="2">
        <v>0</v>
      </c>
      <c r="U2247" s="2">
        <v>0</v>
      </c>
      <c r="V2247" s="2">
        <v>0</v>
      </c>
      <c r="W2247" s="2">
        <v>3500</v>
      </c>
      <c r="X2247" s="2">
        <v>-3500</v>
      </c>
      <c r="Y2247" s="2">
        <v>0</v>
      </c>
      <c r="Z2247" s="2">
        <v>0</v>
      </c>
      <c r="AA2247" s="2">
        <v>0</v>
      </c>
    </row>
    <row r="2248" spans="1:27" ht="15" customHeight="1" x14ac:dyDescent="0.25">
      <c r="A2248" s="75" t="str">
        <f t="shared" si="105"/>
        <v>LEINSXIgnore</v>
      </c>
      <c r="B2248" s="75" t="str">
        <f>VLOOKUP(L2248,Mapping!D:F,3,0)</f>
        <v>Ignore</v>
      </c>
      <c r="C2248" s="75" t="str">
        <f>VLOOKUP(L2248,Mapping!D:G,4,0)</f>
        <v>Ignore</v>
      </c>
      <c r="D2248" s="78">
        <f t="shared" si="106"/>
        <v>-6.0926489999999995E-3</v>
      </c>
      <c r="E2248" s="78">
        <f t="shared" si="107"/>
        <v>0</v>
      </c>
      <c r="F2248" s="76" t="str">
        <f>VLOOKUP(L2248,Mapping!D:H,5,0)</f>
        <v>AUM</v>
      </c>
      <c r="G2248" s="1" t="s">
        <v>648</v>
      </c>
      <c r="H2248" s="1" t="s">
        <v>409</v>
      </c>
      <c r="I2248" s="1" t="s">
        <v>412</v>
      </c>
      <c r="J2248" s="6">
        <v>212000</v>
      </c>
      <c r="K2248" s="1" t="s">
        <v>681</v>
      </c>
      <c r="L2248" s="6">
        <v>211114</v>
      </c>
      <c r="M2248" s="2">
        <v>0</v>
      </c>
      <c r="N2248" s="1" t="s">
        <v>787</v>
      </c>
      <c r="O2248" s="1" t="s">
        <v>651</v>
      </c>
      <c r="P2248" s="2">
        <v>0</v>
      </c>
      <c r="Q2248" s="2">
        <v>60926.49</v>
      </c>
      <c r="R2248" s="2">
        <v>-60926.49</v>
      </c>
      <c r="S2248" s="2">
        <v>0</v>
      </c>
      <c r="T2248" s="2">
        <v>0</v>
      </c>
      <c r="U2248" s="2">
        <v>0</v>
      </c>
      <c r="V2248" s="2">
        <v>0</v>
      </c>
      <c r="W2248" s="2">
        <v>60926.49</v>
      </c>
      <c r="X2248" s="2">
        <v>-60926.49</v>
      </c>
      <c r="Y2248" s="2">
        <v>0</v>
      </c>
      <c r="Z2248" s="2">
        <v>0</v>
      </c>
      <c r="AA2248" s="2">
        <v>0</v>
      </c>
    </row>
    <row r="2249" spans="1:27" ht="15" customHeight="1" x14ac:dyDescent="0.25">
      <c r="A2249" s="75" t="str">
        <f t="shared" si="105"/>
        <v>LEINSXIgnore</v>
      </c>
      <c r="B2249" s="75" t="str">
        <f>VLOOKUP(L2249,Mapping!D:F,3,0)</f>
        <v>Ignore</v>
      </c>
      <c r="C2249" s="75" t="str">
        <f>VLOOKUP(L2249,Mapping!D:G,4,0)</f>
        <v>Ignore</v>
      </c>
      <c r="D2249" s="78">
        <f t="shared" si="106"/>
        <v>-1.3480299999999998E-3</v>
      </c>
      <c r="E2249" s="78">
        <f t="shared" si="107"/>
        <v>7.6000000000000006E-8</v>
      </c>
      <c r="F2249" s="76" t="str">
        <f>VLOOKUP(L2249,Mapping!D:H,5,0)</f>
        <v>AUM</v>
      </c>
      <c r="G2249" s="1" t="s">
        <v>648</v>
      </c>
      <c r="H2249" s="1" t="s">
        <v>409</v>
      </c>
      <c r="I2249" s="1" t="s">
        <v>412</v>
      </c>
      <c r="J2249" s="6">
        <v>212000</v>
      </c>
      <c r="K2249" s="1" t="s">
        <v>681</v>
      </c>
      <c r="L2249" s="6">
        <v>212101</v>
      </c>
      <c r="M2249" s="2">
        <v>0</v>
      </c>
      <c r="N2249" s="1" t="s">
        <v>684</v>
      </c>
      <c r="O2249" s="1" t="s">
        <v>651</v>
      </c>
      <c r="P2249" s="2">
        <v>0</v>
      </c>
      <c r="Q2249" s="2">
        <v>13481.06</v>
      </c>
      <c r="R2249" s="2">
        <v>-13480.3</v>
      </c>
      <c r="S2249" s="2">
        <v>0</v>
      </c>
      <c r="T2249" s="2">
        <v>0</v>
      </c>
      <c r="U2249" s="2">
        <v>0.76</v>
      </c>
      <c r="V2249" s="2">
        <v>0</v>
      </c>
      <c r="W2249" s="2">
        <v>13481.06</v>
      </c>
      <c r="X2249" s="2">
        <v>-13480.3</v>
      </c>
      <c r="Y2249" s="2">
        <v>0</v>
      </c>
      <c r="Z2249" s="2">
        <v>0</v>
      </c>
      <c r="AA2249" s="2">
        <v>0.76</v>
      </c>
    </row>
    <row r="2250" spans="1:27" ht="15" customHeight="1" x14ac:dyDescent="0.25">
      <c r="A2250" s="75" t="str">
        <f t="shared" si="105"/>
        <v>LEINSXIgnore</v>
      </c>
      <c r="B2250" s="75" t="str">
        <f>VLOOKUP(L2250,Mapping!D:F,3,0)</f>
        <v>Ignore</v>
      </c>
      <c r="C2250" s="75" t="str">
        <f>VLOOKUP(L2250,Mapping!D:G,4,0)</f>
        <v>Ignore</v>
      </c>
      <c r="D2250" s="78">
        <f t="shared" si="106"/>
        <v>-3.5170999999999999E-5</v>
      </c>
      <c r="E2250" s="78">
        <f t="shared" si="107"/>
        <v>0</v>
      </c>
      <c r="F2250" s="76" t="str">
        <f>VLOOKUP(L2250,Mapping!D:H,5,0)</f>
        <v>AUM</v>
      </c>
      <c r="G2250" s="1" t="s">
        <v>648</v>
      </c>
      <c r="H2250" s="1" t="s">
        <v>409</v>
      </c>
      <c r="I2250" s="1" t="s">
        <v>412</v>
      </c>
      <c r="J2250" s="6">
        <v>212000</v>
      </c>
      <c r="K2250" s="1" t="s">
        <v>681</v>
      </c>
      <c r="L2250" s="6">
        <v>212109</v>
      </c>
      <c r="M2250" s="2">
        <v>0</v>
      </c>
      <c r="N2250" s="1" t="s">
        <v>1659</v>
      </c>
      <c r="O2250" s="1" t="s">
        <v>651</v>
      </c>
      <c r="P2250" s="2">
        <v>0</v>
      </c>
      <c r="Q2250" s="2">
        <v>351.71</v>
      </c>
      <c r="R2250" s="2">
        <v>-351.71</v>
      </c>
      <c r="S2250" s="2">
        <v>0</v>
      </c>
      <c r="T2250" s="2">
        <v>0</v>
      </c>
      <c r="U2250" s="2">
        <v>0</v>
      </c>
      <c r="V2250" s="2">
        <v>0</v>
      </c>
      <c r="W2250" s="2">
        <v>351.71</v>
      </c>
      <c r="X2250" s="2">
        <v>-351.71</v>
      </c>
      <c r="Y2250" s="2">
        <v>0</v>
      </c>
      <c r="Z2250" s="2">
        <v>0</v>
      </c>
      <c r="AA2250" s="2">
        <v>0</v>
      </c>
    </row>
    <row r="2251" spans="1:27" ht="15" customHeight="1" x14ac:dyDescent="0.25">
      <c r="A2251" s="75" t="str">
        <f t="shared" si="105"/>
        <v>LEINSXIgnore</v>
      </c>
      <c r="B2251" s="75" t="str">
        <f>VLOOKUP(L2251,Mapping!D:F,3,0)</f>
        <v>Ignore</v>
      </c>
      <c r="C2251" s="75" t="str">
        <f>VLOOKUP(L2251,Mapping!D:G,4,0)</f>
        <v>Ignore</v>
      </c>
      <c r="D2251" s="78">
        <f t="shared" si="106"/>
        <v>-3.4700000000000002E-7</v>
      </c>
      <c r="E2251" s="78">
        <f t="shared" si="107"/>
        <v>1.74E-7</v>
      </c>
      <c r="F2251" s="76" t="str">
        <f>VLOOKUP(L2251,Mapping!D:H,5,0)</f>
        <v>AUM</v>
      </c>
      <c r="G2251" s="1" t="s">
        <v>648</v>
      </c>
      <c r="H2251" s="1" t="s">
        <v>409</v>
      </c>
      <c r="I2251" s="1" t="s">
        <v>412</v>
      </c>
      <c r="J2251" s="6">
        <v>212000</v>
      </c>
      <c r="K2251" s="1" t="s">
        <v>681</v>
      </c>
      <c r="L2251" s="6">
        <v>212112</v>
      </c>
      <c r="M2251" s="2">
        <v>0</v>
      </c>
      <c r="N2251" s="1" t="s">
        <v>685</v>
      </c>
      <c r="O2251" s="1" t="s">
        <v>651</v>
      </c>
      <c r="P2251" s="2">
        <v>0</v>
      </c>
      <c r="Q2251" s="2">
        <v>5.21</v>
      </c>
      <c r="R2251" s="2">
        <v>-3.47</v>
      </c>
      <c r="S2251" s="2">
        <v>0</v>
      </c>
      <c r="T2251" s="2">
        <v>0</v>
      </c>
      <c r="U2251" s="2">
        <v>1.74</v>
      </c>
      <c r="V2251" s="2">
        <v>0</v>
      </c>
      <c r="W2251" s="2">
        <v>5.21</v>
      </c>
      <c r="X2251" s="2">
        <v>-3.47</v>
      </c>
      <c r="Y2251" s="2">
        <v>0</v>
      </c>
      <c r="Z2251" s="2">
        <v>0</v>
      </c>
      <c r="AA2251" s="2">
        <v>1.74</v>
      </c>
    </row>
    <row r="2252" spans="1:27" ht="15" customHeight="1" x14ac:dyDescent="0.25">
      <c r="A2252" s="75" t="str">
        <f t="shared" si="105"/>
        <v>LEINSXIgnore</v>
      </c>
      <c r="B2252" s="75" t="str">
        <f>VLOOKUP(L2252,Mapping!D:F,3,0)</f>
        <v>Ignore</v>
      </c>
      <c r="C2252" s="75" t="str">
        <f>VLOOKUP(L2252,Mapping!D:G,4,0)</f>
        <v>Ignore</v>
      </c>
      <c r="D2252" s="78">
        <f t="shared" si="106"/>
        <v>-3.4700000000000002E-7</v>
      </c>
      <c r="E2252" s="78">
        <f t="shared" si="107"/>
        <v>1.74E-7</v>
      </c>
      <c r="F2252" s="76" t="str">
        <f>VLOOKUP(L2252,Mapping!D:H,5,0)</f>
        <v>AUM</v>
      </c>
      <c r="G2252" s="1" t="s">
        <v>648</v>
      </c>
      <c r="H2252" s="1" t="s">
        <v>409</v>
      </c>
      <c r="I2252" s="1" t="s">
        <v>412</v>
      </c>
      <c r="J2252" s="6">
        <v>212000</v>
      </c>
      <c r="K2252" s="1" t="s">
        <v>681</v>
      </c>
      <c r="L2252" s="6">
        <v>212113</v>
      </c>
      <c r="M2252" s="2">
        <v>0</v>
      </c>
      <c r="N2252" s="1" t="s">
        <v>686</v>
      </c>
      <c r="O2252" s="1" t="s">
        <v>651</v>
      </c>
      <c r="P2252" s="2">
        <v>0</v>
      </c>
      <c r="Q2252" s="2">
        <v>5.21</v>
      </c>
      <c r="R2252" s="2">
        <v>-3.47</v>
      </c>
      <c r="S2252" s="2">
        <v>0</v>
      </c>
      <c r="T2252" s="2">
        <v>0</v>
      </c>
      <c r="U2252" s="2">
        <v>1.74</v>
      </c>
      <c r="V2252" s="2">
        <v>0</v>
      </c>
      <c r="W2252" s="2">
        <v>5.21</v>
      </c>
      <c r="X2252" s="2">
        <v>-3.47</v>
      </c>
      <c r="Y2252" s="2">
        <v>0</v>
      </c>
      <c r="Z2252" s="2">
        <v>0</v>
      </c>
      <c r="AA2252" s="2">
        <v>1.74</v>
      </c>
    </row>
    <row r="2253" spans="1:27" ht="15" customHeight="1" x14ac:dyDescent="0.25">
      <c r="A2253" s="75" t="str">
        <f t="shared" si="105"/>
        <v>LEINSXIgnore</v>
      </c>
      <c r="B2253" s="75" t="str">
        <f>VLOOKUP(L2253,Mapping!D:F,3,0)</f>
        <v>Ignore</v>
      </c>
      <c r="C2253" s="75" t="str">
        <f>VLOOKUP(L2253,Mapping!D:G,4,0)</f>
        <v>Ignore</v>
      </c>
      <c r="D2253" s="78">
        <f t="shared" si="106"/>
        <v>5.6922000000000002E-5</v>
      </c>
      <c r="E2253" s="78">
        <f t="shared" si="107"/>
        <v>5.8720000000000007E-5</v>
      </c>
      <c r="F2253" s="76" t="str">
        <f>VLOOKUP(L2253,Mapping!D:H,5,0)</f>
        <v>AUM</v>
      </c>
      <c r="G2253" s="1" t="s">
        <v>648</v>
      </c>
      <c r="H2253" s="1" t="s">
        <v>409</v>
      </c>
      <c r="I2253" s="1" t="s">
        <v>412</v>
      </c>
      <c r="J2253" s="6">
        <v>212000</v>
      </c>
      <c r="K2253" s="1" t="s">
        <v>681</v>
      </c>
      <c r="L2253" s="6">
        <v>212114</v>
      </c>
      <c r="M2253" s="2">
        <v>0</v>
      </c>
      <c r="N2253" s="1" t="s">
        <v>687</v>
      </c>
      <c r="O2253" s="1" t="s">
        <v>651</v>
      </c>
      <c r="P2253" s="2">
        <v>0</v>
      </c>
      <c r="Q2253" s="2">
        <v>17.98</v>
      </c>
      <c r="R2253" s="2">
        <v>0</v>
      </c>
      <c r="S2253" s="2">
        <v>569.22</v>
      </c>
      <c r="T2253" s="2">
        <v>0</v>
      </c>
      <c r="U2253" s="2">
        <v>587.20000000000005</v>
      </c>
      <c r="V2253" s="2">
        <v>0</v>
      </c>
      <c r="W2253" s="2">
        <v>17.98</v>
      </c>
      <c r="X2253" s="2">
        <v>0</v>
      </c>
      <c r="Y2253" s="2">
        <v>569.22</v>
      </c>
      <c r="Z2253" s="2">
        <v>0</v>
      </c>
      <c r="AA2253" s="2">
        <v>587.20000000000005</v>
      </c>
    </row>
    <row r="2254" spans="1:27" ht="15" customHeight="1" x14ac:dyDescent="0.25">
      <c r="A2254" s="75" t="str">
        <f t="shared" si="105"/>
        <v>LEINSXIgnore</v>
      </c>
      <c r="B2254" s="75" t="str">
        <f>VLOOKUP(L2254,Mapping!D:F,3,0)</f>
        <v>Ignore</v>
      </c>
      <c r="C2254" s="75" t="str">
        <f>VLOOKUP(L2254,Mapping!D:G,4,0)</f>
        <v>Ignore</v>
      </c>
      <c r="D2254" s="78">
        <f t="shared" si="106"/>
        <v>-4.7199999999999998E-4</v>
      </c>
      <c r="E2254" s="78">
        <f t="shared" si="107"/>
        <v>0</v>
      </c>
      <c r="F2254" s="76" t="str">
        <f>VLOOKUP(L2254,Mapping!D:H,5,0)</f>
        <v>AUM</v>
      </c>
      <c r="G2254" s="1" t="s">
        <v>648</v>
      </c>
      <c r="H2254" s="1" t="s">
        <v>409</v>
      </c>
      <c r="I2254" s="1" t="s">
        <v>412</v>
      </c>
      <c r="J2254" s="6">
        <v>212000</v>
      </c>
      <c r="K2254" s="1" t="s">
        <v>681</v>
      </c>
      <c r="L2254" s="6">
        <v>212118</v>
      </c>
      <c r="M2254" s="2">
        <v>0</v>
      </c>
      <c r="N2254" s="1" t="s">
        <v>1715</v>
      </c>
      <c r="O2254" s="1" t="s">
        <v>651</v>
      </c>
      <c r="P2254" s="2">
        <v>0</v>
      </c>
      <c r="Q2254" s="2">
        <v>4720</v>
      </c>
      <c r="R2254" s="2">
        <v>-4720</v>
      </c>
      <c r="S2254" s="2">
        <v>0</v>
      </c>
      <c r="T2254" s="2">
        <v>0</v>
      </c>
      <c r="U2254" s="2">
        <v>0</v>
      </c>
      <c r="V2254" s="2">
        <v>0</v>
      </c>
      <c r="W2254" s="2">
        <v>4720</v>
      </c>
      <c r="X2254" s="2">
        <v>-4720</v>
      </c>
      <c r="Y2254" s="2">
        <v>0</v>
      </c>
      <c r="Z2254" s="2">
        <v>0</v>
      </c>
      <c r="AA2254" s="2">
        <v>0</v>
      </c>
    </row>
    <row r="2255" spans="1:27" ht="15" customHeight="1" x14ac:dyDescent="0.25">
      <c r="A2255" s="75" t="str">
        <f t="shared" si="105"/>
        <v>LEINSXIgnore</v>
      </c>
      <c r="B2255" s="75" t="str">
        <f>VLOOKUP(L2255,Mapping!D:F,3,0)</f>
        <v>Ignore</v>
      </c>
      <c r="C2255" s="75" t="str">
        <f>VLOOKUP(L2255,Mapping!D:G,4,0)</f>
        <v>Ignore</v>
      </c>
      <c r="D2255" s="78">
        <f t="shared" si="106"/>
        <v>5.0247482000000003E-2</v>
      </c>
      <c r="E2255" s="78">
        <f t="shared" si="107"/>
        <v>6.6575481000000006E-2</v>
      </c>
      <c r="F2255" s="76" t="str">
        <f>VLOOKUP(L2255,Mapping!D:H,5,0)</f>
        <v>AUM</v>
      </c>
      <c r="G2255" s="1" t="s">
        <v>648</v>
      </c>
      <c r="H2255" s="1" t="s">
        <v>409</v>
      </c>
      <c r="I2255" s="1" t="s">
        <v>412</v>
      </c>
      <c r="J2255" s="6">
        <v>212000</v>
      </c>
      <c r="K2255" s="1" t="s">
        <v>681</v>
      </c>
      <c r="L2255" s="6">
        <v>212121</v>
      </c>
      <c r="M2255" s="2">
        <v>0</v>
      </c>
      <c r="N2255" s="1" t="s">
        <v>688</v>
      </c>
      <c r="O2255" s="1" t="s">
        <v>651</v>
      </c>
      <c r="P2255" s="2">
        <v>0</v>
      </c>
      <c r="Q2255" s="2">
        <v>163279.99</v>
      </c>
      <c r="R2255" s="2">
        <v>0</v>
      </c>
      <c r="S2255" s="2">
        <v>502474.82</v>
      </c>
      <c r="T2255" s="2">
        <v>0</v>
      </c>
      <c r="U2255" s="2">
        <v>665754.81000000006</v>
      </c>
      <c r="V2255" s="2">
        <v>0</v>
      </c>
      <c r="W2255" s="2">
        <v>163279.99</v>
      </c>
      <c r="X2255" s="2">
        <v>0</v>
      </c>
      <c r="Y2255" s="2">
        <v>502474.82</v>
      </c>
      <c r="Z2255" s="2">
        <v>0</v>
      </c>
      <c r="AA2255" s="2">
        <v>665754.81000000006</v>
      </c>
    </row>
    <row r="2256" spans="1:27" ht="15" customHeight="1" x14ac:dyDescent="0.25">
      <c r="A2256" s="75" t="str">
        <f t="shared" si="105"/>
        <v>LEINSXIgnore</v>
      </c>
      <c r="B2256" s="75" t="str">
        <f>VLOOKUP(L2256,Mapping!D:F,3,0)</f>
        <v>Ignore</v>
      </c>
      <c r="C2256" s="75" t="str">
        <f>VLOOKUP(L2256,Mapping!D:G,4,0)</f>
        <v>Ignore</v>
      </c>
      <c r="D2256" s="78">
        <f t="shared" si="106"/>
        <v>6.0241669999999995E-3</v>
      </c>
      <c r="E2256" s="78">
        <f t="shared" si="107"/>
        <v>6.0171669999999995E-3</v>
      </c>
      <c r="F2256" s="76" t="str">
        <f>VLOOKUP(L2256,Mapping!D:H,5,0)</f>
        <v>AUM</v>
      </c>
      <c r="G2256" s="1" t="s">
        <v>648</v>
      </c>
      <c r="H2256" s="1" t="s">
        <v>409</v>
      </c>
      <c r="I2256" s="1" t="s">
        <v>412</v>
      </c>
      <c r="J2256" s="6">
        <v>212000</v>
      </c>
      <c r="K2256" s="1" t="s">
        <v>681</v>
      </c>
      <c r="L2256" s="6">
        <v>212124</v>
      </c>
      <c r="M2256" s="2">
        <v>0</v>
      </c>
      <c r="N2256" s="1" t="s">
        <v>689</v>
      </c>
      <c r="O2256" s="1" t="s">
        <v>651</v>
      </c>
      <c r="P2256" s="2">
        <v>-70</v>
      </c>
      <c r="Q2256" s="2">
        <v>0</v>
      </c>
      <c r="R2256" s="2">
        <v>0</v>
      </c>
      <c r="S2256" s="2">
        <v>60241.67</v>
      </c>
      <c r="T2256" s="2">
        <v>0</v>
      </c>
      <c r="U2256" s="2">
        <v>60171.67</v>
      </c>
      <c r="V2256" s="2">
        <v>-70</v>
      </c>
      <c r="W2256" s="2">
        <v>0</v>
      </c>
      <c r="X2256" s="2">
        <v>0</v>
      </c>
      <c r="Y2256" s="2">
        <v>60241.67</v>
      </c>
      <c r="Z2256" s="2">
        <v>0</v>
      </c>
      <c r="AA2256" s="2">
        <v>60171.67</v>
      </c>
    </row>
    <row r="2257" spans="1:27" ht="15" customHeight="1" x14ac:dyDescent="0.25">
      <c r="A2257" s="75" t="str">
        <f t="shared" si="105"/>
        <v>LEINSXIgnore</v>
      </c>
      <c r="B2257" s="75" t="str">
        <f>VLOOKUP(L2257,Mapping!D:F,3,0)</f>
        <v>Ignore</v>
      </c>
      <c r="C2257" s="75" t="str">
        <f>VLOOKUP(L2257,Mapping!D:G,4,0)</f>
        <v>Ignore</v>
      </c>
      <c r="D2257" s="78">
        <f t="shared" si="106"/>
        <v>-1.3188800000000001E-4</v>
      </c>
      <c r="E2257" s="78">
        <f t="shared" si="107"/>
        <v>4.3999999999999997E-8</v>
      </c>
      <c r="F2257" s="76" t="str">
        <f>VLOOKUP(L2257,Mapping!D:H,5,0)</f>
        <v>AUM</v>
      </c>
      <c r="G2257" s="1" t="s">
        <v>648</v>
      </c>
      <c r="H2257" s="1" t="s">
        <v>409</v>
      </c>
      <c r="I2257" s="1" t="s">
        <v>412</v>
      </c>
      <c r="J2257" s="6">
        <v>212000</v>
      </c>
      <c r="K2257" s="1" t="s">
        <v>681</v>
      </c>
      <c r="L2257" s="6">
        <v>212132</v>
      </c>
      <c r="M2257" s="2">
        <v>0</v>
      </c>
      <c r="N2257" s="1" t="s">
        <v>1459</v>
      </c>
      <c r="O2257" s="1" t="s">
        <v>651</v>
      </c>
      <c r="P2257" s="2">
        <v>0</v>
      </c>
      <c r="Q2257" s="2">
        <v>1319.32</v>
      </c>
      <c r="R2257" s="2">
        <v>-1318.88</v>
      </c>
      <c r="S2257" s="2">
        <v>0</v>
      </c>
      <c r="T2257" s="2">
        <v>0</v>
      </c>
      <c r="U2257" s="2">
        <v>0.44</v>
      </c>
      <c r="V2257" s="2">
        <v>0</v>
      </c>
      <c r="W2257" s="2">
        <v>1319.32</v>
      </c>
      <c r="X2257" s="2">
        <v>-1318.88</v>
      </c>
      <c r="Y2257" s="2">
        <v>0</v>
      </c>
      <c r="Z2257" s="2">
        <v>0</v>
      </c>
      <c r="AA2257" s="2">
        <v>0.44</v>
      </c>
    </row>
    <row r="2258" spans="1:27" ht="15" customHeight="1" x14ac:dyDescent="0.25">
      <c r="A2258" s="75" t="str">
        <f t="shared" si="105"/>
        <v>LEINSXIgnore</v>
      </c>
      <c r="B2258" s="75" t="str">
        <f>VLOOKUP(L2258,Mapping!D:F,3,0)</f>
        <v>Ignore</v>
      </c>
      <c r="C2258" s="75" t="str">
        <f>VLOOKUP(L2258,Mapping!D:G,4,0)</f>
        <v>Ignore</v>
      </c>
      <c r="D2258" s="78">
        <f t="shared" si="106"/>
        <v>-6.1000360999999996E-2</v>
      </c>
      <c r="E2258" s="78">
        <f t="shared" si="107"/>
        <v>0.33446527300000001</v>
      </c>
      <c r="F2258" s="76" t="str">
        <f>VLOOKUP(L2258,Mapping!D:H,5,0)</f>
        <v>AUM</v>
      </c>
      <c r="G2258" s="1" t="s">
        <v>648</v>
      </c>
      <c r="H2258" s="1" t="s">
        <v>409</v>
      </c>
      <c r="I2258" s="1" t="s">
        <v>412</v>
      </c>
      <c r="J2258" s="6">
        <v>212000</v>
      </c>
      <c r="K2258" s="1" t="s">
        <v>681</v>
      </c>
      <c r="L2258" s="6">
        <v>212150</v>
      </c>
      <c r="M2258" s="2">
        <v>0</v>
      </c>
      <c r="N2258" s="1" t="s">
        <v>907</v>
      </c>
      <c r="O2258" s="1" t="s">
        <v>651</v>
      </c>
      <c r="P2258" s="2">
        <v>0</v>
      </c>
      <c r="Q2258" s="2">
        <v>3954656.34</v>
      </c>
      <c r="R2258" s="2">
        <v>-610003.61</v>
      </c>
      <c r="S2258" s="2">
        <v>0</v>
      </c>
      <c r="T2258" s="2">
        <v>0</v>
      </c>
      <c r="U2258" s="2">
        <v>3344652.73</v>
      </c>
      <c r="V2258" s="2">
        <v>0</v>
      </c>
      <c r="W2258" s="2">
        <v>3954656.34</v>
      </c>
      <c r="X2258" s="2">
        <v>-610003.61</v>
      </c>
      <c r="Y2258" s="2">
        <v>0</v>
      </c>
      <c r="Z2258" s="2">
        <v>0</v>
      </c>
      <c r="AA2258" s="2">
        <v>3344652.73</v>
      </c>
    </row>
    <row r="2259" spans="1:27" ht="15" customHeight="1" x14ac:dyDescent="0.25">
      <c r="A2259" s="75" t="str">
        <f t="shared" si="105"/>
        <v>LEINSXIgnore</v>
      </c>
      <c r="B2259" s="75" t="str">
        <f>VLOOKUP(L2259,Mapping!D:F,3,0)</f>
        <v>Ignore</v>
      </c>
      <c r="C2259" s="75" t="str">
        <f>VLOOKUP(L2259,Mapping!D:G,4,0)</f>
        <v>Ignore</v>
      </c>
      <c r="D2259" s="78">
        <f t="shared" si="106"/>
        <v>5.6324838000000002E-2</v>
      </c>
      <c r="E2259" s="78">
        <f t="shared" si="107"/>
        <v>0</v>
      </c>
      <c r="F2259" s="76" t="str">
        <f>VLOOKUP(L2259,Mapping!D:H,5,0)</f>
        <v>AUM</v>
      </c>
      <c r="G2259" s="1" t="s">
        <v>648</v>
      </c>
      <c r="H2259" s="1" t="s">
        <v>409</v>
      </c>
      <c r="I2259" s="1" t="s">
        <v>412</v>
      </c>
      <c r="J2259" s="6">
        <v>212000</v>
      </c>
      <c r="K2259" s="1" t="s">
        <v>681</v>
      </c>
      <c r="L2259" s="6">
        <v>212154</v>
      </c>
      <c r="M2259" s="2">
        <v>0</v>
      </c>
      <c r="N2259" s="1" t="s">
        <v>1464</v>
      </c>
      <c r="O2259" s="1" t="s">
        <v>651</v>
      </c>
      <c r="P2259" s="2">
        <v>-563248.38</v>
      </c>
      <c r="Q2259" s="2">
        <v>0</v>
      </c>
      <c r="R2259" s="2">
        <v>0</v>
      </c>
      <c r="S2259" s="2">
        <v>563248.38</v>
      </c>
      <c r="T2259" s="2">
        <v>0</v>
      </c>
      <c r="U2259" s="2">
        <v>0</v>
      </c>
      <c r="V2259" s="2">
        <v>-563248.38</v>
      </c>
      <c r="W2259" s="2">
        <v>0</v>
      </c>
      <c r="X2259" s="2">
        <v>0</v>
      </c>
      <c r="Y2259" s="2">
        <v>563248.38</v>
      </c>
      <c r="Z2259" s="2">
        <v>0</v>
      </c>
      <c r="AA2259" s="2">
        <v>0</v>
      </c>
    </row>
    <row r="2260" spans="1:27" ht="15" customHeight="1" x14ac:dyDescent="0.25">
      <c r="A2260" s="75" t="str">
        <f t="shared" si="105"/>
        <v>LEINSXIgnore</v>
      </c>
      <c r="B2260" s="75" t="str">
        <f>VLOOKUP(L2260,Mapping!D:F,3,0)</f>
        <v>Ignore</v>
      </c>
      <c r="C2260" s="75" t="str">
        <f>VLOOKUP(L2260,Mapping!D:G,4,0)</f>
        <v>Ignore</v>
      </c>
      <c r="D2260" s="78">
        <f t="shared" si="106"/>
        <v>-5.0000000000000002E-5</v>
      </c>
      <c r="E2260" s="78">
        <f t="shared" si="107"/>
        <v>0</v>
      </c>
      <c r="F2260" s="76" t="str">
        <f>VLOOKUP(L2260,Mapping!D:H,5,0)</f>
        <v>AUM</v>
      </c>
      <c r="G2260" s="1" t="s">
        <v>648</v>
      </c>
      <c r="H2260" s="1" t="s">
        <v>409</v>
      </c>
      <c r="I2260" s="1" t="s">
        <v>412</v>
      </c>
      <c r="J2260" s="6">
        <v>212000</v>
      </c>
      <c r="K2260" s="1" t="s">
        <v>681</v>
      </c>
      <c r="L2260" s="6">
        <v>212183</v>
      </c>
      <c r="M2260" s="2">
        <v>0</v>
      </c>
      <c r="N2260" s="1" t="s">
        <v>1465</v>
      </c>
      <c r="O2260" s="1" t="s">
        <v>651</v>
      </c>
      <c r="P2260" s="2">
        <v>0</v>
      </c>
      <c r="Q2260" s="2">
        <v>500</v>
      </c>
      <c r="R2260" s="2">
        <v>-500</v>
      </c>
      <c r="S2260" s="2">
        <v>0</v>
      </c>
      <c r="T2260" s="2">
        <v>0</v>
      </c>
      <c r="U2260" s="2">
        <v>0</v>
      </c>
      <c r="V2260" s="2">
        <v>0</v>
      </c>
      <c r="W2260" s="2">
        <v>500</v>
      </c>
      <c r="X2260" s="2">
        <v>-500</v>
      </c>
      <c r="Y2260" s="2">
        <v>0</v>
      </c>
      <c r="Z2260" s="2">
        <v>0</v>
      </c>
      <c r="AA2260" s="2">
        <v>0</v>
      </c>
    </row>
    <row r="2261" spans="1:27" ht="15" customHeight="1" x14ac:dyDescent="0.25">
      <c r="A2261" s="75" t="str">
        <f t="shared" si="105"/>
        <v>LEINSXIgnore</v>
      </c>
      <c r="B2261" s="75" t="str">
        <f>VLOOKUP(L2261,Mapping!D:F,3,0)</f>
        <v>Ignore</v>
      </c>
      <c r="C2261" s="75" t="str">
        <f>VLOOKUP(L2261,Mapping!D:G,4,0)</f>
        <v>Ignore</v>
      </c>
      <c r="D2261" s="78">
        <f t="shared" si="106"/>
        <v>-8.5834500000000005E-4</v>
      </c>
      <c r="E2261" s="78">
        <f t="shared" si="107"/>
        <v>6.5608699999999997E-4</v>
      </c>
      <c r="F2261" s="76" t="str">
        <f>VLOOKUP(L2261,Mapping!D:H,5,0)</f>
        <v>AUM</v>
      </c>
      <c r="G2261" s="1" t="s">
        <v>648</v>
      </c>
      <c r="H2261" s="1" t="s">
        <v>409</v>
      </c>
      <c r="I2261" s="1" t="s">
        <v>412</v>
      </c>
      <c r="J2261" s="6">
        <v>212000</v>
      </c>
      <c r="K2261" s="1" t="s">
        <v>681</v>
      </c>
      <c r="L2261" s="6">
        <v>212185</v>
      </c>
      <c r="M2261" s="2">
        <v>0</v>
      </c>
      <c r="N2261" s="1" t="s">
        <v>1020</v>
      </c>
      <c r="O2261" s="1" t="s">
        <v>651</v>
      </c>
      <c r="P2261" s="2">
        <v>0</v>
      </c>
      <c r="Q2261" s="2">
        <v>15144.32</v>
      </c>
      <c r="R2261" s="2">
        <v>-8583.4500000000007</v>
      </c>
      <c r="S2261" s="2">
        <v>0</v>
      </c>
      <c r="T2261" s="2">
        <v>0</v>
      </c>
      <c r="U2261" s="2">
        <v>6560.87</v>
      </c>
      <c r="V2261" s="2">
        <v>0</v>
      </c>
      <c r="W2261" s="2">
        <v>15144.32</v>
      </c>
      <c r="X2261" s="2">
        <v>-8583.4500000000007</v>
      </c>
      <c r="Y2261" s="2">
        <v>0</v>
      </c>
      <c r="Z2261" s="2">
        <v>0</v>
      </c>
      <c r="AA2261" s="2">
        <v>6560.87</v>
      </c>
    </row>
    <row r="2262" spans="1:27" ht="15" customHeight="1" x14ac:dyDescent="0.25">
      <c r="A2262" s="75" t="str">
        <f t="shared" si="105"/>
        <v>LEINSXIgnore</v>
      </c>
      <c r="B2262" s="75" t="str">
        <f>VLOOKUP(L2262,Mapping!D:F,3,0)</f>
        <v>Ignore</v>
      </c>
      <c r="C2262" s="75" t="str">
        <f>VLOOKUP(L2262,Mapping!D:G,4,0)</f>
        <v>Ignore</v>
      </c>
      <c r="D2262" s="78">
        <f t="shared" si="106"/>
        <v>-1.3560200000000001E-3</v>
      </c>
      <c r="E2262" s="78">
        <f t="shared" si="107"/>
        <v>1E-8</v>
      </c>
      <c r="F2262" s="76" t="str">
        <f>VLOOKUP(L2262,Mapping!D:H,5,0)</f>
        <v>AUM</v>
      </c>
      <c r="G2262" s="1" t="s">
        <v>648</v>
      </c>
      <c r="H2262" s="1" t="s">
        <v>409</v>
      </c>
      <c r="I2262" s="1" t="s">
        <v>412</v>
      </c>
      <c r="J2262" s="6">
        <v>212000</v>
      </c>
      <c r="K2262" s="1" t="s">
        <v>681</v>
      </c>
      <c r="L2262" s="6">
        <v>212187</v>
      </c>
      <c r="M2262" s="2">
        <v>0</v>
      </c>
      <c r="N2262" s="1" t="s">
        <v>1203</v>
      </c>
      <c r="O2262" s="1" t="s">
        <v>651</v>
      </c>
      <c r="P2262" s="2">
        <v>0</v>
      </c>
      <c r="Q2262" s="2">
        <v>13560.3</v>
      </c>
      <c r="R2262" s="2">
        <v>-13560.2</v>
      </c>
      <c r="S2262" s="2">
        <v>0</v>
      </c>
      <c r="T2262" s="2">
        <v>0</v>
      </c>
      <c r="U2262" s="2">
        <v>0.1</v>
      </c>
      <c r="V2262" s="2">
        <v>0</v>
      </c>
      <c r="W2262" s="2">
        <v>13560.3</v>
      </c>
      <c r="X2262" s="2">
        <v>-13560.2</v>
      </c>
      <c r="Y2262" s="2">
        <v>0</v>
      </c>
      <c r="Z2262" s="2">
        <v>0</v>
      </c>
      <c r="AA2262" s="2">
        <v>0.1</v>
      </c>
    </row>
    <row r="2263" spans="1:27" ht="15" customHeight="1" x14ac:dyDescent="0.25">
      <c r="A2263" s="75" t="str">
        <f t="shared" si="105"/>
        <v>LEINSXIgnore</v>
      </c>
      <c r="B2263" s="75" t="str">
        <f>VLOOKUP(L2263,Mapping!D:F,3,0)</f>
        <v>Ignore</v>
      </c>
      <c r="C2263" s="75" t="str">
        <f>VLOOKUP(L2263,Mapping!D:G,4,0)</f>
        <v>Ignore</v>
      </c>
      <c r="D2263" s="78">
        <f t="shared" si="106"/>
        <v>-2.746723E-3</v>
      </c>
      <c r="E2263" s="78">
        <f t="shared" si="107"/>
        <v>1.353408E-3</v>
      </c>
      <c r="F2263" s="76" t="str">
        <f>VLOOKUP(L2263,Mapping!D:H,5,0)</f>
        <v>AUM</v>
      </c>
      <c r="G2263" s="1" t="s">
        <v>648</v>
      </c>
      <c r="H2263" s="1" t="s">
        <v>409</v>
      </c>
      <c r="I2263" s="1" t="s">
        <v>412</v>
      </c>
      <c r="J2263" s="6">
        <v>212000</v>
      </c>
      <c r="K2263" s="1" t="s">
        <v>681</v>
      </c>
      <c r="L2263" s="6">
        <v>212194</v>
      </c>
      <c r="M2263" s="2">
        <v>0</v>
      </c>
      <c r="N2263" s="1" t="s">
        <v>691</v>
      </c>
      <c r="O2263" s="1" t="s">
        <v>651</v>
      </c>
      <c r="P2263" s="2">
        <v>0</v>
      </c>
      <c r="Q2263" s="2">
        <v>41001.31</v>
      </c>
      <c r="R2263" s="2">
        <v>-27467.23</v>
      </c>
      <c r="S2263" s="2">
        <v>0</v>
      </c>
      <c r="T2263" s="2">
        <v>0</v>
      </c>
      <c r="U2263" s="2">
        <v>13534.08</v>
      </c>
      <c r="V2263" s="2">
        <v>0</v>
      </c>
      <c r="W2263" s="2">
        <v>41001.31</v>
      </c>
      <c r="X2263" s="2">
        <v>-27467.23</v>
      </c>
      <c r="Y2263" s="2">
        <v>0</v>
      </c>
      <c r="Z2263" s="2">
        <v>0</v>
      </c>
      <c r="AA2263" s="2">
        <v>13534.08</v>
      </c>
    </row>
    <row r="2264" spans="1:27" ht="15" customHeight="1" x14ac:dyDescent="0.25">
      <c r="A2264" s="75" t="str">
        <f t="shared" si="105"/>
        <v>LEINSXIgnore</v>
      </c>
      <c r="B2264" s="75" t="str">
        <f>VLOOKUP(L2264,Mapping!D:F,3,0)</f>
        <v>Ignore</v>
      </c>
      <c r="C2264" s="75" t="str">
        <f>VLOOKUP(L2264,Mapping!D:G,4,0)</f>
        <v>Ignore</v>
      </c>
      <c r="D2264" s="78">
        <f t="shared" si="106"/>
        <v>-1.1050000000000001E-3</v>
      </c>
      <c r="E2264" s="78">
        <f t="shared" si="107"/>
        <v>0</v>
      </c>
      <c r="F2264" s="76" t="str">
        <f>VLOOKUP(L2264,Mapping!D:H,5,0)</f>
        <v>AUM</v>
      </c>
      <c r="G2264" s="1" t="s">
        <v>648</v>
      </c>
      <c r="H2264" s="1" t="s">
        <v>409</v>
      </c>
      <c r="I2264" s="1" t="s">
        <v>412</v>
      </c>
      <c r="J2264" s="6">
        <v>212000</v>
      </c>
      <c r="K2264" s="1" t="s">
        <v>681</v>
      </c>
      <c r="L2264" s="6">
        <v>212197</v>
      </c>
      <c r="M2264" s="2">
        <v>0</v>
      </c>
      <c r="N2264" s="1" t="s">
        <v>942</v>
      </c>
      <c r="O2264" s="1" t="s">
        <v>651</v>
      </c>
      <c r="P2264" s="2">
        <v>0</v>
      </c>
      <c r="Q2264" s="2">
        <v>11050</v>
      </c>
      <c r="R2264" s="2">
        <v>-11050</v>
      </c>
      <c r="S2264" s="2">
        <v>0</v>
      </c>
      <c r="T2264" s="2">
        <v>0</v>
      </c>
      <c r="U2264" s="2">
        <v>0</v>
      </c>
      <c r="V2264" s="2">
        <v>0</v>
      </c>
      <c r="W2264" s="2">
        <v>11050</v>
      </c>
      <c r="X2264" s="2">
        <v>-11050</v>
      </c>
      <c r="Y2264" s="2">
        <v>0</v>
      </c>
      <c r="Z2264" s="2">
        <v>0</v>
      </c>
      <c r="AA2264" s="2">
        <v>0</v>
      </c>
    </row>
    <row r="2265" spans="1:27" ht="15" customHeight="1" x14ac:dyDescent="0.25">
      <c r="A2265" s="75" t="str">
        <f t="shared" si="105"/>
        <v>LEINSXIgnore</v>
      </c>
      <c r="B2265" s="75" t="str">
        <f>VLOOKUP(L2265,Mapping!D:F,3,0)</f>
        <v>Ignore</v>
      </c>
      <c r="C2265" s="75" t="str">
        <f>VLOOKUP(L2265,Mapping!D:G,4,0)</f>
        <v>Ignore</v>
      </c>
      <c r="D2265" s="78">
        <f t="shared" si="106"/>
        <v>4.0746836000000002E-2</v>
      </c>
      <c r="E2265" s="78">
        <f t="shared" si="107"/>
        <v>4.0746781000000003E-2</v>
      </c>
      <c r="F2265" s="76" t="str">
        <f>VLOOKUP(L2265,Mapping!D:H,5,0)</f>
        <v>AUM</v>
      </c>
      <c r="G2265" s="1" t="s">
        <v>648</v>
      </c>
      <c r="H2265" s="1" t="s">
        <v>409</v>
      </c>
      <c r="I2265" s="1" t="s">
        <v>412</v>
      </c>
      <c r="J2265" s="6">
        <v>212000</v>
      </c>
      <c r="K2265" s="1" t="s">
        <v>681</v>
      </c>
      <c r="L2265" s="6">
        <v>212220</v>
      </c>
      <c r="M2265" s="2">
        <v>0</v>
      </c>
      <c r="N2265" s="1" t="s">
        <v>692</v>
      </c>
      <c r="O2265" s="1" t="s">
        <v>651</v>
      </c>
      <c r="P2265" s="2">
        <v>-0.55000000000000004</v>
      </c>
      <c r="Q2265" s="2">
        <v>0</v>
      </c>
      <c r="R2265" s="2">
        <v>0</v>
      </c>
      <c r="S2265" s="2">
        <v>407468.36</v>
      </c>
      <c r="T2265" s="2">
        <v>0</v>
      </c>
      <c r="U2265" s="2">
        <v>407467.81</v>
      </c>
      <c r="V2265" s="2">
        <v>-0.55000000000000004</v>
      </c>
      <c r="W2265" s="2">
        <v>0</v>
      </c>
      <c r="X2265" s="2">
        <v>0</v>
      </c>
      <c r="Y2265" s="2">
        <v>407468.36</v>
      </c>
      <c r="Z2265" s="2">
        <v>0</v>
      </c>
      <c r="AA2265" s="2">
        <v>407467.81</v>
      </c>
    </row>
    <row r="2266" spans="1:27" ht="15" customHeight="1" x14ac:dyDescent="0.25">
      <c r="A2266" s="75" t="str">
        <f t="shared" si="105"/>
        <v>LEINSXIgnore</v>
      </c>
      <c r="B2266" s="75" t="str">
        <f>VLOOKUP(L2266,Mapping!D:F,3,0)</f>
        <v>Ignore</v>
      </c>
      <c r="C2266" s="75" t="str">
        <f>VLOOKUP(L2266,Mapping!D:G,4,0)</f>
        <v>Ignore</v>
      </c>
      <c r="D2266" s="78">
        <f t="shared" si="106"/>
        <v>-1.5493623000000002E-2</v>
      </c>
      <c r="E2266" s="78">
        <f t="shared" si="107"/>
        <v>-1.5493623000000002E-2</v>
      </c>
      <c r="F2266" s="76" t="str">
        <f>VLOOKUP(L2266,Mapping!D:H,5,0)</f>
        <v>AUM</v>
      </c>
      <c r="G2266" s="1" t="s">
        <v>648</v>
      </c>
      <c r="H2266" s="1" t="s">
        <v>409</v>
      </c>
      <c r="I2266" s="1" t="s">
        <v>412</v>
      </c>
      <c r="J2266" s="6">
        <v>212000</v>
      </c>
      <c r="K2266" s="1" t="s">
        <v>681</v>
      </c>
      <c r="L2266" s="6">
        <v>212223</v>
      </c>
      <c r="M2266" s="2">
        <v>0</v>
      </c>
      <c r="N2266" s="1" t="s">
        <v>693</v>
      </c>
      <c r="O2266" s="1" t="s">
        <v>651</v>
      </c>
      <c r="P2266" s="2">
        <v>0</v>
      </c>
      <c r="Q2266" s="2">
        <v>0</v>
      </c>
      <c r="R2266" s="2">
        <v>-154936.23000000001</v>
      </c>
      <c r="S2266" s="2">
        <v>0</v>
      </c>
      <c r="T2266" s="2">
        <v>-154936.23000000001</v>
      </c>
      <c r="U2266" s="2">
        <v>0</v>
      </c>
      <c r="V2266" s="2">
        <v>0</v>
      </c>
      <c r="W2266" s="2">
        <v>0</v>
      </c>
      <c r="X2266" s="2">
        <v>-154936.23000000001</v>
      </c>
      <c r="Y2266" s="2">
        <v>0</v>
      </c>
      <c r="Z2266" s="2">
        <v>-154936.23000000001</v>
      </c>
      <c r="AA2266" s="2">
        <v>0</v>
      </c>
    </row>
    <row r="2267" spans="1:27" ht="15" customHeight="1" x14ac:dyDescent="0.25">
      <c r="A2267" s="75" t="str">
        <f t="shared" si="105"/>
        <v>LEINSXIgnore</v>
      </c>
      <c r="B2267" s="75" t="str">
        <f>VLOOKUP(L2267,Mapping!D:F,3,0)</f>
        <v>Ignore</v>
      </c>
      <c r="C2267" s="75" t="str">
        <f>VLOOKUP(L2267,Mapping!D:G,4,0)</f>
        <v>Ignore</v>
      </c>
      <c r="D2267" s="78">
        <f t="shared" si="106"/>
        <v>2.6751999999999997E-5</v>
      </c>
      <c r="E2267" s="78">
        <f t="shared" si="107"/>
        <v>2.9937000000000002E-5</v>
      </c>
      <c r="F2267" s="76" t="str">
        <f>VLOOKUP(L2267,Mapping!D:H,5,0)</f>
        <v>AUM</v>
      </c>
      <c r="G2267" s="1" t="s">
        <v>648</v>
      </c>
      <c r="H2267" s="1" t="s">
        <v>409</v>
      </c>
      <c r="I2267" s="1" t="s">
        <v>412</v>
      </c>
      <c r="J2267" s="6">
        <v>212000</v>
      </c>
      <c r="K2267" s="1" t="s">
        <v>681</v>
      </c>
      <c r="L2267" s="6">
        <v>212231</v>
      </c>
      <c r="M2267" s="2">
        <v>0</v>
      </c>
      <c r="N2267" s="1" t="s">
        <v>910</v>
      </c>
      <c r="O2267" s="1" t="s">
        <v>651</v>
      </c>
      <c r="P2267" s="2">
        <v>0</v>
      </c>
      <c r="Q2267" s="2">
        <v>31.85</v>
      </c>
      <c r="R2267" s="2">
        <v>0</v>
      </c>
      <c r="S2267" s="2">
        <v>267.52</v>
      </c>
      <c r="T2267" s="2">
        <v>0</v>
      </c>
      <c r="U2267" s="2">
        <v>299.37</v>
      </c>
      <c r="V2267" s="2">
        <v>0</v>
      </c>
      <c r="W2267" s="2">
        <v>31.85</v>
      </c>
      <c r="X2267" s="2">
        <v>0</v>
      </c>
      <c r="Y2267" s="2">
        <v>267.52</v>
      </c>
      <c r="Z2267" s="2">
        <v>0</v>
      </c>
      <c r="AA2267" s="2">
        <v>299.37</v>
      </c>
    </row>
    <row r="2268" spans="1:27" ht="15" customHeight="1" x14ac:dyDescent="0.25">
      <c r="A2268" s="75" t="str">
        <f t="shared" si="105"/>
        <v>LEINSXIgnore</v>
      </c>
      <c r="B2268" s="75" t="str">
        <f>VLOOKUP(L2268,Mapping!D:F,3,0)</f>
        <v>Ignore</v>
      </c>
      <c r="C2268" s="75" t="str">
        <f>VLOOKUP(L2268,Mapping!D:G,4,0)</f>
        <v>Ignore</v>
      </c>
      <c r="D2268" s="78">
        <f t="shared" si="106"/>
        <v>1.9124000000000001E-3</v>
      </c>
      <c r="E2268" s="78">
        <f t="shared" si="107"/>
        <v>1.9802999999999999E-3</v>
      </c>
      <c r="F2268" s="76" t="str">
        <f>VLOOKUP(L2268,Mapping!D:H,5,0)</f>
        <v>AUM</v>
      </c>
      <c r="G2268" s="1" t="s">
        <v>648</v>
      </c>
      <c r="H2268" s="1" t="s">
        <v>409</v>
      </c>
      <c r="I2268" s="1" t="s">
        <v>412</v>
      </c>
      <c r="J2268" s="6">
        <v>212000</v>
      </c>
      <c r="K2268" s="1" t="s">
        <v>681</v>
      </c>
      <c r="L2268" s="6">
        <v>212233</v>
      </c>
      <c r="M2268" s="2">
        <v>0</v>
      </c>
      <c r="N2268" s="1" t="s">
        <v>694</v>
      </c>
      <c r="O2268" s="1" t="s">
        <v>651</v>
      </c>
      <c r="P2268" s="2">
        <v>0</v>
      </c>
      <c r="Q2268" s="2">
        <v>679</v>
      </c>
      <c r="R2268" s="2">
        <v>0</v>
      </c>
      <c r="S2268" s="2">
        <v>19124</v>
      </c>
      <c r="T2268" s="2">
        <v>0</v>
      </c>
      <c r="U2268" s="2">
        <v>19803</v>
      </c>
      <c r="V2268" s="2">
        <v>0</v>
      </c>
      <c r="W2268" s="2">
        <v>679</v>
      </c>
      <c r="X2268" s="2">
        <v>0</v>
      </c>
      <c r="Y2268" s="2">
        <v>19124</v>
      </c>
      <c r="Z2268" s="2">
        <v>0</v>
      </c>
      <c r="AA2268" s="2">
        <v>19803</v>
      </c>
    </row>
    <row r="2269" spans="1:27" ht="15" customHeight="1" x14ac:dyDescent="0.25">
      <c r="A2269" s="75" t="str">
        <f t="shared" si="105"/>
        <v>LEINSXIgnore</v>
      </c>
      <c r="B2269" s="75" t="str">
        <f>VLOOKUP(L2269,Mapping!D:F,3,0)</f>
        <v>Ignore</v>
      </c>
      <c r="C2269" s="75" t="str">
        <f>VLOOKUP(L2269,Mapping!D:G,4,0)</f>
        <v>Ignore</v>
      </c>
      <c r="D2269" s="78">
        <f t="shared" si="106"/>
        <v>6.5675999999999999E-5</v>
      </c>
      <c r="E2269" s="78">
        <f t="shared" si="107"/>
        <v>3.4101300000000004E-4</v>
      </c>
      <c r="F2269" s="76" t="str">
        <f>VLOOKUP(L2269,Mapping!D:H,5,0)</f>
        <v>AUM</v>
      </c>
      <c r="G2269" s="1" t="s">
        <v>648</v>
      </c>
      <c r="H2269" s="1" t="s">
        <v>409</v>
      </c>
      <c r="I2269" s="1" t="s">
        <v>412</v>
      </c>
      <c r="J2269" s="6">
        <v>212000</v>
      </c>
      <c r="K2269" s="1" t="s">
        <v>681</v>
      </c>
      <c r="L2269" s="6">
        <v>212240</v>
      </c>
      <c r="M2269" s="2">
        <v>0</v>
      </c>
      <c r="N2269" s="1" t="s">
        <v>695</v>
      </c>
      <c r="O2269" s="1" t="s">
        <v>651</v>
      </c>
      <c r="P2269" s="2">
        <v>0</v>
      </c>
      <c r="Q2269" s="2">
        <v>2753.37</v>
      </c>
      <c r="R2269" s="2">
        <v>0</v>
      </c>
      <c r="S2269" s="2">
        <v>656.76</v>
      </c>
      <c r="T2269" s="2">
        <v>0</v>
      </c>
      <c r="U2269" s="2">
        <v>3410.13</v>
      </c>
      <c r="V2269" s="2">
        <v>0</v>
      </c>
      <c r="W2269" s="2">
        <v>2753.37</v>
      </c>
      <c r="X2269" s="2">
        <v>0</v>
      </c>
      <c r="Y2269" s="2">
        <v>656.76</v>
      </c>
      <c r="Z2269" s="2">
        <v>0</v>
      </c>
      <c r="AA2269" s="2">
        <v>3410.13</v>
      </c>
    </row>
    <row r="2270" spans="1:27" ht="15" customHeight="1" x14ac:dyDescent="0.25">
      <c r="A2270" s="75" t="str">
        <f t="shared" si="105"/>
        <v>LEINSXIgnore</v>
      </c>
      <c r="B2270" s="75" t="str">
        <f>VLOOKUP(L2270,Mapping!D:F,3,0)</f>
        <v>Ignore</v>
      </c>
      <c r="C2270" s="75" t="str">
        <f>VLOOKUP(L2270,Mapping!D:G,4,0)</f>
        <v>Ignore</v>
      </c>
      <c r="D2270" s="78">
        <f t="shared" si="106"/>
        <v>1.2500000000000001E-5</v>
      </c>
      <c r="E2270" s="78">
        <f t="shared" si="107"/>
        <v>2.8799999999999999E-5</v>
      </c>
      <c r="F2270" s="76" t="str">
        <f>VLOOKUP(L2270,Mapping!D:H,5,0)</f>
        <v>AUM</v>
      </c>
      <c r="G2270" s="1" t="s">
        <v>648</v>
      </c>
      <c r="H2270" s="1" t="s">
        <v>409</v>
      </c>
      <c r="I2270" s="1" t="s">
        <v>412</v>
      </c>
      <c r="J2270" s="6">
        <v>212000</v>
      </c>
      <c r="K2270" s="1" t="s">
        <v>681</v>
      </c>
      <c r="L2270" s="6">
        <v>212247</v>
      </c>
      <c r="M2270" s="2">
        <v>0</v>
      </c>
      <c r="N2270" s="1" t="s">
        <v>696</v>
      </c>
      <c r="O2270" s="1" t="s">
        <v>651</v>
      </c>
      <c r="P2270" s="2">
        <v>0</v>
      </c>
      <c r="Q2270" s="2">
        <v>163</v>
      </c>
      <c r="R2270" s="2">
        <v>0</v>
      </c>
      <c r="S2270" s="2">
        <v>125</v>
      </c>
      <c r="T2270" s="2">
        <v>0</v>
      </c>
      <c r="U2270" s="2">
        <v>288</v>
      </c>
      <c r="V2270" s="2">
        <v>0</v>
      </c>
      <c r="W2270" s="2">
        <v>163</v>
      </c>
      <c r="X2270" s="2">
        <v>0</v>
      </c>
      <c r="Y2270" s="2">
        <v>125</v>
      </c>
      <c r="Z2270" s="2">
        <v>0</v>
      </c>
      <c r="AA2270" s="2">
        <v>288</v>
      </c>
    </row>
    <row r="2271" spans="1:27" ht="15" customHeight="1" x14ac:dyDescent="0.25">
      <c r="A2271" s="75" t="str">
        <f t="shared" si="105"/>
        <v>LEINSXIgnore</v>
      </c>
      <c r="B2271" s="75" t="str">
        <f>VLOOKUP(L2271,Mapping!D:F,3,0)</f>
        <v>Ignore</v>
      </c>
      <c r="C2271" s="75" t="str">
        <f>VLOOKUP(L2271,Mapping!D:G,4,0)</f>
        <v>Ignore</v>
      </c>
      <c r="D2271" s="78">
        <f t="shared" si="106"/>
        <v>-2.9999999999999997E-8</v>
      </c>
      <c r="E2271" s="78">
        <f t="shared" si="107"/>
        <v>5.5659999999999997E-6</v>
      </c>
      <c r="F2271" s="76" t="str">
        <f>VLOOKUP(L2271,Mapping!D:H,5,0)</f>
        <v>AUM</v>
      </c>
      <c r="G2271" s="1" t="s">
        <v>648</v>
      </c>
      <c r="H2271" s="1" t="s">
        <v>409</v>
      </c>
      <c r="I2271" s="1" t="s">
        <v>412</v>
      </c>
      <c r="J2271" s="6">
        <v>212000</v>
      </c>
      <c r="K2271" s="1" t="s">
        <v>681</v>
      </c>
      <c r="L2271" s="6">
        <v>212252</v>
      </c>
      <c r="M2271" s="2">
        <v>0</v>
      </c>
      <c r="N2271" s="1" t="s">
        <v>697</v>
      </c>
      <c r="O2271" s="1" t="s">
        <v>651</v>
      </c>
      <c r="P2271" s="2">
        <v>0</v>
      </c>
      <c r="Q2271" s="2">
        <v>55.96</v>
      </c>
      <c r="R2271" s="2">
        <v>-0.3</v>
      </c>
      <c r="S2271" s="2">
        <v>0</v>
      </c>
      <c r="T2271" s="2">
        <v>0</v>
      </c>
      <c r="U2271" s="2">
        <v>55.66</v>
      </c>
      <c r="V2271" s="2">
        <v>0</v>
      </c>
      <c r="W2271" s="2">
        <v>55.96</v>
      </c>
      <c r="X2271" s="2">
        <v>-0.3</v>
      </c>
      <c r="Y2271" s="2">
        <v>0</v>
      </c>
      <c r="Z2271" s="2">
        <v>0</v>
      </c>
      <c r="AA2271" s="2">
        <v>55.66</v>
      </c>
    </row>
    <row r="2272" spans="1:27" ht="15" customHeight="1" x14ac:dyDescent="0.25">
      <c r="A2272" s="75" t="str">
        <f t="shared" si="105"/>
        <v>LEINSXIgnore</v>
      </c>
      <c r="B2272" s="75" t="str">
        <f>VLOOKUP(L2272,Mapping!D:F,3,0)</f>
        <v>Ignore</v>
      </c>
      <c r="C2272" s="75" t="str">
        <f>VLOOKUP(L2272,Mapping!D:G,4,0)</f>
        <v>Ignore</v>
      </c>
      <c r="D2272" s="78">
        <f t="shared" si="106"/>
        <v>3.1173858000000002E-2</v>
      </c>
      <c r="E2272" s="78">
        <f t="shared" si="107"/>
        <v>3.1173860000000005E-2</v>
      </c>
      <c r="F2272" s="76" t="str">
        <f>VLOOKUP(L2272,Mapping!D:H,5,0)</f>
        <v>AUM</v>
      </c>
      <c r="G2272" s="1" t="s">
        <v>648</v>
      </c>
      <c r="H2272" s="1" t="s">
        <v>409</v>
      </c>
      <c r="I2272" s="1" t="s">
        <v>412</v>
      </c>
      <c r="J2272" s="6">
        <v>212000</v>
      </c>
      <c r="K2272" s="1" t="s">
        <v>681</v>
      </c>
      <c r="L2272" s="6">
        <v>212255</v>
      </c>
      <c r="M2272" s="2">
        <v>0</v>
      </c>
      <c r="N2272" s="1" t="s">
        <v>698</v>
      </c>
      <c r="O2272" s="1" t="s">
        <v>651</v>
      </c>
      <c r="P2272" s="2">
        <v>0</v>
      </c>
      <c r="Q2272" s="2">
        <v>0.02</v>
      </c>
      <c r="R2272" s="2">
        <v>0</v>
      </c>
      <c r="S2272" s="2">
        <v>311738.58</v>
      </c>
      <c r="T2272" s="2">
        <v>0</v>
      </c>
      <c r="U2272" s="2">
        <v>311738.60000000003</v>
      </c>
      <c r="V2272" s="2">
        <v>0</v>
      </c>
      <c r="W2272" s="2">
        <v>0.02</v>
      </c>
      <c r="X2272" s="2">
        <v>0</v>
      </c>
      <c r="Y2272" s="2">
        <v>311738.58</v>
      </c>
      <c r="Z2272" s="2">
        <v>0</v>
      </c>
      <c r="AA2272" s="2">
        <v>311738.60000000003</v>
      </c>
    </row>
    <row r="2273" spans="1:27" ht="15" customHeight="1" x14ac:dyDescent="0.25">
      <c r="A2273" s="75" t="str">
        <f t="shared" si="105"/>
        <v>LEINSXIgnore</v>
      </c>
      <c r="B2273" s="75" t="str">
        <f>VLOOKUP(L2273,Mapping!D:F,3,0)</f>
        <v>Ignore</v>
      </c>
      <c r="C2273" s="75" t="str">
        <f>VLOOKUP(L2273,Mapping!D:G,4,0)</f>
        <v>Ignore</v>
      </c>
      <c r="D2273" s="78">
        <f t="shared" si="106"/>
        <v>-1.1595469999999999E-3</v>
      </c>
      <c r="E2273" s="78">
        <f t="shared" si="107"/>
        <v>4.2558100000000002E-4</v>
      </c>
      <c r="F2273" s="76" t="str">
        <f>VLOOKUP(L2273,Mapping!D:H,5,0)</f>
        <v>AUM</v>
      </c>
      <c r="G2273" s="1" t="s">
        <v>648</v>
      </c>
      <c r="H2273" s="1" t="s">
        <v>409</v>
      </c>
      <c r="I2273" s="1" t="s">
        <v>412</v>
      </c>
      <c r="J2273" s="6">
        <v>212000</v>
      </c>
      <c r="K2273" s="1" t="s">
        <v>681</v>
      </c>
      <c r="L2273" s="6">
        <v>212271</v>
      </c>
      <c r="M2273" s="2">
        <v>0</v>
      </c>
      <c r="N2273" s="1" t="s">
        <v>700</v>
      </c>
      <c r="O2273" s="1" t="s">
        <v>651</v>
      </c>
      <c r="P2273" s="2">
        <v>0</v>
      </c>
      <c r="Q2273" s="2">
        <v>15851.28</v>
      </c>
      <c r="R2273" s="2">
        <v>-11595.47</v>
      </c>
      <c r="S2273" s="2">
        <v>0</v>
      </c>
      <c r="T2273" s="2">
        <v>0</v>
      </c>
      <c r="U2273" s="2">
        <v>4255.8100000000004</v>
      </c>
      <c r="V2273" s="2">
        <v>0</v>
      </c>
      <c r="W2273" s="2">
        <v>15851.28</v>
      </c>
      <c r="X2273" s="2">
        <v>-11595.47</v>
      </c>
      <c r="Y2273" s="2">
        <v>0</v>
      </c>
      <c r="Z2273" s="2">
        <v>0</v>
      </c>
      <c r="AA2273" s="2">
        <v>4255.8100000000004</v>
      </c>
    </row>
    <row r="2274" spans="1:27" ht="15" customHeight="1" x14ac:dyDescent="0.25">
      <c r="A2274" s="75" t="str">
        <f t="shared" si="105"/>
        <v>LEINSXIgnore</v>
      </c>
      <c r="B2274" s="75" t="str">
        <f>VLOOKUP(L2274,Mapping!D:F,3,0)</f>
        <v>Ignore</v>
      </c>
      <c r="C2274" s="75" t="str">
        <f>VLOOKUP(L2274,Mapping!D:G,4,0)</f>
        <v>Ignore</v>
      </c>
      <c r="D2274" s="78">
        <f t="shared" si="106"/>
        <v>-1.1595469999999999E-3</v>
      </c>
      <c r="E2274" s="78">
        <f t="shared" si="107"/>
        <v>4.2558100000000002E-4</v>
      </c>
      <c r="F2274" s="76" t="str">
        <f>VLOOKUP(L2274,Mapping!D:H,5,0)</f>
        <v>AUM</v>
      </c>
      <c r="G2274" s="1" t="s">
        <v>648</v>
      </c>
      <c r="H2274" s="1" t="s">
        <v>409</v>
      </c>
      <c r="I2274" s="1" t="s">
        <v>412</v>
      </c>
      <c r="J2274" s="6">
        <v>212000</v>
      </c>
      <c r="K2274" s="1" t="s">
        <v>681</v>
      </c>
      <c r="L2274" s="6">
        <v>212272</v>
      </c>
      <c r="M2274" s="2">
        <v>0</v>
      </c>
      <c r="N2274" s="1" t="s">
        <v>701</v>
      </c>
      <c r="O2274" s="1" t="s">
        <v>651</v>
      </c>
      <c r="P2274" s="2">
        <v>0</v>
      </c>
      <c r="Q2274" s="2">
        <v>15851.28</v>
      </c>
      <c r="R2274" s="2">
        <v>-11595.47</v>
      </c>
      <c r="S2274" s="2">
        <v>0</v>
      </c>
      <c r="T2274" s="2">
        <v>0</v>
      </c>
      <c r="U2274" s="2">
        <v>4255.8100000000004</v>
      </c>
      <c r="V2274" s="2">
        <v>0</v>
      </c>
      <c r="W2274" s="2">
        <v>15851.28</v>
      </c>
      <c r="X2274" s="2">
        <v>-11595.47</v>
      </c>
      <c r="Y2274" s="2">
        <v>0</v>
      </c>
      <c r="Z2274" s="2">
        <v>0</v>
      </c>
      <c r="AA2274" s="2">
        <v>4255.8100000000004</v>
      </c>
    </row>
    <row r="2275" spans="1:27" ht="15" customHeight="1" x14ac:dyDescent="0.25">
      <c r="A2275" s="75" t="str">
        <f t="shared" si="105"/>
        <v>LEINSXIgnore</v>
      </c>
      <c r="B2275" s="75" t="str">
        <f>VLOOKUP(L2275,Mapping!D:F,3,0)</f>
        <v>Ignore</v>
      </c>
      <c r="C2275" s="75" t="str">
        <f>VLOOKUP(L2275,Mapping!D:G,4,0)</f>
        <v>Ignore</v>
      </c>
      <c r="D2275" s="78">
        <f t="shared" si="106"/>
        <v>-1.7817699999999998E-4</v>
      </c>
      <c r="E2275" s="78">
        <f t="shared" si="107"/>
        <v>4.7726999999999999E-5</v>
      </c>
      <c r="F2275" s="76" t="str">
        <f>VLOOKUP(L2275,Mapping!D:H,5,0)</f>
        <v>AUM</v>
      </c>
      <c r="G2275" s="1" t="s">
        <v>648</v>
      </c>
      <c r="H2275" s="1" t="s">
        <v>409</v>
      </c>
      <c r="I2275" s="1" t="s">
        <v>412</v>
      </c>
      <c r="J2275" s="6">
        <v>212000</v>
      </c>
      <c r="K2275" s="1" t="s">
        <v>681</v>
      </c>
      <c r="L2275" s="6">
        <v>212427</v>
      </c>
      <c r="M2275" s="2">
        <v>0</v>
      </c>
      <c r="N2275" s="1" t="s">
        <v>768</v>
      </c>
      <c r="O2275" s="1" t="s">
        <v>651</v>
      </c>
      <c r="P2275" s="2">
        <v>0</v>
      </c>
      <c r="Q2275" s="2">
        <v>2259.04</v>
      </c>
      <c r="R2275" s="2">
        <v>-1781.77</v>
      </c>
      <c r="S2275" s="2">
        <v>0</v>
      </c>
      <c r="T2275" s="2">
        <v>0</v>
      </c>
      <c r="U2275" s="2">
        <v>477.27</v>
      </c>
      <c r="V2275" s="2">
        <v>0</v>
      </c>
      <c r="W2275" s="2">
        <v>2259.04</v>
      </c>
      <c r="X2275" s="2">
        <v>-1781.77</v>
      </c>
      <c r="Y2275" s="2">
        <v>0</v>
      </c>
      <c r="Z2275" s="2">
        <v>0</v>
      </c>
      <c r="AA2275" s="2">
        <v>477.27</v>
      </c>
    </row>
    <row r="2276" spans="1:27" ht="15" customHeight="1" x14ac:dyDescent="0.25">
      <c r="A2276" s="75" t="str">
        <f t="shared" si="105"/>
        <v>LEINSXIgnore</v>
      </c>
      <c r="B2276" s="75" t="str">
        <f>VLOOKUP(L2276,Mapping!D:F,3,0)</f>
        <v>Ignore</v>
      </c>
      <c r="C2276" s="75" t="str">
        <f>VLOOKUP(L2276,Mapping!D:G,4,0)</f>
        <v>Ignore</v>
      </c>
      <c r="D2276" s="78">
        <f t="shared" si="106"/>
        <v>-1.1050000000000001E-2</v>
      </c>
      <c r="E2276" s="78">
        <f t="shared" si="107"/>
        <v>0</v>
      </c>
      <c r="F2276" s="76" t="str">
        <f>VLOOKUP(L2276,Mapping!D:H,5,0)</f>
        <v>AUM</v>
      </c>
      <c r="G2276" s="1" t="s">
        <v>648</v>
      </c>
      <c r="H2276" s="1" t="s">
        <v>409</v>
      </c>
      <c r="I2276" s="1" t="s">
        <v>412</v>
      </c>
      <c r="J2276" s="6">
        <v>212000</v>
      </c>
      <c r="K2276" s="1" t="s">
        <v>681</v>
      </c>
      <c r="L2276" s="6">
        <v>213111</v>
      </c>
      <c r="M2276" s="2">
        <v>0</v>
      </c>
      <c r="N2276" s="1" t="s">
        <v>1718</v>
      </c>
      <c r="O2276" s="1" t="s">
        <v>651</v>
      </c>
      <c r="P2276" s="2">
        <v>0</v>
      </c>
      <c r="Q2276" s="2">
        <v>110500</v>
      </c>
      <c r="R2276" s="2">
        <v>-110500</v>
      </c>
      <c r="S2276" s="2">
        <v>0</v>
      </c>
      <c r="T2276" s="2">
        <v>0</v>
      </c>
      <c r="U2276" s="2">
        <v>0</v>
      </c>
      <c r="V2276" s="2">
        <v>0</v>
      </c>
      <c r="W2276" s="2">
        <v>110500</v>
      </c>
      <c r="X2276" s="2">
        <v>-110500</v>
      </c>
      <c r="Y2276" s="2">
        <v>0</v>
      </c>
      <c r="Z2276" s="2">
        <v>0</v>
      </c>
      <c r="AA2276" s="2">
        <v>0</v>
      </c>
    </row>
    <row r="2277" spans="1:27" ht="15" customHeight="1" x14ac:dyDescent="0.25">
      <c r="A2277" s="75" t="str">
        <f t="shared" si="105"/>
        <v>LEINSXIgnore</v>
      </c>
      <c r="B2277" s="75" t="str">
        <f>VLOOKUP(L2277,Mapping!D:F,3,0)</f>
        <v>Ignore</v>
      </c>
      <c r="C2277" s="75" t="str">
        <f>VLOOKUP(L2277,Mapping!D:G,4,0)</f>
        <v>Ignore</v>
      </c>
      <c r="D2277" s="78">
        <f t="shared" si="106"/>
        <v>6.5675999999999999E-5</v>
      </c>
      <c r="E2277" s="78">
        <f t="shared" si="107"/>
        <v>3.4101300000000004E-4</v>
      </c>
      <c r="F2277" s="76" t="str">
        <f>VLOOKUP(L2277,Mapping!D:H,5,0)</f>
        <v>AUM</v>
      </c>
      <c r="G2277" s="1" t="s">
        <v>648</v>
      </c>
      <c r="H2277" s="1" t="s">
        <v>409</v>
      </c>
      <c r="I2277" s="1" t="s">
        <v>412</v>
      </c>
      <c r="J2277" s="6">
        <v>212000</v>
      </c>
      <c r="K2277" s="1" t="s">
        <v>681</v>
      </c>
      <c r="L2277" s="6">
        <v>213166</v>
      </c>
      <c r="M2277" s="2">
        <v>0</v>
      </c>
      <c r="N2277" s="1" t="s">
        <v>702</v>
      </c>
      <c r="O2277" s="1" t="s">
        <v>651</v>
      </c>
      <c r="P2277" s="2">
        <v>0</v>
      </c>
      <c r="Q2277" s="2">
        <v>2753.37</v>
      </c>
      <c r="R2277" s="2">
        <v>0</v>
      </c>
      <c r="S2277" s="2">
        <v>656.76</v>
      </c>
      <c r="T2277" s="2">
        <v>0</v>
      </c>
      <c r="U2277" s="2">
        <v>3410.13</v>
      </c>
      <c r="V2277" s="2">
        <v>0</v>
      </c>
      <c r="W2277" s="2">
        <v>2753.37</v>
      </c>
      <c r="X2277" s="2">
        <v>0</v>
      </c>
      <c r="Y2277" s="2">
        <v>656.76</v>
      </c>
      <c r="Z2277" s="2">
        <v>0</v>
      </c>
      <c r="AA2277" s="2">
        <v>3410.13</v>
      </c>
    </row>
    <row r="2278" spans="1:27" ht="15" customHeight="1" x14ac:dyDescent="0.25">
      <c r="A2278" s="75" t="str">
        <f t="shared" si="105"/>
        <v>LEINSXIgnore</v>
      </c>
      <c r="B2278" s="75" t="str">
        <f>VLOOKUP(L2278,Mapping!D:F,3,0)</f>
        <v>Ignore</v>
      </c>
      <c r="C2278" s="75" t="str">
        <f>VLOOKUP(L2278,Mapping!D:G,4,0)</f>
        <v>Ignore</v>
      </c>
      <c r="D2278" s="78">
        <f t="shared" si="106"/>
        <v>-3.3665799999999999E-4</v>
      </c>
      <c r="E2278" s="78">
        <f t="shared" si="107"/>
        <v>0</v>
      </c>
      <c r="F2278" s="76" t="str">
        <f>VLOOKUP(L2278,Mapping!D:H,5,0)</f>
        <v>AUM</v>
      </c>
      <c r="G2278" s="1" t="s">
        <v>648</v>
      </c>
      <c r="H2278" s="1" t="s">
        <v>409</v>
      </c>
      <c r="I2278" s="1" t="s">
        <v>412</v>
      </c>
      <c r="J2278" s="6">
        <v>212000</v>
      </c>
      <c r="K2278" s="1" t="s">
        <v>681</v>
      </c>
      <c r="L2278" s="6">
        <v>214100</v>
      </c>
      <c r="M2278" s="2">
        <v>0</v>
      </c>
      <c r="N2278" s="1" t="s">
        <v>944</v>
      </c>
      <c r="O2278" s="1" t="s">
        <v>651</v>
      </c>
      <c r="P2278" s="2">
        <v>0</v>
      </c>
      <c r="Q2278" s="2">
        <v>3366.58</v>
      </c>
      <c r="R2278" s="2">
        <v>-3366.58</v>
      </c>
      <c r="S2278" s="2">
        <v>0</v>
      </c>
      <c r="T2278" s="2">
        <v>0</v>
      </c>
      <c r="U2278" s="2">
        <v>0</v>
      </c>
      <c r="V2278" s="2">
        <v>0</v>
      </c>
      <c r="W2278" s="2">
        <v>3366.58</v>
      </c>
      <c r="X2278" s="2">
        <v>-3366.58</v>
      </c>
      <c r="Y2278" s="2">
        <v>0</v>
      </c>
      <c r="Z2278" s="2">
        <v>0</v>
      </c>
      <c r="AA2278" s="2">
        <v>0</v>
      </c>
    </row>
    <row r="2279" spans="1:27" ht="15" customHeight="1" x14ac:dyDescent="0.25">
      <c r="A2279" s="75" t="str">
        <f t="shared" si="105"/>
        <v>LEINSXIgnore</v>
      </c>
      <c r="B2279" s="75" t="str">
        <f>VLOOKUP(L2279,Mapping!D:F,3,0)</f>
        <v>Ignore</v>
      </c>
      <c r="C2279" s="75" t="str">
        <f>VLOOKUP(L2279,Mapping!D:G,4,0)</f>
        <v>Ignore</v>
      </c>
      <c r="D2279" s="78">
        <f t="shared" si="106"/>
        <v>-1.2707766000000001E-2</v>
      </c>
      <c r="E2279" s="78">
        <f t="shared" si="107"/>
        <v>4.7286379999999994E-3</v>
      </c>
      <c r="F2279" s="76" t="str">
        <f>VLOOKUP(L2279,Mapping!D:H,5,0)</f>
        <v>AUM</v>
      </c>
      <c r="G2279" s="1" t="s">
        <v>648</v>
      </c>
      <c r="H2279" s="1" t="s">
        <v>409</v>
      </c>
      <c r="I2279" s="1" t="s">
        <v>412</v>
      </c>
      <c r="J2279" s="6">
        <v>213000</v>
      </c>
      <c r="K2279" s="1" t="s">
        <v>703</v>
      </c>
      <c r="L2279" s="6">
        <v>213500</v>
      </c>
      <c r="M2279" s="2">
        <v>0</v>
      </c>
      <c r="N2279" s="1" t="s">
        <v>704</v>
      </c>
      <c r="O2279" s="1" t="s">
        <v>651</v>
      </c>
      <c r="P2279" s="2">
        <v>0</v>
      </c>
      <c r="Q2279" s="2">
        <v>174364.04</v>
      </c>
      <c r="R2279" s="2">
        <v>-127077.66</v>
      </c>
      <c r="S2279" s="2">
        <v>0</v>
      </c>
      <c r="T2279" s="2">
        <v>0</v>
      </c>
      <c r="U2279" s="2">
        <v>47286.38</v>
      </c>
      <c r="V2279" s="2">
        <v>0</v>
      </c>
      <c r="W2279" s="2">
        <v>174364.04</v>
      </c>
      <c r="X2279" s="2">
        <v>-127077.66</v>
      </c>
      <c r="Y2279" s="2">
        <v>0</v>
      </c>
      <c r="Z2279" s="2">
        <v>0</v>
      </c>
      <c r="AA2279" s="2">
        <v>47286.38</v>
      </c>
    </row>
    <row r="2280" spans="1:27" ht="15" customHeight="1" x14ac:dyDescent="0.25">
      <c r="A2280" s="75" t="str">
        <f t="shared" si="105"/>
        <v>LEINSXIgnore</v>
      </c>
      <c r="B2280" s="75" t="str">
        <f>VLOOKUP(L2280,Mapping!D:F,3,0)</f>
        <v>Ignore</v>
      </c>
      <c r="C2280" s="75" t="str">
        <f>VLOOKUP(L2280,Mapping!D:G,4,0)</f>
        <v>Ignore</v>
      </c>
      <c r="D2280" s="78">
        <f t="shared" si="106"/>
        <v>1.1749740000000001E-3</v>
      </c>
      <c r="E2280" s="78">
        <f t="shared" si="107"/>
        <v>2.9307980000000001E-3</v>
      </c>
      <c r="F2280" s="76" t="str">
        <f>VLOOKUP(L2280,Mapping!D:H,5,0)</f>
        <v>AUM</v>
      </c>
      <c r="G2280" s="1" t="s">
        <v>648</v>
      </c>
      <c r="H2280" s="1" t="s">
        <v>409</v>
      </c>
      <c r="I2280" s="1" t="s">
        <v>412</v>
      </c>
      <c r="J2280" s="6">
        <v>220000</v>
      </c>
      <c r="K2280" s="1" t="s">
        <v>705</v>
      </c>
      <c r="L2280" s="6">
        <v>210125</v>
      </c>
      <c r="M2280" s="2">
        <v>0</v>
      </c>
      <c r="N2280" s="1" t="s">
        <v>1651</v>
      </c>
      <c r="O2280" s="1" t="s">
        <v>651</v>
      </c>
      <c r="P2280" s="2">
        <v>0</v>
      </c>
      <c r="Q2280" s="2">
        <v>17558.240000000002</v>
      </c>
      <c r="R2280" s="2">
        <v>0</v>
      </c>
      <c r="S2280" s="2">
        <v>11749.74</v>
      </c>
      <c r="T2280" s="2">
        <v>0</v>
      </c>
      <c r="U2280" s="2">
        <v>29307.98</v>
      </c>
      <c r="V2280" s="2">
        <v>0</v>
      </c>
      <c r="W2280" s="2">
        <v>17558.240000000002</v>
      </c>
      <c r="X2280" s="2">
        <v>0</v>
      </c>
      <c r="Y2280" s="2">
        <v>11749.74</v>
      </c>
      <c r="Z2280" s="2">
        <v>0</v>
      </c>
      <c r="AA2280" s="2">
        <v>29307.98</v>
      </c>
    </row>
    <row r="2281" spans="1:27" ht="15" customHeight="1" x14ac:dyDescent="0.25">
      <c r="A2281" s="75" t="str">
        <f t="shared" si="105"/>
        <v>LEINSXIgnore</v>
      </c>
      <c r="B2281" s="75" t="str">
        <f>VLOOKUP(L2281,Mapping!D:F,3,0)</f>
        <v>Ignore</v>
      </c>
      <c r="C2281" s="75" t="str">
        <f>VLOOKUP(L2281,Mapping!D:G,4,0)</f>
        <v>Ignore</v>
      </c>
      <c r="D2281" s="78">
        <f t="shared" si="106"/>
        <v>-7.0556299999999998E-4</v>
      </c>
      <c r="E2281" s="78">
        <f t="shared" si="107"/>
        <v>0</v>
      </c>
      <c r="F2281" s="76" t="str">
        <f>VLOOKUP(L2281,Mapping!D:H,5,0)</f>
        <v>AUM</v>
      </c>
      <c r="G2281" s="1" t="s">
        <v>648</v>
      </c>
      <c r="H2281" s="1" t="s">
        <v>409</v>
      </c>
      <c r="I2281" s="1" t="s">
        <v>412</v>
      </c>
      <c r="J2281" s="6">
        <v>220000</v>
      </c>
      <c r="K2281" s="1" t="s">
        <v>705</v>
      </c>
      <c r="L2281" s="6">
        <v>210180</v>
      </c>
      <c r="M2281" s="2">
        <v>0</v>
      </c>
      <c r="N2281" s="1" t="s">
        <v>1716</v>
      </c>
      <c r="O2281" s="1" t="s">
        <v>651</v>
      </c>
      <c r="P2281" s="2">
        <v>0</v>
      </c>
      <c r="Q2281" s="2">
        <v>7055.63</v>
      </c>
      <c r="R2281" s="2">
        <v>-7055.63</v>
      </c>
      <c r="S2281" s="2">
        <v>0</v>
      </c>
      <c r="T2281" s="2">
        <v>0</v>
      </c>
      <c r="U2281" s="2">
        <v>0</v>
      </c>
      <c r="V2281" s="2">
        <v>0</v>
      </c>
      <c r="W2281" s="2">
        <v>7055.63</v>
      </c>
      <c r="X2281" s="2">
        <v>-7055.63</v>
      </c>
      <c r="Y2281" s="2">
        <v>0</v>
      </c>
      <c r="Z2281" s="2">
        <v>0</v>
      </c>
      <c r="AA2281" s="2">
        <v>0</v>
      </c>
    </row>
    <row r="2282" spans="1:27" ht="15" customHeight="1" x14ac:dyDescent="0.25">
      <c r="A2282" s="75" t="str">
        <f t="shared" si="105"/>
        <v>LEINSX1.2</v>
      </c>
      <c r="B2282" s="75">
        <f>VLOOKUP(L2282,Mapping!D:F,3,0)</f>
        <v>1.2</v>
      </c>
      <c r="C2282" s="75" t="str">
        <f>VLOOKUP(L2282,Mapping!D:G,4,0)</f>
        <v>Ignore</v>
      </c>
      <c r="D2282" s="78">
        <f t="shared" si="106"/>
        <v>0.14762856499999999</v>
      </c>
      <c r="E2282" s="78">
        <f t="shared" si="107"/>
        <v>4.5954184609999995</v>
      </c>
      <c r="F2282" s="76">
        <f>VLOOKUP(L2282,Mapping!D:H,5,0)</f>
        <v>0</v>
      </c>
      <c r="G2282" s="1" t="s">
        <v>648</v>
      </c>
      <c r="H2282" s="1" t="s">
        <v>409</v>
      </c>
      <c r="I2282" s="1" t="s">
        <v>412</v>
      </c>
      <c r="J2282" s="6">
        <v>301000</v>
      </c>
      <c r="K2282" s="1" t="s">
        <v>710</v>
      </c>
      <c r="L2282" s="6">
        <v>310000</v>
      </c>
      <c r="M2282" s="2">
        <v>0</v>
      </c>
      <c r="N2282" s="1" t="s">
        <v>711</v>
      </c>
      <c r="O2282" s="1" t="s">
        <v>651</v>
      </c>
      <c r="P2282" s="2">
        <v>0</v>
      </c>
      <c r="Q2282" s="2">
        <v>44477898.960000001</v>
      </c>
      <c r="R2282" s="2">
        <v>0</v>
      </c>
      <c r="S2282" s="2">
        <v>1476285.65</v>
      </c>
      <c r="T2282" s="2">
        <v>0</v>
      </c>
      <c r="U2282" s="2">
        <v>45954184.609999999</v>
      </c>
      <c r="V2282" s="2">
        <v>0</v>
      </c>
      <c r="W2282" s="2">
        <v>44477898.960000001</v>
      </c>
      <c r="X2282" s="2">
        <v>0</v>
      </c>
      <c r="Y2282" s="2">
        <v>1476285.65</v>
      </c>
      <c r="Z2282" s="2">
        <v>0</v>
      </c>
      <c r="AA2282" s="2">
        <v>45954184.609999999</v>
      </c>
    </row>
    <row r="2283" spans="1:27" ht="15" customHeight="1" x14ac:dyDescent="0.25">
      <c r="A2283" s="75" t="str">
        <f t="shared" si="105"/>
        <v>LEINSXIgnore</v>
      </c>
      <c r="B2283" s="75" t="str">
        <f>VLOOKUP(L2283,Mapping!D:F,3,0)</f>
        <v>Ignore</v>
      </c>
      <c r="C2283" s="75" t="str">
        <f>VLOOKUP(L2283,Mapping!D:G,4,0)</f>
        <v>Ignore</v>
      </c>
      <c r="D2283" s="78">
        <f t="shared" si="106"/>
        <v>0.89933613699999992</v>
      </c>
      <c r="E2283" s="78">
        <f t="shared" si="107"/>
        <v>-5.4627027080000001</v>
      </c>
      <c r="F2283" s="76">
        <f>VLOOKUP(L2283,Mapping!D:H,5,0)</f>
        <v>0</v>
      </c>
      <c r="G2283" s="1" t="s">
        <v>648</v>
      </c>
      <c r="H2283" s="1" t="s">
        <v>409</v>
      </c>
      <c r="I2283" s="1" t="s">
        <v>412</v>
      </c>
      <c r="J2283" s="6">
        <v>303000</v>
      </c>
      <c r="K2283" s="1" t="s">
        <v>712</v>
      </c>
      <c r="L2283" s="6">
        <v>303201</v>
      </c>
      <c r="M2283" s="2">
        <v>0</v>
      </c>
      <c r="N2283" s="1" t="s">
        <v>713</v>
      </c>
      <c r="O2283" s="1" t="s">
        <v>651</v>
      </c>
      <c r="P2283" s="2">
        <v>-63620388.450000003</v>
      </c>
      <c r="Q2283" s="2">
        <v>0</v>
      </c>
      <c r="R2283" s="2">
        <v>0</v>
      </c>
      <c r="S2283" s="2">
        <v>8993361.3699999992</v>
      </c>
      <c r="T2283" s="2">
        <v>-54627027.079999998</v>
      </c>
      <c r="U2283" s="2">
        <v>0</v>
      </c>
      <c r="V2283" s="2">
        <v>-63620388.450000003</v>
      </c>
      <c r="W2283" s="2">
        <v>0</v>
      </c>
      <c r="X2283" s="2">
        <v>0</v>
      </c>
      <c r="Y2283" s="2">
        <v>8993361.3699999992</v>
      </c>
      <c r="Z2283" s="2">
        <v>-54627027.079999998</v>
      </c>
      <c r="AA2283" s="2">
        <v>0</v>
      </c>
    </row>
    <row r="2284" spans="1:27" ht="15" customHeight="1" x14ac:dyDescent="0.25">
      <c r="A2284" s="75" t="str">
        <f t="shared" si="105"/>
        <v>LEINSXIgnore</v>
      </c>
      <c r="B2284" s="75" t="str">
        <f>VLOOKUP(L2284,Mapping!D:F,3,0)</f>
        <v>Ignore</v>
      </c>
      <c r="C2284" s="75" t="str">
        <f>VLOOKUP(L2284,Mapping!D:G,4,0)</f>
        <v>Ignore</v>
      </c>
      <c r="D2284" s="78">
        <f t="shared" si="106"/>
        <v>-0.14232746899999998</v>
      </c>
      <c r="E2284" s="78">
        <f t="shared" si="107"/>
        <v>-5.3916897239999999</v>
      </c>
      <c r="F2284" s="76">
        <f>VLOOKUP(L2284,Mapping!D:H,5,0)</f>
        <v>0</v>
      </c>
      <c r="G2284" s="1" t="s">
        <v>648</v>
      </c>
      <c r="H2284" s="1" t="s">
        <v>409</v>
      </c>
      <c r="I2284" s="1" t="s">
        <v>412</v>
      </c>
      <c r="J2284" s="6">
        <v>303000</v>
      </c>
      <c r="K2284" s="1" t="s">
        <v>712</v>
      </c>
      <c r="L2284" s="6">
        <v>303202</v>
      </c>
      <c r="M2284" s="2">
        <v>0</v>
      </c>
      <c r="N2284" s="1" t="s">
        <v>714</v>
      </c>
      <c r="O2284" s="1" t="s">
        <v>651</v>
      </c>
      <c r="P2284" s="2">
        <v>-52493622.549999997</v>
      </c>
      <c r="Q2284" s="2">
        <v>0</v>
      </c>
      <c r="R2284" s="2">
        <v>-1423274.69</v>
      </c>
      <c r="S2284" s="2">
        <v>0</v>
      </c>
      <c r="T2284" s="2">
        <v>-53916897.240000002</v>
      </c>
      <c r="U2284" s="2">
        <v>0</v>
      </c>
      <c r="V2284" s="2">
        <v>-52493622.549999997</v>
      </c>
      <c r="W2284" s="2">
        <v>0</v>
      </c>
      <c r="X2284" s="2">
        <v>-1423274.69</v>
      </c>
      <c r="Y2284" s="2">
        <v>0</v>
      </c>
      <c r="Z2284" s="2">
        <v>-53916897.240000002</v>
      </c>
      <c r="AA2284" s="2">
        <v>0</v>
      </c>
    </row>
    <row r="2285" spans="1:27" ht="15" customHeight="1" x14ac:dyDescent="0.25">
      <c r="A2285" s="75" t="str">
        <f t="shared" si="105"/>
        <v>LEINSXIgnore</v>
      </c>
      <c r="B2285" s="75" t="str">
        <f>VLOOKUP(L2285,Mapping!D:F,3,0)</f>
        <v>Ignore</v>
      </c>
      <c r="C2285" s="75" t="str">
        <f>VLOOKUP(L2285,Mapping!D:G,4,0)</f>
        <v>Ignore</v>
      </c>
      <c r="D2285" s="78">
        <f t="shared" si="106"/>
        <v>1.072420111</v>
      </c>
      <c r="E2285" s="78">
        <f t="shared" si="107"/>
        <v>2.7956428559999997</v>
      </c>
      <c r="F2285" s="76">
        <f>VLOOKUP(L2285,Mapping!D:H,5,0)</f>
        <v>0</v>
      </c>
      <c r="G2285" s="1" t="s">
        <v>648</v>
      </c>
      <c r="H2285" s="1" t="s">
        <v>409</v>
      </c>
      <c r="I2285" s="1" t="s">
        <v>412</v>
      </c>
      <c r="J2285" s="6">
        <v>303000</v>
      </c>
      <c r="K2285" s="1" t="s">
        <v>712</v>
      </c>
      <c r="L2285" s="6">
        <v>303245</v>
      </c>
      <c r="M2285" s="2">
        <v>0</v>
      </c>
      <c r="N2285" s="1" t="s">
        <v>715</v>
      </c>
      <c r="O2285" s="1" t="s">
        <v>651</v>
      </c>
      <c r="P2285" s="2">
        <v>0</v>
      </c>
      <c r="Q2285" s="2">
        <v>17232227.449999999</v>
      </c>
      <c r="R2285" s="2">
        <v>0</v>
      </c>
      <c r="S2285" s="2">
        <v>10724201.109999999</v>
      </c>
      <c r="T2285" s="2">
        <v>0</v>
      </c>
      <c r="U2285" s="2">
        <v>27956428.559999999</v>
      </c>
      <c r="V2285" s="2">
        <v>0</v>
      </c>
      <c r="W2285" s="2">
        <v>17232227.449999999</v>
      </c>
      <c r="X2285" s="2">
        <v>0</v>
      </c>
      <c r="Y2285" s="2">
        <v>10724201.109999999</v>
      </c>
      <c r="Z2285" s="2">
        <v>0</v>
      </c>
      <c r="AA2285" s="2">
        <v>27956428.559999999</v>
      </c>
    </row>
    <row r="2286" spans="1:27" ht="15" customHeight="1" x14ac:dyDescent="0.25">
      <c r="A2286" s="75" t="str">
        <f t="shared" si="105"/>
        <v>LEINSXIgnore</v>
      </c>
      <c r="B2286" s="75" t="str">
        <f>VLOOKUP(L2286,Mapping!D:F,3,0)</f>
        <v>Ignore</v>
      </c>
      <c r="C2286" s="75" t="str">
        <f>VLOOKUP(L2286,Mapping!D:G,4,0)</f>
        <v>Ignore</v>
      </c>
      <c r="D2286" s="78">
        <f t="shared" si="106"/>
        <v>4.0655588999999999E-2</v>
      </c>
      <c r="E2286" s="78">
        <f t="shared" si="107"/>
        <v>0.154481116</v>
      </c>
      <c r="F2286" s="76">
        <f>VLOOKUP(L2286,Mapping!D:H,5,0)</f>
        <v>0</v>
      </c>
      <c r="G2286" s="1" t="s">
        <v>648</v>
      </c>
      <c r="H2286" s="1" t="s">
        <v>409</v>
      </c>
      <c r="I2286" s="1" t="s">
        <v>412</v>
      </c>
      <c r="J2286" s="6">
        <v>303000</v>
      </c>
      <c r="K2286" s="1" t="s">
        <v>712</v>
      </c>
      <c r="L2286" s="6">
        <v>303246</v>
      </c>
      <c r="M2286" s="2">
        <v>0</v>
      </c>
      <c r="N2286" s="1" t="s">
        <v>716</v>
      </c>
      <c r="O2286" s="1" t="s">
        <v>651</v>
      </c>
      <c r="P2286" s="2">
        <v>0</v>
      </c>
      <c r="Q2286" s="2">
        <v>1138255.27</v>
      </c>
      <c r="R2286" s="2">
        <v>0</v>
      </c>
      <c r="S2286" s="2">
        <v>406555.89</v>
      </c>
      <c r="T2286" s="2">
        <v>0</v>
      </c>
      <c r="U2286" s="2">
        <v>1544811.16</v>
      </c>
      <c r="V2286" s="2">
        <v>0</v>
      </c>
      <c r="W2286" s="2">
        <v>1138255.27</v>
      </c>
      <c r="X2286" s="2">
        <v>0</v>
      </c>
      <c r="Y2286" s="2">
        <v>406555.89</v>
      </c>
      <c r="Z2286" s="2">
        <v>0</v>
      </c>
      <c r="AA2286" s="2">
        <v>1544811.16</v>
      </c>
    </row>
    <row r="2287" spans="1:27" ht="15" customHeight="1" x14ac:dyDescent="0.25">
      <c r="A2287" s="75" t="str">
        <f t="shared" si="105"/>
        <v>LEINSXIgnore</v>
      </c>
      <c r="B2287" s="75" t="str">
        <f>VLOOKUP(L2287,Mapping!D:F,3,0)</f>
        <v>Ignore</v>
      </c>
      <c r="C2287" s="75" t="str">
        <f>VLOOKUP(L2287,Mapping!D:G,4,0)</f>
        <v>Ignore</v>
      </c>
      <c r="D2287" s="78">
        <f t="shared" si="106"/>
        <v>0</v>
      </c>
      <c r="E2287" s="78">
        <f t="shared" si="107"/>
        <v>23.546688402000001</v>
      </c>
      <c r="F2287" s="76">
        <f>VLOOKUP(L2287,Mapping!D:H,5,0)</f>
        <v>0</v>
      </c>
      <c r="G2287" s="1" t="s">
        <v>648</v>
      </c>
      <c r="H2287" s="1" t="s">
        <v>409</v>
      </c>
      <c r="I2287" s="1" t="s">
        <v>412</v>
      </c>
      <c r="J2287" s="6">
        <v>303000</v>
      </c>
      <c r="K2287" s="1" t="s">
        <v>712</v>
      </c>
      <c r="L2287" s="6">
        <v>390000</v>
      </c>
      <c r="M2287" s="2">
        <v>0</v>
      </c>
      <c r="N2287" s="1" t="s">
        <v>717</v>
      </c>
      <c r="O2287" s="1" t="s">
        <v>651</v>
      </c>
      <c r="P2287" s="2">
        <v>0</v>
      </c>
      <c r="Q2287" s="2">
        <v>235466884.02000001</v>
      </c>
      <c r="R2287" s="2">
        <v>0</v>
      </c>
      <c r="S2287" s="2">
        <v>0</v>
      </c>
      <c r="T2287" s="2">
        <v>0</v>
      </c>
      <c r="U2287" s="2">
        <v>235466884.02000001</v>
      </c>
      <c r="V2287" s="2">
        <v>0</v>
      </c>
      <c r="W2287" s="2">
        <v>235466884.02000001</v>
      </c>
      <c r="X2287" s="2">
        <v>0</v>
      </c>
      <c r="Y2287" s="2">
        <v>0</v>
      </c>
      <c r="Z2287" s="2">
        <v>0</v>
      </c>
      <c r="AA2287" s="2">
        <v>235466884.02000001</v>
      </c>
    </row>
    <row r="2288" spans="1:27" ht="15" customHeight="1" x14ac:dyDescent="0.25">
      <c r="A2288" s="75" t="str">
        <f t="shared" si="105"/>
        <v>LEINSXIgnore</v>
      </c>
      <c r="B2288" s="75" t="str">
        <f>VLOOKUP(L2288,Mapping!D:F,3,0)</f>
        <v>Ignore</v>
      </c>
      <c r="C2288" s="75" t="str">
        <f>VLOOKUP(L2288,Mapping!D:G,4,0)</f>
        <v>Ignore</v>
      </c>
      <c r="D2288" s="78">
        <f t="shared" si="106"/>
        <v>0</v>
      </c>
      <c r="E2288" s="78">
        <f t="shared" si="107"/>
        <v>0.85781399899999999</v>
      </c>
      <c r="F2288" s="76">
        <f>VLOOKUP(L2288,Mapping!D:H,5,0)</f>
        <v>0</v>
      </c>
      <c r="G2288" s="1" t="s">
        <v>648</v>
      </c>
      <c r="H2288" s="1" t="s">
        <v>409</v>
      </c>
      <c r="I2288" s="1" t="s">
        <v>412</v>
      </c>
      <c r="J2288" s="6">
        <v>303000</v>
      </c>
      <c r="K2288" s="1" t="s">
        <v>712</v>
      </c>
      <c r="L2288" s="6">
        <v>390001</v>
      </c>
      <c r="M2288" s="2">
        <v>0</v>
      </c>
      <c r="N2288" s="1" t="s">
        <v>718</v>
      </c>
      <c r="O2288" s="1" t="s">
        <v>651</v>
      </c>
      <c r="P2288" s="2">
        <v>0</v>
      </c>
      <c r="Q2288" s="2">
        <v>8578139.9900000002</v>
      </c>
      <c r="R2288" s="2">
        <v>0</v>
      </c>
      <c r="S2288" s="2">
        <v>0</v>
      </c>
      <c r="T2288" s="2">
        <v>0</v>
      </c>
      <c r="U2288" s="2">
        <v>8578139.9900000002</v>
      </c>
      <c r="V2288" s="2">
        <v>0</v>
      </c>
      <c r="W2288" s="2">
        <v>8578139.9900000002</v>
      </c>
      <c r="X2288" s="2">
        <v>0</v>
      </c>
      <c r="Y2288" s="2">
        <v>0</v>
      </c>
      <c r="Z2288" s="2">
        <v>0</v>
      </c>
      <c r="AA2288" s="2">
        <v>8578139.9900000002</v>
      </c>
    </row>
    <row r="2289" spans="1:27" ht="15" customHeight="1" x14ac:dyDescent="0.25">
      <c r="A2289" s="75" t="str">
        <f t="shared" si="105"/>
        <v>LEINSXIgnore</v>
      </c>
      <c r="B2289" s="75" t="str">
        <f>VLOOKUP(L2289,Mapping!D:F,3,0)</f>
        <v>Ignore</v>
      </c>
      <c r="C2289" s="75" t="str">
        <f>VLOOKUP(L2289,Mapping!D:G,4,0)</f>
        <v>Ignore</v>
      </c>
      <c r="D2289" s="78">
        <f t="shared" si="106"/>
        <v>0</v>
      </c>
      <c r="E2289" s="78">
        <f t="shared" si="107"/>
        <v>0.54552118199999999</v>
      </c>
      <c r="F2289" s="76">
        <f>VLOOKUP(L2289,Mapping!D:H,5,0)</f>
        <v>0</v>
      </c>
      <c r="G2289" s="1" t="s">
        <v>648</v>
      </c>
      <c r="H2289" s="1" t="s">
        <v>409</v>
      </c>
      <c r="I2289" s="1" t="s">
        <v>412</v>
      </c>
      <c r="J2289" s="6">
        <v>303000</v>
      </c>
      <c r="K2289" s="1" t="s">
        <v>712</v>
      </c>
      <c r="L2289" s="6">
        <v>390002</v>
      </c>
      <c r="M2289" s="2">
        <v>0</v>
      </c>
      <c r="N2289" s="1" t="s">
        <v>719</v>
      </c>
      <c r="O2289" s="1" t="s">
        <v>651</v>
      </c>
      <c r="P2289" s="2">
        <v>0</v>
      </c>
      <c r="Q2289" s="2">
        <v>5455211.8200000003</v>
      </c>
      <c r="R2289" s="2">
        <v>0</v>
      </c>
      <c r="S2289" s="2">
        <v>0</v>
      </c>
      <c r="T2289" s="2">
        <v>0</v>
      </c>
      <c r="U2289" s="2">
        <v>5455211.8200000003</v>
      </c>
      <c r="V2289" s="2">
        <v>0</v>
      </c>
      <c r="W2289" s="2">
        <v>5455211.8200000003</v>
      </c>
      <c r="X2289" s="2">
        <v>0</v>
      </c>
      <c r="Y2289" s="2">
        <v>0</v>
      </c>
      <c r="Z2289" s="2">
        <v>0</v>
      </c>
      <c r="AA2289" s="2">
        <v>5455211.8200000003</v>
      </c>
    </row>
    <row r="2290" spans="1:27" ht="15" customHeight="1" x14ac:dyDescent="0.25">
      <c r="A2290" s="75" t="str">
        <f t="shared" si="105"/>
        <v>LEINSXIgnore</v>
      </c>
      <c r="B2290" s="75" t="str">
        <f>VLOOKUP(L2290,Mapping!D:F,3,0)</f>
        <v>Ignore</v>
      </c>
      <c r="C2290" s="75" t="str">
        <f>VLOOKUP(L2290,Mapping!D:G,4,0)</f>
        <v>Ignore</v>
      </c>
      <c r="D2290" s="78">
        <f t="shared" si="106"/>
        <v>0</v>
      </c>
      <c r="E2290" s="78">
        <f t="shared" si="107"/>
        <v>-0.20422016200000001</v>
      </c>
      <c r="F2290" s="76">
        <f>VLOOKUP(L2290,Mapping!D:H,5,0)</f>
        <v>0</v>
      </c>
      <c r="G2290" s="1" t="s">
        <v>648</v>
      </c>
      <c r="H2290" s="1" t="s">
        <v>409</v>
      </c>
      <c r="I2290" s="1" t="s">
        <v>412</v>
      </c>
      <c r="J2290" s="6">
        <v>303000</v>
      </c>
      <c r="K2290" s="1" t="s">
        <v>712</v>
      </c>
      <c r="L2290" s="6">
        <v>390405</v>
      </c>
      <c r="M2290" s="2">
        <v>0</v>
      </c>
      <c r="N2290" s="1" t="s">
        <v>720</v>
      </c>
      <c r="O2290" s="1" t="s">
        <v>651</v>
      </c>
      <c r="P2290" s="2">
        <v>-2042201.62</v>
      </c>
      <c r="Q2290" s="2">
        <v>0</v>
      </c>
      <c r="R2290" s="2">
        <v>0</v>
      </c>
      <c r="S2290" s="2">
        <v>0</v>
      </c>
      <c r="T2290" s="2">
        <v>-2042201.62</v>
      </c>
      <c r="U2290" s="2">
        <v>0</v>
      </c>
      <c r="V2290" s="2">
        <v>-2042201.62</v>
      </c>
      <c r="W2290" s="2">
        <v>0</v>
      </c>
      <c r="X2290" s="2">
        <v>0</v>
      </c>
      <c r="Y2290" s="2">
        <v>0</v>
      </c>
      <c r="Z2290" s="2">
        <v>-2042201.62</v>
      </c>
      <c r="AA2290" s="2">
        <v>0</v>
      </c>
    </row>
    <row r="2291" spans="1:27" ht="15" customHeight="1" x14ac:dyDescent="0.25">
      <c r="A2291" s="75" t="str">
        <f t="shared" si="105"/>
        <v>LEINSXIgnore</v>
      </c>
      <c r="B2291" s="75" t="str">
        <f>VLOOKUP(L2291,Mapping!D:F,3,0)</f>
        <v>Ignore</v>
      </c>
      <c r="C2291" s="75" t="str">
        <f>VLOOKUP(L2291,Mapping!D:G,4,0)</f>
        <v>Ignore</v>
      </c>
      <c r="D2291" s="78">
        <f t="shared" si="106"/>
        <v>0</v>
      </c>
      <c r="E2291" s="78">
        <f t="shared" si="107"/>
        <v>9.4678800000000006E-4</v>
      </c>
      <c r="F2291" s="76">
        <f>VLOOKUP(L2291,Mapping!D:H,5,0)</f>
        <v>0</v>
      </c>
      <c r="G2291" s="1" t="s">
        <v>648</v>
      </c>
      <c r="H2291" s="1" t="s">
        <v>409</v>
      </c>
      <c r="I2291" s="1" t="s">
        <v>412</v>
      </c>
      <c r="J2291" s="6">
        <v>303000</v>
      </c>
      <c r="K2291" s="1" t="s">
        <v>712</v>
      </c>
      <c r="L2291" s="6">
        <v>390406</v>
      </c>
      <c r="M2291" s="2">
        <v>0</v>
      </c>
      <c r="N2291" s="1" t="s">
        <v>1027</v>
      </c>
      <c r="O2291" s="1" t="s">
        <v>651</v>
      </c>
      <c r="P2291" s="2">
        <v>0</v>
      </c>
      <c r="Q2291" s="2">
        <v>9467.880000000001</v>
      </c>
      <c r="R2291" s="2">
        <v>0</v>
      </c>
      <c r="S2291" s="2">
        <v>0</v>
      </c>
      <c r="T2291" s="2">
        <v>0</v>
      </c>
      <c r="U2291" s="2">
        <v>9467.880000000001</v>
      </c>
      <c r="V2291" s="2">
        <v>0</v>
      </c>
      <c r="W2291" s="2">
        <v>9467.880000000001</v>
      </c>
      <c r="X2291" s="2">
        <v>0</v>
      </c>
      <c r="Y2291" s="2">
        <v>0</v>
      </c>
      <c r="Z2291" s="2">
        <v>0</v>
      </c>
      <c r="AA2291" s="2">
        <v>9467.880000000001</v>
      </c>
    </row>
    <row r="2292" spans="1:27" ht="15" customHeight="1" x14ac:dyDescent="0.25">
      <c r="A2292" s="75" t="str">
        <f t="shared" si="105"/>
        <v>LEINSXIgnore</v>
      </c>
      <c r="B2292" s="75" t="str">
        <f>VLOOKUP(L2292,Mapping!D:F,3,0)</f>
        <v>Ignore</v>
      </c>
      <c r="C2292" s="75" t="str">
        <f>VLOOKUP(L2292,Mapping!D:G,4,0)</f>
        <v>Ignore</v>
      </c>
      <c r="D2292" s="78">
        <f t="shared" si="106"/>
        <v>0</v>
      </c>
      <c r="E2292" s="78">
        <f t="shared" si="107"/>
        <v>3.9867775710000002</v>
      </c>
      <c r="F2292" s="76">
        <f>VLOOKUP(L2292,Mapping!D:H,5,0)</f>
        <v>0</v>
      </c>
      <c r="G2292" s="1" t="s">
        <v>648</v>
      </c>
      <c r="H2292" s="1" t="s">
        <v>409</v>
      </c>
      <c r="I2292" s="1" t="s">
        <v>412</v>
      </c>
      <c r="J2292" s="6">
        <v>303000</v>
      </c>
      <c r="K2292" s="1" t="s">
        <v>712</v>
      </c>
      <c r="L2292" s="6">
        <v>390445</v>
      </c>
      <c r="M2292" s="2">
        <v>0</v>
      </c>
      <c r="N2292" s="1" t="s">
        <v>721</v>
      </c>
      <c r="O2292" s="1" t="s">
        <v>651</v>
      </c>
      <c r="P2292" s="2">
        <v>0</v>
      </c>
      <c r="Q2292" s="2">
        <v>39867775.710000001</v>
      </c>
      <c r="R2292" s="2">
        <v>0</v>
      </c>
      <c r="S2292" s="2">
        <v>0</v>
      </c>
      <c r="T2292" s="2">
        <v>0</v>
      </c>
      <c r="U2292" s="2">
        <v>39867775.710000001</v>
      </c>
      <c r="V2292" s="2">
        <v>0</v>
      </c>
      <c r="W2292" s="2">
        <v>39867775.710000001</v>
      </c>
      <c r="X2292" s="2">
        <v>0</v>
      </c>
      <c r="Y2292" s="2">
        <v>0</v>
      </c>
      <c r="Z2292" s="2">
        <v>0</v>
      </c>
      <c r="AA2292" s="2">
        <v>39867775.710000001</v>
      </c>
    </row>
    <row r="2293" spans="1:27" ht="15" customHeight="1" x14ac:dyDescent="0.25">
      <c r="A2293" s="75" t="str">
        <f t="shared" si="105"/>
        <v>LEINSXIgnore</v>
      </c>
      <c r="B2293" s="75" t="str">
        <f>VLOOKUP(L2293,Mapping!D:F,3,0)</f>
        <v>Ignore</v>
      </c>
      <c r="C2293" s="75" t="str">
        <f>VLOOKUP(L2293,Mapping!D:G,4,0)</f>
        <v>Ignore</v>
      </c>
      <c r="D2293" s="78">
        <f t="shared" si="106"/>
        <v>0</v>
      </c>
      <c r="E2293" s="78">
        <f t="shared" si="107"/>
        <v>0.217062281</v>
      </c>
      <c r="F2293" s="76">
        <f>VLOOKUP(L2293,Mapping!D:H,5,0)</f>
        <v>0</v>
      </c>
      <c r="G2293" s="1" t="s">
        <v>648</v>
      </c>
      <c r="H2293" s="1" t="s">
        <v>409</v>
      </c>
      <c r="I2293" s="1" t="s">
        <v>412</v>
      </c>
      <c r="J2293" s="6">
        <v>303000</v>
      </c>
      <c r="K2293" s="1" t="s">
        <v>712</v>
      </c>
      <c r="L2293" s="6">
        <v>390446</v>
      </c>
      <c r="M2293" s="2">
        <v>0</v>
      </c>
      <c r="N2293" s="1" t="s">
        <v>722</v>
      </c>
      <c r="O2293" s="1" t="s">
        <v>651</v>
      </c>
      <c r="P2293" s="2">
        <v>0</v>
      </c>
      <c r="Q2293" s="2">
        <v>2170622.81</v>
      </c>
      <c r="R2293" s="2">
        <v>0</v>
      </c>
      <c r="S2293" s="2">
        <v>0</v>
      </c>
      <c r="T2293" s="2">
        <v>0</v>
      </c>
      <c r="U2293" s="2">
        <v>2170622.81</v>
      </c>
      <c r="V2293" s="2">
        <v>0</v>
      </c>
      <c r="W2293" s="2">
        <v>2170622.81</v>
      </c>
      <c r="X2293" s="2">
        <v>0</v>
      </c>
      <c r="Y2293" s="2">
        <v>0</v>
      </c>
      <c r="Z2293" s="2">
        <v>0</v>
      </c>
      <c r="AA2293" s="2">
        <v>2170622.81</v>
      </c>
    </row>
    <row r="2294" spans="1:27" ht="15" customHeight="1" x14ac:dyDescent="0.25">
      <c r="A2294" s="75" t="str">
        <f t="shared" si="105"/>
        <v>LEINSX5.3</v>
      </c>
      <c r="B2294" s="75">
        <f>VLOOKUP(L2294,Mapping!D:F,3,0)</f>
        <v>5.3</v>
      </c>
      <c r="C2294" s="75" t="str">
        <f>VLOOKUP(L2294,Mapping!D:G,4,0)</f>
        <v>Ignore</v>
      </c>
      <c r="D2294" s="78">
        <f t="shared" si="106"/>
        <v>1.9483479129999999</v>
      </c>
      <c r="E2294" s="78">
        <f t="shared" si="107"/>
        <v>1.9483479129999999</v>
      </c>
      <c r="F2294" s="76">
        <f>VLOOKUP(L2294,Mapping!D:H,5,0)</f>
        <v>0</v>
      </c>
      <c r="G2294" s="1" t="s">
        <v>648</v>
      </c>
      <c r="H2294" s="1" t="s">
        <v>409</v>
      </c>
      <c r="I2294" s="1" t="s">
        <v>412</v>
      </c>
      <c r="J2294" s="6">
        <v>410000</v>
      </c>
      <c r="K2294" s="1" t="s">
        <v>723</v>
      </c>
      <c r="L2294" s="6">
        <v>411100</v>
      </c>
      <c r="M2294" s="2">
        <v>0</v>
      </c>
      <c r="N2294" s="1" t="s">
        <v>780</v>
      </c>
      <c r="O2294" s="1" t="s">
        <v>651</v>
      </c>
      <c r="P2294" s="2">
        <v>0</v>
      </c>
      <c r="Q2294" s="2">
        <v>0</v>
      </c>
      <c r="R2294" s="2">
        <v>0</v>
      </c>
      <c r="S2294" s="2">
        <v>19483479.129999999</v>
      </c>
      <c r="T2294" s="2">
        <v>0</v>
      </c>
      <c r="U2294" s="2">
        <v>19483479.129999999</v>
      </c>
      <c r="V2294" s="2">
        <v>0</v>
      </c>
      <c r="W2294" s="2">
        <v>0</v>
      </c>
      <c r="X2294" s="2">
        <v>0</v>
      </c>
      <c r="Y2294" s="2">
        <v>19483479.129999999</v>
      </c>
      <c r="Z2294" s="2">
        <v>0</v>
      </c>
      <c r="AA2294" s="2">
        <v>19483479.129999999</v>
      </c>
    </row>
    <row r="2295" spans="1:27" ht="15" customHeight="1" x14ac:dyDescent="0.25">
      <c r="A2295" s="75" t="str">
        <f t="shared" si="105"/>
        <v>LEINSXIgnore</v>
      </c>
      <c r="B2295" s="75" t="str">
        <f>VLOOKUP(L2295,Mapping!D:F,3,0)</f>
        <v>Ignore</v>
      </c>
      <c r="C2295" s="75" t="str">
        <f>VLOOKUP(L2295,Mapping!D:G,4,0)</f>
        <v>Ignore</v>
      </c>
      <c r="D2295" s="78">
        <f t="shared" si="106"/>
        <v>4.6035297069999999</v>
      </c>
      <c r="E2295" s="78">
        <f t="shared" si="107"/>
        <v>14.987747846000001</v>
      </c>
      <c r="F2295" s="76">
        <f>VLOOKUP(L2295,Mapping!D:H,5,0)</f>
        <v>0</v>
      </c>
      <c r="G2295" s="1" t="s">
        <v>648</v>
      </c>
      <c r="H2295" s="1" t="s">
        <v>409</v>
      </c>
      <c r="I2295" s="1" t="s">
        <v>412</v>
      </c>
      <c r="J2295" s="6">
        <v>430000</v>
      </c>
      <c r="K2295" s="1" t="s">
        <v>729</v>
      </c>
      <c r="L2295" s="6">
        <v>431100</v>
      </c>
      <c r="M2295" s="2">
        <v>0</v>
      </c>
      <c r="N2295" s="1" t="s">
        <v>813</v>
      </c>
      <c r="O2295" s="1" t="s">
        <v>651</v>
      </c>
      <c r="P2295" s="2">
        <v>0</v>
      </c>
      <c r="Q2295" s="2">
        <v>103842181.39</v>
      </c>
      <c r="R2295" s="2">
        <v>0</v>
      </c>
      <c r="S2295" s="2">
        <v>46035297.07</v>
      </c>
      <c r="T2295" s="2">
        <v>0</v>
      </c>
      <c r="U2295" s="2">
        <v>149877478.46000001</v>
      </c>
      <c r="V2295" s="2">
        <v>0</v>
      </c>
      <c r="W2295" s="2">
        <v>103842181.39</v>
      </c>
      <c r="X2295" s="2">
        <v>0</v>
      </c>
      <c r="Y2295" s="2">
        <v>46035297.07</v>
      </c>
      <c r="Z2295" s="2">
        <v>0</v>
      </c>
      <c r="AA2295" s="2">
        <v>149877478.46000001</v>
      </c>
    </row>
    <row r="2296" spans="1:27" ht="15" customHeight="1" x14ac:dyDescent="0.25">
      <c r="A2296" s="75" t="str">
        <f t="shared" si="105"/>
        <v>LEINSXIgnore</v>
      </c>
      <c r="B2296" s="75" t="str">
        <f>VLOOKUP(L2296,Mapping!D:F,3,0)</f>
        <v>Ignore</v>
      </c>
      <c r="C2296" s="75" t="str">
        <f>VLOOKUP(L2296,Mapping!D:G,4,0)</f>
        <v>Ignore</v>
      </c>
      <c r="D2296" s="78">
        <f t="shared" si="106"/>
        <v>1.7550989999999999E-2</v>
      </c>
      <c r="E2296" s="78">
        <f t="shared" si="107"/>
        <v>1.7550989999999999E-2</v>
      </c>
      <c r="F2296" s="76">
        <f>VLOOKUP(L2296,Mapping!D:H,5,0)</f>
        <v>0</v>
      </c>
      <c r="G2296" s="1" t="s">
        <v>648</v>
      </c>
      <c r="H2296" s="1" t="s">
        <v>409</v>
      </c>
      <c r="I2296" s="1" t="s">
        <v>412</v>
      </c>
      <c r="J2296" s="6">
        <v>430000</v>
      </c>
      <c r="K2296" s="1" t="s">
        <v>729</v>
      </c>
      <c r="L2296" s="6">
        <v>431120</v>
      </c>
      <c r="M2296" s="2">
        <v>0</v>
      </c>
      <c r="N2296" s="1" t="s">
        <v>928</v>
      </c>
      <c r="O2296" s="1" t="s">
        <v>651</v>
      </c>
      <c r="P2296" s="2">
        <v>0</v>
      </c>
      <c r="Q2296" s="2">
        <v>0</v>
      </c>
      <c r="R2296" s="2">
        <v>0</v>
      </c>
      <c r="S2296" s="2">
        <v>175509.9</v>
      </c>
      <c r="T2296" s="2">
        <v>0</v>
      </c>
      <c r="U2296" s="2">
        <v>175509.9</v>
      </c>
      <c r="V2296" s="2">
        <v>0</v>
      </c>
      <c r="W2296" s="2">
        <v>0</v>
      </c>
      <c r="X2296" s="2">
        <v>0</v>
      </c>
      <c r="Y2296" s="2">
        <v>175509.9</v>
      </c>
      <c r="Z2296" s="2">
        <v>0</v>
      </c>
      <c r="AA2296" s="2">
        <v>175509.9</v>
      </c>
    </row>
    <row r="2297" spans="1:27" ht="15" customHeight="1" x14ac:dyDescent="0.25">
      <c r="A2297" s="75" t="str">
        <f t="shared" si="105"/>
        <v>LEINSX5.1</v>
      </c>
      <c r="B2297" s="75">
        <f>VLOOKUP(L2297,Mapping!D:F,3,0)</f>
        <v>5.0999999999999996</v>
      </c>
      <c r="C2297" s="75" t="str">
        <f>VLOOKUP(L2297,Mapping!D:G,4,0)</f>
        <v>Ignore</v>
      </c>
      <c r="D2297" s="78">
        <f t="shared" si="106"/>
        <v>0.25465279500000004</v>
      </c>
      <c r="E2297" s="78">
        <f t="shared" si="107"/>
        <v>0.25465279500000004</v>
      </c>
      <c r="F2297" s="76">
        <f>VLOOKUP(L2297,Mapping!D:H,5,0)</f>
        <v>0</v>
      </c>
      <c r="G2297" s="1" t="s">
        <v>648</v>
      </c>
      <c r="H2297" s="1" t="s">
        <v>409</v>
      </c>
      <c r="I2297" s="1" t="s">
        <v>412</v>
      </c>
      <c r="J2297" s="6">
        <v>450000</v>
      </c>
      <c r="K2297" s="1" t="s">
        <v>733</v>
      </c>
      <c r="L2297" s="6">
        <v>451100</v>
      </c>
      <c r="M2297" s="2">
        <v>0</v>
      </c>
      <c r="N2297" s="1" t="s">
        <v>781</v>
      </c>
      <c r="O2297" s="1" t="s">
        <v>651</v>
      </c>
      <c r="P2297" s="2">
        <v>0</v>
      </c>
      <c r="Q2297" s="2">
        <v>0</v>
      </c>
      <c r="R2297" s="2">
        <v>0</v>
      </c>
      <c r="S2297" s="2">
        <v>2546527.9500000002</v>
      </c>
      <c r="T2297" s="2">
        <v>0</v>
      </c>
      <c r="U2297" s="2">
        <v>2546527.9500000002</v>
      </c>
      <c r="V2297" s="2">
        <v>0</v>
      </c>
      <c r="W2297" s="2">
        <v>0</v>
      </c>
      <c r="X2297" s="2">
        <v>0</v>
      </c>
      <c r="Y2297" s="2">
        <v>2546527.9500000002</v>
      </c>
      <c r="Z2297" s="2">
        <v>0</v>
      </c>
      <c r="AA2297" s="2">
        <v>2546527.9500000002</v>
      </c>
    </row>
    <row r="2298" spans="1:27" ht="15" customHeight="1" x14ac:dyDescent="0.25">
      <c r="A2298" s="75" t="str">
        <f t="shared" si="105"/>
        <v>LEINSX5.2</v>
      </c>
      <c r="B2298" s="75">
        <f>VLOOKUP(L2298,Mapping!D:F,3,0)</f>
        <v>5.2</v>
      </c>
      <c r="C2298" s="75" t="str">
        <f>VLOOKUP(L2298,Mapping!D:G,4,0)</f>
        <v>Ignore</v>
      </c>
      <c r="D2298" s="78">
        <f t="shared" si="106"/>
        <v>1.1026000000000001E-5</v>
      </c>
      <c r="E2298" s="78">
        <f t="shared" si="107"/>
        <v>1.1026000000000001E-5</v>
      </c>
      <c r="F2298" s="76">
        <f>VLOOKUP(L2298,Mapping!D:H,5,0)</f>
        <v>0</v>
      </c>
      <c r="G2298" s="1" t="s">
        <v>648</v>
      </c>
      <c r="H2298" s="1" t="s">
        <v>409</v>
      </c>
      <c r="I2298" s="1" t="s">
        <v>412</v>
      </c>
      <c r="J2298" s="6">
        <v>450000</v>
      </c>
      <c r="K2298" s="1" t="s">
        <v>733</v>
      </c>
      <c r="L2298" s="6">
        <v>452111</v>
      </c>
      <c r="M2298" s="2">
        <v>0</v>
      </c>
      <c r="N2298" s="1" t="s">
        <v>735</v>
      </c>
      <c r="O2298" s="1" t="s">
        <v>651</v>
      </c>
      <c r="P2298" s="2">
        <v>0</v>
      </c>
      <c r="Q2298" s="2">
        <v>0</v>
      </c>
      <c r="R2298" s="2">
        <v>0</v>
      </c>
      <c r="S2298" s="2">
        <v>110.26</v>
      </c>
      <c r="T2298" s="2">
        <v>0</v>
      </c>
      <c r="U2298" s="2">
        <v>110.26</v>
      </c>
      <c r="V2298" s="2">
        <v>0</v>
      </c>
      <c r="W2298" s="2">
        <v>0</v>
      </c>
      <c r="X2298" s="2">
        <v>0</v>
      </c>
      <c r="Y2298" s="2">
        <v>110.26</v>
      </c>
      <c r="Z2298" s="2">
        <v>0</v>
      </c>
      <c r="AA2298" s="2">
        <v>110.26</v>
      </c>
    </row>
    <row r="2299" spans="1:27" ht="15" customHeight="1" x14ac:dyDescent="0.25">
      <c r="A2299" s="75" t="str">
        <f t="shared" si="105"/>
        <v>LEINSX5.2</v>
      </c>
      <c r="B2299" s="75">
        <f>VLOOKUP(L2299,Mapping!D:F,3,0)</f>
        <v>5.2</v>
      </c>
      <c r="C2299" s="75" t="str">
        <f>VLOOKUP(L2299,Mapping!D:G,4,0)</f>
        <v>Ignore</v>
      </c>
      <c r="D2299" s="78">
        <f t="shared" si="106"/>
        <v>2.9734000000000004E-5</v>
      </c>
      <c r="E2299" s="78">
        <f t="shared" si="107"/>
        <v>2.9734000000000004E-5</v>
      </c>
      <c r="F2299" s="76">
        <f>VLOOKUP(L2299,Mapping!D:H,5,0)</f>
        <v>0</v>
      </c>
      <c r="G2299" s="1" t="s">
        <v>648</v>
      </c>
      <c r="H2299" s="1" t="s">
        <v>409</v>
      </c>
      <c r="I2299" s="1" t="s">
        <v>412</v>
      </c>
      <c r="J2299" s="6">
        <v>450000</v>
      </c>
      <c r="K2299" s="1" t="s">
        <v>733</v>
      </c>
      <c r="L2299" s="6">
        <v>452230</v>
      </c>
      <c r="M2299" s="2">
        <v>0</v>
      </c>
      <c r="N2299" s="1" t="s">
        <v>740</v>
      </c>
      <c r="O2299" s="1" t="s">
        <v>651</v>
      </c>
      <c r="P2299" s="2">
        <v>0</v>
      </c>
      <c r="Q2299" s="2">
        <v>0</v>
      </c>
      <c r="R2299" s="2">
        <v>0</v>
      </c>
      <c r="S2299" s="2">
        <v>297.34000000000003</v>
      </c>
      <c r="T2299" s="2">
        <v>0</v>
      </c>
      <c r="U2299" s="2">
        <v>297.34000000000003</v>
      </c>
      <c r="V2299" s="2">
        <v>0</v>
      </c>
      <c r="W2299" s="2">
        <v>0</v>
      </c>
      <c r="X2299" s="2">
        <v>0</v>
      </c>
      <c r="Y2299" s="2">
        <v>297.34000000000003</v>
      </c>
      <c r="Z2299" s="2">
        <v>0</v>
      </c>
      <c r="AA2299" s="2">
        <v>297.34000000000003</v>
      </c>
    </row>
    <row r="2300" spans="1:27" ht="15" customHeight="1" x14ac:dyDescent="0.25">
      <c r="A2300" s="75" t="str">
        <f t="shared" si="105"/>
        <v>LEINSX5.2</v>
      </c>
      <c r="B2300" s="75">
        <f>VLOOKUP(L2300,Mapping!D:F,3,0)</f>
        <v>5.2</v>
      </c>
      <c r="C2300" s="75" t="str">
        <f>VLOOKUP(L2300,Mapping!D:G,4,0)</f>
        <v>Ignore</v>
      </c>
      <c r="D2300" s="78">
        <f t="shared" si="106"/>
        <v>5.0579379999999997E-3</v>
      </c>
      <c r="E2300" s="78">
        <f t="shared" si="107"/>
        <v>5.0579379999999997E-3</v>
      </c>
      <c r="F2300" s="76">
        <f>VLOOKUP(L2300,Mapping!D:H,5,0)</f>
        <v>0</v>
      </c>
      <c r="G2300" s="1" t="s">
        <v>648</v>
      </c>
      <c r="H2300" s="1" t="s">
        <v>409</v>
      </c>
      <c r="I2300" s="1" t="s">
        <v>412</v>
      </c>
      <c r="J2300" s="6">
        <v>450000</v>
      </c>
      <c r="K2300" s="1" t="s">
        <v>733</v>
      </c>
      <c r="L2300" s="6">
        <v>452247</v>
      </c>
      <c r="M2300" s="2">
        <v>0</v>
      </c>
      <c r="N2300" s="1" t="s">
        <v>741</v>
      </c>
      <c r="O2300" s="1" t="s">
        <v>651</v>
      </c>
      <c r="P2300" s="2">
        <v>0</v>
      </c>
      <c r="Q2300" s="2">
        <v>0</v>
      </c>
      <c r="R2300" s="2">
        <v>0</v>
      </c>
      <c r="S2300" s="2">
        <v>50579.38</v>
      </c>
      <c r="T2300" s="2">
        <v>0</v>
      </c>
      <c r="U2300" s="2">
        <v>50579.38</v>
      </c>
      <c r="V2300" s="2">
        <v>0</v>
      </c>
      <c r="W2300" s="2">
        <v>0</v>
      </c>
      <c r="X2300" s="2">
        <v>0</v>
      </c>
      <c r="Y2300" s="2">
        <v>50579.38</v>
      </c>
      <c r="Z2300" s="2">
        <v>0</v>
      </c>
      <c r="AA2300" s="2">
        <v>50579.38</v>
      </c>
    </row>
    <row r="2301" spans="1:27" ht="15" customHeight="1" x14ac:dyDescent="0.25">
      <c r="A2301" s="75" t="str">
        <f t="shared" si="105"/>
        <v>LEINSX5.5</v>
      </c>
      <c r="B2301" s="75">
        <f>VLOOKUP(L2301,Mapping!D:F,3,0)</f>
        <v>5.5</v>
      </c>
      <c r="C2301" s="75" t="str">
        <f>VLOOKUP(L2301,Mapping!D:G,4,0)</f>
        <v>Ignore</v>
      </c>
      <c r="D2301" s="78">
        <f t="shared" si="106"/>
        <v>3.237668E-3</v>
      </c>
      <c r="E2301" s="78">
        <f t="shared" si="107"/>
        <v>3.237668E-3</v>
      </c>
      <c r="F2301" s="76">
        <f>VLOOKUP(L2301,Mapping!D:H,5,0)</f>
        <v>0</v>
      </c>
      <c r="G2301" s="1" t="s">
        <v>648</v>
      </c>
      <c r="H2301" s="1" t="s">
        <v>409</v>
      </c>
      <c r="I2301" s="1" t="s">
        <v>412</v>
      </c>
      <c r="J2301" s="6">
        <v>460000</v>
      </c>
      <c r="K2301" s="1" t="s">
        <v>742</v>
      </c>
      <c r="L2301" s="6">
        <v>455103</v>
      </c>
      <c r="M2301" s="2">
        <v>0</v>
      </c>
      <c r="N2301" s="1" t="s">
        <v>744</v>
      </c>
      <c r="O2301" s="1" t="s">
        <v>651</v>
      </c>
      <c r="P2301" s="2">
        <v>0</v>
      </c>
      <c r="Q2301" s="2">
        <v>0</v>
      </c>
      <c r="R2301" s="2">
        <v>0</v>
      </c>
      <c r="S2301" s="2">
        <v>32376.68</v>
      </c>
      <c r="T2301" s="2">
        <v>0</v>
      </c>
      <c r="U2301" s="2">
        <v>32376.68</v>
      </c>
      <c r="V2301" s="2">
        <v>0</v>
      </c>
      <c r="W2301" s="2">
        <v>0</v>
      </c>
      <c r="X2301" s="2">
        <v>0</v>
      </c>
      <c r="Y2301" s="2">
        <v>32376.68</v>
      </c>
      <c r="Z2301" s="2">
        <v>0</v>
      </c>
      <c r="AA2301" s="2">
        <v>32376.68</v>
      </c>
    </row>
    <row r="2302" spans="1:27" ht="15" customHeight="1" x14ac:dyDescent="0.25">
      <c r="A2302" s="75" t="str">
        <f t="shared" si="105"/>
        <v>LEINSX5.5</v>
      </c>
      <c r="B2302" s="75">
        <f>VLOOKUP(L2302,Mapping!D:F,3,0)</f>
        <v>5.5</v>
      </c>
      <c r="C2302" s="75" t="str">
        <f>VLOOKUP(L2302,Mapping!D:G,4,0)</f>
        <v>Ignore</v>
      </c>
      <c r="D2302" s="78">
        <f t="shared" si="106"/>
        <v>-5.1209999999999999E-5</v>
      </c>
      <c r="E2302" s="78">
        <f t="shared" si="107"/>
        <v>-5.1209999999999999E-5</v>
      </c>
      <c r="F2302" s="76">
        <f>VLOOKUP(L2302,Mapping!D:H,5,0)</f>
        <v>0</v>
      </c>
      <c r="G2302" s="1" t="s">
        <v>648</v>
      </c>
      <c r="H2302" s="1" t="s">
        <v>409</v>
      </c>
      <c r="I2302" s="1" t="s">
        <v>412</v>
      </c>
      <c r="J2302" s="6">
        <v>460000</v>
      </c>
      <c r="K2302" s="1" t="s">
        <v>742</v>
      </c>
      <c r="L2302" s="6">
        <v>460000</v>
      </c>
      <c r="M2302" s="2">
        <v>0</v>
      </c>
      <c r="N2302" s="1" t="s">
        <v>792</v>
      </c>
      <c r="O2302" s="1" t="s">
        <v>651</v>
      </c>
      <c r="P2302" s="2">
        <v>0</v>
      </c>
      <c r="Q2302" s="2">
        <v>0</v>
      </c>
      <c r="R2302" s="2">
        <v>-512.1</v>
      </c>
      <c r="S2302" s="2">
        <v>0</v>
      </c>
      <c r="T2302" s="2">
        <v>-512.1</v>
      </c>
      <c r="U2302" s="2">
        <v>0</v>
      </c>
      <c r="V2302" s="2">
        <v>0</v>
      </c>
      <c r="W2302" s="2">
        <v>0</v>
      </c>
      <c r="X2302" s="2">
        <v>-512.1</v>
      </c>
      <c r="Y2302" s="2">
        <v>0</v>
      </c>
      <c r="Z2302" s="2">
        <v>-512.1</v>
      </c>
      <c r="AA2302" s="2">
        <v>0</v>
      </c>
    </row>
    <row r="2303" spans="1:27" ht="15" customHeight="1" x14ac:dyDescent="0.25">
      <c r="A2303" s="75" t="str">
        <f t="shared" si="105"/>
        <v>LEINSX5.5</v>
      </c>
      <c r="B2303" s="75">
        <f>VLOOKUP(L2303,Mapping!D:F,3,0)</f>
        <v>5.5</v>
      </c>
      <c r="C2303" s="75" t="str">
        <f>VLOOKUP(L2303,Mapping!D:G,4,0)</f>
        <v>Ignore</v>
      </c>
      <c r="D2303" s="78">
        <f t="shared" si="106"/>
        <v>1.3273459999999999E-3</v>
      </c>
      <c r="E2303" s="78">
        <f t="shared" si="107"/>
        <v>1.3273459999999999E-3</v>
      </c>
      <c r="F2303" s="76">
        <f>VLOOKUP(L2303,Mapping!D:H,5,0)</f>
        <v>0</v>
      </c>
      <c r="G2303" s="1" t="s">
        <v>648</v>
      </c>
      <c r="H2303" s="1" t="s">
        <v>409</v>
      </c>
      <c r="I2303" s="1" t="s">
        <v>412</v>
      </c>
      <c r="J2303" s="6">
        <v>460000</v>
      </c>
      <c r="K2303" s="1" t="s">
        <v>742</v>
      </c>
      <c r="L2303" s="6">
        <v>460100</v>
      </c>
      <c r="M2303" s="2">
        <v>0</v>
      </c>
      <c r="N2303" s="1" t="s">
        <v>815</v>
      </c>
      <c r="O2303" s="1" t="s">
        <v>651</v>
      </c>
      <c r="P2303" s="2">
        <v>0</v>
      </c>
      <c r="Q2303" s="2">
        <v>0</v>
      </c>
      <c r="R2303" s="2">
        <v>0</v>
      </c>
      <c r="S2303" s="2">
        <v>13273.46</v>
      </c>
      <c r="T2303" s="2">
        <v>0</v>
      </c>
      <c r="U2303" s="2">
        <v>13273.46</v>
      </c>
      <c r="V2303" s="2">
        <v>0</v>
      </c>
      <c r="W2303" s="2">
        <v>0</v>
      </c>
      <c r="X2303" s="2">
        <v>0</v>
      </c>
      <c r="Y2303" s="2">
        <v>13273.46</v>
      </c>
      <c r="Z2303" s="2">
        <v>0</v>
      </c>
      <c r="AA2303" s="2">
        <v>13273.46</v>
      </c>
    </row>
    <row r="2304" spans="1:27" ht="15" customHeight="1" x14ac:dyDescent="0.25">
      <c r="A2304" s="75" t="str">
        <f t="shared" si="105"/>
        <v>LEINSX5.5</v>
      </c>
      <c r="B2304" s="75">
        <f>VLOOKUP(L2304,Mapping!D:F,3,0)</f>
        <v>5.5</v>
      </c>
      <c r="C2304" s="75" t="str">
        <f>VLOOKUP(L2304,Mapping!D:G,4,0)</f>
        <v>Ignore</v>
      </c>
      <c r="D2304" s="78">
        <f t="shared" si="106"/>
        <v>-1.4210049999999999E-3</v>
      </c>
      <c r="E2304" s="78">
        <f t="shared" si="107"/>
        <v>-1.4210049999999999E-3</v>
      </c>
      <c r="F2304" s="76">
        <f>VLOOKUP(L2304,Mapping!D:H,5,0)</f>
        <v>0</v>
      </c>
      <c r="G2304" s="1" t="s">
        <v>648</v>
      </c>
      <c r="H2304" s="1" t="s">
        <v>409</v>
      </c>
      <c r="I2304" s="1" t="s">
        <v>412</v>
      </c>
      <c r="J2304" s="6">
        <v>460000</v>
      </c>
      <c r="K2304" s="1" t="s">
        <v>742</v>
      </c>
      <c r="L2304" s="6">
        <v>460101</v>
      </c>
      <c r="M2304" s="2">
        <v>0</v>
      </c>
      <c r="N2304" s="1" t="s">
        <v>818</v>
      </c>
      <c r="O2304" s="1" t="s">
        <v>651</v>
      </c>
      <c r="P2304" s="2">
        <v>0</v>
      </c>
      <c r="Q2304" s="2">
        <v>0</v>
      </c>
      <c r="R2304" s="2">
        <v>-14210.05</v>
      </c>
      <c r="S2304" s="2">
        <v>0</v>
      </c>
      <c r="T2304" s="2">
        <v>-14210.05</v>
      </c>
      <c r="U2304" s="2">
        <v>0</v>
      </c>
      <c r="V2304" s="2">
        <v>0</v>
      </c>
      <c r="W2304" s="2">
        <v>0</v>
      </c>
      <c r="X2304" s="2">
        <v>-14210.05</v>
      </c>
      <c r="Y2304" s="2">
        <v>0</v>
      </c>
      <c r="Z2304" s="2">
        <v>-14210.05</v>
      </c>
      <c r="AA2304" s="2">
        <v>0</v>
      </c>
    </row>
    <row r="2305" spans="1:27" ht="15" customHeight="1" x14ac:dyDescent="0.25">
      <c r="A2305" s="75" t="str">
        <f t="shared" si="105"/>
        <v>LEINSX5.5</v>
      </c>
      <c r="B2305" s="75">
        <f>VLOOKUP(L2305,Mapping!D:F,3,0)</f>
        <v>5.5</v>
      </c>
      <c r="C2305" s="75" t="str">
        <f>VLOOKUP(L2305,Mapping!D:G,4,0)</f>
        <v>Ignore</v>
      </c>
      <c r="D2305" s="78">
        <f t="shared" si="106"/>
        <v>3.7348000000000002E-5</v>
      </c>
      <c r="E2305" s="78">
        <f t="shared" si="107"/>
        <v>3.7348000000000002E-5</v>
      </c>
      <c r="F2305" s="76">
        <f>VLOOKUP(L2305,Mapping!D:H,5,0)</f>
        <v>0</v>
      </c>
      <c r="G2305" s="1" t="s">
        <v>648</v>
      </c>
      <c r="H2305" s="1" t="s">
        <v>409</v>
      </c>
      <c r="I2305" s="1" t="s">
        <v>412</v>
      </c>
      <c r="J2305" s="6">
        <v>460000</v>
      </c>
      <c r="K2305" s="1" t="s">
        <v>742</v>
      </c>
      <c r="L2305" s="6">
        <v>460102</v>
      </c>
      <c r="M2305" s="2">
        <v>0</v>
      </c>
      <c r="N2305" s="1" t="s">
        <v>819</v>
      </c>
      <c r="O2305" s="1" t="s">
        <v>651</v>
      </c>
      <c r="P2305" s="2">
        <v>0</v>
      </c>
      <c r="Q2305" s="2">
        <v>0</v>
      </c>
      <c r="R2305" s="2">
        <v>0</v>
      </c>
      <c r="S2305" s="2">
        <v>373.48</v>
      </c>
      <c r="T2305" s="2">
        <v>0</v>
      </c>
      <c r="U2305" s="2">
        <v>373.48</v>
      </c>
      <c r="V2305" s="2">
        <v>0</v>
      </c>
      <c r="W2305" s="2">
        <v>0</v>
      </c>
      <c r="X2305" s="2">
        <v>0</v>
      </c>
      <c r="Y2305" s="2">
        <v>373.48</v>
      </c>
      <c r="Z2305" s="2">
        <v>0</v>
      </c>
      <c r="AA2305" s="2">
        <v>373.48</v>
      </c>
    </row>
    <row r="2306" spans="1:27" ht="15" customHeight="1" x14ac:dyDescent="0.25">
      <c r="A2306" s="75" t="str">
        <f t="shared" si="105"/>
        <v>LEINSX5.5</v>
      </c>
      <c r="B2306" s="75">
        <f>VLOOKUP(L2306,Mapping!D:F,3,0)</f>
        <v>5.5</v>
      </c>
      <c r="C2306" s="75" t="str">
        <f>VLOOKUP(L2306,Mapping!D:G,4,0)</f>
        <v>Ignore</v>
      </c>
      <c r="D2306" s="78">
        <f t="shared" si="106"/>
        <v>6.8801999999999996E-5</v>
      </c>
      <c r="E2306" s="78">
        <f t="shared" si="107"/>
        <v>6.8801999999999996E-5</v>
      </c>
      <c r="F2306" s="76">
        <f>VLOOKUP(L2306,Mapping!D:H,5,0)</f>
        <v>0</v>
      </c>
      <c r="G2306" s="1" t="s">
        <v>648</v>
      </c>
      <c r="H2306" s="1" t="s">
        <v>409</v>
      </c>
      <c r="I2306" s="1" t="s">
        <v>412</v>
      </c>
      <c r="J2306" s="6">
        <v>460000</v>
      </c>
      <c r="K2306" s="1" t="s">
        <v>742</v>
      </c>
      <c r="L2306" s="6">
        <v>460143</v>
      </c>
      <c r="M2306" s="2">
        <v>0</v>
      </c>
      <c r="N2306" s="1" t="s">
        <v>816</v>
      </c>
      <c r="O2306" s="1" t="s">
        <v>651</v>
      </c>
      <c r="P2306" s="2">
        <v>0</v>
      </c>
      <c r="Q2306" s="2">
        <v>0</v>
      </c>
      <c r="R2306" s="2">
        <v>0</v>
      </c>
      <c r="S2306" s="2">
        <v>688.02</v>
      </c>
      <c r="T2306" s="2">
        <v>0</v>
      </c>
      <c r="U2306" s="2">
        <v>688.02</v>
      </c>
      <c r="V2306" s="2">
        <v>0</v>
      </c>
      <c r="W2306" s="2">
        <v>0</v>
      </c>
      <c r="X2306" s="2">
        <v>0</v>
      </c>
      <c r="Y2306" s="2">
        <v>688.02</v>
      </c>
      <c r="Z2306" s="2">
        <v>0</v>
      </c>
      <c r="AA2306" s="2">
        <v>688.02</v>
      </c>
    </row>
    <row r="2307" spans="1:27" ht="15" customHeight="1" x14ac:dyDescent="0.25">
      <c r="A2307" s="75" t="str">
        <f t="shared" si="105"/>
        <v>LEINSX5.5</v>
      </c>
      <c r="B2307" s="75">
        <f>VLOOKUP(L2307,Mapping!D:F,3,0)</f>
        <v>5.5</v>
      </c>
      <c r="C2307" s="75" t="str">
        <f>VLOOKUP(L2307,Mapping!D:G,4,0)</f>
        <v>Ignore</v>
      </c>
      <c r="D2307" s="78">
        <f t="shared" si="106"/>
        <v>-1.2490999999999999E-5</v>
      </c>
      <c r="E2307" s="78">
        <f t="shared" si="107"/>
        <v>-1.2490999999999999E-5</v>
      </c>
      <c r="F2307" s="76">
        <f>VLOOKUP(L2307,Mapping!D:H,5,0)</f>
        <v>0</v>
      </c>
      <c r="G2307" s="1" t="s">
        <v>648</v>
      </c>
      <c r="H2307" s="1" t="s">
        <v>409</v>
      </c>
      <c r="I2307" s="1" t="s">
        <v>412</v>
      </c>
      <c r="J2307" s="6">
        <v>460000</v>
      </c>
      <c r="K2307" s="1" t="s">
        <v>742</v>
      </c>
      <c r="L2307" s="6">
        <v>460144</v>
      </c>
      <c r="M2307" s="2">
        <v>0</v>
      </c>
      <c r="N2307" s="1" t="s">
        <v>820</v>
      </c>
      <c r="O2307" s="1" t="s">
        <v>651</v>
      </c>
      <c r="P2307" s="2">
        <v>0</v>
      </c>
      <c r="Q2307" s="2">
        <v>0</v>
      </c>
      <c r="R2307" s="2">
        <v>-124.91</v>
      </c>
      <c r="S2307" s="2">
        <v>0</v>
      </c>
      <c r="T2307" s="2">
        <v>-124.91</v>
      </c>
      <c r="U2307" s="2">
        <v>0</v>
      </c>
      <c r="V2307" s="2">
        <v>0</v>
      </c>
      <c r="W2307" s="2">
        <v>0</v>
      </c>
      <c r="X2307" s="2">
        <v>-124.91</v>
      </c>
      <c r="Y2307" s="2">
        <v>0</v>
      </c>
      <c r="Z2307" s="2">
        <v>-124.91</v>
      </c>
      <c r="AA2307" s="2">
        <v>0</v>
      </c>
    </row>
    <row r="2308" spans="1:27" ht="15" customHeight="1" x14ac:dyDescent="0.25">
      <c r="A2308" s="75" t="str">
        <f t="shared" ref="A2308:A2371" si="108">H2308&amp;B2308</f>
        <v>LEINSX5.3</v>
      </c>
      <c r="B2308" s="75">
        <f>VLOOKUP(L2308,Mapping!D:F,3,0)</f>
        <v>5.3</v>
      </c>
      <c r="C2308" s="75" t="str">
        <f>VLOOKUP(L2308,Mapping!D:G,4,0)</f>
        <v>Ignore</v>
      </c>
      <c r="D2308" s="78">
        <f t="shared" ref="D2308:D2371" si="109">(X2308+Y2308)/10000000</f>
        <v>-3.4123147E-2</v>
      </c>
      <c r="E2308" s="78">
        <f t="shared" ref="E2308:E2371" si="110">(Z2308+AA2308)/10000000</f>
        <v>-3.4123147E-2</v>
      </c>
      <c r="F2308" s="76">
        <f>VLOOKUP(L2308,Mapping!D:H,5,0)</f>
        <v>0</v>
      </c>
      <c r="G2308" s="1" t="s">
        <v>648</v>
      </c>
      <c r="H2308" s="1" t="s">
        <v>409</v>
      </c>
      <c r="I2308" s="1" t="s">
        <v>412</v>
      </c>
      <c r="J2308" s="6">
        <v>510000</v>
      </c>
      <c r="K2308" s="1" t="s">
        <v>745</v>
      </c>
      <c r="L2308" s="6">
        <v>511100</v>
      </c>
      <c r="M2308" s="2">
        <v>0</v>
      </c>
      <c r="N2308" s="1" t="s">
        <v>782</v>
      </c>
      <c r="O2308" s="1" t="s">
        <v>651</v>
      </c>
      <c r="P2308" s="2">
        <v>0</v>
      </c>
      <c r="Q2308" s="2">
        <v>0</v>
      </c>
      <c r="R2308" s="2">
        <v>-341231.47</v>
      </c>
      <c r="S2308" s="2">
        <v>0</v>
      </c>
      <c r="T2308" s="2">
        <v>-341231.47</v>
      </c>
      <c r="U2308" s="2">
        <v>0</v>
      </c>
      <c r="V2308" s="2">
        <v>0</v>
      </c>
      <c r="W2308" s="2">
        <v>0</v>
      </c>
      <c r="X2308" s="2">
        <v>-341231.47</v>
      </c>
      <c r="Y2308" s="2">
        <v>0</v>
      </c>
      <c r="Z2308" s="2">
        <v>-341231.47</v>
      </c>
      <c r="AA2308" s="2">
        <v>0</v>
      </c>
    </row>
    <row r="2309" spans="1:27" ht="15" customHeight="1" x14ac:dyDescent="0.25">
      <c r="A2309" s="75" t="str">
        <f t="shared" si="108"/>
        <v>LEINSX6.3</v>
      </c>
      <c r="B2309" s="75">
        <f>VLOOKUP(L2309,Mapping!D:F,3,0)</f>
        <v>6.3</v>
      </c>
      <c r="C2309" s="75" t="str">
        <f>VLOOKUP(L2309,Mapping!D:G,4,0)</f>
        <v>Mirror</v>
      </c>
      <c r="D2309" s="78">
        <f t="shared" si="109"/>
        <v>-3.3911500000000002E-4</v>
      </c>
      <c r="E2309" s="78">
        <f t="shared" si="110"/>
        <v>-3.3911500000000002E-4</v>
      </c>
      <c r="F2309" s="76">
        <f>VLOOKUP(L2309,Mapping!D:H,5,0)</f>
        <v>0</v>
      </c>
      <c r="G2309" s="1" t="s">
        <v>648</v>
      </c>
      <c r="H2309" s="1" t="s">
        <v>409</v>
      </c>
      <c r="I2309" s="1" t="s">
        <v>412</v>
      </c>
      <c r="J2309" s="6">
        <v>550000</v>
      </c>
      <c r="K2309" s="1" t="s">
        <v>752</v>
      </c>
      <c r="L2309" s="6">
        <v>553007</v>
      </c>
      <c r="M2309" s="2">
        <v>0</v>
      </c>
      <c r="N2309" s="1" t="s">
        <v>753</v>
      </c>
      <c r="O2309" s="1" t="s">
        <v>651</v>
      </c>
      <c r="P2309" s="2">
        <v>0</v>
      </c>
      <c r="Q2309" s="2">
        <v>0</v>
      </c>
      <c r="R2309" s="2">
        <v>-3391.15</v>
      </c>
      <c r="S2309" s="2">
        <v>0</v>
      </c>
      <c r="T2309" s="2">
        <v>-3391.15</v>
      </c>
      <c r="U2309" s="2">
        <v>0</v>
      </c>
      <c r="V2309" s="2">
        <v>0</v>
      </c>
      <c r="W2309" s="2">
        <v>0</v>
      </c>
      <c r="X2309" s="2">
        <v>-3391.15</v>
      </c>
      <c r="Y2309" s="2">
        <v>0</v>
      </c>
      <c r="Z2309" s="2">
        <v>-3391.15</v>
      </c>
      <c r="AA2309" s="2">
        <v>0</v>
      </c>
    </row>
    <row r="2310" spans="1:27" ht="15" customHeight="1" x14ac:dyDescent="0.25">
      <c r="A2310" s="75" t="str">
        <f t="shared" si="108"/>
        <v>LEINSX6.3</v>
      </c>
      <c r="B2310" s="75">
        <f>VLOOKUP(L2310,Mapping!D:F,3,0)</f>
        <v>6.3</v>
      </c>
      <c r="C2310" s="75" t="str">
        <f>VLOOKUP(L2310,Mapping!D:G,4,0)</f>
        <v>Mirror</v>
      </c>
      <c r="D2310" s="78">
        <f t="shared" si="109"/>
        <v>-2.3600000000000001E-3</v>
      </c>
      <c r="E2310" s="78">
        <f t="shared" si="110"/>
        <v>-2.3600000000000001E-3</v>
      </c>
      <c r="F2310" s="76">
        <f>VLOOKUP(L2310,Mapping!D:H,5,0)</f>
        <v>0</v>
      </c>
      <c r="G2310" s="1" t="s">
        <v>648</v>
      </c>
      <c r="H2310" s="1" t="s">
        <v>409</v>
      </c>
      <c r="I2310" s="1" t="s">
        <v>412</v>
      </c>
      <c r="J2310" s="6">
        <v>550000</v>
      </c>
      <c r="K2310" s="1" t="s">
        <v>752</v>
      </c>
      <c r="L2310" s="6">
        <v>553020</v>
      </c>
      <c r="M2310" s="2">
        <v>0</v>
      </c>
      <c r="N2310" s="1" t="s">
        <v>1652</v>
      </c>
      <c r="O2310" s="1" t="s">
        <v>651</v>
      </c>
      <c r="P2310" s="2">
        <v>0</v>
      </c>
      <c r="Q2310" s="2">
        <v>0</v>
      </c>
      <c r="R2310" s="2">
        <v>-23600</v>
      </c>
      <c r="S2310" s="2">
        <v>0</v>
      </c>
      <c r="T2310" s="2">
        <v>-23600</v>
      </c>
      <c r="U2310" s="2">
        <v>0</v>
      </c>
      <c r="V2310" s="2">
        <v>0</v>
      </c>
      <c r="W2310" s="2">
        <v>0</v>
      </c>
      <c r="X2310" s="2">
        <v>-23600</v>
      </c>
      <c r="Y2310" s="2">
        <v>0</v>
      </c>
      <c r="Z2310" s="2">
        <v>-23600</v>
      </c>
      <c r="AA2310" s="2">
        <v>0</v>
      </c>
    </row>
    <row r="2311" spans="1:27" ht="15" customHeight="1" x14ac:dyDescent="0.25">
      <c r="A2311" s="75" t="str">
        <f t="shared" si="108"/>
        <v>LEINSX6.3</v>
      </c>
      <c r="B2311" s="75">
        <f>VLOOKUP(L2311,Mapping!D:F,3,0)</f>
        <v>6.3</v>
      </c>
      <c r="C2311" s="75" t="str">
        <f>VLOOKUP(L2311,Mapping!D:G,4,0)</f>
        <v>Mirror</v>
      </c>
      <c r="D2311" s="78">
        <f t="shared" si="109"/>
        <v>-1.4641040000000001E-3</v>
      </c>
      <c r="E2311" s="78">
        <f t="shared" si="110"/>
        <v>-1.4641040000000001E-3</v>
      </c>
      <c r="F2311" s="76">
        <f>VLOOKUP(L2311,Mapping!D:H,5,0)</f>
        <v>0</v>
      </c>
      <c r="G2311" s="1" t="s">
        <v>648</v>
      </c>
      <c r="H2311" s="1" t="s">
        <v>409</v>
      </c>
      <c r="I2311" s="1" t="s">
        <v>412</v>
      </c>
      <c r="J2311" s="6">
        <v>550000</v>
      </c>
      <c r="K2311" s="1" t="s">
        <v>752</v>
      </c>
      <c r="L2311" s="6">
        <v>553107</v>
      </c>
      <c r="M2311" s="2">
        <v>0</v>
      </c>
      <c r="N2311" s="1" t="s">
        <v>755</v>
      </c>
      <c r="O2311" s="1" t="s">
        <v>651</v>
      </c>
      <c r="P2311" s="2">
        <v>0</v>
      </c>
      <c r="Q2311" s="2">
        <v>0</v>
      </c>
      <c r="R2311" s="2">
        <v>-14641.04</v>
      </c>
      <c r="S2311" s="2">
        <v>0</v>
      </c>
      <c r="T2311" s="2">
        <v>-14641.04</v>
      </c>
      <c r="U2311" s="2">
        <v>0</v>
      </c>
      <c r="V2311" s="2">
        <v>0</v>
      </c>
      <c r="W2311" s="2">
        <v>0</v>
      </c>
      <c r="X2311" s="2">
        <v>-14641.04</v>
      </c>
      <c r="Y2311" s="2">
        <v>0</v>
      </c>
      <c r="Z2311" s="2">
        <v>-14641.04</v>
      </c>
      <c r="AA2311" s="2">
        <v>0</v>
      </c>
    </row>
    <row r="2312" spans="1:27" ht="15" customHeight="1" x14ac:dyDescent="0.25">
      <c r="A2312" s="75" t="str">
        <f t="shared" si="108"/>
        <v>LEINSX6.3</v>
      </c>
      <c r="B2312" s="75">
        <f>VLOOKUP(L2312,Mapping!D:F,3,0)</f>
        <v>6.3</v>
      </c>
      <c r="C2312" s="75" t="str">
        <f>VLOOKUP(L2312,Mapping!D:G,4,0)</f>
        <v>Mirror</v>
      </c>
      <c r="D2312" s="78">
        <f t="shared" si="109"/>
        <v>1.5493623000000002E-2</v>
      </c>
      <c r="E2312" s="78">
        <f t="shared" si="110"/>
        <v>1.5493623000000002E-2</v>
      </c>
      <c r="F2312" s="76">
        <f>VLOOKUP(L2312,Mapping!D:H,5,0)</f>
        <v>0</v>
      </c>
      <c r="G2312" s="1" t="s">
        <v>648</v>
      </c>
      <c r="H2312" s="1" t="s">
        <v>409</v>
      </c>
      <c r="I2312" s="1" t="s">
        <v>412</v>
      </c>
      <c r="J2312" s="6">
        <v>550000</v>
      </c>
      <c r="K2312" s="1" t="s">
        <v>752</v>
      </c>
      <c r="L2312" s="6">
        <v>553111</v>
      </c>
      <c r="M2312" s="2">
        <v>0</v>
      </c>
      <c r="N2312" s="1" t="s">
        <v>756</v>
      </c>
      <c r="O2312" s="1" t="s">
        <v>651</v>
      </c>
      <c r="P2312" s="2">
        <v>0</v>
      </c>
      <c r="Q2312" s="2">
        <v>0</v>
      </c>
      <c r="R2312" s="2">
        <v>0</v>
      </c>
      <c r="S2312" s="2">
        <v>154936.23000000001</v>
      </c>
      <c r="T2312" s="2">
        <v>0</v>
      </c>
      <c r="U2312" s="2">
        <v>154936.23000000001</v>
      </c>
      <c r="V2312" s="2">
        <v>0</v>
      </c>
      <c r="W2312" s="2">
        <v>0</v>
      </c>
      <c r="X2312" s="2">
        <v>0</v>
      </c>
      <c r="Y2312" s="2">
        <v>154936.23000000001</v>
      </c>
      <c r="Z2312" s="2">
        <v>0</v>
      </c>
      <c r="AA2312" s="2">
        <v>154936.23000000001</v>
      </c>
    </row>
    <row r="2313" spans="1:27" ht="15" customHeight="1" x14ac:dyDescent="0.25">
      <c r="A2313" s="75" t="str">
        <f t="shared" si="108"/>
        <v>LEINSX6.2</v>
      </c>
      <c r="B2313" s="75">
        <f>VLOOKUP(L2313,Mapping!D:F,3,0)</f>
        <v>6.2</v>
      </c>
      <c r="C2313" s="75" t="str">
        <f>VLOOKUP(L2313,Mapping!D:G,4,0)</f>
        <v>Mirror</v>
      </c>
      <c r="D2313" s="78">
        <f t="shared" si="109"/>
        <v>-1.9721700000000002E-4</v>
      </c>
      <c r="E2313" s="78">
        <f t="shared" si="110"/>
        <v>-1.9721700000000002E-4</v>
      </c>
      <c r="F2313" s="76">
        <f>VLOOKUP(L2313,Mapping!D:H,5,0)</f>
        <v>0</v>
      </c>
      <c r="G2313" s="1" t="s">
        <v>648</v>
      </c>
      <c r="H2313" s="1" t="s">
        <v>409</v>
      </c>
      <c r="I2313" s="1" t="s">
        <v>412</v>
      </c>
      <c r="J2313" s="6">
        <v>550000</v>
      </c>
      <c r="K2313" s="1" t="s">
        <v>752</v>
      </c>
      <c r="L2313" s="6">
        <v>553131</v>
      </c>
      <c r="M2313" s="2">
        <v>0</v>
      </c>
      <c r="N2313" s="1" t="s">
        <v>757</v>
      </c>
      <c r="O2313" s="1" t="s">
        <v>651</v>
      </c>
      <c r="P2313" s="2">
        <v>0</v>
      </c>
      <c r="Q2313" s="2">
        <v>0</v>
      </c>
      <c r="R2313" s="2">
        <v>-1972.17</v>
      </c>
      <c r="S2313" s="2">
        <v>0</v>
      </c>
      <c r="T2313" s="2">
        <v>-1972.17</v>
      </c>
      <c r="U2313" s="2">
        <v>0</v>
      </c>
      <c r="V2313" s="2">
        <v>0</v>
      </c>
      <c r="W2313" s="2">
        <v>0</v>
      </c>
      <c r="X2313" s="2">
        <v>-1972.17</v>
      </c>
      <c r="Y2313" s="2">
        <v>0</v>
      </c>
      <c r="Z2313" s="2">
        <v>-1972.17</v>
      </c>
      <c r="AA2313" s="2">
        <v>0</v>
      </c>
    </row>
    <row r="2314" spans="1:27" ht="15" customHeight="1" x14ac:dyDescent="0.25">
      <c r="A2314" s="75" t="str">
        <f t="shared" si="108"/>
        <v>LEINSX6.3</v>
      </c>
      <c r="B2314" s="75">
        <f>VLOOKUP(L2314,Mapping!D:F,3,0)</f>
        <v>6.3</v>
      </c>
      <c r="C2314" s="75" t="str">
        <f>VLOOKUP(L2314,Mapping!D:G,4,0)</f>
        <v>Mirror</v>
      </c>
      <c r="D2314" s="78">
        <f t="shared" si="109"/>
        <v>-2.06863E-4</v>
      </c>
      <c r="E2314" s="78">
        <f t="shared" si="110"/>
        <v>-2.06863E-4</v>
      </c>
      <c r="F2314" s="76">
        <f>VLOOKUP(L2314,Mapping!D:H,5,0)</f>
        <v>0</v>
      </c>
      <c r="G2314" s="1" t="s">
        <v>648</v>
      </c>
      <c r="H2314" s="1" t="s">
        <v>409</v>
      </c>
      <c r="I2314" s="1" t="s">
        <v>412</v>
      </c>
      <c r="J2314" s="6">
        <v>550000</v>
      </c>
      <c r="K2314" s="1" t="s">
        <v>752</v>
      </c>
      <c r="L2314" s="6">
        <v>553141</v>
      </c>
      <c r="M2314" s="2">
        <v>0</v>
      </c>
      <c r="N2314" s="1" t="s">
        <v>758</v>
      </c>
      <c r="O2314" s="1" t="s">
        <v>651</v>
      </c>
      <c r="P2314" s="2">
        <v>0</v>
      </c>
      <c r="Q2314" s="2">
        <v>0</v>
      </c>
      <c r="R2314" s="2">
        <v>-2068.63</v>
      </c>
      <c r="S2314" s="2">
        <v>0</v>
      </c>
      <c r="T2314" s="2">
        <v>-2068.63</v>
      </c>
      <c r="U2314" s="2">
        <v>0</v>
      </c>
      <c r="V2314" s="2">
        <v>0</v>
      </c>
      <c r="W2314" s="2">
        <v>0</v>
      </c>
      <c r="X2314" s="2">
        <v>-2068.63</v>
      </c>
      <c r="Y2314" s="2">
        <v>0</v>
      </c>
      <c r="Z2314" s="2">
        <v>-2068.63</v>
      </c>
      <c r="AA2314" s="2">
        <v>0</v>
      </c>
    </row>
    <row r="2315" spans="1:27" ht="15" customHeight="1" x14ac:dyDescent="0.25">
      <c r="A2315" s="75" t="str">
        <f t="shared" si="108"/>
        <v>LEINSX6.3</v>
      </c>
      <c r="B2315" s="75">
        <f>VLOOKUP(L2315,Mapping!D:F,3,0)</f>
        <v>6.3</v>
      </c>
      <c r="C2315" s="75" t="str">
        <f>VLOOKUP(L2315,Mapping!D:G,4,0)</f>
        <v>Accrual</v>
      </c>
      <c r="D2315" s="78">
        <f t="shared" si="109"/>
        <v>-1.816413E-3</v>
      </c>
      <c r="E2315" s="78">
        <f t="shared" si="110"/>
        <v>-1.816413E-3</v>
      </c>
      <c r="F2315" s="76">
        <f>VLOOKUP(L2315,Mapping!D:H,5,0)</f>
        <v>0</v>
      </c>
      <c r="G2315" s="1" t="s">
        <v>648</v>
      </c>
      <c r="H2315" s="1" t="s">
        <v>409</v>
      </c>
      <c r="I2315" s="1" t="s">
        <v>412</v>
      </c>
      <c r="J2315" s="6">
        <v>550000</v>
      </c>
      <c r="K2315" s="1" t="s">
        <v>752</v>
      </c>
      <c r="L2315" s="6">
        <v>553171</v>
      </c>
      <c r="M2315" s="2">
        <v>0</v>
      </c>
      <c r="N2315" s="1" t="s">
        <v>759</v>
      </c>
      <c r="O2315" s="1" t="s">
        <v>651</v>
      </c>
      <c r="P2315" s="2">
        <v>0</v>
      </c>
      <c r="Q2315" s="2">
        <v>0</v>
      </c>
      <c r="R2315" s="2">
        <v>-18164.13</v>
      </c>
      <c r="S2315" s="2">
        <v>0</v>
      </c>
      <c r="T2315" s="2">
        <v>-18164.13</v>
      </c>
      <c r="U2315" s="2">
        <v>0</v>
      </c>
      <c r="V2315" s="2">
        <v>0</v>
      </c>
      <c r="W2315" s="2">
        <v>0</v>
      </c>
      <c r="X2315" s="2">
        <v>-18164.13</v>
      </c>
      <c r="Y2315" s="2">
        <v>0</v>
      </c>
      <c r="Z2315" s="2">
        <v>-18164.13</v>
      </c>
      <c r="AA2315" s="2">
        <v>0</v>
      </c>
    </row>
    <row r="2316" spans="1:27" ht="15" customHeight="1" x14ac:dyDescent="0.25">
      <c r="A2316" s="75" t="str">
        <f t="shared" si="108"/>
        <v>LEINSX6.3</v>
      </c>
      <c r="B2316" s="75">
        <f>VLOOKUP(L2316,Mapping!D:F,3,0)</f>
        <v>6.3</v>
      </c>
      <c r="C2316" s="75" t="str">
        <f>VLOOKUP(L2316,Mapping!D:G,4,0)</f>
        <v>Accrual</v>
      </c>
      <c r="D2316" s="78">
        <f t="shared" si="109"/>
        <v>-2.3300000000000001E-7</v>
      </c>
      <c r="E2316" s="78">
        <f t="shared" si="110"/>
        <v>-2.3300000000000001E-7</v>
      </c>
      <c r="F2316" s="76">
        <f>VLOOKUP(L2316,Mapping!D:H,5,0)</f>
        <v>0</v>
      </c>
      <c r="G2316" s="1" t="s">
        <v>648</v>
      </c>
      <c r="H2316" s="1" t="s">
        <v>409</v>
      </c>
      <c r="I2316" s="1" t="s">
        <v>412</v>
      </c>
      <c r="J2316" s="6">
        <v>550000</v>
      </c>
      <c r="K2316" s="1" t="s">
        <v>752</v>
      </c>
      <c r="L2316" s="6">
        <v>553176</v>
      </c>
      <c r="M2316" s="2">
        <v>0</v>
      </c>
      <c r="N2316" s="1" t="s">
        <v>760</v>
      </c>
      <c r="O2316" s="1" t="s">
        <v>651</v>
      </c>
      <c r="P2316" s="2">
        <v>0</v>
      </c>
      <c r="Q2316" s="2">
        <v>0</v>
      </c>
      <c r="R2316" s="2">
        <v>-2.33</v>
      </c>
      <c r="S2316" s="2">
        <v>0</v>
      </c>
      <c r="T2316" s="2">
        <v>-2.33</v>
      </c>
      <c r="U2316" s="2">
        <v>0</v>
      </c>
      <c r="V2316" s="2">
        <v>0</v>
      </c>
      <c r="W2316" s="2">
        <v>0</v>
      </c>
      <c r="X2316" s="2">
        <v>-2.33</v>
      </c>
      <c r="Y2316" s="2">
        <v>0</v>
      </c>
      <c r="Z2316" s="2">
        <v>-2.33</v>
      </c>
      <c r="AA2316" s="2">
        <v>0</v>
      </c>
    </row>
    <row r="2317" spans="1:27" ht="15" customHeight="1" x14ac:dyDescent="0.25">
      <c r="A2317" s="75" t="str">
        <f t="shared" si="108"/>
        <v>LEINSX6.3</v>
      </c>
      <c r="B2317" s="75">
        <f>VLOOKUP(L2317,Mapping!D:F,3,0)</f>
        <v>6.3</v>
      </c>
      <c r="C2317" s="75" t="str">
        <f>VLOOKUP(L2317,Mapping!D:G,4,0)</f>
        <v>Mirror</v>
      </c>
      <c r="D2317" s="78">
        <f t="shared" si="109"/>
        <v>-6.3625599999999997E-3</v>
      </c>
      <c r="E2317" s="78">
        <f t="shared" si="110"/>
        <v>-6.3625599999999997E-3</v>
      </c>
      <c r="F2317" s="76">
        <f>VLOOKUP(L2317,Mapping!D:H,5,0)</f>
        <v>0</v>
      </c>
      <c r="G2317" s="1" t="s">
        <v>648</v>
      </c>
      <c r="H2317" s="1" t="s">
        <v>409</v>
      </c>
      <c r="I2317" s="1" t="s">
        <v>412</v>
      </c>
      <c r="J2317" s="6">
        <v>550000</v>
      </c>
      <c r="K2317" s="1" t="s">
        <v>752</v>
      </c>
      <c r="L2317" s="6">
        <v>553180</v>
      </c>
      <c r="M2317" s="2">
        <v>0</v>
      </c>
      <c r="N2317" s="1" t="s">
        <v>761</v>
      </c>
      <c r="O2317" s="1" t="s">
        <v>651</v>
      </c>
      <c r="P2317" s="2">
        <v>0</v>
      </c>
      <c r="Q2317" s="2">
        <v>0</v>
      </c>
      <c r="R2317" s="2">
        <v>-63625.599999999999</v>
      </c>
      <c r="S2317" s="2">
        <v>0</v>
      </c>
      <c r="T2317" s="2">
        <v>-63625.599999999999</v>
      </c>
      <c r="U2317" s="2">
        <v>0</v>
      </c>
      <c r="V2317" s="2">
        <v>0</v>
      </c>
      <c r="W2317" s="2">
        <v>0</v>
      </c>
      <c r="X2317" s="2">
        <v>-63625.599999999999</v>
      </c>
      <c r="Y2317" s="2">
        <v>0</v>
      </c>
      <c r="Z2317" s="2">
        <v>-63625.599999999999</v>
      </c>
      <c r="AA2317" s="2">
        <v>0</v>
      </c>
    </row>
    <row r="2318" spans="1:27" ht="15" customHeight="1" x14ac:dyDescent="0.25">
      <c r="A2318" s="75" t="str">
        <f t="shared" si="108"/>
        <v>LEINSX6.3</v>
      </c>
      <c r="B2318" s="75">
        <f>VLOOKUP(L2318,Mapping!D:F,3,0)</f>
        <v>6.3</v>
      </c>
      <c r="C2318" s="75" t="str">
        <f>VLOOKUP(L2318,Mapping!D:G,4,0)</f>
        <v>Accrual</v>
      </c>
      <c r="D2318" s="78">
        <f t="shared" si="109"/>
        <v>-5.1179811999999998E-2</v>
      </c>
      <c r="E2318" s="78">
        <f t="shared" si="110"/>
        <v>-5.1179811999999998E-2</v>
      </c>
      <c r="F2318" s="76">
        <f>VLOOKUP(L2318,Mapping!D:H,5,0)</f>
        <v>0</v>
      </c>
      <c r="G2318" s="1" t="s">
        <v>648</v>
      </c>
      <c r="H2318" s="1" t="s">
        <v>409</v>
      </c>
      <c r="I2318" s="1" t="s">
        <v>412</v>
      </c>
      <c r="J2318" s="6">
        <v>550000</v>
      </c>
      <c r="K2318" s="1" t="s">
        <v>752</v>
      </c>
      <c r="L2318" s="6">
        <v>553190</v>
      </c>
      <c r="M2318" s="2">
        <v>0</v>
      </c>
      <c r="N2318" s="1" t="s">
        <v>762</v>
      </c>
      <c r="O2318" s="1" t="s">
        <v>651</v>
      </c>
      <c r="P2318" s="2">
        <v>0</v>
      </c>
      <c r="Q2318" s="2">
        <v>0</v>
      </c>
      <c r="R2318" s="2">
        <v>-511798.12</v>
      </c>
      <c r="S2318" s="2">
        <v>0</v>
      </c>
      <c r="T2318" s="2">
        <v>-511798.12</v>
      </c>
      <c r="U2318" s="2">
        <v>0</v>
      </c>
      <c r="V2318" s="2">
        <v>0</v>
      </c>
      <c r="W2318" s="2">
        <v>0</v>
      </c>
      <c r="X2318" s="2">
        <v>-511798.12</v>
      </c>
      <c r="Y2318" s="2">
        <v>0</v>
      </c>
      <c r="Z2318" s="2">
        <v>-511798.12</v>
      </c>
      <c r="AA2318" s="2">
        <v>0</v>
      </c>
    </row>
    <row r="2319" spans="1:27" ht="15" customHeight="1" x14ac:dyDescent="0.25">
      <c r="A2319" s="75" t="str">
        <f t="shared" si="108"/>
        <v>LEINSX6.3</v>
      </c>
      <c r="B2319" s="75">
        <f>VLOOKUP(L2319,Mapping!D:F,3,0)</f>
        <v>6.3</v>
      </c>
      <c r="C2319" s="75" t="str">
        <f>VLOOKUP(L2319,Mapping!D:G,4,0)</f>
        <v>Accrual</v>
      </c>
      <c r="D2319" s="78">
        <f t="shared" si="109"/>
        <v>-6.1629356000000003E-2</v>
      </c>
      <c r="E2319" s="78">
        <f t="shared" si="110"/>
        <v>-6.1629356000000003E-2</v>
      </c>
      <c r="F2319" s="76">
        <f>VLOOKUP(L2319,Mapping!D:H,5,0)</f>
        <v>0</v>
      </c>
      <c r="G2319" s="1" t="s">
        <v>648</v>
      </c>
      <c r="H2319" s="1" t="s">
        <v>409</v>
      </c>
      <c r="I2319" s="1" t="s">
        <v>412</v>
      </c>
      <c r="J2319" s="6">
        <v>550000</v>
      </c>
      <c r="K2319" s="1" t="s">
        <v>752</v>
      </c>
      <c r="L2319" s="6">
        <v>553202</v>
      </c>
      <c r="M2319" s="2">
        <v>0</v>
      </c>
      <c r="N2319" s="1" t="s">
        <v>764</v>
      </c>
      <c r="O2319" s="1" t="s">
        <v>651</v>
      </c>
      <c r="P2319" s="2">
        <v>0</v>
      </c>
      <c r="Q2319" s="2">
        <v>0</v>
      </c>
      <c r="R2319" s="2">
        <v>-616293.56000000006</v>
      </c>
      <c r="S2319" s="2">
        <v>0</v>
      </c>
      <c r="T2319" s="2">
        <v>-616293.56000000006</v>
      </c>
      <c r="U2319" s="2">
        <v>0</v>
      </c>
      <c r="V2319" s="2">
        <v>0</v>
      </c>
      <c r="W2319" s="2">
        <v>0</v>
      </c>
      <c r="X2319" s="2">
        <v>-616293.56000000006</v>
      </c>
      <c r="Y2319" s="2">
        <v>0</v>
      </c>
      <c r="Z2319" s="2">
        <v>-616293.56000000006</v>
      </c>
      <c r="AA2319" s="2">
        <v>0</v>
      </c>
    </row>
    <row r="2320" spans="1:27" ht="15" customHeight="1" x14ac:dyDescent="0.25">
      <c r="A2320" s="75" t="str">
        <f t="shared" si="108"/>
        <v>LEINSX6.3</v>
      </c>
      <c r="B2320" s="75">
        <f>VLOOKUP(L2320,Mapping!D:F,3,0)</f>
        <v>6.3</v>
      </c>
      <c r="C2320" s="75" t="str">
        <f>VLOOKUP(L2320,Mapping!D:G,4,0)</f>
        <v>Accrual</v>
      </c>
      <c r="D2320" s="78">
        <f t="shared" si="109"/>
        <v>4.3297600000000001E-4</v>
      </c>
      <c r="E2320" s="78">
        <f t="shared" si="110"/>
        <v>4.3297600000000001E-4</v>
      </c>
      <c r="F2320" s="76">
        <f>VLOOKUP(L2320,Mapping!D:H,5,0)</f>
        <v>0</v>
      </c>
      <c r="G2320" s="1" t="s">
        <v>648</v>
      </c>
      <c r="H2320" s="1" t="s">
        <v>409</v>
      </c>
      <c r="I2320" s="1" t="s">
        <v>412</v>
      </c>
      <c r="J2320" s="6">
        <v>550000</v>
      </c>
      <c r="K2320" s="1" t="s">
        <v>752</v>
      </c>
      <c r="L2320" s="6">
        <v>553203</v>
      </c>
      <c r="M2320" s="2">
        <v>0</v>
      </c>
      <c r="N2320" s="1" t="s">
        <v>828</v>
      </c>
      <c r="O2320" s="1" t="s">
        <v>651</v>
      </c>
      <c r="P2320" s="2">
        <v>0</v>
      </c>
      <c r="Q2320" s="2">
        <v>0</v>
      </c>
      <c r="R2320" s="2">
        <v>0</v>
      </c>
      <c r="S2320" s="2">
        <v>4329.76</v>
      </c>
      <c r="T2320" s="2">
        <v>0</v>
      </c>
      <c r="U2320" s="2">
        <v>4329.76</v>
      </c>
      <c r="V2320" s="2">
        <v>0</v>
      </c>
      <c r="W2320" s="2">
        <v>0</v>
      </c>
      <c r="X2320" s="2">
        <v>0</v>
      </c>
      <c r="Y2320" s="2">
        <v>4329.76</v>
      </c>
      <c r="Z2320" s="2">
        <v>0</v>
      </c>
      <c r="AA2320" s="2">
        <v>4329.76</v>
      </c>
    </row>
    <row r="2321" spans="1:27" ht="15" customHeight="1" x14ac:dyDescent="0.25">
      <c r="A2321" s="75" t="str">
        <f t="shared" si="108"/>
        <v>LEINSX6.3</v>
      </c>
      <c r="B2321" s="75">
        <f>VLOOKUP(L2321,Mapping!D:F,3,0)</f>
        <v>6.3</v>
      </c>
      <c r="C2321" s="75" t="str">
        <f>VLOOKUP(L2321,Mapping!D:G,4,0)</f>
        <v>Mirror</v>
      </c>
      <c r="D2321" s="78">
        <f t="shared" si="109"/>
        <v>3.0455497999999998E-2</v>
      </c>
      <c r="E2321" s="78">
        <f t="shared" si="110"/>
        <v>3.0455497999999998E-2</v>
      </c>
      <c r="F2321" s="76">
        <f>VLOOKUP(L2321,Mapping!D:H,5,0)</f>
        <v>0</v>
      </c>
      <c r="G2321" s="1" t="s">
        <v>648</v>
      </c>
      <c r="H2321" s="1" t="s">
        <v>409</v>
      </c>
      <c r="I2321" s="1" t="s">
        <v>412</v>
      </c>
      <c r="J2321" s="6">
        <v>550000</v>
      </c>
      <c r="K2321" s="1" t="s">
        <v>752</v>
      </c>
      <c r="L2321" s="6">
        <v>553208</v>
      </c>
      <c r="M2321" s="2">
        <v>0</v>
      </c>
      <c r="N2321" s="1" t="s">
        <v>765</v>
      </c>
      <c r="O2321" s="1" t="s">
        <v>651</v>
      </c>
      <c r="P2321" s="2">
        <v>0</v>
      </c>
      <c r="Q2321" s="2">
        <v>0</v>
      </c>
      <c r="R2321" s="2">
        <v>0</v>
      </c>
      <c r="S2321" s="2">
        <v>304554.98</v>
      </c>
      <c r="T2321" s="2">
        <v>0</v>
      </c>
      <c r="U2321" s="2">
        <v>304554.98</v>
      </c>
      <c r="V2321" s="2">
        <v>0</v>
      </c>
      <c r="W2321" s="2">
        <v>0</v>
      </c>
      <c r="X2321" s="2">
        <v>0</v>
      </c>
      <c r="Y2321" s="2">
        <v>304554.98</v>
      </c>
      <c r="Z2321" s="2">
        <v>0</v>
      </c>
      <c r="AA2321" s="2">
        <v>304554.98</v>
      </c>
    </row>
    <row r="2322" spans="1:27" ht="15" customHeight="1" x14ac:dyDescent="0.25">
      <c r="A2322" s="75" t="str">
        <f t="shared" si="108"/>
        <v>LEINSX6.3</v>
      </c>
      <c r="B2322" s="75">
        <f>VLOOKUP(L2322,Mapping!D:F,3,0)</f>
        <v>6.3</v>
      </c>
      <c r="C2322" s="75" t="str">
        <f>VLOOKUP(L2322,Mapping!D:G,4,0)</f>
        <v>Mirror</v>
      </c>
      <c r="D2322" s="78">
        <f t="shared" si="109"/>
        <v>-5.9000000000000003E-4</v>
      </c>
      <c r="E2322" s="78">
        <f t="shared" si="110"/>
        <v>-5.9000000000000003E-4</v>
      </c>
      <c r="F2322" s="76">
        <f>VLOOKUP(L2322,Mapping!D:H,5,0)</f>
        <v>0</v>
      </c>
      <c r="G2322" s="1" t="s">
        <v>648</v>
      </c>
      <c r="H2322" s="1" t="s">
        <v>409</v>
      </c>
      <c r="I2322" s="1" t="s">
        <v>412</v>
      </c>
      <c r="J2322" s="6">
        <v>550000</v>
      </c>
      <c r="K2322" s="1" t="s">
        <v>752</v>
      </c>
      <c r="L2322" s="6">
        <v>553213</v>
      </c>
      <c r="M2322" s="2">
        <v>0</v>
      </c>
      <c r="N2322" s="1" t="s">
        <v>766</v>
      </c>
      <c r="O2322" s="1" t="s">
        <v>651</v>
      </c>
      <c r="P2322" s="2">
        <v>0</v>
      </c>
      <c r="Q2322" s="2">
        <v>0</v>
      </c>
      <c r="R2322" s="2">
        <v>-5900</v>
      </c>
      <c r="S2322" s="2">
        <v>0</v>
      </c>
      <c r="T2322" s="2">
        <v>-5900</v>
      </c>
      <c r="U2322" s="2">
        <v>0</v>
      </c>
      <c r="V2322" s="2">
        <v>0</v>
      </c>
      <c r="W2322" s="2">
        <v>0</v>
      </c>
      <c r="X2322" s="2">
        <v>-5900</v>
      </c>
      <c r="Y2322" s="2">
        <v>0</v>
      </c>
      <c r="Z2322" s="2">
        <v>-5900</v>
      </c>
      <c r="AA2322" s="2">
        <v>0</v>
      </c>
    </row>
    <row r="2323" spans="1:27" ht="15" customHeight="1" x14ac:dyDescent="0.25">
      <c r="A2323" s="75" t="str">
        <f t="shared" si="108"/>
        <v>LEINSX6.3</v>
      </c>
      <c r="B2323" s="75">
        <f>VLOOKUP(L2323,Mapping!D:F,3,0)</f>
        <v>6.3</v>
      </c>
      <c r="C2323" s="75" t="str">
        <f>VLOOKUP(L2323,Mapping!D:G,4,0)</f>
        <v>Mirror</v>
      </c>
      <c r="D2323" s="78">
        <f t="shared" si="109"/>
        <v>-1.9072999999999998E-5</v>
      </c>
      <c r="E2323" s="78">
        <f t="shared" si="110"/>
        <v>-1.9072999999999998E-5</v>
      </c>
      <c r="F2323" s="76">
        <f>VLOOKUP(L2323,Mapping!D:H,5,0)</f>
        <v>0</v>
      </c>
      <c r="G2323" s="1" t="s">
        <v>648</v>
      </c>
      <c r="H2323" s="1" t="s">
        <v>409</v>
      </c>
      <c r="I2323" s="1" t="s">
        <v>412</v>
      </c>
      <c r="J2323" s="6">
        <v>550000</v>
      </c>
      <c r="K2323" s="1" t="s">
        <v>752</v>
      </c>
      <c r="L2323" s="6">
        <v>553219</v>
      </c>
      <c r="M2323" s="2">
        <v>0</v>
      </c>
      <c r="N2323" s="1" t="s">
        <v>951</v>
      </c>
      <c r="O2323" s="1" t="s">
        <v>651</v>
      </c>
      <c r="P2323" s="2">
        <v>0</v>
      </c>
      <c r="Q2323" s="2">
        <v>0</v>
      </c>
      <c r="R2323" s="2">
        <v>-190.73</v>
      </c>
      <c r="S2323" s="2">
        <v>0</v>
      </c>
      <c r="T2323" s="2">
        <v>-190.73</v>
      </c>
      <c r="U2323" s="2">
        <v>0</v>
      </c>
      <c r="V2323" s="2">
        <v>0</v>
      </c>
      <c r="W2323" s="2">
        <v>0</v>
      </c>
      <c r="X2323" s="2">
        <v>-190.73</v>
      </c>
      <c r="Y2323" s="2">
        <v>0</v>
      </c>
      <c r="Z2323" s="2">
        <v>-190.73</v>
      </c>
      <c r="AA2323" s="2">
        <v>0</v>
      </c>
    </row>
    <row r="2324" spans="1:27" ht="15" customHeight="1" x14ac:dyDescent="0.25">
      <c r="A2324" s="75" t="str">
        <f t="shared" si="108"/>
        <v>LEINSX6.3</v>
      </c>
      <c r="B2324" s="75">
        <f>VLOOKUP(L2324,Mapping!D:F,3,0)</f>
        <v>6.3</v>
      </c>
      <c r="C2324" s="75" t="str">
        <f>VLOOKUP(L2324,Mapping!D:G,4,0)</f>
        <v>Accrual</v>
      </c>
      <c r="D2324" s="78">
        <f t="shared" si="109"/>
        <v>-1.816413E-3</v>
      </c>
      <c r="E2324" s="78">
        <f t="shared" si="110"/>
        <v>-1.816413E-3</v>
      </c>
      <c r="F2324" s="76">
        <f>VLOOKUP(L2324,Mapping!D:H,5,0)</f>
        <v>0</v>
      </c>
      <c r="G2324" s="1" t="s">
        <v>648</v>
      </c>
      <c r="H2324" s="1" t="s">
        <v>409</v>
      </c>
      <c r="I2324" s="1" t="s">
        <v>412</v>
      </c>
      <c r="J2324" s="6">
        <v>550000</v>
      </c>
      <c r="K2324" s="1" t="s">
        <v>752</v>
      </c>
      <c r="L2324" s="6">
        <v>554526</v>
      </c>
      <c r="M2324" s="2">
        <v>0</v>
      </c>
      <c r="N2324" s="1" t="s">
        <v>767</v>
      </c>
      <c r="O2324" s="1" t="s">
        <v>651</v>
      </c>
      <c r="P2324" s="2">
        <v>0</v>
      </c>
      <c r="Q2324" s="2">
        <v>0</v>
      </c>
      <c r="R2324" s="2">
        <v>-18164.13</v>
      </c>
      <c r="S2324" s="2">
        <v>0</v>
      </c>
      <c r="T2324" s="2">
        <v>-18164.13</v>
      </c>
      <c r="U2324" s="2">
        <v>0</v>
      </c>
      <c r="V2324" s="2">
        <v>0</v>
      </c>
      <c r="W2324" s="2">
        <v>0</v>
      </c>
      <c r="X2324" s="2">
        <v>-18164.13</v>
      </c>
      <c r="Y2324" s="2">
        <v>0</v>
      </c>
      <c r="Z2324" s="2">
        <v>-18164.13</v>
      </c>
      <c r="AA2324" s="2">
        <v>0</v>
      </c>
    </row>
    <row r="2325" spans="1:27" ht="15" customHeight="1" x14ac:dyDescent="0.25">
      <c r="A2325" s="75" t="str">
        <f t="shared" si="108"/>
        <v>LEINSX6.3</v>
      </c>
      <c r="B2325" s="75">
        <f>VLOOKUP(L2325,Mapping!D:F,3,0)</f>
        <v>6.3</v>
      </c>
      <c r="C2325" s="75" t="str">
        <f>VLOOKUP(L2325,Mapping!D:G,4,0)</f>
        <v>Mirror</v>
      </c>
      <c r="D2325" s="78">
        <f t="shared" si="109"/>
        <v>-2.567E-5</v>
      </c>
      <c r="E2325" s="78">
        <f t="shared" si="110"/>
        <v>-2.567E-5</v>
      </c>
      <c r="F2325" s="76">
        <f>VLOOKUP(L2325,Mapping!D:H,5,0)</f>
        <v>0</v>
      </c>
      <c r="G2325" s="1" t="s">
        <v>648</v>
      </c>
      <c r="H2325" s="1" t="s">
        <v>409</v>
      </c>
      <c r="I2325" s="1" t="s">
        <v>412</v>
      </c>
      <c r="J2325" s="6">
        <v>550000</v>
      </c>
      <c r="K2325" s="1" t="s">
        <v>752</v>
      </c>
      <c r="L2325" s="6">
        <v>554527</v>
      </c>
      <c r="M2325" s="2">
        <v>0</v>
      </c>
      <c r="N2325" s="1" t="s">
        <v>768</v>
      </c>
      <c r="O2325" s="1" t="s">
        <v>651</v>
      </c>
      <c r="P2325" s="2">
        <v>0</v>
      </c>
      <c r="Q2325" s="2">
        <v>0</v>
      </c>
      <c r="R2325" s="2">
        <v>-256.7</v>
      </c>
      <c r="S2325" s="2">
        <v>0</v>
      </c>
      <c r="T2325" s="2">
        <v>-256.7</v>
      </c>
      <c r="U2325" s="2">
        <v>0</v>
      </c>
      <c r="V2325" s="2">
        <v>0</v>
      </c>
      <c r="W2325" s="2">
        <v>0</v>
      </c>
      <c r="X2325" s="2">
        <v>-256.7</v>
      </c>
      <c r="Y2325" s="2">
        <v>0</v>
      </c>
      <c r="Z2325" s="2">
        <v>-256.7</v>
      </c>
      <c r="AA2325" s="2">
        <v>0</v>
      </c>
    </row>
    <row r="2326" spans="1:27" ht="15" customHeight="1" x14ac:dyDescent="0.25">
      <c r="A2326" s="75" t="str">
        <f t="shared" si="108"/>
        <v>LEINSX6.3</v>
      </c>
      <c r="B2326" s="75">
        <f>VLOOKUP(L2326,Mapping!D:F,3,0)</f>
        <v>6.3</v>
      </c>
      <c r="C2326" s="75" t="str">
        <f>VLOOKUP(L2326,Mapping!D:G,4,0)</f>
        <v>Mirror</v>
      </c>
      <c r="D2326" s="78">
        <f t="shared" si="109"/>
        <v>-3.2959029999999998E-3</v>
      </c>
      <c r="E2326" s="78">
        <f t="shared" si="110"/>
        <v>-3.2959029999999998E-3</v>
      </c>
      <c r="F2326" s="76">
        <f>VLOOKUP(L2326,Mapping!D:H,5,0)</f>
        <v>0</v>
      </c>
      <c r="G2326" s="1" t="s">
        <v>648</v>
      </c>
      <c r="H2326" s="1" t="s">
        <v>409</v>
      </c>
      <c r="I2326" s="1" t="s">
        <v>412</v>
      </c>
      <c r="J2326" s="6">
        <v>550000</v>
      </c>
      <c r="K2326" s="1" t="s">
        <v>752</v>
      </c>
      <c r="L2326" s="6">
        <v>555104</v>
      </c>
      <c r="M2326" s="2">
        <v>0</v>
      </c>
      <c r="N2326" s="1" t="s">
        <v>769</v>
      </c>
      <c r="O2326" s="1" t="s">
        <v>651</v>
      </c>
      <c r="P2326" s="2">
        <v>0</v>
      </c>
      <c r="Q2326" s="2">
        <v>0</v>
      </c>
      <c r="R2326" s="2">
        <v>-32959.03</v>
      </c>
      <c r="S2326" s="2">
        <v>0</v>
      </c>
      <c r="T2326" s="2">
        <v>-32959.03</v>
      </c>
      <c r="U2326" s="2">
        <v>0</v>
      </c>
      <c r="V2326" s="2">
        <v>0</v>
      </c>
      <c r="W2326" s="2">
        <v>0</v>
      </c>
      <c r="X2326" s="2">
        <v>-32959.03</v>
      </c>
      <c r="Y2326" s="2">
        <v>0</v>
      </c>
      <c r="Z2326" s="2">
        <v>-32959.03</v>
      </c>
      <c r="AA2326" s="2">
        <v>0</v>
      </c>
    </row>
    <row r="2327" spans="1:27" ht="15" customHeight="1" x14ac:dyDescent="0.25">
      <c r="A2327" s="75" t="str">
        <f t="shared" si="108"/>
        <v>LEINSX6.3</v>
      </c>
      <c r="B2327" s="75">
        <f>VLOOKUP(L2327,Mapping!D:F,3,0)</f>
        <v>6.3</v>
      </c>
      <c r="C2327" s="75" t="str">
        <f>VLOOKUP(L2327,Mapping!D:G,4,0)</f>
        <v>Mirror</v>
      </c>
      <c r="D2327" s="78">
        <f t="shared" si="109"/>
        <v>-3.0455497999999998E-2</v>
      </c>
      <c r="E2327" s="78">
        <f t="shared" si="110"/>
        <v>-3.0455497999999998E-2</v>
      </c>
      <c r="F2327" s="76">
        <f>VLOOKUP(L2327,Mapping!D:H,5,0)</f>
        <v>0</v>
      </c>
      <c r="G2327" s="1" t="s">
        <v>648</v>
      </c>
      <c r="H2327" s="1" t="s">
        <v>409</v>
      </c>
      <c r="I2327" s="1" t="s">
        <v>412</v>
      </c>
      <c r="J2327" s="6">
        <v>550000</v>
      </c>
      <c r="K2327" s="1" t="s">
        <v>752</v>
      </c>
      <c r="L2327" s="6">
        <v>555157</v>
      </c>
      <c r="M2327" s="2">
        <v>0</v>
      </c>
      <c r="N2327" s="1" t="s">
        <v>770</v>
      </c>
      <c r="O2327" s="1" t="s">
        <v>651</v>
      </c>
      <c r="P2327" s="2">
        <v>0</v>
      </c>
      <c r="Q2327" s="2">
        <v>0</v>
      </c>
      <c r="R2327" s="2">
        <v>-304554.98</v>
      </c>
      <c r="S2327" s="2">
        <v>0</v>
      </c>
      <c r="T2327" s="2">
        <v>-304554.98</v>
      </c>
      <c r="U2327" s="2">
        <v>0</v>
      </c>
      <c r="V2327" s="2">
        <v>0</v>
      </c>
      <c r="W2327" s="2">
        <v>0</v>
      </c>
      <c r="X2327" s="2">
        <v>-304554.98</v>
      </c>
      <c r="Y2327" s="2">
        <v>0</v>
      </c>
      <c r="Z2327" s="2">
        <v>-304554.98</v>
      </c>
      <c r="AA2327" s="2">
        <v>0</v>
      </c>
    </row>
    <row r="2328" spans="1:27" ht="15" customHeight="1" x14ac:dyDescent="0.25">
      <c r="A2328" s="75" t="str">
        <f t="shared" si="108"/>
        <v>LEINSX6.3</v>
      </c>
      <c r="B2328" s="75">
        <f>VLOOKUP(L2328,Mapping!D:F,3,0)</f>
        <v>6.3</v>
      </c>
      <c r="C2328" s="75" t="str">
        <f>VLOOKUP(L2328,Mapping!D:G,4,0)</f>
        <v>Mirror</v>
      </c>
      <c r="D2328" s="78">
        <f t="shared" si="109"/>
        <v>-4.4314700000000002E-4</v>
      </c>
      <c r="E2328" s="78">
        <f t="shared" si="110"/>
        <v>-4.4314700000000002E-4</v>
      </c>
      <c r="F2328" s="76">
        <f>VLOOKUP(L2328,Mapping!D:H,5,0)</f>
        <v>0</v>
      </c>
      <c r="G2328" s="1" t="s">
        <v>648</v>
      </c>
      <c r="H2328" s="1" t="s">
        <v>409</v>
      </c>
      <c r="I2328" s="1" t="s">
        <v>412</v>
      </c>
      <c r="J2328" s="6">
        <v>550000</v>
      </c>
      <c r="K2328" s="1" t="s">
        <v>752</v>
      </c>
      <c r="L2328" s="6">
        <v>555204</v>
      </c>
      <c r="M2328" s="2">
        <v>0</v>
      </c>
      <c r="N2328" s="1" t="s">
        <v>771</v>
      </c>
      <c r="O2328" s="1" t="s">
        <v>651</v>
      </c>
      <c r="P2328" s="2">
        <v>0</v>
      </c>
      <c r="Q2328" s="2">
        <v>0</v>
      </c>
      <c r="R2328" s="2">
        <v>-4431.47</v>
      </c>
      <c r="S2328" s="2">
        <v>0</v>
      </c>
      <c r="T2328" s="2">
        <v>-4431.47</v>
      </c>
      <c r="U2328" s="2">
        <v>0</v>
      </c>
      <c r="V2328" s="2">
        <v>0</v>
      </c>
      <c r="W2328" s="2">
        <v>0</v>
      </c>
      <c r="X2328" s="2">
        <v>-4431.47</v>
      </c>
      <c r="Y2328" s="2">
        <v>0</v>
      </c>
      <c r="Z2328" s="2">
        <v>-4431.47</v>
      </c>
      <c r="AA2328" s="2">
        <v>0</v>
      </c>
    </row>
    <row r="2329" spans="1:27" ht="15" customHeight="1" x14ac:dyDescent="0.25">
      <c r="A2329" s="75" t="str">
        <f t="shared" si="108"/>
        <v>LEINSX6.1</v>
      </c>
      <c r="B2329" s="75">
        <f>VLOOKUP(L2329,Mapping!D:F,3,0)</f>
        <v>6.1</v>
      </c>
      <c r="C2329" s="75" t="str">
        <f>VLOOKUP(L2329,Mapping!D:G,4,0)</f>
        <v>Accrual</v>
      </c>
      <c r="D2329" s="78">
        <f t="shared" si="109"/>
        <v>-8.4745759999999993E-3</v>
      </c>
      <c r="E2329" s="78">
        <f t="shared" si="110"/>
        <v>-8.4745759999999993E-3</v>
      </c>
      <c r="F2329" s="76">
        <f>VLOOKUP(L2329,Mapping!D:H,5,0)</f>
        <v>0</v>
      </c>
      <c r="G2329" s="1" t="s">
        <v>648</v>
      </c>
      <c r="H2329" s="1" t="s">
        <v>409</v>
      </c>
      <c r="I2329" s="1" t="s">
        <v>412</v>
      </c>
      <c r="J2329" s="6">
        <v>550000</v>
      </c>
      <c r="K2329" s="1" t="s">
        <v>752</v>
      </c>
      <c r="L2329" s="6">
        <v>555274</v>
      </c>
      <c r="M2329" s="2">
        <v>0</v>
      </c>
      <c r="N2329" s="1" t="s">
        <v>799</v>
      </c>
      <c r="O2329" s="1" t="s">
        <v>651</v>
      </c>
      <c r="P2329" s="2">
        <v>0</v>
      </c>
      <c r="Q2329" s="2">
        <v>0</v>
      </c>
      <c r="R2329" s="2">
        <v>-84745.76</v>
      </c>
      <c r="S2329" s="2">
        <v>0</v>
      </c>
      <c r="T2329" s="2">
        <v>-84745.76</v>
      </c>
      <c r="U2329" s="2">
        <v>0</v>
      </c>
      <c r="V2329" s="2">
        <v>0</v>
      </c>
      <c r="W2329" s="2">
        <v>0</v>
      </c>
      <c r="X2329" s="2">
        <v>-84745.76</v>
      </c>
      <c r="Y2329" s="2">
        <v>0</v>
      </c>
      <c r="Z2329" s="2">
        <v>-84745.76</v>
      </c>
      <c r="AA2329" s="2">
        <v>0</v>
      </c>
    </row>
    <row r="2330" spans="1:27" ht="15" customHeight="1" x14ac:dyDescent="0.25">
      <c r="A2330" s="75" t="str">
        <f t="shared" si="108"/>
        <v>LEINSX6.1</v>
      </c>
      <c r="B2330" s="75">
        <f>VLOOKUP(L2330,Mapping!D:F,3,0)</f>
        <v>6.1</v>
      </c>
      <c r="C2330" s="75" t="str">
        <f>VLOOKUP(L2330,Mapping!D:G,4,0)</f>
        <v>Accrual</v>
      </c>
      <c r="D2330" s="78">
        <f t="shared" si="109"/>
        <v>-7.6271200000000003E-4</v>
      </c>
      <c r="E2330" s="78">
        <f t="shared" si="110"/>
        <v>-7.6271200000000003E-4</v>
      </c>
      <c r="F2330" s="76">
        <f>VLOOKUP(L2330,Mapping!D:H,5,0)</f>
        <v>0</v>
      </c>
      <c r="G2330" s="1" t="s">
        <v>648</v>
      </c>
      <c r="H2330" s="1" t="s">
        <v>409</v>
      </c>
      <c r="I2330" s="1" t="s">
        <v>412</v>
      </c>
      <c r="J2330" s="6">
        <v>550000</v>
      </c>
      <c r="K2330" s="1" t="s">
        <v>752</v>
      </c>
      <c r="L2330" s="6">
        <v>555276</v>
      </c>
      <c r="M2330" s="2">
        <v>0</v>
      </c>
      <c r="N2330" s="1" t="s">
        <v>952</v>
      </c>
      <c r="O2330" s="1" t="s">
        <v>651</v>
      </c>
      <c r="P2330" s="2">
        <v>0</v>
      </c>
      <c r="Q2330" s="2">
        <v>0</v>
      </c>
      <c r="R2330" s="2">
        <v>-7627.12</v>
      </c>
      <c r="S2330" s="2">
        <v>0</v>
      </c>
      <c r="T2330" s="2">
        <v>-7627.12</v>
      </c>
      <c r="U2330" s="2">
        <v>0</v>
      </c>
      <c r="V2330" s="2">
        <v>0</v>
      </c>
      <c r="W2330" s="2">
        <v>0</v>
      </c>
      <c r="X2330" s="2">
        <v>-7627.12</v>
      </c>
      <c r="Y2330" s="2">
        <v>0</v>
      </c>
      <c r="Z2330" s="2">
        <v>-7627.12</v>
      </c>
      <c r="AA2330" s="2">
        <v>0</v>
      </c>
    </row>
    <row r="2331" spans="1:27" ht="15" customHeight="1" x14ac:dyDescent="0.25">
      <c r="A2331" s="75" t="str">
        <f t="shared" si="108"/>
        <v>LEINSX6.1</v>
      </c>
      <c r="B2331" s="75">
        <f>VLOOKUP(L2331,Mapping!D:F,3,0)</f>
        <v>6.1</v>
      </c>
      <c r="C2331" s="75" t="str">
        <f>VLOOKUP(L2331,Mapping!D:G,4,0)</f>
        <v>Accrual</v>
      </c>
      <c r="D2331" s="78">
        <f t="shared" si="109"/>
        <v>-7.6271200000000003E-4</v>
      </c>
      <c r="E2331" s="78">
        <f t="shared" si="110"/>
        <v>-7.6271200000000003E-4</v>
      </c>
      <c r="F2331" s="76">
        <f>VLOOKUP(L2331,Mapping!D:H,5,0)</f>
        <v>0</v>
      </c>
      <c r="G2331" s="1" t="s">
        <v>648</v>
      </c>
      <c r="H2331" s="1" t="s">
        <v>409</v>
      </c>
      <c r="I2331" s="1" t="s">
        <v>412</v>
      </c>
      <c r="J2331" s="6">
        <v>550000</v>
      </c>
      <c r="K2331" s="1" t="s">
        <v>752</v>
      </c>
      <c r="L2331" s="6">
        <v>555277</v>
      </c>
      <c r="M2331" s="2">
        <v>0</v>
      </c>
      <c r="N2331" s="1" t="s">
        <v>953</v>
      </c>
      <c r="O2331" s="1" t="s">
        <v>651</v>
      </c>
      <c r="P2331" s="2">
        <v>0</v>
      </c>
      <c r="Q2331" s="2">
        <v>0</v>
      </c>
      <c r="R2331" s="2">
        <v>-7627.12</v>
      </c>
      <c r="S2331" s="2">
        <v>0</v>
      </c>
      <c r="T2331" s="2">
        <v>-7627.12</v>
      </c>
      <c r="U2331" s="2">
        <v>0</v>
      </c>
      <c r="V2331" s="2">
        <v>0</v>
      </c>
      <c r="W2331" s="2">
        <v>0</v>
      </c>
      <c r="X2331" s="2">
        <v>-7627.12</v>
      </c>
      <c r="Y2331" s="2">
        <v>0</v>
      </c>
      <c r="Z2331" s="2">
        <v>-7627.12</v>
      </c>
      <c r="AA2331" s="2">
        <v>0</v>
      </c>
    </row>
    <row r="2332" spans="1:27" ht="15" customHeight="1" x14ac:dyDescent="0.25">
      <c r="A2332" s="75" t="str">
        <f t="shared" si="108"/>
        <v>LEINSX6.3</v>
      </c>
      <c r="B2332" s="75">
        <f>VLOOKUP(L2332,Mapping!D:F,3,0)</f>
        <v>6.3</v>
      </c>
      <c r="C2332" s="75" t="str">
        <f>VLOOKUP(L2332,Mapping!D:G,4,0)</f>
        <v>Accrual</v>
      </c>
      <c r="D2332" s="78">
        <f t="shared" si="109"/>
        <v>0.01</v>
      </c>
      <c r="E2332" s="78">
        <f t="shared" si="110"/>
        <v>0.01</v>
      </c>
      <c r="F2332" s="76">
        <f>VLOOKUP(L2332,Mapping!D:H,5,0)</f>
        <v>0</v>
      </c>
      <c r="G2332" s="1" t="s">
        <v>648</v>
      </c>
      <c r="H2332" s="1" t="s">
        <v>409</v>
      </c>
      <c r="I2332" s="1" t="s">
        <v>412</v>
      </c>
      <c r="J2332" s="6">
        <v>550000</v>
      </c>
      <c r="K2332" s="1" t="s">
        <v>752</v>
      </c>
      <c r="L2332" s="6">
        <v>555280</v>
      </c>
      <c r="M2332" s="2">
        <v>0</v>
      </c>
      <c r="N2332" s="1" t="s">
        <v>954</v>
      </c>
      <c r="O2332" s="1" t="s">
        <v>651</v>
      </c>
      <c r="P2332" s="2">
        <v>0</v>
      </c>
      <c r="Q2332" s="2">
        <v>0</v>
      </c>
      <c r="R2332" s="2">
        <v>0</v>
      </c>
      <c r="S2332" s="2">
        <v>100000</v>
      </c>
      <c r="T2332" s="2">
        <v>0</v>
      </c>
      <c r="U2332" s="2">
        <v>100000</v>
      </c>
      <c r="V2332" s="2">
        <v>0</v>
      </c>
      <c r="W2332" s="2">
        <v>0</v>
      </c>
      <c r="X2332" s="2">
        <v>0</v>
      </c>
      <c r="Y2332" s="2">
        <v>100000</v>
      </c>
      <c r="Z2332" s="2">
        <v>0</v>
      </c>
      <c r="AA2332" s="2">
        <v>100000</v>
      </c>
    </row>
    <row r="2333" spans="1:27" ht="15" customHeight="1" x14ac:dyDescent="0.25">
      <c r="A2333" s="75" t="str">
        <f t="shared" si="108"/>
        <v>LEINSX6.1</v>
      </c>
      <c r="B2333" s="75">
        <f>VLOOKUP(L2333,Mapping!D:F,3,0)</f>
        <v>6.1</v>
      </c>
      <c r="C2333" s="75" t="str">
        <f>VLOOKUP(L2333,Mapping!D:G,4,0)</f>
        <v>Accrual</v>
      </c>
      <c r="D2333" s="78">
        <f t="shared" si="109"/>
        <v>-2.6637189999999997E-3</v>
      </c>
      <c r="E2333" s="78">
        <f t="shared" si="110"/>
        <v>-2.6637189999999997E-3</v>
      </c>
      <c r="F2333" s="76">
        <f>VLOOKUP(L2333,Mapping!D:H,5,0)</f>
        <v>0</v>
      </c>
      <c r="G2333" s="1" t="s">
        <v>648</v>
      </c>
      <c r="H2333" s="1" t="s">
        <v>409</v>
      </c>
      <c r="I2333" s="1" t="s">
        <v>412</v>
      </c>
      <c r="J2333" s="6">
        <v>550000</v>
      </c>
      <c r="K2333" s="1" t="s">
        <v>752</v>
      </c>
      <c r="L2333" s="6">
        <v>555597</v>
      </c>
      <c r="M2333" s="2">
        <v>0</v>
      </c>
      <c r="N2333" s="1" t="s">
        <v>772</v>
      </c>
      <c r="O2333" s="1" t="s">
        <v>651</v>
      </c>
      <c r="P2333" s="2">
        <v>0</v>
      </c>
      <c r="Q2333" s="2">
        <v>0</v>
      </c>
      <c r="R2333" s="2">
        <v>-26637.19</v>
      </c>
      <c r="S2333" s="2">
        <v>0</v>
      </c>
      <c r="T2333" s="2">
        <v>-26637.19</v>
      </c>
      <c r="U2333" s="2">
        <v>0</v>
      </c>
      <c r="V2333" s="2">
        <v>0</v>
      </c>
      <c r="W2333" s="2">
        <v>0</v>
      </c>
      <c r="X2333" s="2">
        <v>-26637.19</v>
      </c>
      <c r="Y2333" s="2">
        <v>0</v>
      </c>
      <c r="Z2333" s="2">
        <v>-26637.19</v>
      </c>
      <c r="AA2333" s="2">
        <v>0</v>
      </c>
    </row>
    <row r="2334" spans="1:27" ht="15" customHeight="1" x14ac:dyDescent="0.25">
      <c r="A2334" s="75" t="str">
        <f t="shared" si="108"/>
        <v>LEINSX6.1</v>
      </c>
      <c r="B2334" s="75">
        <f>VLOOKUP(L2334,Mapping!D:F,3,0)</f>
        <v>6.1</v>
      </c>
      <c r="C2334" s="75" t="str">
        <f>VLOOKUP(L2334,Mapping!D:G,4,0)</f>
        <v>Accrual</v>
      </c>
      <c r="D2334" s="78">
        <f t="shared" si="109"/>
        <v>-2.6637189999999997E-3</v>
      </c>
      <c r="E2334" s="78">
        <f t="shared" si="110"/>
        <v>-2.6637189999999997E-3</v>
      </c>
      <c r="F2334" s="76">
        <f>VLOOKUP(L2334,Mapping!D:H,5,0)</f>
        <v>0</v>
      </c>
      <c r="G2334" s="1" t="s">
        <v>648</v>
      </c>
      <c r="H2334" s="1" t="s">
        <v>409</v>
      </c>
      <c r="I2334" s="1" t="s">
        <v>412</v>
      </c>
      <c r="J2334" s="6">
        <v>550000</v>
      </c>
      <c r="K2334" s="1" t="s">
        <v>752</v>
      </c>
      <c r="L2334" s="6">
        <v>555598</v>
      </c>
      <c r="M2334" s="2">
        <v>0</v>
      </c>
      <c r="N2334" s="1" t="s">
        <v>773</v>
      </c>
      <c r="O2334" s="1" t="s">
        <v>651</v>
      </c>
      <c r="P2334" s="2">
        <v>0</v>
      </c>
      <c r="Q2334" s="2">
        <v>0</v>
      </c>
      <c r="R2334" s="2">
        <v>-26637.19</v>
      </c>
      <c r="S2334" s="2">
        <v>0</v>
      </c>
      <c r="T2334" s="2">
        <v>-26637.19</v>
      </c>
      <c r="U2334" s="2">
        <v>0</v>
      </c>
      <c r="V2334" s="2">
        <v>0</v>
      </c>
      <c r="W2334" s="2">
        <v>0</v>
      </c>
      <c r="X2334" s="2">
        <v>-26637.19</v>
      </c>
      <c r="Y2334" s="2">
        <v>0</v>
      </c>
      <c r="Z2334" s="2">
        <v>-26637.19</v>
      </c>
      <c r="AA2334" s="2">
        <v>0</v>
      </c>
    </row>
    <row r="2335" spans="1:27" ht="15" customHeight="1" x14ac:dyDescent="0.25">
      <c r="A2335" s="75" t="str">
        <f t="shared" si="108"/>
        <v>LEINSX6.1</v>
      </c>
      <c r="B2335" s="75">
        <f>VLOOKUP(L2335,Mapping!D:F,3,0)</f>
        <v>6.1</v>
      </c>
      <c r="C2335" s="75" t="str">
        <f>VLOOKUP(L2335,Mapping!D:G,4,0)</f>
        <v>Accrual</v>
      </c>
      <c r="D2335" s="78">
        <f t="shared" si="109"/>
        <v>2.6164999999999998E-5</v>
      </c>
      <c r="E2335" s="78">
        <f t="shared" si="110"/>
        <v>2.6164999999999998E-5</v>
      </c>
      <c r="F2335" s="76">
        <f>VLOOKUP(L2335,Mapping!D:H,5,0)</f>
        <v>0</v>
      </c>
      <c r="G2335" s="1" t="s">
        <v>648</v>
      </c>
      <c r="H2335" s="1" t="s">
        <v>409</v>
      </c>
      <c r="I2335" s="1" t="s">
        <v>412</v>
      </c>
      <c r="J2335" s="6">
        <v>550000</v>
      </c>
      <c r="K2335" s="1" t="s">
        <v>752</v>
      </c>
      <c r="L2335" s="6">
        <v>555599</v>
      </c>
      <c r="M2335" s="2">
        <v>0</v>
      </c>
      <c r="N2335" s="1" t="s">
        <v>774</v>
      </c>
      <c r="O2335" s="1" t="s">
        <v>651</v>
      </c>
      <c r="P2335" s="2">
        <v>0</v>
      </c>
      <c r="Q2335" s="2">
        <v>0</v>
      </c>
      <c r="R2335" s="2">
        <v>0</v>
      </c>
      <c r="S2335" s="2">
        <v>261.64999999999998</v>
      </c>
      <c r="T2335" s="2">
        <v>0</v>
      </c>
      <c r="U2335" s="2">
        <v>261.64999999999998</v>
      </c>
      <c r="V2335" s="2">
        <v>0</v>
      </c>
      <c r="W2335" s="2">
        <v>0</v>
      </c>
      <c r="X2335" s="2">
        <v>0</v>
      </c>
      <c r="Y2335" s="2">
        <v>261.64999999999998</v>
      </c>
      <c r="Z2335" s="2">
        <v>0</v>
      </c>
      <c r="AA2335" s="2">
        <v>261.64999999999998</v>
      </c>
    </row>
    <row r="2336" spans="1:27" ht="15" customHeight="1" x14ac:dyDescent="0.25">
      <c r="A2336" s="75" t="str">
        <f t="shared" si="108"/>
        <v>LEINSX6.1</v>
      </c>
      <c r="B2336" s="75">
        <f>VLOOKUP(L2336,Mapping!D:F,3,0)</f>
        <v>6.1</v>
      </c>
      <c r="C2336" s="75" t="str">
        <f>VLOOKUP(L2336,Mapping!D:G,4,0)</f>
        <v>Accrual</v>
      </c>
      <c r="D2336" s="78">
        <f t="shared" si="109"/>
        <v>2.6164999999999998E-5</v>
      </c>
      <c r="E2336" s="78">
        <f t="shared" si="110"/>
        <v>2.6164999999999998E-5</v>
      </c>
      <c r="F2336" s="76">
        <f>VLOOKUP(L2336,Mapping!D:H,5,0)</f>
        <v>0</v>
      </c>
      <c r="G2336" s="1" t="s">
        <v>648</v>
      </c>
      <c r="H2336" s="1" t="s">
        <v>409</v>
      </c>
      <c r="I2336" s="1" t="s">
        <v>412</v>
      </c>
      <c r="J2336" s="6">
        <v>550000</v>
      </c>
      <c r="K2336" s="1" t="s">
        <v>752</v>
      </c>
      <c r="L2336" s="6">
        <v>555600</v>
      </c>
      <c r="M2336" s="2">
        <v>0</v>
      </c>
      <c r="N2336" s="1" t="s">
        <v>775</v>
      </c>
      <c r="O2336" s="1" t="s">
        <v>651</v>
      </c>
      <c r="P2336" s="2">
        <v>0</v>
      </c>
      <c r="Q2336" s="2">
        <v>0</v>
      </c>
      <c r="R2336" s="2">
        <v>0</v>
      </c>
      <c r="S2336" s="2">
        <v>261.64999999999998</v>
      </c>
      <c r="T2336" s="2">
        <v>0</v>
      </c>
      <c r="U2336" s="2">
        <v>261.64999999999998</v>
      </c>
      <c r="V2336" s="2">
        <v>0</v>
      </c>
      <c r="W2336" s="2">
        <v>0</v>
      </c>
      <c r="X2336" s="2">
        <v>0</v>
      </c>
      <c r="Y2336" s="2">
        <v>261.64999999999998</v>
      </c>
      <c r="Z2336" s="2">
        <v>0</v>
      </c>
      <c r="AA2336" s="2">
        <v>261.64999999999998</v>
      </c>
    </row>
    <row r="2337" spans="1:27" ht="15" customHeight="1" x14ac:dyDescent="0.25">
      <c r="A2337" s="75" t="str">
        <f t="shared" si="108"/>
        <v>LEINSX6.3</v>
      </c>
      <c r="B2337" s="75">
        <f>VLOOKUP(L2337,Mapping!D:F,3,0)</f>
        <v>6.3</v>
      </c>
      <c r="C2337" s="75" t="str">
        <f>VLOOKUP(L2337,Mapping!D:G,4,0)</f>
        <v>Mirror</v>
      </c>
      <c r="D2337" s="78">
        <f t="shared" si="109"/>
        <v>-1.8997100000000001E-4</v>
      </c>
      <c r="E2337" s="78">
        <f t="shared" si="110"/>
        <v>-1.8997100000000001E-4</v>
      </c>
      <c r="F2337" s="76">
        <f>VLOOKUP(L2337,Mapping!D:H,5,0)</f>
        <v>0</v>
      </c>
      <c r="G2337" s="1" t="s">
        <v>648</v>
      </c>
      <c r="H2337" s="1" t="s">
        <v>409</v>
      </c>
      <c r="I2337" s="1" t="s">
        <v>412</v>
      </c>
      <c r="J2337" s="6">
        <v>550000</v>
      </c>
      <c r="K2337" s="1" t="s">
        <v>752</v>
      </c>
      <c r="L2337" s="6">
        <v>556421</v>
      </c>
      <c r="M2337" s="2">
        <v>0</v>
      </c>
      <c r="N2337" s="1" t="s">
        <v>776</v>
      </c>
      <c r="O2337" s="1" t="s">
        <v>651</v>
      </c>
      <c r="P2337" s="2">
        <v>0</v>
      </c>
      <c r="Q2337" s="2">
        <v>0</v>
      </c>
      <c r="R2337" s="2">
        <v>-1899.71</v>
      </c>
      <c r="S2337" s="2">
        <v>0</v>
      </c>
      <c r="T2337" s="2">
        <v>-1899.71</v>
      </c>
      <c r="U2337" s="2">
        <v>0</v>
      </c>
      <c r="V2337" s="2">
        <v>0</v>
      </c>
      <c r="W2337" s="2">
        <v>0</v>
      </c>
      <c r="X2337" s="2">
        <v>-1899.71</v>
      </c>
      <c r="Y2337" s="2">
        <v>0</v>
      </c>
      <c r="Z2337" s="2">
        <v>-1899.71</v>
      </c>
      <c r="AA2337" s="2">
        <v>0</v>
      </c>
    </row>
    <row r="2338" spans="1:27" ht="15" customHeight="1" x14ac:dyDescent="0.25">
      <c r="A2338" s="75" t="str">
        <f t="shared" si="108"/>
        <v>LEINSX6.1</v>
      </c>
      <c r="B2338" s="75">
        <f>VLOOKUP(L2338,Mapping!D:F,3,0)</f>
        <v>6.1</v>
      </c>
      <c r="C2338" s="75" t="str">
        <f>VLOOKUP(L2338,Mapping!D:G,4,0)</f>
        <v>Accrual</v>
      </c>
      <c r="D2338" s="78">
        <f t="shared" si="109"/>
        <v>-2.9596687E-2</v>
      </c>
      <c r="E2338" s="78">
        <f t="shared" si="110"/>
        <v>-2.9596687E-2</v>
      </c>
      <c r="F2338" s="76">
        <f>VLOOKUP(L2338,Mapping!D:H,5,0)</f>
        <v>0</v>
      </c>
      <c r="G2338" s="1" t="s">
        <v>648</v>
      </c>
      <c r="H2338" s="1" t="s">
        <v>409</v>
      </c>
      <c r="I2338" s="1" t="s">
        <v>412</v>
      </c>
      <c r="J2338" s="6">
        <v>555100</v>
      </c>
      <c r="K2338" s="1" t="s">
        <v>777</v>
      </c>
      <c r="L2338" s="6">
        <v>555100</v>
      </c>
      <c r="M2338" s="2">
        <v>0</v>
      </c>
      <c r="N2338" s="1" t="s">
        <v>778</v>
      </c>
      <c r="O2338" s="1" t="s">
        <v>651</v>
      </c>
      <c r="P2338" s="2">
        <v>0</v>
      </c>
      <c r="Q2338" s="2">
        <v>0</v>
      </c>
      <c r="R2338" s="2">
        <v>-295966.87</v>
      </c>
      <c r="S2338" s="2">
        <v>0</v>
      </c>
      <c r="T2338" s="2">
        <v>-295966.87</v>
      </c>
      <c r="U2338" s="2">
        <v>0</v>
      </c>
      <c r="V2338" s="2">
        <v>0</v>
      </c>
      <c r="W2338" s="2">
        <v>0</v>
      </c>
      <c r="X2338" s="2">
        <v>-295966.87</v>
      </c>
      <c r="Y2338" s="2">
        <v>0</v>
      </c>
      <c r="Z2338" s="2">
        <v>-295966.87</v>
      </c>
      <c r="AA2338" s="2">
        <v>0</v>
      </c>
    </row>
    <row r="2339" spans="1:27" ht="15" customHeight="1" x14ac:dyDescent="0.25">
      <c r="A2339" s="75" t="str">
        <f t="shared" si="108"/>
        <v>LEINSX6.1</v>
      </c>
      <c r="B2339" s="75">
        <f>VLOOKUP(L2339,Mapping!D:F,3,0)</f>
        <v>6.1</v>
      </c>
      <c r="C2339" s="75" t="str">
        <f>VLOOKUP(L2339,Mapping!D:G,4,0)</f>
        <v>Accrual</v>
      </c>
      <c r="D2339" s="78">
        <f t="shared" si="109"/>
        <v>2.9068799999999999E-4</v>
      </c>
      <c r="E2339" s="78">
        <f t="shared" si="110"/>
        <v>2.9068799999999999E-4</v>
      </c>
      <c r="F2339" s="76">
        <f>VLOOKUP(L2339,Mapping!D:H,5,0)</f>
        <v>0</v>
      </c>
      <c r="G2339" s="1" t="s">
        <v>648</v>
      </c>
      <c r="H2339" s="1" t="s">
        <v>409</v>
      </c>
      <c r="I2339" s="1" t="s">
        <v>412</v>
      </c>
      <c r="J2339" s="6">
        <v>555100</v>
      </c>
      <c r="K2339" s="1" t="s">
        <v>777</v>
      </c>
      <c r="L2339" s="6">
        <v>555329</v>
      </c>
      <c r="M2339" s="2">
        <v>0</v>
      </c>
      <c r="N2339" s="1" t="s">
        <v>779</v>
      </c>
      <c r="O2339" s="1" t="s">
        <v>651</v>
      </c>
      <c r="P2339" s="2">
        <v>0</v>
      </c>
      <c r="Q2339" s="2">
        <v>0</v>
      </c>
      <c r="R2339" s="2">
        <v>0</v>
      </c>
      <c r="S2339" s="2">
        <v>2906.88</v>
      </c>
      <c r="T2339" s="2">
        <v>0</v>
      </c>
      <c r="U2339" s="2">
        <v>2906.88</v>
      </c>
      <c r="V2339" s="2">
        <v>0</v>
      </c>
      <c r="W2339" s="2">
        <v>0</v>
      </c>
      <c r="X2339" s="2">
        <v>0</v>
      </c>
      <c r="Y2339" s="2">
        <v>2906.88</v>
      </c>
      <c r="Z2339" s="2">
        <v>0</v>
      </c>
      <c r="AA2339" s="2">
        <v>2906.88</v>
      </c>
    </row>
    <row r="2340" spans="1:27" ht="15" customHeight="1" x14ac:dyDescent="0.25">
      <c r="A2340" s="75" t="str">
        <f t="shared" si="108"/>
        <v>LEMIDFIgnore</v>
      </c>
      <c r="B2340" s="75" t="str">
        <f>VLOOKUP(L2340,Mapping!D:F,3,0)</f>
        <v>Ignore</v>
      </c>
      <c r="C2340" s="75" t="str">
        <f>VLOOKUP(L2340,Mapping!D:G,4,0)</f>
        <v>Ignore</v>
      </c>
      <c r="D2340" s="78">
        <f t="shared" si="109"/>
        <v>-284.84355232199999</v>
      </c>
      <c r="E2340" s="78">
        <f t="shared" si="110"/>
        <v>-954.66122883500009</v>
      </c>
      <c r="F2340" s="76" t="str">
        <f>VLOOKUP(L2340,Mapping!D:H,5,0)</f>
        <v>AUM</v>
      </c>
      <c r="G2340" s="1" t="s">
        <v>648</v>
      </c>
      <c r="H2340" s="1" t="s">
        <v>428</v>
      </c>
      <c r="I2340" s="1" t="s">
        <v>431</v>
      </c>
      <c r="J2340" s="6">
        <v>101000</v>
      </c>
      <c r="K2340" s="1" t="s">
        <v>806</v>
      </c>
      <c r="L2340" s="6">
        <v>101100</v>
      </c>
      <c r="M2340" s="2">
        <v>0</v>
      </c>
      <c r="N2340" s="1" t="s">
        <v>807</v>
      </c>
      <c r="O2340" s="1" t="s">
        <v>651</v>
      </c>
      <c r="P2340" s="2">
        <v>-6698176765.1300001</v>
      </c>
      <c r="Q2340" s="2">
        <v>0</v>
      </c>
      <c r="R2340" s="2">
        <v>-2848435523.2199998</v>
      </c>
      <c r="S2340" s="2">
        <v>0</v>
      </c>
      <c r="T2340" s="2">
        <v>-9546612288.3500004</v>
      </c>
      <c r="U2340" s="2">
        <v>0</v>
      </c>
      <c r="V2340" s="2">
        <v>-6698176765.1300001</v>
      </c>
      <c r="W2340" s="2">
        <v>0</v>
      </c>
      <c r="X2340" s="2">
        <v>-2848435523.2199998</v>
      </c>
      <c r="Y2340" s="2">
        <v>0</v>
      </c>
      <c r="Z2340" s="2">
        <v>-9546612288.3500004</v>
      </c>
      <c r="AA2340" s="2">
        <v>0</v>
      </c>
    </row>
    <row r="2341" spans="1:27" ht="15" customHeight="1" x14ac:dyDescent="0.25">
      <c r="A2341" s="75" t="str">
        <f t="shared" si="108"/>
        <v>LEMIDFIgnore</v>
      </c>
      <c r="B2341" s="75" t="str">
        <f>VLOOKUP(L2341,Mapping!D:F,3,0)</f>
        <v>Ignore</v>
      </c>
      <c r="C2341" s="75" t="str">
        <f>VLOOKUP(L2341,Mapping!D:G,4,0)</f>
        <v>Ignore</v>
      </c>
      <c r="D2341" s="78">
        <f t="shared" si="109"/>
        <v>0</v>
      </c>
      <c r="E2341" s="78">
        <f t="shared" si="110"/>
        <v>1.4000000000000001E-8</v>
      </c>
      <c r="F2341" s="76" t="str">
        <f>VLOOKUP(L2341,Mapping!D:H,5,0)</f>
        <v>AUM</v>
      </c>
      <c r="G2341" s="1" t="s">
        <v>648</v>
      </c>
      <c r="H2341" s="1" t="s">
        <v>428</v>
      </c>
      <c r="I2341" s="1" t="s">
        <v>431</v>
      </c>
      <c r="J2341" s="6">
        <v>105000</v>
      </c>
      <c r="K2341" s="1" t="s">
        <v>654</v>
      </c>
      <c r="L2341" s="6">
        <v>105100</v>
      </c>
      <c r="M2341" s="2">
        <v>0</v>
      </c>
      <c r="N2341" s="1" t="s">
        <v>655</v>
      </c>
      <c r="O2341" s="1" t="s">
        <v>651</v>
      </c>
      <c r="P2341" s="2">
        <v>0</v>
      </c>
      <c r="Q2341" s="2">
        <v>0.14000000000000001</v>
      </c>
      <c r="R2341" s="2">
        <v>0</v>
      </c>
      <c r="S2341" s="2">
        <v>0</v>
      </c>
      <c r="T2341" s="2">
        <v>0</v>
      </c>
      <c r="U2341" s="2">
        <v>0.14000000000000001</v>
      </c>
      <c r="V2341" s="2">
        <v>0</v>
      </c>
      <c r="W2341" s="2">
        <v>0.14000000000000001</v>
      </c>
      <c r="X2341" s="2">
        <v>0</v>
      </c>
      <c r="Y2341" s="2">
        <v>0</v>
      </c>
      <c r="Z2341" s="2">
        <v>0</v>
      </c>
      <c r="AA2341" s="2">
        <v>0.14000000000000001</v>
      </c>
    </row>
    <row r="2342" spans="1:27" ht="15" customHeight="1" x14ac:dyDescent="0.25">
      <c r="A2342" s="75" t="str">
        <f t="shared" si="108"/>
        <v>LEMIDFIgnore</v>
      </c>
      <c r="B2342" s="75" t="str">
        <f>VLOOKUP(L2342,Mapping!D:F,3,0)</f>
        <v>Ignore</v>
      </c>
      <c r="C2342" s="75" t="str">
        <f>VLOOKUP(L2342,Mapping!D:G,4,0)</f>
        <v>Ignore</v>
      </c>
      <c r="D2342" s="78">
        <f t="shared" si="109"/>
        <v>2.4483488100000002</v>
      </c>
      <c r="E2342" s="78">
        <f t="shared" si="110"/>
        <v>0</v>
      </c>
      <c r="F2342" s="76" t="str">
        <f>VLOOKUP(L2342,Mapping!D:H,5,0)</f>
        <v>AUM</v>
      </c>
      <c r="G2342" s="1" t="s">
        <v>648</v>
      </c>
      <c r="H2342" s="1" t="s">
        <v>428</v>
      </c>
      <c r="I2342" s="1" t="s">
        <v>431</v>
      </c>
      <c r="J2342" s="6">
        <v>110000</v>
      </c>
      <c r="K2342" s="1" t="s">
        <v>656</v>
      </c>
      <c r="L2342" s="6">
        <v>110113</v>
      </c>
      <c r="M2342" s="2">
        <v>0</v>
      </c>
      <c r="N2342" s="1" t="s">
        <v>1204</v>
      </c>
      <c r="O2342" s="1" t="s">
        <v>651</v>
      </c>
      <c r="P2342" s="2">
        <v>-24483488.100000001</v>
      </c>
      <c r="Q2342" s="2">
        <v>0</v>
      </c>
      <c r="R2342" s="2">
        <v>0</v>
      </c>
      <c r="S2342" s="2">
        <v>24483488.100000001</v>
      </c>
      <c r="T2342" s="2">
        <v>0</v>
      </c>
      <c r="U2342" s="2">
        <v>0</v>
      </c>
      <c r="V2342" s="2">
        <v>-24483488.100000001</v>
      </c>
      <c r="W2342" s="2">
        <v>0</v>
      </c>
      <c r="X2342" s="2">
        <v>0</v>
      </c>
      <c r="Y2342" s="2">
        <v>24483488.100000001</v>
      </c>
      <c r="Z2342" s="2">
        <v>0</v>
      </c>
      <c r="AA2342" s="2">
        <v>0</v>
      </c>
    </row>
    <row r="2343" spans="1:27" ht="15" customHeight="1" x14ac:dyDescent="0.25">
      <c r="A2343" s="75" t="str">
        <f t="shared" si="108"/>
        <v>LEMIDFIgnore</v>
      </c>
      <c r="B2343" s="75" t="str">
        <f>VLOOKUP(L2343,Mapping!D:F,3,0)</f>
        <v>Ignore</v>
      </c>
      <c r="C2343" s="75" t="str">
        <f>VLOOKUP(L2343,Mapping!D:G,4,0)</f>
        <v>Ignore</v>
      </c>
      <c r="D2343" s="78">
        <f t="shared" si="109"/>
        <v>-0.20993622799999997</v>
      </c>
      <c r="E2343" s="78">
        <f t="shared" si="110"/>
        <v>-0.46758717100000002</v>
      </c>
      <c r="F2343" s="76" t="str">
        <f>VLOOKUP(L2343,Mapping!D:H,5,0)</f>
        <v>AUM</v>
      </c>
      <c r="G2343" s="1" t="s">
        <v>648</v>
      </c>
      <c r="H2343" s="1" t="s">
        <v>428</v>
      </c>
      <c r="I2343" s="1" t="s">
        <v>431</v>
      </c>
      <c r="J2343" s="6">
        <v>110000</v>
      </c>
      <c r="K2343" s="1" t="s">
        <v>656</v>
      </c>
      <c r="L2343" s="6">
        <v>110116</v>
      </c>
      <c r="M2343" s="2">
        <v>0</v>
      </c>
      <c r="N2343" s="1" t="s">
        <v>659</v>
      </c>
      <c r="O2343" s="1" t="s">
        <v>651</v>
      </c>
      <c r="P2343" s="2">
        <v>-2576509.4300000002</v>
      </c>
      <c r="Q2343" s="2">
        <v>0</v>
      </c>
      <c r="R2343" s="2">
        <v>-2099362.2799999998</v>
      </c>
      <c r="S2343" s="2">
        <v>0</v>
      </c>
      <c r="T2343" s="2">
        <v>-4675871.71</v>
      </c>
      <c r="U2343" s="2">
        <v>0</v>
      </c>
      <c r="V2343" s="2">
        <v>-2576509.4300000002</v>
      </c>
      <c r="W2343" s="2">
        <v>0</v>
      </c>
      <c r="X2343" s="2">
        <v>-2099362.2799999998</v>
      </c>
      <c r="Y2343" s="2">
        <v>0</v>
      </c>
      <c r="Z2343" s="2">
        <v>-4675871.71</v>
      </c>
      <c r="AA2343" s="2">
        <v>0</v>
      </c>
    </row>
    <row r="2344" spans="1:27" ht="15" customHeight="1" x14ac:dyDescent="0.25">
      <c r="A2344" s="75" t="str">
        <f t="shared" si="108"/>
        <v>LEMIDFIgnore</v>
      </c>
      <c r="B2344" s="75" t="str">
        <f>VLOOKUP(L2344,Mapping!D:F,3,0)</f>
        <v>Ignore</v>
      </c>
      <c r="C2344" s="75" t="str">
        <f>VLOOKUP(L2344,Mapping!D:G,4,0)</f>
        <v>Ignore</v>
      </c>
      <c r="D2344" s="78">
        <f t="shared" si="109"/>
        <v>-9.0326615999999998E-2</v>
      </c>
      <c r="E2344" s="78">
        <f t="shared" si="110"/>
        <v>-9.0326615999999998E-2</v>
      </c>
      <c r="F2344" s="76" t="str">
        <f>VLOOKUP(L2344,Mapping!D:H,5,0)</f>
        <v>AUM</v>
      </c>
      <c r="G2344" s="1" t="s">
        <v>648</v>
      </c>
      <c r="H2344" s="1" t="s">
        <v>428</v>
      </c>
      <c r="I2344" s="1" t="s">
        <v>431</v>
      </c>
      <c r="J2344" s="6">
        <v>110000</v>
      </c>
      <c r="K2344" s="1" t="s">
        <v>656</v>
      </c>
      <c r="L2344" s="6">
        <v>110125</v>
      </c>
      <c r="M2344" s="2">
        <v>0</v>
      </c>
      <c r="N2344" s="1" t="s">
        <v>1713</v>
      </c>
      <c r="O2344" s="1" t="s">
        <v>651</v>
      </c>
      <c r="P2344" s="2">
        <v>0</v>
      </c>
      <c r="Q2344" s="2">
        <v>0</v>
      </c>
      <c r="R2344" s="2">
        <v>-903266.16</v>
      </c>
      <c r="S2344" s="2">
        <v>0</v>
      </c>
      <c r="T2344" s="2">
        <v>-903266.16</v>
      </c>
      <c r="U2344" s="2">
        <v>0</v>
      </c>
      <c r="V2344" s="2">
        <v>0</v>
      </c>
      <c r="W2344" s="2">
        <v>0</v>
      </c>
      <c r="X2344" s="2">
        <v>-903266.16</v>
      </c>
      <c r="Y2344" s="2">
        <v>0</v>
      </c>
      <c r="Z2344" s="2">
        <v>-903266.16</v>
      </c>
      <c r="AA2344" s="2">
        <v>0</v>
      </c>
    </row>
    <row r="2345" spans="1:27" ht="15" customHeight="1" x14ac:dyDescent="0.25">
      <c r="A2345" s="75" t="str">
        <f t="shared" si="108"/>
        <v>LEMIDFIgnore</v>
      </c>
      <c r="B2345" s="75" t="str">
        <f>VLOOKUP(L2345,Mapping!D:F,3,0)</f>
        <v>Ignore</v>
      </c>
      <c r="C2345" s="75" t="str">
        <f>VLOOKUP(L2345,Mapping!D:G,4,0)</f>
        <v>Ignore</v>
      </c>
      <c r="D2345" s="78">
        <f t="shared" si="109"/>
        <v>3.3247172600000003</v>
      </c>
      <c r="E2345" s="78">
        <f t="shared" si="110"/>
        <v>-52.0075924</v>
      </c>
      <c r="F2345" s="76" t="str">
        <f>VLOOKUP(L2345,Mapping!D:H,5,0)</f>
        <v>AUM</v>
      </c>
      <c r="G2345" s="1" t="s">
        <v>648</v>
      </c>
      <c r="H2345" s="1" t="s">
        <v>428</v>
      </c>
      <c r="I2345" s="1" t="s">
        <v>431</v>
      </c>
      <c r="J2345" s="6">
        <v>110000</v>
      </c>
      <c r="K2345" s="1" t="s">
        <v>656</v>
      </c>
      <c r="L2345" s="6">
        <v>110247</v>
      </c>
      <c r="M2345" s="2">
        <v>0</v>
      </c>
      <c r="N2345" s="1" t="s">
        <v>660</v>
      </c>
      <c r="O2345" s="1" t="s">
        <v>651</v>
      </c>
      <c r="P2345" s="2">
        <v>-553323096.60000002</v>
      </c>
      <c r="Q2345" s="2">
        <v>0</v>
      </c>
      <c r="R2345" s="2">
        <v>0</v>
      </c>
      <c r="S2345" s="2">
        <v>33247172.600000001</v>
      </c>
      <c r="T2345" s="2">
        <v>-520075924</v>
      </c>
      <c r="U2345" s="2">
        <v>0</v>
      </c>
      <c r="V2345" s="2">
        <v>-553323096.60000002</v>
      </c>
      <c r="W2345" s="2">
        <v>0</v>
      </c>
      <c r="X2345" s="2">
        <v>0</v>
      </c>
      <c r="Y2345" s="2">
        <v>33247172.600000001</v>
      </c>
      <c r="Z2345" s="2">
        <v>-520075924</v>
      </c>
      <c r="AA2345" s="2">
        <v>0</v>
      </c>
    </row>
    <row r="2346" spans="1:27" ht="15" customHeight="1" x14ac:dyDescent="0.25">
      <c r="A2346" s="75" t="str">
        <f t="shared" si="108"/>
        <v>LEMIDFIgnore</v>
      </c>
      <c r="B2346" s="75" t="str">
        <f>VLOOKUP(L2346,Mapping!D:F,3,0)</f>
        <v>Ignore</v>
      </c>
      <c r="C2346" s="75" t="str">
        <f>VLOOKUP(L2346,Mapping!D:G,4,0)</f>
        <v>Ignore</v>
      </c>
      <c r="D2346" s="78">
        <f t="shared" si="109"/>
        <v>-0.23502704999999999</v>
      </c>
      <c r="E2346" s="78">
        <f t="shared" si="110"/>
        <v>-0.23502704999999999</v>
      </c>
      <c r="F2346" s="76" t="str">
        <f>VLOOKUP(L2346,Mapping!D:H,5,0)</f>
        <v>AUM</v>
      </c>
      <c r="G2346" s="1" t="s">
        <v>648</v>
      </c>
      <c r="H2346" s="1" t="s">
        <v>428</v>
      </c>
      <c r="I2346" s="1" t="s">
        <v>431</v>
      </c>
      <c r="J2346" s="6">
        <v>132000</v>
      </c>
      <c r="K2346" s="1" t="s">
        <v>661</v>
      </c>
      <c r="L2346" s="6">
        <v>132100</v>
      </c>
      <c r="M2346" s="2">
        <v>0</v>
      </c>
      <c r="N2346" s="1" t="s">
        <v>809</v>
      </c>
      <c r="O2346" s="1" t="s">
        <v>651</v>
      </c>
      <c r="P2346" s="2">
        <v>0</v>
      </c>
      <c r="Q2346" s="2">
        <v>0</v>
      </c>
      <c r="R2346" s="2">
        <v>-2350270.5</v>
      </c>
      <c r="S2346" s="2">
        <v>0</v>
      </c>
      <c r="T2346" s="2">
        <v>-2350270.5</v>
      </c>
      <c r="U2346" s="2">
        <v>0</v>
      </c>
      <c r="V2346" s="2">
        <v>0</v>
      </c>
      <c r="W2346" s="2">
        <v>0</v>
      </c>
      <c r="X2346" s="2">
        <v>-2350270.5</v>
      </c>
      <c r="Y2346" s="2">
        <v>0</v>
      </c>
      <c r="Z2346" s="2">
        <v>-2350270.5</v>
      </c>
      <c r="AA2346" s="2">
        <v>0</v>
      </c>
    </row>
    <row r="2347" spans="1:27" ht="15" customHeight="1" x14ac:dyDescent="0.25">
      <c r="A2347" s="75" t="str">
        <f t="shared" si="108"/>
        <v>LEMIDFIgnore</v>
      </c>
      <c r="B2347" s="75" t="str">
        <f>VLOOKUP(L2347,Mapping!D:F,3,0)</f>
        <v>Ignore</v>
      </c>
      <c r="C2347" s="75" t="str">
        <f>VLOOKUP(L2347,Mapping!D:G,4,0)</f>
        <v>Ignore</v>
      </c>
      <c r="D2347" s="78">
        <f t="shared" si="109"/>
        <v>0</v>
      </c>
      <c r="E2347" s="78">
        <f t="shared" si="110"/>
        <v>-3.7000000000000002E-6</v>
      </c>
      <c r="F2347" s="76" t="str">
        <f>VLOOKUP(L2347,Mapping!D:H,5,0)</f>
        <v>AUM</v>
      </c>
      <c r="G2347" s="1" t="s">
        <v>648</v>
      </c>
      <c r="H2347" s="1" t="s">
        <v>428</v>
      </c>
      <c r="I2347" s="1" t="s">
        <v>431</v>
      </c>
      <c r="J2347" s="6">
        <v>132000</v>
      </c>
      <c r="K2347" s="1" t="s">
        <v>661</v>
      </c>
      <c r="L2347" s="6">
        <v>132113</v>
      </c>
      <c r="M2347" s="2">
        <v>0</v>
      </c>
      <c r="N2347" s="1" t="s">
        <v>1040</v>
      </c>
      <c r="O2347" s="1" t="s">
        <v>651</v>
      </c>
      <c r="P2347" s="2">
        <v>-37</v>
      </c>
      <c r="Q2347" s="2">
        <v>0</v>
      </c>
      <c r="R2347" s="2">
        <v>0</v>
      </c>
      <c r="S2347" s="2">
        <v>0</v>
      </c>
      <c r="T2347" s="2">
        <v>-37</v>
      </c>
      <c r="U2347" s="2">
        <v>0</v>
      </c>
      <c r="V2347" s="2">
        <v>-37</v>
      </c>
      <c r="W2347" s="2">
        <v>0</v>
      </c>
      <c r="X2347" s="2">
        <v>0</v>
      </c>
      <c r="Y2347" s="2">
        <v>0</v>
      </c>
      <c r="Z2347" s="2">
        <v>-37</v>
      </c>
      <c r="AA2347" s="2">
        <v>0</v>
      </c>
    </row>
    <row r="2348" spans="1:27" ht="15" customHeight="1" x14ac:dyDescent="0.25">
      <c r="A2348" s="75" t="str">
        <f t="shared" si="108"/>
        <v>LEMIDFIgnore</v>
      </c>
      <c r="B2348" s="75" t="str">
        <f>VLOOKUP(L2348,Mapping!D:F,3,0)</f>
        <v>Ignore</v>
      </c>
      <c r="C2348" s="75" t="str">
        <f>VLOOKUP(L2348,Mapping!D:G,4,0)</f>
        <v>Ignore</v>
      </c>
      <c r="D2348" s="78">
        <f t="shared" si="109"/>
        <v>0.88959325600000005</v>
      </c>
      <c r="E2348" s="78">
        <f t="shared" si="110"/>
        <v>0.74487285999999997</v>
      </c>
      <c r="F2348" s="76" t="str">
        <f>VLOOKUP(L2348,Mapping!D:H,5,0)</f>
        <v>AUM</v>
      </c>
      <c r="G2348" s="1" t="s">
        <v>648</v>
      </c>
      <c r="H2348" s="1" t="s">
        <v>428</v>
      </c>
      <c r="I2348" s="1" t="s">
        <v>431</v>
      </c>
      <c r="J2348" s="6">
        <v>132000</v>
      </c>
      <c r="K2348" s="1" t="s">
        <v>661</v>
      </c>
      <c r="L2348" s="6">
        <v>132121</v>
      </c>
      <c r="M2348" s="2">
        <v>0</v>
      </c>
      <c r="N2348" s="1" t="s">
        <v>662</v>
      </c>
      <c r="O2348" s="1" t="s">
        <v>651</v>
      </c>
      <c r="P2348" s="2">
        <v>-1447203.96</v>
      </c>
      <c r="Q2348" s="2">
        <v>0</v>
      </c>
      <c r="R2348" s="2">
        <v>0</v>
      </c>
      <c r="S2348" s="2">
        <v>8895932.5600000005</v>
      </c>
      <c r="T2348" s="2">
        <v>0</v>
      </c>
      <c r="U2348" s="2">
        <v>7448728.5999999996</v>
      </c>
      <c r="V2348" s="2">
        <v>-1447203.96</v>
      </c>
      <c r="W2348" s="2">
        <v>0</v>
      </c>
      <c r="X2348" s="2">
        <v>0</v>
      </c>
      <c r="Y2348" s="2">
        <v>8895932.5600000005</v>
      </c>
      <c r="Z2348" s="2">
        <v>0</v>
      </c>
      <c r="AA2348" s="2">
        <v>7448728.5999999996</v>
      </c>
    </row>
    <row r="2349" spans="1:27" ht="15" customHeight="1" x14ac:dyDescent="0.25">
      <c r="A2349" s="75" t="str">
        <f t="shared" si="108"/>
        <v>LEMIDFIgnore</v>
      </c>
      <c r="B2349" s="75" t="str">
        <f>VLOOKUP(L2349,Mapping!D:F,3,0)</f>
        <v>Ignore</v>
      </c>
      <c r="C2349" s="75" t="str">
        <f>VLOOKUP(L2349,Mapping!D:G,4,0)</f>
        <v>Ignore</v>
      </c>
      <c r="D2349" s="78">
        <f t="shared" si="109"/>
        <v>1.3244002260000001</v>
      </c>
      <c r="E2349" s="78">
        <f t="shared" si="110"/>
        <v>1.3244002260000001</v>
      </c>
      <c r="F2349" s="76" t="str">
        <f>VLOOKUP(L2349,Mapping!D:H,5,0)</f>
        <v>AUM</v>
      </c>
      <c r="G2349" s="1" t="s">
        <v>648</v>
      </c>
      <c r="H2349" s="1" t="s">
        <v>428</v>
      </c>
      <c r="I2349" s="1" t="s">
        <v>431</v>
      </c>
      <c r="J2349" s="6">
        <v>132000</v>
      </c>
      <c r="K2349" s="1" t="s">
        <v>661</v>
      </c>
      <c r="L2349" s="6">
        <v>132124</v>
      </c>
      <c r="M2349" s="2">
        <v>0</v>
      </c>
      <c r="N2349" s="1" t="s">
        <v>663</v>
      </c>
      <c r="O2349" s="1" t="s">
        <v>651</v>
      </c>
      <c r="P2349" s="2">
        <v>0</v>
      </c>
      <c r="Q2349" s="2">
        <v>0</v>
      </c>
      <c r="R2349" s="2">
        <v>0</v>
      </c>
      <c r="S2349" s="2">
        <v>13244002.26</v>
      </c>
      <c r="T2349" s="2">
        <v>0</v>
      </c>
      <c r="U2349" s="2">
        <v>13244002.26</v>
      </c>
      <c r="V2349" s="2">
        <v>0</v>
      </c>
      <c r="W2349" s="2">
        <v>0</v>
      </c>
      <c r="X2349" s="2">
        <v>0</v>
      </c>
      <c r="Y2349" s="2">
        <v>13244002.26</v>
      </c>
      <c r="Z2349" s="2">
        <v>0</v>
      </c>
      <c r="AA2349" s="2">
        <v>13244002.26</v>
      </c>
    </row>
    <row r="2350" spans="1:27" ht="15" customHeight="1" x14ac:dyDescent="0.25">
      <c r="A2350" s="75" t="str">
        <f t="shared" si="108"/>
        <v>LEMIDFIgnore</v>
      </c>
      <c r="B2350" s="75" t="str">
        <f>VLOOKUP(L2350,Mapping!D:F,3,0)</f>
        <v>Ignore</v>
      </c>
      <c r="C2350" s="75" t="str">
        <f>VLOOKUP(L2350,Mapping!D:G,4,0)</f>
        <v>Ignore</v>
      </c>
      <c r="D2350" s="78">
        <f t="shared" si="109"/>
        <v>3.6429064450000004</v>
      </c>
      <c r="E2350" s="78">
        <f t="shared" si="110"/>
        <v>-1.018295698</v>
      </c>
      <c r="F2350" s="76" t="str">
        <f>VLOOKUP(L2350,Mapping!D:H,5,0)</f>
        <v>AUM</v>
      </c>
      <c r="G2350" s="1" t="s">
        <v>648</v>
      </c>
      <c r="H2350" s="1" t="s">
        <v>428</v>
      </c>
      <c r="I2350" s="1" t="s">
        <v>431</v>
      </c>
      <c r="J2350" s="6">
        <v>132000</v>
      </c>
      <c r="K2350" s="1" t="s">
        <v>661</v>
      </c>
      <c r="L2350" s="6">
        <v>132150</v>
      </c>
      <c r="M2350" s="2">
        <v>0</v>
      </c>
      <c r="N2350" s="1" t="s">
        <v>875</v>
      </c>
      <c r="O2350" s="1" t="s">
        <v>651</v>
      </c>
      <c r="P2350" s="2">
        <v>-46612021.43</v>
      </c>
      <c r="Q2350" s="2">
        <v>0</v>
      </c>
      <c r="R2350" s="2">
        <v>0</v>
      </c>
      <c r="S2350" s="2">
        <v>36429064.450000003</v>
      </c>
      <c r="T2350" s="2">
        <v>-10182956.98</v>
      </c>
      <c r="U2350" s="2">
        <v>0</v>
      </c>
      <c r="V2350" s="2">
        <v>-46612021.43</v>
      </c>
      <c r="W2350" s="2">
        <v>0</v>
      </c>
      <c r="X2350" s="2">
        <v>0</v>
      </c>
      <c r="Y2350" s="2">
        <v>36429064.450000003</v>
      </c>
      <c r="Z2350" s="2">
        <v>-10182956.98</v>
      </c>
      <c r="AA2350" s="2">
        <v>0</v>
      </c>
    </row>
    <row r="2351" spans="1:27" ht="15" customHeight="1" x14ac:dyDescent="0.25">
      <c r="A2351" s="75" t="str">
        <f t="shared" si="108"/>
        <v>LEMIDFIgnore</v>
      </c>
      <c r="B2351" s="75" t="str">
        <f>VLOOKUP(L2351,Mapping!D:F,3,0)</f>
        <v>Ignore</v>
      </c>
      <c r="C2351" s="75" t="str">
        <f>VLOOKUP(L2351,Mapping!D:G,4,0)</f>
        <v>Ignore</v>
      </c>
      <c r="D2351" s="78">
        <f t="shared" si="109"/>
        <v>6.4400000000000004E-3</v>
      </c>
      <c r="E2351" s="78">
        <f t="shared" si="110"/>
        <v>0</v>
      </c>
      <c r="F2351" s="76" t="str">
        <f>VLOOKUP(L2351,Mapping!D:H,5,0)</f>
        <v>AUM</v>
      </c>
      <c r="G2351" s="1" t="s">
        <v>648</v>
      </c>
      <c r="H2351" s="1" t="s">
        <v>428</v>
      </c>
      <c r="I2351" s="1" t="s">
        <v>431</v>
      </c>
      <c r="J2351" s="6">
        <v>140000</v>
      </c>
      <c r="K2351" s="1" t="s">
        <v>665</v>
      </c>
      <c r="L2351" s="6">
        <v>140101</v>
      </c>
      <c r="M2351" s="2">
        <v>0</v>
      </c>
      <c r="N2351" s="1" t="s">
        <v>1476</v>
      </c>
      <c r="O2351" s="1" t="s">
        <v>651</v>
      </c>
      <c r="P2351" s="2">
        <v>-64400</v>
      </c>
      <c r="Q2351" s="2">
        <v>0</v>
      </c>
      <c r="R2351" s="2">
        <v>0</v>
      </c>
      <c r="S2351" s="2">
        <v>64400</v>
      </c>
      <c r="T2351" s="2">
        <v>0</v>
      </c>
      <c r="U2351" s="2">
        <v>0</v>
      </c>
      <c r="V2351" s="2">
        <v>-64400</v>
      </c>
      <c r="W2351" s="2">
        <v>0</v>
      </c>
      <c r="X2351" s="2">
        <v>0</v>
      </c>
      <c r="Y2351" s="2">
        <v>64400</v>
      </c>
      <c r="Z2351" s="2">
        <v>0</v>
      </c>
      <c r="AA2351" s="2">
        <v>0</v>
      </c>
    </row>
    <row r="2352" spans="1:27" ht="15" customHeight="1" x14ac:dyDescent="0.25">
      <c r="A2352" s="75" t="str">
        <f t="shared" si="108"/>
        <v>LEMIDFIgnore</v>
      </c>
      <c r="B2352" s="75" t="str">
        <f>VLOOKUP(L2352,Mapping!D:F,3,0)</f>
        <v>Ignore</v>
      </c>
      <c r="C2352" s="75" t="str">
        <f>VLOOKUP(L2352,Mapping!D:G,4,0)</f>
        <v>Ignore</v>
      </c>
      <c r="D2352" s="78">
        <f t="shared" si="109"/>
        <v>0.1694</v>
      </c>
      <c r="E2352" s="78">
        <f t="shared" si="110"/>
        <v>0</v>
      </c>
      <c r="F2352" s="76" t="str">
        <f>VLOOKUP(L2352,Mapping!D:H,5,0)</f>
        <v>AUM</v>
      </c>
      <c r="G2352" s="1" t="s">
        <v>648</v>
      </c>
      <c r="H2352" s="1" t="s">
        <v>428</v>
      </c>
      <c r="I2352" s="1" t="s">
        <v>431</v>
      </c>
      <c r="J2352" s="6">
        <v>140000</v>
      </c>
      <c r="K2352" s="1" t="s">
        <v>665</v>
      </c>
      <c r="L2352" s="6">
        <v>140122</v>
      </c>
      <c r="M2352" s="2">
        <v>0</v>
      </c>
      <c r="N2352" s="1" t="s">
        <v>1478</v>
      </c>
      <c r="O2352" s="1" t="s">
        <v>651</v>
      </c>
      <c r="P2352" s="2">
        <v>-1694000</v>
      </c>
      <c r="Q2352" s="2">
        <v>0</v>
      </c>
      <c r="R2352" s="2">
        <v>0</v>
      </c>
      <c r="S2352" s="2">
        <v>1694000</v>
      </c>
      <c r="T2352" s="2">
        <v>0</v>
      </c>
      <c r="U2352" s="2">
        <v>0</v>
      </c>
      <c r="V2352" s="2">
        <v>-1694000</v>
      </c>
      <c r="W2352" s="2">
        <v>0</v>
      </c>
      <c r="X2352" s="2">
        <v>0</v>
      </c>
      <c r="Y2352" s="2">
        <v>1694000</v>
      </c>
      <c r="Z2352" s="2">
        <v>0</v>
      </c>
      <c r="AA2352" s="2">
        <v>0</v>
      </c>
    </row>
    <row r="2353" spans="1:27" ht="15" customHeight="1" x14ac:dyDescent="0.25">
      <c r="A2353" s="75" t="str">
        <f t="shared" si="108"/>
        <v>LEMIDFIgnore</v>
      </c>
      <c r="B2353" s="75" t="str">
        <f>VLOOKUP(L2353,Mapping!D:F,3,0)</f>
        <v>Ignore</v>
      </c>
      <c r="C2353" s="75" t="str">
        <f>VLOOKUP(L2353,Mapping!D:G,4,0)</f>
        <v>Ignore</v>
      </c>
      <c r="D2353" s="78">
        <f t="shared" si="109"/>
        <v>1.6999999999999999E-3</v>
      </c>
      <c r="E2353" s="78">
        <f t="shared" si="110"/>
        <v>0</v>
      </c>
      <c r="F2353" s="76" t="str">
        <f>VLOOKUP(L2353,Mapping!D:H,5,0)</f>
        <v>AUM</v>
      </c>
      <c r="G2353" s="1" t="s">
        <v>648</v>
      </c>
      <c r="H2353" s="1" t="s">
        <v>428</v>
      </c>
      <c r="I2353" s="1" t="s">
        <v>431</v>
      </c>
      <c r="J2353" s="6">
        <v>140000</v>
      </c>
      <c r="K2353" s="1" t="s">
        <v>665</v>
      </c>
      <c r="L2353" s="6">
        <v>140166</v>
      </c>
      <c r="M2353" s="2">
        <v>0</v>
      </c>
      <c r="N2353" s="1" t="s">
        <v>1466</v>
      </c>
      <c r="O2353" s="1" t="s">
        <v>651</v>
      </c>
      <c r="P2353" s="2">
        <v>-17000</v>
      </c>
      <c r="Q2353" s="2">
        <v>0</v>
      </c>
      <c r="R2353" s="2">
        <v>0</v>
      </c>
      <c r="S2353" s="2">
        <v>17000</v>
      </c>
      <c r="T2353" s="2">
        <v>0</v>
      </c>
      <c r="U2353" s="2">
        <v>0</v>
      </c>
      <c r="V2353" s="2">
        <v>-17000</v>
      </c>
      <c r="W2353" s="2">
        <v>0</v>
      </c>
      <c r="X2353" s="2">
        <v>0</v>
      </c>
      <c r="Y2353" s="2">
        <v>17000</v>
      </c>
      <c r="Z2353" s="2">
        <v>0</v>
      </c>
      <c r="AA2353" s="2">
        <v>0</v>
      </c>
    </row>
    <row r="2354" spans="1:27" ht="15" customHeight="1" x14ac:dyDescent="0.25">
      <c r="A2354" s="75" t="str">
        <f t="shared" si="108"/>
        <v>LEMIDFIgnore</v>
      </c>
      <c r="B2354" s="75" t="str">
        <f>VLOOKUP(L2354,Mapping!D:F,3,0)</f>
        <v>Ignore</v>
      </c>
      <c r="C2354" s="75" t="str">
        <f>VLOOKUP(L2354,Mapping!D:G,4,0)</f>
        <v>Ignore</v>
      </c>
      <c r="D2354" s="78">
        <f t="shared" si="109"/>
        <v>3.2326200999999999E-2</v>
      </c>
      <c r="E2354" s="78">
        <f t="shared" si="110"/>
        <v>0</v>
      </c>
      <c r="F2354" s="76" t="str">
        <f>VLOOKUP(L2354,Mapping!D:H,5,0)</f>
        <v>AUM</v>
      </c>
      <c r="G2354" s="1" t="s">
        <v>648</v>
      </c>
      <c r="H2354" s="1" t="s">
        <v>428</v>
      </c>
      <c r="I2354" s="1" t="s">
        <v>431</v>
      </c>
      <c r="J2354" s="6">
        <v>140000</v>
      </c>
      <c r="K2354" s="1" t="s">
        <v>665</v>
      </c>
      <c r="L2354" s="6">
        <v>140317</v>
      </c>
      <c r="M2354" s="2">
        <v>0</v>
      </c>
      <c r="N2354" s="1" t="s">
        <v>1719</v>
      </c>
      <c r="O2354" s="1" t="s">
        <v>651</v>
      </c>
      <c r="P2354" s="2">
        <v>-323262.01</v>
      </c>
      <c r="Q2354" s="2">
        <v>0</v>
      </c>
      <c r="R2354" s="2">
        <v>0</v>
      </c>
      <c r="S2354" s="2">
        <v>323262.01</v>
      </c>
      <c r="T2354" s="2">
        <v>0</v>
      </c>
      <c r="U2354" s="2">
        <v>0</v>
      </c>
      <c r="V2354" s="2">
        <v>-323262.01</v>
      </c>
      <c r="W2354" s="2">
        <v>0</v>
      </c>
      <c r="X2354" s="2">
        <v>0</v>
      </c>
      <c r="Y2354" s="2">
        <v>323262.01</v>
      </c>
      <c r="Z2354" s="2">
        <v>0</v>
      </c>
      <c r="AA2354" s="2">
        <v>0</v>
      </c>
    </row>
    <row r="2355" spans="1:27" ht="15" customHeight="1" x14ac:dyDescent="0.25">
      <c r="A2355" s="75" t="str">
        <f t="shared" si="108"/>
        <v>LEMIDFIgnore</v>
      </c>
      <c r="B2355" s="75" t="str">
        <f>VLOOKUP(L2355,Mapping!D:F,3,0)</f>
        <v>Ignore</v>
      </c>
      <c r="C2355" s="75" t="str">
        <f>VLOOKUP(L2355,Mapping!D:G,4,0)</f>
        <v>Ignore</v>
      </c>
      <c r="D2355" s="78">
        <f t="shared" si="109"/>
        <v>1.1214999999999999E-2</v>
      </c>
      <c r="E2355" s="78">
        <f t="shared" si="110"/>
        <v>0</v>
      </c>
      <c r="F2355" s="76" t="str">
        <f>VLOOKUP(L2355,Mapping!D:H,5,0)</f>
        <v>AUM</v>
      </c>
      <c r="G2355" s="1" t="s">
        <v>648</v>
      </c>
      <c r="H2355" s="1" t="s">
        <v>428</v>
      </c>
      <c r="I2355" s="1" t="s">
        <v>431</v>
      </c>
      <c r="J2355" s="6">
        <v>140000</v>
      </c>
      <c r="K2355" s="1" t="s">
        <v>665</v>
      </c>
      <c r="L2355" s="6">
        <v>140366</v>
      </c>
      <c r="M2355" s="2">
        <v>0</v>
      </c>
      <c r="N2355" s="1" t="s">
        <v>1462</v>
      </c>
      <c r="O2355" s="1" t="s">
        <v>651</v>
      </c>
      <c r="P2355" s="2">
        <v>-112150</v>
      </c>
      <c r="Q2355" s="2">
        <v>0</v>
      </c>
      <c r="R2355" s="2">
        <v>0</v>
      </c>
      <c r="S2355" s="2">
        <v>112150</v>
      </c>
      <c r="T2355" s="2">
        <v>0</v>
      </c>
      <c r="U2355" s="2">
        <v>0</v>
      </c>
      <c r="V2355" s="2">
        <v>-112150</v>
      </c>
      <c r="W2355" s="2">
        <v>0</v>
      </c>
      <c r="X2355" s="2">
        <v>0</v>
      </c>
      <c r="Y2355" s="2">
        <v>112150</v>
      </c>
      <c r="Z2355" s="2">
        <v>0</v>
      </c>
      <c r="AA2355" s="2">
        <v>0</v>
      </c>
    </row>
    <row r="2356" spans="1:27" ht="15" customHeight="1" x14ac:dyDescent="0.25">
      <c r="A2356" s="75" t="str">
        <f t="shared" si="108"/>
        <v>LEMIDFIgnore</v>
      </c>
      <c r="B2356" s="75" t="str">
        <f>VLOOKUP(L2356,Mapping!D:F,3,0)</f>
        <v>Ignore</v>
      </c>
      <c r="C2356" s="75" t="str">
        <f>VLOOKUP(L2356,Mapping!D:G,4,0)</f>
        <v>Ignore</v>
      </c>
      <c r="D2356" s="78">
        <f t="shared" si="109"/>
        <v>0.31760149300000001</v>
      </c>
      <c r="E2356" s="78">
        <f t="shared" si="110"/>
        <v>0</v>
      </c>
      <c r="F2356" s="76" t="str">
        <f>VLOOKUP(L2356,Mapping!D:H,5,0)</f>
        <v>AUM</v>
      </c>
      <c r="G2356" s="1" t="s">
        <v>648</v>
      </c>
      <c r="H2356" s="1" t="s">
        <v>428</v>
      </c>
      <c r="I2356" s="1" t="s">
        <v>431</v>
      </c>
      <c r="J2356" s="6">
        <v>140000</v>
      </c>
      <c r="K2356" s="1" t="s">
        <v>665</v>
      </c>
      <c r="L2356" s="6">
        <v>140375</v>
      </c>
      <c r="M2356" s="2">
        <v>0</v>
      </c>
      <c r="N2356" s="1" t="s">
        <v>1456</v>
      </c>
      <c r="O2356" s="1" t="s">
        <v>651</v>
      </c>
      <c r="P2356" s="2">
        <v>-3176014.93</v>
      </c>
      <c r="Q2356" s="2">
        <v>0</v>
      </c>
      <c r="R2356" s="2">
        <v>0</v>
      </c>
      <c r="S2356" s="2">
        <v>3176014.93</v>
      </c>
      <c r="T2356" s="2">
        <v>0</v>
      </c>
      <c r="U2356" s="2">
        <v>0</v>
      </c>
      <c r="V2356" s="2">
        <v>-3176014.93</v>
      </c>
      <c r="W2356" s="2">
        <v>0</v>
      </c>
      <c r="X2356" s="2">
        <v>0</v>
      </c>
      <c r="Y2356" s="2">
        <v>3176014.93</v>
      </c>
      <c r="Z2356" s="2">
        <v>0</v>
      </c>
      <c r="AA2356" s="2">
        <v>0</v>
      </c>
    </row>
    <row r="2357" spans="1:27" ht="15" customHeight="1" x14ac:dyDescent="0.25">
      <c r="A2357" s="75" t="str">
        <f t="shared" si="108"/>
        <v>LEMIDFIgnore</v>
      </c>
      <c r="B2357" s="75" t="str">
        <f>VLOOKUP(L2357,Mapping!D:F,3,0)</f>
        <v>Ignore</v>
      </c>
      <c r="C2357" s="75" t="str">
        <f>VLOOKUP(L2357,Mapping!D:G,4,0)</f>
        <v>Ignore</v>
      </c>
      <c r="D2357" s="78">
        <f t="shared" si="109"/>
        <v>8.0000000000000004E-4</v>
      </c>
      <c r="E2357" s="78">
        <f t="shared" si="110"/>
        <v>0</v>
      </c>
      <c r="F2357" s="76" t="str">
        <f>VLOOKUP(L2357,Mapping!D:H,5,0)</f>
        <v>AUM</v>
      </c>
      <c r="G2357" s="1" t="s">
        <v>648</v>
      </c>
      <c r="H2357" s="1" t="s">
        <v>428</v>
      </c>
      <c r="I2357" s="1" t="s">
        <v>431</v>
      </c>
      <c r="J2357" s="6">
        <v>140000</v>
      </c>
      <c r="K2357" s="1" t="s">
        <v>665</v>
      </c>
      <c r="L2357" s="6">
        <v>140379</v>
      </c>
      <c r="M2357" s="2">
        <v>0</v>
      </c>
      <c r="N2357" s="1" t="s">
        <v>1475</v>
      </c>
      <c r="O2357" s="1" t="s">
        <v>651</v>
      </c>
      <c r="P2357" s="2">
        <v>-8000</v>
      </c>
      <c r="Q2357" s="2">
        <v>0</v>
      </c>
      <c r="R2357" s="2">
        <v>0</v>
      </c>
      <c r="S2357" s="2">
        <v>8000</v>
      </c>
      <c r="T2357" s="2">
        <v>0</v>
      </c>
      <c r="U2357" s="2">
        <v>0</v>
      </c>
      <c r="V2357" s="2">
        <v>-8000</v>
      </c>
      <c r="W2357" s="2">
        <v>0</v>
      </c>
      <c r="X2357" s="2">
        <v>0</v>
      </c>
      <c r="Y2357" s="2">
        <v>8000</v>
      </c>
      <c r="Z2357" s="2">
        <v>0</v>
      </c>
      <c r="AA2357" s="2">
        <v>0</v>
      </c>
    </row>
    <row r="2358" spans="1:27" ht="15" customHeight="1" x14ac:dyDescent="0.25">
      <c r="A2358" s="75" t="str">
        <f t="shared" si="108"/>
        <v>LEMIDFIgnore</v>
      </c>
      <c r="B2358" s="75" t="str">
        <f>VLOOKUP(L2358,Mapping!D:F,3,0)</f>
        <v>Ignore</v>
      </c>
      <c r="C2358" s="75" t="str">
        <f>VLOOKUP(L2358,Mapping!D:G,4,0)</f>
        <v>Ignore</v>
      </c>
      <c r="D2358" s="78">
        <f t="shared" si="109"/>
        <v>0.109474247</v>
      </c>
      <c r="E2358" s="78">
        <f t="shared" si="110"/>
        <v>-4.8623690000000001E-3</v>
      </c>
      <c r="F2358" s="76" t="str">
        <f>VLOOKUP(L2358,Mapping!D:H,5,0)</f>
        <v>AUM</v>
      </c>
      <c r="G2358" s="1" t="s">
        <v>648</v>
      </c>
      <c r="H2358" s="1" t="s">
        <v>428</v>
      </c>
      <c r="I2358" s="1" t="s">
        <v>431</v>
      </c>
      <c r="J2358" s="6">
        <v>140000</v>
      </c>
      <c r="K2358" s="1" t="s">
        <v>665</v>
      </c>
      <c r="L2358" s="6">
        <v>140500</v>
      </c>
      <c r="M2358" s="2">
        <v>0</v>
      </c>
      <c r="N2358" s="1" t="s">
        <v>670</v>
      </c>
      <c r="O2358" s="1" t="s">
        <v>651</v>
      </c>
      <c r="P2358" s="2">
        <v>-1143366.1599999999</v>
      </c>
      <c r="Q2358" s="2">
        <v>0</v>
      </c>
      <c r="R2358" s="2">
        <v>0</v>
      </c>
      <c r="S2358" s="2">
        <v>1094742.47</v>
      </c>
      <c r="T2358" s="2">
        <v>-48623.69</v>
      </c>
      <c r="U2358" s="2">
        <v>0</v>
      </c>
      <c r="V2358" s="2">
        <v>-1143366.1599999999</v>
      </c>
      <c r="W2358" s="2">
        <v>0</v>
      </c>
      <c r="X2358" s="2">
        <v>0</v>
      </c>
      <c r="Y2358" s="2">
        <v>1094742.47</v>
      </c>
      <c r="Z2358" s="2">
        <v>-48623.69</v>
      </c>
      <c r="AA2358" s="2">
        <v>0</v>
      </c>
    </row>
    <row r="2359" spans="1:27" ht="15" customHeight="1" x14ac:dyDescent="0.25">
      <c r="A2359" s="75" t="str">
        <f t="shared" si="108"/>
        <v>LEMIDFIgnore</v>
      </c>
      <c r="B2359" s="75" t="str">
        <f>VLOOKUP(L2359,Mapping!D:F,3,0)</f>
        <v>Ignore</v>
      </c>
      <c r="C2359" s="75" t="str">
        <f>VLOOKUP(L2359,Mapping!D:G,4,0)</f>
        <v>Ignore</v>
      </c>
      <c r="D2359" s="78">
        <f t="shared" si="109"/>
        <v>0.08</v>
      </c>
      <c r="E2359" s="78">
        <f t="shared" si="110"/>
        <v>0</v>
      </c>
      <c r="F2359" s="76" t="str">
        <f>VLOOKUP(L2359,Mapping!D:H,5,0)</f>
        <v>AUM</v>
      </c>
      <c r="G2359" s="1" t="s">
        <v>648</v>
      </c>
      <c r="H2359" s="1" t="s">
        <v>428</v>
      </c>
      <c r="I2359" s="1" t="s">
        <v>431</v>
      </c>
      <c r="J2359" s="6">
        <v>140000</v>
      </c>
      <c r="K2359" s="1" t="s">
        <v>665</v>
      </c>
      <c r="L2359" s="6">
        <v>140520</v>
      </c>
      <c r="M2359" s="2">
        <v>0</v>
      </c>
      <c r="N2359" s="1" t="s">
        <v>1483</v>
      </c>
      <c r="O2359" s="1" t="s">
        <v>651</v>
      </c>
      <c r="P2359" s="2">
        <v>-800000</v>
      </c>
      <c r="Q2359" s="2">
        <v>0</v>
      </c>
      <c r="R2359" s="2">
        <v>0</v>
      </c>
      <c r="S2359" s="2">
        <v>800000</v>
      </c>
      <c r="T2359" s="2">
        <v>0</v>
      </c>
      <c r="U2359" s="2">
        <v>0</v>
      </c>
      <c r="V2359" s="2">
        <v>-800000</v>
      </c>
      <c r="W2359" s="2">
        <v>0</v>
      </c>
      <c r="X2359" s="2">
        <v>0</v>
      </c>
      <c r="Y2359" s="2">
        <v>800000</v>
      </c>
      <c r="Z2359" s="2">
        <v>0</v>
      </c>
      <c r="AA2359" s="2">
        <v>0</v>
      </c>
    </row>
    <row r="2360" spans="1:27" ht="15" customHeight="1" x14ac:dyDescent="0.25">
      <c r="A2360" s="75" t="str">
        <f t="shared" si="108"/>
        <v>LEMIDFIgnore</v>
      </c>
      <c r="B2360" s="75" t="str">
        <f>VLOOKUP(L2360,Mapping!D:F,3,0)</f>
        <v>Ignore</v>
      </c>
      <c r="C2360" s="75" t="str">
        <f>VLOOKUP(L2360,Mapping!D:G,4,0)</f>
        <v>Ignore</v>
      </c>
      <c r="D2360" s="78">
        <f t="shared" si="109"/>
        <v>2.0549999999999999E-2</v>
      </c>
      <c r="E2360" s="78">
        <f t="shared" si="110"/>
        <v>0</v>
      </c>
      <c r="F2360" s="76" t="str">
        <f>VLOOKUP(L2360,Mapping!D:H,5,0)</f>
        <v>AUM</v>
      </c>
      <c r="G2360" s="1" t="s">
        <v>648</v>
      </c>
      <c r="H2360" s="1" t="s">
        <v>428</v>
      </c>
      <c r="I2360" s="1" t="s">
        <v>431</v>
      </c>
      <c r="J2360" s="6">
        <v>140000</v>
      </c>
      <c r="K2360" s="1" t="s">
        <v>665</v>
      </c>
      <c r="L2360" s="6">
        <v>140527</v>
      </c>
      <c r="M2360" s="2">
        <v>0</v>
      </c>
      <c r="N2360" s="1" t="s">
        <v>1469</v>
      </c>
      <c r="O2360" s="1" t="s">
        <v>651</v>
      </c>
      <c r="P2360" s="2">
        <v>-205500</v>
      </c>
      <c r="Q2360" s="2">
        <v>0</v>
      </c>
      <c r="R2360" s="2">
        <v>0</v>
      </c>
      <c r="S2360" s="2">
        <v>205500</v>
      </c>
      <c r="T2360" s="2">
        <v>0</v>
      </c>
      <c r="U2360" s="2">
        <v>0</v>
      </c>
      <c r="V2360" s="2">
        <v>-205500</v>
      </c>
      <c r="W2360" s="2">
        <v>0</v>
      </c>
      <c r="X2360" s="2">
        <v>0</v>
      </c>
      <c r="Y2360" s="2">
        <v>205500</v>
      </c>
      <c r="Z2360" s="2">
        <v>0</v>
      </c>
      <c r="AA2360" s="2">
        <v>0</v>
      </c>
    </row>
    <row r="2361" spans="1:27" ht="15" customHeight="1" x14ac:dyDescent="0.25">
      <c r="A2361" s="75" t="str">
        <f t="shared" si="108"/>
        <v>LEMIDFIgnore</v>
      </c>
      <c r="B2361" s="75" t="str">
        <f>VLOOKUP(L2361,Mapping!D:F,3,0)</f>
        <v>Ignore</v>
      </c>
      <c r="C2361" s="75" t="str">
        <f>VLOOKUP(L2361,Mapping!D:G,4,0)</f>
        <v>Ignore</v>
      </c>
      <c r="D2361" s="78">
        <f t="shared" si="109"/>
        <v>2.10616E-2</v>
      </c>
      <c r="E2361" s="78">
        <f t="shared" si="110"/>
        <v>0</v>
      </c>
      <c r="F2361" s="76" t="str">
        <f>VLOOKUP(L2361,Mapping!D:H,5,0)</f>
        <v>AUM</v>
      </c>
      <c r="G2361" s="1" t="s">
        <v>648</v>
      </c>
      <c r="H2361" s="1" t="s">
        <v>428</v>
      </c>
      <c r="I2361" s="1" t="s">
        <v>431</v>
      </c>
      <c r="J2361" s="6">
        <v>140000</v>
      </c>
      <c r="K2361" s="1" t="s">
        <v>665</v>
      </c>
      <c r="L2361" s="6">
        <v>140537</v>
      </c>
      <c r="M2361" s="2">
        <v>0</v>
      </c>
      <c r="N2361" s="1" t="s">
        <v>1470</v>
      </c>
      <c r="O2361" s="1" t="s">
        <v>651</v>
      </c>
      <c r="P2361" s="2">
        <v>-210616</v>
      </c>
      <c r="Q2361" s="2">
        <v>0</v>
      </c>
      <c r="R2361" s="2">
        <v>0</v>
      </c>
      <c r="S2361" s="2">
        <v>210616</v>
      </c>
      <c r="T2361" s="2">
        <v>0</v>
      </c>
      <c r="U2361" s="2">
        <v>0</v>
      </c>
      <c r="V2361" s="2">
        <v>-210616</v>
      </c>
      <c r="W2361" s="2">
        <v>0</v>
      </c>
      <c r="X2361" s="2">
        <v>0</v>
      </c>
      <c r="Y2361" s="2">
        <v>210616</v>
      </c>
      <c r="Z2361" s="2">
        <v>0</v>
      </c>
      <c r="AA2361" s="2">
        <v>0</v>
      </c>
    </row>
    <row r="2362" spans="1:27" ht="15" customHeight="1" x14ac:dyDescent="0.25">
      <c r="A2362" s="75" t="str">
        <f t="shared" si="108"/>
        <v>LEMIDFIgnore</v>
      </c>
      <c r="B2362" s="75" t="str">
        <f>VLOOKUP(L2362,Mapping!D:F,3,0)</f>
        <v>Ignore</v>
      </c>
      <c r="C2362" s="75" t="str">
        <f>VLOOKUP(L2362,Mapping!D:G,4,0)</f>
        <v>Ignore</v>
      </c>
      <c r="D2362" s="78">
        <f t="shared" si="109"/>
        <v>2.0000000000000001E-4</v>
      </c>
      <c r="E2362" s="78">
        <f t="shared" si="110"/>
        <v>0</v>
      </c>
      <c r="F2362" s="76" t="str">
        <f>VLOOKUP(L2362,Mapping!D:H,5,0)</f>
        <v>AUM</v>
      </c>
      <c r="G2362" s="1" t="s">
        <v>648</v>
      </c>
      <c r="H2362" s="1" t="s">
        <v>428</v>
      </c>
      <c r="I2362" s="1" t="s">
        <v>431</v>
      </c>
      <c r="J2362" s="6">
        <v>140000</v>
      </c>
      <c r="K2362" s="1" t="s">
        <v>665</v>
      </c>
      <c r="L2362" s="6">
        <v>140540</v>
      </c>
      <c r="M2362" s="2">
        <v>0</v>
      </c>
      <c r="N2362" s="1" t="s">
        <v>1457</v>
      </c>
      <c r="O2362" s="1" t="s">
        <v>651</v>
      </c>
      <c r="P2362" s="2">
        <v>-2000</v>
      </c>
      <c r="Q2362" s="2">
        <v>0</v>
      </c>
      <c r="R2362" s="2">
        <v>0</v>
      </c>
      <c r="S2362" s="2">
        <v>2000</v>
      </c>
      <c r="T2362" s="2">
        <v>0</v>
      </c>
      <c r="U2362" s="2">
        <v>0</v>
      </c>
      <c r="V2362" s="2">
        <v>-2000</v>
      </c>
      <c r="W2362" s="2">
        <v>0</v>
      </c>
      <c r="X2362" s="2">
        <v>0</v>
      </c>
      <c r="Y2362" s="2">
        <v>2000</v>
      </c>
      <c r="Z2362" s="2">
        <v>0</v>
      </c>
      <c r="AA2362" s="2">
        <v>0</v>
      </c>
    </row>
    <row r="2363" spans="1:27" ht="15" customHeight="1" x14ac:dyDescent="0.25">
      <c r="A2363" s="75" t="str">
        <f t="shared" si="108"/>
        <v>LEMIDFIgnore</v>
      </c>
      <c r="B2363" s="75" t="str">
        <f>VLOOKUP(L2363,Mapping!D:F,3,0)</f>
        <v>Ignore</v>
      </c>
      <c r="C2363" s="75" t="str">
        <f>VLOOKUP(L2363,Mapping!D:G,4,0)</f>
        <v>Ignore</v>
      </c>
      <c r="D2363" s="78">
        <f t="shared" si="109"/>
        <v>1E-4</v>
      </c>
      <c r="E2363" s="78">
        <f t="shared" si="110"/>
        <v>0</v>
      </c>
      <c r="F2363" s="76" t="str">
        <f>VLOOKUP(L2363,Mapping!D:H,5,0)</f>
        <v>AUM</v>
      </c>
      <c r="G2363" s="1" t="s">
        <v>648</v>
      </c>
      <c r="H2363" s="1" t="s">
        <v>428</v>
      </c>
      <c r="I2363" s="1" t="s">
        <v>431</v>
      </c>
      <c r="J2363" s="6">
        <v>140000</v>
      </c>
      <c r="K2363" s="1" t="s">
        <v>665</v>
      </c>
      <c r="L2363" s="6">
        <v>140542</v>
      </c>
      <c r="M2363" s="2">
        <v>0</v>
      </c>
      <c r="N2363" s="1" t="s">
        <v>1484</v>
      </c>
      <c r="O2363" s="1" t="s">
        <v>651</v>
      </c>
      <c r="P2363" s="2">
        <v>-1000</v>
      </c>
      <c r="Q2363" s="2">
        <v>0</v>
      </c>
      <c r="R2363" s="2">
        <v>0</v>
      </c>
      <c r="S2363" s="2">
        <v>1000</v>
      </c>
      <c r="T2363" s="2">
        <v>0</v>
      </c>
      <c r="U2363" s="2">
        <v>0</v>
      </c>
      <c r="V2363" s="2">
        <v>-1000</v>
      </c>
      <c r="W2363" s="2">
        <v>0</v>
      </c>
      <c r="X2363" s="2">
        <v>0</v>
      </c>
      <c r="Y2363" s="2">
        <v>1000</v>
      </c>
      <c r="Z2363" s="2">
        <v>0</v>
      </c>
      <c r="AA2363" s="2">
        <v>0</v>
      </c>
    </row>
    <row r="2364" spans="1:27" ht="15" customHeight="1" x14ac:dyDescent="0.25">
      <c r="A2364" s="75" t="str">
        <f t="shared" si="108"/>
        <v>LEMIDFIgnore</v>
      </c>
      <c r="B2364" s="75" t="str">
        <f>VLOOKUP(L2364,Mapping!D:F,3,0)</f>
        <v>Ignore</v>
      </c>
      <c r="C2364" s="75" t="str">
        <f>VLOOKUP(L2364,Mapping!D:G,4,0)</f>
        <v>Ignore</v>
      </c>
      <c r="D2364" s="78">
        <f t="shared" si="109"/>
        <v>-3.115905E-3</v>
      </c>
      <c r="E2364" s="78">
        <f t="shared" si="110"/>
        <v>-8.0201422999999994E-2</v>
      </c>
      <c r="F2364" s="76" t="str">
        <f>VLOOKUP(L2364,Mapping!D:H,5,0)</f>
        <v>AUM</v>
      </c>
      <c r="G2364" s="1" t="s">
        <v>648</v>
      </c>
      <c r="H2364" s="1" t="s">
        <v>428</v>
      </c>
      <c r="I2364" s="1" t="s">
        <v>431</v>
      </c>
      <c r="J2364" s="6">
        <v>140000</v>
      </c>
      <c r="K2364" s="1" t="s">
        <v>665</v>
      </c>
      <c r="L2364" s="6">
        <v>140551</v>
      </c>
      <c r="M2364" s="2">
        <v>0</v>
      </c>
      <c r="N2364" s="1" t="s">
        <v>1018</v>
      </c>
      <c r="O2364" s="1" t="s">
        <v>651</v>
      </c>
      <c r="P2364" s="2">
        <v>-770855.18</v>
      </c>
      <c r="Q2364" s="2">
        <v>0</v>
      </c>
      <c r="R2364" s="2">
        <v>-31159.05</v>
      </c>
      <c r="S2364" s="2">
        <v>0</v>
      </c>
      <c r="T2364" s="2">
        <v>-802014.23</v>
      </c>
      <c r="U2364" s="2">
        <v>0</v>
      </c>
      <c r="V2364" s="2">
        <v>-770855.18</v>
      </c>
      <c r="W2364" s="2">
        <v>0</v>
      </c>
      <c r="X2364" s="2">
        <v>-31159.05</v>
      </c>
      <c r="Y2364" s="2">
        <v>0</v>
      </c>
      <c r="Z2364" s="2">
        <v>-802014.23</v>
      </c>
      <c r="AA2364" s="2">
        <v>0</v>
      </c>
    </row>
    <row r="2365" spans="1:27" ht="15" customHeight="1" x14ac:dyDescent="0.25">
      <c r="A2365" s="75" t="str">
        <f t="shared" si="108"/>
        <v>LEMIDFIgnore</v>
      </c>
      <c r="B2365" s="75" t="str">
        <f>VLOOKUP(L2365,Mapping!D:F,3,0)</f>
        <v>Ignore</v>
      </c>
      <c r="C2365" s="75" t="str">
        <f>VLOOKUP(L2365,Mapping!D:G,4,0)</f>
        <v>Ignore</v>
      </c>
      <c r="D2365" s="78">
        <f t="shared" si="109"/>
        <v>0</v>
      </c>
      <c r="E2365" s="78">
        <f t="shared" si="110"/>
        <v>-1.1500000000000001E-7</v>
      </c>
      <c r="F2365" s="76" t="str">
        <f>VLOOKUP(L2365,Mapping!D:H,5,0)</f>
        <v>AUM</v>
      </c>
      <c r="G2365" s="1" t="s">
        <v>648</v>
      </c>
      <c r="H2365" s="1" t="s">
        <v>428</v>
      </c>
      <c r="I2365" s="1" t="s">
        <v>431</v>
      </c>
      <c r="J2365" s="6">
        <v>152000</v>
      </c>
      <c r="K2365" s="1" t="s">
        <v>671</v>
      </c>
      <c r="L2365" s="6">
        <v>152232</v>
      </c>
      <c r="M2365" s="2">
        <v>0</v>
      </c>
      <c r="N2365" s="1" t="s">
        <v>675</v>
      </c>
      <c r="O2365" s="1" t="s">
        <v>651</v>
      </c>
      <c r="P2365" s="2">
        <v>-1.1500000000000001</v>
      </c>
      <c r="Q2365" s="2">
        <v>0</v>
      </c>
      <c r="R2365" s="2">
        <v>0</v>
      </c>
      <c r="S2365" s="2">
        <v>0</v>
      </c>
      <c r="T2365" s="2">
        <v>-1.1500000000000001</v>
      </c>
      <c r="U2365" s="2">
        <v>0</v>
      </c>
      <c r="V2365" s="2">
        <v>-1.1500000000000001</v>
      </c>
      <c r="W2365" s="2">
        <v>0</v>
      </c>
      <c r="X2365" s="2">
        <v>0</v>
      </c>
      <c r="Y2365" s="2">
        <v>0</v>
      </c>
      <c r="Z2365" s="2">
        <v>-1.1500000000000001</v>
      </c>
      <c r="AA2365" s="2">
        <v>0</v>
      </c>
    </row>
    <row r="2366" spans="1:27" ht="15" customHeight="1" x14ac:dyDescent="0.25">
      <c r="A2366" s="75" t="str">
        <f t="shared" si="108"/>
        <v>LEMIDFIgnore</v>
      </c>
      <c r="B2366" s="75" t="str">
        <f>VLOOKUP(L2366,Mapping!D:F,3,0)</f>
        <v>Ignore</v>
      </c>
      <c r="C2366" s="75" t="str">
        <f>VLOOKUP(L2366,Mapping!D:G,4,0)</f>
        <v>Ignore</v>
      </c>
      <c r="D2366" s="78">
        <f t="shared" si="109"/>
        <v>3.2957700000000001E-4</v>
      </c>
      <c r="E2366" s="78">
        <f t="shared" si="110"/>
        <v>-4.7435199999999993E-3</v>
      </c>
      <c r="F2366" s="76" t="str">
        <f>VLOOKUP(L2366,Mapping!D:H,5,0)</f>
        <v>AUM</v>
      </c>
      <c r="G2366" s="1" t="s">
        <v>648</v>
      </c>
      <c r="H2366" s="1" t="s">
        <v>428</v>
      </c>
      <c r="I2366" s="1" t="s">
        <v>431</v>
      </c>
      <c r="J2366" s="6">
        <v>152000</v>
      </c>
      <c r="K2366" s="1" t="s">
        <v>671</v>
      </c>
      <c r="L2366" s="6">
        <v>152248</v>
      </c>
      <c r="M2366" s="2">
        <v>0</v>
      </c>
      <c r="N2366" s="1" t="s">
        <v>676</v>
      </c>
      <c r="O2366" s="1" t="s">
        <v>651</v>
      </c>
      <c r="P2366" s="2">
        <v>-50730.97</v>
      </c>
      <c r="Q2366" s="2">
        <v>0</v>
      </c>
      <c r="R2366" s="2">
        <v>0</v>
      </c>
      <c r="S2366" s="2">
        <v>3295.77</v>
      </c>
      <c r="T2366" s="2">
        <v>-47435.199999999997</v>
      </c>
      <c r="U2366" s="2">
        <v>0</v>
      </c>
      <c r="V2366" s="2">
        <v>-50730.97</v>
      </c>
      <c r="W2366" s="2">
        <v>0</v>
      </c>
      <c r="X2366" s="2">
        <v>0</v>
      </c>
      <c r="Y2366" s="2">
        <v>3295.77</v>
      </c>
      <c r="Z2366" s="2">
        <v>-47435.199999999997</v>
      </c>
      <c r="AA2366" s="2">
        <v>0</v>
      </c>
    </row>
    <row r="2367" spans="1:27" ht="15" customHeight="1" x14ac:dyDescent="0.25">
      <c r="A2367" s="75" t="str">
        <f t="shared" si="108"/>
        <v>LEMIDFIgnore</v>
      </c>
      <c r="B2367" s="75" t="str">
        <f>VLOOKUP(L2367,Mapping!D:F,3,0)</f>
        <v>Ignore</v>
      </c>
      <c r="C2367" s="75" t="str">
        <f>VLOOKUP(L2367,Mapping!D:G,4,0)</f>
        <v>Ignore</v>
      </c>
      <c r="D2367" s="78">
        <f t="shared" si="109"/>
        <v>-195.75072780799999</v>
      </c>
      <c r="E2367" s="78">
        <f t="shared" si="110"/>
        <v>-504.14957009700004</v>
      </c>
      <c r="F2367" s="76" t="str">
        <f>VLOOKUP(L2367,Mapping!D:H,5,0)</f>
        <v>AUM</v>
      </c>
      <c r="G2367" s="1" t="s">
        <v>648</v>
      </c>
      <c r="H2367" s="1" t="s">
        <v>428</v>
      </c>
      <c r="I2367" s="1" t="s">
        <v>431</v>
      </c>
      <c r="J2367" s="6">
        <v>160000</v>
      </c>
      <c r="K2367" s="1" t="s">
        <v>677</v>
      </c>
      <c r="L2367" s="6">
        <v>161100</v>
      </c>
      <c r="M2367" s="2">
        <v>0</v>
      </c>
      <c r="N2367" s="1" t="s">
        <v>811</v>
      </c>
      <c r="O2367" s="1" t="s">
        <v>651</v>
      </c>
      <c r="P2367" s="2">
        <v>-3083988422.8899999</v>
      </c>
      <c r="Q2367" s="2">
        <v>0</v>
      </c>
      <c r="R2367" s="2">
        <v>-1957507278.0799999</v>
      </c>
      <c r="S2367" s="2">
        <v>0</v>
      </c>
      <c r="T2367" s="2">
        <v>-5041495700.9700003</v>
      </c>
      <c r="U2367" s="2">
        <v>0</v>
      </c>
      <c r="V2367" s="2">
        <v>-3083988422.8899999</v>
      </c>
      <c r="W2367" s="2">
        <v>0</v>
      </c>
      <c r="X2367" s="2">
        <v>-1957507278.0799999</v>
      </c>
      <c r="Y2367" s="2">
        <v>0</v>
      </c>
      <c r="Z2367" s="2">
        <v>-5041495700.9700003</v>
      </c>
      <c r="AA2367" s="2">
        <v>0</v>
      </c>
    </row>
    <row r="2368" spans="1:27" ht="15" customHeight="1" x14ac:dyDescent="0.25">
      <c r="A2368" s="75" t="str">
        <f t="shared" si="108"/>
        <v>LEMIDFIgnore</v>
      </c>
      <c r="B2368" s="75" t="str">
        <f>VLOOKUP(L2368,Mapping!D:F,3,0)</f>
        <v>Ignore</v>
      </c>
      <c r="C2368" s="75" t="str">
        <f>VLOOKUP(L2368,Mapping!D:G,4,0)</f>
        <v>Ignore</v>
      </c>
      <c r="D2368" s="78">
        <f t="shared" si="109"/>
        <v>-0.44197923</v>
      </c>
      <c r="E2368" s="78">
        <f t="shared" si="110"/>
        <v>-0.44197923</v>
      </c>
      <c r="F2368" s="76" t="str">
        <f>VLOOKUP(L2368,Mapping!D:H,5,0)</f>
        <v>AUM</v>
      </c>
      <c r="G2368" s="1" t="s">
        <v>648</v>
      </c>
      <c r="H2368" s="1" t="s">
        <v>428</v>
      </c>
      <c r="I2368" s="1" t="s">
        <v>431</v>
      </c>
      <c r="J2368" s="6">
        <v>160000</v>
      </c>
      <c r="K2368" s="1" t="s">
        <v>677</v>
      </c>
      <c r="L2368" s="6">
        <v>161120</v>
      </c>
      <c r="M2368" s="2">
        <v>0</v>
      </c>
      <c r="N2368" s="1" t="s">
        <v>927</v>
      </c>
      <c r="O2368" s="1" t="s">
        <v>651</v>
      </c>
      <c r="P2368" s="2">
        <v>0</v>
      </c>
      <c r="Q2368" s="2">
        <v>0</v>
      </c>
      <c r="R2368" s="2">
        <v>-4419792.3</v>
      </c>
      <c r="S2368" s="2">
        <v>0</v>
      </c>
      <c r="T2368" s="2">
        <v>-4419792.3</v>
      </c>
      <c r="U2368" s="2">
        <v>0</v>
      </c>
      <c r="V2368" s="2">
        <v>0</v>
      </c>
      <c r="W2368" s="2">
        <v>0</v>
      </c>
      <c r="X2368" s="2">
        <v>-4419792.3</v>
      </c>
      <c r="Y2368" s="2">
        <v>0</v>
      </c>
      <c r="Z2368" s="2">
        <v>-4419792.3</v>
      </c>
      <c r="AA2368" s="2">
        <v>0</v>
      </c>
    </row>
    <row r="2369" spans="1:27" ht="15" customHeight="1" x14ac:dyDescent="0.25">
      <c r="A2369" s="75" t="str">
        <f t="shared" si="108"/>
        <v>LEMIDFIgnore</v>
      </c>
      <c r="B2369" s="75" t="str">
        <f>VLOOKUP(L2369,Mapping!D:F,3,0)</f>
        <v>Ignore</v>
      </c>
      <c r="C2369" s="75" t="str">
        <f>VLOOKUP(L2369,Mapping!D:G,4,0)</f>
        <v>Ignore</v>
      </c>
      <c r="D2369" s="78">
        <f t="shared" si="109"/>
        <v>4.8554700000000002E-4</v>
      </c>
      <c r="E2369" s="78">
        <f t="shared" si="110"/>
        <v>2.9349999999999999E-5</v>
      </c>
      <c r="F2369" s="76" t="str">
        <f>VLOOKUP(L2369,Mapping!D:H,5,0)</f>
        <v>AUM</v>
      </c>
      <c r="G2369" s="1" t="s">
        <v>648</v>
      </c>
      <c r="H2369" s="1" t="s">
        <v>428</v>
      </c>
      <c r="I2369" s="1" t="s">
        <v>431</v>
      </c>
      <c r="J2369" s="6">
        <v>212000</v>
      </c>
      <c r="K2369" s="1" t="s">
        <v>681</v>
      </c>
      <c r="L2369" s="6">
        <v>210123</v>
      </c>
      <c r="M2369" s="2">
        <v>0</v>
      </c>
      <c r="N2369" s="1" t="s">
        <v>1458</v>
      </c>
      <c r="O2369" s="1" t="s">
        <v>651</v>
      </c>
      <c r="P2369" s="2">
        <v>-4561.97</v>
      </c>
      <c r="Q2369" s="2">
        <v>0</v>
      </c>
      <c r="R2369" s="2">
        <v>0</v>
      </c>
      <c r="S2369" s="2">
        <v>4855.47</v>
      </c>
      <c r="T2369" s="2">
        <v>0</v>
      </c>
      <c r="U2369" s="2">
        <v>293.5</v>
      </c>
      <c r="V2369" s="2">
        <v>-4561.97</v>
      </c>
      <c r="W2369" s="2">
        <v>0</v>
      </c>
      <c r="X2369" s="2">
        <v>0</v>
      </c>
      <c r="Y2369" s="2">
        <v>4855.47</v>
      </c>
      <c r="Z2369" s="2">
        <v>0</v>
      </c>
      <c r="AA2369" s="2">
        <v>293.5</v>
      </c>
    </row>
    <row r="2370" spans="1:27" ht="15" customHeight="1" x14ac:dyDescent="0.25">
      <c r="A2370" s="75" t="str">
        <f t="shared" si="108"/>
        <v>LEMIDFIgnore</v>
      </c>
      <c r="B2370" s="75" t="str">
        <f>VLOOKUP(L2370,Mapping!D:F,3,0)</f>
        <v>Ignore</v>
      </c>
      <c r="C2370" s="75" t="str">
        <f>VLOOKUP(L2370,Mapping!D:G,4,0)</f>
        <v>Ignore</v>
      </c>
      <c r="D2370" s="78">
        <f t="shared" si="109"/>
        <v>1.5385164999999999E-2</v>
      </c>
      <c r="E2370" s="78">
        <f t="shared" si="110"/>
        <v>1.5385164999999999E-2</v>
      </c>
      <c r="F2370" s="76" t="str">
        <f>VLOOKUP(L2370,Mapping!D:H,5,0)</f>
        <v>AUM</v>
      </c>
      <c r="G2370" s="1" t="s">
        <v>648</v>
      </c>
      <c r="H2370" s="1" t="s">
        <v>428</v>
      </c>
      <c r="I2370" s="1" t="s">
        <v>431</v>
      </c>
      <c r="J2370" s="6">
        <v>212000</v>
      </c>
      <c r="K2370" s="1" t="s">
        <v>681</v>
      </c>
      <c r="L2370" s="6">
        <v>210124</v>
      </c>
      <c r="M2370" s="2">
        <v>0</v>
      </c>
      <c r="N2370" s="1" t="s">
        <v>1472</v>
      </c>
      <c r="O2370" s="1" t="s">
        <v>651</v>
      </c>
      <c r="P2370" s="2">
        <v>0</v>
      </c>
      <c r="Q2370" s="2">
        <v>0</v>
      </c>
      <c r="R2370" s="2">
        <v>0</v>
      </c>
      <c r="S2370" s="2">
        <v>153851.65</v>
      </c>
      <c r="T2370" s="2">
        <v>0</v>
      </c>
      <c r="U2370" s="2">
        <v>153851.65</v>
      </c>
      <c r="V2370" s="2">
        <v>0</v>
      </c>
      <c r="W2370" s="2">
        <v>0</v>
      </c>
      <c r="X2370" s="2">
        <v>0</v>
      </c>
      <c r="Y2370" s="2">
        <v>153851.65</v>
      </c>
      <c r="Z2370" s="2">
        <v>0</v>
      </c>
      <c r="AA2370" s="2">
        <v>153851.65</v>
      </c>
    </row>
    <row r="2371" spans="1:27" ht="15" customHeight="1" x14ac:dyDescent="0.25">
      <c r="A2371" s="75" t="str">
        <f t="shared" si="108"/>
        <v>LEMIDFIgnore</v>
      </c>
      <c r="B2371" s="75" t="str">
        <f>VLOOKUP(L2371,Mapping!D:F,3,0)</f>
        <v>Ignore</v>
      </c>
      <c r="C2371" s="75" t="str">
        <f>VLOOKUP(L2371,Mapping!D:G,4,0)</f>
        <v>Ignore</v>
      </c>
      <c r="D2371" s="78">
        <f t="shared" si="109"/>
        <v>3.115905E-3</v>
      </c>
      <c r="E2371" s="78">
        <f t="shared" si="110"/>
        <v>8.0201425000000007E-2</v>
      </c>
      <c r="F2371" s="76" t="str">
        <f>VLOOKUP(L2371,Mapping!D:H,5,0)</f>
        <v>AUM</v>
      </c>
      <c r="G2371" s="1" t="s">
        <v>648</v>
      </c>
      <c r="H2371" s="1" t="s">
        <v>428</v>
      </c>
      <c r="I2371" s="1" t="s">
        <v>431</v>
      </c>
      <c r="J2371" s="6">
        <v>212000</v>
      </c>
      <c r="K2371" s="1" t="s">
        <v>681</v>
      </c>
      <c r="L2371" s="6">
        <v>210168</v>
      </c>
      <c r="M2371" s="2">
        <v>0</v>
      </c>
      <c r="N2371" s="1" t="s">
        <v>1019</v>
      </c>
      <c r="O2371" s="1" t="s">
        <v>651</v>
      </c>
      <c r="P2371" s="2">
        <v>0</v>
      </c>
      <c r="Q2371" s="2">
        <v>770855.2</v>
      </c>
      <c r="R2371" s="2">
        <v>0</v>
      </c>
      <c r="S2371" s="2">
        <v>31159.05</v>
      </c>
      <c r="T2371" s="2">
        <v>0</v>
      </c>
      <c r="U2371" s="2">
        <v>802014.25</v>
      </c>
      <c r="V2371" s="2">
        <v>0</v>
      </c>
      <c r="W2371" s="2">
        <v>770855.2</v>
      </c>
      <c r="X2371" s="2">
        <v>0</v>
      </c>
      <c r="Y2371" s="2">
        <v>31159.05</v>
      </c>
      <c r="Z2371" s="2">
        <v>0</v>
      </c>
      <c r="AA2371" s="2">
        <v>802014.25</v>
      </c>
    </row>
    <row r="2372" spans="1:27" ht="15" customHeight="1" x14ac:dyDescent="0.25">
      <c r="A2372" s="75" t="str">
        <f t="shared" ref="A2372:A2435" si="111">H2372&amp;B2372</f>
        <v>LEMIDFIgnore</v>
      </c>
      <c r="B2372" s="75" t="str">
        <f>VLOOKUP(L2372,Mapping!D:F,3,0)</f>
        <v>Ignore</v>
      </c>
      <c r="C2372" s="75" t="str">
        <f>VLOOKUP(L2372,Mapping!D:G,4,0)</f>
        <v>Ignore</v>
      </c>
      <c r="D2372" s="78">
        <f t="shared" ref="D2372:D2435" si="112">(X2372+Y2372)/10000000</f>
        <v>-0.45058009999999998</v>
      </c>
      <c r="E2372" s="78">
        <f t="shared" ref="E2372:E2435" si="113">(Z2372+AA2372)/10000000</f>
        <v>0</v>
      </c>
      <c r="F2372" s="76" t="str">
        <f>VLOOKUP(L2372,Mapping!D:H,5,0)</f>
        <v>AUM</v>
      </c>
      <c r="G2372" s="1" t="s">
        <v>648</v>
      </c>
      <c r="H2372" s="1" t="s">
        <v>428</v>
      </c>
      <c r="I2372" s="1" t="s">
        <v>431</v>
      </c>
      <c r="J2372" s="6">
        <v>212000</v>
      </c>
      <c r="K2372" s="1" t="s">
        <v>681</v>
      </c>
      <c r="L2372" s="6">
        <v>211101</v>
      </c>
      <c r="M2372" s="2">
        <v>0</v>
      </c>
      <c r="N2372" s="1" t="s">
        <v>1463</v>
      </c>
      <c r="O2372" s="1" t="s">
        <v>651</v>
      </c>
      <c r="P2372" s="2">
        <v>0</v>
      </c>
      <c r="Q2372" s="2">
        <v>4505801</v>
      </c>
      <c r="R2372" s="2">
        <v>-4505801</v>
      </c>
      <c r="S2372" s="2">
        <v>0</v>
      </c>
      <c r="T2372" s="2">
        <v>0</v>
      </c>
      <c r="U2372" s="2">
        <v>0</v>
      </c>
      <c r="V2372" s="2">
        <v>0</v>
      </c>
      <c r="W2372" s="2">
        <v>4505801</v>
      </c>
      <c r="X2372" s="2">
        <v>-4505801</v>
      </c>
      <c r="Y2372" s="2">
        <v>0</v>
      </c>
      <c r="Z2372" s="2">
        <v>0</v>
      </c>
      <c r="AA2372" s="2">
        <v>0</v>
      </c>
    </row>
    <row r="2373" spans="1:27" ht="15" customHeight="1" x14ac:dyDescent="0.25">
      <c r="A2373" s="75" t="str">
        <f t="shared" si="111"/>
        <v>LEMIDFIgnore</v>
      </c>
      <c r="B2373" s="75" t="str">
        <f>VLOOKUP(L2373,Mapping!D:F,3,0)</f>
        <v>Ignore</v>
      </c>
      <c r="C2373" s="75" t="str">
        <f>VLOOKUP(L2373,Mapping!D:G,4,0)</f>
        <v>Ignore</v>
      </c>
      <c r="D2373" s="78">
        <f t="shared" si="112"/>
        <v>-0.79247584199999999</v>
      </c>
      <c r="E2373" s="78">
        <f t="shared" si="113"/>
        <v>0</v>
      </c>
      <c r="F2373" s="76" t="str">
        <f>VLOOKUP(L2373,Mapping!D:H,5,0)</f>
        <v>AUM</v>
      </c>
      <c r="G2373" s="1" t="s">
        <v>648</v>
      </c>
      <c r="H2373" s="1" t="s">
        <v>428</v>
      </c>
      <c r="I2373" s="1" t="s">
        <v>431</v>
      </c>
      <c r="J2373" s="6">
        <v>212000</v>
      </c>
      <c r="K2373" s="1" t="s">
        <v>681</v>
      </c>
      <c r="L2373" s="6">
        <v>211114</v>
      </c>
      <c r="M2373" s="2">
        <v>0</v>
      </c>
      <c r="N2373" s="1" t="s">
        <v>787</v>
      </c>
      <c r="O2373" s="1" t="s">
        <v>651</v>
      </c>
      <c r="P2373" s="2">
        <v>0</v>
      </c>
      <c r="Q2373" s="2">
        <v>7924758.4199999999</v>
      </c>
      <c r="R2373" s="2">
        <v>-7924758.4199999999</v>
      </c>
      <c r="S2373" s="2">
        <v>0</v>
      </c>
      <c r="T2373" s="2">
        <v>0</v>
      </c>
      <c r="U2373" s="2">
        <v>0</v>
      </c>
      <c r="V2373" s="2">
        <v>0</v>
      </c>
      <c r="W2373" s="2">
        <v>7924758.4199999999</v>
      </c>
      <c r="X2373" s="2">
        <v>-7924758.4199999999</v>
      </c>
      <c r="Y2373" s="2">
        <v>0</v>
      </c>
      <c r="Z2373" s="2">
        <v>0</v>
      </c>
      <c r="AA2373" s="2">
        <v>0</v>
      </c>
    </row>
    <row r="2374" spans="1:27" ht="15" customHeight="1" x14ac:dyDescent="0.25">
      <c r="A2374" s="75" t="str">
        <f t="shared" si="111"/>
        <v>LEMIDFIgnore</v>
      </c>
      <c r="B2374" s="75" t="str">
        <f>VLOOKUP(L2374,Mapping!D:F,3,0)</f>
        <v>Ignore</v>
      </c>
      <c r="C2374" s="75" t="str">
        <f>VLOOKUP(L2374,Mapping!D:G,4,0)</f>
        <v>Ignore</v>
      </c>
      <c r="D2374" s="78">
        <f t="shared" si="112"/>
        <v>5.9048940000000001E-2</v>
      </c>
      <c r="E2374" s="78">
        <f t="shared" si="113"/>
        <v>5.9123702E-2</v>
      </c>
      <c r="F2374" s="76" t="str">
        <f>VLOOKUP(L2374,Mapping!D:H,5,0)</f>
        <v>AUM</v>
      </c>
      <c r="G2374" s="1" t="s">
        <v>648</v>
      </c>
      <c r="H2374" s="1" t="s">
        <v>428</v>
      </c>
      <c r="I2374" s="1" t="s">
        <v>431</v>
      </c>
      <c r="J2374" s="6">
        <v>212000</v>
      </c>
      <c r="K2374" s="1" t="s">
        <v>681</v>
      </c>
      <c r="L2374" s="6">
        <v>212100</v>
      </c>
      <c r="M2374" s="2">
        <v>0</v>
      </c>
      <c r="N2374" s="1" t="s">
        <v>683</v>
      </c>
      <c r="O2374" s="1" t="s">
        <v>651</v>
      </c>
      <c r="P2374" s="2">
        <v>0</v>
      </c>
      <c r="Q2374" s="2">
        <v>747.62</v>
      </c>
      <c r="R2374" s="2">
        <v>0</v>
      </c>
      <c r="S2374" s="2">
        <v>590489.4</v>
      </c>
      <c r="T2374" s="2">
        <v>0</v>
      </c>
      <c r="U2374" s="2">
        <v>591237.02</v>
      </c>
      <c r="V2374" s="2">
        <v>0</v>
      </c>
      <c r="W2374" s="2">
        <v>747.62</v>
      </c>
      <c r="X2374" s="2">
        <v>0</v>
      </c>
      <c r="Y2374" s="2">
        <v>590489.4</v>
      </c>
      <c r="Z2374" s="2">
        <v>0</v>
      </c>
      <c r="AA2374" s="2">
        <v>591237.02</v>
      </c>
    </row>
    <row r="2375" spans="1:27" ht="15" customHeight="1" x14ac:dyDescent="0.25">
      <c r="A2375" s="75" t="str">
        <f t="shared" si="111"/>
        <v>LEMIDFIgnore</v>
      </c>
      <c r="B2375" s="75" t="str">
        <f>VLOOKUP(L2375,Mapping!D:F,3,0)</f>
        <v>Ignore</v>
      </c>
      <c r="C2375" s="75" t="str">
        <f>VLOOKUP(L2375,Mapping!D:G,4,0)</f>
        <v>Ignore</v>
      </c>
      <c r="D2375" s="78">
        <f t="shared" si="112"/>
        <v>-1.1492145E-2</v>
      </c>
      <c r="E2375" s="78">
        <f t="shared" si="113"/>
        <v>-9.2999999999999999E-8</v>
      </c>
      <c r="F2375" s="76" t="str">
        <f>VLOOKUP(L2375,Mapping!D:H,5,0)</f>
        <v>AUM</v>
      </c>
      <c r="G2375" s="1" t="s">
        <v>648</v>
      </c>
      <c r="H2375" s="1" t="s">
        <v>428</v>
      </c>
      <c r="I2375" s="1" t="s">
        <v>431</v>
      </c>
      <c r="J2375" s="6">
        <v>212000</v>
      </c>
      <c r="K2375" s="1" t="s">
        <v>681</v>
      </c>
      <c r="L2375" s="6">
        <v>212101</v>
      </c>
      <c r="M2375" s="2">
        <v>0</v>
      </c>
      <c r="N2375" s="1" t="s">
        <v>684</v>
      </c>
      <c r="O2375" s="1" t="s">
        <v>651</v>
      </c>
      <c r="P2375" s="2">
        <v>0</v>
      </c>
      <c r="Q2375" s="2">
        <v>114920.52</v>
      </c>
      <c r="R2375" s="2">
        <v>-114921.45</v>
      </c>
      <c r="S2375" s="2">
        <v>0</v>
      </c>
      <c r="T2375" s="2">
        <v>-0.93</v>
      </c>
      <c r="U2375" s="2">
        <v>0</v>
      </c>
      <c r="V2375" s="2">
        <v>0</v>
      </c>
      <c r="W2375" s="2">
        <v>114920.52</v>
      </c>
      <c r="X2375" s="2">
        <v>-114921.45</v>
      </c>
      <c r="Y2375" s="2">
        <v>0</v>
      </c>
      <c r="Z2375" s="2">
        <v>-0.93</v>
      </c>
      <c r="AA2375" s="2">
        <v>0</v>
      </c>
    </row>
    <row r="2376" spans="1:27" ht="15" customHeight="1" x14ac:dyDescent="0.25">
      <c r="A2376" s="75" t="str">
        <f t="shared" si="111"/>
        <v>LEMIDFIgnore</v>
      </c>
      <c r="B2376" s="75" t="str">
        <f>VLOOKUP(L2376,Mapping!D:F,3,0)</f>
        <v>Ignore</v>
      </c>
      <c r="C2376" s="75" t="str">
        <f>VLOOKUP(L2376,Mapping!D:G,4,0)</f>
        <v>Ignore</v>
      </c>
      <c r="D2376" s="78">
        <f t="shared" si="112"/>
        <v>-1.1018309999999999E-3</v>
      </c>
      <c r="E2376" s="78">
        <f t="shared" si="113"/>
        <v>0</v>
      </c>
      <c r="F2376" s="76" t="str">
        <f>VLOOKUP(L2376,Mapping!D:H,5,0)</f>
        <v>AUM</v>
      </c>
      <c r="G2376" s="1" t="s">
        <v>648</v>
      </c>
      <c r="H2376" s="1" t="s">
        <v>428</v>
      </c>
      <c r="I2376" s="1" t="s">
        <v>431</v>
      </c>
      <c r="J2376" s="6">
        <v>212000</v>
      </c>
      <c r="K2376" s="1" t="s">
        <v>681</v>
      </c>
      <c r="L2376" s="6">
        <v>212109</v>
      </c>
      <c r="M2376" s="2">
        <v>0</v>
      </c>
      <c r="N2376" s="1" t="s">
        <v>1659</v>
      </c>
      <c r="O2376" s="1" t="s">
        <v>651</v>
      </c>
      <c r="P2376" s="2">
        <v>0</v>
      </c>
      <c r="Q2376" s="2">
        <v>11018.31</v>
      </c>
      <c r="R2376" s="2">
        <v>-11018.31</v>
      </c>
      <c r="S2376" s="2">
        <v>0</v>
      </c>
      <c r="T2376" s="2">
        <v>0</v>
      </c>
      <c r="U2376" s="2">
        <v>0</v>
      </c>
      <c r="V2376" s="2">
        <v>0</v>
      </c>
      <c r="W2376" s="2">
        <v>11018.31</v>
      </c>
      <c r="X2376" s="2">
        <v>-11018.31</v>
      </c>
      <c r="Y2376" s="2">
        <v>0</v>
      </c>
      <c r="Z2376" s="2">
        <v>0</v>
      </c>
      <c r="AA2376" s="2">
        <v>0</v>
      </c>
    </row>
    <row r="2377" spans="1:27" ht="15" customHeight="1" x14ac:dyDescent="0.25">
      <c r="A2377" s="75" t="str">
        <f t="shared" si="111"/>
        <v>LEMIDFIgnore</v>
      </c>
      <c r="B2377" s="75" t="str">
        <f>VLOOKUP(L2377,Mapping!D:F,3,0)</f>
        <v>Ignore</v>
      </c>
      <c r="C2377" s="75" t="str">
        <f>VLOOKUP(L2377,Mapping!D:G,4,0)</f>
        <v>Ignore</v>
      </c>
      <c r="D2377" s="78">
        <f t="shared" si="112"/>
        <v>6.6566999999999993E-4</v>
      </c>
      <c r="E2377" s="78">
        <f t="shared" si="113"/>
        <v>1.6567049999999999E-3</v>
      </c>
      <c r="F2377" s="76" t="str">
        <f>VLOOKUP(L2377,Mapping!D:H,5,0)</f>
        <v>AUM</v>
      </c>
      <c r="G2377" s="1" t="s">
        <v>648</v>
      </c>
      <c r="H2377" s="1" t="s">
        <v>428</v>
      </c>
      <c r="I2377" s="1" t="s">
        <v>431</v>
      </c>
      <c r="J2377" s="6">
        <v>212000</v>
      </c>
      <c r="K2377" s="1" t="s">
        <v>681</v>
      </c>
      <c r="L2377" s="6">
        <v>212112</v>
      </c>
      <c r="M2377" s="2">
        <v>0</v>
      </c>
      <c r="N2377" s="1" t="s">
        <v>685</v>
      </c>
      <c r="O2377" s="1" t="s">
        <v>651</v>
      </c>
      <c r="P2377" s="2">
        <v>0</v>
      </c>
      <c r="Q2377" s="2">
        <v>9910.35</v>
      </c>
      <c r="R2377" s="2">
        <v>0</v>
      </c>
      <c r="S2377" s="2">
        <v>6656.7</v>
      </c>
      <c r="T2377" s="2">
        <v>0</v>
      </c>
      <c r="U2377" s="2">
        <v>16567.05</v>
      </c>
      <c r="V2377" s="2">
        <v>0</v>
      </c>
      <c r="W2377" s="2">
        <v>9910.35</v>
      </c>
      <c r="X2377" s="2">
        <v>0</v>
      </c>
      <c r="Y2377" s="2">
        <v>6656.7</v>
      </c>
      <c r="Z2377" s="2">
        <v>0</v>
      </c>
      <c r="AA2377" s="2">
        <v>16567.05</v>
      </c>
    </row>
    <row r="2378" spans="1:27" ht="15" customHeight="1" x14ac:dyDescent="0.25">
      <c r="A2378" s="75" t="str">
        <f t="shared" si="111"/>
        <v>LEMIDFIgnore</v>
      </c>
      <c r="B2378" s="75" t="str">
        <f>VLOOKUP(L2378,Mapping!D:F,3,0)</f>
        <v>Ignore</v>
      </c>
      <c r="C2378" s="75" t="str">
        <f>VLOOKUP(L2378,Mapping!D:G,4,0)</f>
        <v>Ignore</v>
      </c>
      <c r="D2378" s="78">
        <f t="shared" si="112"/>
        <v>6.6566999999999993E-4</v>
      </c>
      <c r="E2378" s="78">
        <f t="shared" si="113"/>
        <v>1.656668E-3</v>
      </c>
      <c r="F2378" s="76" t="str">
        <f>VLOOKUP(L2378,Mapping!D:H,5,0)</f>
        <v>AUM</v>
      </c>
      <c r="G2378" s="1" t="s">
        <v>648</v>
      </c>
      <c r="H2378" s="1" t="s">
        <v>428</v>
      </c>
      <c r="I2378" s="1" t="s">
        <v>431</v>
      </c>
      <c r="J2378" s="6">
        <v>212000</v>
      </c>
      <c r="K2378" s="1" t="s">
        <v>681</v>
      </c>
      <c r="L2378" s="6">
        <v>212113</v>
      </c>
      <c r="M2378" s="2">
        <v>0</v>
      </c>
      <c r="N2378" s="1" t="s">
        <v>686</v>
      </c>
      <c r="O2378" s="1" t="s">
        <v>651</v>
      </c>
      <c r="P2378" s="2">
        <v>0</v>
      </c>
      <c r="Q2378" s="2">
        <v>9909.98</v>
      </c>
      <c r="R2378" s="2">
        <v>0</v>
      </c>
      <c r="S2378" s="2">
        <v>6656.7</v>
      </c>
      <c r="T2378" s="2">
        <v>0</v>
      </c>
      <c r="U2378" s="2">
        <v>16566.68</v>
      </c>
      <c r="V2378" s="2">
        <v>0</v>
      </c>
      <c r="W2378" s="2">
        <v>9909.98</v>
      </c>
      <c r="X2378" s="2">
        <v>0</v>
      </c>
      <c r="Y2378" s="2">
        <v>6656.7</v>
      </c>
      <c r="Z2378" s="2">
        <v>0</v>
      </c>
      <c r="AA2378" s="2">
        <v>16566.68</v>
      </c>
    </row>
    <row r="2379" spans="1:27" ht="15" customHeight="1" x14ac:dyDescent="0.25">
      <c r="A2379" s="75" t="str">
        <f t="shared" si="111"/>
        <v>LEMIDFIgnore</v>
      </c>
      <c r="B2379" s="75" t="str">
        <f>VLOOKUP(L2379,Mapping!D:F,3,0)</f>
        <v>Ignore</v>
      </c>
      <c r="C2379" s="75" t="str">
        <f>VLOOKUP(L2379,Mapping!D:G,4,0)</f>
        <v>Ignore</v>
      </c>
      <c r="D2379" s="78">
        <f t="shared" si="112"/>
        <v>2.5131910000000001E-3</v>
      </c>
      <c r="E2379" s="78">
        <f t="shared" si="113"/>
        <v>1.1702693E-2</v>
      </c>
      <c r="F2379" s="76" t="str">
        <f>VLOOKUP(L2379,Mapping!D:H,5,0)</f>
        <v>AUM</v>
      </c>
      <c r="G2379" s="1" t="s">
        <v>648</v>
      </c>
      <c r="H2379" s="1" t="s">
        <v>428</v>
      </c>
      <c r="I2379" s="1" t="s">
        <v>431</v>
      </c>
      <c r="J2379" s="6">
        <v>212000</v>
      </c>
      <c r="K2379" s="1" t="s">
        <v>681</v>
      </c>
      <c r="L2379" s="6">
        <v>212114</v>
      </c>
      <c r="M2379" s="2">
        <v>0</v>
      </c>
      <c r="N2379" s="1" t="s">
        <v>687</v>
      </c>
      <c r="O2379" s="1" t="s">
        <v>651</v>
      </c>
      <c r="P2379" s="2">
        <v>0</v>
      </c>
      <c r="Q2379" s="2">
        <v>91895.02</v>
      </c>
      <c r="R2379" s="2">
        <v>0</v>
      </c>
      <c r="S2379" s="2">
        <v>25131.91</v>
      </c>
      <c r="T2379" s="2">
        <v>0</v>
      </c>
      <c r="U2379" s="2">
        <v>117026.93</v>
      </c>
      <c r="V2379" s="2">
        <v>0</v>
      </c>
      <c r="W2379" s="2">
        <v>91895.02</v>
      </c>
      <c r="X2379" s="2">
        <v>0</v>
      </c>
      <c r="Y2379" s="2">
        <v>25131.91</v>
      </c>
      <c r="Z2379" s="2">
        <v>0</v>
      </c>
      <c r="AA2379" s="2">
        <v>117026.93</v>
      </c>
    </row>
    <row r="2380" spans="1:27" ht="15" customHeight="1" x14ac:dyDescent="0.25">
      <c r="A2380" s="75" t="str">
        <f t="shared" si="111"/>
        <v>LEMIDFIgnore</v>
      </c>
      <c r="B2380" s="75" t="str">
        <f>VLOOKUP(L2380,Mapping!D:F,3,0)</f>
        <v>Ignore</v>
      </c>
      <c r="C2380" s="75" t="str">
        <f>VLOOKUP(L2380,Mapping!D:G,4,0)</f>
        <v>Ignore</v>
      </c>
      <c r="D2380" s="78">
        <f t="shared" si="112"/>
        <v>-4.7199999999999998E-4</v>
      </c>
      <c r="E2380" s="78">
        <f t="shared" si="113"/>
        <v>0</v>
      </c>
      <c r="F2380" s="76" t="str">
        <f>VLOOKUP(L2380,Mapping!D:H,5,0)</f>
        <v>AUM</v>
      </c>
      <c r="G2380" s="1" t="s">
        <v>648</v>
      </c>
      <c r="H2380" s="1" t="s">
        <v>428</v>
      </c>
      <c r="I2380" s="1" t="s">
        <v>431</v>
      </c>
      <c r="J2380" s="6">
        <v>212000</v>
      </c>
      <c r="K2380" s="1" t="s">
        <v>681</v>
      </c>
      <c r="L2380" s="6">
        <v>212118</v>
      </c>
      <c r="M2380" s="2">
        <v>0</v>
      </c>
      <c r="N2380" s="1" t="s">
        <v>1715</v>
      </c>
      <c r="O2380" s="1" t="s">
        <v>651</v>
      </c>
      <c r="P2380" s="2">
        <v>0</v>
      </c>
      <c r="Q2380" s="2">
        <v>4720</v>
      </c>
      <c r="R2380" s="2">
        <v>-4720</v>
      </c>
      <c r="S2380" s="2">
        <v>0</v>
      </c>
      <c r="T2380" s="2">
        <v>0</v>
      </c>
      <c r="U2380" s="2">
        <v>0</v>
      </c>
      <c r="V2380" s="2">
        <v>0</v>
      </c>
      <c r="W2380" s="2">
        <v>4720</v>
      </c>
      <c r="X2380" s="2">
        <v>-4720</v>
      </c>
      <c r="Y2380" s="2">
        <v>0</v>
      </c>
      <c r="Z2380" s="2">
        <v>0</v>
      </c>
      <c r="AA2380" s="2">
        <v>0</v>
      </c>
    </row>
    <row r="2381" spans="1:27" ht="15" customHeight="1" x14ac:dyDescent="0.25">
      <c r="A2381" s="75" t="str">
        <f t="shared" si="111"/>
        <v>LEMIDFIgnore</v>
      </c>
      <c r="B2381" s="75" t="str">
        <f>VLOOKUP(L2381,Mapping!D:F,3,0)</f>
        <v>Ignore</v>
      </c>
      <c r="C2381" s="75" t="str">
        <f>VLOOKUP(L2381,Mapping!D:G,4,0)</f>
        <v>Ignore</v>
      </c>
      <c r="D2381" s="78">
        <f t="shared" si="112"/>
        <v>-0.47380876799999999</v>
      </c>
      <c r="E2381" s="78">
        <f t="shared" si="113"/>
        <v>1.7530901809999999</v>
      </c>
      <c r="F2381" s="76" t="str">
        <f>VLOOKUP(L2381,Mapping!D:H,5,0)</f>
        <v>AUM</v>
      </c>
      <c r="G2381" s="1" t="s">
        <v>648</v>
      </c>
      <c r="H2381" s="1" t="s">
        <v>428</v>
      </c>
      <c r="I2381" s="1" t="s">
        <v>431</v>
      </c>
      <c r="J2381" s="6">
        <v>212000</v>
      </c>
      <c r="K2381" s="1" t="s">
        <v>681</v>
      </c>
      <c r="L2381" s="6">
        <v>212121</v>
      </c>
      <c r="M2381" s="2">
        <v>0</v>
      </c>
      <c r="N2381" s="1" t="s">
        <v>688</v>
      </c>
      <c r="O2381" s="1" t="s">
        <v>651</v>
      </c>
      <c r="P2381" s="2">
        <v>0</v>
      </c>
      <c r="Q2381" s="2">
        <v>22268989.489999998</v>
      </c>
      <c r="R2381" s="2">
        <v>-4738087.68</v>
      </c>
      <c r="S2381" s="2">
        <v>0</v>
      </c>
      <c r="T2381" s="2">
        <v>0</v>
      </c>
      <c r="U2381" s="2">
        <v>17530901.809999999</v>
      </c>
      <c r="V2381" s="2">
        <v>0</v>
      </c>
      <c r="W2381" s="2">
        <v>22268989.489999998</v>
      </c>
      <c r="X2381" s="2">
        <v>-4738087.68</v>
      </c>
      <c r="Y2381" s="2">
        <v>0</v>
      </c>
      <c r="Z2381" s="2">
        <v>0</v>
      </c>
      <c r="AA2381" s="2">
        <v>17530901.809999999</v>
      </c>
    </row>
    <row r="2382" spans="1:27" ht="15" customHeight="1" x14ac:dyDescent="0.25">
      <c r="A2382" s="75" t="str">
        <f t="shared" si="111"/>
        <v>LEMIDFIgnore</v>
      </c>
      <c r="B2382" s="75" t="str">
        <f>VLOOKUP(L2382,Mapping!D:F,3,0)</f>
        <v>Ignore</v>
      </c>
      <c r="C2382" s="75" t="str">
        <f>VLOOKUP(L2382,Mapping!D:G,4,0)</f>
        <v>Ignore</v>
      </c>
      <c r="D2382" s="78">
        <f t="shared" si="112"/>
        <v>-4.6391439E-2</v>
      </c>
      <c r="E2382" s="78">
        <f t="shared" si="113"/>
        <v>0.44735202099999999</v>
      </c>
      <c r="F2382" s="76" t="str">
        <f>VLOOKUP(L2382,Mapping!D:H,5,0)</f>
        <v>AUM</v>
      </c>
      <c r="G2382" s="1" t="s">
        <v>648</v>
      </c>
      <c r="H2382" s="1" t="s">
        <v>428</v>
      </c>
      <c r="I2382" s="1" t="s">
        <v>431</v>
      </c>
      <c r="J2382" s="6">
        <v>212000</v>
      </c>
      <c r="K2382" s="1" t="s">
        <v>681</v>
      </c>
      <c r="L2382" s="6">
        <v>212124</v>
      </c>
      <c r="M2382" s="2">
        <v>0</v>
      </c>
      <c r="N2382" s="1" t="s">
        <v>689</v>
      </c>
      <c r="O2382" s="1" t="s">
        <v>651</v>
      </c>
      <c r="P2382" s="2">
        <v>0</v>
      </c>
      <c r="Q2382" s="2">
        <v>4937434.5999999996</v>
      </c>
      <c r="R2382" s="2">
        <v>-463914.39</v>
      </c>
      <c r="S2382" s="2">
        <v>0</v>
      </c>
      <c r="T2382" s="2">
        <v>0</v>
      </c>
      <c r="U2382" s="2">
        <v>4473520.21</v>
      </c>
      <c r="V2382" s="2">
        <v>0</v>
      </c>
      <c r="W2382" s="2">
        <v>4937434.5999999996</v>
      </c>
      <c r="X2382" s="2">
        <v>-463914.39</v>
      </c>
      <c r="Y2382" s="2">
        <v>0</v>
      </c>
      <c r="Z2382" s="2">
        <v>0</v>
      </c>
      <c r="AA2382" s="2">
        <v>4473520.21</v>
      </c>
    </row>
    <row r="2383" spans="1:27" ht="15" customHeight="1" x14ac:dyDescent="0.25">
      <c r="A2383" s="75" t="str">
        <f t="shared" si="111"/>
        <v>LEMIDFIgnore</v>
      </c>
      <c r="B2383" s="75" t="str">
        <f>VLOOKUP(L2383,Mapping!D:F,3,0)</f>
        <v>Ignore</v>
      </c>
      <c r="C2383" s="75" t="str">
        <f>VLOOKUP(L2383,Mapping!D:G,4,0)</f>
        <v>Ignore</v>
      </c>
      <c r="D2383" s="78">
        <f t="shared" si="112"/>
        <v>-3.6517899999999998E-4</v>
      </c>
      <c r="E2383" s="78">
        <f t="shared" si="113"/>
        <v>1.0999999999999999E-8</v>
      </c>
      <c r="F2383" s="76" t="str">
        <f>VLOOKUP(L2383,Mapping!D:H,5,0)</f>
        <v>AUM</v>
      </c>
      <c r="G2383" s="1" t="s">
        <v>648</v>
      </c>
      <c r="H2383" s="1" t="s">
        <v>428</v>
      </c>
      <c r="I2383" s="1" t="s">
        <v>431</v>
      </c>
      <c r="J2383" s="6">
        <v>212000</v>
      </c>
      <c r="K2383" s="1" t="s">
        <v>681</v>
      </c>
      <c r="L2383" s="6">
        <v>212132</v>
      </c>
      <c r="M2383" s="2">
        <v>0</v>
      </c>
      <c r="N2383" s="1" t="s">
        <v>1459</v>
      </c>
      <c r="O2383" s="1" t="s">
        <v>651</v>
      </c>
      <c r="P2383" s="2">
        <v>0</v>
      </c>
      <c r="Q2383" s="2">
        <v>3651.9</v>
      </c>
      <c r="R2383" s="2">
        <v>-3651.79</v>
      </c>
      <c r="S2383" s="2">
        <v>0</v>
      </c>
      <c r="T2383" s="2">
        <v>0</v>
      </c>
      <c r="U2383" s="2">
        <v>0.11</v>
      </c>
      <c r="V2383" s="2">
        <v>0</v>
      </c>
      <c r="W2383" s="2">
        <v>3651.9</v>
      </c>
      <c r="X2383" s="2">
        <v>-3651.79</v>
      </c>
      <c r="Y2383" s="2">
        <v>0</v>
      </c>
      <c r="Z2383" s="2">
        <v>0</v>
      </c>
      <c r="AA2383" s="2">
        <v>0.11</v>
      </c>
    </row>
    <row r="2384" spans="1:27" ht="15" customHeight="1" x14ac:dyDescent="0.25">
      <c r="A2384" s="75" t="str">
        <f t="shared" si="111"/>
        <v>LEMIDFIgnore</v>
      </c>
      <c r="B2384" s="75" t="str">
        <f>VLOOKUP(L2384,Mapping!D:F,3,0)</f>
        <v>Ignore</v>
      </c>
      <c r="C2384" s="75" t="str">
        <f>VLOOKUP(L2384,Mapping!D:G,4,0)</f>
        <v>Ignore</v>
      </c>
      <c r="D2384" s="78">
        <f t="shared" si="112"/>
        <v>-5.0044701049999993</v>
      </c>
      <c r="E2384" s="78">
        <f t="shared" si="113"/>
        <v>2.5888519890000001</v>
      </c>
      <c r="F2384" s="76" t="str">
        <f>VLOOKUP(L2384,Mapping!D:H,5,0)</f>
        <v>AUM</v>
      </c>
      <c r="G2384" s="1" t="s">
        <v>648</v>
      </c>
      <c r="H2384" s="1" t="s">
        <v>428</v>
      </c>
      <c r="I2384" s="1" t="s">
        <v>431</v>
      </c>
      <c r="J2384" s="6">
        <v>212000</v>
      </c>
      <c r="K2384" s="1" t="s">
        <v>681</v>
      </c>
      <c r="L2384" s="6">
        <v>212150</v>
      </c>
      <c r="M2384" s="2">
        <v>0</v>
      </c>
      <c r="N2384" s="1" t="s">
        <v>907</v>
      </c>
      <c r="O2384" s="1" t="s">
        <v>651</v>
      </c>
      <c r="P2384" s="2">
        <v>0</v>
      </c>
      <c r="Q2384" s="2">
        <v>75933220.939999998</v>
      </c>
      <c r="R2384" s="2">
        <v>-50044701.049999997</v>
      </c>
      <c r="S2384" s="2">
        <v>0</v>
      </c>
      <c r="T2384" s="2">
        <v>0</v>
      </c>
      <c r="U2384" s="2">
        <v>25888519.890000001</v>
      </c>
      <c r="V2384" s="2">
        <v>0</v>
      </c>
      <c r="W2384" s="2">
        <v>75933220.939999998</v>
      </c>
      <c r="X2384" s="2">
        <v>-50044701.049999997</v>
      </c>
      <c r="Y2384" s="2">
        <v>0</v>
      </c>
      <c r="Z2384" s="2">
        <v>0</v>
      </c>
      <c r="AA2384" s="2">
        <v>25888519.890000001</v>
      </c>
    </row>
    <row r="2385" spans="1:27" ht="15" customHeight="1" x14ac:dyDescent="0.25">
      <c r="A2385" s="75" t="str">
        <f t="shared" si="111"/>
        <v>LEMIDFIgnore</v>
      </c>
      <c r="B2385" s="75" t="str">
        <f>VLOOKUP(L2385,Mapping!D:F,3,0)</f>
        <v>Ignore</v>
      </c>
      <c r="C2385" s="75" t="str">
        <f>VLOOKUP(L2385,Mapping!D:G,4,0)</f>
        <v>Ignore</v>
      </c>
      <c r="D2385" s="78">
        <f t="shared" si="112"/>
        <v>1.497568274</v>
      </c>
      <c r="E2385" s="78">
        <f t="shared" si="113"/>
        <v>0</v>
      </c>
      <c r="F2385" s="76" t="str">
        <f>VLOOKUP(L2385,Mapping!D:H,5,0)</f>
        <v>AUM</v>
      </c>
      <c r="G2385" s="1" t="s">
        <v>648</v>
      </c>
      <c r="H2385" s="1" t="s">
        <v>428</v>
      </c>
      <c r="I2385" s="1" t="s">
        <v>431</v>
      </c>
      <c r="J2385" s="6">
        <v>212000</v>
      </c>
      <c r="K2385" s="1" t="s">
        <v>681</v>
      </c>
      <c r="L2385" s="6">
        <v>212154</v>
      </c>
      <c r="M2385" s="2">
        <v>0</v>
      </c>
      <c r="N2385" s="1" t="s">
        <v>1464</v>
      </c>
      <c r="O2385" s="1" t="s">
        <v>651</v>
      </c>
      <c r="P2385" s="2">
        <v>-14975682.74</v>
      </c>
      <c r="Q2385" s="2">
        <v>0</v>
      </c>
      <c r="R2385" s="2">
        <v>0</v>
      </c>
      <c r="S2385" s="2">
        <v>14975682.74</v>
      </c>
      <c r="T2385" s="2">
        <v>0</v>
      </c>
      <c r="U2385" s="2">
        <v>0</v>
      </c>
      <c r="V2385" s="2">
        <v>-14975682.74</v>
      </c>
      <c r="W2385" s="2">
        <v>0</v>
      </c>
      <c r="X2385" s="2">
        <v>0</v>
      </c>
      <c r="Y2385" s="2">
        <v>14975682.74</v>
      </c>
      <c r="Z2385" s="2">
        <v>0</v>
      </c>
      <c r="AA2385" s="2">
        <v>0</v>
      </c>
    </row>
    <row r="2386" spans="1:27" ht="15" customHeight="1" x14ac:dyDescent="0.25">
      <c r="A2386" s="75" t="str">
        <f t="shared" si="111"/>
        <v>LEMIDFIgnore</v>
      </c>
      <c r="B2386" s="75" t="str">
        <f>VLOOKUP(L2386,Mapping!D:F,3,0)</f>
        <v>Ignore</v>
      </c>
      <c r="C2386" s="75" t="str">
        <f>VLOOKUP(L2386,Mapping!D:G,4,0)</f>
        <v>Ignore</v>
      </c>
      <c r="D2386" s="78">
        <f t="shared" si="112"/>
        <v>-5.3594999999999997E-2</v>
      </c>
      <c r="E2386" s="78">
        <f t="shared" si="113"/>
        <v>0</v>
      </c>
      <c r="F2386" s="76" t="str">
        <f>VLOOKUP(L2386,Mapping!D:H,5,0)</f>
        <v>AUM</v>
      </c>
      <c r="G2386" s="1" t="s">
        <v>648</v>
      </c>
      <c r="H2386" s="1" t="s">
        <v>428</v>
      </c>
      <c r="I2386" s="1" t="s">
        <v>431</v>
      </c>
      <c r="J2386" s="6">
        <v>212000</v>
      </c>
      <c r="K2386" s="1" t="s">
        <v>681</v>
      </c>
      <c r="L2386" s="6">
        <v>212183</v>
      </c>
      <c r="M2386" s="2">
        <v>0</v>
      </c>
      <c r="N2386" s="1" t="s">
        <v>1465</v>
      </c>
      <c r="O2386" s="1" t="s">
        <v>651</v>
      </c>
      <c r="P2386" s="2">
        <v>0</v>
      </c>
      <c r="Q2386" s="2">
        <v>535950</v>
      </c>
      <c r="R2386" s="2">
        <v>-535950</v>
      </c>
      <c r="S2386" s="2">
        <v>0</v>
      </c>
      <c r="T2386" s="2">
        <v>0</v>
      </c>
      <c r="U2386" s="2">
        <v>0</v>
      </c>
      <c r="V2386" s="2">
        <v>0</v>
      </c>
      <c r="W2386" s="2">
        <v>535950</v>
      </c>
      <c r="X2386" s="2">
        <v>-535950</v>
      </c>
      <c r="Y2386" s="2">
        <v>0</v>
      </c>
      <c r="Z2386" s="2">
        <v>0</v>
      </c>
      <c r="AA2386" s="2">
        <v>0</v>
      </c>
    </row>
    <row r="2387" spans="1:27" ht="15" customHeight="1" x14ac:dyDescent="0.25">
      <c r="A2387" s="75" t="str">
        <f t="shared" si="111"/>
        <v>LEMIDFIgnore</v>
      </c>
      <c r="B2387" s="75" t="str">
        <f>VLOOKUP(L2387,Mapping!D:F,3,0)</f>
        <v>Ignore</v>
      </c>
      <c r="C2387" s="75" t="str">
        <f>VLOOKUP(L2387,Mapping!D:G,4,0)</f>
        <v>Ignore</v>
      </c>
      <c r="D2387" s="78">
        <f t="shared" si="112"/>
        <v>-1.2241486999999999E-2</v>
      </c>
      <c r="E2387" s="78">
        <f t="shared" si="113"/>
        <v>1.2952585000000001E-2</v>
      </c>
      <c r="F2387" s="76" t="str">
        <f>VLOOKUP(L2387,Mapping!D:H,5,0)</f>
        <v>AUM</v>
      </c>
      <c r="G2387" s="1" t="s">
        <v>648</v>
      </c>
      <c r="H2387" s="1" t="s">
        <v>428</v>
      </c>
      <c r="I2387" s="1" t="s">
        <v>431</v>
      </c>
      <c r="J2387" s="6">
        <v>212000</v>
      </c>
      <c r="K2387" s="1" t="s">
        <v>681</v>
      </c>
      <c r="L2387" s="6">
        <v>212185</v>
      </c>
      <c r="M2387" s="2">
        <v>0</v>
      </c>
      <c r="N2387" s="1" t="s">
        <v>1020</v>
      </c>
      <c r="O2387" s="1" t="s">
        <v>651</v>
      </c>
      <c r="P2387" s="2">
        <v>0</v>
      </c>
      <c r="Q2387" s="2">
        <v>251940.72</v>
      </c>
      <c r="R2387" s="2">
        <v>-122414.87</v>
      </c>
      <c r="S2387" s="2">
        <v>0</v>
      </c>
      <c r="T2387" s="2">
        <v>0</v>
      </c>
      <c r="U2387" s="2">
        <v>129525.85</v>
      </c>
      <c r="V2387" s="2">
        <v>0</v>
      </c>
      <c r="W2387" s="2">
        <v>251940.72</v>
      </c>
      <c r="X2387" s="2">
        <v>-122414.87</v>
      </c>
      <c r="Y2387" s="2">
        <v>0</v>
      </c>
      <c r="Z2387" s="2">
        <v>0</v>
      </c>
      <c r="AA2387" s="2">
        <v>129525.85</v>
      </c>
    </row>
    <row r="2388" spans="1:27" ht="15" customHeight="1" x14ac:dyDescent="0.25">
      <c r="A2388" s="75" t="str">
        <f t="shared" si="111"/>
        <v>LEMIDFIgnore</v>
      </c>
      <c r="B2388" s="75" t="str">
        <f>VLOOKUP(L2388,Mapping!D:F,3,0)</f>
        <v>Ignore</v>
      </c>
      <c r="C2388" s="75" t="str">
        <f>VLOOKUP(L2388,Mapping!D:G,4,0)</f>
        <v>Ignore</v>
      </c>
      <c r="D2388" s="78">
        <f t="shared" si="112"/>
        <v>-0.101749126</v>
      </c>
      <c r="E2388" s="78">
        <f t="shared" si="113"/>
        <v>3.4999999999999996E-8</v>
      </c>
      <c r="F2388" s="76" t="str">
        <f>VLOOKUP(L2388,Mapping!D:H,5,0)</f>
        <v>AUM</v>
      </c>
      <c r="G2388" s="1" t="s">
        <v>648</v>
      </c>
      <c r="H2388" s="1" t="s">
        <v>428</v>
      </c>
      <c r="I2388" s="1" t="s">
        <v>431</v>
      </c>
      <c r="J2388" s="6">
        <v>212000</v>
      </c>
      <c r="K2388" s="1" t="s">
        <v>681</v>
      </c>
      <c r="L2388" s="6">
        <v>212187</v>
      </c>
      <c r="M2388" s="2">
        <v>0</v>
      </c>
      <c r="N2388" s="1" t="s">
        <v>1203</v>
      </c>
      <c r="O2388" s="1" t="s">
        <v>651</v>
      </c>
      <c r="P2388" s="2">
        <v>0</v>
      </c>
      <c r="Q2388" s="2">
        <v>1017491.61</v>
      </c>
      <c r="R2388" s="2">
        <v>-1017491.26</v>
      </c>
      <c r="S2388" s="2">
        <v>0</v>
      </c>
      <c r="T2388" s="2">
        <v>0</v>
      </c>
      <c r="U2388" s="2">
        <v>0.35</v>
      </c>
      <c r="V2388" s="2">
        <v>0</v>
      </c>
      <c r="W2388" s="2">
        <v>1017491.61</v>
      </c>
      <c r="X2388" s="2">
        <v>-1017491.26</v>
      </c>
      <c r="Y2388" s="2">
        <v>0</v>
      </c>
      <c r="Z2388" s="2">
        <v>0</v>
      </c>
      <c r="AA2388" s="2">
        <v>0.35</v>
      </c>
    </row>
    <row r="2389" spans="1:27" ht="15" customHeight="1" x14ac:dyDescent="0.25">
      <c r="A2389" s="75" t="str">
        <f t="shared" si="111"/>
        <v>LEMIDFIgnore</v>
      </c>
      <c r="B2389" s="75" t="str">
        <f>VLOOKUP(L2389,Mapping!D:F,3,0)</f>
        <v>Ignore</v>
      </c>
      <c r="C2389" s="75" t="str">
        <f>VLOOKUP(L2389,Mapping!D:G,4,0)</f>
        <v>Ignore</v>
      </c>
      <c r="D2389" s="78">
        <f t="shared" si="112"/>
        <v>-1.6480241E-2</v>
      </c>
      <c r="E2389" s="78">
        <f t="shared" si="113"/>
        <v>2.5955489999999999E-3</v>
      </c>
      <c r="F2389" s="76" t="str">
        <f>VLOOKUP(L2389,Mapping!D:H,5,0)</f>
        <v>AUM</v>
      </c>
      <c r="G2389" s="1" t="s">
        <v>648</v>
      </c>
      <c r="H2389" s="1" t="s">
        <v>428</v>
      </c>
      <c r="I2389" s="1" t="s">
        <v>431</v>
      </c>
      <c r="J2389" s="6">
        <v>212000</v>
      </c>
      <c r="K2389" s="1" t="s">
        <v>681</v>
      </c>
      <c r="L2389" s="6">
        <v>212194</v>
      </c>
      <c r="M2389" s="2">
        <v>0</v>
      </c>
      <c r="N2389" s="1" t="s">
        <v>691</v>
      </c>
      <c r="O2389" s="1" t="s">
        <v>651</v>
      </c>
      <c r="P2389" s="2">
        <v>0</v>
      </c>
      <c r="Q2389" s="2">
        <v>190757.9</v>
      </c>
      <c r="R2389" s="2">
        <v>-164802.41</v>
      </c>
      <c r="S2389" s="2">
        <v>0</v>
      </c>
      <c r="T2389" s="2">
        <v>0</v>
      </c>
      <c r="U2389" s="2">
        <v>25955.49</v>
      </c>
      <c r="V2389" s="2">
        <v>0</v>
      </c>
      <c r="W2389" s="2">
        <v>190757.9</v>
      </c>
      <c r="X2389" s="2">
        <v>-164802.41</v>
      </c>
      <c r="Y2389" s="2">
        <v>0</v>
      </c>
      <c r="Z2389" s="2">
        <v>0</v>
      </c>
      <c r="AA2389" s="2">
        <v>25955.49</v>
      </c>
    </row>
    <row r="2390" spans="1:27" ht="15" customHeight="1" x14ac:dyDescent="0.25">
      <c r="A2390" s="75" t="str">
        <f t="shared" si="111"/>
        <v>LEMIDFIgnore</v>
      </c>
      <c r="B2390" s="75" t="str">
        <f>VLOOKUP(L2390,Mapping!D:F,3,0)</f>
        <v>Ignore</v>
      </c>
      <c r="C2390" s="75" t="str">
        <f>VLOOKUP(L2390,Mapping!D:G,4,0)</f>
        <v>Ignore</v>
      </c>
      <c r="D2390" s="78">
        <f t="shared" si="112"/>
        <v>-3.3149999999999998E-3</v>
      </c>
      <c r="E2390" s="78">
        <f t="shared" si="113"/>
        <v>0</v>
      </c>
      <c r="F2390" s="76" t="str">
        <f>VLOOKUP(L2390,Mapping!D:H,5,0)</f>
        <v>AUM</v>
      </c>
      <c r="G2390" s="1" t="s">
        <v>648</v>
      </c>
      <c r="H2390" s="1" t="s">
        <v>428</v>
      </c>
      <c r="I2390" s="1" t="s">
        <v>431</v>
      </c>
      <c r="J2390" s="6">
        <v>212000</v>
      </c>
      <c r="K2390" s="1" t="s">
        <v>681</v>
      </c>
      <c r="L2390" s="6">
        <v>212197</v>
      </c>
      <c r="M2390" s="2">
        <v>0</v>
      </c>
      <c r="N2390" s="1" t="s">
        <v>942</v>
      </c>
      <c r="O2390" s="1" t="s">
        <v>651</v>
      </c>
      <c r="P2390" s="2">
        <v>0</v>
      </c>
      <c r="Q2390" s="2">
        <v>33150</v>
      </c>
      <c r="R2390" s="2">
        <v>-33150</v>
      </c>
      <c r="S2390" s="2">
        <v>0</v>
      </c>
      <c r="T2390" s="2">
        <v>0</v>
      </c>
      <c r="U2390" s="2">
        <v>0</v>
      </c>
      <c r="V2390" s="2">
        <v>0</v>
      </c>
      <c r="W2390" s="2">
        <v>33150</v>
      </c>
      <c r="X2390" s="2">
        <v>-33150</v>
      </c>
      <c r="Y2390" s="2">
        <v>0</v>
      </c>
      <c r="Z2390" s="2">
        <v>0</v>
      </c>
      <c r="AA2390" s="2">
        <v>0</v>
      </c>
    </row>
    <row r="2391" spans="1:27" ht="15" customHeight="1" x14ac:dyDescent="0.25">
      <c r="A2391" s="75" t="str">
        <f t="shared" si="111"/>
        <v>LEMIDFIgnore</v>
      </c>
      <c r="B2391" s="75" t="str">
        <f>VLOOKUP(L2391,Mapping!D:F,3,0)</f>
        <v>Ignore</v>
      </c>
      <c r="C2391" s="75" t="str">
        <f>VLOOKUP(L2391,Mapping!D:G,4,0)</f>
        <v>Ignore</v>
      </c>
      <c r="D2391" s="78">
        <f t="shared" si="112"/>
        <v>0.79203174800000009</v>
      </c>
      <c r="E2391" s="78">
        <f t="shared" si="113"/>
        <v>0.79203167900000004</v>
      </c>
      <c r="F2391" s="76" t="str">
        <f>VLOOKUP(L2391,Mapping!D:H,5,0)</f>
        <v>AUM</v>
      </c>
      <c r="G2391" s="1" t="s">
        <v>648</v>
      </c>
      <c r="H2391" s="1" t="s">
        <v>428</v>
      </c>
      <c r="I2391" s="1" t="s">
        <v>431</v>
      </c>
      <c r="J2391" s="6">
        <v>212000</v>
      </c>
      <c r="K2391" s="1" t="s">
        <v>681</v>
      </c>
      <c r="L2391" s="6">
        <v>212220</v>
      </c>
      <c r="M2391" s="2">
        <v>0</v>
      </c>
      <c r="N2391" s="1" t="s">
        <v>692</v>
      </c>
      <c r="O2391" s="1" t="s">
        <v>651</v>
      </c>
      <c r="P2391" s="2">
        <v>-0.69</v>
      </c>
      <c r="Q2391" s="2">
        <v>0</v>
      </c>
      <c r="R2391" s="2">
        <v>0</v>
      </c>
      <c r="S2391" s="2">
        <v>7920317.4800000004</v>
      </c>
      <c r="T2391" s="2">
        <v>0</v>
      </c>
      <c r="U2391" s="2">
        <v>7920316.79</v>
      </c>
      <c r="V2391" s="2">
        <v>-0.69</v>
      </c>
      <c r="W2391" s="2">
        <v>0</v>
      </c>
      <c r="X2391" s="2">
        <v>0</v>
      </c>
      <c r="Y2391" s="2">
        <v>7920317.4800000004</v>
      </c>
      <c r="Z2391" s="2">
        <v>0</v>
      </c>
      <c r="AA2391" s="2">
        <v>7920316.79</v>
      </c>
    </row>
    <row r="2392" spans="1:27" ht="15" customHeight="1" x14ac:dyDescent="0.25">
      <c r="A2392" s="75" t="str">
        <f t="shared" si="111"/>
        <v>LEMIDFIgnore</v>
      </c>
      <c r="B2392" s="75" t="str">
        <f>VLOOKUP(L2392,Mapping!D:F,3,0)</f>
        <v>Ignore</v>
      </c>
      <c r="C2392" s="75" t="str">
        <f>VLOOKUP(L2392,Mapping!D:G,4,0)</f>
        <v>Ignore</v>
      </c>
      <c r="D2392" s="78">
        <f t="shared" si="112"/>
        <v>-0.72456530299999999</v>
      </c>
      <c r="E2392" s="78">
        <f t="shared" si="113"/>
        <v>-0.72456530299999999</v>
      </c>
      <c r="F2392" s="76" t="str">
        <f>VLOOKUP(L2392,Mapping!D:H,5,0)</f>
        <v>AUM</v>
      </c>
      <c r="G2392" s="1" t="s">
        <v>648</v>
      </c>
      <c r="H2392" s="1" t="s">
        <v>428</v>
      </c>
      <c r="I2392" s="1" t="s">
        <v>431</v>
      </c>
      <c r="J2392" s="6">
        <v>212000</v>
      </c>
      <c r="K2392" s="1" t="s">
        <v>681</v>
      </c>
      <c r="L2392" s="6">
        <v>212223</v>
      </c>
      <c r="M2392" s="2">
        <v>0</v>
      </c>
      <c r="N2392" s="1" t="s">
        <v>693</v>
      </c>
      <c r="O2392" s="1" t="s">
        <v>651</v>
      </c>
      <c r="P2392" s="2">
        <v>0</v>
      </c>
      <c r="Q2392" s="2">
        <v>0</v>
      </c>
      <c r="R2392" s="2">
        <v>-7245653.0300000003</v>
      </c>
      <c r="S2392" s="2">
        <v>0</v>
      </c>
      <c r="T2392" s="2">
        <v>-7245653.0300000003</v>
      </c>
      <c r="U2392" s="2">
        <v>0</v>
      </c>
      <c r="V2392" s="2">
        <v>0</v>
      </c>
      <c r="W2392" s="2">
        <v>0</v>
      </c>
      <c r="X2392" s="2">
        <v>-7245653.0300000003</v>
      </c>
      <c r="Y2392" s="2">
        <v>0</v>
      </c>
      <c r="Z2392" s="2">
        <v>-7245653.0300000003</v>
      </c>
      <c r="AA2392" s="2">
        <v>0</v>
      </c>
    </row>
    <row r="2393" spans="1:27" ht="15" customHeight="1" x14ac:dyDescent="0.25">
      <c r="A2393" s="75" t="str">
        <f t="shared" si="111"/>
        <v>LEMIDFIgnore</v>
      </c>
      <c r="B2393" s="75" t="str">
        <f>VLOOKUP(L2393,Mapping!D:F,3,0)</f>
        <v>Ignore</v>
      </c>
      <c r="C2393" s="75" t="str">
        <f>VLOOKUP(L2393,Mapping!D:G,4,0)</f>
        <v>Ignore</v>
      </c>
      <c r="D2393" s="78">
        <f t="shared" si="112"/>
        <v>0.81030577100000001</v>
      </c>
      <c r="E2393" s="78">
        <f t="shared" si="113"/>
        <v>0.91343898800000012</v>
      </c>
      <c r="F2393" s="76" t="str">
        <f>VLOOKUP(L2393,Mapping!D:H,5,0)</f>
        <v>AUM</v>
      </c>
      <c r="G2393" s="1" t="s">
        <v>648</v>
      </c>
      <c r="H2393" s="1" t="s">
        <v>428</v>
      </c>
      <c r="I2393" s="1" t="s">
        <v>431</v>
      </c>
      <c r="J2393" s="6">
        <v>212000</v>
      </c>
      <c r="K2393" s="1" t="s">
        <v>681</v>
      </c>
      <c r="L2393" s="6">
        <v>212227</v>
      </c>
      <c r="M2393" s="2">
        <v>0</v>
      </c>
      <c r="N2393" s="1" t="s">
        <v>836</v>
      </c>
      <c r="O2393" s="1" t="s">
        <v>651</v>
      </c>
      <c r="P2393" s="2">
        <v>0</v>
      </c>
      <c r="Q2393" s="2">
        <v>1031332.17</v>
      </c>
      <c r="R2393" s="2">
        <v>0</v>
      </c>
      <c r="S2393" s="2">
        <v>8103057.71</v>
      </c>
      <c r="T2393" s="2">
        <v>0</v>
      </c>
      <c r="U2393" s="2">
        <v>9134389.8800000008</v>
      </c>
      <c r="V2393" s="2">
        <v>0</v>
      </c>
      <c r="W2393" s="2">
        <v>1031332.17</v>
      </c>
      <c r="X2393" s="2">
        <v>0</v>
      </c>
      <c r="Y2393" s="2">
        <v>8103057.71</v>
      </c>
      <c r="Z2393" s="2">
        <v>0</v>
      </c>
      <c r="AA2393" s="2">
        <v>9134389.8800000008</v>
      </c>
    </row>
    <row r="2394" spans="1:27" ht="15" customHeight="1" x14ac:dyDescent="0.25">
      <c r="A2394" s="75" t="str">
        <f t="shared" si="111"/>
        <v>LEMIDFIgnore</v>
      </c>
      <c r="B2394" s="75" t="str">
        <f>VLOOKUP(L2394,Mapping!D:F,3,0)</f>
        <v>Ignore</v>
      </c>
      <c r="C2394" s="75" t="str">
        <f>VLOOKUP(L2394,Mapping!D:G,4,0)</f>
        <v>Ignore</v>
      </c>
      <c r="D2394" s="78">
        <f t="shared" si="112"/>
        <v>7.3199000000000002E-5</v>
      </c>
      <c r="E2394" s="78">
        <f t="shared" si="113"/>
        <v>3.0027199999999997E-4</v>
      </c>
      <c r="F2394" s="76" t="str">
        <f>VLOOKUP(L2394,Mapping!D:H,5,0)</f>
        <v>AUM</v>
      </c>
      <c r="G2394" s="1" t="s">
        <v>648</v>
      </c>
      <c r="H2394" s="1" t="s">
        <v>428</v>
      </c>
      <c r="I2394" s="1" t="s">
        <v>431</v>
      </c>
      <c r="J2394" s="6">
        <v>212000</v>
      </c>
      <c r="K2394" s="1" t="s">
        <v>681</v>
      </c>
      <c r="L2394" s="6">
        <v>212231</v>
      </c>
      <c r="M2394" s="2">
        <v>0</v>
      </c>
      <c r="N2394" s="1" t="s">
        <v>910</v>
      </c>
      <c r="O2394" s="1" t="s">
        <v>651</v>
      </c>
      <c r="P2394" s="2">
        <v>0</v>
      </c>
      <c r="Q2394" s="2">
        <v>2270.73</v>
      </c>
      <c r="R2394" s="2">
        <v>0</v>
      </c>
      <c r="S2394" s="2">
        <v>731.99</v>
      </c>
      <c r="T2394" s="2">
        <v>0</v>
      </c>
      <c r="U2394" s="2">
        <v>3002.72</v>
      </c>
      <c r="V2394" s="2">
        <v>0</v>
      </c>
      <c r="W2394" s="2">
        <v>2270.73</v>
      </c>
      <c r="X2394" s="2">
        <v>0</v>
      </c>
      <c r="Y2394" s="2">
        <v>731.99</v>
      </c>
      <c r="Z2394" s="2">
        <v>0</v>
      </c>
      <c r="AA2394" s="2">
        <v>3002.72</v>
      </c>
    </row>
    <row r="2395" spans="1:27" ht="15" customHeight="1" x14ac:dyDescent="0.25">
      <c r="A2395" s="75" t="str">
        <f t="shared" si="111"/>
        <v>LEMIDFIgnore</v>
      </c>
      <c r="B2395" s="75" t="str">
        <f>VLOOKUP(L2395,Mapping!D:F,3,0)</f>
        <v>Ignore</v>
      </c>
      <c r="C2395" s="75" t="str">
        <f>VLOOKUP(L2395,Mapping!D:G,4,0)</f>
        <v>Ignore</v>
      </c>
      <c r="D2395" s="78">
        <f t="shared" si="112"/>
        <v>7.6518000000000003E-3</v>
      </c>
      <c r="E2395" s="78">
        <f t="shared" si="113"/>
        <v>1.3814399999999999E-2</v>
      </c>
      <c r="F2395" s="76" t="str">
        <f>VLOOKUP(L2395,Mapping!D:H,5,0)</f>
        <v>AUM</v>
      </c>
      <c r="G2395" s="1" t="s">
        <v>648</v>
      </c>
      <c r="H2395" s="1" t="s">
        <v>428</v>
      </c>
      <c r="I2395" s="1" t="s">
        <v>431</v>
      </c>
      <c r="J2395" s="6">
        <v>212000</v>
      </c>
      <c r="K2395" s="1" t="s">
        <v>681</v>
      </c>
      <c r="L2395" s="6">
        <v>212233</v>
      </c>
      <c r="M2395" s="2">
        <v>0</v>
      </c>
      <c r="N2395" s="1" t="s">
        <v>694</v>
      </c>
      <c r="O2395" s="1" t="s">
        <v>651</v>
      </c>
      <c r="P2395" s="2">
        <v>0</v>
      </c>
      <c r="Q2395" s="2">
        <v>61626</v>
      </c>
      <c r="R2395" s="2">
        <v>0</v>
      </c>
      <c r="S2395" s="2">
        <v>76518</v>
      </c>
      <c r="T2395" s="2">
        <v>0</v>
      </c>
      <c r="U2395" s="2">
        <v>138144</v>
      </c>
      <c r="V2395" s="2">
        <v>0</v>
      </c>
      <c r="W2395" s="2">
        <v>61626</v>
      </c>
      <c r="X2395" s="2">
        <v>0</v>
      </c>
      <c r="Y2395" s="2">
        <v>76518</v>
      </c>
      <c r="Z2395" s="2">
        <v>0</v>
      </c>
      <c r="AA2395" s="2">
        <v>138144</v>
      </c>
    </row>
    <row r="2396" spans="1:27" ht="15" customHeight="1" x14ac:dyDescent="0.25">
      <c r="A2396" s="75" t="str">
        <f t="shared" si="111"/>
        <v>LEMIDFIgnore</v>
      </c>
      <c r="B2396" s="75" t="str">
        <f>VLOOKUP(L2396,Mapping!D:F,3,0)</f>
        <v>Ignore</v>
      </c>
      <c r="C2396" s="75" t="str">
        <f>VLOOKUP(L2396,Mapping!D:G,4,0)</f>
        <v>Ignore</v>
      </c>
      <c r="D2396" s="78">
        <f t="shared" si="112"/>
        <v>3.4608680000000002E-3</v>
      </c>
      <c r="E2396" s="78">
        <f t="shared" si="113"/>
        <v>1.2084151E-2</v>
      </c>
      <c r="F2396" s="76" t="str">
        <f>VLOOKUP(L2396,Mapping!D:H,5,0)</f>
        <v>AUM</v>
      </c>
      <c r="G2396" s="1" t="s">
        <v>648</v>
      </c>
      <c r="H2396" s="1" t="s">
        <v>428</v>
      </c>
      <c r="I2396" s="1" t="s">
        <v>431</v>
      </c>
      <c r="J2396" s="6">
        <v>212000</v>
      </c>
      <c r="K2396" s="1" t="s">
        <v>681</v>
      </c>
      <c r="L2396" s="6">
        <v>212240</v>
      </c>
      <c r="M2396" s="2">
        <v>0</v>
      </c>
      <c r="N2396" s="1" t="s">
        <v>695</v>
      </c>
      <c r="O2396" s="1" t="s">
        <v>651</v>
      </c>
      <c r="P2396" s="2">
        <v>0</v>
      </c>
      <c r="Q2396" s="2">
        <v>86232.83</v>
      </c>
      <c r="R2396" s="2">
        <v>0</v>
      </c>
      <c r="S2396" s="2">
        <v>34608.68</v>
      </c>
      <c r="T2396" s="2">
        <v>0</v>
      </c>
      <c r="U2396" s="2">
        <v>120841.51</v>
      </c>
      <c r="V2396" s="2">
        <v>0</v>
      </c>
      <c r="W2396" s="2">
        <v>86232.83</v>
      </c>
      <c r="X2396" s="2">
        <v>0</v>
      </c>
      <c r="Y2396" s="2">
        <v>34608.68</v>
      </c>
      <c r="Z2396" s="2">
        <v>0</v>
      </c>
      <c r="AA2396" s="2">
        <v>120841.51</v>
      </c>
    </row>
    <row r="2397" spans="1:27" ht="15" customHeight="1" x14ac:dyDescent="0.25">
      <c r="A2397" s="75" t="str">
        <f t="shared" si="111"/>
        <v>LEMIDFIgnore</v>
      </c>
      <c r="B2397" s="75" t="str">
        <f>VLOOKUP(L2397,Mapping!D:F,3,0)</f>
        <v>Ignore</v>
      </c>
      <c r="C2397" s="75" t="str">
        <f>VLOOKUP(L2397,Mapping!D:G,4,0)</f>
        <v>Ignore</v>
      </c>
      <c r="D2397" s="78">
        <f t="shared" si="112"/>
        <v>3.0774999999999999E-3</v>
      </c>
      <c r="E2397" s="78">
        <f t="shared" si="113"/>
        <v>4.9012500000000002E-3</v>
      </c>
      <c r="F2397" s="76" t="str">
        <f>VLOOKUP(L2397,Mapping!D:H,5,0)</f>
        <v>AUM</v>
      </c>
      <c r="G2397" s="1" t="s">
        <v>648</v>
      </c>
      <c r="H2397" s="1" t="s">
        <v>428</v>
      </c>
      <c r="I2397" s="1" t="s">
        <v>431</v>
      </c>
      <c r="J2397" s="6">
        <v>212000</v>
      </c>
      <c r="K2397" s="1" t="s">
        <v>681</v>
      </c>
      <c r="L2397" s="6">
        <v>212247</v>
      </c>
      <c r="M2397" s="2">
        <v>0</v>
      </c>
      <c r="N2397" s="1" t="s">
        <v>696</v>
      </c>
      <c r="O2397" s="1" t="s">
        <v>651</v>
      </c>
      <c r="P2397" s="2">
        <v>0</v>
      </c>
      <c r="Q2397" s="2">
        <v>18237.5</v>
      </c>
      <c r="R2397" s="2">
        <v>0</v>
      </c>
      <c r="S2397" s="2">
        <v>30775</v>
      </c>
      <c r="T2397" s="2">
        <v>0</v>
      </c>
      <c r="U2397" s="2">
        <v>49012.5</v>
      </c>
      <c r="V2397" s="2">
        <v>0</v>
      </c>
      <c r="W2397" s="2">
        <v>18237.5</v>
      </c>
      <c r="X2397" s="2">
        <v>0</v>
      </c>
      <c r="Y2397" s="2">
        <v>30775</v>
      </c>
      <c r="Z2397" s="2">
        <v>0</v>
      </c>
      <c r="AA2397" s="2">
        <v>49012.5</v>
      </c>
    </row>
    <row r="2398" spans="1:27" ht="15" customHeight="1" x14ac:dyDescent="0.25">
      <c r="A2398" s="75" t="str">
        <f t="shared" si="111"/>
        <v>LEMIDFIgnore</v>
      </c>
      <c r="B2398" s="75" t="str">
        <f>VLOOKUP(L2398,Mapping!D:F,3,0)</f>
        <v>Ignore</v>
      </c>
      <c r="C2398" s="75" t="str">
        <f>VLOOKUP(L2398,Mapping!D:G,4,0)</f>
        <v>Ignore</v>
      </c>
      <c r="D2398" s="78">
        <f t="shared" si="112"/>
        <v>-7.7313999999999999E-5</v>
      </c>
      <c r="E2398" s="78">
        <f t="shared" si="113"/>
        <v>4.5478199999999998E-4</v>
      </c>
      <c r="F2398" s="76" t="str">
        <f>VLOOKUP(L2398,Mapping!D:H,5,0)</f>
        <v>AUM</v>
      </c>
      <c r="G2398" s="1" t="s">
        <v>648</v>
      </c>
      <c r="H2398" s="1" t="s">
        <v>428</v>
      </c>
      <c r="I2398" s="1" t="s">
        <v>431</v>
      </c>
      <c r="J2398" s="6">
        <v>212000</v>
      </c>
      <c r="K2398" s="1" t="s">
        <v>681</v>
      </c>
      <c r="L2398" s="6">
        <v>212252</v>
      </c>
      <c r="M2398" s="2">
        <v>0</v>
      </c>
      <c r="N2398" s="1" t="s">
        <v>697</v>
      </c>
      <c r="O2398" s="1" t="s">
        <v>651</v>
      </c>
      <c r="P2398" s="2">
        <v>0</v>
      </c>
      <c r="Q2398" s="2">
        <v>5320.96</v>
      </c>
      <c r="R2398" s="2">
        <v>-773.14</v>
      </c>
      <c r="S2398" s="2">
        <v>0</v>
      </c>
      <c r="T2398" s="2">
        <v>0</v>
      </c>
      <c r="U2398" s="2">
        <v>4547.82</v>
      </c>
      <c r="V2398" s="2">
        <v>0</v>
      </c>
      <c r="W2398" s="2">
        <v>5320.96</v>
      </c>
      <c r="X2398" s="2">
        <v>-773.14</v>
      </c>
      <c r="Y2398" s="2">
        <v>0</v>
      </c>
      <c r="Z2398" s="2">
        <v>0</v>
      </c>
      <c r="AA2398" s="2">
        <v>4547.82</v>
      </c>
    </row>
    <row r="2399" spans="1:27" ht="15" customHeight="1" x14ac:dyDescent="0.25">
      <c r="A2399" s="75" t="str">
        <f t="shared" si="111"/>
        <v>LEMIDFIgnore</v>
      </c>
      <c r="B2399" s="75" t="str">
        <f>VLOOKUP(L2399,Mapping!D:F,3,0)</f>
        <v>Ignore</v>
      </c>
      <c r="C2399" s="75" t="str">
        <f>VLOOKUP(L2399,Mapping!D:G,4,0)</f>
        <v>Ignore</v>
      </c>
      <c r="D2399" s="78">
        <f t="shared" si="112"/>
        <v>1.3119926720000001</v>
      </c>
      <c r="E2399" s="78">
        <f t="shared" si="113"/>
        <v>1.3119926720000001</v>
      </c>
      <c r="F2399" s="76" t="str">
        <f>VLOOKUP(L2399,Mapping!D:H,5,0)</f>
        <v>AUM</v>
      </c>
      <c r="G2399" s="1" t="s">
        <v>648</v>
      </c>
      <c r="H2399" s="1" t="s">
        <v>428</v>
      </c>
      <c r="I2399" s="1" t="s">
        <v>431</v>
      </c>
      <c r="J2399" s="6">
        <v>212000</v>
      </c>
      <c r="K2399" s="1" t="s">
        <v>681</v>
      </c>
      <c r="L2399" s="6">
        <v>212255</v>
      </c>
      <c r="M2399" s="2">
        <v>0</v>
      </c>
      <c r="N2399" s="1" t="s">
        <v>698</v>
      </c>
      <c r="O2399" s="1" t="s">
        <v>651</v>
      </c>
      <c r="P2399" s="2">
        <v>0</v>
      </c>
      <c r="Q2399" s="2">
        <v>0</v>
      </c>
      <c r="R2399" s="2">
        <v>0</v>
      </c>
      <c r="S2399" s="2">
        <v>13119926.720000001</v>
      </c>
      <c r="T2399" s="2">
        <v>0</v>
      </c>
      <c r="U2399" s="2">
        <v>13119926.720000001</v>
      </c>
      <c r="V2399" s="2">
        <v>0</v>
      </c>
      <c r="W2399" s="2">
        <v>0</v>
      </c>
      <c r="X2399" s="2">
        <v>0</v>
      </c>
      <c r="Y2399" s="2">
        <v>13119926.720000001</v>
      </c>
      <c r="Z2399" s="2">
        <v>0</v>
      </c>
      <c r="AA2399" s="2">
        <v>13119926.720000001</v>
      </c>
    </row>
    <row r="2400" spans="1:27" ht="15" customHeight="1" x14ac:dyDescent="0.25">
      <c r="A2400" s="75" t="str">
        <f t="shared" si="111"/>
        <v>LEMIDFIgnore</v>
      </c>
      <c r="B2400" s="75" t="str">
        <f>VLOOKUP(L2400,Mapping!D:F,3,0)</f>
        <v>Ignore</v>
      </c>
      <c r="C2400" s="75" t="str">
        <f>VLOOKUP(L2400,Mapping!D:G,4,0)</f>
        <v>Ignore</v>
      </c>
      <c r="D2400" s="78">
        <f t="shared" si="112"/>
        <v>7.2500369999999991E-3</v>
      </c>
      <c r="E2400" s="78">
        <f t="shared" si="113"/>
        <v>7.1961694999999992E-2</v>
      </c>
      <c r="F2400" s="76" t="str">
        <f>VLOOKUP(L2400,Mapping!D:H,5,0)</f>
        <v>AUM</v>
      </c>
      <c r="G2400" s="1" t="s">
        <v>648</v>
      </c>
      <c r="H2400" s="1" t="s">
        <v>428</v>
      </c>
      <c r="I2400" s="1" t="s">
        <v>431</v>
      </c>
      <c r="J2400" s="6">
        <v>212000</v>
      </c>
      <c r="K2400" s="1" t="s">
        <v>681</v>
      </c>
      <c r="L2400" s="6">
        <v>212271</v>
      </c>
      <c r="M2400" s="2">
        <v>0</v>
      </c>
      <c r="N2400" s="1" t="s">
        <v>700</v>
      </c>
      <c r="O2400" s="1" t="s">
        <v>651</v>
      </c>
      <c r="P2400" s="2">
        <v>0</v>
      </c>
      <c r="Q2400" s="2">
        <v>647116.57999999996</v>
      </c>
      <c r="R2400" s="2">
        <v>0</v>
      </c>
      <c r="S2400" s="2">
        <v>72500.37</v>
      </c>
      <c r="T2400" s="2">
        <v>0</v>
      </c>
      <c r="U2400" s="2">
        <v>719616.95</v>
      </c>
      <c r="V2400" s="2">
        <v>0</v>
      </c>
      <c r="W2400" s="2">
        <v>647116.57999999996</v>
      </c>
      <c r="X2400" s="2">
        <v>0</v>
      </c>
      <c r="Y2400" s="2">
        <v>72500.37</v>
      </c>
      <c r="Z2400" s="2">
        <v>0</v>
      </c>
      <c r="AA2400" s="2">
        <v>719616.95</v>
      </c>
    </row>
    <row r="2401" spans="1:27" ht="15" customHeight="1" x14ac:dyDescent="0.25">
      <c r="A2401" s="75" t="str">
        <f t="shared" si="111"/>
        <v>LEMIDFIgnore</v>
      </c>
      <c r="B2401" s="75" t="str">
        <f>VLOOKUP(L2401,Mapping!D:F,3,0)</f>
        <v>Ignore</v>
      </c>
      <c r="C2401" s="75" t="str">
        <f>VLOOKUP(L2401,Mapping!D:G,4,0)</f>
        <v>Ignore</v>
      </c>
      <c r="D2401" s="78">
        <f t="shared" si="112"/>
        <v>7.2500369999999991E-3</v>
      </c>
      <c r="E2401" s="78">
        <f t="shared" si="113"/>
        <v>7.1961694999999992E-2</v>
      </c>
      <c r="F2401" s="76" t="str">
        <f>VLOOKUP(L2401,Mapping!D:H,5,0)</f>
        <v>AUM</v>
      </c>
      <c r="G2401" s="1" t="s">
        <v>648</v>
      </c>
      <c r="H2401" s="1" t="s">
        <v>428</v>
      </c>
      <c r="I2401" s="1" t="s">
        <v>431</v>
      </c>
      <c r="J2401" s="6">
        <v>212000</v>
      </c>
      <c r="K2401" s="1" t="s">
        <v>681</v>
      </c>
      <c r="L2401" s="6">
        <v>212272</v>
      </c>
      <c r="M2401" s="2">
        <v>0</v>
      </c>
      <c r="N2401" s="1" t="s">
        <v>701</v>
      </c>
      <c r="O2401" s="1" t="s">
        <v>651</v>
      </c>
      <c r="P2401" s="2">
        <v>0</v>
      </c>
      <c r="Q2401" s="2">
        <v>647116.57999999996</v>
      </c>
      <c r="R2401" s="2">
        <v>0</v>
      </c>
      <c r="S2401" s="2">
        <v>72500.37</v>
      </c>
      <c r="T2401" s="2">
        <v>0</v>
      </c>
      <c r="U2401" s="2">
        <v>719616.95</v>
      </c>
      <c r="V2401" s="2">
        <v>0</v>
      </c>
      <c r="W2401" s="2">
        <v>647116.57999999996</v>
      </c>
      <c r="X2401" s="2">
        <v>0</v>
      </c>
      <c r="Y2401" s="2">
        <v>72500.37</v>
      </c>
      <c r="Z2401" s="2">
        <v>0</v>
      </c>
      <c r="AA2401" s="2">
        <v>719616.95</v>
      </c>
    </row>
    <row r="2402" spans="1:27" ht="15" customHeight="1" x14ac:dyDescent="0.25">
      <c r="A2402" s="75" t="str">
        <f t="shared" si="111"/>
        <v>LEMIDFIgnore</v>
      </c>
      <c r="B2402" s="75" t="str">
        <f>VLOOKUP(L2402,Mapping!D:F,3,0)</f>
        <v>Ignore</v>
      </c>
      <c r="C2402" s="75" t="str">
        <f>VLOOKUP(L2402,Mapping!D:G,4,0)</f>
        <v>Ignore</v>
      </c>
      <c r="D2402" s="78">
        <f t="shared" si="112"/>
        <v>-1.8043860000000002E-2</v>
      </c>
      <c r="E2402" s="78">
        <f t="shared" si="113"/>
        <v>8.909050000000001E-4</v>
      </c>
      <c r="F2402" s="76" t="str">
        <f>VLOOKUP(L2402,Mapping!D:H,5,0)</f>
        <v>AUM</v>
      </c>
      <c r="G2402" s="1" t="s">
        <v>648</v>
      </c>
      <c r="H2402" s="1" t="s">
        <v>428</v>
      </c>
      <c r="I2402" s="1" t="s">
        <v>431</v>
      </c>
      <c r="J2402" s="6">
        <v>212000</v>
      </c>
      <c r="K2402" s="1" t="s">
        <v>681</v>
      </c>
      <c r="L2402" s="6">
        <v>212427</v>
      </c>
      <c r="M2402" s="2">
        <v>0</v>
      </c>
      <c r="N2402" s="1" t="s">
        <v>768</v>
      </c>
      <c r="O2402" s="1" t="s">
        <v>651</v>
      </c>
      <c r="P2402" s="2">
        <v>0</v>
      </c>
      <c r="Q2402" s="2">
        <v>189347.65</v>
      </c>
      <c r="R2402" s="2">
        <v>-180438.6</v>
      </c>
      <c r="S2402" s="2">
        <v>0</v>
      </c>
      <c r="T2402" s="2">
        <v>0</v>
      </c>
      <c r="U2402" s="2">
        <v>8909.0500000000011</v>
      </c>
      <c r="V2402" s="2">
        <v>0</v>
      </c>
      <c r="W2402" s="2">
        <v>189347.65</v>
      </c>
      <c r="X2402" s="2">
        <v>-180438.6</v>
      </c>
      <c r="Y2402" s="2">
        <v>0</v>
      </c>
      <c r="Z2402" s="2">
        <v>0</v>
      </c>
      <c r="AA2402" s="2">
        <v>8909.0500000000011</v>
      </c>
    </row>
    <row r="2403" spans="1:27" ht="15" customHeight="1" x14ac:dyDescent="0.25">
      <c r="A2403" s="75" t="str">
        <f t="shared" si="111"/>
        <v>LEMIDFIgnore</v>
      </c>
      <c r="B2403" s="75" t="str">
        <f>VLOOKUP(L2403,Mapping!D:F,3,0)</f>
        <v>Ignore</v>
      </c>
      <c r="C2403" s="75" t="str">
        <f>VLOOKUP(L2403,Mapping!D:G,4,0)</f>
        <v>Ignore</v>
      </c>
      <c r="D2403" s="78">
        <f t="shared" si="112"/>
        <v>3.4608680000000002E-3</v>
      </c>
      <c r="E2403" s="78">
        <f t="shared" si="113"/>
        <v>1.2084151E-2</v>
      </c>
      <c r="F2403" s="76" t="str">
        <f>VLOOKUP(L2403,Mapping!D:H,5,0)</f>
        <v>AUM</v>
      </c>
      <c r="G2403" s="1" t="s">
        <v>648</v>
      </c>
      <c r="H2403" s="1" t="s">
        <v>428</v>
      </c>
      <c r="I2403" s="1" t="s">
        <v>431</v>
      </c>
      <c r="J2403" s="6">
        <v>212000</v>
      </c>
      <c r="K2403" s="1" t="s">
        <v>681</v>
      </c>
      <c r="L2403" s="6">
        <v>213166</v>
      </c>
      <c r="M2403" s="2">
        <v>0</v>
      </c>
      <c r="N2403" s="1" t="s">
        <v>702</v>
      </c>
      <c r="O2403" s="1" t="s">
        <v>651</v>
      </c>
      <c r="P2403" s="2">
        <v>0</v>
      </c>
      <c r="Q2403" s="2">
        <v>86232.83</v>
      </c>
      <c r="R2403" s="2">
        <v>0</v>
      </c>
      <c r="S2403" s="2">
        <v>34608.68</v>
      </c>
      <c r="T2403" s="2">
        <v>0</v>
      </c>
      <c r="U2403" s="2">
        <v>120841.51</v>
      </c>
      <c r="V2403" s="2">
        <v>0</v>
      </c>
      <c r="W2403" s="2">
        <v>86232.83</v>
      </c>
      <c r="X2403" s="2">
        <v>0</v>
      </c>
      <c r="Y2403" s="2">
        <v>34608.68</v>
      </c>
      <c r="Z2403" s="2">
        <v>0</v>
      </c>
      <c r="AA2403" s="2">
        <v>120841.51</v>
      </c>
    </row>
    <row r="2404" spans="1:27" ht="15" customHeight="1" x14ac:dyDescent="0.25">
      <c r="A2404" s="75" t="str">
        <f t="shared" si="111"/>
        <v>LEMIDFIgnore</v>
      </c>
      <c r="B2404" s="75" t="str">
        <f>VLOOKUP(L2404,Mapping!D:F,3,0)</f>
        <v>Ignore</v>
      </c>
      <c r="C2404" s="75" t="str">
        <f>VLOOKUP(L2404,Mapping!D:G,4,0)</f>
        <v>Ignore</v>
      </c>
      <c r="D2404" s="78">
        <f t="shared" si="112"/>
        <v>-1.0246874000000001E-2</v>
      </c>
      <c r="E2404" s="78">
        <f t="shared" si="113"/>
        <v>0</v>
      </c>
      <c r="F2404" s="76" t="str">
        <f>VLOOKUP(L2404,Mapping!D:H,5,0)</f>
        <v>AUM</v>
      </c>
      <c r="G2404" s="1" t="s">
        <v>648</v>
      </c>
      <c r="H2404" s="1" t="s">
        <v>428</v>
      </c>
      <c r="I2404" s="1" t="s">
        <v>431</v>
      </c>
      <c r="J2404" s="6">
        <v>212000</v>
      </c>
      <c r="K2404" s="1" t="s">
        <v>681</v>
      </c>
      <c r="L2404" s="6">
        <v>214100</v>
      </c>
      <c r="M2404" s="2">
        <v>0</v>
      </c>
      <c r="N2404" s="1" t="s">
        <v>944</v>
      </c>
      <c r="O2404" s="1" t="s">
        <v>651</v>
      </c>
      <c r="P2404" s="2">
        <v>0</v>
      </c>
      <c r="Q2404" s="2">
        <v>102468.74</v>
      </c>
      <c r="R2404" s="2">
        <v>-102468.74</v>
      </c>
      <c r="S2404" s="2">
        <v>0</v>
      </c>
      <c r="T2404" s="2">
        <v>0</v>
      </c>
      <c r="U2404" s="2">
        <v>0</v>
      </c>
      <c r="V2404" s="2">
        <v>0</v>
      </c>
      <c r="W2404" s="2">
        <v>102468.74</v>
      </c>
      <c r="X2404" s="2">
        <v>-102468.74</v>
      </c>
      <c r="Y2404" s="2">
        <v>0</v>
      </c>
      <c r="Z2404" s="2">
        <v>0</v>
      </c>
      <c r="AA2404" s="2">
        <v>0</v>
      </c>
    </row>
    <row r="2405" spans="1:27" ht="15" customHeight="1" x14ac:dyDescent="0.25">
      <c r="A2405" s="75" t="str">
        <f t="shared" si="111"/>
        <v>LEMIDFIgnore</v>
      </c>
      <c r="B2405" s="75" t="str">
        <f>VLOOKUP(L2405,Mapping!D:F,3,0)</f>
        <v>Ignore</v>
      </c>
      <c r="C2405" s="75" t="str">
        <f>VLOOKUP(L2405,Mapping!D:G,4,0)</f>
        <v>Ignore</v>
      </c>
      <c r="D2405" s="78">
        <f t="shared" si="112"/>
        <v>8.7730104000000003E-2</v>
      </c>
      <c r="E2405" s="78">
        <f t="shared" si="113"/>
        <v>0.79955784600000002</v>
      </c>
      <c r="F2405" s="76" t="str">
        <f>VLOOKUP(L2405,Mapping!D:H,5,0)</f>
        <v>AUM</v>
      </c>
      <c r="G2405" s="1" t="s">
        <v>648</v>
      </c>
      <c r="H2405" s="1" t="s">
        <v>428</v>
      </c>
      <c r="I2405" s="1" t="s">
        <v>431</v>
      </c>
      <c r="J2405" s="6">
        <v>213000</v>
      </c>
      <c r="K2405" s="1" t="s">
        <v>703</v>
      </c>
      <c r="L2405" s="6">
        <v>213500</v>
      </c>
      <c r="M2405" s="2">
        <v>0</v>
      </c>
      <c r="N2405" s="1" t="s">
        <v>704</v>
      </c>
      <c r="O2405" s="1" t="s">
        <v>651</v>
      </c>
      <c r="P2405" s="2">
        <v>0</v>
      </c>
      <c r="Q2405" s="2">
        <v>7118277.4199999999</v>
      </c>
      <c r="R2405" s="2">
        <v>0</v>
      </c>
      <c r="S2405" s="2">
        <v>877301.04</v>
      </c>
      <c r="T2405" s="2">
        <v>0</v>
      </c>
      <c r="U2405" s="2">
        <v>7995578.46</v>
      </c>
      <c r="V2405" s="2">
        <v>0</v>
      </c>
      <c r="W2405" s="2">
        <v>7118277.4199999999</v>
      </c>
      <c r="X2405" s="2">
        <v>0</v>
      </c>
      <c r="Y2405" s="2">
        <v>877301.04</v>
      </c>
      <c r="Z2405" s="2">
        <v>0</v>
      </c>
      <c r="AA2405" s="2">
        <v>7995578.46</v>
      </c>
    </row>
    <row r="2406" spans="1:27" ht="15" customHeight="1" x14ac:dyDescent="0.25">
      <c r="A2406" s="75" t="str">
        <f t="shared" si="111"/>
        <v>LEMIDFIgnore</v>
      </c>
      <c r="B2406" s="75" t="str">
        <f>VLOOKUP(L2406,Mapping!D:F,3,0)</f>
        <v>Ignore</v>
      </c>
      <c r="C2406" s="75" t="str">
        <f>VLOOKUP(L2406,Mapping!D:G,4,0)</f>
        <v>Ignore</v>
      </c>
      <c r="D2406" s="78">
        <f t="shared" si="112"/>
        <v>4.0395649999999998E-2</v>
      </c>
      <c r="E2406" s="78">
        <f t="shared" si="113"/>
        <v>8.4634902999999997E-2</v>
      </c>
      <c r="F2406" s="76" t="str">
        <f>VLOOKUP(L2406,Mapping!D:H,5,0)</f>
        <v>AUM</v>
      </c>
      <c r="G2406" s="1" t="s">
        <v>648</v>
      </c>
      <c r="H2406" s="1" t="s">
        <v>428</v>
      </c>
      <c r="I2406" s="1" t="s">
        <v>431</v>
      </c>
      <c r="J2406" s="6">
        <v>220000</v>
      </c>
      <c r="K2406" s="1" t="s">
        <v>705</v>
      </c>
      <c r="L2406" s="6">
        <v>210125</v>
      </c>
      <c r="M2406" s="2">
        <v>0</v>
      </c>
      <c r="N2406" s="1" t="s">
        <v>1651</v>
      </c>
      <c r="O2406" s="1" t="s">
        <v>651</v>
      </c>
      <c r="P2406" s="2">
        <v>0</v>
      </c>
      <c r="Q2406" s="2">
        <v>442392.53</v>
      </c>
      <c r="R2406" s="2">
        <v>0</v>
      </c>
      <c r="S2406" s="2">
        <v>403956.5</v>
      </c>
      <c r="T2406" s="2">
        <v>0</v>
      </c>
      <c r="U2406" s="2">
        <v>846349.03</v>
      </c>
      <c r="V2406" s="2">
        <v>0</v>
      </c>
      <c r="W2406" s="2">
        <v>442392.53</v>
      </c>
      <c r="X2406" s="2">
        <v>0</v>
      </c>
      <c r="Y2406" s="2">
        <v>403956.5</v>
      </c>
      <c r="Z2406" s="2">
        <v>0</v>
      </c>
      <c r="AA2406" s="2">
        <v>846349.03</v>
      </c>
    </row>
    <row r="2407" spans="1:27" ht="15" customHeight="1" x14ac:dyDescent="0.25">
      <c r="A2407" s="75" t="str">
        <f t="shared" si="111"/>
        <v>LEMIDFIgnore</v>
      </c>
      <c r="B2407" s="75" t="str">
        <f>VLOOKUP(L2407,Mapping!D:F,3,0)</f>
        <v>Ignore</v>
      </c>
      <c r="C2407" s="75" t="str">
        <f>VLOOKUP(L2407,Mapping!D:G,4,0)</f>
        <v>Ignore</v>
      </c>
      <c r="D2407" s="78">
        <f t="shared" si="112"/>
        <v>-4.3238224999999998E-2</v>
      </c>
      <c r="E2407" s="78">
        <f t="shared" si="113"/>
        <v>0</v>
      </c>
      <c r="F2407" s="76" t="str">
        <f>VLOOKUP(L2407,Mapping!D:H,5,0)</f>
        <v>AUM</v>
      </c>
      <c r="G2407" s="1" t="s">
        <v>648</v>
      </c>
      <c r="H2407" s="1" t="s">
        <v>428</v>
      </c>
      <c r="I2407" s="1" t="s">
        <v>431</v>
      </c>
      <c r="J2407" s="6">
        <v>220000</v>
      </c>
      <c r="K2407" s="1" t="s">
        <v>705</v>
      </c>
      <c r="L2407" s="6">
        <v>210180</v>
      </c>
      <c r="M2407" s="2">
        <v>0</v>
      </c>
      <c r="N2407" s="1" t="s">
        <v>1716</v>
      </c>
      <c r="O2407" s="1" t="s">
        <v>651</v>
      </c>
      <c r="P2407" s="2">
        <v>0</v>
      </c>
      <c r="Q2407" s="2">
        <v>432382.25</v>
      </c>
      <c r="R2407" s="2">
        <v>-432382.25</v>
      </c>
      <c r="S2407" s="2">
        <v>0</v>
      </c>
      <c r="T2407" s="2">
        <v>0</v>
      </c>
      <c r="U2407" s="2">
        <v>0</v>
      </c>
      <c r="V2407" s="2">
        <v>0</v>
      </c>
      <c r="W2407" s="2">
        <v>432382.25</v>
      </c>
      <c r="X2407" s="2">
        <v>-432382.25</v>
      </c>
      <c r="Y2407" s="2">
        <v>0</v>
      </c>
      <c r="Z2407" s="2">
        <v>0</v>
      </c>
      <c r="AA2407" s="2">
        <v>0</v>
      </c>
    </row>
    <row r="2408" spans="1:27" ht="15" customHeight="1" x14ac:dyDescent="0.25">
      <c r="A2408" s="75" t="str">
        <f t="shared" si="111"/>
        <v>LEMIDF1.2</v>
      </c>
      <c r="B2408" s="75">
        <f>VLOOKUP(L2408,Mapping!D:F,3,0)</f>
        <v>1.2</v>
      </c>
      <c r="C2408" s="75" t="str">
        <f>VLOOKUP(L2408,Mapping!D:G,4,0)</f>
        <v>Ignore</v>
      </c>
      <c r="D2408" s="78">
        <f t="shared" si="112"/>
        <v>88.001363300999998</v>
      </c>
      <c r="E2408" s="78">
        <f t="shared" si="113"/>
        <v>614.74695097200004</v>
      </c>
      <c r="F2408" s="76">
        <f>VLOOKUP(L2408,Mapping!D:H,5,0)</f>
        <v>0</v>
      </c>
      <c r="G2408" s="1" t="s">
        <v>648</v>
      </c>
      <c r="H2408" s="1" t="s">
        <v>428</v>
      </c>
      <c r="I2408" s="1" t="s">
        <v>431</v>
      </c>
      <c r="J2408" s="6">
        <v>301000</v>
      </c>
      <c r="K2408" s="1" t="s">
        <v>710</v>
      </c>
      <c r="L2408" s="6">
        <v>310000</v>
      </c>
      <c r="M2408" s="2">
        <v>0</v>
      </c>
      <c r="N2408" s="1" t="s">
        <v>711</v>
      </c>
      <c r="O2408" s="1" t="s">
        <v>651</v>
      </c>
      <c r="P2408" s="2">
        <v>0</v>
      </c>
      <c r="Q2408" s="2">
        <v>5267455876.71</v>
      </c>
      <c r="R2408" s="2">
        <v>0</v>
      </c>
      <c r="S2408" s="2">
        <v>880013633.00999999</v>
      </c>
      <c r="T2408" s="2">
        <v>0</v>
      </c>
      <c r="U2408" s="2">
        <v>6147469509.7200003</v>
      </c>
      <c r="V2408" s="2">
        <v>0</v>
      </c>
      <c r="W2408" s="2">
        <v>5267455876.71</v>
      </c>
      <c r="X2408" s="2">
        <v>0</v>
      </c>
      <c r="Y2408" s="2">
        <v>880013633.00999999</v>
      </c>
      <c r="Z2408" s="2">
        <v>0</v>
      </c>
      <c r="AA2408" s="2">
        <v>6147469509.7200003</v>
      </c>
    </row>
    <row r="2409" spans="1:27" ht="15" customHeight="1" x14ac:dyDescent="0.25">
      <c r="A2409" s="75" t="str">
        <f t="shared" si="111"/>
        <v>LEMIDFIgnore</v>
      </c>
      <c r="B2409" s="75" t="str">
        <f>VLOOKUP(L2409,Mapping!D:F,3,0)</f>
        <v>Ignore</v>
      </c>
      <c r="C2409" s="75" t="str">
        <f>VLOOKUP(L2409,Mapping!D:G,4,0)</f>
        <v>Ignore</v>
      </c>
      <c r="D2409" s="78">
        <f t="shared" si="112"/>
        <v>88.243634649000001</v>
      </c>
      <c r="E2409" s="78">
        <f t="shared" si="113"/>
        <v>230.81168995199999</v>
      </c>
      <c r="F2409" s="76">
        <f>VLOOKUP(L2409,Mapping!D:H,5,0)</f>
        <v>0</v>
      </c>
      <c r="G2409" s="1" t="s">
        <v>648</v>
      </c>
      <c r="H2409" s="1" t="s">
        <v>428</v>
      </c>
      <c r="I2409" s="1" t="s">
        <v>431</v>
      </c>
      <c r="J2409" s="6">
        <v>303000</v>
      </c>
      <c r="K2409" s="1" t="s">
        <v>712</v>
      </c>
      <c r="L2409" s="6">
        <v>303201</v>
      </c>
      <c r="M2409" s="2">
        <v>0</v>
      </c>
      <c r="N2409" s="1" t="s">
        <v>713</v>
      </c>
      <c r="O2409" s="1" t="s">
        <v>651</v>
      </c>
      <c r="P2409" s="2">
        <v>0</v>
      </c>
      <c r="Q2409" s="2">
        <v>1425680553.03</v>
      </c>
      <c r="R2409" s="2">
        <v>0</v>
      </c>
      <c r="S2409" s="2">
        <v>882436346.49000001</v>
      </c>
      <c r="T2409" s="2">
        <v>0</v>
      </c>
      <c r="U2409" s="2">
        <v>2308116899.52</v>
      </c>
      <c r="V2409" s="2">
        <v>0</v>
      </c>
      <c r="W2409" s="2">
        <v>1425680553.03</v>
      </c>
      <c r="X2409" s="2">
        <v>0</v>
      </c>
      <c r="Y2409" s="2">
        <v>882436346.49000001</v>
      </c>
      <c r="Z2409" s="2">
        <v>0</v>
      </c>
      <c r="AA2409" s="2">
        <v>2308116899.52</v>
      </c>
    </row>
    <row r="2410" spans="1:27" ht="15" customHeight="1" x14ac:dyDescent="0.25">
      <c r="A2410" s="75" t="str">
        <f t="shared" si="111"/>
        <v>LEMIDFIgnore</v>
      </c>
      <c r="B2410" s="75" t="str">
        <f>VLOOKUP(L2410,Mapping!D:F,3,0)</f>
        <v>Ignore</v>
      </c>
      <c r="C2410" s="75" t="str">
        <f>VLOOKUP(L2410,Mapping!D:G,4,0)</f>
        <v>Ignore</v>
      </c>
      <c r="D2410" s="78">
        <f t="shared" si="112"/>
        <v>-0.98123046899999999</v>
      </c>
      <c r="E2410" s="78">
        <f t="shared" si="113"/>
        <v>1.64420601</v>
      </c>
      <c r="F2410" s="76">
        <f>VLOOKUP(L2410,Mapping!D:H,5,0)</f>
        <v>0</v>
      </c>
      <c r="G2410" s="1" t="s">
        <v>648</v>
      </c>
      <c r="H2410" s="1" t="s">
        <v>428</v>
      </c>
      <c r="I2410" s="1" t="s">
        <v>431</v>
      </c>
      <c r="J2410" s="6">
        <v>303000</v>
      </c>
      <c r="K2410" s="1" t="s">
        <v>712</v>
      </c>
      <c r="L2410" s="6">
        <v>303202</v>
      </c>
      <c r="M2410" s="2">
        <v>0</v>
      </c>
      <c r="N2410" s="1" t="s">
        <v>714</v>
      </c>
      <c r="O2410" s="1" t="s">
        <v>651</v>
      </c>
      <c r="P2410" s="2">
        <v>0</v>
      </c>
      <c r="Q2410" s="2">
        <v>26254364.789999999</v>
      </c>
      <c r="R2410" s="2">
        <v>-9812304.6899999995</v>
      </c>
      <c r="S2410" s="2">
        <v>0</v>
      </c>
      <c r="T2410" s="2">
        <v>0</v>
      </c>
      <c r="U2410" s="2">
        <v>16442060.1</v>
      </c>
      <c r="V2410" s="2">
        <v>0</v>
      </c>
      <c r="W2410" s="2">
        <v>26254364.789999999</v>
      </c>
      <c r="X2410" s="2">
        <v>-9812304.6899999995</v>
      </c>
      <c r="Y2410" s="2">
        <v>0</v>
      </c>
      <c r="Z2410" s="2">
        <v>0</v>
      </c>
      <c r="AA2410" s="2">
        <v>16442060.1</v>
      </c>
    </row>
    <row r="2411" spans="1:27" ht="15" customHeight="1" x14ac:dyDescent="0.25">
      <c r="A2411" s="75" t="str">
        <f t="shared" si="111"/>
        <v>LEMIDFIgnore</v>
      </c>
      <c r="B2411" s="75" t="str">
        <f>VLOOKUP(L2411,Mapping!D:F,3,0)</f>
        <v>Ignore</v>
      </c>
      <c r="C2411" s="75" t="str">
        <f>VLOOKUP(L2411,Mapping!D:G,4,0)</f>
        <v>Ignore</v>
      </c>
      <c r="D2411" s="78">
        <f t="shared" si="112"/>
        <v>19.473913375999999</v>
      </c>
      <c r="E2411" s="78">
        <f t="shared" si="113"/>
        <v>48.089329918000004</v>
      </c>
      <c r="F2411" s="76">
        <f>VLOOKUP(L2411,Mapping!D:H,5,0)</f>
        <v>0</v>
      </c>
      <c r="G2411" s="1" t="s">
        <v>648</v>
      </c>
      <c r="H2411" s="1" t="s">
        <v>428</v>
      </c>
      <c r="I2411" s="1" t="s">
        <v>431</v>
      </c>
      <c r="J2411" s="6">
        <v>303000</v>
      </c>
      <c r="K2411" s="1" t="s">
        <v>712</v>
      </c>
      <c r="L2411" s="6">
        <v>303245</v>
      </c>
      <c r="M2411" s="2">
        <v>0</v>
      </c>
      <c r="N2411" s="1" t="s">
        <v>715</v>
      </c>
      <c r="O2411" s="1" t="s">
        <v>651</v>
      </c>
      <c r="P2411" s="2">
        <v>0</v>
      </c>
      <c r="Q2411" s="2">
        <v>286154165.42000002</v>
      </c>
      <c r="R2411" s="2">
        <v>0</v>
      </c>
      <c r="S2411" s="2">
        <v>194739133.75999999</v>
      </c>
      <c r="T2411" s="2">
        <v>0</v>
      </c>
      <c r="U2411" s="2">
        <v>480893299.18000001</v>
      </c>
      <c r="V2411" s="2">
        <v>0</v>
      </c>
      <c r="W2411" s="2">
        <v>286154165.42000002</v>
      </c>
      <c r="X2411" s="2">
        <v>0</v>
      </c>
      <c r="Y2411" s="2">
        <v>194739133.75999999</v>
      </c>
      <c r="Z2411" s="2">
        <v>0</v>
      </c>
      <c r="AA2411" s="2">
        <v>480893299.18000001</v>
      </c>
    </row>
    <row r="2412" spans="1:27" ht="15" customHeight="1" x14ac:dyDescent="0.25">
      <c r="A2412" s="75" t="str">
        <f t="shared" si="111"/>
        <v>LEMIDFIgnore</v>
      </c>
      <c r="B2412" s="75" t="str">
        <f>VLOOKUP(L2412,Mapping!D:F,3,0)</f>
        <v>Ignore</v>
      </c>
      <c r="C2412" s="75" t="str">
        <f>VLOOKUP(L2412,Mapping!D:G,4,0)</f>
        <v>Ignore</v>
      </c>
      <c r="D2412" s="78">
        <f t="shared" si="112"/>
        <v>0.111164733</v>
      </c>
      <c r="E2412" s="78">
        <f t="shared" si="113"/>
        <v>0.10867926100000001</v>
      </c>
      <c r="F2412" s="76">
        <f>VLOOKUP(L2412,Mapping!D:H,5,0)</f>
        <v>0</v>
      </c>
      <c r="G2412" s="1" t="s">
        <v>648</v>
      </c>
      <c r="H2412" s="1" t="s">
        <v>428</v>
      </c>
      <c r="I2412" s="1" t="s">
        <v>431</v>
      </c>
      <c r="J2412" s="6">
        <v>303000</v>
      </c>
      <c r="K2412" s="1" t="s">
        <v>712</v>
      </c>
      <c r="L2412" s="6">
        <v>303246</v>
      </c>
      <c r="M2412" s="2">
        <v>0</v>
      </c>
      <c r="N2412" s="1" t="s">
        <v>716</v>
      </c>
      <c r="O2412" s="1" t="s">
        <v>651</v>
      </c>
      <c r="P2412" s="2">
        <v>-24854.720000000001</v>
      </c>
      <c r="Q2412" s="2">
        <v>0</v>
      </c>
      <c r="R2412" s="2">
        <v>0</v>
      </c>
      <c r="S2412" s="2">
        <v>1111647.33</v>
      </c>
      <c r="T2412" s="2">
        <v>0</v>
      </c>
      <c r="U2412" s="2">
        <v>1086792.6100000001</v>
      </c>
      <c r="V2412" s="2">
        <v>-24854.720000000001</v>
      </c>
      <c r="W2412" s="2">
        <v>0</v>
      </c>
      <c r="X2412" s="2">
        <v>0</v>
      </c>
      <c r="Y2412" s="2">
        <v>1111647.33</v>
      </c>
      <c r="Z2412" s="2">
        <v>0</v>
      </c>
      <c r="AA2412" s="2">
        <v>1086792.6100000001</v>
      </c>
    </row>
    <row r="2413" spans="1:27" ht="15" customHeight="1" x14ac:dyDescent="0.25">
      <c r="A2413" s="75" t="str">
        <f t="shared" si="111"/>
        <v>LEMIDFIgnore</v>
      </c>
      <c r="B2413" s="75" t="str">
        <f>VLOOKUP(L2413,Mapping!D:F,3,0)</f>
        <v>Ignore</v>
      </c>
      <c r="C2413" s="75" t="str">
        <f>VLOOKUP(L2413,Mapping!D:G,4,0)</f>
        <v>Ignore</v>
      </c>
      <c r="D2413" s="78">
        <f t="shared" si="112"/>
        <v>0</v>
      </c>
      <c r="E2413" s="78">
        <f t="shared" si="113"/>
        <v>8.8318940589999997</v>
      </c>
      <c r="F2413" s="76">
        <f>VLOOKUP(L2413,Mapping!D:H,5,0)</f>
        <v>0</v>
      </c>
      <c r="G2413" s="1" t="s">
        <v>648</v>
      </c>
      <c r="H2413" s="1" t="s">
        <v>428</v>
      </c>
      <c r="I2413" s="1" t="s">
        <v>431</v>
      </c>
      <c r="J2413" s="6">
        <v>303000</v>
      </c>
      <c r="K2413" s="1" t="s">
        <v>712</v>
      </c>
      <c r="L2413" s="6">
        <v>390000</v>
      </c>
      <c r="M2413" s="2">
        <v>0</v>
      </c>
      <c r="N2413" s="1" t="s">
        <v>717</v>
      </c>
      <c r="O2413" s="1" t="s">
        <v>651</v>
      </c>
      <c r="P2413" s="2">
        <v>0</v>
      </c>
      <c r="Q2413" s="2">
        <v>88318940.590000004</v>
      </c>
      <c r="R2413" s="2">
        <v>0</v>
      </c>
      <c r="S2413" s="2">
        <v>0</v>
      </c>
      <c r="T2413" s="2">
        <v>0</v>
      </c>
      <c r="U2413" s="2">
        <v>88318940.590000004</v>
      </c>
      <c r="V2413" s="2">
        <v>0</v>
      </c>
      <c r="W2413" s="2">
        <v>88318940.590000004</v>
      </c>
      <c r="X2413" s="2">
        <v>0</v>
      </c>
      <c r="Y2413" s="2">
        <v>0</v>
      </c>
      <c r="Z2413" s="2">
        <v>0</v>
      </c>
      <c r="AA2413" s="2">
        <v>88318940.590000004</v>
      </c>
    </row>
    <row r="2414" spans="1:27" ht="15" customHeight="1" x14ac:dyDescent="0.25">
      <c r="A2414" s="75" t="str">
        <f t="shared" si="111"/>
        <v>LEMIDFIgnore</v>
      </c>
      <c r="B2414" s="75" t="str">
        <f>VLOOKUP(L2414,Mapping!D:F,3,0)</f>
        <v>Ignore</v>
      </c>
      <c r="C2414" s="75" t="str">
        <f>VLOOKUP(L2414,Mapping!D:G,4,0)</f>
        <v>Ignore</v>
      </c>
      <c r="D2414" s="78">
        <f t="shared" si="112"/>
        <v>0</v>
      </c>
      <c r="E2414" s="78">
        <f t="shared" si="113"/>
        <v>27.431074422000002</v>
      </c>
      <c r="F2414" s="76">
        <f>VLOOKUP(L2414,Mapping!D:H,5,0)</f>
        <v>0</v>
      </c>
      <c r="G2414" s="1" t="s">
        <v>648</v>
      </c>
      <c r="H2414" s="1" t="s">
        <v>428</v>
      </c>
      <c r="I2414" s="1" t="s">
        <v>431</v>
      </c>
      <c r="J2414" s="6">
        <v>303000</v>
      </c>
      <c r="K2414" s="1" t="s">
        <v>712</v>
      </c>
      <c r="L2414" s="6">
        <v>390001</v>
      </c>
      <c r="M2414" s="2">
        <v>0</v>
      </c>
      <c r="N2414" s="1" t="s">
        <v>718</v>
      </c>
      <c r="O2414" s="1" t="s">
        <v>651</v>
      </c>
      <c r="P2414" s="2">
        <v>0</v>
      </c>
      <c r="Q2414" s="2">
        <v>274310744.22000003</v>
      </c>
      <c r="R2414" s="2">
        <v>0</v>
      </c>
      <c r="S2414" s="2">
        <v>0</v>
      </c>
      <c r="T2414" s="2">
        <v>0</v>
      </c>
      <c r="U2414" s="2">
        <v>274310744.22000003</v>
      </c>
      <c r="V2414" s="2">
        <v>0</v>
      </c>
      <c r="W2414" s="2">
        <v>274310744.22000003</v>
      </c>
      <c r="X2414" s="2">
        <v>0</v>
      </c>
      <c r="Y2414" s="2">
        <v>0</v>
      </c>
      <c r="Z2414" s="2">
        <v>0</v>
      </c>
      <c r="AA2414" s="2">
        <v>274310744.22000003</v>
      </c>
    </row>
    <row r="2415" spans="1:27" ht="15" customHeight="1" x14ac:dyDescent="0.25">
      <c r="A2415" s="75" t="str">
        <f t="shared" si="111"/>
        <v>LEMIDFIgnore</v>
      </c>
      <c r="B2415" s="75" t="str">
        <f>VLOOKUP(L2415,Mapping!D:F,3,0)</f>
        <v>Ignore</v>
      </c>
      <c r="C2415" s="75" t="str">
        <f>VLOOKUP(L2415,Mapping!D:G,4,0)</f>
        <v>Ignore</v>
      </c>
      <c r="D2415" s="78">
        <f t="shared" si="112"/>
        <v>0</v>
      </c>
      <c r="E2415" s="78">
        <f t="shared" si="113"/>
        <v>-1.4919337480000001</v>
      </c>
      <c r="F2415" s="76">
        <f>VLOOKUP(L2415,Mapping!D:H,5,0)</f>
        <v>0</v>
      </c>
      <c r="G2415" s="1" t="s">
        <v>648</v>
      </c>
      <c r="H2415" s="1" t="s">
        <v>428</v>
      </c>
      <c r="I2415" s="1" t="s">
        <v>431</v>
      </c>
      <c r="J2415" s="6">
        <v>303000</v>
      </c>
      <c r="K2415" s="1" t="s">
        <v>712</v>
      </c>
      <c r="L2415" s="6">
        <v>390002</v>
      </c>
      <c r="M2415" s="2">
        <v>0</v>
      </c>
      <c r="N2415" s="1" t="s">
        <v>719</v>
      </c>
      <c r="O2415" s="1" t="s">
        <v>651</v>
      </c>
      <c r="P2415" s="2">
        <v>-14919337.48</v>
      </c>
      <c r="Q2415" s="2">
        <v>0</v>
      </c>
      <c r="R2415" s="2">
        <v>0</v>
      </c>
      <c r="S2415" s="2">
        <v>0</v>
      </c>
      <c r="T2415" s="2">
        <v>-14919337.48</v>
      </c>
      <c r="U2415" s="2">
        <v>0</v>
      </c>
      <c r="V2415" s="2">
        <v>-14919337.48</v>
      </c>
      <c r="W2415" s="2">
        <v>0</v>
      </c>
      <c r="X2415" s="2">
        <v>0</v>
      </c>
      <c r="Y2415" s="2">
        <v>0</v>
      </c>
      <c r="Z2415" s="2">
        <v>-14919337.48</v>
      </c>
      <c r="AA2415" s="2">
        <v>0</v>
      </c>
    </row>
    <row r="2416" spans="1:27" ht="15" customHeight="1" x14ac:dyDescent="0.25">
      <c r="A2416" s="75" t="str">
        <f t="shared" si="111"/>
        <v>LEMIDFIgnore</v>
      </c>
      <c r="B2416" s="75" t="str">
        <f>VLOOKUP(L2416,Mapping!D:F,3,0)</f>
        <v>Ignore</v>
      </c>
      <c r="C2416" s="75" t="str">
        <f>VLOOKUP(L2416,Mapping!D:G,4,0)</f>
        <v>Ignore</v>
      </c>
      <c r="D2416" s="78">
        <f t="shared" si="112"/>
        <v>0</v>
      </c>
      <c r="E2416" s="78">
        <f t="shared" si="113"/>
        <v>-22.965641037000001</v>
      </c>
      <c r="F2416" s="76">
        <f>VLOOKUP(L2416,Mapping!D:H,5,0)</f>
        <v>0</v>
      </c>
      <c r="G2416" s="1" t="s">
        <v>648</v>
      </c>
      <c r="H2416" s="1" t="s">
        <v>428</v>
      </c>
      <c r="I2416" s="1" t="s">
        <v>431</v>
      </c>
      <c r="J2416" s="6">
        <v>303000</v>
      </c>
      <c r="K2416" s="1" t="s">
        <v>712</v>
      </c>
      <c r="L2416" s="6">
        <v>390405</v>
      </c>
      <c r="M2416" s="2">
        <v>0</v>
      </c>
      <c r="N2416" s="1" t="s">
        <v>720</v>
      </c>
      <c r="O2416" s="1" t="s">
        <v>651</v>
      </c>
      <c r="P2416" s="2">
        <v>-229656410.37</v>
      </c>
      <c r="Q2416" s="2">
        <v>0</v>
      </c>
      <c r="R2416" s="2">
        <v>0</v>
      </c>
      <c r="S2416" s="2">
        <v>0</v>
      </c>
      <c r="T2416" s="2">
        <v>-229656410.37</v>
      </c>
      <c r="U2416" s="2">
        <v>0</v>
      </c>
      <c r="V2416" s="2">
        <v>-229656410.37</v>
      </c>
      <c r="W2416" s="2">
        <v>0</v>
      </c>
      <c r="X2416" s="2">
        <v>0</v>
      </c>
      <c r="Y2416" s="2">
        <v>0</v>
      </c>
      <c r="Z2416" s="2">
        <v>-229656410.37</v>
      </c>
      <c r="AA2416" s="2">
        <v>0</v>
      </c>
    </row>
    <row r="2417" spans="1:27" ht="15" customHeight="1" x14ac:dyDescent="0.25">
      <c r="A2417" s="75" t="str">
        <f t="shared" si="111"/>
        <v>LEMIDFIgnore</v>
      </c>
      <c r="B2417" s="75" t="str">
        <f>VLOOKUP(L2417,Mapping!D:F,3,0)</f>
        <v>Ignore</v>
      </c>
      <c r="C2417" s="75" t="str">
        <f>VLOOKUP(L2417,Mapping!D:G,4,0)</f>
        <v>Ignore</v>
      </c>
      <c r="D2417" s="78">
        <f t="shared" si="112"/>
        <v>0</v>
      </c>
      <c r="E2417" s="78">
        <f t="shared" si="113"/>
        <v>1.7418058E-2</v>
      </c>
      <c r="F2417" s="76">
        <f>VLOOKUP(L2417,Mapping!D:H,5,0)</f>
        <v>0</v>
      </c>
      <c r="G2417" s="1" t="s">
        <v>648</v>
      </c>
      <c r="H2417" s="1" t="s">
        <v>428</v>
      </c>
      <c r="I2417" s="1" t="s">
        <v>431</v>
      </c>
      <c r="J2417" s="6">
        <v>303000</v>
      </c>
      <c r="K2417" s="1" t="s">
        <v>712</v>
      </c>
      <c r="L2417" s="6">
        <v>390406</v>
      </c>
      <c r="M2417" s="2">
        <v>0</v>
      </c>
      <c r="N2417" s="1" t="s">
        <v>1027</v>
      </c>
      <c r="O2417" s="1" t="s">
        <v>651</v>
      </c>
      <c r="P2417" s="2">
        <v>0</v>
      </c>
      <c r="Q2417" s="2">
        <v>174180.58</v>
      </c>
      <c r="R2417" s="2">
        <v>0</v>
      </c>
      <c r="S2417" s="2">
        <v>0</v>
      </c>
      <c r="T2417" s="2">
        <v>0</v>
      </c>
      <c r="U2417" s="2">
        <v>174180.58</v>
      </c>
      <c r="V2417" s="2">
        <v>0</v>
      </c>
      <c r="W2417" s="2">
        <v>174180.58</v>
      </c>
      <c r="X2417" s="2">
        <v>0</v>
      </c>
      <c r="Y2417" s="2">
        <v>0</v>
      </c>
      <c r="Z2417" s="2">
        <v>0</v>
      </c>
      <c r="AA2417" s="2">
        <v>174180.58</v>
      </c>
    </row>
    <row r="2418" spans="1:27" ht="15" customHeight="1" x14ac:dyDescent="0.25">
      <c r="A2418" s="75" t="str">
        <f t="shared" si="111"/>
        <v>LEMIDFIgnore</v>
      </c>
      <c r="B2418" s="75" t="str">
        <f>VLOOKUP(L2418,Mapping!D:F,3,0)</f>
        <v>Ignore</v>
      </c>
      <c r="C2418" s="75" t="str">
        <f>VLOOKUP(L2418,Mapping!D:G,4,0)</f>
        <v>Ignore</v>
      </c>
      <c r="D2418" s="78">
        <f t="shared" si="112"/>
        <v>0</v>
      </c>
      <c r="E2418" s="78">
        <f t="shared" si="113"/>
        <v>9.7480536600000001</v>
      </c>
      <c r="F2418" s="76">
        <f>VLOOKUP(L2418,Mapping!D:H,5,0)</f>
        <v>0</v>
      </c>
      <c r="G2418" s="1" t="s">
        <v>648</v>
      </c>
      <c r="H2418" s="1" t="s">
        <v>428</v>
      </c>
      <c r="I2418" s="1" t="s">
        <v>431</v>
      </c>
      <c r="J2418" s="6">
        <v>303000</v>
      </c>
      <c r="K2418" s="1" t="s">
        <v>712</v>
      </c>
      <c r="L2418" s="6">
        <v>390445</v>
      </c>
      <c r="M2418" s="2">
        <v>0</v>
      </c>
      <c r="N2418" s="1" t="s">
        <v>721</v>
      </c>
      <c r="O2418" s="1" t="s">
        <v>651</v>
      </c>
      <c r="P2418" s="2">
        <v>0</v>
      </c>
      <c r="Q2418" s="2">
        <v>97480536.599999994</v>
      </c>
      <c r="R2418" s="2">
        <v>0</v>
      </c>
      <c r="S2418" s="2">
        <v>0</v>
      </c>
      <c r="T2418" s="2">
        <v>0</v>
      </c>
      <c r="U2418" s="2">
        <v>97480536.599999994</v>
      </c>
      <c r="V2418" s="2">
        <v>0</v>
      </c>
      <c r="W2418" s="2">
        <v>97480536.599999994</v>
      </c>
      <c r="X2418" s="2">
        <v>0</v>
      </c>
      <c r="Y2418" s="2">
        <v>0</v>
      </c>
      <c r="Z2418" s="2">
        <v>0</v>
      </c>
      <c r="AA2418" s="2">
        <v>97480536.599999994</v>
      </c>
    </row>
    <row r="2419" spans="1:27" ht="15" customHeight="1" x14ac:dyDescent="0.25">
      <c r="A2419" s="75" t="str">
        <f t="shared" si="111"/>
        <v>LEMIDFIgnore</v>
      </c>
      <c r="B2419" s="75" t="str">
        <f>VLOOKUP(L2419,Mapping!D:F,3,0)</f>
        <v>Ignore</v>
      </c>
      <c r="C2419" s="75" t="str">
        <f>VLOOKUP(L2419,Mapping!D:G,4,0)</f>
        <v>Ignore</v>
      </c>
      <c r="D2419" s="78">
        <f t="shared" si="112"/>
        <v>0</v>
      </c>
      <c r="E2419" s="78">
        <f t="shared" si="113"/>
        <v>-5.3797441000000001E-2</v>
      </c>
      <c r="F2419" s="76">
        <f>VLOOKUP(L2419,Mapping!D:H,5,0)</f>
        <v>0</v>
      </c>
      <c r="G2419" s="1" t="s">
        <v>648</v>
      </c>
      <c r="H2419" s="1" t="s">
        <v>428</v>
      </c>
      <c r="I2419" s="1" t="s">
        <v>431</v>
      </c>
      <c r="J2419" s="6">
        <v>303000</v>
      </c>
      <c r="K2419" s="1" t="s">
        <v>712</v>
      </c>
      <c r="L2419" s="6">
        <v>390446</v>
      </c>
      <c r="M2419" s="2">
        <v>0</v>
      </c>
      <c r="N2419" s="1" t="s">
        <v>722</v>
      </c>
      <c r="O2419" s="1" t="s">
        <v>651</v>
      </c>
      <c r="P2419" s="2">
        <v>-537974.41</v>
      </c>
      <c r="Q2419" s="2">
        <v>0</v>
      </c>
      <c r="R2419" s="2">
        <v>0</v>
      </c>
      <c r="S2419" s="2">
        <v>0</v>
      </c>
      <c r="T2419" s="2">
        <v>-537974.41</v>
      </c>
      <c r="U2419" s="2">
        <v>0</v>
      </c>
      <c r="V2419" s="2">
        <v>-537974.41</v>
      </c>
      <c r="W2419" s="2">
        <v>0</v>
      </c>
      <c r="X2419" s="2">
        <v>0</v>
      </c>
      <c r="Y2419" s="2">
        <v>0</v>
      </c>
      <c r="Z2419" s="2">
        <v>-537974.41</v>
      </c>
      <c r="AA2419" s="2">
        <v>0</v>
      </c>
    </row>
    <row r="2420" spans="1:27" ht="15" customHeight="1" x14ac:dyDescent="0.25">
      <c r="A2420" s="75" t="str">
        <f t="shared" si="111"/>
        <v>LEMIDF5.3</v>
      </c>
      <c r="B2420" s="75">
        <f>VLOOKUP(L2420,Mapping!D:F,3,0)</f>
        <v>5.3</v>
      </c>
      <c r="C2420" s="75" t="str">
        <f>VLOOKUP(L2420,Mapping!D:G,4,0)</f>
        <v>Ignore</v>
      </c>
      <c r="D2420" s="78">
        <f t="shared" si="112"/>
        <v>89.020776272999996</v>
      </c>
      <c r="E2420" s="78">
        <f t="shared" si="113"/>
        <v>89.020776272999996</v>
      </c>
      <c r="F2420" s="76">
        <f>VLOOKUP(L2420,Mapping!D:H,5,0)</f>
        <v>0</v>
      </c>
      <c r="G2420" s="1" t="s">
        <v>648</v>
      </c>
      <c r="H2420" s="1" t="s">
        <v>428</v>
      </c>
      <c r="I2420" s="1" t="s">
        <v>431</v>
      </c>
      <c r="J2420" s="6">
        <v>410000</v>
      </c>
      <c r="K2420" s="1" t="s">
        <v>723</v>
      </c>
      <c r="L2420" s="6">
        <v>411100</v>
      </c>
      <c r="M2420" s="2">
        <v>0</v>
      </c>
      <c r="N2420" s="1" t="s">
        <v>780</v>
      </c>
      <c r="O2420" s="1" t="s">
        <v>651</v>
      </c>
      <c r="P2420" s="2">
        <v>0</v>
      </c>
      <c r="Q2420" s="2">
        <v>0</v>
      </c>
      <c r="R2420" s="2">
        <v>0</v>
      </c>
      <c r="S2420" s="2">
        <v>890207762.73000002</v>
      </c>
      <c r="T2420" s="2">
        <v>0</v>
      </c>
      <c r="U2420" s="2">
        <v>890207762.73000002</v>
      </c>
      <c r="V2420" s="2">
        <v>0</v>
      </c>
      <c r="W2420" s="2">
        <v>0</v>
      </c>
      <c r="X2420" s="2">
        <v>0</v>
      </c>
      <c r="Y2420" s="2">
        <v>890207762.73000002</v>
      </c>
      <c r="Z2420" s="2">
        <v>0</v>
      </c>
      <c r="AA2420" s="2">
        <v>890207762.73000002</v>
      </c>
    </row>
    <row r="2421" spans="1:27" ht="15" customHeight="1" x14ac:dyDescent="0.25">
      <c r="A2421" s="75" t="str">
        <f t="shared" si="111"/>
        <v>LEMIDFIgnore</v>
      </c>
      <c r="B2421" s="75" t="str">
        <f>VLOOKUP(L2421,Mapping!D:F,3,0)</f>
        <v>Ignore</v>
      </c>
      <c r="C2421" s="75" t="str">
        <f>VLOOKUP(L2421,Mapping!D:G,4,0)</f>
        <v>Ignore</v>
      </c>
      <c r="D2421" s="78">
        <f t="shared" si="112"/>
        <v>195.75072780799999</v>
      </c>
      <c r="E2421" s="78">
        <f t="shared" si="113"/>
        <v>504.14957009700004</v>
      </c>
      <c r="F2421" s="76">
        <f>VLOOKUP(L2421,Mapping!D:H,5,0)</f>
        <v>0</v>
      </c>
      <c r="G2421" s="1" t="s">
        <v>648</v>
      </c>
      <c r="H2421" s="1" t="s">
        <v>428</v>
      </c>
      <c r="I2421" s="1" t="s">
        <v>431</v>
      </c>
      <c r="J2421" s="6">
        <v>430000</v>
      </c>
      <c r="K2421" s="1" t="s">
        <v>729</v>
      </c>
      <c r="L2421" s="6">
        <v>431100</v>
      </c>
      <c r="M2421" s="2">
        <v>0</v>
      </c>
      <c r="N2421" s="1" t="s">
        <v>813</v>
      </c>
      <c r="O2421" s="1" t="s">
        <v>651</v>
      </c>
      <c r="P2421" s="2">
        <v>0</v>
      </c>
      <c r="Q2421" s="2">
        <v>3083988422.8899999</v>
      </c>
      <c r="R2421" s="2">
        <v>0</v>
      </c>
      <c r="S2421" s="2">
        <v>1957507278.0799999</v>
      </c>
      <c r="T2421" s="2">
        <v>0</v>
      </c>
      <c r="U2421" s="2">
        <v>5041495700.9700003</v>
      </c>
      <c r="V2421" s="2">
        <v>0</v>
      </c>
      <c r="W2421" s="2">
        <v>3083988422.8899999</v>
      </c>
      <c r="X2421" s="2">
        <v>0</v>
      </c>
      <c r="Y2421" s="2">
        <v>1957507278.0799999</v>
      </c>
      <c r="Z2421" s="2">
        <v>0</v>
      </c>
      <c r="AA2421" s="2">
        <v>5041495700.9700003</v>
      </c>
    </row>
    <row r="2422" spans="1:27" ht="15" customHeight="1" x14ac:dyDescent="0.25">
      <c r="A2422" s="75" t="str">
        <f t="shared" si="111"/>
        <v>LEMIDFIgnore</v>
      </c>
      <c r="B2422" s="75" t="str">
        <f>VLOOKUP(L2422,Mapping!D:F,3,0)</f>
        <v>Ignore</v>
      </c>
      <c r="C2422" s="75" t="str">
        <f>VLOOKUP(L2422,Mapping!D:G,4,0)</f>
        <v>Ignore</v>
      </c>
      <c r="D2422" s="78">
        <f t="shared" si="112"/>
        <v>0.44197923</v>
      </c>
      <c r="E2422" s="78">
        <f t="shared" si="113"/>
        <v>0.44197923</v>
      </c>
      <c r="F2422" s="76">
        <f>VLOOKUP(L2422,Mapping!D:H,5,0)</f>
        <v>0</v>
      </c>
      <c r="G2422" s="1" t="s">
        <v>648</v>
      </c>
      <c r="H2422" s="1" t="s">
        <v>428</v>
      </c>
      <c r="I2422" s="1" t="s">
        <v>431</v>
      </c>
      <c r="J2422" s="6">
        <v>430000</v>
      </c>
      <c r="K2422" s="1" t="s">
        <v>729</v>
      </c>
      <c r="L2422" s="6">
        <v>431120</v>
      </c>
      <c r="M2422" s="2">
        <v>0</v>
      </c>
      <c r="N2422" s="1" t="s">
        <v>928</v>
      </c>
      <c r="O2422" s="1" t="s">
        <v>651</v>
      </c>
      <c r="P2422" s="2">
        <v>0</v>
      </c>
      <c r="Q2422" s="2">
        <v>0</v>
      </c>
      <c r="R2422" s="2">
        <v>0</v>
      </c>
      <c r="S2422" s="2">
        <v>4419792.3</v>
      </c>
      <c r="T2422" s="2">
        <v>0</v>
      </c>
      <c r="U2422" s="2">
        <v>4419792.3</v>
      </c>
      <c r="V2422" s="2">
        <v>0</v>
      </c>
      <c r="W2422" s="2">
        <v>0</v>
      </c>
      <c r="X2422" s="2">
        <v>0</v>
      </c>
      <c r="Y2422" s="2">
        <v>4419792.3</v>
      </c>
      <c r="Z2422" s="2">
        <v>0</v>
      </c>
      <c r="AA2422" s="2">
        <v>4419792.3</v>
      </c>
    </row>
    <row r="2423" spans="1:27" ht="15" customHeight="1" x14ac:dyDescent="0.25">
      <c r="A2423" s="75" t="str">
        <f t="shared" si="111"/>
        <v>LEMIDF5.1</v>
      </c>
      <c r="B2423" s="75">
        <f>VLOOKUP(L2423,Mapping!D:F,3,0)</f>
        <v>5.0999999999999996</v>
      </c>
      <c r="C2423" s="75" t="str">
        <f>VLOOKUP(L2423,Mapping!D:G,4,0)</f>
        <v>Ignore</v>
      </c>
      <c r="D2423" s="78">
        <f t="shared" si="112"/>
        <v>5.9875816400000001</v>
      </c>
      <c r="E2423" s="78">
        <f t="shared" si="113"/>
        <v>5.9875816400000001</v>
      </c>
      <c r="F2423" s="76">
        <f>VLOOKUP(L2423,Mapping!D:H,5,0)</f>
        <v>0</v>
      </c>
      <c r="G2423" s="1" t="s">
        <v>648</v>
      </c>
      <c r="H2423" s="1" t="s">
        <v>428</v>
      </c>
      <c r="I2423" s="1" t="s">
        <v>431</v>
      </c>
      <c r="J2423" s="6">
        <v>450000</v>
      </c>
      <c r="K2423" s="1" t="s">
        <v>733</v>
      </c>
      <c r="L2423" s="6">
        <v>451100</v>
      </c>
      <c r="M2423" s="2">
        <v>0</v>
      </c>
      <c r="N2423" s="1" t="s">
        <v>781</v>
      </c>
      <c r="O2423" s="1" t="s">
        <v>651</v>
      </c>
      <c r="P2423" s="2">
        <v>0</v>
      </c>
      <c r="Q2423" s="2">
        <v>0</v>
      </c>
      <c r="R2423" s="2">
        <v>0</v>
      </c>
      <c r="S2423" s="2">
        <v>59875816.399999999</v>
      </c>
      <c r="T2423" s="2">
        <v>0</v>
      </c>
      <c r="U2423" s="2">
        <v>59875816.399999999</v>
      </c>
      <c r="V2423" s="2">
        <v>0</v>
      </c>
      <c r="W2423" s="2">
        <v>0</v>
      </c>
      <c r="X2423" s="2">
        <v>0</v>
      </c>
      <c r="Y2423" s="2">
        <v>59875816.399999999</v>
      </c>
      <c r="Z2423" s="2">
        <v>0</v>
      </c>
      <c r="AA2423" s="2">
        <v>59875816.399999999</v>
      </c>
    </row>
    <row r="2424" spans="1:27" ht="15" customHeight="1" x14ac:dyDescent="0.25">
      <c r="A2424" s="75" t="str">
        <f t="shared" si="111"/>
        <v>LEMIDF5.2</v>
      </c>
      <c r="B2424" s="75">
        <f>VLOOKUP(L2424,Mapping!D:F,3,0)</f>
        <v>5.2</v>
      </c>
      <c r="C2424" s="75" t="str">
        <f>VLOOKUP(L2424,Mapping!D:G,4,0)</f>
        <v>Ignore</v>
      </c>
      <c r="D2424" s="78">
        <f t="shared" si="112"/>
        <v>2.056375E-3</v>
      </c>
      <c r="E2424" s="78">
        <f t="shared" si="113"/>
        <v>2.056375E-3</v>
      </c>
      <c r="F2424" s="76">
        <f>VLOOKUP(L2424,Mapping!D:H,5,0)</f>
        <v>0</v>
      </c>
      <c r="G2424" s="1" t="s">
        <v>648</v>
      </c>
      <c r="H2424" s="1" t="s">
        <v>428</v>
      </c>
      <c r="I2424" s="1" t="s">
        <v>431</v>
      </c>
      <c r="J2424" s="6">
        <v>450000</v>
      </c>
      <c r="K2424" s="1" t="s">
        <v>733</v>
      </c>
      <c r="L2424" s="6">
        <v>452111</v>
      </c>
      <c r="M2424" s="2">
        <v>0</v>
      </c>
      <c r="N2424" s="1" t="s">
        <v>735</v>
      </c>
      <c r="O2424" s="1" t="s">
        <v>651</v>
      </c>
      <c r="P2424" s="2">
        <v>0</v>
      </c>
      <c r="Q2424" s="2">
        <v>0</v>
      </c>
      <c r="R2424" s="2">
        <v>0</v>
      </c>
      <c r="S2424" s="2">
        <v>20563.75</v>
      </c>
      <c r="T2424" s="2">
        <v>0</v>
      </c>
      <c r="U2424" s="2">
        <v>20563.75</v>
      </c>
      <c r="V2424" s="2">
        <v>0</v>
      </c>
      <c r="W2424" s="2">
        <v>0</v>
      </c>
      <c r="X2424" s="2">
        <v>0</v>
      </c>
      <c r="Y2424" s="2">
        <v>20563.75</v>
      </c>
      <c r="Z2424" s="2">
        <v>0</v>
      </c>
      <c r="AA2424" s="2">
        <v>20563.75</v>
      </c>
    </row>
    <row r="2425" spans="1:27" ht="15" customHeight="1" x14ac:dyDescent="0.25">
      <c r="A2425" s="75" t="str">
        <f t="shared" si="111"/>
        <v>LEMIDF5.2</v>
      </c>
      <c r="B2425" s="75">
        <f>VLOOKUP(L2425,Mapping!D:F,3,0)</f>
        <v>5.2</v>
      </c>
      <c r="C2425" s="75" t="str">
        <f>VLOOKUP(L2425,Mapping!D:G,4,0)</f>
        <v>Ignore</v>
      </c>
      <c r="D2425" s="78">
        <f t="shared" si="112"/>
        <v>3.899118E-3</v>
      </c>
      <c r="E2425" s="78">
        <f t="shared" si="113"/>
        <v>3.899118E-3</v>
      </c>
      <c r="F2425" s="76">
        <f>VLOOKUP(L2425,Mapping!D:H,5,0)</f>
        <v>0</v>
      </c>
      <c r="G2425" s="1" t="s">
        <v>648</v>
      </c>
      <c r="H2425" s="1" t="s">
        <v>428</v>
      </c>
      <c r="I2425" s="1" t="s">
        <v>431</v>
      </c>
      <c r="J2425" s="6">
        <v>450000</v>
      </c>
      <c r="K2425" s="1" t="s">
        <v>733</v>
      </c>
      <c r="L2425" s="6">
        <v>452230</v>
      </c>
      <c r="M2425" s="2">
        <v>0</v>
      </c>
      <c r="N2425" s="1" t="s">
        <v>740</v>
      </c>
      <c r="O2425" s="1" t="s">
        <v>651</v>
      </c>
      <c r="P2425" s="2">
        <v>0</v>
      </c>
      <c r="Q2425" s="2">
        <v>0</v>
      </c>
      <c r="R2425" s="2">
        <v>0</v>
      </c>
      <c r="S2425" s="2">
        <v>38991.18</v>
      </c>
      <c r="T2425" s="2">
        <v>0</v>
      </c>
      <c r="U2425" s="2">
        <v>38991.18</v>
      </c>
      <c r="V2425" s="2">
        <v>0</v>
      </c>
      <c r="W2425" s="2">
        <v>0</v>
      </c>
      <c r="X2425" s="2">
        <v>0</v>
      </c>
      <c r="Y2425" s="2">
        <v>38991.18</v>
      </c>
      <c r="Z2425" s="2">
        <v>0</v>
      </c>
      <c r="AA2425" s="2">
        <v>38991.18</v>
      </c>
    </row>
    <row r="2426" spans="1:27" ht="15" customHeight="1" x14ac:dyDescent="0.25">
      <c r="A2426" s="75" t="str">
        <f t="shared" si="111"/>
        <v>LEMIDF5.2</v>
      </c>
      <c r="B2426" s="75">
        <f>VLOOKUP(L2426,Mapping!D:F,3,0)</f>
        <v>5.2</v>
      </c>
      <c r="C2426" s="75" t="str">
        <f>VLOOKUP(L2426,Mapping!D:G,4,0)</f>
        <v>Ignore</v>
      </c>
      <c r="D2426" s="78">
        <f t="shared" si="112"/>
        <v>0.73289138099999995</v>
      </c>
      <c r="E2426" s="78">
        <f t="shared" si="113"/>
        <v>0.73289138099999995</v>
      </c>
      <c r="F2426" s="76">
        <f>VLOOKUP(L2426,Mapping!D:H,5,0)</f>
        <v>0</v>
      </c>
      <c r="G2426" s="1" t="s">
        <v>648</v>
      </c>
      <c r="H2426" s="1" t="s">
        <v>428</v>
      </c>
      <c r="I2426" s="1" t="s">
        <v>431</v>
      </c>
      <c r="J2426" s="6">
        <v>450000</v>
      </c>
      <c r="K2426" s="1" t="s">
        <v>733</v>
      </c>
      <c r="L2426" s="6">
        <v>452247</v>
      </c>
      <c r="M2426" s="2">
        <v>0</v>
      </c>
      <c r="N2426" s="1" t="s">
        <v>741</v>
      </c>
      <c r="O2426" s="1" t="s">
        <v>651</v>
      </c>
      <c r="P2426" s="2">
        <v>0</v>
      </c>
      <c r="Q2426" s="2">
        <v>0</v>
      </c>
      <c r="R2426" s="2">
        <v>0</v>
      </c>
      <c r="S2426" s="2">
        <v>7328913.8099999996</v>
      </c>
      <c r="T2426" s="2">
        <v>0</v>
      </c>
      <c r="U2426" s="2">
        <v>7328913.8099999996</v>
      </c>
      <c r="V2426" s="2">
        <v>0</v>
      </c>
      <c r="W2426" s="2">
        <v>0</v>
      </c>
      <c r="X2426" s="2">
        <v>0</v>
      </c>
      <c r="Y2426" s="2">
        <v>7328913.8099999996</v>
      </c>
      <c r="Z2426" s="2">
        <v>0</v>
      </c>
      <c r="AA2426" s="2">
        <v>7328913.8099999996</v>
      </c>
    </row>
    <row r="2427" spans="1:27" ht="15" customHeight="1" x14ac:dyDescent="0.25">
      <c r="A2427" s="75" t="str">
        <f t="shared" si="111"/>
        <v>LEMIDF5.5</v>
      </c>
      <c r="B2427" s="75">
        <f>VLOOKUP(L2427,Mapping!D:F,3,0)</f>
        <v>5.5</v>
      </c>
      <c r="C2427" s="75" t="str">
        <f>VLOOKUP(L2427,Mapping!D:G,4,0)</f>
        <v>Ignore</v>
      </c>
      <c r="D2427" s="78">
        <f t="shared" si="112"/>
        <v>0.38611780800000001</v>
      </c>
      <c r="E2427" s="78">
        <f t="shared" si="113"/>
        <v>0.38611780800000001</v>
      </c>
      <c r="F2427" s="76">
        <f>VLOOKUP(L2427,Mapping!D:H,5,0)</f>
        <v>0</v>
      </c>
      <c r="G2427" s="1" t="s">
        <v>648</v>
      </c>
      <c r="H2427" s="1" t="s">
        <v>428</v>
      </c>
      <c r="I2427" s="1" t="s">
        <v>431</v>
      </c>
      <c r="J2427" s="6">
        <v>460000</v>
      </c>
      <c r="K2427" s="1" t="s">
        <v>742</v>
      </c>
      <c r="L2427" s="6">
        <v>455103</v>
      </c>
      <c r="M2427" s="2">
        <v>0</v>
      </c>
      <c r="N2427" s="1" t="s">
        <v>744</v>
      </c>
      <c r="O2427" s="1" t="s">
        <v>651</v>
      </c>
      <c r="P2427" s="2">
        <v>0</v>
      </c>
      <c r="Q2427" s="2">
        <v>0</v>
      </c>
      <c r="R2427" s="2">
        <v>0</v>
      </c>
      <c r="S2427" s="2">
        <v>3861178.08</v>
      </c>
      <c r="T2427" s="2">
        <v>0</v>
      </c>
      <c r="U2427" s="2">
        <v>3861178.08</v>
      </c>
      <c r="V2427" s="2">
        <v>0</v>
      </c>
      <c r="W2427" s="2">
        <v>0</v>
      </c>
      <c r="X2427" s="2">
        <v>0</v>
      </c>
      <c r="Y2427" s="2">
        <v>3861178.08</v>
      </c>
      <c r="Z2427" s="2">
        <v>0</v>
      </c>
      <c r="AA2427" s="2">
        <v>3861178.08</v>
      </c>
    </row>
    <row r="2428" spans="1:27" ht="15" customHeight="1" x14ac:dyDescent="0.25">
      <c r="A2428" s="75" t="str">
        <f t="shared" si="111"/>
        <v>LEMIDF5.5</v>
      </c>
      <c r="B2428" s="75">
        <f>VLOOKUP(L2428,Mapping!D:F,3,0)</f>
        <v>5.5</v>
      </c>
      <c r="C2428" s="75" t="str">
        <f>VLOOKUP(L2428,Mapping!D:G,4,0)</f>
        <v>Ignore</v>
      </c>
      <c r="D2428" s="78">
        <f t="shared" si="112"/>
        <v>2.0876E-4</v>
      </c>
      <c r="E2428" s="78">
        <f t="shared" si="113"/>
        <v>2.0876E-4</v>
      </c>
      <c r="F2428" s="76">
        <f>VLOOKUP(L2428,Mapping!D:H,5,0)</f>
        <v>0</v>
      </c>
      <c r="G2428" s="1" t="s">
        <v>648</v>
      </c>
      <c r="H2428" s="1" t="s">
        <v>428</v>
      </c>
      <c r="I2428" s="1" t="s">
        <v>431</v>
      </c>
      <c r="J2428" s="6">
        <v>460000</v>
      </c>
      <c r="K2428" s="1" t="s">
        <v>742</v>
      </c>
      <c r="L2428" s="6">
        <v>460000</v>
      </c>
      <c r="M2428" s="2">
        <v>0</v>
      </c>
      <c r="N2428" s="1" t="s">
        <v>792</v>
      </c>
      <c r="O2428" s="1" t="s">
        <v>651</v>
      </c>
      <c r="P2428" s="2">
        <v>0</v>
      </c>
      <c r="Q2428" s="2">
        <v>0</v>
      </c>
      <c r="R2428" s="2">
        <v>0</v>
      </c>
      <c r="S2428" s="2">
        <v>2087.6</v>
      </c>
      <c r="T2428" s="2">
        <v>0</v>
      </c>
      <c r="U2428" s="2">
        <v>2087.6</v>
      </c>
      <c r="V2428" s="2">
        <v>0</v>
      </c>
      <c r="W2428" s="2">
        <v>0</v>
      </c>
      <c r="X2428" s="2">
        <v>0</v>
      </c>
      <c r="Y2428" s="2">
        <v>2087.6</v>
      </c>
      <c r="Z2428" s="2">
        <v>0</v>
      </c>
      <c r="AA2428" s="2">
        <v>2087.6</v>
      </c>
    </row>
    <row r="2429" spans="1:27" ht="15" customHeight="1" x14ac:dyDescent="0.25">
      <c r="A2429" s="75" t="str">
        <f t="shared" si="111"/>
        <v>LEMIDF5.5</v>
      </c>
      <c r="B2429" s="75">
        <f>VLOOKUP(L2429,Mapping!D:F,3,0)</f>
        <v>5.5</v>
      </c>
      <c r="C2429" s="75" t="str">
        <f>VLOOKUP(L2429,Mapping!D:G,4,0)</f>
        <v>Ignore</v>
      </c>
      <c r="D2429" s="78">
        <f t="shared" si="112"/>
        <v>-7.0889971999999996E-2</v>
      </c>
      <c r="E2429" s="78">
        <f t="shared" si="113"/>
        <v>-7.0889971999999996E-2</v>
      </c>
      <c r="F2429" s="76">
        <f>VLOOKUP(L2429,Mapping!D:H,5,0)</f>
        <v>0</v>
      </c>
      <c r="G2429" s="1" t="s">
        <v>648</v>
      </c>
      <c r="H2429" s="1" t="s">
        <v>428</v>
      </c>
      <c r="I2429" s="1" t="s">
        <v>431</v>
      </c>
      <c r="J2429" s="6">
        <v>460000</v>
      </c>
      <c r="K2429" s="1" t="s">
        <v>742</v>
      </c>
      <c r="L2429" s="6">
        <v>460100</v>
      </c>
      <c r="M2429" s="2">
        <v>0</v>
      </c>
      <c r="N2429" s="1" t="s">
        <v>815</v>
      </c>
      <c r="O2429" s="1" t="s">
        <v>651</v>
      </c>
      <c r="P2429" s="2">
        <v>0</v>
      </c>
      <c r="Q2429" s="2">
        <v>0</v>
      </c>
      <c r="R2429" s="2">
        <v>-708899.72</v>
      </c>
      <c r="S2429" s="2">
        <v>0</v>
      </c>
      <c r="T2429" s="2">
        <v>-708899.72</v>
      </c>
      <c r="U2429" s="2">
        <v>0</v>
      </c>
      <c r="V2429" s="2">
        <v>0</v>
      </c>
      <c r="W2429" s="2">
        <v>0</v>
      </c>
      <c r="X2429" s="2">
        <v>-708899.72</v>
      </c>
      <c r="Y2429" s="2">
        <v>0</v>
      </c>
      <c r="Z2429" s="2">
        <v>-708899.72</v>
      </c>
      <c r="AA2429" s="2">
        <v>0</v>
      </c>
    </row>
    <row r="2430" spans="1:27" ht="15" customHeight="1" x14ac:dyDescent="0.25">
      <c r="A2430" s="75" t="str">
        <f t="shared" si="111"/>
        <v>LEMIDF5.5</v>
      </c>
      <c r="B2430" s="75">
        <f>VLOOKUP(L2430,Mapping!D:F,3,0)</f>
        <v>5.5</v>
      </c>
      <c r="C2430" s="75" t="str">
        <f>VLOOKUP(L2430,Mapping!D:G,4,0)</f>
        <v>Ignore</v>
      </c>
      <c r="D2430" s="78">
        <f t="shared" si="112"/>
        <v>9.6434006999999988E-2</v>
      </c>
      <c r="E2430" s="78">
        <f t="shared" si="113"/>
        <v>9.6434006999999988E-2</v>
      </c>
      <c r="F2430" s="76">
        <f>VLOOKUP(L2430,Mapping!D:H,5,0)</f>
        <v>0</v>
      </c>
      <c r="G2430" s="1" t="s">
        <v>648</v>
      </c>
      <c r="H2430" s="1" t="s">
        <v>428</v>
      </c>
      <c r="I2430" s="1" t="s">
        <v>431</v>
      </c>
      <c r="J2430" s="6">
        <v>460000</v>
      </c>
      <c r="K2430" s="1" t="s">
        <v>742</v>
      </c>
      <c r="L2430" s="6">
        <v>460101</v>
      </c>
      <c r="M2430" s="2">
        <v>0</v>
      </c>
      <c r="N2430" s="1" t="s">
        <v>818</v>
      </c>
      <c r="O2430" s="1" t="s">
        <v>651</v>
      </c>
      <c r="P2430" s="2">
        <v>0</v>
      </c>
      <c r="Q2430" s="2">
        <v>0</v>
      </c>
      <c r="R2430" s="2">
        <v>0</v>
      </c>
      <c r="S2430" s="2">
        <v>964340.07</v>
      </c>
      <c r="T2430" s="2">
        <v>0</v>
      </c>
      <c r="U2430" s="2">
        <v>964340.07</v>
      </c>
      <c r="V2430" s="2">
        <v>0</v>
      </c>
      <c r="W2430" s="2">
        <v>0</v>
      </c>
      <c r="X2430" s="2">
        <v>0</v>
      </c>
      <c r="Y2430" s="2">
        <v>964340.07</v>
      </c>
      <c r="Z2430" s="2">
        <v>0</v>
      </c>
      <c r="AA2430" s="2">
        <v>964340.07</v>
      </c>
    </row>
    <row r="2431" spans="1:27" ht="15" customHeight="1" x14ac:dyDescent="0.25">
      <c r="A2431" s="75" t="str">
        <f t="shared" si="111"/>
        <v>LEMIDF5.5</v>
      </c>
      <c r="B2431" s="75">
        <f>VLOOKUP(L2431,Mapping!D:F,3,0)</f>
        <v>5.5</v>
      </c>
      <c r="C2431" s="75" t="str">
        <f>VLOOKUP(L2431,Mapping!D:G,4,0)</f>
        <v>Ignore</v>
      </c>
      <c r="D2431" s="78">
        <f t="shared" si="112"/>
        <v>6.5393599999999993E-4</v>
      </c>
      <c r="E2431" s="78">
        <f t="shared" si="113"/>
        <v>6.5393599999999993E-4</v>
      </c>
      <c r="F2431" s="76">
        <f>VLOOKUP(L2431,Mapping!D:H,5,0)</f>
        <v>0</v>
      </c>
      <c r="G2431" s="1" t="s">
        <v>648</v>
      </c>
      <c r="H2431" s="1" t="s">
        <v>428</v>
      </c>
      <c r="I2431" s="1" t="s">
        <v>431</v>
      </c>
      <c r="J2431" s="6">
        <v>460000</v>
      </c>
      <c r="K2431" s="1" t="s">
        <v>742</v>
      </c>
      <c r="L2431" s="6">
        <v>460102</v>
      </c>
      <c r="M2431" s="2">
        <v>0</v>
      </c>
      <c r="N2431" s="1" t="s">
        <v>819</v>
      </c>
      <c r="O2431" s="1" t="s">
        <v>651</v>
      </c>
      <c r="P2431" s="2">
        <v>0</v>
      </c>
      <c r="Q2431" s="2">
        <v>0</v>
      </c>
      <c r="R2431" s="2">
        <v>0</v>
      </c>
      <c r="S2431" s="2">
        <v>6539.36</v>
      </c>
      <c r="T2431" s="2">
        <v>0</v>
      </c>
      <c r="U2431" s="2">
        <v>6539.36</v>
      </c>
      <c r="V2431" s="2">
        <v>0</v>
      </c>
      <c r="W2431" s="2">
        <v>0</v>
      </c>
      <c r="X2431" s="2">
        <v>0</v>
      </c>
      <c r="Y2431" s="2">
        <v>6539.36</v>
      </c>
      <c r="Z2431" s="2">
        <v>0</v>
      </c>
      <c r="AA2431" s="2">
        <v>6539.36</v>
      </c>
    </row>
    <row r="2432" spans="1:27" ht="15" customHeight="1" x14ac:dyDescent="0.25">
      <c r="A2432" s="75" t="str">
        <f t="shared" si="111"/>
        <v>LEMIDF5.5</v>
      </c>
      <c r="B2432" s="75">
        <f>VLOOKUP(L2432,Mapping!D:F,3,0)</f>
        <v>5.5</v>
      </c>
      <c r="C2432" s="75" t="str">
        <f>VLOOKUP(L2432,Mapping!D:G,4,0)</f>
        <v>Ignore</v>
      </c>
      <c r="D2432" s="78">
        <f t="shared" si="112"/>
        <v>-2.6247317999999999E-2</v>
      </c>
      <c r="E2432" s="78">
        <f t="shared" si="113"/>
        <v>-2.6247317999999999E-2</v>
      </c>
      <c r="F2432" s="76">
        <f>VLOOKUP(L2432,Mapping!D:H,5,0)</f>
        <v>0</v>
      </c>
      <c r="G2432" s="1" t="s">
        <v>648</v>
      </c>
      <c r="H2432" s="1" t="s">
        <v>428</v>
      </c>
      <c r="I2432" s="1" t="s">
        <v>431</v>
      </c>
      <c r="J2432" s="6">
        <v>460000</v>
      </c>
      <c r="K2432" s="1" t="s">
        <v>742</v>
      </c>
      <c r="L2432" s="6">
        <v>460143</v>
      </c>
      <c r="M2432" s="2">
        <v>0</v>
      </c>
      <c r="N2432" s="1" t="s">
        <v>816</v>
      </c>
      <c r="O2432" s="1" t="s">
        <v>651</v>
      </c>
      <c r="P2432" s="2">
        <v>0</v>
      </c>
      <c r="Q2432" s="2">
        <v>0</v>
      </c>
      <c r="R2432" s="2">
        <v>-262473.18</v>
      </c>
      <c r="S2432" s="2">
        <v>0</v>
      </c>
      <c r="T2432" s="2">
        <v>-262473.18</v>
      </c>
      <c r="U2432" s="2">
        <v>0</v>
      </c>
      <c r="V2432" s="2">
        <v>0</v>
      </c>
      <c r="W2432" s="2">
        <v>0</v>
      </c>
      <c r="X2432" s="2">
        <v>-262473.18</v>
      </c>
      <c r="Y2432" s="2">
        <v>0</v>
      </c>
      <c r="Z2432" s="2">
        <v>-262473.18</v>
      </c>
      <c r="AA2432" s="2">
        <v>0</v>
      </c>
    </row>
    <row r="2433" spans="1:27" ht="15" customHeight="1" x14ac:dyDescent="0.25">
      <c r="A2433" s="75" t="str">
        <f t="shared" si="111"/>
        <v>LEMIDF5.5</v>
      </c>
      <c r="B2433" s="75">
        <f>VLOOKUP(L2433,Mapping!D:F,3,0)</f>
        <v>5.5</v>
      </c>
      <c r="C2433" s="75" t="str">
        <f>VLOOKUP(L2433,Mapping!D:G,4,0)</f>
        <v>Ignore</v>
      </c>
      <c r="D2433" s="78">
        <f t="shared" si="112"/>
        <v>4.9347E-5</v>
      </c>
      <c r="E2433" s="78">
        <f t="shared" si="113"/>
        <v>4.9347E-5</v>
      </c>
      <c r="F2433" s="76">
        <f>VLOOKUP(L2433,Mapping!D:H,5,0)</f>
        <v>0</v>
      </c>
      <c r="G2433" s="1" t="s">
        <v>648</v>
      </c>
      <c r="H2433" s="1" t="s">
        <v>428</v>
      </c>
      <c r="I2433" s="1" t="s">
        <v>431</v>
      </c>
      <c r="J2433" s="6">
        <v>460000</v>
      </c>
      <c r="K2433" s="1" t="s">
        <v>742</v>
      </c>
      <c r="L2433" s="6">
        <v>460144</v>
      </c>
      <c r="M2433" s="2">
        <v>0</v>
      </c>
      <c r="N2433" s="1" t="s">
        <v>820</v>
      </c>
      <c r="O2433" s="1" t="s">
        <v>651</v>
      </c>
      <c r="P2433" s="2">
        <v>0</v>
      </c>
      <c r="Q2433" s="2">
        <v>0</v>
      </c>
      <c r="R2433" s="2">
        <v>0</v>
      </c>
      <c r="S2433" s="2">
        <v>493.47</v>
      </c>
      <c r="T2433" s="2">
        <v>0</v>
      </c>
      <c r="U2433" s="2">
        <v>493.47</v>
      </c>
      <c r="V2433" s="2">
        <v>0</v>
      </c>
      <c r="W2433" s="2">
        <v>0</v>
      </c>
      <c r="X2433" s="2">
        <v>0</v>
      </c>
      <c r="Y2433" s="2">
        <v>493.47</v>
      </c>
      <c r="Z2433" s="2">
        <v>0</v>
      </c>
      <c r="AA2433" s="2">
        <v>493.47</v>
      </c>
    </row>
    <row r="2434" spans="1:27" ht="15" customHeight="1" x14ac:dyDescent="0.25">
      <c r="A2434" s="75" t="str">
        <f t="shared" si="111"/>
        <v>LEMIDF5.3</v>
      </c>
      <c r="B2434" s="75">
        <f>VLOOKUP(L2434,Mapping!D:F,3,0)</f>
        <v>5.3</v>
      </c>
      <c r="C2434" s="75" t="str">
        <f>VLOOKUP(L2434,Mapping!D:G,4,0)</f>
        <v>Ignore</v>
      </c>
      <c r="D2434" s="78">
        <f t="shared" si="112"/>
        <v>-1.4245645499999999</v>
      </c>
      <c r="E2434" s="78">
        <f t="shared" si="113"/>
        <v>-1.4245645499999999</v>
      </c>
      <c r="F2434" s="76">
        <f>VLOOKUP(L2434,Mapping!D:H,5,0)</f>
        <v>0</v>
      </c>
      <c r="G2434" s="1" t="s">
        <v>648</v>
      </c>
      <c r="H2434" s="1" t="s">
        <v>428</v>
      </c>
      <c r="I2434" s="1" t="s">
        <v>431</v>
      </c>
      <c r="J2434" s="6">
        <v>510000</v>
      </c>
      <c r="K2434" s="1" t="s">
        <v>745</v>
      </c>
      <c r="L2434" s="6">
        <v>511100</v>
      </c>
      <c r="M2434" s="2">
        <v>0</v>
      </c>
      <c r="N2434" s="1" t="s">
        <v>782</v>
      </c>
      <c r="O2434" s="1" t="s">
        <v>651</v>
      </c>
      <c r="P2434" s="2">
        <v>0</v>
      </c>
      <c r="Q2434" s="2">
        <v>0</v>
      </c>
      <c r="R2434" s="2">
        <v>-14245645.5</v>
      </c>
      <c r="S2434" s="2">
        <v>0</v>
      </c>
      <c r="T2434" s="2">
        <v>-14245645.5</v>
      </c>
      <c r="U2434" s="2">
        <v>0</v>
      </c>
      <c r="V2434" s="2">
        <v>0</v>
      </c>
      <c r="W2434" s="2">
        <v>0</v>
      </c>
      <c r="X2434" s="2">
        <v>-14245645.5</v>
      </c>
      <c r="Y2434" s="2">
        <v>0</v>
      </c>
      <c r="Z2434" s="2">
        <v>-14245645.5</v>
      </c>
      <c r="AA2434" s="2">
        <v>0</v>
      </c>
    </row>
    <row r="2435" spans="1:27" ht="15" customHeight="1" x14ac:dyDescent="0.25">
      <c r="A2435" s="75" t="str">
        <f t="shared" si="111"/>
        <v>LEMIDF6.3</v>
      </c>
      <c r="B2435" s="75">
        <f>VLOOKUP(L2435,Mapping!D:F,3,0)</f>
        <v>6.3</v>
      </c>
      <c r="C2435" s="75" t="str">
        <f>VLOOKUP(L2435,Mapping!D:G,4,0)</f>
        <v>Mirror</v>
      </c>
      <c r="D2435" s="78">
        <f t="shared" si="112"/>
        <v>-1.0214019999999999E-2</v>
      </c>
      <c r="E2435" s="78">
        <f t="shared" si="113"/>
        <v>-1.0214019999999999E-2</v>
      </c>
      <c r="F2435" s="76">
        <f>VLOOKUP(L2435,Mapping!D:H,5,0)</f>
        <v>0</v>
      </c>
      <c r="G2435" s="1" t="s">
        <v>648</v>
      </c>
      <c r="H2435" s="1" t="s">
        <v>428</v>
      </c>
      <c r="I2435" s="1" t="s">
        <v>431</v>
      </c>
      <c r="J2435" s="6">
        <v>550000</v>
      </c>
      <c r="K2435" s="1" t="s">
        <v>752</v>
      </c>
      <c r="L2435" s="6">
        <v>553007</v>
      </c>
      <c r="M2435" s="2">
        <v>0</v>
      </c>
      <c r="N2435" s="1" t="s">
        <v>753</v>
      </c>
      <c r="O2435" s="1" t="s">
        <v>651</v>
      </c>
      <c r="P2435" s="2">
        <v>0</v>
      </c>
      <c r="Q2435" s="2">
        <v>0</v>
      </c>
      <c r="R2435" s="2">
        <v>-102140.2</v>
      </c>
      <c r="S2435" s="2">
        <v>0</v>
      </c>
      <c r="T2435" s="2">
        <v>-102140.2</v>
      </c>
      <c r="U2435" s="2">
        <v>0</v>
      </c>
      <c r="V2435" s="2">
        <v>0</v>
      </c>
      <c r="W2435" s="2">
        <v>0</v>
      </c>
      <c r="X2435" s="2">
        <v>-102140.2</v>
      </c>
      <c r="Y2435" s="2">
        <v>0</v>
      </c>
      <c r="Z2435" s="2">
        <v>-102140.2</v>
      </c>
      <c r="AA2435" s="2">
        <v>0</v>
      </c>
    </row>
    <row r="2436" spans="1:27" ht="15" customHeight="1" x14ac:dyDescent="0.25">
      <c r="A2436" s="75" t="str">
        <f t="shared" ref="A2436:A2499" si="114">H2436&amp;B2436</f>
        <v>LEMIDF6.3</v>
      </c>
      <c r="B2436" s="75">
        <f>VLOOKUP(L2436,Mapping!D:F,3,0)</f>
        <v>6.3</v>
      </c>
      <c r="C2436" s="75" t="str">
        <f>VLOOKUP(L2436,Mapping!D:G,4,0)</f>
        <v>Mirror</v>
      </c>
      <c r="D2436" s="78">
        <f t="shared" ref="D2436:D2499" si="115">(X2436+Y2436)/10000000</f>
        <v>-2.3600000000000001E-3</v>
      </c>
      <c r="E2436" s="78">
        <f t="shared" ref="E2436:E2499" si="116">(Z2436+AA2436)/10000000</f>
        <v>-2.3600000000000001E-3</v>
      </c>
      <c r="F2436" s="76">
        <f>VLOOKUP(L2436,Mapping!D:H,5,0)</f>
        <v>0</v>
      </c>
      <c r="G2436" s="1" t="s">
        <v>648</v>
      </c>
      <c r="H2436" s="1" t="s">
        <v>428</v>
      </c>
      <c r="I2436" s="1" t="s">
        <v>431</v>
      </c>
      <c r="J2436" s="6">
        <v>550000</v>
      </c>
      <c r="K2436" s="1" t="s">
        <v>752</v>
      </c>
      <c r="L2436" s="6">
        <v>553020</v>
      </c>
      <c r="M2436" s="2">
        <v>0</v>
      </c>
      <c r="N2436" s="1" t="s">
        <v>1652</v>
      </c>
      <c r="O2436" s="1" t="s">
        <v>651</v>
      </c>
      <c r="P2436" s="2">
        <v>0</v>
      </c>
      <c r="Q2436" s="2">
        <v>0</v>
      </c>
      <c r="R2436" s="2">
        <v>-23600</v>
      </c>
      <c r="S2436" s="2">
        <v>0</v>
      </c>
      <c r="T2436" s="2">
        <v>-23600</v>
      </c>
      <c r="U2436" s="2">
        <v>0</v>
      </c>
      <c r="V2436" s="2">
        <v>0</v>
      </c>
      <c r="W2436" s="2">
        <v>0</v>
      </c>
      <c r="X2436" s="2">
        <v>-23600</v>
      </c>
      <c r="Y2436" s="2">
        <v>0</v>
      </c>
      <c r="Z2436" s="2">
        <v>-23600</v>
      </c>
      <c r="AA2436" s="2">
        <v>0</v>
      </c>
    </row>
    <row r="2437" spans="1:27" ht="15" customHeight="1" x14ac:dyDescent="0.25">
      <c r="A2437" s="75" t="str">
        <f t="shared" si="114"/>
        <v>LEMIDF6.3</v>
      </c>
      <c r="B2437" s="75">
        <f>VLOOKUP(L2437,Mapping!D:F,3,0)</f>
        <v>6.3</v>
      </c>
      <c r="C2437" s="75" t="str">
        <f>VLOOKUP(L2437,Mapping!D:G,4,0)</f>
        <v>Mirror</v>
      </c>
      <c r="D2437" s="78">
        <f t="shared" si="115"/>
        <v>-5.9099482000000009E-2</v>
      </c>
      <c r="E2437" s="78">
        <f t="shared" si="116"/>
        <v>-5.9099482000000009E-2</v>
      </c>
      <c r="F2437" s="76">
        <f>VLOOKUP(L2437,Mapping!D:H,5,0)</f>
        <v>0</v>
      </c>
      <c r="G2437" s="1" t="s">
        <v>648</v>
      </c>
      <c r="H2437" s="1" t="s">
        <v>428</v>
      </c>
      <c r="I2437" s="1" t="s">
        <v>431</v>
      </c>
      <c r="J2437" s="6">
        <v>550000</v>
      </c>
      <c r="K2437" s="1" t="s">
        <v>752</v>
      </c>
      <c r="L2437" s="6">
        <v>553107</v>
      </c>
      <c r="M2437" s="2">
        <v>0</v>
      </c>
      <c r="N2437" s="1" t="s">
        <v>755</v>
      </c>
      <c r="O2437" s="1" t="s">
        <v>651</v>
      </c>
      <c r="P2437" s="2">
        <v>0</v>
      </c>
      <c r="Q2437" s="2">
        <v>0</v>
      </c>
      <c r="R2437" s="2">
        <v>-590994.82000000007</v>
      </c>
      <c r="S2437" s="2">
        <v>0</v>
      </c>
      <c r="T2437" s="2">
        <v>-590994.82000000007</v>
      </c>
      <c r="U2437" s="2">
        <v>0</v>
      </c>
      <c r="V2437" s="2">
        <v>0</v>
      </c>
      <c r="W2437" s="2">
        <v>0</v>
      </c>
      <c r="X2437" s="2">
        <v>-590994.82000000007</v>
      </c>
      <c r="Y2437" s="2">
        <v>0</v>
      </c>
      <c r="Z2437" s="2">
        <v>-590994.82000000007</v>
      </c>
      <c r="AA2437" s="2">
        <v>0</v>
      </c>
    </row>
    <row r="2438" spans="1:27" ht="15" customHeight="1" x14ac:dyDescent="0.25">
      <c r="A2438" s="75" t="str">
        <f t="shared" si="114"/>
        <v>LEMIDF6.3</v>
      </c>
      <c r="B2438" s="75">
        <f>VLOOKUP(L2438,Mapping!D:F,3,0)</f>
        <v>6.3</v>
      </c>
      <c r="C2438" s="75" t="str">
        <f>VLOOKUP(L2438,Mapping!D:G,4,0)</f>
        <v>Mirror</v>
      </c>
      <c r="D2438" s="78">
        <f t="shared" si="115"/>
        <v>0.72456530299999999</v>
      </c>
      <c r="E2438" s="78">
        <f t="shared" si="116"/>
        <v>0.72456530299999999</v>
      </c>
      <c r="F2438" s="76">
        <f>VLOOKUP(L2438,Mapping!D:H,5,0)</f>
        <v>0</v>
      </c>
      <c r="G2438" s="1" t="s">
        <v>648</v>
      </c>
      <c r="H2438" s="1" t="s">
        <v>428</v>
      </c>
      <c r="I2438" s="1" t="s">
        <v>431</v>
      </c>
      <c r="J2438" s="6">
        <v>550000</v>
      </c>
      <c r="K2438" s="1" t="s">
        <v>752</v>
      </c>
      <c r="L2438" s="6">
        <v>553111</v>
      </c>
      <c r="M2438" s="2">
        <v>0</v>
      </c>
      <c r="N2438" s="1" t="s">
        <v>756</v>
      </c>
      <c r="O2438" s="1" t="s">
        <v>651</v>
      </c>
      <c r="P2438" s="2">
        <v>0</v>
      </c>
      <c r="Q2438" s="2">
        <v>0</v>
      </c>
      <c r="R2438" s="2">
        <v>0</v>
      </c>
      <c r="S2438" s="2">
        <v>7245653.0300000003</v>
      </c>
      <c r="T2438" s="2">
        <v>0</v>
      </c>
      <c r="U2438" s="2">
        <v>7245653.0300000003</v>
      </c>
      <c r="V2438" s="2">
        <v>0</v>
      </c>
      <c r="W2438" s="2">
        <v>0</v>
      </c>
      <c r="X2438" s="2">
        <v>0</v>
      </c>
      <c r="Y2438" s="2">
        <v>7245653.0300000003</v>
      </c>
      <c r="Z2438" s="2">
        <v>0</v>
      </c>
      <c r="AA2438" s="2">
        <v>7245653.0300000003</v>
      </c>
    </row>
    <row r="2439" spans="1:27" ht="15" customHeight="1" x14ac:dyDescent="0.25">
      <c r="A2439" s="75" t="str">
        <f t="shared" si="114"/>
        <v>LEMIDF6.2</v>
      </c>
      <c r="B2439" s="75">
        <f>VLOOKUP(L2439,Mapping!D:F,3,0)</f>
        <v>6.2</v>
      </c>
      <c r="C2439" s="75" t="str">
        <f>VLOOKUP(L2439,Mapping!D:G,4,0)</f>
        <v>Mirror</v>
      </c>
      <c r="D2439" s="78">
        <f t="shared" si="115"/>
        <v>-6.5979330000000003E-3</v>
      </c>
      <c r="E2439" s="78">
        <f t="shared" si="116"/>
        <v>-6.5979330000000003E-3</v>
      </c>
      <c r="F2439" s="76">
        <f>VLOOKUP(L2439,Mapping!D:H,5,0)</f>
        <v>0</v>
      </c>
      <c r="G2439" s="1" t="s">
        <v>648</v>
      </c>
      <c r="H2439" s="1" t="s">
        <v>428</v>
      </c>
      <c r="I2439" s="1" t="s">
        <v>431</v>
      </c>
      <c r="J2439" s="6">
        <v>550000</v>
      </c>
      <c r="K2439" s="1" t="s">
        <v>752</v>
      </c>
      <c r="L2439" s="6">
        <v>553131</v>
      </c>
      <c r="M2439" s="2">
        <v>0</v>
      </c>
      <c r="N2439" s="1" t="s">
        <v>757</v>
      </c>
      <c r="O2439" s="1" t="s">
        <v>651</v>
      </c>
      <c r="P2439" s="2">
        <v>0</v>
      </c>
      <c r="Q2439" s="2">
        <v>0</v>
      </c>
      <c r="R2439" s="2">
        <v>-65979.33</v>
      </c>
      <c r="S2439" s="2">
        <v>0</v>
      </c>
      <c r="T2439" s="2">
        <v>-65979.33</v>
      </c>
      <c r="U2439" s="2">
        <v>0</v>
      </c>
      <c r="V2439" s="2">
        <v>0</v>
      </c>
      <c r="W2439" s="2">
        <v>0</v>
      </c>
      <c r="X2439" s="2">
        <v>-65979.33</v>
      </c>
      <c r="Y2439" s="2">
        <v>0</v>
      </c>
      <c r="Z2439" s="2">
        <v>-65979.33</v>
      </c>
      <c r="AA2439" s="2">
        <v>0</v>
      </c>
    </row>
    <row r="2440" spans="1:27" ht="15" customHeight="1" x14ac:dyDescent="0.25">
      <c r="A2440" s="75" t="str">
        <f t="shared" si="114"/>
        <v>LEMIDF6.3</v>
      </c>
      <c r="B2440" s="75">
        <f>VLOOKUP(L2440,Mapping!D:F,3,0)</f>
        <v>6.3</v>
      </c>
      <c r="C2440" s="75" t="str">
        <f>VLOOKUP(L2440,Mapping!D:G,4,0)</f>
        <v>Mirror</v>
      </c>
      <c r="D2440" s="78">
        <f t="shared" si="115"/>
        <v>-2.4650628000000001E-2</v>
      </c>
      <c r="E2440" s="78">
        <f t="shared" si="116"/>
        <v>-2.4650628000000001E-2</v>
      </c>
      <c r="F2440" s="76">
        <f>VLOOKUP(L2440,Mapping!D:H,5,0)</f>
        <v>0</v>
      </c>
      <c r="G2440" s="1" t="s">
        <v>648</v>
      </c>
      <c r="H2440" s="1" t="s">
        <v>428</v>
      </c>
      <c r="I2440" s="1" t="s">
        <v>431</v>
      </c>
      <c r="J2440" s="6">
        <v>550000</v>
      </c>
      <c r="K2440" s="1" t="s">
        <v>752</v>
      </c>
      <c r="L2440" s="6">
        <v>553141</v>
      </c>
      <c r="M2440" s="2">
        <v>0</v>
      </c>
      <c r="N2440" s="1" t="s">
        <v>758</v>
      </c>
      <c r="O2440" s="1" t="s">
        <v>651</v>
      </c>
      <c r="P2440" s="2">
        <v>0</v>
      </c>
      <c r="Q2440" s="2">
        <v>0</v>
      </c>
      <c r="R2440" s="2">
        <v>-246506.28</v>
      </c>
      <c r="S2440" s="2">
        <v>0</v>
      </c>
      <c r="T2440" s="2">
        <v>-246506.28</v>
      </c>
      <c r="U2440" s="2">
        <v>0</v>
      </c>
      <c r="V2440" s="2">
        <v>0</v>
      </c>
      <c r="W2440" s="2">
        <v>0</v>
      </c>
      <c r="X2440" s="2">
        <v>-246506.28</v>
      </c>
      <c r="Y2440" s="2">
        <v>0</v>
      </c>
      <c r="Z2440" s="2">
        <v>-246506.28</v>
      </c>
      <c r="AA2440" s="2">
        <v>0</v>
      </c>
    </row>
    <row r="2441" spans="1:27" ht="15" customHeight="1" x14ac:dyDescent="0.25">
      <c r="A2441" s="75" t="str">
        <f t="shared" si="114"/>
        <v>LEMIDF6.3</v>
      </c>
      <c r="B2441" s="75">
        <f>VLOOKUP(L2441,Mapping!D:F,3,0)</f>
        <v>6.3</v>
      </c>
      <c r="C2441" s="75" t="str">
        <f>VLOOKUP(L2441,Mapping!D:G,4,0)</f>
        <v>Accrual</v>
      </c>
      <c r="D2441" s="78">
        <f t="shared" si="115"/>
        <v>-6.1476374E-2</v>
      </c>
      <c r="E2441" s="78">
        <f t="shared" si="116"/>
        <v>-6.1476374E-2</v>
      </c>
      <c r="F2441" s="76">
        <f>VLOOKUP(L2441,Mapping!D:H,5,0)</f>
        <v>0</v>
      </c>
      <c r="G2441" s="1" t="s">
        <v>648</v>
      </c>
      <c r="H2441" s="1" t="s">
        <v>428</v>
      </c>
      <c r="I2441" s="1" t="s">
        <v>431</v>
      </c>
      <c r="J2441" s="6">
        <v>550000</v>
      </c>
      <c r="K2441" s="1" t="s">
        <v>752</v>
      </c>
      <c r="L2441" s="6">
        <v>553171</v>
      </c>
      <c r="M2441" s="2">
        <v>0</v>
      </c>
      <c r="N2441" s="1" t="s">
        <v>759</v>
      </c>
      <c r="O2441" s="1" t="s">
        <v>651</v>
      </c>
      <c r="P2441" s="2">
        <v>0</v>
      </c>
      <c r="Q2441" s="2">
        <v>0</v>
      </c>
      <c r="R2441" s="2">
        <v>-614763.74</v>
      </c>
      <c r="S2441" s="2">
        <v>0</v>
      </c>
      <c r="T2441" s="2">
        <v>-614763.74</v>
      </c>
      <c r="U2441" s="2">
        <v>0</v>
      </c>
      <c r="V2441" s="2">
        <v>0</v>
      </c>
      <c r="W2441" s="2">
        <v>0</v>
      </c>
      <c r="X2441" s="2">
        <v>-614763.74</v>
      </c>
      <c r="Y2441" s="2">
        <v>0</v>
      </c>
      <c r="Z2441" s="2">
        <v>-614763.74</v>
      </c>
      <c r="AA2441" s="2">
        <v>0</v>
      </c>
    </row>
    <row r="2442" spans="1:27" ht="15" customHeight="1" x14ac:dyDescent="0.25">
      <c r="A2442" s="75" t="str">
        <f t="shared" si="114"/>
        <v>LEMIDF6.3</v>
      </c>
      <c r="B2442" s="75">
        <f>VLOOKUP(L2442,Mapping!D:F,3,0)</f>
        <v>6.3</v>
      </c>
      <c r="C2442" s="75" t="str">
        <f>VLOOKUP(L2442,Mapping!D:G,4,0)</f>
        <v>Accrual</v>
      </c>
      <c r="D2442" s="78">
        <f t="shared" si="115"/>
        <v>-3.0534000000000003E-5</v>
      </c>
      <c r="E2442" s="78">
        <f t="shared" si="116"/>
        <v>-3.0534000000000003E-5</v>
      </c>
      <c r="F2442" s="76">
        <f>VLOOKUP(L2442,Mapping!D:H,5,0)</f>
        <v>0</v>
      </c>
      <c r="G2442" s="1" t="s">
        <v>648</v>
      </c>
      <c r="H2442" s="1" t="s">
        <v>428</v>
      </c>
      <c r="I2442" s="1" t="s">
        <v>431</v>
      </c>
      <c r="J2442" s="6">
        <v>550000</v>
      </c>
      <c r="K2442" s="1" t="s">
        <v>752</v>
      </c>
      <c r="L2442" s="6">
        <v>553176</v>
      </c>
      <c r="M2442" s="2">
        <v>0</v>
      </c>
      <c r="N2442" s="1" t="s">
        <v>760</v>
      </c>
      <c r="O2442" s="1" t="s">
        <v>651</v>
      </c>
      <c r="P2442" s="2">
        <v>0</v>
      </c>
      <c r="Q2442" s="2">
        <v>0</v>
      </c>
      <c r="R2442" s="2">
        <v>-305.34000000000003</v>
      </c>
      <c r="S2442" s="2">
        <v>0</v>
      </c>
      <c r="T2442" s="2">
        <v>-305.34000000000003</v>
      </c>
      <c r="U2442" s="2">
        <v>0</v>
      </c>
      <c r="V2442" s="2">
        <v>0</v>
      </c>
      <c r="W2442" s="2">
        <v>0</v>
      </c>
      <c r="X2442" s="2">
        <v>-305.34000000000003</v>
      </c>
      <c r="Y2442" s="2">
        <v>0</v>
      </c>
      <c r="Z2442" s="2">
        <v>-305.34000000000003</v>
      </c>
      <c r="AA2442" s="2">
        <v>0</v>
      </c>
    </row>
    <row r="2443" spans="1:27" ht="15" customHeight="1" x14ac:dyDescent="0.25">
      <c r="A2443" s="75" t="str">
        <f t="shared" si="114"/>
        <v>LEMIDF6.3</v>
      </c>
      <c r="B2443" s="75">
        <f>VLOOKUP(L2443,Mapping!D:F,3,0)</f>
        <v>6.3</v>
      </c>
      <c r="C2443" s="75" t="str">
        <f>VLOOKUP(L2443,Mapping!D:G,4,0)</f>
        <v>Mirror</v>
      </c>
      <c r="D2443" s="78">
        <f t="shared" si="115"/>
        <v>-0.58008471799999994</v>
      </c>
      <c r="E2443" s="78">
        <f t="shared" si="116"/>
        <v>-0.58008471799999994</v>
      </c>
      <c r="F2443" s="76">
        <f>VLOOKUP(L2443,Mapping!D:H,5,0)</f>
        <v>0</v>
      </c>
      <c r="G2443" s="1" t="s">
        <v>648</v>
      </c>
      <c r="H2443" s="1" t="s">
        <v>428</v>
      </c>
      <c r="I2443" s="1" t="s">
        <v>431</v>
      </c>
      <c r="J2443" s="6">
        <v>550000</v>
      </c>
      <c r="K2443" s="1" t="s">
        <v>752</v>
      </c>
      <c r="L2443" s="6">
        <v>553180</v>
      </c>
      <c r="M2443" s="2">
        <v>0</v>
      </c>
      <c r="N2443" s="1" t="s">
        <v>761</v>
      </c>
      <c r="O2443" s="1" t="s">
        <v>651</v>
      </c>
      <c r="P2443" s="2">
        <v>0</v>
      </c>
      <c r="Q2443" s="2">
        <v>0</v>
      </c>
      <c r="R2443" s="2">
        <v>-5800847.1799999997</v>
      </c>
      <c r="S2443" s="2">
        <v>0</v>
      </c>
      <c r="T2443" s="2">
        <v>-5800847.1799999997</v>
      </c>
      <c r="U2443" s="2">
        <v>0</v>
      </c>
      <c r="V2443" s="2">
        <v>0</v>
      </c>
      <c r="W2443" s="2">
        <v>0</v>
      </c>
      <c r="X2443" s="2">
        <v>-5800847.1799999997</v>
      </c>
      <c r="Y2443" s="2">
        <v>0</v>
      </c>
      <c r="Z2443" s="2">
        <v>-5800847.1799999997</v>
      </c>
      <c r="AA2443" s="2">
        <v>0</v>
      </c>
    </row>
    <row r="2444" spans="1:27" ht="15" customHeight="1" x14ac:dyDescent="0.25">
      <c r="A2444" s="75" t="str">
        <f t="shared" si="114"/>
        <v>LEMIDF6.3</v>
      </c>
      <c r="B2444" s="75">
        <f>VLOOKUP(L2444,Mapping!D:F,3,0)</f>
        <v>6.3</v>
      </c>
      <c r="C2444" s="75" t="str">
        <f>VLOOKUP(L2444,Mapping!D:G,4,0)</f>
        <v>Accrual</v>
      </c>
      <c r="D2444" s="78">
        <f t="shared" si="115"/>
        <v>-0.92726828599999989</v>
      </c>
      <c r="E2444" s="78">
        <f t="shared" si="116"/>
        <v>-0.92726828599999989</v>
      </c>
      <c r="F2444" s="76">
        <f>VLOOKUP(L2444,Mapping!D:H,5,0)</f>
        <v>0</v>
      </c>
      <c r="G2444" s="1" t="s">
        <v>648</v>
      </c>
      <c r="H2444" s="1" t="s">
        <v>428</v>
      </c>
      <c r="I2444" s="1" t="s">
        <v>431</v>
      </c>
      <c r="J2444" s="6">
        <v>550000</v>
      </c>
      <c r="K2444" s="1" t="s">
        <v>752</v>
      </c>
      <c r="L2444" s="6">
        <v>553190</v>
      </c>
      <c r="M2444" s="2">
        <v>0</v>
      </c>
      <c r="N2444" s="1" t="s">
        <v>762</v>
      </c>
      <c r="O2444" s="1" t="s">
        <v>651</v>
      </c>
      <c r="P2444" s="2">
        <v>0</v>
      </c>
      <c r="Q2444" s="2">
        <v>0</v>
      </c>
      <c r="R2444" s="2">
        <v>-9272682.8599999994</v>
      </c>
      <c r="S2444" s="2">
        <v>0</v>
      </c>
      <c r="T2444" s="2">
        <v>-9272682.8599999994</v>
      </c>
      <c r="U2444" s="2">
        <v>0</v>
      </c>
      <c r="V2444" s="2">
        <v>0</v>
      </c>
      <c r="W2444" s="2">
        <v>0</v>
      </c>
      <c r="X2444" s="2">
        <v>-9272682.8599999994</v>
      </c>
      <c r="Y2444" s="2">
        <v>0</v>
      </c>
      <c r="Z2444" s="2">
        <v>-9272682.8599999994</v>
      </c>
      <c r="AA2444" s="2">
        <v>0</v>
      </c>
    </row>
    <row r="2445" spans="1:27" ht="15" customHeight="1" x14ac:dyDescent="0.25">
      <c r="A2445" s="75" t="str">
        <f t="shared" si="114"/>
        <v>LEMIDF6.3</v>
      </c>
      <c r="B2445" s="75">
        <f>VLOOKUP(L2445,Mapping!D:F,3,0)</f>
        <v>6.3</v>
      </c>
      <c r="C2445" s="75" t="str">
        <f>VLOOKUP(L2445,Mapping!D:G,4,0)</f>
        <v>Accrual</v>
      </c>
      <c r="D2445" s="78">
        <f t="shared" si="115"/>
        <v>-6.5950948770000002</v>
      </c>
      <c r="E2445" s="78">
        <f t="shared" si="116"/>
        <v>-6.5950948770000002</v>
      </c>
      <c r="F2445" s="76">
        <f>VLOOKUP(L2445,Mapping!D:H,5,0)</f>
        <v>0</v>
      </c>
      <c r="G2445" s="1" t="s">
        <v>648</v>
      </c>
      <c r="H2445" s="1" t="s">
        <v>428</v>
      </c>
      <c r="I2445" s="1" t="s">
        <v>431</v>
      </c>
      <c r="J2445" s="6">
        <v>550000</v>
      </c>
      <c r="K2445" s="1" t="s">
        <v>752</v>
      </c>
      <c r="L2445" s="6">
        <v>553202</v>
      </c>
      <c r="M2445" s="2">
        <v>0</v>
      </c>
      <c r="N2445" s="1" t="s">
        <v>764</v>
      </c>
      <c r="O2445" s="1" t="s">
        <v>651</v>
      </c>
      <c r="P2445" s="2">
        <v>0</v>
      </c>
      <c r="Q2445" s="2">
        <v>0</v>
      </c>
      <c r="R2445" s="2">
        <v>-65950948.770000003</v>
      </c>
      <c r="S2445" s="2">
        <v>0</v>
      </c>
      <c r="T2445" s="2">
        <v>-65950948.770000003</v>
      </c>
      <c r="U2445" s="2">
        <v>0</v>
      </c>
      <c r="V2445" s="2">
        <v>0</v>
      </c>
      <c r="W2445" s="2">
        <v>0</v>
      </c>
      <c r="X2445" s="2">
        <v>-65950948.770000003</v>
      </c>
      <c r="Y2445" s="2">
        <v>0</v>
      </c>
      <c r="Z2445" s="2">
        <v>-65950948.770000003</v>
      </c>
      <c r="AA2445" s="2">
        <v>0</v>
      </c>
    </row>
    <row r="2446" spans="1:27" ht="15" customHeight="1" x14ac:dyDescent="0.25">
      <c r="A2446" s="75" t="str">
        <f t="shared" si="114"/>
        <v>LEMIDF6.3</v>
      </c>
      <c r="B2446" s="75">
        <f>VLOOKUP(L2446,Mapping!D:F,3,0)</f>
        <v>6.3</v>
      </c>
      <c r="C2446" s="75" t="str">
        <f>VLOOKUP(L2446,Mapping!D:G,4,0)</f>
        <v>Accrual</v>
      </c>
      <c r="D2446" s="78">
        <f t="shared" si="115"/>
        <v>1.791043E-3</v>
      </c>
      <c r="E2446" s="78">
        <f t="shared" si="116"/>
        <v>1.791043E-3</v>
      </c>
      <c r="F2446" s="76">
        <f>VLOOKUP(L2446,Mapping!D:H,5,0)</f>
        <v>0</v>
      </c>
      <c r="G2446" s="1" t="s">
        <v>648</v>
      </c>
      <c r="H2446" s="1" t="s">
        <v>428</v>
      </c>
      <c r="I2446" s="1" t="s">
        <v>431</v>
      </c>
      <c r="J2446" s="6">
        <v>550000</v>
      </c>
      <c r="K2446" s="1" t="s">
        <v>752</v>
      </c>
      <c r="L2446" s="6">
        <v>553203</v>
      </c>
      <c r="M2446" s="2">
        <v>0</v>
      </c>
      <c r="N2446" s="1" t="s">
        <v>828</v>
      </c>
      <c r="O2446" s="1" t="s">
        <v>651</v>
      </c>
      <c r="P2446" s="2">
        <v>0</v>
      </c>
      <c r="Q2446" s="2">
        <v>0</v>
      </c>
      <c r="R2446" s="2">
        <v>0</v>
      </c>
      <c r="S2446" s="2">
        <v>17910.43</v>
      </c>
      <c r="T2446" s="2">
        <v>0</v>
      </c>
      <c r="U2446" s="2">
        <v>17910.43</v>
      </c>
      <c r="V2446" s="2">
        <v>0</v>
      </c>
      <c r="W2446" s="2">
        <v>0</v>
      </c>
      <c r="X2446" s="2">
        <v>0</v>
      </c>
      <c r="Y2446" s="2">
        <v>17910.43</v>
      </c>
      <c r="Z2446" s="2">
        <v>0</v>
      </c>
      <c r="AA2446" s="2">
        <v>17910.43</v>
      </c>
    </row>
    <row r="2447" spans="1:27" ht="15" customHeight="1" x14ac:dyDescent="0.25">
      <c r="A2447" s="75" t="str">
        <f t="shared" si="114"/>
        <v>LEMIDF6.3</v>
      </c>
      <c r="B2447" s="75">
        <f>VLOOKUP(L2447,Mapping!D:F,3,0)</f>
        <v>6.3</v>
      </c>
      <c r="C2447" s="75" t="str">
        <f>VLOOKUP(L2447,Mapping!D:G,4,0)</f>
        <v>Mirror</v>
      </c>
      <c r="D2447" s="78">
        <f t="shared" si="115"/>
        <v>4.5631022059999999</v>
      </c>
      <c r="E2447" s="78">
        <f t="shared" si="116"/>
        <v>4.5631022059999999</v>
      </c>
      <c r="F2447" s="76">
        <f>VLOOKUP(L2447,Mapping!D:H,5,0)</f>
        <v>0</v>
      </c>
      <c r="G2447" s="1" t="s">
        <v>648</v>
      </c>
      <c r="H2447" s="1" t="s">
        <v>428</v>
      </c>
      <c r="I2447" s="1" t="s">
        <v>431</v>
      </c>
      <c r="J2447" s="6">
        <v>550000</v>
      </c>
      <c r="K2447" s="1" t="s">
        <v>752</v>
      </c>
      <c r="L2447" s="6">
        <v>553208</v>
      </c>
      <c r="M2447" s="2">
        <v>0</v>
      </c>
      <c r="N2447" s="1" t="s">
        <v>765</v>
      </c>
      <c r="O2447" s="1" t="s">
        <v>651</v>
      </c>
      <c r="P2447" s="2">
        <v>0</v>
      </c>
      <c r="Q2447" s="2">
        <v>0</v>
      </c>
      <c r="R2447" s="2">
        <v>0</v>
      </c>
      <c r="S2447" s="2">
        <v>45631022.060000002</v>
      </c>
      <c r="T2447" s="2">
        <v>0</v>
      </c>
      <c r="U2447" s="2">
        <v>45631022.060000002</v>
      </c>
      <c r="V2447" s="2">
        <v>0</v>
      </c>
      <c r="W2447" s="2">
        <v>0</v>
      </c>
      <c r="X2447" s="2">
        <v>0</v>
      </c>
      <c r="Y2447" s="2">
        <v>45631022.060000002</v>
      </c>
      <c r="Z2447" s="2">
        <v>0</v>
      </c>
      <c r="AA2447" s="2">
        <v>45631022.060000002</v>
      </c>
    </row>
    <row r="2448" spans="1:27" ht="15" customHeight="1" x14ac:dyDescent="0.25">
      <c r="A2448" s="75" t="str">
        <f t="shared" si="114"/>
        <v>LEMIDF6.3</v>
      </c>
      <c r="B2448" s="75">
        <f>VLOOKUP(L2448,Mapping!D:F,3,0)</f>
        <v>6.3</v>
      </c>
      <c r="C2448" s="75" t="str">
        <f>VLOOKUP(L2448,Mapping!D:G,4,0)</f>
        <v>Mirror</v>
      </c>
      <c r="D2448" s="78">
        <f t="shared" si="115"/>
        <v>-1.7700000000000001E-3</v>
      </c>
      <c r="E2448" s="78">
        <f t="shared" si="116"/>
        <v>-1.7700000000000001E-3</v>
      </c>
      <c r="F2448" s="76">
        <f>VLOOKUP(L2448,Mapping!D:H,5,0)</f>
        <v>0</v>
      </c>
      <c r="G2448" s="1" t="s">
        <v>648</v>
      </c>
      <c r="H2448" s="1" t="s">
        <v>428</v>
      </c>
      <c r="I2448" s="1" t="s">
        <v>431</v>
      </c>
      <c r="J2448" s="6">
        <v>550000</v>
      </c>
      <c r="K2448" s="1" t="s">
        <v>752</v>
      </c>
      <c r="L2448" s="6">
        <v>553213</v>
      </c>
      <c r="M2448" s="2">
        <v>0</v>
      </c>
      <c r="N2448" s="1" t="s">
        <v>766</v>
      </c>
      <c r="O2448" s="1" t="s">
        <v>651</v>
      </c>
      <c r="P2448" s="2">
        <v>0</v>
      </c>
      <c r="Q2448" s="2">
        <v>0</v>
      </c>
      <c r="R2448" s="2">
        <v>-17700</v>
      </c>
      <c r="S2448" s="2">
        <v>0</v>
      </c>
      <c r="T2448" s="2">
        <v>-17700</v>
      </c>
      <c r="U2448" s="2">
        <v>0</v>
      </c>
      <c r="V2448" s="2">
        <v>0</v>
      </c>
      <c r="W2448" s="2">
        <v>0</v>
      </c>
      <c r="X2448" s="2">
        <v>-17700</v>
      </c>
      <c r="Y2448" s="2">
        <v>0</v>
      </c>
      <c r="Z2448" s="2">
        <v>-17700</v>
      </c>
      <c r="AA2448" s="2">
        <v>0</v>
      </c>
    </row>
    <row r="2449" spans="1:27" ht="15" customHeight="1" x14ac:dyDescent="0.25">
      <c r="A2449" s="75" t="str">
        <f t="shared" si="114"/>
        <v>LEMIDF6.3</v>
      </c>
      <c r="B2449" s="75">
        <f>VLOOKUP(L2449,Mapping!D:F,3,0)</f>
        <v>6.3</v>
      </c>
      <c r="C2449" s="75" t="str">
        <f>VLOOKUP(L2449,Mapping!D:G,4,0)</f>
        <v>Mirror</v>
      </c>
      <c r="D2449" s="78">
        <f t="shared" si="115"/>
        <v>-5.7447499999999996E-4</v>
      </c>
      <c r="E2449" s="78">
        <f t="shared" si="116"/>
        <v>-5.7447499999999996E-4</v>
      </c>
      <c r="F2449" s="76">
        <f>VLOOKUP(L2449,Mapping!D:H,5,0)</f>
        <v>0</v>
      </c>
      <c r="G2449" s="1" t="s">
        <v>648</v>
      </c>
      <c r="H2449" s="1" t="s">
        <v>428</v>
      </c>
      <c r="I2449" s="1" t="s">
        <v>431</v>
      </c>
      <c r="J2449" s="6">
        <v>550000</v>
      </c>
      <c r="K2449" s="1" t="s">
        <v>752</v>
      </c>
      <c r="L2449" s="6">
        <v>553219</v>
      </c>
      <c r="M2449" s="2">
        <v>0</v>
      </c>
      <c r="N2449" s="1" t="s">
        <v>951</v>
      </c>
      <c r="O2449" s="1" t="s">
        <v>651</v>
      </c>
      <c r="P2449" s="2">
        <v>0</v>
      </c>
      <c r="Q2449" s="2">
        <v>0</v>
      </c>
      <c r="R2449" s="2">
        <v>-5744.75</v>
      </c>
      <c r="S2449" s="2">
        <v>0</v>
      </c>
      <c r="T2449" s="2">
        <v>-5744.75</v>
      </c>
      <c r="U2449" s="2">
        <v>0</v>
      </c>
      <c r="V2449" s="2">
        <v>0</v>
      </c>
      <c r="W2449" s="2">
        <v>0</v>
      </c>
      <c r="X2449" s="2">
        <v>-5744.75</v>
      </c>
      <c r="Y2449" s="2">
        <v>0</v>
      </c>
      <c r="Z2449" s="2">
        <v>-5744.75</v>
      </c>
      <c r="AA2449" s="2">
        <v>0</v>
      </c>
    </row>
    <row r="2450" spans="1:27" ht="15" customHeight="1" x14ac:dyDescent="0.25">
      <c r="A2450" s="75" t="str">
        <f t="shared" si="114"/>
        <v>LEMIDF6.3</v>
      </c>
      <c r="B2450" s="75">
        <f>VLOOKUP(L2450,Mapping!D:F,3,0)</f>
        <v>6.3</v>
      </c>
      <c r="C2450" s="75" t="str">
        <f>VLOOKUP(L2450,Mapping!D:G,4,0)</f>
        <v>Accrual</v>
      </c>
      <c r="D2450" s="78">
        <f t="shared" si="115"/>
        <v>3.445493E-3</v>
      </c>
      <c r="E2450" s="78">
        <f t="shared" si="116"/>
        <v>3.445493E-3</v>
      </c>
      <c r="F2450" s="76">
        <f>VLOOKUP(L2450,Mapping!D:H,5,0)</f>
        <v>0</v>
      </c>
      <c r="G2450" s="1" t="s">
        <v>648</v>
      </c>
      <c r="H2450" s="1" t="s">
        <v>428</v>
      </c>
      <c r="I2450" s="1" t="s">
        <v>431</v>
      </c>
      <c r="J2450" s="6">
        <v>550000</v>
      </c>
      <c r="K2450" s="1" t="s">
        <v>752</v>
      </c>
      <c r="L2450" s="6">
        <v>553274</v>
      </c>
      <c r="M2450" s="2">
        <v>0</v>
      </c>
      <c r="N2450" s="1" t="s">
        <v>817</v>
      </c>
      <c r="O2450" s="1" t="s">
        <v>651</v>
      </c>
      <c r="P2450" s="2">
        <v>0</v>
      </c>
      <c r="Q2450" s="2">
        <v>0</v>
      </c>
      <c r="R2450" s="2">
        <v>0</v>
      </c>
      <c r="S2450" s="2">
        <v>34454.93</v>
      </c>
      <c r="T2450" s="2">
        <v>0</v>
      </c>
      <c r="U2450" s="2">
        <v>34454.93</v>
      </c>
      <c r="V2450" s="2">
        <v>0</v>
      </c>
      <c r="W2450" s="2">
        <v>0</v>
      </c>
      <c r="X2450" s="2">
        <v>0</v>
      </c>
      <c r="Y2450" s="2">
        <v>34454.93</v>
      </c>
      <c r="Z2450" s="2">
        <v>0</v>
      </c>
      <c r="AA2450" s="2">
        <v>34454.93</v>
      </c>
    </row>
    <row r="2451" spans="1:27" ht="15" customHeight="1" x14ac:dyDescent="0.25">
      <c r="A2451" s="75" t="str">
        <f t="shared" si="114"/>
        <v>LEMIDF6.3</v>
      </c>
      <c r="B2451" s="75">
        <f>VLOOKUP(L2451,Mapping!D:F,3,0)</f>
        <v>6.3</v>
      </c>
      <c r="C2451" s="75" t="str">
        <f>VLOOKUP(L2451,Mapping!D:G,4,0)</f>
        <v>Accrual</v>
      </c>
      <c r="D2451" s="78">
        <f t="shared" si="115"/>
        <v>-1.5002742929999999</v>
      </c>
      <c r="E2451" s="78">
        <f t="shared" si="116"/>
        <v>-1.5002742929999999</v>
      </c>
      <c r="F2451" s="76">
        <f>VLOOKUP(L2451,Mapping!D:H,5,0)</f>
        <v>0</v>
      </c>
      <c r="G2451" s="1" t="s">
        <v>648</v>
      </c>
      <c r="H2451" s="1" t="s">
        <v>428</v>
      </c>
      <c r="I2451" s="1" t="s">
        <v>431</v>
      </c>
      <c r="J2451" s="6">
        <v>550000</v>
      </c>
      <c r="K2451" s="1" t="s">
        <v>752</v>
      </c>
      <c r="L2451" s="6">
        <v>553900</v>
      </c>
      <c r="M2451" s="2">
        <v>0</v>
      </c>
      <c r="N2451" s="1" t="s">
        <v>888</v>
      </c>
      <c r="O2451" s="1" t="s">
        <v>651</v>
      </c>
      <c r="P2451" s="2">
        <v>0</v>
      </c>
      <c r="Q2451" s="2">
        <v>0</v>
      </c>
      <c r="R2451" s="2">
        <v>-15002742.93</v>
      </c>
      <c r="S2451" s="2">
        <v>0</v>
      </c>
      <c r="T2451" s="2">
        <v>-15002742.93</v>
      </c>
      <c r="U2451" s="2">
        <v>0</v>
      </c>
      <c r="V2451" s="2">
        <v>0</v>
      </c>
      <c r="W2451" s="2">
        <v>0</v>
      </c>
      <c r="X2451" s="2">
        <v>-15002742.93</v>
      </c>
      <c r="Y2451" s="2">
        <v>0</v>
      </c>
      <c r="Z2451" s="2">
        <v>-15002742.93</v>
      </c>
      <c r="AA2451" s="2">
        <v>0</v>
      </c>
    </row>
    <row r="2452" spans="1:27" ht="15" customHeight="1" x14ac:dyDescent="0.25">
      <c r="A2452" s="75" t="str">
        <f t="shared" si="114"/>
        <v>LEMIDF6.3</v>
      </c>
      <c r="B2452" s="75">
        <f>VLOOKUP(L2452,Mapping!D:F,3,0)</f>
        <v>6.3</v>
      </c>
      <c r="C2452" s="75" t="str">
        <f>VLOOKUP(L2452,Mapping!D:G,4,0)</f>
        <v>Accrual</v>
      </c>
      <c r="D2452" s="78">
        <f t="shared" si="115"/>
        <v>-6.1476374E-2</v>
      </c>
      <c r="E2452" s="78">
        <f t="shared" si="116"/>
        <v>-6.1476374E-2</v>
      </c>
      <c r="F2452" s="76">
        <f>VLOOKUP(L2452,Mapping!D:H,5,0)</f>
        <v>0</v>
      </c>
      <c r="G2452" s="1" t="s">
        <v>648</v>
      </c>
      <c r="H2452" s="1" t="s">
        <v>428</v>
      </c>
      <c r="I2452" s="1" t="s">
        <v>431</v>
      </c>
      <c r="J2452" s="6">
        <v>550000</v>
      </c>
      <c r="K2452" s="1" t="s">
        <v>752</v>
      </c>
      <c r="L2452" s="6">
        <v>554526</v>
      </c>
      <c r="M2452" s="2">
        <v>0</v>
      </c>
      <c r="N2452" s="1" t="s">
        <v>767</v>
      </c>
      <c r="O2452" s="1" t="s">
        <v>651</v>
      </c>
      <c r="P2452" s="2">
        <v>0</v>
      </c>
      <c r="Q2452" s="2">
        <v>0</v>
      </c>
      <c r="R2452" s="2">
        <v>-614763.74</v>
      </c>
      <c r="S2452" s="2">
        <v>0</v>
      </c>
      <c r="T2452" s="2">
        <v>-614763.74</v>
      </c>
      <c r="U2452" s="2">
        <v>0</v>
      </c>
      <c r="V2452" s="2">
        <v>0</v>
      </c>
      <c r="W2452" s="2">
        <v>0</v>
      </c>
      <c r="X2452" s="2">
        <v>-614763.74</v>
      </c>
      <c r="Y2452" s="2">
        <v>0</v>
      </c>
      <c r="Z2452" s="2">
        <v>-614763.74</v>
      </c>
      <c r="AA2452" s="2">
        <v>0</v>
      </c>
    </row>
    <row r="2453" spans="1:27" ht="15" customHeight="1" x14ac:dyDescent="0.25">
      <c r="A2453" s="75" t="str">
        <f t="shared" si="114"/>
        <v>LEMIDF6.3</v>
      </c>
      <c r="B2453" s="75">
        <f>VLOOKUP(L2453,Mapping!D:F,3,0)</f>
        <v>6.3</v>
      </c>
      <c r="C2453" s="75" t="str">
        <f>VLOOKUP(L2453,Mapping!D:G,4,0)</f>
        <v>Mirror</v>
      </c>
      <c r="D2453" s="78">
        <f t="shared" si="115"/>
        <v>-7.964624E-3</v>
      </c>
      <c r="E2453" s="78">
        <f t="shared" si="116"/>
        <v>-7.964624E-3</v>
      </c>
      <c r="F2453" s="76">
        <f>VLOOKUP(L2453,Mapping!D:H,5,0)</f>
        <v>0</v>
      </c>
      <c r="G2453" s="1" t="s">
        <v>648</v>
      </c>
      <c r="H2453" s="1" t="s">
        <v>428</v>
      </c>
      <c r="I2453" s="1" t="s">
        <v>431</v>
      </c>
      <c r="J2453" s="6">
        <v>550000</v>
      </c>
      <c r="K2453" s="1" t="s">
        <v>752</v>
      </c>
      <c r="L2453" s="6">
        <v>554527</v>
      </c>
      <c r="M2453" s="2">
        <v>0</v>
      </c>
      <c r="N2453" s="1" t="s">
        <v>768</v>
      </c>
      <c r="O2453" s="1" t="s">
        <v>651</v>
      </c>
      <c r="P2453" s="2">
        <v>0</v>
      </c>
      <c r="Q2453" s="2">
        <v>0</v>
      </c>
      <c r="R2453" s="2">
        <v>-79646.240000000005</v>
      </c>
      <c r="S2453" s="2">
        <v>0</v>
      </c>
      <c r="T2453" s="2">
        <v>-79646.240000000005</v>
      </c>
      <c r="U2453" s="2">
        <v>0</v>
      </c>
      <c r="V2453" s="2">
        <v>0</v>
      </c>
      <c r="W2453" s="2">
        <v>0</v>
      </c>
      <c r="X2453" s="2">
        <v>-79646.240000000005</v>
      </c>
      <c r="Y2453" s="2">
        <v>0</v>
      </c>
      <c r="Z2453" s="2">
        <v>-79646.240000000005</v>
      </c>
      <c r="AA2453" s="2">
        <v>0</v>
      </c>
    </row>
    <row r="2454" spans="1:27" ht="15" customHeight="1" x14ac:dyDescent="0.25">
      <c r="A2454" s="75" t="str">
        <f t="shared" si="114"/>
        <v>LEMIDF6.3</v>
      </c>
      <c r="B2454" s="75">
        <f>VLOOKUP(L2454,Mapping!D:F,3,0)</f>
        <v>6.3</v>
      </c>
      <c r="C2454" s="75" t="str">
        <f>VLOOKUP(L2454,Mapping!D:G,4,0)</f>
        <v>Mirror</v>
      </c>
      <c r="D2454" s="78">
        <f t="shared" si="115"/>
        <v>-5.0333620000000004E-3</v>
      </c>
      <c r="E2454" s="78">
        <f t="shared" si="116"/>
        <v>-5.0333620000000004E-3</v>
      </c>
      <c r="F2454" s="76">
        <f>VLOOKUP(L2454,Mapping!D:H,5,0)</f>
        <v>0</v>
      </c>
      <c r="G2454" s="1" t="s">
        <v>648</v>
      </c>
      <c r="H2454" s="1" t="s">
        <v>428</v>
      </c>
      <c r="I2454" s="1" t="s">
        <v>431</v>
      </c>
      <c r="J2454" s="6">
        <v>550000</v>
      </c>
      <c r="K2454" s="1" t="s">
        <v>752</v>
      </c>
      <c r="L2454" s="6">
        <v>555104</v>
      </c>
      <c r="M2454" s="2">
        <v>0</v>
      </c>
      <c r="N2454" s="1" t="s">
        <v>769</v>
      </c>
      <c r="O2454" s="1" t="s">
        <v>651</v>
      </c>
      <c r="P2454" s="2">
        <v>0</v>
      </c>
      <c r="Q2454" s="2">
        <v>0</v>
      </c>
      <c r="R2454" s="2">
        <v>-50333.62</v>
      </c>
      <c r="S2454" s="2">
        <v>0</v>
      </c>
      <c r="T2454" s="2">
        <v>-50333.62</v>
      </c>
      <c r="U2454" s="2">
        <v>0</v>
      </c>
      <c r="V2454" s="2">
        <v>0</v>
      </c>
      <c r="W2454" s="2">
        <v>0</v>
      </c>
      <c r="X2454" s="2">
        <v>-50333.62</v>
      </c>
      <c r="Y2454" s="2">
        <v>0</v>
      </c>
      <c r="Z2454" s="2">
        <v>-50333.62</v>
      </c>
      <c r="AA2454" s="2">
        <v>0</v>
      </c>
    </row>
    <row r="2455" spans="1:27" ht="15" customHeight="1" x14ac:dyDescent="0.25">
      <c r="A2455" s="75" t="str">
        <f t="shared" si="114"/>
        <v>LEMIDF6.3</v>
      </c>
      <c r="B2455" s="75">
        <f>VLOOKUP(L2455,Mapping!D:F,3,0)</f>
        <v>6.3</v>
      </c>
      <c r="C2455" s="75" t="str">
        <f>VLOOKUP(L2455,Mapping!D:G,4,0)</f>
        <v>Mirror</v>
      </c>
      <c r="D2455" s="78">
        <f t="shared" si="115"/>
        <v>-4.5631022059999999</v>
      </c>
      <c r="E2455" s="78">
        <f t="shared" si="116"/>
        <v>-4.5631022059999999</v>
      </c>
      <c r="F2455" s="76">
        <f>VLOOKUP(L2455,Mapping!D:H,5,0)</f>
        <v>0</v>
      </c>
      <c r="G2455" s="1" t="s">
        <v>648</v>
      </c>
      <c r="H2455" s="1" t="s">
        <v>428</v>
      </c>
      <c r="I2455" s="1" t="s">
        <v>431</v>
      </c>
      <c r="J2455" s="6">
        <v>550000</v>
      </c>
      <c r="K2455" s="1" t="s">
        <v>752</v>
      </c>
      <c r="L2455" s="6">
        <v>555157</v>
      </c>
      <c r="M2455" s="2">
        <v>0</v>
      </c>
      <c r="N2455" s="1" t="s">
        <v>770</v>
      </c>
      <c r="O2455" s="1" t="s">
        <v>651</v>
      </c>
      <c r="P2455" s="2">
        <v>0</v>
      </c>
      <c r="Q2455" s="2">
        <v>0</v>
      </c>
      <c r="R2455" s="2">
        <v>-45631022.060000002</v>
      </c>
      <c r="S2455" s="2">
        <v>0</v>
      </c>
      <c r="T2455" s="2">
        <v>-45631022.060000002</v>
      </c>
      <c r="U2455" s="2">
        <v>0</v>
      </c>
      <c r="V2455" s="2">
        <v>0</v>
      </c>
      <c r="W2455" s="2">
        <v>0</v>
      </c>
      <c r="X2455" s="2">
        <v>-45631022.060000002</v>
      </c>
      <c r="Y2455" s="2">
        <v>0</v>
      </c>
      <c r="Z2455" s="2">
        <v>-45631022.060000002</v>
      </c>
      <c r="AA2455" s="2">
        <v>0</v>
      </c>
    </row>
    <row r="2456" spans="1:27" ht="15" customHeight="1" x14ac:dyDescent="0.25">
      <c r="A2456" s="75" t="str">
        <f t="shared" si="114"/>
        <v>LEMIDF6.3</v>
      </c>
      <c r="B2456" s="75">
        <f>VLOOKUP(L2456,Mapping!D:F,3,0)</f>
        <v>6.3</v>
      </c>
      <c r="C2456" s="75" t="str">
        <f>VLOOKUP(L2456,Mapping!D:G,4,0)</f>
        <v>Mirror</v>
      </c>
      <c r="D2456" s="78">
        <f t="shared" si="115"/>
        <v>-2.2606390000000001E-2</v>
      </c>
      <c r="E2456" s="78">
        <f t="shared" si="116"/>
        <v>-2.2606390000000001E-2</v>
      </c>
      <c r="F2456" s="76">
        <f>VLOOKUP(L2456,Mapping!D:H,5,0)</f>
        <v>0</v>
      </c>
      <c r="G2456" s="1" t="s">
        <v>648</v>
      </c>
      <c r="H2456" s="1" t="s">
        <v>428</v>
      </c>
      <c r="I2456" s="1" t="s">
        <v>431</v>
      </c>
      <c r="J2456" s="6">
        <v>550000</v>
      </c>
      <c r="K2456" s="1" t="s">
        <v>752</v>
      </c>
      <c r="L2456" s="6">
        <v>555204</v>
      </c>
      <c r="M2456" s="2">
        <v>0</v>
      </c>
      <c r="N2456" s="1" t="s">
        <v>771</v>
      </c>
      <c r="O2456" s="1" t="s">
        <v>651</v>
      </c>
      <c r="P2456" s="2">
        <v>0</v>
      </c>
      <c r="Q2456" s="2">
        <v>0</v>
      </c>
      <c r="R2456" s="2">
        <v>-226063.9</v>
      </c>
      <c r="S2456" s="2">
        <v>0</v>
      </c>
      <c r="T2456" s="2">
        <v>-226063.9</v>
      </c>
      <c r="U2456" s="2">
        <v>0</v>
      </c>
      <c r="V2456" s="2">
        <v>0</v>
      </c>
      <c r="W2456" s="2">
        <v>0</v>
      </c>
      <c r="X2456" s="2">
        <v>-226063.9</v>
      </c>
      <c r="Y2456" s="2">
        <v>0</v>
      </c>
      <c r="Z2456" s="2">
        <v>-226063.9</v>
      </c>
      <c r="AA2456" s="2">
        <v>0</v>
      </c>
    </row>
    <row r="2457" spans="1:27" ht="15" customHeight="1" x14ac:dyDescent="0.25">
      <c r="A2457" s="75" t="str">
        <f t="shared" si="114"/>
        <v>LEMIDF6.1</v>
      </c>
      <c r="B2457" s="75">
        <f>VLOOKUP(L2457,Mapping!D:F,3,0)</f>
        <v>6.1</v>
      </c>
      <c r="C2457" s="75" t="str">
        <f>VLOOKUP(L2457,Mapping!D:G,4,0)</f>
        <v>Accrual</v>
      </c>
      <c r="D2457" s="78">
        <f t="shared" si="115"/>
        <v>-0.11016949199999999</v>
      </c>
      <c r="E2457" s="78">
        <f t="shared" si="116"/>
        <v>-0.11016949199999999</v>
      </c>
      <c r="F2457" s="76">
        <f>VLOOKUP(L2457,Mapping!D:H,5,0)</f>
        <v>0</v>
      </c>
      <c r="G2457" s="1" t="s">
        <v>648</v>
      </c>
      <c r="H2457" s="1" t="s">
        <v>428</v>
      </c>
      <c r="I2457" s="1" t="s">
        <v>431</v>
      </c>
      <c r="J2457" s="6">
        <v>550000</v>
      </c>
      <c r="K2457" s="1" t="s">
        <v>752</v>
      </c>
      <c r="L2457" s="6">
        <v>555274</v>
      </c>
      <c r="M2457" s="2">
        <v>0</v>
      </c>
      <c r="N2457" s="1" t="s">
        <v>799</v>
      </c>
      <c r="O2457" s="1" t="s">
        <v>651</v>
      </c>
      <c r="P2457" s="2">
        <v>0</v>
      </c>
      <c r="Q2457" s="2">
        <v>0</v>
      </c>
      <c r="R2457" s="2">
        <v>-1101694.92</v>
      </c>
      <c r="S2457" s="2">
        <v>0</v>
      </c>
      <c r="T2457" s="2">
        <v>-1101694.92</v>
      </c>
      <c r="U2457" s="2">
        <v>0</v>
      </c>
      <c r="V2457" s="2">
        <v>0</v>
      </c>
      <c r="W2457" s="2">
        <v>0</v>
      </c>
      <c r="X2457" s="2">
        <v>-1101694.92</v>
      </c>
      <c r="Y2457" s="2">
        <v>0</v>
      </c>
      <c r="Z2457" s="2">
        <v>-1101694.92</v>
      </c>
      <c r="AA2457" s="2">
        <v>0</v>
      </c>
    </row>
    <row r="2458" spans="1:27" ht="15" customHeight="1" x14ac:dyDescent="0.25">
      <c r="A2458" s="75" t="str">
        <f t="shared" si="114"/>
        <v>LEMIDF6.1</v>
      </c>
      <c r="B2458" s="75">
        <f>VLOOKUP(L2458,Mapping!D:F,3,0)</f>
        <v>6.1</v>
      </c>
      <c r="C2458" s="75" t="str">
        <f>VLOOKUP(L2458,Mapping!D:G,4,0)</f>
        <v>Accrual</v>
      </c>
      <c r="D2458" s="78">
        <f t="shared" si="115"/>
        <v>-9.9152549999999996E-3</v>
      </c>
      <c r="E2458" s="78">
        <f t="shared" si="116"/>
        <v>-9.9152549999999996E-3</v>
      </c>
      <c r="F2458" s="76">
        <f>VLOOKUP(L2458,Mapping!D:H,5,0)</f>
        <v>0</v>
      </c>
      <c r="G2458" s="1" t="s">
        <v>648</v>
      </c>
      <c r="H2458" s="1" t="s">
        <v>428</v>
      </c>
      <c r="I2458" s="1" t="s">
        <v>431</v>
      </c>
      <c r="J2458" s="6">
        <v>550000</v>
      </c>
      <c r="K2458" s="1" t="s">
        <v>752</v>
      </c>
      <c r="L2458" s="6">
        <v>555276</v>
      </c>
      <c r="M2458" s="2">
        <v>0</v>
      </c>
      <c r="N2458" s="1" t="s">
        <v>952</v>
      </c>
      <c r="O2458" s="1" t="s">
        <v>651</v>
      </c>
      <c r="P2458" s="2">
        <v>0</v>
      </c>
      <c r="Q2458" s="2">
        <v>0</v>
      </c>
      <c r="R2458" s="2">
        <v>-99152.55</v>
      </c>
      <c r="S2458" s="2">
        <v>0</v>
      </c>
      <c r="T2458" s="2">
        <v>-99152.55</v>
      </c>
      <c r="U2458" s="2">
        <v>0</v>
      </c>
      <c r="V2458" s="2">
        <v>0</v>
      </c>
      <c r="W2458" s="2">
        <v>0</v>
      </c>
      <c r="X2458" s="2">
        <v>-99152.55</v>
      </c>
      <c r="Y2458" s="2">
        <v>0</v>
      </c>
      <c r="Z2458" s="2">
        <v>-99152.55</v>
      </c>
      <c r="AA2458" s="2">
        <v>0</v>
      </c>
    </row>
    <row r="2459" spans="1:27" ht="15" customHeight="1" x14ac:dyDescent="0.25">
      <c r="A2459" s="75" t="str">
        <f t="shared" si="114"/>
        <v>LEMIDF6.1</v>
      </c>
      <c r="B2459" s="75">
        <f>VLOOKUP(L2459,Mapping!D:F,3,0)</f>
        <v>6.1</v>
      </c>
      <c r="C2459" s="75" t="str">
        <f>VLOOKUP(L2459,Mapping!D:G,4,0)</f>
        <v>Accrual</v>
      </c>
      <c r="D2459" s="78">
        <f t="shared" si="115"/>
        <v>-9.9152549999999996E-3</v>
      </c>
      <c r="E2459" s="78">
        <f t="shared" si="116"/>
        <v>-9.9152549999999996E-3</v>
      </c>
      <c r="F2459" s="76">
        <f>VLOOKUP(L2459,Mapping!D:H,5,0)</f>
        <v>0</v>
      </c>
      <c r="G2459" s="1" t="s">
        <v>648</v>
      </c>
      <c r="H2459" s="1" t="s">
        <v>428</v>
      </c>
      <c r="I2459" s="1" t="s">
        <v>431</v>
      </c>
      <c r="J2459" s="6">
        <v>550000</v>
      </c>
      <c r="K2459" s="1" t="s">
        <v>752</v>
      </c>
      <c r="L2459" s="6">
        <v>555277</v>
      </c>
      <c r="M2459" s="2">
        <v>0</v>
      </c>
      <c r="N2459" s="1" t="s">
        <v>953</v>
      </c>
      <c r="O2459" s="1" t="s">
        <v>651</v>
      </c>
      <c r="P2459" s="2">
        <v>0</v>
      </c>
      <c r="Q2459" s="2">
        <v>0</v>
      </c>
      <c r="R2459" s="2">
        <v>-99152.55</v>
      </c>
      <c r="S2459" s="2">
        <v>0</v>
      </c>
      <c r="T2459" s="2">
        <v>-99152.55</v>
      </c>
      <c r="U2459" s="2">
        <v>0</v>
      </c>
      <c r="V2459" s="2">
        <v>0</v>
      </c>
      <c r="W2459" s="2">
        <v>0</v>
      </c>
      <c r="X2459" s="2">
        <v>-99152.55</v>
      </c>
      <c r="Y2459" s="2">
        <v>0</v>
      </c>
      <c r="Z2459" s="2">
        <v>-99152.55</v>
      </c>
      <c r="AA2459" s="2">
        <v>0</v>
      </c>
    </row>
    <row r="2460" spans="1:27" ht="15" customHeight="1" x14ac:dyDescent="0.25">
      <c r="A2460" s="75" t="str">
        <f t="shared" si="114"/>
        <v>LEMIDF6.3</v>
      </c>
      <c r="B2460" s="75">
        <f>VLOOKUP(L2460,Mapping!D:F,3,0)</f>
        <v>6.3</v>
      </c>
      <c r="C2460" s="75" t="str">
        <f>VLOOKUP(L2460,Mapping!D:G,4,0)</f>
        <v>Accrual</v>
      </c>
      <c r="D2460" s="78">
        <f t="shared" si="115"/>
        <v>0.130000002</v>
      </c>
      <c r="E2460" s="78">
        <f t="shared" si="116"/>
        <v>0.130000002</v>
      </c>
      <c r="F2460" s="76">
        <f>VLOOKUP(L2460,Mapping!D:H,5,0)</f>
        <v>0</v>
      </c>
      <c r="G2460" s="1" t="s">
        <v>648</v>
      </c>
      <c r="H2460" s="1" t="s">
        <v>428</v>
      </c>
      <c r="I2460" s="1" t="s">
        <v>431</v>
      </c>
      <c r="J2460" s="6">
        <v>550000</v>
      </c>
      <c r="K2460" s="1" t="s">
        <v>752</v>
      </c>
      <c r="L2460" s="6">
        <v>555280</v>
      </c>
      <c r="M2460" s="2">
        <v>0</v>
      </c>
      <c r="N2460" s="1" t="s">
        <v>954</v>
      </c>
      <c r="O2460" s="1" t="s">
        <v>651</v>
      </c>
      <c r="P2460" s="2">
        <v>0</v>
      </c>
      <c r="Q2460" s="2">
        <v>0</v>
      </c>
      <c r="R2460" s="2">
        <v>0</v>
      </c>
      <c r="S2460" s="2">
        <v>1300000.02</v>
      </c>
      <c r="T2460" s="2">
        <v>0</v>
      </c>
      <c r="U2460" s="2">
        <v>1300000.02</v>
      </c>
      <c r="V2460" s="2">
        <v>0</v>
      </c>
      <c r="W2460" s="2">
        <v>0</v>
      </c>
      <c r="X2460" s="2">
        <v>0</v>
      </c>
      <c r="Y2460" s="2">
        <v>1300000.02</v>
      </c>
      <c r="Z2460" s="2">
        <v>0</v>
      </c>
      <c r="AA2460" s="2">
        <v>1300000.02</v>
      </c>
    </row>
    <row r="2461" spans="1:27" ht="15" customHeight="1" x14ac:dyDescent="0.25">
      <c r="A2461" s="75" t="str">
        <f t="shared" si="114"/>
        <v>LEMIDF6.1</v>
      </c>
      <c r="B2461" s="75">
        <f>VLOOKUP(L2461,Mapping!D:F,3,0)</f>
        <v>6.1</v>
      </c>
      <c r="C2461" s="75" t="str">
        <f>VLOOKUP(L2461,Mapping!D:G,4,0)</f>
        <v>Accrual</v>
      </c>
      <c r="D2461" s="78">
        <f t="shared" si="115"/>
        <v>-0.31271602900000001</v>
      </c>
      <c r="E2461" s="78">
        <f t="shared" si="116"/>
        <v>-0.31271602900000001</v>
      </c>
      <c r="F2461" s="76">
        <f>VLOOKUP(L2461,Mapping!D:H,5,0)</f>
        <v>0</v>
      </c>
      <c r="G2461" s="1" t="s">
        <v>648</v>
      </c>
      <c r="H2461" s="1" t="s">
        <v>428</v>
      </c>
      <c r="I2461" s="1" t="s">
        <v>431</v>
      </c>
      <c r="J2461" s="6">
        <v>550000</v>
      </c>
      <c r="K2461" s="1" t="s">
        <v>752</v>
      </c>
      <c r="L2461" s="6">
        <v>555597</v>
      </c>
      <c r="M2461" s="2">
        <v>0</v>
      </c>
      <c r="N2461" s="1" t="s">
        <v>772</v>
      </c>
      <c r="O2461" s="1" t="s">
        <v>651</v>
      </c>
      <c r="P2461" s="2">
        <v>0</v>
      </c>
      <c r="Q2461" s="2">
        <v>0</v>
      </c>
      <c r="R2461" s="2">
        <v>-3127160.29</v>
      </c>
      <c r="S2461" s="2">
        <v>0</v>
      </c>
      <c r="T2461" s="2">
        <v>-3127160.29</v>
      </c>
      <c r="U2461" s="2">
        <v>0</v>
      </c>
      <c r="V2461" s="2">
        <v>0</v>
      </c>
      <c r="W2461" s="2">
        <v>0</v>
      </c>
      <c r="X2461" s="2">
        <v>-3127160.29</v>
      </c>
      <c r="Y2461" s="2">
        <v>0</v>
      </c>
      <c r="Z2461" s="2">
        <v>-3127160.29</v>
      </c>
      <c r="AA2461" s="2">
        <v>0</v>
      </c>
    </row>
    <row r="2462" spans="1:27" ht="15" customHeight="1" x14ac:dyDescent="0.25">
      <c r="A2462" s="75" t="str">
        <f t="shared" si="114"/>
        <v>LEMIDF6.1</v>
      </c>
      <c r="B2462" s="75">
        <f>VLOOKUP(L2462,Mapping!D:F,3,0)</f>
        <v>6.1</v>
      </c>
      <c r="C2462" s="75" t="str">
        <f>VLOOKUP(L2462,Mapping!D:G,4,0)</f>
        <v>Accrual</v>
      </c>
      <c r="D2462" s="78">
        <f t="shared" si="115"/>
        <v>-0.31271602900000001</v>
      </c>
      <c r="E2462" s="78">
        <f t="shared" si="116"/>
        <v>-0.31271602900000001</v>
      </c>
      <c r="F2462" s="76">
        <f>VLOOKUP(L2462,Mapping!D:H,5,0)</f>
        <v>0</v>
      </c>
      <c r="G2462" s="1" t="s">
        <v>648</v>
      </c>
      <c r="H2462" s="1" t="s">
        <v>428</v>
      </c>
      <c r="I2462" s="1" t="s">
        <v>431</v>
      </c>
      <c r="J2462" s="6">
        <v>550000</v>
      </c>
      <c r="K2462" s="1" t="s">
        <v>752</v>
      </c>
      <c r="L2462" s="6">
        <v>555598</v>
      </c>
      <c r="M2462" s="2">
        <v>0</v>
      </c>
      <c r="N2462" s="1" t="s">
        <v>773</v>
      </c>
      <c r="O2462" s="1" t="s">
        <v>651</v>
      </c>
      <c r="P2462" s="2">
        <v>0</v>
      </c>
      <c r="Q2462" s="2">
        <v>0</v>
      </c>
      <c r="R2462" s="2">
        <v>-3127160.29</v>
      </c>
      <c r="S2462" s="2">
        <v>0</v>
      </c>
      <c r="T2462" s="2">
        <v>-3127160.29</v>
      </c>
      <c r="U2462" s="2">
        <v>0</v>
      </c>
      <c r="V2462" s="2">
        <v>0</v>
      </c>
      <c r="W2462" s="2">
        <v>0</v>
      </c>
      <c r="X2462" s="2">
        <v>-3127160.29</v>
      </c>
      <c r="Y2462" s="2">
        <v>0</v>
      </c>
      <c r="Z2462" s="2">
        <v>-3127160.29</v>
      </c>
      <c r="AA2462" s="2">
        <v>0</v>
      </c>
    </row>
    <row r="2463" spans="1:27" ht="15" customHeight="1" x14ac:dyDescent="0.25">
      <c r="A2463" s="75" t="str">
        <f t="shared" si="114"/>
        <v>LEMIDF6.1</v>
      </c>
      <c r="B2463" s="75">
        <f>VLOOKUP(L2463,Mapping!D:F,3,0)</f>
        <v>6.1</v>
      </c>
      <c r="C2463" s="75" t="str">
        <f>VLOOKUP(L2463,Mapping!D:G,4,0)</f>
        <v>Accrual</v>
      </c>
      <c r="D2463" s="78">
        <f t="shared" si="115"/>
        <v>4.4000899999999999E-4</v>
      </c>
      <c r="E2463" s="78">
        <f t="shared" si="116"/>
        <v>4.4000899999999999E-4</v>
      </c>
      <c r="F2463" s="76">
        <f>VLOOKUP(L2463,Mapping!D:H,5,0)</f>
        <v>0</v>
      </c>
      <c r="G2463" s="1" t="s">
        <v>648</v>
      </c>
      <c r="H2463" s="1" t="s">
        <v>428</v>
      </c>
      <c r="I2463" s="1" t="s">
        <v>431</v>
      </c>
      <c r="J2463" s="6">
        <v>550000</v>
      </c>
      <c r="K2463" s="1" t="s">
        <v>752</v>
      </c>
      <c r="L2463" s="6">
        <v>555599</v>
      </c>
      <c r="M2463" s="2">
        <v>0</v>
      </c>
      <c r="N2463" s="1" t="s">
        <v>774</v>
      </c>
      <c r="O2463" s="1" t="s">
        <v>651</v>
      </c>
      <c r="P2463" s="2">
        <v>0</v>
      </c>
      <c r="Q2463" s="2">
        <v>0</v>
      </c>
      <c r="R2463" s="2">
        <v>0</v>
      </c>
      <c r="S2463" s="2">
        <v>4400.09</v>
      </c>
      <c r="T2463" s="2">
        <v>0</v>
      </c>
      <c r="U2463" s="2">
        <v>4400.09</v>
      </c>
      <c r="V2463" s="2">
        <v>0</v>
      </c>
      <c r="W2463" s="2">
        <v>0</v>
      </c>
      <c r="X2463" s="2">
        <v>0</v>
      </c>
      <c r="Y2463" s="2">
        <v>4400.09</v>
      </c>
      <c r="Z2463" s="2">
        <v>0</v>
      </c>
      <c r="AA2463" s="2">
        <v>4400.09</v>
      </c>
    </row>
    <row r="2464" spans="1:27" ht="15" customHeight="1" x14ac:dyDescent="0.25">
      <c r="A2464" s="75" t="str">
        <f t="shared" si="114"/>
        <v>LEMIDF6.1</v>
      </c>
      <c r="B2464" s="75">
        <f>VLOOKUP(L2464,Mapping!D:F,3,0)</f>
        <v>6.1</v>
      </c>
      <c r="C2464" s="75" t="str">
        <f>VLOOKUP(L2464,Mapping!D:G,4,0)</f>
        <v>Accrual</v>
      </c>
      <c r="D2464" s="78">
        <f t="shared" si="115"/>
        <v>4.4000899999999999E-4</v>
      </c>
      <c r="E2464" s="78">
        <f t="shared" si="116"/>
        <v>4.4000899999999999E-4</v>
      </c>
      <c r="F2464" s="76">
        <f>VLOOKUP(L2464,Mapping!D:H,5,0)</f>
        <v>0</v>
      </c>
      <c r="G2464" s="1" t="s">
        <v>648</v>
      </c>
      <c r="H2464" s="1" t="s">
        <v>428</v>
      </c>
      <c r="I2464" s="1" t="s">
        <v>431</v>
      </c>
      <c r="J2464" s="6">
        <v>550000</v>
      </c>
      <c r="K2464" s="1" t="s">
        <v>752</v>
      </c>
      <c r="L2464" s="6">
        <v>555600</v>
      </c>
      <c r="M2464" s="2">
        <v>0</v>
      </c>
      <c r="N2464" s="1" t="s">
        <v>775</v>
      </c>
      <c r="O2464" s="1" t="s">
        <v>651</v>
      </c>
      <c r="P2464" s="2">
        <v>0</v>
      </c>
      <c r="Q2464" s="2">
        <v>0</v>
      </c>
      <c r="R2464" s="2">
        <v>0</v>
      </c>
      <c r="S2464" s="2">
        <v>4400.09</v>
      </c>
      <c r="T2464" s="2">
        <v>0</v>
      </c>
      <c r="U2464" s="2">
        <v>4400.09</v>
      </c>
      <c r="V2464" s="2">
        <v>0</v>
      </c>
      <c r="W2464" s="2">
        <v>0</v>
      </c>
      <c r="X2464" s="2">
        <v>0</v>
      </c>
      <c r="Y2464" s="2">
        <v>4400.09</v>
      </c>
      <c r="Z2464" s="2">
        <v>0</v>
      </c>
      <c r="AA2464" s="2">
        <v>4400.09</v>
      </c>
    </row>
    <row r="2465" spans="1:27" ht="15" customHeight="1" x14ac:dyDescent="0.25">
      <c r="A2465" s="75" t="str">
        <f t="shared" si="114"/>
        <v>LEMIDF6.3</v>
      </c>
      <c r="B2465" s="75">
        <f>VLOOKUP(L2465,Mapping!D:F,3,0)</f>
        <v>6.3</v>
      </c>
      <c r="C2465" s="75" t="str">
        <f>VLOOKUP(L2465,Mapping!D:G,4,0)</f>
        <v>Mirror</v>
      </c>
      <c r="D2465" s="78">
        <f t="shared" si="115"/>
        <v>-3.6096710000000001E-3</v>
      </c>
      <c r="E2465" s="78">
        <f t="shared" si="116"/>
        <v>-3.6096710000000001E-3</v>
      </c>
      <c r="F2465" s="76">
        <f>VLOOKUP(L2465,Mapping!D:H,5,0)</f>
        <v>0</v>
      </c>
      <c r="G2465" s="1" t="s">
        <v>648</v>
      </c>
      <c r="H2465" s="1" t="s">
        <v>428</v>
      </c>
      <c r="I2465" s="1" t="s">
        <v>431</v>
      </c>
      <c r="J2465" s="6">
        <v>550000</v>
      </c>
      <c r="K2465" s="1" t="s">
        <v>752</v>
      </c>
      <c r="L2465" s="6">
        <v>556421</v>
      </c>
      <c r="M2465" s="2">
        <v>0</v>
      </c>
      <c r="N2465" s="1" t="s">
        <v>776</v>
      </c>
      <c r="O2465" s="1" t="s">
        <v>651</v>
      </c>
      <c r="P2465" s="2">
        <v>0</v>
      </c>
      <c r="Q2465" s="2">
        <v>0</v>
      </c>
      <c r="R2465" s="2">
        <v>-36096.71</v>
      </c>
      <c r="S2465" s="2">
        <v>0</v>
      </c>
      <c r="T2465" s="2">
        <v>-36096.71</v>
      </c>
      <c r="U2465" s="2">
        <v>0</v>
      </c>
      <c r="V2465" s="2">
        <v>0</v>
      </c>
      <c r="W2465" s="2">
        <v>0</v>
      </c>
      <c r="X2465" s="2">
        <v>-36096.71</v>
      </c>
      <c r="Y2465" s="2">
        <v>0</v>
      </c>
      <c r="Z2465" s="2">
        <v>-36096.71</v>
      </c>
      <c r="AA2465" s="2">
        <v>0</v>
      </c>
    </row>
    <row r="2466" spans="1:27" ht="15" customHeight="1" x14ac:dyDescent="0.25">
      <c r="A2466" s="75" t="str">
        <f t="shared" si="114"/>
        <v>LEMIDF6.1</v>
      </c>
      <c r="B2466" s="75">
        <f>VLOOKUP(L2466,Mapping!D:F,3,0)</f>
        <v>6.1</v>
      </c>
      <c r="C2466" s="75" t="str">
        <f>VLOOKUP(L2466,Mapping!D:G,4,0)</f>
        <v>Accrual</v>
      </c>
      <c r="D2466" s="78">
        <f t="shared" si="115"/>
        <v>-3.474558944</v>
      </c>
      <c r="E2466" s="78">
        <f t="shared" si="116"/>
        <v>-3.474558944</v>
      </c>
      <c r="F2466" s="76">
        <f>VLOOKUP(L2466,Mapping!D:H,5,0)</f>
        <v>0</v>
      </c>
      <c r="G2466" s="1" t="s">
        <v>648</v>
      </c>
      <c r="H2466" s="1" t="s">
        <v>428</v>
      </c>
      <c r="I2466" s="1" t="s">
        <v>431</v>
      </c>
      <c r="J2466" s="6">
        <v>555100</v>
      </c>
      <c r="K2466" s="1" t="s">
        <v>777</v>
      </c>
      <c r="L2466" s="6">
        <v>555100</v>
      </c>
      <c r="M2466" s="2">
        <v>0</v>
      </c>
      <c r="N2466" s="1" t="s">
        <v>778</v>
      </c>
      <c r="O2466" s="1" t="s">
        <v>651</v>
      </c>
      <c r="P2466" s="2">
        <v>0</v>
      </c>
      <c r="Q2466" s="2">
        <v>0</v>
      </c>
      <c r="R2466" s="2">
        <v>-34745589.439999998</v>
      </c>
      <c r="S2466" s="2">
        <v>0</v>
      </c>
      <c r="T2466" s="2">
        <v>-34745589.439999998</v>
      </c>
      <c r="U2466" s="2">
        <v>0</v>
      </c>
      <c r="V2466" s="2">
        <v>0</v>
      </c>
      <c r="W2466" s="2">
        <v>0</v>
      </c>
      <c r="X2466" s="2">
        <v>-34745589.439999998</v>
      </c>
      <c r="Y2466" s="2">
        <v>0</v>
      </c>
      <c r="Z2466" s="2">
        <v>-34745589.439999998</v>
      </c>
      <c r="AA2466" s="2">
        <v>0</v>
      </c>
    </row>
    <row r="2467" spans="1:27" ht="15" customHeight="1" x14ac:dyDescent="0.25">
      <c r="A2467" s="75" t="str">
        <f t="shared" si="114"/>
        <v>LEMIDF6.1</v>
      </c>
      <c r="B2467" s="75">
        <f>VLOOKUP(L2467,Mapping!D:F,3,0)</f>
        <v>6.1</v>
      </c>
      <c r="C2467" s="75" t="str">
        <f>VLOOKUP(L2467,Mapping!D:G,4,0)</f>
        <v>Accrual</v>
      </c>
      <c r="D2467" s="78">
        <f t="shared" si="115"/>
        <v>4.8889230000000007E-3</v>
      </c>
      <c r="E2467" s="78">
        <f t="shared" si="116"/>
        <v>4.8889230000000007E-3</v>
      </c>
      <c r="F2467" s="76">
        <f>VLOOKUP(L2467,Mapping!D:H,5,0)</f>
        <v>0</v>
      </c>
      <c r="G2467" s="1" t="s">
        <v>648</v>
      </c>
      <c r="H2467" s="1" t="s">
        <v>428</v>
      </c>
      <c r="I2467" s="1" t="s">
        <v>431</v>
      </c>
      <c r="J2467" s="6">
        <v>555100</v>
      </c>
      <c r="K2467" s="1" t="s">
        <v>777</v>
      </c>
      <c r="L2467" s="6">
        <v>555329</v>
      </c>
      <c r="M2467" s="2">
        <v>0</v>
      </c>
      <c r="N2467" s="1" t="s">
        <v>779</v>
      </c>
      <c r="O2467" s="1" t="s">
        <v>651</v>
      </c>
      <c r="P2467" s="2">
        <v>0</v>
      </c>
      <c r="Q2467" s="2">
        <v>0</v>
      </c>
      <c r="R2467" s="2">
        <v>0</v>
      </c>
      <c r="S2467" s="2">
        <v>48889.23</v>
      </c>
      <c r="T2467" s="2">
        <v>0</v>
      </c>
      <c r="U2467" s="2">
        <v>48889.23</v>
      </c>
      <c r="V2467" s="2">
        <v>0</v>
      </c>
      <c r="W2467" s="2">
        <v>0</v>
      </c>
      <c r="X2467" s="2">
        <v>0</v>
      </c>
      <c r="Y2467" s="2">
        <v>48889.23</v>
      </c>
      <c r="Z2467" s="2">
        <v>0</v>
      </c>
      <c r="AA2467" s="2">
        <v>48889.23</v>
      </c>
    </row>
    <row r="2468" spans="1:27" ht="15" customHeight="1" x14ac:dyDescent="0.25">
      <c r="A2468" s="75" t="str">
        <f t="shared" si="114"/>
        <v>LEMIDF6.1</v>
      </c>
      <c r="B2468" s="75">
        <f>VLOOKUP(L2468,Mapping!D:F,3,0)</f>
        <v>6.1</v>
      </c>
      <c r="C2468" s="75" t="str">
        <f>VLOOKUP(L2468,Mapping!D:G,4,0)</f>
        <v>Accrual</v>
      </c>
      <c r="D2468" s="78">
        <f t="shared" si="115"/>
        <v>-0.61016949100000006</v>
      </c>
      <c r="E2468" s="78">
        <f t="shared" si="116"/>
        <v>-0.61016949100000006</v>
      </c>
      <c r="F2468" s="76">
        <f>VLOOKUP(L2468,Mapping!D:H,5,0)</f>
        <v>0</v>
      </c>
      <c r="G2468" s="1" t="s">
        <v>648</v>
      </c>
      <c r="H2468" s="1" t="s">
        <v>428</v>
      </c>
      <c r="I2468" s="1" t="s">
        <v>431</v>
      </c>
      <c r="J2468" s="6">
        <v>555100</v>
      </c>
      <c r="K2468" s="1" t="s">
        <v>777</v>
      </c>
      <c r="L2468" s="6">
        <v>557773</v>
      </c>
      <c r="M2468" s="2">
        <v>0</v>
      </c>
      <c r="N2468" s="1" t="s">
        <v>1028</v>
      </c>
      <c r="O2468" s="1" t="s">
        <v>651</v>
      </c>
      <c r="P2468" s="2">
        <v>0</v>
      </c>
      <c r="Q2468" s="2">
        <v>0</v>
      </c>
      <c r="R2468" s="2">
        <v>-6101694.9100000001</v>
      </c>
      <c r="S2468" s="2">
        <v>0</v>
      </c>
      <c r="T2468" s="2">
        <v>-6101694.9100000001</v>
      </c>
      <c r="U2468" s="2">
        <v>0</v>
      </c>
      <c r="V2468" s="2">
        <v>0</v>
      </c>
      <c r="W2468" s="2">
        <v>0</v>
      </c>
      <c r="X2468" s="2">
        <v>-6101694.9100000001</v>
      </c>
      <c r="Y2468" s="2">
        <v>0</v>
      </c>
      <c r="Z2468" s="2">
        <v>-6101694.9100000001</v>
      </c>
      <c r="AA2468" s="2">
        <v>0</v>
      </c>
    </row>
    <row r="2469" spans="1:27" ht="15" customHeight="1" x14ac:dyDescent="0.25">
      <c r="A2469" s="75" t="str">
        <f t="shared" si="114"/>
        <v>LEMIDF6.1</v>
      </c>
      <c r="B2469" s="75">
        <f>VLOOKUP(L2469,Mapping!D:F,3,0)</f>
        <v>6.1</v>
      </c>
      <c r="C2469" s="75" t="str">
        <f>VLOOKUP(L2469,Mapping!D:G,4,0)</f>
        <v>Accrual</v>
      </c>
      <c r="D2469" s="78">
        <f t="shared" si="115"/>
        <v>-5.4915254000000004E-2</v>
      </c>
      <c r="E2469" s="78">
        <f t="shared" si="116"/>
        <v>-5.4915254000000004E-2</v>
      </c>
      <c r="F2469" s="76">
        <f>VLOOKUP(L2469,Mapping!D:H,5,0)</f>
        <v>0</v>
      </c>
      <c r="G2469" s="1" t="s">
        <v>648</v>
      </c>
      <c r="H2469" s="1" t="s">
        <v>428</v>
      </c>
      <c r="I2469" s="1" t="s">
        <v>431</v>
      </c>
      <c r="J2469" s="6">
        <v>555100</v>
      </c>
      <c r="K2469" s="1" t="s">
        <v>777</v>
      </c>
      <c r="L2469" s="6">
        <v>557774</v>
      </c>
      <c r="M2469" s="2">
        <v>0</v>
      </c>
      <c r="N2469" s="1" t="s">
        <v>1029</v>
      </c>
      <c r="O2469" s="1" t="s">
        <v>651</v>
      </c>
      <c r="P2469" s="2">
        <v>0</v>
      </c>
      <c r="Q2469" s="2">
        <v>0</v>
      </c>
      <c r="R2469" s="2">
        <v>-549152.54</v>
      </c>
      <c r="S2469" s="2">
        <v>0</v>
      </c>
      <c r="T2469" s="2">
        <v>-549152.54</v>
      </c>
      <c r="U2469" s="2">
        <v>0</v>
      </c>
      <c r="V2469" s="2">
        <v>0</v>
      </c>
      <c r="W2469" s="2">
        <v>0</v>
      </c>
      <c r="X2469" s="2">
        <v>-549152.54</v>
      </c>
      <c r="Y2469" s="2">
        <v>0</v>
      </c>
      <c r="Z2469" s="2">
        <v>-549152.54</v>
      </c>
      <c r="AA2469" s="2">
        <v>0</v>
      </c>
    </row>
    <row r="2470" spans="1:27" ht="15" customHeight="1" x14ac:dyDescent="0.25">
      <c r="A2470" s="75" t="str">
        <f t="shared" si="114"/>
        <v>LEMIDF6.1</v>
      </c>
      <c r="B2470" s="75">
        <f>VLOOKUP(L2470,Mapping!D:F,3,0)</f>
        <v>6.1</v>
      </c>
      <c r="C2470" s="75" t="str">
        <f>VLOOKUP(L2470,Mapping!D:G,4,0)</f>
        <v>Accrual</v>
      </c>
      <c r="D2470" s="78">
        <f t="shared" si="115"/>
        <v>-5.4915254000000004E-2</v>
      </c>
      <c r="E2470" s="78">
        <f t="shared" si="116"/>
        <v>-5.4915254000000004E-2</v>
      </c>
      <c r="F2470" s="76">
        <f>VLOOKUP(L2470,Mapping!D:H,5,0)</f>
        <v>0</v>
      </c>
      <c r="G2470" s="1" t="s">
        <v>648</v>
      </c>
      <c r="H2470" s="1" t="s">
        <v>428</v>
      </c>
      <c r="I2470" s="1" t="s">
        <v>431</v>
      </c>
      <c r="J2470" s="6">
        <v>555100</v>
      </c>
      <c r="K2470" s="1" t="s">
        <v>777</v>
      </c>
      <c r="L2470" s="6">
        <v>557775</v>
      </c>
      <c r="M2470" s="2">
        <v>0</v>
      </c>
      <c r="N2470" s="1" t="s">
        <v>1030</v>
      </c>
      <c r="O2470" s="1" t="s">
        <v>651</v>
      </c>
      <c r="P2470" s="2">
        <v>0</v>
      </c>
      <c r="Q2470" s="2">
        <v>0</v>
      </c>
      <c r="R2470" s="2">
        <v>-549152.54</v>
      </c>
      <c r="S2470" s="2">
        <v>0</v>
      </c>
      <c r="T2470" s="2">
        <v>-549152.54</v>
      </c>
      <c r="U2470" s="2">
        <v>0</v>
      </c>
      <c r="V2470" s="2">
        <v>0</v>
      </c>
      <c r="W2470" s="2">
        <v>0</v>
      </c>
      <c r="X2470" s="2">
        <v>-549152.54</v>
      </c>
      <c r="Y2470" s="2">
        <v>0</v>
      </c>
      <c r="Z2470" s="2">
        <v>-549152.54</v>
      </c>
      <c r="AA2470" s="2">
        <v>0</v>
      </c>
    </row>
    <row r="2471" spans="1:27" ht="15" customHeight="1" x14ac:dyDescent="0.25">
      <c r="A2471" s="75" t="str">
        <f t="shared" si="114"/>
        <v>LEMIDF6.3</v>
      </c>
      <c r="B2471" s="75">
        <f>VLOOKUP(L2471,Mapping!D:F,3,0)</f>
        <v>6.3</v>
      </c>
      <c r="C2471" s="75" t="str">
        <f>VLOOKUP(L2471,Mapping!D:G,4,0)</f>
        <v>Accrual</v>
      </c>
      <c r="D2471" s="78">
        <f t="shared" si="115"/>
        <v>0.719999999</v>
      </c>
      <c r="E2471" s="78">
        <f t="shared" si="116"/>
        <v>0.719999999</v>
      </c>
      <c r="F2471" s="76">
        <f>VLOOKUP(L2471,Mapping!D:H,5,0)</f>
        <v>0</v>
      </c>
      <c r="G2471" s="1" t="s">
        <v>648</v>
      </c>
      <c r="H2471" s="1" t="s">
        <v>428</v>
      </c>
      <c r="I2471" s="1" t="s">
        <v>431</v>
      </c>
      <c r="J2471" s="6">
        <v>555100</v>
      </c>
      <c r="K2471" s="1" t="s">
        <v>777</v>
      </c>
      <c r="L2471" s="6">
        <v>557776</v>
      </c>
      <c r="M2471" s="2">
        <v>0</v>
      </c>
      <c r="N2471" s="1" t="s">
        <v>1031</v>
      </c>
      <c r="O2471" s="1" t="s">
        <v>651</v>
      </c>
      <c r="P2471" s="2">
        <v>0</v>
      </c>
      <c r="Q2471" s="2">
        <v>0</v>
      </c>
      <c r="R2471" s="2">
        <v>0</v>
      </c>
      <c r="S2471" s="2">
        <v>7199999.9900000002</v>
      </c>
      <c r="T2471" s="2">
        <v>0</v>
      </c>
      <c r="U2471" s="2">
        <v>7199999.9900000002</v>
      </c>
      <c r="V2471" s="2">
        <v>0</v>
      </c>
      <c r="W2471" s="2">
        <v>0</v>
      </c>
      <c r="X2471" s="2">
        <v>0</v>
      </c>
      <c r="Y2471" s="2">
        <v>7199999.9900000002</v>
      </c>
      <c r="Z2471" s="2">
        <v>0</v>
      </c>
      <c r="AA2471" s="2">
        <v>7199999.9900000002</v>
      </c>
    </row>
    <row r="2472" spans="1:27" ht="15" customHeight="1" x14ac:dyDescent="0.25">
      <c r="A2472" s="75" t="str">
        <f t="shared" si="114"/>
        <v>LEMIDFIgnore</v>
      </c>
      <c r="B2472" s="75" t="str">
        <f>VLOOKUP(L2472,Mapping!D:F,3,0)</f>
        <v>Ignore</v>
      </c>
      <c r="C2472" s="75" t="str">
        <f>VLOOKUP(L2472,Mapping!D:G,4,0)</f>
        <v>Ignore</v>
      </c>
      <c r="D2472" s="78">
        <f t="shared" si="115"/>
        <v>-0.187706231</v>
      </c>
      <c r="E2472" s="78">
        <f t="shared" si="116"/>
        <v>-0.187706231</v>
      </c>
      <c r="F2472" s="76">
        <f>VLOOKUP(L2472,Mapping!D:H,5,0)</f>
        <v>0</v>
      </c>
      <c r="G2472" s="1" t="s">
        <v>648</v>
      </c>
      <c r="H2472" s="1" t="s">
        <v>428</v>
      </c>
      <c r="I2472" s="1" t="s">
        <v>431</v>
      </c>
      <c r="J2472" s="6">
        <v>555300</v>
      </c>
      <c r="K2472" s="1" t="s">
        <v>783</v>
      </c>
      <c r="L2472" s="6">
        <v>553143</v>
      </c>
      <c r="M2472" s="2">
        <v>0</v>
      </c>
      <c r="N2472" s="1" t="s">
        <v>784</v>
      </c>
      <c r="O2472" s="1" t="s">
        <v>651</v>
      </c>
      <c r="P2472" s="2">
        <v>0</v>
      </c>
      <c r="Q2472" s="2">
        <v>0</v>
      </c>
      <c r="R2472" s="2">
        <v>-1877062.31</v>
      </c>
      <c r="S2472" s="2">
        <v>0</v>
      </c>
      <c r="T2472" s="2">
        <v>-1877062.31</v>
      </c>
      <c r="U2472" s="2">
        <v>0</v>
      </c>
      <c r="V2472" s="2">
        <v>0</v>
      </c>
      <c r="W2472" s="2">
        <v>0</v>
      </c>
      <c r="X2472" s="2">
        <v>-1877062.31</v>
      </c>
      <c r="Y2472" s="2">
        <v>0</v>
      </c>
      <c r="Z2472" s="2">
        <v>-1877062.31</v>
      </c>
      <c r="AA2472" s="2">
        <v>0</v>
      </c>
    </row>
    <row r="2473" spans="1:27" ht="15" customHeight="1" x14ac:dyDescent="0.25">
      <c r="A2473" s="75" t="str">
        <f t="shared" si="114"/>
        <v>LEMIDFIgnore</v>
      </c>
      <c r="B2473" s="75" t="str">
        <f>VLOOKUP(L2473,Mapping!D:F,3,0)</f>
        <v>Ignore</v>
      </c>
      <c r="C2473" s="75" t="str">
        <f>VLOOKUP(L2473,Mapping!D:G,4,0)</f>
        <v>Ignore</v>
      </c>
      <c r="D2473" s="78">
        <f t="shared" si="115"/>
        <v>-4.4124671999999997E-2</v>
      </c>
      <c r="E2473" s="78">
        <f t="shared" si="116"/>
        <v>-4.4124671999999997E-2</v>
      </c>
      <c r="F2473" s="76">
        <f>VLOOKUP(L2473,Mapping!D:H,5,0)</f>
        <v>0</v>
      </c>
      <c r="G2473" s="1" t="s">
        <v>648</v>
      </c>
      <c r="H2473" s="1" t="s">
        <v>428</v>
      </c>
      <c r="I2473" s="1" t="s">
        <v>431</v>
      </c>
      <c r="J2473" s="6">
        <v>555300</v>
      </c>
      <c r="K2473" s="1" t="s">
        <v>783</v>
      </c>
      <c r="L2473" s="6">
        <v>554346</v>
      </c>
      <c r="M2473" s="2">
        <v>0</v>
      </c>
      <c r="N2473" s="1" t="s">
        <v>804</v>
      </c>
      <c r="O2473" s="1" t="s">
        <v>651</v>
      </c>
      <c r="P2473" s="2">
        <v>0</v>
      </c>
      <c r="Q2473" s="2">
        <v>0</v>
      </c>
      <c r="R2473" s="2">
        <v>-441246.71999999997</v>
      </c>
      <c r="S2473" s="2">
        <v>0</v>
      </c>
      <c r="T2473" s="2">
        <v>-441246.71999999997</v>
      </c>
      <c r="U2473" s="2">
        <v>0</v>
      </c>
      <c r="V2473" s="2">
        <v>0</v>
      </c>
      <c r="W2473" s="2">
        <v>0</v>
      </c>
      <c r="X2473" s="2">
        <v>-441246.71999999997</v>
      </c>
      <c r="Y2473" s="2">
        <v>0</v>
      </c>
      <c r="Z2473" s="2">
        <v>-441246.71999999997</v>
      </c>
      <c r="AA2473" s="2">
        <v>0</v>
      </c>
    </row>
    <row r="2474" spans="1:27" ht="15" customHeight="1" x14ac:dyDescent="0.25">
      <c r="A2474" s="75" t="str">
        <f t="shared" si="114"/>
        <v>LET100Ignore</v>
      </c>
      <c r="B2474" s="75" t="str">
        <f>VLOOKUP(L2474,Mapping!D:F,3,0)</f>
        <v>Ignore</v>
      </c>
      <c r="C2474" s="75" t="str">
        <f>VLOOKUP(L2474,Mapping!D:G,4,0)</f>
        <v>Ignore</v>
      </c>
      <c r="D2474" s="78">
        <f t="shared" si="115"/>
        <v>-11.133467202</v>
      </c>
      <c r="E2474" s="78">
        <f t="shared" si="116"/>
        <v>-233.05066141700001</v>
      </c>
      <c r="F2474" s="76" t="str">
        <f>VLOOKUP(L2474,Mapping!D:H,5,0)</f>
        <v>AUM</v>
      </c>
      <c r="G2474" s="1" t="s">
        <v>648</v>
      </c>
      <c r="H2474" s="1" t="s">
        <v>447</v>
      </c>
      <c r="I2474" s="1" t="s">
        <v>450</v>
      </c>
      <c r="J2474" s="6">
        <v>101000</v>
      </c>
      <c r="K2474" s="1" t="s">
        <v>806</v>
      </c>
      <c r="L2474" s="6">
        <v>101100</v>
      </c>
      <c r="M2474" s="2">
        <v>0</v>
      </c>
      <c r="N2474" s="1" t="s">
        <v>807</v>
      </c>
      <c r="O2474" s="1" t="s">
        <v>651</v>
      </c>
      <c r="P2474" s="2">
        <v>-2219171942.1500001</v>
      </c>
      <c r="Q2474" s="2">
        <v>0</v>
      </c>
      <c r="R2474" s="2">
        <v>-111334672.02</v>
      </c>
      <c r="S2474" s="2">
        <v>0</v>
      </c>
      <c r="T2474" s="2">
        <v>-2330506614.1700001</v>
      </c>
      <c r="U2474" s="2">
        <v>0</v>
      </c>
      <c r="V2474" s="2">
        <v>-2219171942.1500001</v>
      </c>
      <c r="W2474" s="2">
        <v>0</v>
      </c>
      <c r="X2474" s="2">
        <v>-111334672.02</v>
      </c>
      <c r="Y2474" s="2">
        <v>0</v>
      </c>
      <c r="Z2474" s="2">
        <v>-2330506614.1700001</v>
      </c>
      <c r="AA2474" s="2">
        <v>0</v>
      </c>
    </row>
    <row r="2475" spans="1:27" ht="15" customHeight="1" x14ac:dyDescent="0.25">
      <c r="A2475" s="75" t="str">
        <f t="shared" si="114"/>
        <v>LET100Ignore</v>
      </c>
      <c r="B2475" s="75" t="str">
        <f>VLOOKUP(L2475,Mapping!D:F,3,0)</f>
        <v>Ignore</v>
      </c>
      <c r="C2475" s="75" t="str">
        <f>VLOOKUP(L2475,Mapping!D:G,4,0)</f>
        <v>Ignore</v>
      </c>
      <c r="D2475" s="78">
        <f t="shared" si="115"/>
        <v>0</v>
      </c>
      <c r="E2475" s="78">
        <f t="shared" si="116"/>
        <v>1.0000000000000001E-9</v>
      </c>
      <c r="F2475" s="76" t="str">
        <f>VLOOKUP(L2475,Mapping!D:H,5,0)</f>
        <v>AUM</v>
      </c>
      <c r="G2475" s="1" t="s">
        <v>648</v>
      </c>
      <c r="H2475" s="1" t="s">
        <v>447</v>
      </c>
      <c r="I2475" s="1" t="s">
        <v>450</v>
      </c>
      <c r="J2475" s="6">
        <v>110000</v>
      </c>
      <c r="K2475" s="1" t="s">
        <v>656</v>
      </c>
      <c r="L2475" s="6">
        <v>110100</v>
      </c>
      <c r="M2475" s="2">
        <v>0</v>
      </c>
      <c r="N2475" s="1" t="s">
        <v>657</v>
      </c>
      <c r="O2475" s="1" t="s">
        <v>651</v>
      </c>
      <c r="P2475" s="2">
        <v>0</v>
      </c>
      <c r="Q2475" s="2">
        <v>0.01</v>
      </c>
      <c r="R2475" s="2">
        <v>0</v>
      </c>
      <c r="S2475" s="2">
        <v>0</v>
      </c>
      <c r="T2475" s="2">
        <v>0</v>
      </c>
      <c r="U2475" s="2">
        <v>0.01</v>
      </c>
      <c r="V2475" s="2">
        <v>0</v>
      </c>
      <c r="W2475" s="2">
        <v>0.01</v>
      </c>
      <c r="X2475" s="2">
        <v>0</v>
      </c>
      <c r="Y2475" s="2">
        <v>0</v>
      </c>
      <c r="Z2475" s="2">
        <v>0</v>
      </c>
      <c r="AA2475" s="2">
        <v>0.01</v>
      </c>
    </row>
    <row r="2476" spans="1:27" ht="15" customHeight="1" x14ac:dyDescent="0.25">
      <c r="A2476" s="75" t="str">
        <f t="shared" si="114"/>
        <v>LET100Ignore</v>
      </c>
      <c r="B2476" s="75" t="str">
        <f>VLOOKUP(L2476,Mapping!D:F,3,0)</f>
        <v>Ignore</v>
      </c>
      <c r="C2476" s="75" t="str">
        <f>VLOOKUP(L2476,Mapping!D:G,4,0)</f>
        <v>Ignore</v>
      </c>
      <c r="D2476" s="78">
        <f t="shared" si="115"/>
        <v>-1.3554999999999999E-4</v>
      </c>
      <c r="E2476" s="78">
        <f t="shared" si="116"/>
        <v>-8.1066999999999999E-4</v>
      </c>
      <c r="F2476" s="76" t="str">
        <f>VLOOKUP(L2476,Mapping!D:H,5,0)</f>
        <v>AUM</v>
      </c>
      <c r="G2476" s="1" t="s">
        <v>648</v>
      </c>
      <c r="H2476" s="1" t="s">
        <v>447</v>
      </c>
      <c r="I2476" s="1" t="s">
        <v>450</v>
      </c>
      <c r="J2476" s="6">
        <v>110000</v>
      </c>
      <c r="K2476" s="1" t="s">
        <v>656</v>
      </c>
      <c r="L2476" s="6">
        <v>110116</v>
      </c>
      <c r="M2476" s="2">
        <v>0</v>
      </c>
      <c r="N2476" s="1" t="s">
        <v>659</v>
      </c>
      <c r="O2476" s="1" t="s">
        <v>651</v>
      </c>
      <c r="P2476" s="2">
        <v>-6751.2</v>
      </c>
      <c r="Q2476" s="2">
        <v>0</v>
      </c>
      <c r="R2476" s="2">
        <v>-1355.5</v>
      </c>
      <c r="S2476" s="2">
        <v>0</v>
      </c>
      <c r="T2476" s="2">
        <v>-8106.7</v>
      </c>
      <c r="U2476" s="2">
        <v>0</v>
      </c>
      <c r="V2476" s="2">
        <v>-6751.2</v>
      </c>
      <c r="W2476" s="2">
        <v>0</v>
      </c>
      <c r="X2476" s="2">
        <v>-1355.5</v>
      </c>
      <c r="Y2476" s="2">
        <v>0</v>
      </c>
      <c r="Z2476" s="2">
        <v>-8106.7</v>
      </c>
      <c r="AA2476" s="2">
        <v>0</v>
      </c>
    </row>
    <row r="2477" spans="1:27" ht="15" customHeight="1" x14ac:dyDescent="0.25">
      <c r="A2477" s="75" t="str">
        <f t="shared" si="114"/>
        <v>LET100Ignore</v>
      </c>
      <c r="B2477" s="75" t="str">
        <f>VLOOKUP(L2477,Mapping!D:F,3,0)</f>
        <v>Ignore</v>
      </c>
      <c r="C2477" s="75" t="str">
        <f>VLOOKUP(L2477,Mapping!D:G,4,0)</f>
        <v>Ignore</v>
      </c>
      <c r="D2477" s="78">
        <f t="shared" si="115"/>
        <v>-3.1517300000000003E-4</v>
      </c>
      <c r="E2477" s="78">
        <f t="shared" si="116"/>
        <v>-3.1517300000000003E-4</v>
      </c>
      <c r="F2477" s="76" t="str">
        <f>VLOOKUP(L2477,Mapping!D:H,5,0)</f>
        <v>AUM</v>
      </c>
      <c r="G2477" s="1" t="s">
        <v>648</v>
      </c>
      <c r="H2477" s="1" t="s">
        <v>447</v>
      </c>
      <c r="I2477" s="1" t="s">
        <v>450</v>
      </c>
      <c r="J2477" s="6">
        <v>110000</v>
      </c>
      <c r="K2477" s="1" t="s">
        <v>656</v>
      </c>
      <c r="L2477" s="6">
        <v>110125</v>
      </c>
      <c r="M2477" s="2">
        <v>0</v>
      </c>
      <c r="N2477" s="1" t="s">
        <v>1713</v>
      </c>
      <c r="O2477" s="1" t="s">
        <v>651</v>
      </c>
      <c r="P2477" s="2">
        <v>0</v>
      </c>
      <c r="Q2477" s="2">
        <v>0</v>
      </c>
      <c r="R2477" s="2">
        <v>-3151.73</v>
      </c>
      <c r="S2477" s="2">
        <v>0</v>
      </c>
      <c r="T2477" s="2">
        <v>-3151.73</v>
      </c>
      <c r="U2477" s="2">
        <v>0</v>
      </c>
      <c r="V2477" s="2">
        <v>0</v>
      </c>
      <c r="W2477" s="2">
        <v>0</v>
      </c>
      <c r="X2477" s="2">
        <v>-3151.73</v>
      </c>
      <c r="Y2477" s="2">
        <v>0</v>
      </c>
      <c r="Z2477" s="2">
        <v>-3151.73</v>
      </c>
      <c r="AA2477" s="2">
        <v>0</v>
      </c>
    </row>
    <row r="2478" spans="1:27" ht="15" customHeight="1" x14ac:dyDescent="0.25">
      <c r="A2478" s="75" t="str">
        <f t="shared" si="114"/>
        <v>LET100Ignore</v>
      </c>
      <c r="B2478" s="75" t="str">
        <f>VLOOKUP(L2478,Mapping!D:F,3,0)</f>
        <v>Ignore</v>
      </c>
      <c r="C2478" s="75" t="str">
        <f>VLOOKUP(L2478,Mapping!D:G,4,0)</f>
        <v>Ignore</v>
      </c>
      <c r="D2478" s="78">
        <f t="shared" si="115"/>
        <v>2.2278493940000001</v>
      </c>
      <c r="E2478" s="78">
        <f t="shared" si="116"/>
        <v>-1.110168507</v>
      </c>
      <c r="F2478" s="76" t="str">
        <f>VLOOKUP(L2478,Mapping!D:H,5,0)</f>
        <v>AUM</v>
      </c>
      <c r="G2478" s="1" t="s">
        <v>648</v>
      </c>
      <c r="H2478" s="1" t="s">
        <v>447</v>
      </c>
      <c r="I2478" s="1" t="s">
        <v>450</v>
      </c>
      <c r="J2478" s="6">
        <v>110000</v>
      </c>
      <c r="K2478" s="1" t="s">
        <v>656</v>
      </c>
      <c r="L2478" s="6">
        <v>110247</v>
      </c>
      <c r="M2478" s="2">
        <v>0</v>
      </c>
      <c r="N2478" s="1" t="s">
        <v>660</v>
      </c>
      <c r="O2478" s="1" t="s">
        <v>651</v>
      </c>
      <c r="P2478" s="2">
        <v>-33380179.010000002</v>
      </c>
      <c r="Q2478" s="2">
        <v>0</v>
      </c>
      <c r="R2478" s="2">
        <v>0</v>
      </c>
      <c r="S2478" s="2">
        <v>22278493.940000001</v>
      </c>
      <c r="T2478" s="2">
        <v>-11101685.07</v>
      </c>
      <c r="U2478" s="2">
        <v>0</v>
      </c>
      <c r="V2478" s="2">
        <v>-33380179.010000002</v>
      </c>
      <c r="W2478" s="2">
        <v>0</v>
      </c>
      <c r="X2478" s="2">
        <v>0</v>
      </c>
      <c r="Y2478" s="2">
        <v>22278493.940000001</v>
      </c>
      <c r="Z2478" s="2">
        <v>-11101685.07</v>
      </c>
      <c r="AA2478" s="2">
        <v>0</v>
      </c>
    </row>
    <row r="2479" spans="1:27" ht="15" customHeight="1" x14ac:dyDescent="0.25">
      <c r="A2479" s="75" t="str">
        <f t="shared" si="114"/>
        <v>LET100Ignore</v>
      </c>
      <c r="B2479" s="75" t="str">
        <f>VLOOKUP(L2479,Mapping!D:F,3,0)</f>
        <v>Ignore</v>
      </c>
      <c r="C2479" s="75" t="str">
        <f>VLOOKUP(L2479,Mapping!D:G,4,0)</f>
        <v>Ignore</v>
      </c>
      <c r="D2479" s="78">
        <f t="shared" si="115"/>
        <v>-0.40096183499999999</v>
      </c>
      <c r="E2479" s="78">
        <f t="shared" si="116"/>
        <v>-0.49112743499999995</v>
      </c>
      <c r="F2479" s="76" t="str">
        <f>VLOOKUP(L2479,Mapping!D:H,5,0)</f>
        <v>AUM</v>
      </c>
      <c r="G2479" s="1" t="s">
        <v>648</v>
      </c>
      <c r="H2479" s="1" t="s">
        <v>447</v>
      </c>
      <c r="I2479" s="1" t="s">
        <v>450</v>
      </c>
      <c r="J2479" s="6">
        <v>132000</v>
      </c>
      <c r="K2479" s="1" t="s">
        <v>661</v>
      </c>
      <c r="L2479" s="6">
        <v>132100</v>
      </c>
      <c r="M2479" s="2">
        <v>0</v>
      </c>
      <c r="N2479" s="1" t="s">
        <v>809</v>
      </c>
      <c r="O2479" s="1" t="s">
        <v>651</v>
      </c>
      <c r="P2479" s="2">
        <v>-901656</v>
      </c>
      <c r="Q2479" s="2">
        <v>0</v>
      </c>
      <c r="R2479" s="2">
        <v>-4009618.35</v>
      </c>
      <c r="S2479" s="2">
        <v>0</v>
      </c>
      <c r="T2479" s="2">
        <v>-4911274.3499999996</v>
      </c>
      <c r="U2479" s="2">
        <v>0</v>
      </c>
      <c r="V2479" s="2">
        <v>-901656</v>
      </c>
      <c r="W2479" s="2">
        <v>0</v>
      </c>
      <c r="X2479" s="2">
        <v>-4009618.35</v>
      </c>
      <c r="Y2479" s="2">
        <v>0</v>
      </c>
      <c r="Z2479" s="2">
        <v>-4911274.3499999996</v>
      </c>
      <c r="AA2479" s="2">
        <v>0</v>
      </c>
    </row>
    <row r="2480" spans="1:27" ht="15" customHeight="1" x14ac:dyDescent="0.25">
      <c r="A2480" s="75" t="str">
        <f t="shared" si="114"/>
        <v>LET100Ignore</v>
      </c>
      <c r="B2480" s="75" t="str">
        <f>VLOOKUP(L2480,Mapping!D:F,3,0)</f>
        <v>Ignore</v>
      </c>
      <c r="C2480" s="75" t="str">
        <f>VLOOKUP(L2480,Mapping!D:G,4,0)</f>
        <v>Ignore</v>
      </c>
      <c r="D2480" s="78">
        <f t="shared" si="115"/>
        <v>-4.2688048159999994</v>
      </c>
      <c r="E2480" s="78">
        <f t="shared" si="116"/>
        <v>-4.2824951279999999</v>
      </c>
      <c r="F2480" s="76" t="str">
        <f>VLOOKUP(L2480,Mapping!D:H,5,0)</f>
        <v>AUM</v>
      </c>
      <c r="G2480" s="1" t="s">
        <v>648</v>
      </c>
      <c r="H2480" s="1" t="s">
        <v>447</v>
      </c>
      <c r="I2480" s="1" t="s">
        <v>450</v>
      </c>
      <c r="J2480" s="6">
        <v>132000</v>
      </c>
      <c r="K2480" s="1" t="s">
        <v>661</v>
      </c>
      <c r="L2480" s="6">
        <v>132150</v>
      </c>
      <c r="M2480" s="2">
        <v>0</v>
      </c>
      <c r="N2480" s="1" t="s">
        <v>875</v>
      </c>
      <c r="O2480" s="1" t="s">
        <v>651</v>
      </c>
      <c r="P2480" s="2">
        <v>-136903.12</v>
      </c>
      <c r="Q2480" s="2">
        <v>0</v>
      </c>
      <c r="R2480" s="2">
        <v>-42688048.159999996</v>
      </c>
      <c r="S2480" s="2">
        <v>0</v>
      </c>
      <c r="T2480" s="2">
        <v>-42824951.280000001</v>
      </c>
      <c r="U2480" s="2">
        <v>0</v>
      </c>
      <c r="V2480" s="2">
        <v>-136903.12</v>
      </c>
      <c r="W2480" s="2">
        <v>0</v>
      </c>
      <c r="X2480" s="2">
        <v>-42688048.159999996</v>
      </c>
      <c r="Y2480" s="2">
        <v>0</v>
      </c>
      <c r="Z2480" s="2">
        <v>-42824951.280000001</v>
      </c>
      <c r="AA2480" s="2">
        <v>0</v>
      </c>
    </row>
    <row r="2481" spans="1:27" ht="15" customHeight="1" x14ac:dyDescent="0.25">
      <c r="A2481" s="75" t="str">
        <f t="shared" si="114"/>
        <v>LET100Ignore</v>
      </c>
      <c r="B2481" s="75" t="str">
        <f>VLOOKUP(L2481,Mapping!D:F,3,0)</f>
        <v>Ignore</v>
      </c>
      <c r="C2481" s="75" t="str">
        <f>VLOOKUP(L2481,Mapping!D:G,4,0)</f>
        <v>Ignore</v>
      </c>
      <c r="D2481" s="78">
        <f t="shared" si="115"/>
        <v>-0.91333669499999992</v>
      </c>
      <c r="E2481" s="78">
        <f t="shared" si="116"/>
        <v>-1.0262237510000001</v>
      </c>
      <c r="F2481" s="76" t="str">
        <f>VLOOKUP(L2481,Mapping!D:H,5,0)</f>
        <v>AUM</v>
      </c>
      <c r="G2481" s="1" t="s">
        <v>648</v>
      </c>
      <c r="H2481" s="1" t="s">
        <v>447</v>
      </c>
      <c r="I2481" s="1" t="s">
        <v>450</v>
      </c>
      <c r="J2481" s="6">
        <v>140000</v>
      </c>
      <c r="K2481" s="1" t="s">
        <v>665</v>
      </c>
      <c r="L2481" s="6">
        <v>140500</v>
      </c>
      <c r="M2481" s="2">
        <v>0</v>
      </c>
      <c r="N2481" s="1" t="s">
        <v>670</v>
      </c>
      <c r="O2481" s="1" t="s">
        <v>651</v>
      </c>
      <c r="P2481" s="2">
        <v>-1128870.56</v>
      </c>
      <c r="Q2481" s="2">
        <v>0</v>
      </c>
      <c r="R2481" s="2">
        <v>-9133366.9499999993</v>
      </c>
      <c r="S2481" s="2">
        <v>0</v>
      </c>
      <c r="T2481" s="2">
        <v>-10262237.51</v>
      </c>
      <c r="U2481" s="2">
        <v>0</v>
      </c>
      <c r="V2481" s="2">
        <v>-1128870.56</v>
      </c>
      <c r="W2481" s="2">
        <v>0</v>
      </c>
      <c r="X2481" s="2">
        <v>-9133366.9499999993</v>
      </c>
      <c r="Y2481" s="2">
        <v>0</v>
      </c>
      <c r="Z2481" s="2">
        <v>-10262237.51</v>
      </c>
      <c r="AA2481" s="2">
        <v>0</v>
      </c>
    </row>
    <row r="2482" spans="1:27" ht="15" customHeight="1" x14ac:dyDescent="0.25">
      <c r="A2482" s="75" t="str">
        <f t="shared" si="114"/>
        <v>LET100Ignore</v>
      </c>
      <c r="B2482" s="75" t="str">
        <f>VLOOKUP(L2482,Mapping!D:F,3,0)</f>
        <v>Ignore</v>
      </c>
      <c r="C2482" s="75" t="str">
        <f>VLOOKUP(L2482,Mapping!D:G,4,0)</f>
        <v>Ignore</v>
      </c>
      <c r="D2482" s="78">
        <f t="shared" si="115"/>
        <v>0</v>
      </c>
      <c r="E2482" s="78">
        <f t="shared" si="116"/>
        <v>-1.0999999999999999E-8</v>
      </c>
      <c r="F2482" s="76" t="str">
        <f>VLOOKUP(L2482,Mapping!D:H,5,0)</f>
        <v>AUM</v>
      </c>
      <c r="G2482" s="1" t="s">
        <v>648</v>
      </c>
      <c r="H2482" s="1" t="s">
        <v>447</v>
      </c>
      <c r="I2482" s="1" t="s">
        <v>450</v>
      </c>
      <c r="J2482" s="6">
        <v>152000</v>
      </c>
      <c r="K2482" s="1" t="s">
        <v>671</v>
      </c>
      <c r="L2482" s="6">
        <v>152232</v>
      </c>
      <c r="M2482" s="2">
        <v>0</v>
      </c>
      <c r="N2482" s="1" t="s">
        <v>675</v>
      </c>
      <c r="O2482" s="1" t="s">
        <v>651</v>
      </c>
      <c r="P2482" s="2">
        <v>-0.11</v>
      </c>
      <c r="Q2482" s="2">
        <v>0</v>
      </c>
      <c r="R2482" s="2">
        <v>0</v>
      </c>
      <c r="S2482" s="2">
        <v>0</v>
      </c>
      <c r="T2482" s="2">
        <v>-0.11</v>
      </c>
      <c r="U2482" s="2">
        <v>0</v>
      </c>
      <c r="V2482" s="2">
        <v>-0.11</v>
      </c>
      <c r="W2482" s="2">
        <v>0</v>
      </c>
      <c r="X2482" s="2">
        <v>0</v>
      </c>
      <c r="Y2482" s="2">
        <v>0</v>
      </c>
      <c r="Z2482" s="2">
        <v>-0.11</v>
      </c>
      <c r="AA2482" s="2">
        <v>0</v>
      </c>
    </row>
    <row r="2483" spans="1:27" ht="15" customHeight="1" x14ac:dyDescent="0.25">
      <c r="A2483" s="75" t="str">
        <f t="shared" si="114"/>
        <v>LET100Ignore</v>
      </c>
      <c r="B2483" s="75" t="str">
        <f>VLOOKUP(L2483,Mapping!D:F,3,0)</f>
        <v>Ignore</v>
      </c>
      <c r="C2483" s="75" t="str">
        <f>VLOOKUP(L2483,Mapping!D:G,4,0)</f>
        <v>Ignore</v>
      </c>
      <c r="D2483" s="78">
        <f t="shared" si="115"/>
        <v>2.0478599999999999E-4</v>
      </c>
      <c r="E2483" s="78">
        <f t="shared" si="116"/>
        <v>-1.0125700000000001E-4</v>
      </c>
      <c r="F2483" s="76" t="str">
        <f>VLOOKUP(L2483,Mapping!D:H,5,0)</f>
        <v>AUM</v>
      </c>
      <c r="G2483" s="1" t="s">
        <v>648</v>
      </c>
      <c r="H2483" s="1" t="s">
        <v>447</v>
      </c>
      <c r="I2483" s="1" t="s">
        <v>450</v>
      </c>
      <c r="J2483" s="6">
        <v>152000</v>
      </c>
      <c r="K2483" s="1" t="s">
        <v>671</v>
      </c>
      <c r="L2483" s="6">
        <v>152248</v>
      </c>
      <c r="M2483" s="2">
        <v>0</v>
      </c>
      <c r="N2483" s="1" t="s">
        <v>676</v>
      </c>
      <c r="O2483" s="1" t="s">
        <v>651</v>
      </c>
      <c r="P2483" s="2">
        <v>-3060.43</v>
      </c>
      <c r="Q2483" s="2">
        <v>0</v>
      </c>
      <c r="R2483" s="2">
        <v>0</v>
      </c>
      <c r="S2483" s="2">
        <v>2047.86</v>
      </c>
      <c r="T2483" s="2">
        <v>-1012.57</v>
      </c>
      <c r="U2483" s="2">
        <v>0</v>
      </c>
      <c r="V2483" s="2">
        <v>-3060.43</v>
      </c>
      <c r="W2483" s="2">
        <v>0</v>
      </c>
      <c r="X2483" s="2">
        <v>0</v>
      </c>
      <c r="Y2483" s="2">
        <v>2047.86</v>
      </c>
      <c r="Z2483" s="2">
        <v>-1012.57</v>
      </c>
      <c r="AA2483" s="2">
        <v>0</v>
      </c>
    </row>
    <row r="2484" spans="1:27" ht="15" customHeight="1" x14ac:dyDescent="0.25">
      <c r="A2484" s="75" t="str">
        <f t="shared" si="114"/>
        <v>LET100Ignore</v>
      </c>
      <c r="B2484" s="75" t="str">
        <f>VLOOKUP(L2484,Mapping!D:F,3,0)</f>
        <v>Ignore</v>
      </c>
      <c r="C2484" s="75" t="str">
        <f>VLOOKUP(L2484,Mapping!D:G,4,0)</f>
        <v>Ignore</v>
      </c>
      <c r="D2484" s="78">
        <f t="shared" si="115"/>
        <v>-77.430836147999997</v>
      </c>
      <c r="E2484" s="78">
        <f t="shared" si="116"/>
        <v>-265.266670498</v>
      </c>
      <c r="F2484" s="76" t="str">
        <f>VLOOKUP(L2484,Mapping!D:H,5,0)</f>
        <v>AUM</v>
      </c>
      <c r="G2484" s="1" t="s">
        <v>648</v>
      </c>
      <c r="H2484" s="1" t="s">
        <v>447</v>
      </c>
      <c r="I2484" s="1" t="s">
        <v>450</v>
      </c>
      <c r="J2484" s="6">
        <v>160000</v>
      </c>
      <c r="K2484" s="1" t="s">
        <v>677</v>
      </c>
      <c r="L2484" s="6">
        <v>161100</v>
      </c>
      <c r="M2484" s="2">
        <v>0</v>
      </c>
      <c r="N2484" s="1" t="s">
        <v>811</v>
      </c>
      <c r="O2484" s="1" t="s">
        <v>651</v>
      </c>
      <c r="P2484" s="2">
        <v>-1878358343.5</v>
      </c>
      <c r="Q2484" s="2">
        <v>0</v>
      </c>
      <c r="R2484" s="2">
        <v>-774308361.48000002</v>
      </c>
      <c r="S2484" s="2">
        <v>0</v>
      </c>
      <c r="T2484" s="2">
        <v>-2652666704.98</v>
      </c>
      <c r="U2484" s="2">
        <v>0</v>
      </c>
      <c r="V2484" s="2">
        <v>-1878358343.5</v>
      </c>
      <c r="W2484" s="2">
        <v>0</v>
      </c>
      <c r="X2484" s="2">
        <v>-774308361.48000002</v>
      </c>
      <c r="Y2484" s="2">
        <v>0</v>
      </c>
      <c r="Z2484" s="2">
        <v>-2652666704.98</v>
      </c>
      <c r="AA2484" s="2">
        <v>0</v>
      </c>
    </row>
    <row r="2485" spans="1:27" ht="15" customHeight="1" x14ac:dyDescent="0.25">
      <c r="A2485" s="75" t="str">
        <f t="shared" si="114"/>
        <v>LET100Ignore</v>
      </c>
      <c r="B2485" s="75" t="str">
        <f>VLOOKUP(L2485,Mapping!D:F,3,0)</f>
        <v>Ignore</v>
      </c>
      <c r="C2485" s="75" t="str">
        <f>VLOOKUP(L2485,Mapping!D:G,4,0)</f>
        <v>Ignore</v>
      </c>
      <c r="D2485" s="78">
        <f t="shared" si="115"/>
        <v>-0.14503713000000001</v>
      </c>
      <c r="E2485" s="78">
        <f t="shared" si="116"/>
        <v>-0.14503713000000001</v>
      </c>
      <c r="F2485" s="76" t="str">
        <f>VLOOKUP(L2485,Mapping!D:H,5,0)</f>
        <v>AUM</v>
      </c>
      <c r="G2485" s="1" t="s">
        <v>648</v>
      </c>
      <c r="H2485" s="1" t="s">
        <v>447</v>
      </c>
      <c r="I2485" s="1" t="s">
        <v>450</v>
      </c>
      <c r="J2485" s="6">
        <v>160000</v>
      </c>
      <c r="K2485" s="1" t="s">
        <v>677</v>
      </c>
      <c r="L2485" s="6">
        <v>161120</v>
      </c>
      <c r="M2485" s="2">
        <v>0</v>
      </c>
      <c r="N2485" s="1" t="s">
        <v>927</v>
      </c>
      <c r="O2485" s="1" t="s">
        <v>651</v>
      </c>
      <c r="P2485" s="2">
        <v>0</v>
      </c>
      <c r="Q2485" s="2">
        <v>0</v>
      </c>
      <c r="R2485" s="2">
        <v>-1450371.3</v>
      </c>
      <c r="S2485" s="2">
        <v>0</v>
      </c>
      <c r="T2485" s="2">
        <v>-1450371.3</v>
      </c>
      <c r="U2485" s="2">
        <v>0</v>
      </c>
      <c r="V2485" s="2">
        <v>0</v>
      </c>
      <c r="W2485" s="2">
        <v>0</v>
      </c>
      <c r="X2485" s="2">
        <v>-1450371.3</v>
      </c>
      <c r="Y2485" s="2">
        <v>0</v>
      </c>
      <c r="Z2485" s="2">
        <v>-1450371.3</v>
      </c>
      <c r="AA2485" s="2">
        <v>0</v>
      </c>
    </row>
    <row r="2486" spans="1:27" ht="15" customHeight="1" x14ac:dyDescent="0.25">
      <c r="A2486" s="75" t="str">
        <f t="shared" si="114"/>
        <v>LET100Ignore</v>
      </c>
      <c r="B2486" s="75" t="str">
        <f>VLOOKUP(L2486,Mapping!D:F,3,0)</f>
        <v>Ignore</v>
      </c>
      <c r="C2486" s="75" t="str">
        <f>VLOOKUP(L2486,Mapping!D:G,4,0)</f>
        <v>Ignore</v>
      </c>
      <c r="D2486" s="78">
        <f t="shared" si="115"/>
        <v>-5.0000000000000001E-4</v>
      </c>
      <c r="E2486" s="78">
        <f t="shared" si="116"/>
        <v>-1E-3</v>
      </c>
      <c r="F2486" s="76" t="str">
        <f>VLOOKUP(L2486,Mapping!D:H,5,0)</f>
        <v>AUM</v>
      </c>
      <c r="G2486" s="1" t="s">
        <v>648</v>
      </c>
      <c r="H2486" s="1" t="s">
        <v>447</v>
      </c>
      <c r="I2486" s="1" t="s">
        <v>450</v>
      </c>
      <c r="J2486" s="6">
        <v>212000</v>
      </c>
      <c r="K2486" s="1" t="s">
        <v>681</v>
      </c>
      <c r="L2486" s="6">
        <v>210123</v>
      </c>
      <c r="M2486" s="2">
        <v>0</v>
      </c>
      <c r="N2486" s="1" t="s">
        <v>1458</v>
      </c>
      <c r="O2486" s="1" t="s">
        <v>651</v>
      </c>
      <c r="P2486" s="2">
        <v>-5000</v>
      </c>
      <c r="Q2486" s="2">
        <v>0</v>
      </c>
      <c r="R2486" s="2">
        <v>-5000</v>
      </c>
      <c r="S2486" s="2">
        <v>0</v>
      </c>
      <c r="T2486" s="2">
        <v>-10000</v>
      </c>
      <c r="U2486" s="2">
        <v>0</v>
      </c>
      <c r="V2486" s="2">
        <v>-5000</v>
      </c>
      <c r="W2486" s="2">
        <v>0</v>
      </c>
      <c r="X2486" s="2">
        <v>-5000</v>
      </c>
      <c r="Y2486" s="2">
        <v>0</v>
      </c>
      <c r="Z2486" s="2">
        <v>-10000</v>
      </c>
      <c r="AA2486" s="2">
        <v>0</v>
      </c>
    </row>
    <row r="2487" spans="1:27" ht="15" customHeight="1" x14ac:dyDescent="0.25">
      <c r="A2487" s="75" t="str">
        <f t="shared" si="114"/>
        <v>LET100Ignore</v>
      </c>
      <c r="B2487" s="75" t="str">
        <f>VLOOKUP(L2487,Mapping!D:F,3,0)</f>
        <v>Ignore</v>
      </c>
      <c r="C2487" s="75" t="str">
        <f>VLOOKUP(L2487,Mapping!D:G,4,0)</f>
        <v>Ignore</v>
      </c>
      <c r="D2487" s="78">
        <f t="shared" si="115"/>
        <v>-1.34408E-4</v>
      </c>
      <c r="E2487" s="78">
        <f t="shared" si="116"/>
        <v>0</v>
      </c>
      <c r="F2487" s="76" t="str">
        <f>VLOOKUP(L2487,Mapping!D:H,5,0)</f>
        <v>AUM</v>
      </c>
      <c r="G2487" s="1" t="s">
        <v>648</v>
      </c>
      <c r="H2487" s="1" t="s">
        <v>447</v>
      </c>
      <c r="I2487" s="1" t="s">
        <v>450</v>
      </c>
      <c r="J2487" s="6">
        <v>212000</v>
      </c>
      <c r="K2487" s="1" t="s">
        <v>681</v>
      </c>
      <c r="L2487" s="6">
        <v>211114</v>
      </c>
      <c r="M2487" s="2">
        <v>0</v>
      </c>
      <c r="N2487" s="1" t="s">
        <v>787</v>
      </c>
      <c r="O2487" s="1" t="s">
        <v>651</v>
      </c>
      <c r="P2487" s="2">
        <v>0</v>
      </c>
      <c r="Q2487" s="2">
        <v>1344.08</v>
      </c>
      <c r="R2487" s="2">
        <v>-1344.08</v>
      </c>
      <c r="S2487" s="2">
        <v>0</v>
      </c>
      <c r="T2487" s="2">
        <v>0</v>
      </c>
      <c r="U2487" s="2">
        <v>0</v>
      </c>
      <c r="V2487" s="2">
        <v>0</v>
      </c>
      <c r="W2487" s="2">
        <v>1344.08</v>
      </c>
      <c r="X2487" s="2">
        <v>-1344.08</v>
      </c>
      <c r="Y2487" s="2">
        <v>0</v>
      </c>
      <c r="Z2487" s="2">
        <v>0</v>
      </c>
      <c r="AA2487" s="2">
        <v>0</v>
      </c>
    </row>
    <row r="2488" spans="1:27" ht="15" customHeight="1" x14ac:dyDescent="0.25">
      <c r="A2488" s="75" t="str">
        <f t="shared" si="114"/>
        <v>LET100Ignore</v>
      </c>
      <c r="B2488" s="75" t="str">
        <f>VLOOKUP(L2488,Mapping!D:F,3,0)</f>
        <v>Ignore</v>
      </c>
      <c r="C2488" s="75" t="str">
        <f>VLOOKUP(L2488,Mapping!D:G,4,0)</f>
        <v>Ignore</v>
      </c>
      <c r="D2488" s="78">
        <f t="shared" si="115"/>
        <v>-2.0693549999999997E-3</v>
      </c>
      <c r="E2488" s="78">
        <f t="shared" si="116"/>
        <v>-1.05E-7</v>
      </c>
      <c r="F2488" s="76" t="str">
        <f>VLOOKUP(L2488,Mapping!D:H,5,0)</f>
        <v>AUM</v>
      </c>
      <c r="G2488" s="1" t="s">
        <v>648</v>
      </c>
      <c r="H2488" s="1" t="s">
        <v>447</v>
      </c>
      <c r="I2488" s="1" t="s">
        <v>450</v>
      </c>
      <c r="J2488" s="6">
        <v>212000</v>
      </c>
      <c r="K2488" s="1" t="s">
        <v>681</v>
      </c>
      <c r="L2488" s="6">
        <v>212101</v>
      </c>
      <c r="M2488" s="2">
        <v>0</v>
      </c>
      <c r="N2488" s="1" t="s">
        <v>684</v>
      </c>
      <c r="O2488" s="1" t="s">
        <v>651</v>
      </c>
      <c r="P2488" s="2">
        <v>0</v>
      </c>
      <c r="Q2488" s="2">
        <v>20692.5</v>
      </c>
      <c r="R2488" s="2">
        <v>-20693.55</v>
      </c>
      <c r="S2488" s="2">
        <v>0</v>
      </c>
      <c r="T2488" s="2">
        <v>-1.05</v>
      </c>
      <c r="U2488" s="2">
        <v>0</v>
      </c>
      <c r="V2488" s="2">
        <v>0</v>
      </c>
      <c r="W2488" s="2">
        <v>20692.5</v>
      </c>
      <c r="X2488" s="2">
        <v>-20693.55</v>
      </c>
      <c r="Y2488" s="2">
        <v>0</v>
      </c>
      <c r="Z2488" s="2">
        <v>-1.05</v>
      </c>
      <c r="AA2488" s="2">
        <v>0</v>
      </c>
    </row>
    <row r="2489" spans="1:27" ht="15" customHeight="1" x14ac:dyDescent="0.25">
      <c r="A2489" s="75" t="str">
        <f t="shared" si="114"/>
        <v>LET100Ignore</v>
      </c>
      <c r="B2489" s="75" t="str">
        <f>VLOOKUP(L2489,Mapping!D:F,3,0)</f>
        <v>Ignore</v>
      </c>
      <c r="C2489" s="75" t="str">
        <f>VLOOKUP(L2489,Mapping!D:G,4,0)</f>
        <v>Ignore</v>
      </c>
      <c r="D2489" s="78">
        <f t="shared" si="115"/>
        <v>-4.5232099999999999E-4</v>
      </c>
      <c r="E2489" s="78">
        <f t="shared" si="116"/>
        <v>0</v>
      </c>
      <c r="F2489" s="76" t="str">
        <f>VLOOKUP(L2489,Mapping!D:H,5,0)</f>
        <v>AUM</v>
      </c>
      <c r="G2489" s="1" t="s">
        <v>648</v>
      </c>
      <c r="H2489" s="1" t="s">
        <v>447</v>
      </c>
      <c r="I2489" s="1" t="s">
        <v>450</v>
      </c>
      <c r="J2489" s="6">
        <v>212000</v>
      </c>
      <c r="K2489" s="1" t="s">
        <v>681</v>
      </c>
      <c r="L2489" s="6">
        <v>212109</v>
      </c>
      <c r="M2489" s="2">
        <v>0</v>
      </c>
      <c r="N2489" s="1" t="s">
        <v>1659</v>
      </c>
      <c r="O2489" s="1" t="s">
        <v>651</v>
      </c>
      <c r="P2489" s="2">
        <v>0</v>
      </c>
      <c r="Q2489" s="2">
        <v>4523.21</v>
      </c>
      <c r="R2489" s="2">
        <v>-4523.21</v>
      </c>
      <c r="S2489" s="2">
        <v>0</v>
      </c>
      <c r="T2489" s="2">
        <v>0</v>
      </c>
      <c r="U2489" s="2">
        <v>0</v>
      </c>
      <c r="V2489" s="2">
        <v>0</v>
      </c>
      <c r="W2489" s="2">
        <v>4523.21</v>
      </c>
      <c r="X2489" s="2">
        <v>-4523.21</v>
      </c>
      <c r="Y2489" s="2">
        <v>0</v>
      </c>
      <c r="Z2489" s="2">
        <v>0</v>
      </c>
      <c r="AA2489" s="2">
        <v>0</v>
      </c>
    </row>
    <row r="2490" spans="1:27" ht="15" customHeight="1" x14ac:dyDescent="0.25">
      <c r="A2490" s="75" t="str">
        <f t="shared" si="114"/>
        <v>LET100Ignore</v>
      </c>
      <c r="B2490" s="75" t="str">
        <f>VLOOKUP(L2490,Mapping!D:F,3,0)</f>
        <v>Ignore</v>
      </c>
      <c r="C2490" s="75" t="str">
        <f>VLOOKUP(L2490,Mapping!D:G,4,0)</f>
        <v>Ignore</v>
      </c>
      <c r="D2490" s="78">
        <f t="shared" si="115"/>
        <v>-4.7199999999999998E-4</v>
      </c>
      <c r="E2490" s="78">
        <f t="shared" si="116"/>
        <v>0</v>
      </c>
      <c r="F2490" s="76" t="str">
        <f>VLOOKUP(L2490,Mapping!D:H,5,0)</f>
        <v>AUM</v>
      </c>
      <c r="G2490" s="1" t="s">
        <v>648</v>
      </c>
      <c r="H2490" s="1" t="s">
        <v>447</v>
      </c>
      <c r="I2490" s="1" t="s">
        <v>450</v>
      </c>
      <c r="J2490" s="6">
        <v>212000</v>
      </c>
      <c r="K2490" s="1" t="s">
        <v>681</v>
      </c>
      <c r="L2490" s="6">
        <v>212118</v>
      </c>
      <c r="M2490" s="2">
        <v>0</v>
      </c>
      <c r="N2490" s="1" t="s">
        <v>1715</v>
      </c>
      <c r="O2490" s="1" t="s">
        <v>651</v>
      </c>
      <c r="P2490" s="2">
        <v>0</v>
      </c>
      <c r="Q2490" s="2">
        <v>4720</v>
      </c>
      <c r="R2490" s="2">
        <v>-4720</v>
      </c>
      <c r="S2490" s="2">
        <v>0</v>
      </c>
      <c r="T2490" s="2">
        <v>0</v>
      </c>
      <c r="U2490" s="2">
        <v>0</v>
      </c>
      <c r="V2490" s="2">
        <v>0</v>
      </c>
      <c r="W2490" s="2">
        <v>4720</v>
      </c>
      <c r="X2490" s="2">
        <v>-4720</v>
      </c>
      <c r="Y2490" s="2">
        <v>0</v>
      </c>
      <c r="Z2490" s="2">
        <v>0</v>
      </c>
      <c r="AA2490" s="2">
        <v>0</v>
      </c>
    </row>
    <row r="2491" spans="1:27" ht="15" customHeight="1" x14ac:dyDescent="0.25">
      <c r="A2491" s="75" t="str">
        <f t="shared" si="114"/>
        <v>LET100Ignore</v>
      </c>
      <c r="B2491" s="75" t="str">
        <f>VLOOKUP(L2491,Mapping!D:F,3,0)</f>
        <v>Ignore</v>
      </c>
      <c r="C2491" s="75" t="str">
        <f>VLOOKUP(L2491,Mapping!D:G,4,0)</f>
        <v>Ignore</v>
      </c>
      <c r="D2491" s="78">
        <f t="shared" si="115"/>
        <v>4.8421495930000003</v>
      </c>
      <c r="E2491" s="78">
        <f t="shared" si="116"/>
        <v>5.0215444049999993</v>
      </c>
      <c r="F2491" s="76" t="str">
        <f>VLOOKUP(L2491,Mapping!D:H,5,0)</f>
        <v>AUM</v>
      </c>
      <c r="G2491" s="1" t="s">
        <v>648</v>
      </c>
      <c r="H2491" s="1" t="s">
        <v>447</v>
      </c>
      <c r="I2491" s="1" t="s">
        <v>450</v>
      </c>
      <c r="J2491" s="6">
        <v>212000</v>
      </c>
      <c r="K2491" s="1" t="s">
        <v>681</v>
      </c>
      <c r="L2491" s="6">
        <v>212150</v>
      </c>
      <c r="M2491" s="2">
        <v>0</v>
      </c>
      <c r="N2491" s="1" t="s">
        <v>907</v>
      </c>
      <c r="O2491" s="1" t="s">
        <v>651</v>
      </c>
      <c r="P2491" s="2">
        <v>0</v>
      </c>
      <c r="Q2491" s="2">
        <v>1793948.12</v>
      </c>
      <c r="R2491" s="2">
        <v>0</v>
      </c>
      <c r="S2491" s="2">
        <v>48421495.93</v>
      </c>
      <c r="T2491" s="2">
        <v>0</v>
      </c>
      <c r="U2491" s="2">
        <v>50215444.049999997</v>
      </c>
      <c r="V2491" s="2">
        <v>0</v>
      </c>
      <c r="W2491" s="2">
        <v>1793948.12</v>
      </c>
      <c r="X2491" s="2">
        <v>0</v>
      </c>
      <c r="Y2491" s="2">
        <v>48421495.93</v>
      </c>
      <c r="Z2491" s="2">
        <v>0</v>
      </c>
      <c r="AA2491" s="2">
        <v>50215444.049999997</v>
      </c>
    </row>
    <row r="2492" spans="1:27" ht="15" customHeight="1" x14ac:dyDescent="0.25">
      <c r="A2492" s="75" t="str">
        <f t="shared" si="114"/>
        <v>LET100Ignore</v>
      </c>
      <c r="B2492" s="75" t="str">
        <f>VLOOKUP(L2492,Mapping!D:F,3,0)</f>
        <v>Ignore</v>
      </c>
      <c r="C2492" s="75" t="str">
        <f>VLOOKUP(L2492,Mapping!D:G,4,0)</f>
        <v>Ignore</v>
      </c>
      <c r="D2492" s="78">
        <f t="shared" si="115"/>
        <v>-4.1763E-5</v>
      </c>
      <c r="E2492" s="78">
        <f t="shared" si="116"/>
        <v>1.0528299999999999E-4</v>
      </c>
      <c r="F2492" s="76" t="str">
        <f>VLOOKUP(L2492,Mapping!D:H,5,0)</f>
        <v>AUM</v>
      </c>
      <c r="G2492" s="1" t="s">
        <v>648</v>
      </c>
      <c r="H2492" s="1" t="s">
        <v>447</v>
      </c>
      <c r="I2492" s="1" t="s">
        <v>450</v>
      </c>
      <c r="J2492" s="6">
        <v>212000</v>
      </c>
      <c r="K2492" s="1" t="s">
        <v>681</v>
      </c>
      <c r="L2492" s="6">
        <v>212185</v>
      </c>
      <c r="M2492" s="2">
        <v>0</v>
      </c>
      <c r="N2492" s="1" t="s">
        <v>1020</v>
      </c>
      <c r="O2492" s="1" t="s">
        <v>651</v>
      </c>
      <c r="P2492" s="2">
        <v>0</v>
      </c>
      <c r="Q2492" s="2">
        <v>1470.46</v>
      </c>
      <c r="R2492" s="2">
        <v>-417.63</v>
      </c>
      <c r="S2492" s="2">
        <v>0</v>
      </c>
      <c r="T2492" s="2">
        <v>0</v>
      </c>
      <c r="U2492" s="2">
        <v>1052.83</v>
      </c>
      <c r="V2492" s="2">
        <v>0</v>
      </c>
      <c r="W2492" s="2">
        <v>1470.46</v>
      </c>
      <c r="X2492" s="2">
        <v>-417.63</v>
      </c>
      <c r="Y2492" s="2">
        <v>0</v>
      </c>
      <c r="Z2492" s="2">
        <v>0</v>
      </c>
      <c r="AA2492" s="2">
        <v>1052.83</v>
      </c>
    </row>
    <row r="2493" spans="1:27" ht="15" customHeight="1" x14ac:dyDescent="0.25">
      <c r="A2493" s="75" t="str">
        <f t="shared" si="114"/>
        <v>LET100Ignore</v>
      </c>
      <c r="B2493" s="75" t="str">
        <f>VLOOKUP(L2493,Mapping!D:F,3,0)</f>
        <v>Ignore</v>
      </c>
      <c r="C2493" s="75" t="str">
        <f>VLOOKUP(L2493,Mapping!D:G,4,0)</f>
        <v>Ignore</v>
      </c>
      <c r="D2493" s="78">
        <f t="shared" si="115"/>
        <v>-8.095339E-3</v>
      </c>
      <c r="E2493" s="78">
        <f t="shared" si="116"/>
        <v>8.0000000000000005E-9</v>
      </c>
      <c r="F2493" s="76" t="str">
        <f>VLOOKUP(L2493,Mapping!D:H,5,0)</f>
        <v>AUM</v>
      </c>
      <c r="G2493" s="1" t="s">
        <v>648</v>
      </c>
      <c r="H2493" s="1" t="s">
        <v>447</v>
      </c>
      <c r="I2493" s="1" t="s">
        <v>450</v>
      </c>
      <c r="J2493" s="6">
        <v>212000</v>
      </c>
      <c r="K2493" s="1" t="s">
        <v>681</v>
      </c>
      <c r="L2493" s="6">
        <v>212187</v>
      </c>
      <c r="M2493" s="2">
        <v>0</v>
      </c>
      <c r="N2493" s="1" t="s">
        <v>1203</v>
      </c>
      <c r="O2493" s="1" t="s">
        <v>651</v>
      </c>
      <c r="P2493" s="2">
        <v>0</v>
      </c>
      <c r="Q2493" s="2">
        <v>80953.47</v>
      </c>
      <c r="R2493" s="2">
        <v>-80953.39</v>
      </c>
      <c r="S2493" s="2">
        <v>0</v>
      </c>
      <c r="T2493" s="2">
        <v>0</v>
      </c>
      <c r="U2493" s="2">
        <v>0.08</v>
      </c>
      <c r="V2493" s="2">
        <v>0</v>
      </c>
      <c r="W2493" s="2">
        <v>80953.47</v>
      </c>
      <c r="X2493" s="2">
        <v>-80953.39</v>
      </c>
      <c r="Y2493" s="2">
        <v>0</v>
      </c>
      <c r="Z2493" s="2">
        <v>0</v>
      </c>
      <c r="AA2493" s="2">
        <v>0.08</v>
      </c>
    </row>
    <row r="2494" spans="1:27" ht="15" customHeight="1" x14ac:dyDescent="0.25">
      <c r="A2494" s="75" t="str">
        <f t="shared" si="114"/>
        <v>LET100Ignore</v>
      </c>
      <c r="B2494" s="75" t="str">
        <f>VLOOKUP(L2494,Mapping!D:F,3,0)</f>
        <v>Ignore</v>
      </c>
      <c r="C2494" s="75" t="str">
        <f>VLOOKUP(L2494,Mapping!D:G,4,0)</f>
        <v>Ignore</v>
      </c>
      <c r="D2494" s="78">
        <f t="shared" si="115"/>
        <v>-2.746723E-3</v>
      </c>
      <c r="E2494" s="78">
        <f t="shared" si="116"/>
        <v>2.4840799999999998E-4</v>
      </c>
      <c r="F2494" s="76" t="str">
        <f>VLOOKUP(L2494,Mapping!D:H,5,0)</f>
        <v>AUM</v>
      </c>
      <c r="G2494" s="1" t="s">
        <v>648</v>
      </c>
      <c r="H2494" s="1" t="s">
        <v>447</v>
      </c>
      <c r="I2494" s="1" t="s">
        <v>450</v>
      </c>
      <c r="J2494" s="6">
        <v>212000</v>
      </c>
      <c r="K2494" s="1" t="s">
        <v>681</v>
      </c>
      <c r="L2494" s="6">
        <v>212194</v>
      </c>
      <c r="M2494" s="2">
        <v>0</v>
      </c>
      <c r="N2494" s="1" t="s">
        <v>691</v>
      </c>
      <c r="O2494" s="1" t="s">
        <v>651</v>
      </c>
      <c r="P2494" s="2">
        <v>0</v>
      </c>
      <c r="Q2494" s="2">
        <v>29951.31</v>
      </c>
      <c r="R2494" s="2">
        <v>-27467.23</v>
      </c>
      <c r="S2494" s="2">
        <v>0</v>
      </c>
      <c r="T2494" s="2">
        <v>0</v>
      </c>
      <c r="U2494" s="2">
        <v>2484.08</v>
      </c>
      <c r="V2494" s="2">
        <v>0</v>
      </c>
      <c r="W2494" s="2">
        <v>29951.31</v>
      </c>
      <c r="X2494" s="2">
        <v>-27467.23</v>
      </c>
      <c r="Y2494" s="2">
        <v>0</v>
      </c>
      <c r="Z2494" s="2">
        <v>0</v>
      </c>
      <c r="AA2494" s="2">
        <v>2484.08</v>
      </c>
    </row>
    <row r="2495" spans="1:27" ht="15" customHeight="1" x14ac:dyDescent="0.25">
      <c r="A2495" s="75" t="str">
        <f t="shared" si="114"/>
        <v>LET100Ignore</v>
      </c>
      <c r="B2495" s="75" t="str">
        <f>VLOOKUP(L2495,Mapping!D:F,3,0)</f>
        <v>Ignore</v>
      </c>
      <c r="C2495" s="75" t="str">
        <f>VLOOKUP(L2495,Mapping!D:G,4,0)</f>
        <v>Ignore</v>
      </c>
      <c r="D2495" s="78">
        <f t="shared" si="115"/>
        <v>-8.8400000000000002E-4</v>
      </c>
      <c r="E2495" s="78">
        <f t="shared" si="116"/>
        <v>0</v>
      </c>
      <c r="F2495" s="76" t="str">
        <f>VLOOKUP(L2495,Mapping!D:H,5,0)</f>
        <v>AUM</v>
      </c>
      <c r="G2495" s="1" t="s">
        <v>648</v>
      </c>
      <c r="H2495" s="1" t="s">
        <v>447</v>
      </c>
      <c r="I2495" s="1" t="s">
        <v>450</v>
      </c>
      <c r="J2495" s="6">
        <v>212000</v>
      </c>
      <c r="K2495" s="1" t="s">
        <v>681</v>
      </c>
      <c r="L2495" s="6">
        <v>212197</v>
      </c>
      <c r="M2495" s="2">
        <v>0</v>
      </c>
      <c r="N2495" s="1" t="s">
        <v>942</v>
      </c>
      <c r="O2495" s="1" t="s">
        <v>651</v>
      </c>
      <c r="P2495" s="2">
        <v>0</v>
      </c>
      <c r="Q2495" s="2">
        <v>8840</v>
      </c>
      <c r="R2495" s="2">
        <v>-8840</v>
      </c>
      <c r="S2495" s="2">
        <v>0</v>
      </c>
      <c r="T2495" s="2">
        <v>0</v>
      </c>
      <c r="U2495" s="2">
        <v>0</v>
      </c>
      <c r="V2495" s="2">
        <v>0</v>
      </c>
      <c r="W2495" s="2">
        <v>8840</v>
      </c>
      <c r="X2495" s="2">
        <v>-8840</v>
      </c>
      <c r="Y2495" s="2">
        <v>0</v>
      </c>
      <c r="Z2495" s="2">
        <v>0</v>
      </c>
      <c r="AA2495" s="2">
        <v>0</v>
      </c>
    </row>
    <row r="2496" spans="1:27" ht="15" customHeight="1" x14ac:dyDescent="0.25">
      <c r="A2496" s="75" t="str">
        <f t="shared" si="114"/>
        <v>LET100Ignore</v>
      </c>
      <c r="B2496" s="75" t="str">
        <f>VLOOKUP(L2496,Mapping!D:F,3,0)</f>
        <v>Ignore</v>
      </c>
      <c r="C2496" s="75" t="str">
        <f>VLOOKUP(L2496,Mapping!D:G,4,0)</f>
        <v>Ignore</v>
      </c>
      <c r="D2496" s="78">
        <f t="shared" si="115"/>
        <v>0.13516672199999999</v>
      </c>
      <c r="E2496" s="78">
        <f t="shared" si="116"/>
        <v>0.13516671499999999</v>
      </c>
      <c r="F2496" s="76" t="str">
        <f>VLOOKUP(L2496,Mapping!D:H,5,0)</f>
        <v>AUM</v>
      </c>
      <c r="G2496" s="1" t="s">
        <v>648</v>
      </c>
      <c r="H2496" s="1" t="s">
        <v>447</v>
      </c>
      <c r="I2496" s="1" t="s">
        <v>450</v>
      </c>
      <c r="J2496" s="6">
        <v>212000</v>
      </c>
      <c r="K2496" s="1" t="s">
        <v>681</v>
      </c>
      <c r="L2496" s="6">
        <v>212220</v>
      </c>
      <c r="M2496" s="2">
        <v>0</v>
      </c>
      <c r="N2496" s="1" t="s">
        <v>692</v>
      </c>
      <c r="O2496" s="1" t="s">
        <v>651</v>
      </c>
      <c r="P2496" s="2">
        <v>-7.0000000000000007E-2</v>
      </c>
      <c r="Q2496" s="2">
        <v>0</v>
      </c>
      <c r="R2496" s="2">
        <v>0</v>
      </c>
      <c r="S2496" s="2">
        <v>1351667.22</v>
      </c>
      <c r="T2496" s="2">
        <v>0</v>
      </c>
      <c r="U2496" s="2">
        <v>1351667.15</v>
      </c>
      <c r="V2496" s="2">
        <v>-7.0000000000000007E-2</v>
      </c>
      <c r="W2496" s="2">
        <v>0</v>
      </c>
      <c r="X2496" s="2">
        <v>0</v>
      </c>
      <c r="Y2496" s="2">
        <v>1351667.22</v>
      </c>
      <c r="Z2496" s="2">
        <v>0</v>
      </c>
      <c r="AA2496" s="2">
        <v>1351667.15</v>
      </c>
    </row>
    <row r="2497" spans="1:27" ht="15" customHeight="1" x14ac:dyDescent="0.25">
      <c r="A2497" s="75" t="str">
        <f t="shared" si="114"/>
        <v>LET100Ignore</v>
      </c>
      <c r="B2497" s="75" t="str">
        <f>VLOOKUP(L2497,Mapping!D:F,3,0)</f>
        <v>Ignore</v>
      </c>
      <c r="C2497" s="75" t="str">
        <f>VLOOKUP(L2497,Mapping!D:G,4,0)</f>
        <v>Ignore</v>
      </c>
      <c r="D2497" s="78">
        <f t="shared" si="115"/>
        <v>-0.10671458</v>
      </c>
      <c r="E2497" s="78">
        <f t="shared" si="116"/>
        <v>-0.10671458</v>
      </c>
      <c r="F2497" s="76" t="str">
        <f>VLOOKUP(L2497,Mapping!D:H,5,0)</f>
        <v>AUM</v>
      </c>
      <c r="G2497" s="1" t="s">
        <v>648</v>
      </c>
      <c r="H2497" s="1" t="s">
        <v>447</v>
      </c>
      <c r="I2497" s="1" t="s">
        <v>450</v>
      </c>
      <c r="J2497" s="6">
        <v>212000</v>
      </c>
      <c r="K2497" s="1" t="s">
        <v>681</v>
      </c>
      <c r="L2497" s="6">
        <v>212223</v>
      </c>
      <c r="M2497" s="2">
        <v>0</v>
      </c>
      <c r="N2497" s="1" t="s">
        <v>693</v>
      </c>
      <c r="O2497" s="1" t="s">
        <v>651</v>
      </c>
      <c r="P2497" s="2">
        <v>0</v>
      </c>
      <c r="Q2497" s="2">
        <v>0</v>
      </c>
      <c r="R2497" s="2">
        <v>-1067145.8</v>
      </c>
      <c r="S2497" s="2">
        <v>0</v>
      </c>
      <c r="T2497" s="2">
        <v>-1067145.8</v>
      </c>
      <c r="U2497" s="2">
        <v>0</v>
      </c>
      <c r="V2497" s="2">
        <v>0</v>
      </c>
      <c r="W2497" s="2">
        <v>0</v>
      </c>
      <c r="X2497" s="2">
        <v>-1067145.8</v>
      </c>
      <c r="Y2497" s="2">
        <v>0</v>
      </c>
      <c r="Z2497" s="2">
        <v>-1067145.8</v>
      </c>
      <c r="AA2497" s="2">
        <v>0</v>
      </c>
    </row>
    <row r="2498" spans="1:27" ht="15" customHeight="1" x14ac:dyDescent="0.25">
      <c r="A2498" s="75" t="str">
        <f t="shared" si="114"/>
        <v>LET100Ignore</v>
      </c>
      <c r="B2498" s="75" t="str">
        <f>VLOOKUP(L2498,Mapping!D:F,3,0)</f>
        <v>Ignore</v>
      </c>
      <c r="C2498" s="75" t="str">
        <f>VLOOKUP(L2498,Mapping!D:G,4,0)</f>
        <v>Ignore</v>
      </c>
      <c r="D2498" s="78">
        <f t="shared" si="115"/>
        <v>5.5520200000000008E-4</v>
      </c>
      <c r="E2498" s="78">
        <f t="shared" si="116"/>
        <v>4.0949639999999995E-3</v>
      </c>
      <c r="F2498" s="76" t="str">
        <f>VLOOKUP(L2498,Mapping!D:H,5,0)</f>
        <v>AUM</v>
      </c>
      <c r="G2498" s="1" t="s">
        <v>648</v>
      </c>
      <c r="H2498" s="1" t="s">
        <v>447</v>
      </c>
      <c r="I2498" s="1" t="s">
        <v>450</v>
      </c>
      <c r="J2498" s="6">
        <v>212000</v>
      </c>
      <c r="K2498" s="1" t="s">
        <v>681</v>
      </c>
      <c r="L2498" s="6">
        <v>212240</v>
      </c>
      <c r="M2498" s="2">
        <v>0</v>
      </c>
      <c r="N2498" s="1" t="s">
        <v>695</v>
      </c>
      <c r="O2498" s="1" t="s">
        <v>651</v>
      </c>
      <c r="P2498" s="2">
        <v>0</v>
      </c>
      <c r="Q2498" s="2">
        <v>35397.620000000003</v>
      </c>
      <c r="R2498" s="2">
        <v>0</v>
      </c>
      <c r="S2498" s="2">
        <v>5552.02</v>
      </c>
      <c r="T2498" s="2">
        <v>0</v>
      </c>
      <c r="U2498" s="2">
        <v>40949.64</v>
      </c>
      <c r="V2498" s="2">
        <v>0</v>
      </c>
      <c r="W2498" s="2">
        <v>35397.620000000003</v>
      </c>
      <c r="X2498" s="2">
        <v>0</v>
      </c>
      <c r="Y2498" s="2">
        <v>5552.02</v>
      </c>
      <c r="Z2498" s="2">
        <v>0</v>
      </c>
      <c r="AA2498" s="2">
        <v>40949.64</v>
      </c>
    </row>
    <row r="2499" spans="1:27" ht="15" customHeight="1" x14ac:dyDescent="0.25">
      <c r="A2499" s="75" t="str">
        <f t="shared" si="114"/>
        <v>LET100Ignore</v>
      </c>
      <c r="B2499" s="75" t="str">
        <f>VLOOKUP(L2499,Mapping!D:F,3,0)</f>
        <v>Ignore</v>
      </c>
      <c r="C2499" s="75" t="str">
        <f>VLOOKUP(L2499,Mapping!D:G,4,0)</f>
        <v>Ignore</v>
      </c>
      <c r="D2499" s="78">
        <f t="shared" si="115"/>
        <v>0</v>
      </c>
      <c r="E2499" s="78">
        <f t="shared" si="116"/>
        <v>2.0000000000000002E-5</v>
      </c>
      <c r="F2499" s="76" t="str">
        <f>VLOOKUP(L2499,Mapping!D:H,5,0)</f>
        <v>AUM</v>
      </c>
      <c r="G2499" s="1" t="s">
        <v>648</v>
      </c>
      <c r="H2499" s="1" t="s">
        <v>447</v>
      </c>
      <c r="I2499" s="1" t="s">
        <v>450</v>
      </c>
      <c r="J2499" s="6">
        <v>212000</v>
      </c>
      <c r="K2499" s="1" t="s">
        <v>681</v>
      </c>
      <c r="L2499" s="6">
        <v>212247</v>
      </c>
      <c r="M2499" s="2">
        <v>0</v>
      </c>
      <c r="N2499" s="1" t="s">
        <v>696</v>
      </c>
      <c r="O2499" s="1" t="s">
        <v>651</v>
      </c>
      <c r="P2499" s="2">
        <v>0</v>
      </c>
      <c r="Q2499" s="2">
        <v>200</v>
      </c>
      <c r="R2499" s="2">
        <v>0</v>
      </c>
      <c r="S2499" s="2">
        <v>0</v>
      </c>
      <c r="T2499" s="2">
        <v>0</v>
      </c>
      <c r="U2499" s="2">
        <v>200</v>
      </c>
      <c r="V2499" s="2">
        <v>0</v>
      </c>
      <c r="W2499" s="2">
        <v>200</v>
      </c>
      <c r="X2499" s="2">
        <v>0</v>
      </c>
      <c r="Y2499" s="2">
        <v>0</v>
      </c>
      <c r="Z2499" s="2">
        <v>0</v>
      </c>
      <c r="AA2499" s="2">
        <v>200</v>
      </c>
    </row>
    <row r="2500" spans="1:27" ht="15" customHeight="1" x14ac:dyDescent="0.25">
      <c r="A2500" s="75" t="str">
        <f t="shared" ref="A2500:A2563" si="117">H2500&amp;B2500</f>
        <v>LET100Ignore</v>
      </c>
      <c r="B2500" s="75" t="str">
        <f>VLOOKUP(L2500,Mapping!D:F,3,0)</f>
        <v>Ignore</v>
      </c>
      <c r="C2500" s="75" t="str">
        <f>VLOOKUP(L2500,Mapping!D:G,4,0)</f>
        <v>Ignore</v>
      </c>
      <c r="D2500" s="78">
        <f t="shared" ref="D2500:D2563" si="118">(X2500+Y2500)/10000000</f>
        <v>-4.0300000000000004E-6</v>
      </c>
      <c r="E2500" s="78">
        <f t="shared" ref="E2500:E2563" si="119">(Z2500+AA2500)/10000000</f>
        <v>1.077E-6</v>
      </c>
      <c r="F2500" s="76" t="str">
        <f>VLOOKUP(L2500,Mapping!D:H,5,0)</f>
        <v>AUM</v>
      </c>
      <c r="G2500" s="1" t="s">
        <v>648</v>
      </c>
      <c r="H2500" s="1" t="s">
        <v>447</v>
      </c>
      <c r="I2500" s="1" t="s">
        <v>450</v>
      </c>
      <c r="J2500" s="6">
        <v>212000</v>
      </c>
      <c r="K2500" s="1" t="s">
        <v>681</v>
      </c>
      <c r="L2500" s="6">
        <v>212252</v>
      </c>
      <c r="M2500" s="2">
        <v>0</v>
      </c>
      <c r="N2500" s="1" t="s">
        <v>697</v>
      </c>
      <c r="O2500" s="1" t="s">
        <v>651</v>
      </c>
      <c r="P2500" s="2">
        <v>0</v>
      </c>
      <c r="Q2500" s="2">
        <v>51.07</v>
      </c>
      <c r="R2500" s="2">
        <v>-40.300000000000004</v>
      </c>
      <c r="S2500" s="2">
        <v>0</v>
      </c>
      <c r="T2500" s="2">
        <v>0</v>
      </c>
      <c r="U2500" s="2">
        <v>10.77</v>
      </c>
      <c r="V2500" s="2">
        <v>0</v>
      </c>
      <c r="W2500" s="2">
        <v>51.07</v>
      </c>
      <c r="X2500" s="2">
        <v>-40.300000000000004</v>
      </c>
      <c r="Y2500" s="2">
        <v>0</v>
      </c>
      <c r="Z2500" s="2">
        <v>0</v>
      </c>
      <c r="AA2500" s="2">
        <v>10.77</v>
      </c>
    </row>
    <row r="2501" spans="1:27" ht="15" customHeight="1" x14ac:dyDescent="0.25">
      <c r="A2501" s="75" t="str">
        <f t="shared" si="117"/>
        <v>LET100Ignore</v>
      </c>
      <c r="B2501" s="75" t="str">
        <f>VLOOKUP(L2501,Mapping!D:F,3,0)</f>
        <v>Ignore</v>
      </c>
      <c r="C2501" s="75" t="str">
        <f>VLOOKUP(L2501,Mapping!D:G,4,0)</f>
        <v>Ignore</v>
      </c>
      <c r="D2501" s="78">
        <f t="shared" si="118"/>
        <v>2.5659365E-2</v>
      </c>
      <c r="E2501" s="78">
        <f t="shared" si="119"/>
        <v>2.5659365999999999E-2</v>
      </c>
      <c r="F2501" s="76" t="str">
        <f>VLOOKUP(L2501,Mapping!D:H,5,0)</f>
        <v>AUM</v>
      </c>
      <c r="G2501" s="1" t="s">
        <v>648</v>
      </c>
      <c r="H2501" s="1" t="s">
        <v>447</v>
      </c>
      <c r="I2501" s="1" t="s">
        <v>450</v>
      </c>
      <c r="J2501" s="6">
        <v>212000</v>
      </c>
      <c r="K2501" s="1" t="s">
        <v>681</v>
      </c>
      <c r="L2501" s="6">
        <v>212255</v>
      </c>
      <c r="M2501" s="2">
        <v>0</v>
      </c>
      <c r="N2501" s="1" t="s">
        <v>698</v>
      </c>
      <c r="O2501" s="1" t="s">
        <v>651</v>
      </c>
      <c r="P2501" s="2">
        <v>0</v>
      </c>
      <c r="Q2501" s="2">
        <v>0.01</v>
      </c>
      <c r="R2501" s="2">
        <v>0</v>
      </c>
      <c r="S2501" s="2">
        <v>256593.65</v>
      </c>
      <c r="T2501" s="2">
        <v>0</v>
      </c>
      <c r="U2501" s="2">
        <v>256593.66</v>
      </c>
      <c r="V2501" s="2">
        <v>0</v>
      </c>
      <c r="W2501" s="2">
        <v>0.01</v>
      </c>
      <c r="X2501" s="2">
        <v>0</v>
      </c>
      <c r="Y2501" s="2">
        <v>256593.65</v>
      </c>
      <c r="Z2501" s="2">
        <v>0</v>
      </c>
      <c r="AA2501" s="2">
        <v>256593.66</v>
      </c>
    </row>
    <row r="2502" spans="1:27" ht="15" customHeight="1" x14ac:dyDescent="0.25">
      <c r="A2502" s="75" t="str">
        <f t="shared" si="117"/>
        <v>LET100Ignore</v>
      </c>
      <c r="B2502" s="75" t="str">
        <f>VLOOKUP(L2502,Mapping!D:F,3,0)</f>
        <v>Ignore</v>
      </c>
      <c r="C2502" s="75" t="str">
        <f>VLOOKUP(L2502,Mapping!D:G,4,0)</f>
        <v>Ignore</v>
      </c>
      <c r="D2502" s="78">
        <f t="shared" si="118"/>
        <v>-2.5069720000000001E-3</v>
      </c>
      <c r="E2502" s="78">
        <f t="shared" si="119"/>
        <v>5.8822029999999999E-3</v>
      </c>
      <c r="F2502" s="76" t="str">
        <f>VLOOKUP(L2502,Mapping!D:H,5,0)</f>
        <v>AUM</v>
      </c>
      <c r="G2502" s="1" t="s">
        <v>648</v>
      </c>
      <c r="H2502" s="1" t="s">
        <v>447</v>
      </c>
      <c r="I2502" s="1" t="s">
        <v>450</v>
      </c>
      <c r="J2502" s="6">
        <v>212000</v>
      </c>
      <c r="K2502" s="1" t="s">
        <v>681</v>
      </c>
      <c r="L2502" s="6">
        <v>212271</v>
      </c>
      <c r="M2502" s="2">
        <v>0</v>
      </c>
      <c r="N2502" s="1" t="s">
        <v>700</v>
      </c>
      <c r="O2502" s="1" t="s">
        <v>651</v>
      </c>
      <c r="P2502" s="2">
        <v>0</v>
      </c>
      <c r="Q2502" s="2">
        <v>83891.75</v>
      </c>
      <c r="R2502" s="2">
        <v>-25069.72</v>
      </c>
      <c r="S2502" s="2">
        <v>0</v>
      </c>
      <c r="T2502" s="2">
        <v>0</v>
      </c>
      <c r="U2502" s="2">
        <v>58822.03</v>
      </c>
      <c r="V2502" s="2">
        <v>0</v>
      </c>
      <c r="W2502" s="2">
        <v>83891.75</v>
      </c>
      <c r="X2502" s="2">
        <v>-25069.72</v>
      </c>
      <c r="Y2502" s="2">
        <v>0</v>
      </c>
      <c r="Z2502" s="2">
        <v>0</v>
      </c>
      <c r="AA2502" s="2">
        <v>58822.03</v>
      </c>
    </row>
    <row r="2503" spans="1:27" ht="15" customHeight="1" x14ac:dyDescent="0.25">
      <c r="A2503" s="75" t="str">
        <f t="shared" si="117"/>
        <v>LET100Ignore</v>
      </c>
      <c r="B2503" s="75" t="str">
        <f>VLOOKUP(L2503,Mapping!D:F,3,0)</f>
        <v>Ignore</v>
      </c>
      <c r="C2503" s="75" t="str">
        <f>VLOOKUP(L2503,Mapping!D:G,4,0)</f>
        <v>Ignore</v>
      </c>
      <c r="D2503" s="78">
        <f t="shared" si="118"/>
        <v>-2.5069720000000001E-3</v>
      </c>
      <c r="E2503" s="78">
        <f t="shared" si="119"/>
        <v>5.8822029999999999E-3</v>
      </c>
      <c r="F2503" s="76" t="str">
        <f>VLOOKUP(L2503,Mapping!D:H,5,0)</f>
        <v>AUM</v>
      </c>
      <c r="G2503" s="1" t="s">
        <v>648</v>
      </c>
      <c r="H2503" s="1" t="s">
        <v>447</v>
      </c>
      <c r="I2503" s="1" t="s">
        <v>450</v>
      </c>
      <c r="J2503" s="6">
        <v>212000</v>
      </c>
      <c r="K2503" s="1" t="s">
        <v>681</v>
      </c>
      <c r="L2503" s="6">
        <v>212272</v>
      </c>
      <c r="M2503" s="2">
        <v>0</v>
      </c>
      <c r="N2503" s="1" t="s">
        <v>701</v>
      </c>
      <c r="O2503" s="1" t="s">
        <v>651</v>
      </c>
      <c r="P2503" s="2">
        <v>0</v>
      </c>
      <c r="Q2503" s="2">
        <v>83891.75</v>
      </c>
      <c r="R2503" s="2">
        <v>-25069.72</v>
      </c>
      <c r="S2503" s="2">
        <v>0</v>
      </c>
      <c r="T2503" s="2">
        <v>0</v>
      </c>
      <c r="U2503" s="2">
        <v>58822.03</v>
      </c>
      <c r="V2503" s="2">
        <v>0</v>
      </c>
      <c r="W2503" s="2">
        <v>83891.75</v>
      </c>
      <c r="X2503" s="2">
        <v>-25069.72</v>
      </c>
      <c r="Y2503" s="2">
        <v>0</v>
      </c>
      <c r="Z2503" s="2">
        <v>0</v>
      </c>
      <c r="AA2503" s="2">
        <v>58822.03</v>
      </c>
    </row>
    <row r="2504" spans="1:27" ht="15" customHeight="1" x14ac:dyDescent="0.25">
      <c r="A2504" s="75" t="str">
        <f t="shared" si="117"/>
        <v>LET100Ignore</v>
      </c>
      <c r="B2504" s="75" t="str">
        <f>VLOOKUP(L2504,Mapping!D:F,3,0)</f>
        <v>Ignore</v>
      </c>
      <c r="C2504" s="75" t="str">
        <f>VLOOKUP(L2504,Mapping!D:G,4,0)</f>
        <v>Ignore</v>
      </c>
      <c r="D2504" s="78">
        <f t="shared" si="118"/>
        <v>-2.5318999999999999E-5</v>
      </c>
      <c r="E2504" s="78">
        <f t="shared" si="119"/>
        <v>7.8290000000000008E-6</v>
      </c>
      <c r="F2504" s="76" t="str">
        <f>VLOOKUP(L2504,Mapping!D:H,5,0)</f>
        <v>AUM</v>
      </c>
      <c r="G2504" s="1" t="s">
        <v>648</v>
      </c>
      <c r="H2504" s="1" t="s">
        <v>447</v>
      </c>
      <c r="I2504" s="1" t="s">
        <v>450</v>
      </c>
      <c r="J2504" s="6">
        <v>212000</v>
      </c>
      <c r="K2504" s="1" t="s">
        <v>681</v>
      </c>
      <c r="L2504" s="6">
        <v>212427</v>
      </c>
      <c r="M2504" s="2">
        <v>0</v>
      </c>
      <c r="N2504" s="1" t="s">
        <v>768</v>
      </c>
      <c r="O2504" s="1" t="s">
        <v>651</v>
      </c>
      <c r="P2504" s="2">
        <v>0</v>
      </c>
      <c r="Q2504" s="2">
        <v>331.48</v>
      </c>
      <c r="R2504" s="2">
        <v>-253.19</v>
      </c>
      <c r="S2504" s="2">
        <v>0</v>
      </c>
      <c r="T2504" s="2">
        <v>0</v>
      </c>
      <c r="U2504" s="2">
        <v>78.290000000000006</v>
      </c>
      <c r="V2504" s="2">
        <v>0</v>
      </c>
      <c r="W2504" s="2">
        <v>331.48</v>
      </c>
      <c r="X2504" s="2">
        <v>-253.19</v>
      </c>
      <c r="Y2504" s="2">
        <v>0</v>
      </c>
      <c r="Z2504" s="2">
        <v>0</v>
      </c>
      <c r="AA2504" s="2">
        <v>78.290000000000006</v>
      </c>
    </row>
    <row r="2505" spans="1:27" ht="15" customHeight="1" x14ac:dyDescent="0.25">
      <c r="A2505" s="75" t="str">
        <f t="shared" si="117"/>
        <v>LET100Ignore</v>
      </c>
      <c r="B2505" s="75" t="str">
        <f>VLOOKUP(L2505,Mapping!D:F,3,0)</f>
        <v>Ignore</v>
      </c>
      <c r="C2505" s="75" t="str">
        <f>VLOOKUP(L2505,Mapping!D:G,4,0)</f>
        <v>Ignore</v>
      </c>
      <c r="D2505" s="78">
        <f t="shared" si="118"/>
        <v>-1.0585302999999999E-2</v>
      </c>
      <c r="E2505" s="78">
        <f t="shared" si="119"/>
        <v>1.14082E-4</v>
      </c>
      <c r="F2505" s="76" t="str">
        <f>VLOOKUP(L2505,Mapping!D:H,5,0)</f>
        <v>AUM</v>
      </c>
      <c r="G2505" s="1" t="s">
        <v>648</v>
      </c>
      <c r="H2505" s="1" t="s">
        <v>447</v>
      </c>
      <c r="I2505" s="1" t="s">
        <v>450</v>
      </c>
      <c r="J2505" s="6">
        <v>212000</v>
      </c>
      <c r="K2505" s="1" t="s">
        <v>681</v>
      </c>
      <c r="L2505" s="6">
        <v>213111</v>
      </c>
      <c r="M2505" s="2">
        <v>0</v>
      </c>
      <c r="N2505" s="1" t="s">
        <v>1718</v>
      </c>
      <c r="O2505" s="1" t="s">
        <v>651</v>
      </c>
      <c r="P2505" s="2">
        <v>0</v>
      </c>
      <c r="Q2505" s="2">
        <v>106993.85</v>
      </c>
      <c r="R2505" s="2">
        <v>-105853.03</v>
      </c>
      <c r="S2505" s="2">
        <v>0</v>
      </c>
      <c r="T2505" s="2">
        <v>0</v>
      </c>
      <c r="U2505" s="2">
        <v>1140.82</v>
      </c>
      <c r="V2505" s="2">
        <v>0</v>
      </c>
      <c r="W2505" s="2">
        <v>106993.85</v>
      </c>
      <c r="X2505" s="2">
        <v>-105853.03</v>
      </c>
      <c r="Y2505" s="2">
        <v>0</v>
      </c>
      <c r="Z2505" s="2">
        <v>0</v>
      </c>
      <c r="AA2505" s="2">
        <v>1140.82</v>
      </c>
    </row>
    <row r="2506" spans="1:27" ht="15" customHeight="1" x14ac:dyDescent="0.25">
      <c r="A2506" s="75" t="str">
        <f t="shared" si="117"/>
        <v>LET100Ignore</v>
      </c>
      <c r="B2506" s="75" t="str">
        <f>VLOOKUP(L2506,Mapping!D:F,3,0)</f>
        <v>Ignore</v>
      </c>
      <c r="C2506" s="75" t="str">
        <f>VLOOKUP(L2506,Mapping!D:G,4,0)</f>
        <v>Ignore</v>
      </c>
      <c r="D2506" s="78">
        <f t="shared" si="118"/>
        <v>5.5520200000000008E-4</v>
      </c>
      <c r="E2506" s="78">
        <f t="shared" si="119"/>
        <v>4.0949639999999995E-3</v>
      </c>
      <c r="F2506" s="76" t="str">
        <f>VLOOKUP(L2506,Mapping!D:H,5,0)</f>
        <v>AUM</v>
      </c>
      <c r="G2506" s="1" t="s">
        <v>648</v>
      </c>
      <c r="H2506" s="1" t="s">
        <v>447</v>
      </c>
      <c r="I2506" s="1" t="s">
        <v>450</v>
      </c>
      <c r="J2506" s="6">
        <v>212000</v>
      </c>
      <c r="K2506" s="1" t="s">
        <v>681</v>
      </c>
      <c r="L2506" s="6">
        <v>213166</v>
      </c>
      <c r="M2506" s="2">
        <v>0</v>
      </c>
      <c r="N2506" s="1" t="s">
        <v>702</v>
      </c>
      <c r="O2506" s="1" t="s">
        <v>651</v>
      </c>
      <c r="P2506" s="2">
        <v>0</v>
      </c>
      <c r="Q2506" s="2">
        <v>35397.620000000003</v>
      </c>
      <c r="R2506" s="2">
        <v>0</v>
      </c>
      <c r="S2506" s="2">
        <v>5552.02</v>
      </c>
      <c r="T2506" s="2">
        <v>0</v>
      </c>
      <c r="U2506" s="2">
        <v>40949.64</v>
      </c>
      <c r="V2506" s="2">
        <v>0</v>
      </c>
      <c r="W2506" s="2">
        <v>35397.620000000003</v>
      </c>
      <c r="X2506" s="2">
        <v>0</v>
      </c>
      <c r="Y2506" s="2">
        <v>5552.02</v>
      </c>
      <c r="Z2506" s="2">
        <v>0</v>
      </c>
      <c r="AA2506" s="2">
        <v>40949.64</v>
      </c>
    </row>
    <row r="2507" spans="1:27" ht="15" customHeight="1" x14ac:dyDescent="0.25">
      <c r="A2507" s="75" t="str">
        <f t="shared" si="117"/>
        <v>LET100Ignore</v>
      </c>
      <c r="B2507" s="75" t="str">
        <f>VLOOKUP(L2507,Mapping!D:F,3,0)</f>
        <v>Ignore</v>
      </c>
      <c r="C2507" s="75" t="str">
        <f>VLOOKUP(L2507,Mapping!D:G,4,0)</f>
        <v>Ignore</v>
      </c>
      <c r="D2507" s="78">
        <f t="shared" si="118"/>
        <v>-4.3753059999999998E-3</v>
      </c>
      <c r="E2507" s="78">
        <f t="shared" si="119"/>
        <v>0</v>
      </c>
      <c r="F2507" s="76" t="str">
        <f>VLOOKUP(L2507,Mapping!D:H,5,0)</f>
        <v>AUM</v>
      </c>
      <c r="G2507" s="1" t="s">
        <v>648</v>
      </c>
      <c r="H2507" s="1" t="s">
        <v>447</v>
      </c>
      <c r="I2507" s="1" t="s">
        <v>450</v>
      </c>
      <c r="J2507" s="6">
        <v>212000</v>
      </c>
      <c r="K2507" s="1" t="s">
        <v>681</v>
      </c>
      <c r="L2507" s="6">
        <v>214100</v>
      </c>
      <c r="M2507" s="2">
        <v>0</v>
      </c>
      <c r="N2507" s="1" t="s">
        <v>944</v>
      </c>
      <c r="O2507" s="1" t="s">
        <v>651</v>
      </c>
      <c r="P2507" s="2">
        <v>0</v>
      </c>
      <c r="Q2507" s="2">
        <v>43753.06</v>
      </c>
      <c r="R2507" s="2">
        <v>-43753.06</v>
      </c>
      <c r="S2507" s="2">
        <v>0</v>
      </c>
      <c r="T2507" s="2">
        <v>0</v>
      </c>
      <c r="U2507" s="2">
        <v>0</v>
      </c>
      <c r="V2507" s="2">
        <v>0</v>
      </c>
      <c r="W2507" s="2">
        <v>43753.06</v>
      </c>
      <c r="X2507" s="2">
        <v>-43753.06</v>
      </c>
      <c r="Y2507" s="2">
        <v>0</v>
      </c>
      <c r="Z2507" s="2">
        <v>0</v>
      </c>
      <c r="AA2507" s="2">
        <v>0</v>
      </c>
    </row>
    <row r="2508" spans="1:27" ht="15" customHeight="1" x14ac:dyDescent="0.25">
      <c r="A2508" s="75" t="str">
        <f t="shared" si="117"/>
        <v>LET100Ignore</v>
      </c>
      <c r="B2508" s="75" t="str">
        <f>VLOOKUP(L2508,Mapping!D:F,3,0)</f>
        <v>Ignore</v>
      </c>
      <c r="C2508" s="75" t="str">
        <f>VLOOKUP(L2508,Mapping!D:G,4,0)</f>
        <v>Ignore</v>
      </c>
      <c r="D2508" s="78">
        <f t="shared" si="118"/>
        <v>-2.6923505E-2</v>
      </c>
      <c r="E2508" s="78">
        <f t="shared" si="119"/>
        <v>6.5357387000000003E-2</v>
      </c>
      <c r="F2508" s="76" t="str">
        <f>VLOOKUP(L2508,Mapping!D:H,5,0)</f>
        <v>AUM</v>
      </c>
      <c r="G2508" s="1" t="s">
        <v>648</v>
      </c>
      <c r="H2508" s="1" t="s">
        <v>447</v>
      </c>
      <c r="I2508" s="1" t="s">
        <v>450</v>
      </c>
      <c r="J2508" s="6">
        <v>213000</v>
      </c>
      <c r="K2508" s="1" t="s">
        <v>703</v>
      </c>
      <c r="L2508" s="6">
        <v>213500</v>
      </c>
      <c r="M2508" s="2">
        <v>0</v>
      </c>
      <c r="N2508" s="1" t="s">
        <v>704</v>
      </c>
      <c r="O2508" s="1" t="s">
        <v>651</v>
      </c>
      <c r="P2508" s="2">
        <v>0</v>
      </c>
      <c r="Q2508" s="2">
        <v>922808.92</v>
      </c>
      <c r="R2508" s="2">
        <v>-269235.05</v>
      </c>
      <c r="S2508" s="2">
        <v>0</v>
      </c>
      <c r="T2508" s="2">
        <v>0</v>
      </c>
      <c r="U2508" s="2">
        <v>653573.87</v>
      </c>
      <c r="V2508" s="2">
        <v>0</v>
      </c>
      <c r="W2508" s="2">
        <v>922808.92</v>
      </c>
      <c r="X2508" s="2">
        <v>-269235.05</v>
      </c>
      <c r="Y2508" s="2">
        <v>0</v>
      </c>
      <c r="Z2508" s="2">
        <v>0</v>
      </c>
      <c r="AA2508" s="2">
        <v>653573.87</v>
      </c>
    </row>
    <row r="2509" spans="1:27" ht="15" customHeight="1" x14ac:dyDescent="0.25">
      <c r="A2509" s="75" t="str">
        <f t="shared" si="117"/>
        <v>LET100Ignore</v>
      </c>
      <c r="B2509" s="75" t="str">
        <f>VLOOKUP(L2509,Mapping!D:F,3,0)</f>
        <v>Ignore</v>
      </c>
      <c r="C2509" s="75" t="str">
        <f>VLOOKUP(L2509,Mapping!D:G,4,0)</f>
        <v>Ignore</v>
      </c>
      <c r="D2509" s="78">
        <f t="shared" si="118"/>
        <v>1.7172199999999999E-4</v>
      </c>
      <c r="E2509" s="78">
        <f t="shared" si="119"/>
        <v>3.9019400000000001E-4</v>
      </c>
      <c r="F2509" s="76" t="str">
        <f>VLOOKUP(L2509,Mapping!D:H,5,0)</f>
        <v>AUM</v>
      </c>
      <c r="G2509" s="1" t="s">
        <v>648</v>
      </c>
      <c r="H2509" s="1" t="s">
        <v>447</v>
      </c>
      <c r="I2509" s="1" t="s">
        <v>450</v>
      </c>
      <c r="J2509" s="6">
        <v>220000</v>
      </c>
      <c r="K2509" s="1" t="s">
        <v>705</v>
      </c>
      <c r="L2509" s="6">
        <v>210125</v>
      </c>
      <c r="M2509" s="2">
        <v>0</v>
      </c>
      <c r="N2509" s="1" t="s">
        <v>1651</v>
      </c>
      <c r="O2509" s="1" t="s">
        <v>651</v>
      </c>
      <c r="P2509" s="2">
        <v>0</v>
      </c>
      <c r="Q2509" s="2">
        <v>2184.7200000000003</v>
      </c>
      <c r="R2509" s="2">
        <v>0</v>
      </c>
      <c r="S2509" s="2">
        <v>1717.22</v>
      </c>
      <c r="T2509" s="2">
        <v>0</v>
      </c>
      <c r="U2509" s="2">
        <v>3901.94</v>
      </c>
      <c r="V2509" s="2">
        <v>0</v>
      </c>
      <c r="W2509" s="2">
        <v>2184.7200000000003</v>
      </c>
      <c r="X2509" s="2">
        <v>0</v>
      </c>
      <c r="Y2509" s="2">
        <v>1717.22</v>
      </c>
      <c r="Z2509" s="2">
        <v>0</v>
      </c>
      <c r="AA2509" s="2">
        <v>3901.94</v>
      </c>
    </row>
    <row r="2510" spans="1:27" ht="15" customHeight="1" x14ac:dyDescent="0.25">
      <c r="A2510" s="75" t="str">
        <f t="shared" si="117"/>
        <v>LET100Ignore</v>
      </c>
      <c r="B2510" s="75" t="str">
        <f>VLOOKUP(L2510,Mapping!D:F,3,0)</f>
        <v>Ignore</v>
      </c>
      <c r="C2510" s="75" t="str">
        <f>VLOOKUP(L2510,Mapping!D:G,4,0)</f>
        <v>Ignore</v>
      </c>
      <c r="D2510" s="78">
        <f t="shared" si="118"/>
        <v>-2.0373099999999999E-4</v>
      </c>
      <c r="E2510" s="78">
        <f t="shared" si="119"/>
        <v>0</v>
      </c>
      <c r="F2510" s="76" t="str">
        <f>VLOOKUP(L2510,Mapping!D:H,5,0)</f>
        <v>AUM</v>
      </c>
      <c r="G2510" s="1" t="s">
        <v>648</v>
      </c>
      <c r="H2510" s="1" t="s">
        <v>447</v>
      </c>
      <c r="I2510" s="1" t="s">
        <v>450</v>
      </c>
      <c r="J2510" s="6">
        <v>220000</v>
      </c>
      <c r="K2510" s="1" t="s">
        <v>705</v>
      </c>
      <c r="L2510" s="6">
        <v>210180</v>
      </c>
      <c r="M2510" s="2">
        <v>0</v>
      </c>
      <c r="N2510" s="1" t="s">
        <v>1716</v>
      </c>
      <c r="O2510" s="1" t="s">
        <v>651</v>
      </c>
      <c r="P2510" s="2">
        <v>0</v>
      </c>
      <c r="Q2510" s="2">
        <v>2037.31</v>
      </c>
      <c r="R2510" s="2">
        <v>-2037.31</v>
      </c>
      <c r="S2510" s="2">
        <v>0</v>
      </c>
      <c r="T2510" s="2">
        <v>0</v>
      </c>
      <c r="U2510" s="2">
        <v>0</v>
      </c>
      <c r="V2510" s="2">
        <v>0</v>
      </c>
      <c r="W2510" s="2">
        <v>2037.31</v>
      </c>
      <c r="X2510" s="2">
        <v>-2037.31</v>
      </c>
      <c r="Y2510" s="2">
        <v>0</v>
      </c>
      <c r="Z2510" s="2">
        <v>0</v>
      </c>
      <c r="AA2510" s="2">
        <v>0</v>
      </c>
    </row>
    <row r="2511" spans="1:27" ht="15" customHeight="1" x14ac:dyDescent="0.25">
      <c r="A2511" s="75" t="str">
        <f t="shared" si="117"/>
        <v>LET1001.2</v>
      </c>
      <c r="B2511" s="75">
        <f>VLOOKUP(L2511,Mapping!D:F,3,0)</f>
        <v>1.2</v>
      </c>
      <c r="C2511" s="75" t="str">
        <f>VLOOKUP(L2511,Mapping!D:G,4,0)</f>
        <v>Ignore</v>
      </c>
      <c r="D2511" s="78">
        <f t="shared" si="118"/>
        <v>0</v>
      </c>
      <c r="E2511" s="78">
        <f t="shared" si="119"/>
        <v>26.644241999999998</v>
      </c>
      <c r="F2511" s="76">
        <f>VLOOKUP(L2511,Mapping!D:H,5,0)</f>
        <v>0</v>
      </c>
      <c r="G2511" s="1" t="s">
        <v>648</v>
      </c>
      <c r="H2511" s="1" t="s">
        <v>447</v>
      </c>
      <c r="I2511" s="1" t="s">
        <v>450</v>
      </c>
      <c r="J2511" s="6">
        <v>301000</v>
      </c>
      <c r="K2511" s="1" t="s">
        <v>710</v>
      </c>
      <c r="L2511" s="6">
        <v>310000</v>
      </c>
      <c r="M2511" s="2">
        <v>0</v>
      </c>
      <c r="N2511" s="1" t="s">
        <v>711</v>
      </c>
      <c r="O2511" s="1" t="s">
        <v>651</v>
      </c>
      <c r="P2511" s="2">
        <v>0</v>
      </c>
      <c r="Q2511" s="2">
        <v>266442420</v>
      </c>
      <c r="R2511" s="2">
        <v>0</v>
      </c>
      <c r="S2511" s="2">
        <v>0</v>
      </c>
      <c r="T2511" s="2">
        <v>0</v>
      </c>
      <c r="U2511" s="2">
        <v>266442420</v>
      </c>
      <c r="V2511" s="2">
        <v>0</v>
      </c>
      <c r="W2511" s="2">
        <v>266442420</v>
      </c>
      <c r="X2511" s="2">
        <v>0</v>
      </c>
      <c r="Y2511" s="2">
        <v>0</v>
      </c>
      <c r="Z2511" s="2">
        <v>0</v>
      </c>
      <c r="AA2511" s="2">
        <v>266442420</v>
      </c>
    </row>
    <row r="2512" spans="1:27" ht="15" customHeight="1" x14ac:dyDescent="0.25">
      <c r="A2512" s="75" t="str">
        <f t="shared" si="117"/>
        <v>LET100Ignore</v>
      </c>
      <c r="B2512" s="75" t="str">
        <f>VLOOKUP(L2512,Mapping!D:F,3,0)</f>
        <v>Ignore</v>
      </c>
      <c r="C2512" s="75" t="str">
        <f>VLOOKUP(L2512,Mapping!D:G,4,0)</f>
        <v>Ignore</v>
      </c>
      <c r="D2512" s="78">
        <f t="shared" si="118"/>
        <v>0</v>
      </c>
      <c r="E2512" s="78">
        <f t="shared" si="119"/>
        <v>175.898525229</v>
      </c>
      <c r="F2512" s="76">
        <f>VLOOKUP(L2512,Mapping!D:H,5,0)</f>
        <v>0</v>
      </c>
      <c r="G2512" s="1" t="s">
        <v>648</v>
      </c>
      <c r="H2512" s="1" t="s">
        <v>447</v>
      </c>
      <c r="I2512" s="1" t="s">
        <v>450</v>
      </c>
      <c r="J2512" s="6">
        <v>303000</v>
      </c>
      <c r="K2512" s="1" t="s">
        <v>712</v>
      </c>
      <c r="L2512" s="6">
        <v>303207</v>
      </c>
      <c r="M2512" s="2">
        <v>0</v>
      </c>
      <c r="N2512" s="1" t="s">
        <v>821</v>
      </c>
      <c r="O2512" s="1" t="s">
        <v>651</v>
      </c>
      <c r="P2512" s="2">
        <v>0</v>
      </c>
      <c r="Q2512" s="2">
        <v>1758985252.29</v>
      </c>
      <c r="R2512" s="2">
        <v>0</v>
      </c>
      <c r="S2512" s="2">
        <v>0</v>
      </c>
      <c r="T2512" s="2">
        <v>0</v>
      </c>
      <c r="U2512" s="2">
        <v>1758985252.29</v>
      </c>
      <c r="V2512" s="2">
        <v>0</v>
      </c>
      <c r="W2512" s="2">
        <v>1758985252.29</v>
      </c>
      <c r="X2512" s="2">
        <v>0</v>
      </c>
      <c r="Y2512" s="2">
        <v>0</v>
      </c>
      <c r="Z2512" s="2">
        <v>0</v>
      </c>
      <c r="AA2512" s="2">
        <v>1758985252.29</v>
      </c>
    </row>
    <row r="2513" spans="1:27" ht="15" customHeight="1" x14ac:dyDescent="0.25">
      <c r="A2513" s="75" t="str">
        <f t="shared" si="117"/>
        <v>LET100Ignore</v>
      </c>
      <c r="B2513" s="75" t="str">
        <f>VLOOKUP(L2513,Mapping!D:F,3,0)</f>
        <v>Ignore</v>
      </c>
      <c r="C2513" s="75" t="str">
        <f>VLOOKUP(L2513,Mapping!D:G,4,0)</f>
        <v>Ignore</v>
      </c>
      <c r="D2513" s="78">
        <f t="shared" si="118"/>
        <v>0</v>
      </c>
      <c r="E2513" s="78">
        <f t="shared" si="119"/>
        <v>24.907410919</v>
      </c>
      <c r="F2513" s="76">
        <f>VLOOKUP(L2513,Mapping!D:H,5,0)</f>
        <v>0</v>
      </c>
      <c r="G2513" s="1" t="s">
        <v>648</v>
      </c>
      <c r="H2513" s="1" t="s">
        <v>447</v>
      </c>
      <c r="I2513" s="1" t="s">
        <v>450</v>
      </c>
      <c r="J2513" s="6">
        <v>303000</v>
      </c>
      <c r="K2513" s="1" t="s">
        <v>712</v>
      </c>
      <c r="L2513" s="6">
        <v>390000</v>
      </c>
      <c r="M2513" s="2">
        <v>0</v>
      </c>
      <c r="N2513" s="1" t="s">
        <v>717</v>
      </c>
      <c r="O2513" s="1" t="s">
        <v>651</v>
      </c>
      <c r="P2513" s="2">
        <v>0</v>
      </c>
      <c r="Q2513" s="2">
        <v>249074109.19</v>
      </c>
      <c r="R2513" s="2">
        <v>0</v>
      </c>
      <c r="S2513" s="2">
        <v>0</v>
      </c>
      <c r="T2513" s="2">
        <v>0</v>
      </c>
      <c r="U2513" s="2">
        <v>249074109.19</v>
      </c>
      <c r="V2513" s="2">
        <v>0</v>
      </c>
      <c r="W2513" s="2">
        <v>249074109.19</v>
      </c>
      <c r="X2513" s="2">
        <v>0</v>
      </c>
      <c r="Y2513" s="2">
        <v>0</v>
      </c>
      <c r="Z2513" s="2">
        <v>0</v>
      </c>
      <c r="AA2513" s="2">
        <v>249074109.19</v>
      </c>
    </row>
    <row r="2514" spans="1:27" ht="15" customHeight="1" x14ac:dyDescent="0.25">
      <c r="A2514" s="75" t="str">
        <f t="shared" si="117"/>
        <v>LET100Ignore</v>
      </c>
      <c r="B2514" s="75" t="str">
        <f>VLOOKUP(L2514,Mapping!D:F,3,0)</f>
        <v>Ignore</v>
      </c>
      <c r="C2514" s="75" t="str">
        <f>VLOOKUP(L2514,Mapping!D:G,4,0)</f>
        <v>Ignore</v>
      </c>
      <c r="D2514" s="78">
        <f t="shared" si="118"/>
        <v>0</v>
      </c>
      <c r="E2514" s="78">
        <f t="shared" si="119"/>
        <v>-0.65462266400000002</v>
      </c>
      <c r="F2514" s="76">
        <f>VLOOKUP(L2514,Mapping!D:H,5,0)</f>
        <v>0</v>
      </c>
      <c r="G2514" s="1" t="s">
        <v>648</v>
      </c>
      <c r="H2514" s="1" t="s">
        <v>447</v>
      </c>
      <c r="I2514" s="1" t="s">
        <v>450</v>
      </c>
      <c r="J2514" s="6">
        <v>303000</v>
      </c>
      <c r="K2514" s="1" t="s">
        <v>712</v>
      </c>
      <c r="L2514" s="6">
        <v>390405</v>
      </c>
      <c r="M2514" s="2">
        <v>0</v>
      </c>
      <c r="N2514" s="1" t="s">
        <v>720</v>
      </c>
      <c r="O2514" s="1" t="s">
        <v>651</v>
      </c>
      <c r="P2514" s="2">
        <v>-6546226.6399999997</v>
      </c>
      <c r="Q2514" s="2">
        <v>0</v>
      </c>
      <c r="R2514" s="2">
        <v>0</v>
      </c>
      <c r="S2514" s="2">
        <v>0</v>
      </c>
      <c r="T2514" s="2">
        <v>-6546226.6399999997</v>
      </c>
      <c r="U2514" s="2">
        <v>0</v>
      </c>
      <c r="V2514" s="2">
        <v>-6546226.6399999997</v>
      </c>
      <c r="W2514" s="2">
        <v>0</v>
      </c>
      <c r="X2514" s="2">
        <v>0</v>
      </c>
      <c r="Y2514" s="2">
        <v>0</v>
      </c>
      <c r="Z2514" s="2">
        <v>-6546226.6399999997</v>
      </c>
      <c r="AA2514" s="2">
        <v>0</v>
      </c>
    </row>
    <row r="2515" spans="1:27" ht="15" customHeight="1" x14ac:dyDescent="0.25">
      <c r="A2515" s="75" t="str">
        <f t="shared" si="117"/>
        <v>LET100Ignore</v>
      </c>
      <c r="B2515" s="75" t="str">
        <f>VLOOKUP(L2515,Mapping!D:F,3,0)</f>
        <v>Ignore</v>
      </c>
      <c r="C2515" s="75" t="str">
        <f>VLOOKUP(L2515,Mapping!D:G,4,0)</f>
        <v>Ignore</v>
      </c>
      <c r="D2515" s="78">
        <f t="shared" si="118"/>
        <v>0</v>
      </c>
      <c r="E2515" s="78">
        <f t="shared" si="119"/>
        <v>-1.6484574510000001</v>
      </c>
      <c r="F2515" s="76">
        <f>VLOOKUP(L2515,Mapping!D:H,5,0)</f>
        <v>0</v>
      </c>
      <c r="G2515" s="1" t="s">
        <v>648</v>
      </c>
      <c r="H2515" s="1" t="s">
        <v>447</v>
      </c>
      <c r="I2515" s="1" t="s">
        <v>450</v>
      </c>
      <c r="J2515" s="6">
        <v>303000</v>
      </c>
      <c r="K2515" s="1" t="s">
        <v>712</v>
      </c>
      <c r="L2515" s="6">
        <v>390407</v>
      </c>
      <c r="M2515" s="2">
        <v>0</v>
      </c>
      <c r="N2515" s="1" t="s">
        <v>822</v>
      </c>
      <c r="O2515" s="1" t="s">
        <v>651</v>
      </c>
      <c r="P2515" s="2">
        <v>-16484574.51</v>
      </c>
      <c r="Q2515" s="2">
        <v>0</v>
      </c>
      <c r="R2515" s="2">
        <v>0</v>
      </c>
      <c r="S2515" s="2">
        <v>0</v>
      </c>
      <c r="T2515" s="2">
        <v>-16484574.51</v>
      </c>
      <c r="U2515" s="2">
        <v>0</v>
      </c>
      <c r="V2515" s="2">
        <v>-16484574.51</v>
      </c>
      <c r="W2515" s="2">
        <v>0</v>
      </c>
      <c r="X2515" s="2">
        <v>0</v>
      </c>
      <c r="Y2515" s="2">
        <v>0</v>
      </c>
      <c r="Z2515" s="2">
        <v>-16484574.51</v>
      </c>
      <c r="AA2515" s="2">
        <v>0</v>
      </c>
    </row>
    <row r="2516" spans="1:27" ht="15" customHeight="1" x14ac:dyDescent="0.25">
      <c r="A2516" s="75" t="str">
        <f t="shared" si="117"/>
        <v>LET1005.3</v>
      </c>
      <c r="B2516" s="75">
        <f>VLOOKUP(L2516,Mapping!D:F,3,0)</f>
        <v>5.3</v>
      </c>
      <c r="C2516" s="75" t="str">
        <f>VLOOKUP(L2516,Mapping!D:G,4,0)</f>
        <v>Ignore</v>
      </c>
      <c r="D2516" s="78">
        <f t="shared" si="118"/>
        <v>6.8934617859999996</v>
      </c>
      <c r="E2516" s="78">
        <f t="shared" si="119"/>
        <v>6.8934617859999996</v>
      </c>
      <c r="F2516" s="76">
        <f>VLOOKUP(L2516,Mapping!D:H,5,0)</f>
        <v>0</v>
      </c>
      <c r="G2516" s="1" t="s">
        <v>648</v>
      </c>
      <c r="H2516" s="1" t="s">
        <v>447</v>
      </c>
      <c r="I2516" s="1" t="s">
        <v>450</v>
      </c>
      <c r="J2516" s="6">
        <v>410000</v>
      </c>
      <c r="K2516" s="1" t="s">
        <v>723</v>
      </c>
      <c r="L2516" s="6">
        <v>411100</v>
      </c>
      <c r="M2516" s="2">
        <v>0</v>
      </c>
      <c r="N2516" s="1" t="s">
        <v>780</v>
      </c>
      <c r="O2516" s="1" t="s">
        <v>651</v>
      </c>
      <c r="P2516" s="2">
        <v>0</v>
      </c>
      <c r="Q2516" s="2">
        <v>0</v>
      </c>
      <c r="R2516" s="2">
        <v>0</v>
      </c>
      <c r="S2516" s="2">
        <v>68934617.859999999</v>
      </c>
      <c r="T2516" s="2">
        <v>0</v>
      </c>
      <c r="U2516" s="2">
        <v>68934617.859999999</v>
      </c>
      <c r="V2516" s="2">
        <v>0</v>
      </c>
      <c r="W2516" s="2">
        <v>0</v>
      </c>
      <c r="X2516" s="2">
        <v>0</v>
      </c>
      <c r="Y2516" s="2">
        <v>68934617.859999999</v>
      </c>
      <c r="Z2516" s="2">
        <v>0</v>
      </c>
      <c r="AA2516" s="2">
        <v>68934617.859999999</v>
      </c>
    </row>
    <row r="2517" spans="1:27" ht="15" customHeight="1" x14ac:dyDescent="0.25">
      <c r="A2517" s="75" t="str">
        <f t="shared" si="117"/>
        <v>LET1005.3</v>
      </c>
      <c r="B2517" s="75">
        <f>VLOOKUP(L2517,Mapping!D:F,3,0)</f>
        <v>5.3</v>
      </c>
      <c r="C2517" s="75" t="str">
        <f>VLOOKUP(L2517,Mapping!D:G,4,0)</f>
        <v>Ignore</v>
      </c>
      <c r="D2517" s="78">
        <f t="shared" si="118"/>
        <v>1.9847294000000001E-2</v>
      </c>
      <c r="E2517" s="78">
        <f t="shared" si="119"/>
        <v>1.9847294000000001E-2</v>
      </c>
      <c r="F2517" s="76">
        <f>VLOOKUP(L2517,Mapping!D:H,5,0)</f>
        <v>0</v>
      </c>
      <c r="G2517" s="1" t="s">
        <v>648</v>
      </c>
      <c r="H2517" s="1" t="s">
        <v>447</v>
      </c>
      <c r="I2517" s="1" t="s">
        <v>450</v>
      </c>
      <c r="J2517" s="6">
        <v>410000</v>
      </c>
      <c r="K2517" s="1" t="s">
        <v>723</v>
      </c>
      <c r="L2517" s="6">
        <v>412120</v>
      </c>
      <c r="M2517" s="2">
        <v>0</v>
      </c>
      <c r="N2517" s="1" t="s">
        <v>724</v>
      </c>
      <c r="O2517" s="1" t="s">
        <v>651</v>
      </c>
      <c r="P2517" s="2">
        <v>0</v>
      </c>
      <c r="Q2517" s="2">
        <v>0</v>
      </c>
      <c r="R2517" s="2">
        <v>0</v>
      </c>
      <c r="S2517" s="2">
        <v>198472.94</v>
      </c>
      <c r="T2517" s="2">
        <v>0</v>
      </c>
      <c r="U2517" s="2">
        <v>198472.94</v>
      </c>
      <c r="V2517" s="2">
        <v>0</v>
      </c>
      <c r="W2517" s="2">
        <v>0</v>
      </c>
      <c r="X2517" s="2">
        <v>0</v>
      </c>
      <c r="Y2517" s="2">
        <v>198472.94</v>
      </c>
      <c r="Z2517" s="2">
        <v>0</v>
      </c>
      <c r="AA2517" s="2">
        <v>198472.94</v>
      </c>
    </row>
    <row r="2518" spans="1:27" ht="15" customHeight="1" x14ac:dyDescent="0.25">
      <c r="A2518" s="75" t="str">
        <f t="shared" si="117"/>
        <v>LET100Ignore</v>
      </c>
      <c r="B2518" s="75" t="str">
        <f>VLOOKUP(L2518,Mapping!D:F,3,0)</f>
        <v>Ignore</v>
      </c>
      <c r="C2518" s="75" t="str">
        <f>VLOOKUP(L2518,Mapping!D:G,4,0)</f>
        <v>Ignore</v>
      </c>
      <c r="D2518" s="78">
        <f t="shared" si="118"/>
        <v>77.430836147999997</v>
      </c>
      <c r="E2518" s="78">
        <f t="shared" si="119"/>
        <v>265.266670498</v>
      </c>
      <c r="F2518" s="76">
        <f>VLOOKUP(L2518,Mapping!D:H,5,0)</f>
        <v>0</v>
      </c>
      <c r="G2518" s="1" t="s">
        <v>648</v>
      </c>
      <c r="H2518" s="1" t="s">
        <v>447</v>
      </c>
      <c r="I2518" s="1" t="s">
        <v>450</v>
      </c>
      <c r="J2518" s="6">
        <v>430000</v>
      </c>
      <c r="K2518" s="1" t="s">
        <v>729</v>
      </c>
      <c r="L2518" s="6">
        <v>431100</v>
      </c>
      <c r="M2518" s="2">
        <v>0</v>
      </c>
      <c r="N2518" s="1" t="s">
        <v>813</v>
      </c>
      <c r="O2518" s="1" t="s">
        <v>651</v>
      </c>
      <c r="P2518" s="2">
        <v>0</v>
      </c>
      <c r="Q2518" s="2">
        <v>1878358343.5</v>
      </c>
      <c r="R2518" s="2">
        <v>0</v>
      </c>
      <c r="S2518" s="2">
        <v>774308361.48000002</v>
      </c>
      <c r="T2518" s="2">
        <v>0</v>
      </c>
      <c r="U2518" s="2">
        <v>2652666704.98</v>
      </c>
      <c r="V2518" s="2">
        <v>0</v>
      </c>
      <c r="W2518" s="2">
        <v>1878358343.5</v>
      </c>
      <c r="X2518" s="2">
        <v>0</v>
      </c>
      <c r="Y2518" s="2">
        <v>774308361.48000002</v>
      </c>
      <c r="Z2518" s="2">
        <v>0</v>
      </c>
      <c r="AA2518" s="2">
        <v>2652666704.98</v>
      </c>
    </row>
    <row r="2519" spans="1:27" ht="15" customHeight="1" x14ac:dyDescent="0.25">
      <c r="A2519" s="75" t="str">
        <f t="shared" si="117"/>
        <v>LET100Ignore</v>
      </c>
      <c r="B2519" s="75" t="str">
        <f>VLOOKUP(L2519,Mapping!D:F,3,0)</f>
        <v>Ignore</v>
      </c>
      <c r="C2519" s="75" t="str">
        <f>VLOOKUP(L2519,Mapping!D:G,4,0)</f>
        <v>Ignore</v>
      </c>
      <c r="D2519" s="78">
        <f t="shared" si="118"/>
        <v>0.14503713000000001</v>
      </c>
      <c r="E2519" s="78">
        <f t="shared" si="119"/>
        <v>0.14503713000000001</v>
      </c>
      <c r="F2519" s="76">
        <f>VLOOKUP(L2519,Mapping!D:H,5,0)</f>
        <v>0</v>
      </c>
      <c r="G2519" s="1" t="s">
        <v>648</v>
      </c>
      <c r="H2519" s="1" t="s">
        <v>447</v>
      </c>
      <c r="I2519" s="1" t="s">
        <v>450</v>
      </c>
      <c r="J2519" s="6">
        <v>430000</v>
      </c>
      <c r="K2519" s="1" t="s">
        <v>729</v>
      </c>
      <c r="L2519" s="6">
        <v>431120</v>
      </c>
      <c r="M2519" s="2">
        <v>0</v>
      </c>
      <c r="N2519" s="1" t="s">
        <v>928</v>
      </c>
      <c r="O2519" s="1" t="s">
        <v>651</v>
      </c>
      <c r="P2519" s="2">
        <v>0</v>
      </c>
      <c r="Q2519" s="2">
        <v>0</v>
      </c>
      <c r="R2519" s="2">
        <v>0</v>
      </c>
      <c r="S2519" s="2">
        <v>1450371.3</v>
      </c>
      <c r="T2519" s="2">
        <v>0</v>
      </c>
      <c r="U2519" s="2">
        <v>1450371.3</v>
      </c>
      <c r="V2519" s="2">
        <v>0</v>
      </c>
      <c r="W2519" s="2">
        <v>0</v>
      </c>
      <c r="X2519" s="2">
        <v>0</v>
      </c>
      <c r="Y2519" s="2">
        <v>1450371.3</v>
      </c>
      <c r="Z2519" s="2">
        <v>0</v>
      </c>
      <c r="AA2519" s="2">
        <v>1450371.3</v>
      </c>
    </row>
    <row r="2520" spans="1:27" ht="15" customHeight="1" x14ac:dyDescent="0.25">
      <c r="A2520" s="75" t="str">
        <f t="shared" si="117"/>
        <v>LET1005.1</v>
      </c>
      <c r="B2520" s="75">
        <f>VLOOKUP(L2520,Mapping!D:F,3,0)</f>
        <v>5.0999999999999996</v>
      </c>
      <c r="C2520" s="75" t="str">
        <f>VLOOKUP(L2520,Mapping!D:G,4,0)</f>
        <v>Ignore</v>
      </c>
      <c r="D2520" s="78">
        <f t="shared" si="118"/>
        <v>3.5382147880000003</v>
      </c>
      <c r="E2520" s="78">
        <f t="shared" si="119"/>
        <v>3.5382147880000003</v>
      </c>
      <c r="F2520" s="76">
        <f>VLOOKUP(L2520,Mapping!D:H,5,0)</f>
        <v>0</v>
      </c>
      <c r="G2520" s="1" t="s">
        <v>648</v>
      </c>
      <c r="H2520" s="1" t="s">
        <v>447</v>
      </c>
      <c r="I2520" s="1" t="s">
        <v>450</v>
      </c>
      <c r="J2520" s="6">
        <v>450000</v>
      </c>
      <c r="K2520" s="1" t="s">
        <v>733</v>
      </c>
      <c r="L2520" s="6">
        <v>451100</v>
      </c>
      <c r="M2520" s="2">
        <v>0</v>
      </c>
      <c r="N2520" s="1" t="s">
        <v>781</v>
      </c>
      <c r="O2520" s="1" t="s">
        <v>651</v>
      </c>
      <c r="P2520" s="2">
        <v>0</v>
      </c>
      <c r="Q2520" s="2">
        <v>0</v>
      </c>
      <c r="R2520" s="2">
        <v>0</v>
      </c>
      <c r="S2520" s="2">
        <v>35382147.880000003</v>
      </c>
      <c r="T2520" s="2">
        <v>0</v>
      </c>
      <c r="U2520" s="2">
        <v>35382147.880000003</v>
      </c>
      <c r="V2520" s="2">
        <v>0</v>
      </c>
      <c r="W2520" s="2">
        <v>0</v>
      </c>
      <c r="X2520" s="2">
        <v>0</v>
      </c>
      <c r="Y2520" s="2">
        <v>35382147.880000003</v>
      </c>
      <c r="Z2520" s="2">
        <v>0</v>
      </c>
      <c r="AA2520" s="2">
        <v>35382147.880000003</v>
      </c>
    </row>
    <row r="2521" spans="1:27" ht="15" customHeight="1" x14ac:dyDescent="0.25">
      <c r="A2521" s="75" t="str">
        <f t="shared" si="117"/>
        <v>LET1005.2</v>
      </c>
      <c r="B2521" s="75">
        <f>VLOOKUP(L2521,Mapping!D:F,3,0)</f>
        <v>5.2</v>
      </c>
      <c r="C2521" s="75" t="str">
        <f>VLOOKUP(L2521,Mapping!D:G,4,0)</f>
        <v>Ignore</v>
      </c>
      <c r="D2521" s="78">
        <f t="shared" si="118"/>
        <v>8.9060000000000008E-6</v>
      </c>
      <c r="E2521" s="78">
        <f t="shared" si="119"/>
        <v>8.9060000000000008E-6</v>
      </c>
      <c r="F2521" s="76">
        <f>VLOOKUP(L2521,Mapping!D:H,5,0)</f>
        <v>0</v>
      </c>
      <c r="G2521" s="1" t="s">
        <v>648</v>
      </c>
      <c r="H2521" s="1" t="s">
        <v>447</v>
      </c>
      <c r="I2521" s="1" t="s">
        <v>450</v>
      </c>
      <c r="J2521" s="6">
        <v>450000</v>
      </c>
      <c r="K2521" s="1" t="s">
        <v>733</v>
      </c>
      <c r="L2521" s="6">
        <v>452111</v>
      </c>
      <c r="M2521" s="2">
        <v>0</v>
      </c>
      <c r="N2521" s="1" t="s">
        <v>735</v>
      </c>
      <c r="O2521" s="1" t="s">
        <v>651</v>
      </c>
      <c r="P2521" s="2">
        <v>0</v>
      </c>
      <c r="Q2521" s="2">
        <v>0</v>
      </c>
      <c r="R2521" s="2">
        <v>0</v>
      </c>
      <c r="S2521" s="2">
        <v>89.06</v>
      </c>
      <c r="T2521" s="2">
        <v>0</v>
      </c>
      <c r="U2521" s="2">
        <v>89.06</v>
      </c>
      <c r="V2521" s="2">
        <v>0</v>
      </c>
      <c r="W2521" s="2">
        <v>0</v>
      </c>
      <c r="X2521" s="2">
        <v>0</v>
      </c>
      <c r="Y2521" s="2">
        <v>89.06</v>
      </c>
      <c r="Z2521" s="2">
        <v>0</v>
      </c>
      <c r="AA2521" s="2">
        <v>89.06</v>
      </c>
    </row>
    <row r="2522" spans="1:27" ht="15" customHeight="1" x14ac:dyDescent="0.25">
      <c r="A2522" s="75" t="str">
        <f t="shared" si="117"/>
        <v>LET1005.2</v>
      </c>
      <c r="B2522" s="75">
        <f>VLOOKUP(L2522,Mapping!D:F,3,0)</f>
        <v>5.2</v>
      </c>
      <c r="C2522" s="75" t="str">
        <f>VLOOKUP(L2522,Mapping!D:G,4,0)</f>
        <v>Ignore</v>
      </c>
      <c r="D2522" s="78">
        <f t="shared" si="118"/>
        <v>1.6718699999999998E-4</v>
      </c>
      <c r="E2522" s="78">
        <f t="shared" si="119"/>
        <v>1.6718699999999998E-4</v>
      </c>
      <c r="F2522" s="76">
        <f>VLOOKUP(L2522,Mapping!D:H,5,0)</f>
        <v>0</v>
      </c>
      <c r="G2522" s="1" t="s">
        <v>648</v>
      </c>
      <c r="H2522" s="1" t="s">
        <v>447</v>
      </c>
      <c r="I2522" s="1" t="s">
        <v>450</v>
      </c>
      <c r="J2522" s="6">
        <v>450000</v>
      </c>
      <c r="K2522" s="1" t="s">
        <v>733</v>
      </c>
      <c r="L2522" s="6">
        <v>452120</v>
      </c>
      <c r="M2522" s="2">
        <v>0</v>
      </c>
      <c r="N2522" s="1" t="s">
        <v>736</v>
      </c>
      <c r="O2522" s="1" t="s">
        <v>651</v>
      </c>
      <c r="P2522" s="2">
        <v>0</v>
      </c>
      <c r="Q2522" s="2">
        <v>0</v>
      </c>
      <c r="R2522" s="2">
        <v>0</v>
      </c>
      <c r="S2522" s="2">
        <v>1671.87</v>
      </c>
      <c r="T2522" s="2">
        <v>0</v>
      </c>
      <c r="U2522" s="2">
        <v>1671.87</v>
      </c>
      <c r="V2522" s="2">
        <v>0</v>
      </c>
      <c r="W2522" s="2">
        <v>0</v>
      </c>
      <c r="X2522" s="2">
        <v>0</v>
      </c>
      <c r="Y2522" s="2">
        <v>1671.87</v>
      </c>
      <c r="Z2522" s="2">
        <v>0</v>
      </c>
      <c r="AA2522" s="2">
        <v>1671.87</v>
      </c>
    </row>
    <row r="2523" spans="1:27" ht="15" customHeight="1" x14ac:dyDescent="0.25">
      <c r="A2523" s="75" t="str">
        <f t="shared" si="117"/>
        <v>LET1005.2</v>
      </c>
      <c r="B2523" s="75">
        <f>VLOOKUP(L2523,Mapping!D:F,3,0)</f>
        <v>5.2</v>
      </c>
      <c r="C2523" s="75" t="str">
        <f>VLOOKUP(L2523,Mapping!D:G,4,0)</f>
        <v>Ignore</v>
      </c>
      <c r="D2523" s="78">
        <f t="shared" si="118"/>
        <v>3.9118030000000002E-3</v>
      </c>
      <c r="E2523" s="78">
        <f t="shared" si="119"/>
        <v>3.9118030000000002E-3</v>
      </c>
      <c r="F2523" s="76">
        <f>VLOOKUP(L2523,Mapping!D:H,5,0)</f>
        <v>0</v>
      </c>
      <c r="G2523" s="1" t="s">
        <v>648</v>
      </c>
      <c r="H2523" s="1" t="s">
        <v>447</v>
      </c>
      <c r="I2523" s="1" t="s">
        <v>450</v>
      </c>
      <c r="J2523" s="6">
        <v>450000</v>
      </c>
      <c r="K2523" s="1" t="s">
        <v>733</v>
      </c>
      <c r="L2523" s="6">
        <v>452247</v>
      </c>
      <c r="M2523" s="2">
        <v>0</v>
      </c>
      <c r="N2523" s="1" t="s">
        <v>741</v>
      </c>
      <c r="O2523" s="1" t="s">
        <v>651</v>
      </c>
      <c r="P2523" s="2">
        <v>0</v>
      </c>
      <c r="Q2523" s="2">
        <v>0</v>
      </c>
      <c r="R2523" s="2">
        <v>0</v>
      </c>
      <c r="S2523" s="2">
        <v>39118.03</v>
      </c>
      <c r="T2523" s="2">
        <v>0</v>
      </c>
      <c r="U2523" s="2">
        <v>39118.03</v>
      </c>
      <c r="V2523" s="2">
        <v>0</v>
      </c>
      <c r="W2523" s="2">
        <v>0</v>
      </c>
      <c r="X2523" s="2">
        <v>0</v>
      </c>
      <c r="Y2523" s="2">
        <v>39118.03</v>
      </c>
      <c r="Z2523" s="2">
        <v>0</v>
      </c>
      <c r="AA2523" s="2">
        <v>39118.03</v>
      </c>
    </row>
    <row r="2524" spans="1:27" ht="15" customHeight="1" x14ac:dyDescent="0.25">
      <c r="A2524" s="75" t="str">
        <f t="shared" si="117"/>
        <v>LET1005.3</v>
      </c>
      <c r="B2524" s="75">
        <f>VLOOKUP(L2524,Mapping!D:F,3,0)</f>
        <v>5.3</v>
      </c>
      <c r="C2524" s="75" t="str">
        <f>VLOOKUP(L2524,Mapping!D:G,4,0)</f>
        <v>Ignore</v>
      </c>
      <c r="D2524" s="78">
        <f t="shared" si="118"/>
        <v>-0.200102365</v>
      </c>
      <c r="E2524" s="78">
        <f t="shared" si="119"/>
        <v>-0.200102365</v>
      </c>
      <c r="F2524" s="76">
        <f>VLOOKUP(L2524,Mapping!D:H,5,0)</f>
        <v>0</v>
      </c>
      <c r="G2524" s="1" t="s">
        <v>648</v>
      </c>
      <c r="H2524" s="1" t="s">
        <v>447</v>
      </c>
      <c r="I2524" s="1" t="s">
        <v>450</v>
      </c>
      <c r="J2524" s="6">
        <v>510000</v>
      </c>
      <c r="K2524" s="1" t="s">
        <v>745</v>
      </c>
      <c r="L2524" s="6">
        <v>511100</v>
      </c>
      <c r="M2524" s="2">
        <v>0</v>
      </c>
      <c r="N2524" s="1" t="s">
        <v>782</v>
      </c>
      <c r="O2524" s="1" t="s">
        <v>651</v>
      </c>
      <c r="P2524" s="2">
        <v>0</v>
      </c>
      <c r="Q2524" s="2">
        <v>0</v>
      </c>
      <c r="R2524" s="2">
        <v>-2001023.65</v>
      </c>
      <c r="S2524" s="2">
        <v>0</v>
      </c>
      <c r="T2524" s="2">
        <v>-2001023.65</v>
      </c>
      <c r="U2524" s="2">
        <v>0</v>
      </c>
      <c r="V2524" s="2">
        <v>0</v>
      </c>
      <c r="W2524" s="2">
        <v>0</v>
      </c>
      <c r="X2524" s="2">
        <v>-2001023.65</v>
      </c>
      <c r="Y2524" s="2">
        <v>0</v>
      </c>
      <c r="Z2524" s="2">
        <v>-2001023.65</v>
      </c>
      <c r="AA2524" s="2">
        <v>0</v>
      </c>
    </row>
    <row r="2525" spans="1:27" ht="15" customHeight="1" x14ac:dyDescent="0.25">
      <c r="A2525" s="75" t="str">
        <f t="shared" si="117"/>
        <v>LET1006.3</v>
      </c>
      <c r="B2525" s="75">
        <f>VLOOKUP(L2525,Mapping!D:F,3,0)</f>
        <v>6.3</v>
      </c>
      <c r="C2525" s="75" t="str">
        <f>VLOOKUP(L2525,Mapping!D:G,4,0)</f>
        <v>Mirror</v>
      </c>
      <c r="D2525" s="78">
        <f t="shared" si="118"/>
        <v>-4.392422E-3</v>
      </c>
      <c r="E2525" s="78">
        <f t="shared" si="119"/>
        <v>-4.392422E-3</v>
      </c>
      <c r="F2525" s="76">
        <f>VLOOKUP(L2525,Mapping!D:H,5,0)</f>
        <v>0</v>
      </c>
      <c r="G2525" s="1" t="s">
        <v>648</v>
      </c>
      <c r="H2525" s="1" t="s">
        <v>447</v>
      </c>
      <c r="I2525" s="1" t="s">
        <v>450</v>
      </c>
      <c r="J2525" s="6">
        <v>550000</v>
      </c>
      <c r="K2525" s="1" t="s">
        <v>752</v>
      </c>
      <c r="L2525" s="6">
        <v>553007</v>
      </c>
      <c r="M2525" s="2">
        <v>0</v>
      </c>
      <c r="N2525" s="1" t="s">
        <v>753</v>
      </c>
      <c r="O2525" s="1" t="s">
        <v>651</v>
      </c>
      <c r="P2525" s="2">
        <v>0</v>
      </c>
      <c r="Q2525" s="2">
        <v>0</v>
      </c>
      <c r="R2525" s="2">
        <v>-43924.22</v>
      </c>
      <c r="S2525" s="2">
        <v>0</v>
      </c>
      <c r="T2525" s="2">
        <v>-43924.22</v>
      </c>
      <c r="U2525" s="2">
        <v>0</v>
      </c>
      <c r="V2525" s="2">
        <v>0</v>
      </c>
      <c r="W2525" s="2">
        <v>0</v>
      </c>
      <c r="X2525" s="2">
        <v>-43924.22</v>
      </c>
      <c r="Y2525" s="2">
        <v>0</v>
      </c>
      <c r="Z2525" s="2">
        <v>-43924.22</v>
      </c>
      <c r="AA2525" s="2">
        <v>0</v>
      </c>
    </row>
    <row r="2526" spans="1:27" ht="15" customHeight="1" x14ac:dyDescent="0.25">
      <c r="A2526" s="75" t="str">
        <f t="shared" si="117"/>
        <v>LET1006.3</v>
      </c>
      <c r="B2526" s="75">
        <f>VLOOKUP(L2526,Mapping!D:F,3,0)</f>
        <v>6.3</v>
      </c>
      <c r="C2526" s="75" t="str">
        <f>VLOOKUP(L2526,Mapping!D:G,4,0)</f>
        <v>Mirror</v>
      </c>
      <c r="D2526" s="78">
        <f t="shared" si="118"/>
        <v>-2.3600000000000001E-3</v>
      </c>
      <c r="E2526" s="78">
        <f t="shared" si="119"/>
        <v>-2.3600000000000001E-3</v>
      </c>
      <c r="F2526" s="76">
        <f>VLOOKUP(L2526,Mapping!D:H,5,0)</f>
        <v>0</v>
      </c>
      <c r="G2526" s="1" t="s">
        <v>648</v>
      </c>
      <c r="H2526" s="1" t="s">
        <v>447</v>
      </c>
      <c r="I2526" s="1" t="s">
        <v>450</v>
      </c>
      <c r="J2526" s="6">
        <v>550000</v>
      </c>
      <c r="K2526" s="1" t="s">
        <v>752</v>
      </c>
      <c r="L2526" s="6">
        <v>553020</v>
      </c>
      <c r="M2526" s="2">
        <v>0</v>
      </c>
      <c r="N2526" s="1" t="s">
        <v>1652</v>
      </c>
      <c r="O2526" s="1" t="s">
        <v>651</v>
      </c>
      <c r="P2526" s="2">
        <v>0</v>
      </c>
      <c r="Q2526" s="2">
        <v>0</v>
      </c>
      <c r="R2526" s="2">
        <v>-23600</v>
      </c>
      <c r="S2526" s="2">
        <v>0</v>
      </c>
      <c r="T2526" s="2">
        <v>-23600</v>
      </c>
      <c r="U2526" s="2">
        <v>0</v>
      </c>
      <c r="V2526" s="2">
        <v>0</v>
      </c>
      <c r="W2526" s="2">
        <v>0</v>
      </c>
      <c r="X2526" s="2">
        <v>-23600</v>
      </c>
      <c r="Y2526" s="2">
        <v>0</v>
      </c>
      <c r="Z2526" s="2">
        <v>-23600</v>
      </c>
      <c r="AA2526" s="2">
        <v>0</v>
      </c>
    </row>
    <row r="2527" spans="1:27" ht="15" customHeight="1" x14ac:dyDescent="0.25">
      <c r="A2527" s="75" t="str">
        <f t="shared" si="117"/>
        <v>LET1006.3</v>
      </c>
      <c r="B2527" s="75">
        <f>VLOOKUP(L2527,Mapping!D:F,3,0)</f>
        <v>6.3</v>
      </c>
      <c r="C2527" s="75" t="str">
        <f>VLOOKUP(L2527,Mapping!D:G,4,0)</f>
        <v>Mirror</v>
      </c>
      <c r="D2527" s="78">
        <f t="shared" si="118"/>
        <v>-2.2813277E-2</v>
      </c>
      <c r="E2527" s="78">
        <f t="shared" si="119"/>
        <v>-2.2813277E-2</v>
      </c>
      <c r="F2527" s="76">
        <f>VLOOKUP(L2527,Mapping!D:H,5,0)</f>
        <v>0</v>
      </c>
      <c r="G2527" s="1" t="s">
        <v>648</v>
      </c>
      <c r="H2527" s="1" t="s">
        <v>447</v>
      </c>
      <c r="I2527" s="1" t="s">
        <v>450</v>
      </c>
      <c r="J2527" s="6">
        <v>550000</v>
      </c>
      <c r="K2527" s="1" t="s">
        <v>752</v>
      </c>
      <c r="L2527" s="6">
        <v>553107</v>
      </c>
      <c r="M2527" s="2">
        <v>0</v>
      </c>
      <c r="N2527" s="1" t="s">
        <v>755</v>
      </c>
      <c r="O2527" s="1" t="s">
        <v>651</v>
      </c>
      <c r="P2527" s="2">
        <v>0</v>
      </c>
      <c r="Q2527" s="2">
        <v>0</v>
      </c>
      <c r="R2527" s="2">
        <v>-228132.77</v>
      </c>
      <c r="S2527" s="2">
        <v>0</v>
      </c>
      <c r="T2527" s="2">
        <v>-228132.77</v>
      </c>
      <c r="U2527" s="2">
        <v>0</v>
      </c>
      <c r="V2527" s="2">
        <v>0</v>
      </c>
      <c r="W2527" s="2">
        <v>0</v>
      </c>
      <c r="X2527" s="2">
        <v>-228132.77</v>
      </c>
      <c r="Y2527" s="2">
        <v>0</v>
      </c>
      <c r="Z2527" s="2">
        <v>-228132.77</v>
      </c>
      <c r="AA2527" s="2">
        <v>0</v>
      </c>
    </row>
    <row r="2528" spans="1:27" ht="15" customHeight="1" x14ac:dyDescent="0.25">
      <c r="A2528" s="75" t="str">
        <f t="shared" si="117"/>
        <v>LET1006.3</v>
      </c>
      <c r="B2528" s="75">
        <f>VLOOKUP(L2528,Mapping!D:F,3,0)</f>
        <v>6.3</v>
      </c>
      <c r="C2528" s="75" t="str">
        <f>VLOOKUP(L2528,Mapping!D:G,4,0)</f>
        <v>Mirror</v>
      </c>
      <c r="D2528" s="78">
        <f t="shared" si="118"/>
        <v>0.10671458</v>
      </c>
      <c r="E2528" s="78">
        <f t="shared" si="119"/>
        <v>0.10671458</v>
      </c>
      <c r="F2528" s="76">
        <f>VLOOKUP(L2528,Mapping!D:H,5,0)</f>
        <v>0</v>
      </c>
      <c r="G2528" s="1" t="s">
        <v>648</v>
      </c>
      <c r="H2528" s="1" t="s">
        <v>447</v>
      </c>
      <c r="I2528" s="1" t="s">
        <v>450</v>
      </c>
      <c r="J2528" s="6">
        <v>550000</v>
      </c>
      <c r="K2528" s="1" t="s">
        <v>752</v>
      </c>
      <c r="L2528" s="6">
        <v>553111</v>
      </c>
      <c r="M2528" s="2">
        <v>0</v>
      </c>
      <c r="N2528" s="1" t="s">
        <v>756</v>
      </c>
      <c r="O2528" s="1" t="s">
        <v>651</v>
      </c>
      <c r="P2528" s="2">
        <v>0</v>
      </c>
      <c r="Q2528" s="2">
        <v>0</v>
      </c>
      <c r="R2528" s="2">
        <v>0</v>
      </c>
      <c r="S2528" s="2">
        <v>1067145.8</v>
      </c>
      <c r="T2528" s="2">
        <v>0</v>
      </c>
      <c r="U2528" s="2">
        <v>1067145.8</v>
      </c>
      <c r="V2528" s="2">
        <v>0</v>
      </c>
      <c r="W2528" s="2">
        <v>0</v>
      </c>
      <c r="X2528" s="2">
        <v>0</v>
      </c>
      <c r="Y2528" s="2">
        <v>1067145.8</v>
      </c>
      <c r="Z2528" s="2">
        <v>0</v>
      </c>
      <c r="AA2528" s="2">
        <v>1067145.8</v>
      </c>
    </row>
    <row r="2529" spans="1:27" ht="15" customHeight="1" x14ac:dyDescent="0.25">
      <c r="A2529" s="75" t="str">
        <f t="shared" si="117"/>
        <v>LET1006.2</v>
      </c>
      <c r="B2529" s="75">
        <f>VLOOKUP(L2529,Mapping!D:F,3,0)</f>
        <v>6.2</v>
      </c>
      <c r="C2529" s="75" t="str">
        <f>VLOOKUP(L2529,Mapping!D:G,4,0)</f>
        <v>Mirror</v>
      </c>
      <c r="D2529" s="78">
        <f t="shared" si="118"/>
        <v>-2.4634360000000003E-3</v>
      </c>
      <c r="E2529" s="78">
        <f t="shared" si="119"/>
        <v>-2.4634360000000003E-3</v>
      </c>
      <c r="F2529" s="76">
        <f>VLOOKUP(L2529,Mapping!D:H,5,0)</f>
        <v>0</v>
      </c>
      <c r="G2529" s="1" t="s">
        <v>648</v>
      </c>
      <c r="H2529" s="1" t="s">
        <v>447</v>
      </c>
      <c r="I2529" s="1" t="s">
        <v>450</v>
      </c>
      <c r="J2529" s="6">
        <v>550000</v>
      </c>
      <c r="K2529" s="1" t="s">
        <v>752</v>
      </c>
      <c r="L2529" s="6">
        <v>553131</v>
      </c>
      <c r="M2529" s="2">
        <v>0</v>
      </c>
      <c r="N2529" s="1" t="s">
        <v>757</v>
      </c>
      <c r="O2529" s="1" t="s">
        <v>651</v>
      </c>
      <c r="P2529" s="2">
        <v>0</v>
      </c>
      <c r="Q2529" s="2">
        <v>0</v>
      </c>
      <c r="R2529" s="2">
        <v>-24634.36</v>
      </c>
      <c r="S2529" s="2">
        <v>0</v>
      </c>
      <c r="T2529" s="2">
        <v>-24634.36</v>
      </c>
      <c r="U2529" s="2">
        <v>0</v>
      </c>
      <c r="V2529" s="2">
        <v>0</v>
      </c>
      <c r="W2529" s="2">
        <v>0</v>
      </c>
      <c r="X2529" s="2">
        <v>-24634.36</v>
      </c>
      <c r="Y2529" s="2">
        <v>0</v>
      </c>
      <c r="Z2529" s="2">
        <v>-24634.36</v>
      </c>
      <c r="AA2529" s="2">
        <v>0</v>
      </c>
    </row>
    <row r="2530" spans="1:27" ht="15" customHeight="1" x14ac:dyDescent="0.25">
      <c r="A2530" s="75" t="str">
        <f t="shared" si="117"/>
        <v>LET1006.3</v>
      </c>
      <c r="B2530" s="75">
        <f>VLOOKUP(L2530,Mapping!D:F,3,0)</f>
        <v>6.3</v>
      </c>
      <c r="C2530" s="75" t="str">
        <f>VLOOKUP(L2530,Mapping!D:G,4,0)</f>
        <v>Mirror</v>
      </c>
      <c r="D2530" s="78">
        <f t="shared" si="118"/>
        <v>-9.6287999999999999E-3</v>
      </c>
      <c r="E2530" s="78">
        <f t="shared" si="119"/>
        <v>-9.6287999999999999E-3</v>
      </c>
      <c r="F2530" s="76">
        <f>VLOOKUP(L2530,Mapping!D:H,5,0)</f>
        <v>0</v>
      </c>
      <c r="G2530" s="1" t="s">
        <v>648</v>
      </c>
      <c r="H2530" s="1" t="s">
        <v>447</v>
      </c>
      <c r="I2530" s="1" t="s">
        <v>450</v>
      </c>
      <c r="J2530" s="6">
        <v>550000</v>
      </c>
      <c r="K2530" s="1" t="s">
        <v>752</v>
      </c>
      <c r="L2530" s="6">
        <v>553135</v>
      </c>
      <c r="M2530" s="2">
        <v>0</v>
      </c>
      <c r="N2530" s="1" t="s">
        <v>929</v>
      </c>
      <c r="O2530" s="1" t="s">
        <v>651</v>
      </c>
      <c r="P2530" s="2">
        <v>0</v>
      </c>
      <c r="Q2530" s="2">
        <v>0</v>
      </c>
      <c r="R2530" s="2">
        <v>-96288</v>
      </c>
      <c r="S2530" s="2">
        <v>0</v>
      </c>
      <c r="T2530" s="2">
        <v>-96288</v>
      </c>
      <c r="U2530" s="2">
        <v>0</v>
      </c>
      <c r="V2530" s="2">
        <v>0</v>
      </c>
      <c r="W2530" s="2">
        <v>0</v>
      </c>
      <c r="X2530" s="2">
        <v>-96288</v>
      </c>
      <c r="Y2530" s="2">
        <v>0</v>
      </c>
      <c r="Z2530" s="2">
        <v>-96288</v>
      </c>
      <c r="AA2530" s="2">
        <v>0</v>
      </c>
    </row>
    <row r="2531" spans="1:27" ht="15" customHeight="1" x14ac:dyDescent="0.25">
      <c r="A2531" s="75" t="str">
        <f t="shared" si="117"/>
        <v>LET1006.3</v>
      </c>
      <c r="B2531" s="75">
        <f>VLOOKUP(L2531,Mapping!D:F,3,0)</f>
        <v>6.3</v>
      </c>
      <c r="C2531" s="75" t="str">
        <f>VLOOKUP(L2531,Mapping!D:G,4,0)</f>
        <v>Accrual</v>
      </c>
      <c r="D2531" s="78">
        <f t="shared" si="118"/>
        <v>-2.2527789999999999E-2</v>
      </c>
      <c r="E2531" s="78">
        <f t="shared" si="119"/>
        <v>-2.2527789999999999E-2</v>
      </c>
      <c r="F2531" s="76">
        <f>VLOOKUP(L2531,Mapping!D:H,5,0)</f>
        <v>0</v>
      </c>
      <c r="G2531" s="1" t="s">
        <v>648</v>
      </c>
      <c r="H2531" s="1" t="s">
        <v>447</v>
      </c>
      <c r="I2531" s="1" t="s">
        <v>450</v>
      </c>
      <c r="J2531" s="6">
        <v>550000</v>
      </c>
      <c r="K2531" s="1" t="s">
        <v>752</v>
      </c>
      <c r="L2531" s="6">
        <v>553171</v>
      </c>
      <c r="M2531" s="2">
        <v>0</v>
      </c>
      <c r="N2531" s="1" t="s">
        <v>759</v>
      </c>
      <c r="O2531" s="1" t="s">
        <v>651</v>
      </c>
      <c r="P2531" s="2">
        <v>0</v>
      </c>
      <c r="Q2531" s="2">
        <v>0</v>
      </c>
      <c r="R2531" s="2">
        <v>-225277.9</v>
      </c>
      <c r="S2531" s="2">
        <v>0</v>
      </c>
      <c r="T2531" s="2">
        <v>-225277.9</v>
      </c>
      <c r="U2531" s="2">
        <v>0</v>
      </c>
      <c r="V2531" s="2">
        <v>0</v>
      </c>
      <c r="W2531" s="2">
        <v>0</v>
      </c>
      <c r="X2531" s="2">
        <v>-225277.9</v>
      </c>
      <c r="Y2531" s="2">
        <v>0</v>
      </c>
      <c r="Z2531" s="2">
        <v>-225277.9</v>
      </c>
      <c r="AA2531" s="2">
        <v>0</v>
      </c>
    </row>
    <row r="2532" spans="1:27" ht="15" customHeight="1" x14ac:dyDescent="0.25">
      <c r="A2532" s="75" t="str">
        <f t="shared" si="117"/>
        <v>LET1006.3</v>
      </c>
      <c r="B2532" s="75">
        <f>VLOOKUP(L2532,Mapping!D:F,3,0)</f>
        <v>6.3</v>
      </c>
      <c r="C2532" s="75" t="str">
        <f>VLOOKUP(L2532,Mapping!D:G,4,0)</f>
        <v>Mirror</v>
      </c>
      <c r="D2532" s="78">
        <f t="shared" si="118"/>
        <v>-4.1777547999999998E-2</v>
      </c>
      <c r="E2532" s="78">
        <f t="shared" si="119"/>
        <v>-4.1777547999999998E-2</v>
      </c>
      <c r="F2532" s="76">
        <f>VLOOKUP(L2532,Mapping!D:H,5,0)</f>
        <v>0</v>
      </c>
      <c r="G2532" s="1" t="s">
        <v>648</v>
      </c>
      <c r="H2532" s="1" t="s">
        <v>447</v>
      </c>
      <c r="I2532" s="1" t="s">
        <v>450</v>
      </c>
      <c r="J2532" s="6">
        <v>550000</v>
      </c>
      <c r="K2532" s="1" t="s">
        <v>752</v>
      </c>
      <c r="L2532" s="6">
        <v>553180</v>
      </c>
      <c r="M2532" s="2">
        <v>0</v>
      </c>
      <c r="N2532" s="1" t="s">
        <v>761</v>
      </c>
      <c r="O2532" s="1" t="s">
        <v>651</v>
      </c>
      <c r="P2532" s="2">
        <v>0</v>
      </c>
      <c r="Q2532" s="2">
        <v>0</v>
      </c>
      <c r="R2532" s="2">
        <v>-417775.48</v>
      </c>
      <c r="S2532" s="2">
        <v>0</v>
      </c>
      <c r="T2532" s="2">
        <v>-417775.48</v>
      </c>
      <c r="U2532" s="2">
        <v>0</v>
      </c>
      <c r="V2532" s="2">
        <v>0</v>
      </c>
      <c r="W2532" s="2">
        <v>0</v>
      </c>
      <c r="X2532" s="2">
        <v>-417775.48</v>
      </c>
      <c r="Y2532" s="2">
        <v>0</v>
      </c>
      <c r="Z2532" s="2">
        <v>-417775.48</v>
      </c>
      <c r="AA2532" s="2">
        <v>0</v>
      </c>
    </row>
    <row r="2533" spans="1:27" ht="15" customHeight="1" x14ac:dyDescent="0.25">
      <c r="A2533" s="75" t="str">
        <f t="shared" si="117"/>
        <v>LET1006.3</v>
      </c>
      <c r="B2533" s="75">
        <f>VLOOKUP(L2533,Mapping!D:F,3,0)</f>
        <v>6.3</v>
      </c>
      <c r="C2533" s="75" t="str">
        <f>VLOOKUP(L2533,Mapping!D:G,4,0)</f>
        <v>Accrual</v>
      </c>
      <c r="D2533" s="78">
        <f t="shared" si="118"/>
        <v>-0.166334817</v>
      </c>
      <c r="E2533" s="78">
        <f t="shared" si="119"/>
        <v>-0.166334817</v>
      </c>
      <c r="F2533" s="76">
        <f>VLOOKUP(L2533,Mapping!D:H,5,0)</f>
        <v>0</v>
      </c>
      <c r="G2533" s="1" t="s">
        <v>648</v>
      </c>
      <c r="H2533" s="1" t="s">
        <v>447</v>
      </c>
      <c r="I2533" s="1" t="s">
        <v>450</v>
      </c>
      <c r="J2533" s="6">
        <v>550000</v>
      </c>
      <c r="K2533" s="1" t="s">
        <v>752</v>
      </c>
      <c r="L2533" s="6">
        <v>553202</v>
      </c>
      <c r="M2533" s="2">
        <v>0</v>
      </c>
      <c r="N2533" s="1" t="s">
        <v>764</v>
      </c>
      <c r="O2533" s="1" t="s">
        <v>651</v>
      </c>
      <c r="P2533" s="2">
        <v>0</v>
      </c>
      <c r="Q2533" s="2">
        <v>0</v>
      </c>
      <c r="R2533" s="2">
        <v>-1663348.17</v>
      </c>
      <c r="S2533" s="2">
        <v>0</v>
      </c>
      <c r="T2533" s="2">
        <v>-1663348.17</v>
      </c>
      <c r="U2533" s="2">
        <v>0</v>
      </c>
      <c r="V2533" s="2">
        <v>0</v>
      </c>
      <c r="W2533" s="2">
        <v>0</v>
      </c>
      <c r="X2533" s="2">
        <v>-1663348.17</v>
      </c>
      <c r="Y2533" s="2">
        <v>0</v>
      </c>
      <c r="Z2533" s="2">
        <v>-1663348.17</v>
      </c>
      <c r="AA2533" s="2">
        <v>0</v>
      </c>
    </row>
    <row r="2534" spans="1:27" ht="15" customHeight="1" x14ac:dyDescent="0.25">
      <c r="A2534" s="75" t="str">
        <f t="shared" si="117"/>
        <v>LET1006.3</v>
      </c>
      <c r="B2534" s="75">
        <f>VLOOKUP(L2534,Mapping!D:F,3,0)</f>
        <v>6.3</v>
      </c>
      <c r="C2534" s="75" t="str">
        <f>VLOOKUP(L2534,Mapping!D:G,4,0)</f>
        <v>Mirror</v>
      </c>
      <c r="D2534" s="78">
        <f t="shared" si="118"/>
        <v>6.7545300000000001E-4</v>
      </c>
      <c r="E2534" s="78">
        <f t="shared" si="119"/>
        <v>6.7545300000000001E-4</v>
      </c>
      <c r="F2534" s="76">
        <f>VLOOKUP(L2534,Mapping!D:H,5,0)</f>
        <v>0</v>
      </c>
      <c r="G2534" s="1" t="s">
        <v>648</v>
      </c>
      <c r="H2534" s="1" t="s">
        <v>447</v>
      </c>
      <c r="I2534" s="1" t="s">
        <v>450</v>
      </c>
      <c r="J2534" s="6">
        <v>550000</v>
      </c>
      <c r="K2534" s="1" t="s">
        <v>752</v>
      </c>
      <c r="L2534" s="6">
        <v>553208</v>
      </c>
      <c r="M2534" s="2">
        <v>0</v>
      </c>
      <c r="N2534" s="1" t="s">
        <v>765</v>
      </c>
      <c r="O2534" s="1" t="s">
        <v>651</v>
      </c>
      <c r="P2534" s="2">
        <v>0</v>
      </c>
      <c r="Q2534" s="2">
        <v>0</v>
      </c>
      <c r="R2534" s="2">
        <v>0</v>
      </c>
      <c r="S2534" s="2">
        <v>6754.53</v>
      </c>
      <c r="T2534" s="2">
        <v>0</v>
      </c>
      <c r="U2534" s="2">
        <v>6754.53</v>
      </c>
      <c r="V2534" s="2">
        <v>0</v>
      </c>
      <c r="W2534" s="2">
        <v>0</v>
      </c>
      <c r="X2534" s="2">
        <v>0</v>
      </c>
      <c r="Y2534" s="2">
        <v>6754.53</v>
      </c>
      <c r="Z2534" s="2">
        <v>0</v>
      </c>
      <c r="AA2534" s="2">
        <v>6754.53</v>
      </c>
    </row>
    <row r="2535" spans="1:27" ht="15" customHeight="1" x14ac:dyDescent="0.25">
      <c r="A2535" s="75" t="str">
        <f t="shared" si="117"/>
        <v>LET1006.3</v>
      </c>
      <c r="B2535" s="75">
        <f>VLOOKUP(L2535,Mapping!D:F,3,0)</f>
        <v>6.3</v>
      </c>
      <c r="C2535" s="75" t="str">
        <f>VLOOKUP(L2535,Mapping!D:G,4,0)</f>
        <v>Mirror</v>
      </c>
      <c r="D2535" s="78">
        <f t="shared" si="118"/>
        <v>-4.7199999999999998E-4</v>
      </c>
      <c r="E2535" s="78">
        <f t="shared" si="119"/>
        <v>-4.7199999999999998E-4</v>
      </c>
      <c r="F2535" s="76">
        <f>VLOOKUP(L2535,Mapping!D:H,5,0)</f>
        <v>0</v>
      </c>
      <c r="G2535" s="1" t="s">
        <v>648</v>
      </c>
      <c r="H2535" s="1" t="s">
        <v>447</v>
      </c>
      <c r="I2535" s="1" t="s">
        <v>450</v>
      </c>
      <c r="J2535" s="6">
        <v>550000</v>
      </c>
      <c r="K2535" s="1" t="s">
        <v>752</v>
      </c>
      <c r="L2535" s="6">
        <v>553213</v>
      </c>
      <c r="M2535" s="2">
        <v>0</v>
      </c>
      <c r="N2535" s="1" t="s">
        <v>766</v>
      </c>
      <c r="O2535" s="1" t="s">
        <v>651</v>
      </c>
      <c r="P2535" s="2">
        <v>0</v>
      </c>
      <c r="Q2535" s="2">
        <v>0</v>
      </c>
      <c r="R2535" s="2">
        <v>-4720</v>
      </c>
      <c r="S2535" s="2">
        <v>0</v>
      </c>
      <c r="T2535" s="2">
        <v>-4720</v>
      </c>
      <c r="U2535" s="2">
        <v>0</v>
      </c>
      <c r="V2535" s="2">
        <v>0</v>
      </c>
      <c r="W2535" s="2">
        <v>0</v>
      </c>
      <c r="X2535" s="2">
        <v>-4720</v>
      </c>
      <c r="Y2535" s="2">
        <v>0</v>
      </c>
      <c r="Z2535" s="2">
        <v>-4720</v>
      </c>
      <c r="AA2535" s="2">
        <v>0</v>
      </c>
    </row>
    <row r="2536" spans="1:27" ht="15" customHeight="1" x14ac:dyDescent="0.25">
      <c r="A2536" s="75" t="str">
        <f t="shared" si="117"/>
        <v>LET1006.3</v>
      </c>
      <c r="B2536" s="75">
        <f>VLOOKUP(L2536,Mapping!D:F,3,0)</f>
        <v>6.3</v>
      </c>
      <c r="C2536" s="75" t="str">
        <f>VLOOKUP(L2536,Mapping!D:G,4,0)</f>
        <v>Mirror</v>
      </c>
      <c r="D2536" s="78">
        <f t="shared" si="118"/>
        <v>-2.4704600000000001E-4</v>
      </c>
      <c r="E2536" s="78">
        <f t="shared" si="119"/>
        <v>-2.4704600000000001E-4</v>
      </c>
      <c r="F2536" s="76">
        <f>VLOOKUP(L2536,Mapping!D:H,5,0)</f>
        <v>0</v>
      </c>
      <c r="G2536" s="1" t="s">
        <v>648</v>
      </c>
      <c r="H2536" s="1" t="s">
        <v>447</v>
      </c>
      <c r="I2536" s="1" t="s">
        <v>450</v>
      </c>
      <c r="J2536" s="6">
        <v>550000</v>
      </c>
      <c r="K2536" s="1" t="s">
        <v>752</v>
      </c>
      <c r="L2536" s="6">
        <v>553219</v>
      </c>
      <c r="M2536" s="2">
        <v>0</v>
      </c>
      <c r="N2536" s="1" t="s">
        <v>951</v>
      </c>
      <c r="O2536" s="1" t="s">
        <v>651</v>
      </c>
      <c r="P2536" s="2">
        <v>0</v>
      </c>
      <c r="Q2536" s="2">
        <v>0</v>
      </c>
      <c r="R2536" s="2">
        <v>-2470.46</v>
      </c>
      <c r="S2536" s="2">
        <v>0</v>
      </c>
      <c r="T2536" s="2">
        <v>-2470.46</v>
      </c>
      <c r="U2536" s="2">
        <v>0</v>
      </c>
      <c r="V2536" s="2">
        <v>0</v>
      </c>
      <c r="W2536" s="2">
        <v>0</v>
      </c>
      <c r="X2536" s="2">
        <v>-2470.46</v>
      </c>
      <c r="Y2536" s="2">
        <v>0</v>
      </c>
      <c r="Z2536" s="2">
        <v>-2470.46</v>
      </c>
      <c r="AA2536" s="2">
        <v>0</v>
      </c>
    </row>
    <row r="2537" spans="1:27" ht="15" customHeight="1" x14ac:dyDescent="0.25">
      <c r="A2537" s="75" t="str">
        <f t="shared" si="117"/>
        <v>LET1006.3</v>
      </c>
      <c r="B2537" s="75">
        <f>VLOOKUP(L2537,Mapping!D:F,3,0)</f>
        <v>6.3</v>
      </c>
      <c r="C2537" s="75" t="str">
        <f>VLOOKUP(L2537,Mapping!D:G,4,0)</f>
        <v>Accrual</v>
      </c>
      <c r="D2537" s="78">
        <f t="shared" si="118"/>
        <v>-0.13516672199999999</v>
      </c>
      <c r="E2537" s="78">
        <f t="shared" si="119"/>
        <v>-0.13516672199999999</v>
      </c>
      <c r="F2537" s="76">
        <f>VLOOKUP(L2537,Mapping!D:H,5,0)</f>
        <v>0</v>
      </c>
      <c r="G2537" s="1" t="s">
        <v>648</v>
      </c>
      <c r="H2537" s="1" t="s">
        <v>447</v>
      </c>
      <c r="I2537" s="1" t="s">
        <v>450</v>
      </c>
      <c r="J2537" s="6">
        <v>550000</v>
      </c>
      <c r="K2537" s="1" t="s">
        <v>752</v>
      </c>
      <c r="L2537" s="6">
        <v>553273</v>
      </c>
      <c r="M2537" s="2">
        <v>0</v>
      </c>
      <c r="N2537" s="1" t="s">
        <v>930</v>
      </c>
      <c r="O2537" s="1" t="s">
        <v>651</v>
      </c>
      <c r="P2537" s="2">
        <v>0</v>
      </c>
      <c r="Q2537" s="2">
        <v>0</v>
      </c>
      <c r="R2537" s="2">
        <v>-1351667.22</v>
      </c>
      <c r="S2537" s="2">
        <v>0</v>
      </c>
      <c r="T2537" s="2">
        <v>-1351667.22</v>
      </c>
      <c r="U2537" s="2">
        <v>0</v>
      </c>
      <c r="V2537" s="2">
        <v>0</v>
      </c>
      <c r="W2537" s="2">
        <v>0</v>
      </c>
      <c r="X2537" s="2">
        <v>-1351667.22</v>
      </c>
      <c r="Y2537" s="2">
        <v>0</v>
      </c>
      <c r="Z2537" s="2">
        <v>-1351667.22</v>
      </c>
      <c r="AA2537" s="2">
        <v>0</v>
      </c>
    </row>
    <row r="2538" spans="1:27" ht="15" customHeight="1" x14ac:dyDescent="0.25">
      <c r="A2538" s="75" t="str">
        <f t="shared" si="117"/>
        <v>LET1006.3</v>
      </c>
      <c r="B2538" s="75">
        <f>VLOOKUP(L2538,Mapping!D:F,3,0)</f>
        <v>6.3</v>
      </c>
      <c r="C2538" s="75" t="str">
        <f>VLOOKUP(L2538,Mapping!D:G,4,0)</f>
        <v>Mirror</v>
      </c>
      <c r="D2538" s="78">
        <f t="shared" si="118"/>
        <v>-2.24E-2</v>
      </c>
      <c r="E2538" s="78">
        <f t="shared" si="119"/>
        <v>-2.24E-2</v>
      </c>
      <c r="F2538" s="76">
        <f>VLOOKUP(L2538,Mapping!D:H,5,0)</f>
        <v>0</v>
      </c>
      <c r="G2538" s="1" t="s">
        <v>648</v>
      </c>
      <c r="H2538" s="1" t="s">
        <v>447</v>
      </c>
      <c r="I2538" s="1" t="s">
        <v>450</v>
      </c>
      <c r="J2538" s="6">
        <v>550000</v>
      </c>
      <c r="K2538" s="1" t="s">
        <v>752</v>
      </c>
      <c r="L2538" s="6">
        <v>553983</v>
      </c>
      <c r="M2538" s="2">
        <v>0</v>
      </c>
      <c r="N2538" s="1" t="s">
        <v>1025</v>
      </c>
      <c r="O2538" s="1" t="s">
        <v>651</v>
      </c>
      <c r="P2538" s="2">
        <v>0</v>
      </c>
      <c r="Q2538" s="2">
        <v>0</v>
      </c>
      <c r="R2538" s="2">
        <v>-224000</v>
      </c>
      <c r="S2538" s="2">
        <v>0</v>
      </c>
      <c r="T2538" s="2">
        <v>-224000</v>
      </c>
      <c r="U2538" s="2">
        <v>0</v>
      </c>
      <c r="V2538" s="2">
        <v>0</v>
      </c>
      <c r="W2538" s="2">
        <v>0</v>
      </c>
      <c r="X2538" s="2">
        <v>-224000</v>
      </c>
      <c r="Y2538" s="2">
        <v>0</v>
      </c>
      <c r="Z2538" s="2">
        <v>-224000</v>
      </c>
      <c r="AA2538" s="2">
        <v>0</v>
      </c>
    </row>
    <row r="2539" spans="1:27" ht="15" customHeight="1" x14ac:dyDescent="0.25">
      <c r="A2539" s="75" t="str">
        <f t="shared" si="117"/>
        <v>LET1006.3</v>
      </c>
      <c r="B2539" s="75">
        <f>VLOOKUP(L2539,Mapping!D:F,3,0)</f>
        <v>6.3</v>
      </c>
      <c r="C2539" s="75" t="str">
        <f>VLOOKUP(L2539,Mapping!D:G,4,0)</f>
        <v>Accrual</v>
      </c>
      <c r="D2539" s="78">
        <f t="shared" si="118"/>
        <v>-2.2527789999999999E-2</v>
      </c>
      <c r="E2539" s="78">
        <f t="shared" si="119"/>
        <v>-2.2527789999999999E-2</v>
      </c>
      <c r="F2539" s="76">
        <f>VLOOKUP(L2539,Mapping!D:H,5,0)</f>
        <v>0</v>
      </c>
      <c r="G2539" s="1" t="s">
        <v>648</v>
      </c>
      <c r="H2539" s="1" t="s">
        <v>447</v>
      </c>
      <c r="I2539" s="1" t="s">
        <v>450</v>
      </c>
      <c r="J2539" s="6">
        <v>550000</v>
      </c>
      <c r="K2539" s="1" t="s">
        <v>752</v>
      </c>
      <c r="L2539" s="6">
        <v>554526</v>
      </c>
      <c r="M2539" s="2">
        <v>0</v>
      </c>
      <c r="N2539" s="1" t="s">
        <v>767</v>
      </c>
      <c r="O2539" s="1" t="s">
        <v>651</v>
      </c>
      <c r="P2539" s="2">
        <v>0</v>
      </c>
      <c r="Q2539" s="2">
        <v>0</v>
      </c>
      <c r="R2539" s="2">
        <v>-225277.9</v>
      </c>
      <c r="S2539" s="2">
        <v>0</v>
      </c>
      <c r="T2539" s="2">
        <v>-225277.9</v>
      </c>
      <c r="U2539" s="2">
        <v>0</v>
      </c>
      <c r="V2539" s="2">
        <v>0</v>
      </c>
      <c r="W2539" s="2">
        <v>0</v>
      </c>
      <c r="X2539" s="2">
        <v>-225277.9</v>
      </c>
      <c r="Y2539" s="2">
        <v>0</v>
      </c>
      <c r="Z2539" s="2">
        <v>-225277.9</v>
      </c>
      <c r="AA2539" s="2">
        <v>0</v>
      </c>
    </row>
    <row r="2540" spans="1:27" ht="15" customHeight="1" x14ac:dyDescent="0.25">
      <c r="A2540" s="75" t="str">
        <f t="shared" si="117"/>
        <v>LET1006.3</v>
      </c>
      <c r="B2540" s="75">
        <f>VLOOKUP(L2540,Mapping!D:F,3,0)</f>
        <v>6.3</v>
      </c>
      <c r="C2540" s="75" t="str">
        <f>VLOOKUP(L2540,Mapping!D:G,4,0)</f>
        <v>Mirror</v>
      </c>
      <c r="D2540" s="78">
        <f t="shared" si="118"/>
        <v>-6.7545300000000001E-4</v>
      </c>
      <c r="E2540" s="78">
        <f t="shared" si="119"/>
        <v>-6.7545300000000001E-4</v>
      </c>
      <c r="F2540" s="76">
        <f>VLOOKUP(L2540,Mapping!D:H,5,0)</f>
        <v>0</v>
      </c>
      <c r="G2540" s="1" t="s">
        <v>648</v>
      </c>
      <c r="H2540" s="1" t="s">
        <v>447</v>
      </c>
      <c r="I2540" s="1" t="s">
        <v>450</v>
      </c>
      <c r="J2540" s="6">
        <v>550000</v>
      </c>
      <c r="K2540" s="1" t="s">
        <v>752</v>
      </c>
      <c r="L2540" s="6">
        <v>555157</v>
      </c>
      <c r="M2540" s="2">
        <v>0</v>
      </c>
      <c r="N2540" s="1" t="s">
        <v>770</v>
      </c>
      <c r="O2540" s="1" t="s">
        <v>651</v>
      </c>
      <c r="P2540" s="2">
        <v>0</v>
      </c>
      <c r="Q2540" s="2">
        <v>0</v>
      </c>
      <c r="R2540" s="2">
        <v>-6754.53</v>
      </c>
      <c r="S2540" s="2">
        <v>0</v>
      </c>
      <c r="T2540" s="2">
        <v>-6754.53</v>
      </c>
      <c r="U2540" s="2">
        <v>0</v>
      </c>
      <c r="V2540" s="2">
        <v>0</v>
      </c>
      <c r="W2540" s="2">
        <v>0</v>
      </c>
      <c r="X2540" s="2">
        <v>-6754.53</v>
      </c>
      <c r="Y2540" s="2">
        <v>0</v>
      </c>
      <c r="Z2540" s="2">
        <v>-6754.53</v>
      </c>
      <c r="AA2540" s="2">
        <v>0</v>
      </c>
    </row>
    <row r="2541" spans="1:27" ht="15" customHeight="1" x14ac:dyDescent="0.25">
      <c r="A2541" s="75" t="str">
        <f t="shared" si="117"/>
        <v>LET1006.3</v>
      </c>
      <c r="B2541" s="75">
        <f>VLOOKUP(L2541,Mapping!D:F,3,0)</f>
        <v>6.3</v>
      </c>
      <c r="C2541" s="75" t="str">
        <f>VLOOKUP(L2541,Mapping!D:G,4,0)</f>
        <v>Mirror</v>
      </c>
      <c r="D2541" s="78">
        <f t="shared" si="118"/>
        <v>-1.2493399999999999E-4</v>
      </c>
      <c r="E2541" s="78">
        <f t="shared" si="119"/>
        <v>-1.2493399999999999E-4</v>
      </c>
      <c r="F2541" s="76">
        <f>VLOOKUP(L2541,Mapping!D:H,5,0)</f>
        <v>0</v>
      </c>
      <c r="G2541" s="1" t="s">
        <v>648</v>
      </c>
      <c r="H2541" s="1" t="s">
        <v>447</v>
      </c>
      <c r="I2541" s="1" t="s">
        <v>450</v>
      </c>
      <c r="J2541" s="6">
        <v>550000</v>
      </c>
      <c r="K2541" s="1" t="s">
        <v>752</v>
      </c>
      <c r="L2541" s="6">
        <v>555204</v>
      </c>
      <c r="M2541" s="2">
        <v>0</v>
      </c>
      <c r="N2541" s="1" t="s">
        <v>771</v>
      </c>
      <c r="O2541" s="1" t="s">
        <v>651</v>
      </c>
      <c r="P2541" s="2">
        <v>0</v>
      </c>
      <c r="Q2541" s="2">
        <v>0</v>
      </c>
      <c r="R2541" s="2">
        <v>-1249.3399999999999</v>
      </c>
      <c r="S2541" s="2">
        <v>0</v>
      </c>
      <c r="T2541" s="2">
        <v>-1249.3399999999999</v>
      </c>
      <c r="U2541" s="2">
        <v>0</v>
      </c>
      <c r="V2541" s="2">
        <v>0</v>
      </c>
      <c r="W2541" s="2">
        <v>0</v>
      </c>
      <c r="X2541" s="2">
        <v>-1249.3399999999999</v>
      </c>
      <c r="Y2541" s="2">
        <v>0</v>
      </c>
      <c r="Z2541" s="2">
        <v>-1249.3399999999999</v>
      </c>
      <c r="AA2541" s="2">
        <v>0</v>
      </c>
    </row>
    <row r="2542" spans="1:27" ht="15" customHeight="1" x14ac:dyDescent="0.25">
      <c r="A2542" s="75" t="str">
        <f t="shared" si="117"/>
        <v>LET1006.1</v>
      </c>
      <c r="B2542" s="75">
        <f>VLOOKUP(L2542,Mapping!D:F,3,0)</f>
        <v>6.1</v>
      </c>
      <c r="C2542" s="75" t="str">
        <f>VLOOKUP(L2542,Mapping!D:G,4,0)</f>
        <v>Accrual</v>
      </c>
      <c r="D2542" s="78">
        <f t="shared" si="118"/>
        <v>-1.9497382000000001E-2</v>
      </c>
      <c r="E2542" s="78">
        <f t="shared" si="119"/>
        <v>-1.9497382000000001E-2</v>
      </c>
      <c r="F2542" s="76">
        <f>VLOOKUP(L2542,Mapping!D:H,5,0)</f>
        <v>0</v>
      </c>
      <c r="G2542" s="1" t="s">
        <v>648</v>
      </c>
      <c r="H2542" s="1" t="s">
        <v>447</v>
      </c>
      <c r="I2542" s="1" t="s">
        <v>450</v>
      </c>
      <c r="J2542" s="6">
        <v>550000</v>
      </c>
      <c r="K2542" s="1" t="s">
        <v>752</v>
      </c>
      <c r="L2542" s="6">
        <v>555597</v>
      </c>
      <c r="M2542" s="2">
        <v>0</v>
      </c>
      <c r="N2542" s="1" t="s">
        <v>772</v>
      </c>
      <c r="O2542" s="1" t="s">
        <v>651</v>
      </c>
      <c r="P2542" s="2">
        <v>0</v>
      </c>
      <c r="Q2542" s="2">
        <v>0</v>
      </c>
      <c r="R2542" s="2">
        <v>-194973.82</v>
      </c>
      <c r="S2542" s="2">
        <v>0</v>
      </c>
      <c r="T2542" s="2">
        <v>-194973.82</v>
      </c>
      <c r="U2542" s="2">
        <v>0</v>
      </c>
      <c r="V2542" s="2">
        <v>0</v>
      </c>
      <c r="W2542" s="2">
        <v>0</v>
      </c>
      <c r="X2542" s="2">
        <v>-194973.82</v>
      </c>
      <c r="Y2542" s="2">
        <v>0</v>
      </c>
      <c r="Z2542" s="2">
        <v>-194973.82</v>
      </c>
      <c r="AA2542" s="2">
        <v>0</v>
      </c>
    </row>
    <row r="2543" spans="1:27" ht="15" customHeight="1" x14ac:dyDescent="0.25">
      <c r="A2543" s="75" t="str">
        <f t="shared" si="117"/>
        <v>LET1006.1</v>
      </c>
      <c r="B2543" s="75">
        <f>VLOOKUP(L2543,Mapping!D:F,3,0)</f>
        <v>6.1</v>
      </c>
      <c r="C2543" s="75" t="str">
        <f>VLOOKUP(L2543,Mapping!D:G,4,0)</f>
        <v>Accrual</v>
      </c>
      <c r="D2543" s="78">
        <f t="shared" si="118"/>
        <v>-1.9497382000000001E-2</v>
      </c>
      <c r="E2543" s="78">
        <f t="shared" si="119"/>
        <v>-1.9497382000000001E-2</v>
      </c>
      <c r="F2543" s="76">
        <f>VLOOKUP(L2543,Mapping!D:H,5,0)</f>
        <v>0</v>
      </c>
      <c r="G2543" s="1" t="s">
        <v>648</v>
      </c>
      <c r="H2543" s="1" t="s">
        <v>447</v>
      </c>
      <c r="I2543" s="1" t="s">
        <v>450</v>
      </c>
      <c r="J2543" s="6">
        <v>550000</v>
      </c>
      <c r="K2543" s="1" t="s">
        <v>752</v>
      </c>
      <c r="L2543" s="6">
        <v>555598</v>
      </c>
      <c r="M2543" s="2">
        <v>0</v>
      </c>
      <c r="N2543" s="1" t="s">
        <v>773</v>
      </c>
      <c r="O2543" s="1" t="s">
        <v>651</v>
      </c>
      <c r="P2543" s="2">
        <v>0</v>
      </c>
      <c r="Q2543" s="2">
        <v>0</v>
      </c>
      <c r="R2543" s="2">
        <v>-194973.82</v>
      </c>
      <c r="S2543" s="2">
        <v>0</v>
      </c>
      <c r="T2543" s="2">
        <v>-194973.82</v>
      </c>
      <c r="U2543" s="2">
        <v>0</v>
      </c>
      <c r="V2543" s="2">
        <v>0</v>
      </c>
      <c r="W2543" s="2">
        <v>0</v>
      </c>
      <c r="X2543" s="2">
        <v>-194973.82</v>
      </c>
      <c r="Y2543" s="2">
        <v>0</v>
      </c>
      <c r="Z2543" s="2">
        <v>-194973.82</v>
      </c>
      <c r="AA2543" s="2">
        <v>0</v>
      </c>
    </row>
    <row r="2544" spans="1:27" ht="15" customHeight="1" x14ac:dyDescent="0.25">
      <c r="A2544" s="75" t="str">
        <f t="shared" si="117"/>
        <v>LET1006.1</v>
      </c>
      <c r="B2544" s="75">
        <f>VLOOKUP(L2544,Mapping!D:F,3,0)</f>
        <v>6.1</v>
      </c>
      <c r="C2544" s="75" t="str">
        <f>VLOOKUP(L2544,Mapping!D:G,4,0)</f>
        <v>Accrual</v>
      </c>
      <c r="D2544" s="78">
        <f t="shared" si="118"/>
        <v>4.8075999999999998E-5</v>
      </c>
      <c r="E2544" s="78">
        <f t="shared" si="119"/>
        <v>4.8075999999999998E-5</v>
      </c>
      <c r="F2544" s="76">
        <f>VLOOKUP(L2544,Mapping!D:H,5,0)</f>
        <v>0</v>
      </c>
      <c r="G2544" s="1" t="s">
        <v>648</v>
      </c>
      <c r="H2544" s="1" t="s">
        <v>447</v>
      </c>
      <c r="I2544" s="1" t="s">
        <v>450</v>
      </c>
      <c r="J2544" s="6">
        <v>550000</v>
      </c>
      <c r="K2544" s="1" t="s">
        <v>752</v>
      </c>
      <c r="L2544" s="6">
        <v>555619</v>
      </c>
      <c r="M2544" s="2">
        <v>0</v>
      </c>
      <c r="N2544" s="1" t="s">
        <v>931</v>
      </c>
      <c r="O2544" s="1" t="s">
        <v>651</v>
      </c>
      <c r="P2544" s="2">
        <v>0</v>
      </c>
      <c r="Q2544" s="2">
        <v>0</v>
      </c>
      <c r="R2544" s="2">
        <v>0</v>
      </c>
      <c r="S2544" s="2">
        <v>480.76</v>
      </c>
      <c r="T2544" s="2">
        <v>0</v>
      </c>
      <c r="U2544" s="2">
        <v>480.76</v>
      </c>
      <c r="V2544" s="2">
        <v>0</v>
      </c>
      <c r="W2544" s="2">
        <v>0</v>
      </c>
      <c r="X2544" s="2">
        <v>0</v>
      </c>
      <c r="Y2544" s="2">
        <v>480.76</v>
      </c>
      <c r="Z2544" s="2">
        <v>0</v>
      </c>
      <c r="AA2544" s="2">
        <v>480.76</v>
      </c>
    </row>
    <row r="2545" spans="1:27" ht="15" customHeight="1" x14ac:dyDescent="0.25">
      <c r="A2545" s="75" t="str">
        <f t="shared" si="117"/>
        <v>LET1006.1</v>
      </c>
      <c r="B2545" s="75">
        <f>VLOOKUP(L2545,Mapping!D:F,3,0)</f>
        <v>6.1</v>
      </c>
      <c r="C2545" s="75" t="str">
        <f>VLOOKUP(L2545,Mapping!D:G,4,0)</f>
        <v>Accrual</v>
      </c>
      <c r="D2545" s="78">
        <f t="shared" si="118"/>
        <v>4.8075999999999998E-5</v>
      </c>
      <c r="E2545" s="78">
        <f t="shared" si="119"/>
        <v>4.8075999999999998E-5</v>
      </c>
      <c r="F2545" s="76">
        <f>VLOOKUP(L2545,Mapping!D:H,5,0)</f>
        <v>0</v>
      </c>
      <c r="G2545" s="1" t="s">
        <v>648</v>
      </c>
      <c r="H2545" s="1" t="s">
        <v>447</v>
      </c>
      <c r="I2545" s="1" t="s">
        <v>450</v>
      </c>
      <c r="J2545" s="6">
        <v>550000</v>
      </c>
      <c r="K2545" s="1" t="s">
        <v>752</v>
      </c>
      <c r="L2545" s="6">
        <v>555620</v>
      </c>
      <c r="M2545" s="2">
        <v>0</v>
      </c>
      <c r="N2545" s="1" t="s">
        <v>932</v>
      </c>
      <c r="O2545" s="1" t="s">
        <v>651</v>
      </c>
      <c r="P2545" s="2">
        <v>0</v>
      </c>
      <c r="Q2545" s="2">
        <v>0</v>
      </c>
      <c r="R2545" s="2">
        <v>0</v>
      </c>
      <c r="S2545" s="2">
        <v>480.76</v>
      </c>
      <c r="T2545" s="2">
        <v>0</v>
      </c>
      <c r="U2545" s="2">
        <v>480.76</v>
      </c>
      <c r="V2545" s="2">
        <v>0</v>
      </c>
      <c r="W2545" s="2">
        <v>0</v>
      </c>
      <c r="X2545" s="2">
        <v>0</v>
      </c>
      <c r="Y2545" s="2">
        <v>480.76</v>
      </c>
      <c r="Z2545" s="2">
        <v>0</v>
      </c>
      <c r="AA2545" s="2">
        <v>480.76</v>
      </c>
    </row>
    <row r="2546" spans="1:27" ht="15" customHeight="1" x14ac:dyDescent="0.25">
      <c r="A2546" s="75" t="str">
        <f t="shared" si="117"/>
        <v>LET1006.3</v>
      </c>
      <c r="B2546" s="75">
        <f>VLOOKUP(L2546,Mapping!D:F,3,0)</f>
        <v>6.3</v>
      </c>
      <c r="C2546" s="75" t="str">
        <f>VLOOKUP(L2546,Mapping!D:G,4,0)</f>
        <v>Mirror</v>
      </c>
      <c r="D2546" s="78">
        <f t="shared" si="118"/>
        <v>-3.5117000000000003E-5</v>
      </c>
      <c r="E2546" s="78">
        <f t="shared" si="119"/>
        <v>-3.5117000000000003E-5</v>
      </c>
      <c r="F2546" s="76">
        <f>VLOOKUP(L2546,Mapping!D:H,5,0)</f>
        <v>0</v>
      </c>
      <c r="G2546" s="1" t="s">
        <v>648</v>
      </c>
      <c r="H2546" s="1" t="s">
        <v>447</v>
      </c>
      <c r="I2546" s="1" t="s">
        <v>450</v>
      </c>
      <c r="J2546" s="6">
        <v>550000</v>
      </c>
      <c r="K2546" s="1" t="s">
        <v>752</v>
      </c>
      <c r="L2546" s="6">
        <v>556421</v>
      </c>
      <c r="M2546" s="2">
        <v>0</v>
      </c>
      <c r="N2546" s="1" t="s">
        <v>776</v>
      </c>
      <c r="O2546" s="1" t="s">
        <v>651</v>
      </c>
      <c r="P2546" s="2">
        <v>0</v>
      </c>
      <c r="Q2546" s="2">
        <v>0</v>
      </c>
      <c r="R2546" s="2">
        <v>-351.17</v>
      </c>
      <c r="S2546" s="2">
        <v>0</v>
      </c>
      <c r="T2546" s="2">
        <v>-351.17</v>
      </c>
      <c r="U2546" s="2">
        <v>0</v>
      </c>
      <c r="V2546" s="2">
        <v>0</v>
      </c>
      <c r="W2546" s="2">
        <v>0</v>
      </c>
      <c r="X2546" s="2">
        <v>-351.17</v>
      </c>
      <c r="Y2546" s="2">
        <v>0</v>
      </c>
      <c r="Z2546" s="2">
        <v>-351.17</v>
      </c>
      <c r="AA2546" s="2">
        <v>0</v>
      </c>
    </row>
    <row r="2547" spans="1:27" ht="15" customHeight="1" x14ac:dyDescent="0.25">
      <c r="A2547" s="75" t="str">
        <f t="shared" si="117"/>
        <v>LET1006.1</v>
      </c>
      <c r="B2547" s="75">
        <f>VLOOKUP(L2547,Mapping!D:F,3,0)</f>
        <v>6.1</v>
      </c>
      <c r="C2547" s="75" t="str">
        <f>VLOOKUP(L2547,Mapping!D:G,4,0)</f>
        <v>Accrual</v>
      </c>
      <c r="D2547" s="78">
        <f t="shared" si="118"/>
        <v>-0.21610275600000001</v>
      </c>
      <c r="E2547" s="78">
        <f t="shared" si="119"/>
        <v>-0.21610275600000001</v>
      </c>
      <c r="F2547" s="76">
        <f>VLOOKUP(L2547,Mapping!D:H,5,0)</f>
        <v>0</v>
      </c>
      <c r="G2547" s="1" t="s">
        <v>648</v>
      </c>
      <c r="H2547" s="1" t="s">
        <v>447</v>
      </c>
      <c r="I2547" s="1" t="s">
        <v>450</v>
      </c>
      <c r="J2547" s="6">
        <v>555100</v>
      </c>
      <c r="K2547" s="1" t="s">
        <v>777</v>
      </c>
      <c r="L2547" s="6">
        <v>555190</v>
      </c>
      <c r="M2547" s="2">
        <v>0</v>
      </c>
      <c r="N2547" s="1" t="s">
        <v>933</v>
      </c>
      <c r="O2547" s="1" t="s">
        <v>651</v>
      </c>
      <c r="P2547" s="2">
        <v>0</v>
      </c>
      <c r="Q2547" s="2">
        <v>0</v>
      </c>
      <c r="R2547" s="2">
        <v>-2161027.56</v>
      </c>
      <c r="S2547" s="2">
        <v>0</v>
      </c>
      <c r="T2547" s="2">
        <v>-2161027.56</v>
      </c>
      <c r="U2547" s="2">
        <v>0</v>
      </c>
      <c r="V2547" s="2">
        <v>0</v>
      </c>
      <c r="W2547" s="2">
        <v>0</v>
      </c>
      <c r="X2547" s="2">
        <v>-2161027.56</v>
      </c>
      <c r="Y2547" s="2">
        <v>0</v>
      </c>
      <c r="Z2547" s="2">
        <v>-2161027.56</v>
      </c>
      <c r="AA2547" s="2">
        <v>0</v>
      </c>
    </row>
    <row r="2548" spans="1:27" ht="15" customHeight="1" x14ac:dyDescent="0.25">
      <c r="A2548" s="75" t="str">
        <f t="shared" si="117"/>
        <v>LET1006.1</v>
      </c>
      <c r="B2548" s="75">
        <f>VLOOKUP(L2548,Mapping!D:F,3,0)</f>
        <v>6.1</v>
      </c>
      <c r="C2548" s="75" t="str">
        <f>VLOOKUP(L2548,Mapping!D:G,4,0)</f>
        <v>Accrual</v>
      </c>
      <c r="D2548" s="78">
        <f t="shared" si="118"/>
        <v>-0.11864406699999999</v>
      </c>
      <c r="E2548" s="78">
        <f t="shared" si="119"/>
        <v>-0.11864406699999999</v>
      </c>
      <c r="F2548" s="76">
        <f>VLOOKUP(L2548,Mapping!D:H,5,0)</f>
        <v>0</v>
      </c>
      <c r="G2548" s="1" t="s">
        <v>648</v>
      </c>
      <c r="H2548" s="1" t="s">
        <v>447</v>
      </c>
      <c r="I2548" s="1" t="s">
        <v>450</v>
      </c>
      <c r="J2548" s="6">
        <v>555100</v>
      </c>
      <c r="K2548" s="1" t="s">
        <v>777</v>
      </c>
      <c r="L2548" s="6">
        <v>557773</v>
      </c>
      <c r="M2548" s="2">
        <v>0</v>
      </c>
      <c r="N2548" s="1" t="s">
        <v>1028</v>
      </c>
      <c r="O2548" s="1" t="s">
        <v>651</v>
      </c>
      <c r="P2548" s="2">
        <v>0</v>
      </c>
      <c r="Q2548" s="2">
        <v>0</v>
      </c>
      <c r="R2548" s="2">
        <v>-1186440.67</v>
      </c>
      <c r="S2548" s="2">
        <v>0</v>
      </c>
      <c r="T2548" s="2">
        <v>-1186440.67</v>
      </c>
      <c r="U2548" s="2">
        <v>0</v>
      </c>
      <c r="V2548" s="2">
        <v>0</v>
      </c>
      <c r="W2548" s="2">
        <v>0</v>
      </c>
      <c r="X2548" s="2">
        <v>-1186440.67</v>
      </c>
      <c r="Y2548" s="2">
        <v>0</v>
      </c>
      <c r="Z2548" s="2">
        <v>-1186440.67</v>
      </c>
      <c r="AA2548" s="2">
        <v>0</v>
      </c>
    </row>
    <row r="2549" spans="1:27" ht="15" customHeight="1" x14ac:dyDescent="0.25">
      <c r="A2549" s="75" t="str">
        <f t="shared" si="117"/>
        <v>LET1006.1</v>
      </c>
      <c r="B2549" s="75">
        <f>VLOOKUP(L2549,Mapping!D:F,3,0)</f>
        <v>6.1</v>
      </c>
      <c r="C2549" s="75" t="str">
        <f>VLOOKUP(L2549,Mapping!D:G,4,0)</f>
        <v>Accrual</v>
      </c>
      <c r="D2549" s="78">
        <f t="shared" si="118"/>
        <v>-1.0677966000000001E-2</v>
      </c>
      <c r="E2549" s="78">
        <f t="shared" si="119"/>
        <v>-1.0677966000000001E-2</v>
      </c>
      <c r="F2549" s="76">
        <f>VLOOKUP(L2549,Mapping!D:H,5,0)</f>
        <v>0</v>
      </c>
      <c r="G2549" s="1" t="s">
        <v>648</v>
      </c>
      <c r="H2549" s="1" t="s">
        <v>447</v>
      </c>
      <c r="I2549" s="1" t="s">
        <v>450</v>
      </c>
      <c r="J2549" s="6">
        <v>555100</v>
      </c>
      <c r="K2549" s="1" t="s">
        <v>777</v>
      </c>
      <c r="L2549" s="6">
        <v>557774</v>
      </c>
      <c r="M2549" s="2">
        <v>0</v>
      </c>
      <c r="N2549" s="1" t="s">
        <v>1029</v>
      </c>
      <c r="O2549" s="1" t="s">
        <v>651</v>
      </c>
      <c r="P2549" s="2">
        <v>0</v>
      </c>
      <c r="Q2549" s="2">
        <v>0</v>
      </c>
      <c r="R2549" s="2">
        <v>-106779.66</v>
      </c>
      <c r="S2549" s="2">
        <v>0</v>
      </c>
      <c r="T2549" s="2">
        <v>-106779.66</v>
      </c>
      <c r="U2549" s="2">
        <v>0</v>
      </c>
      <c r="V2549" s="2">
        <v>0</v>
      </c>
      <c r="W2549" s="2">
        <v>0</v>
      </c>
      <c r="X2549" s="2">
        <v>-106779.66</v>
      </c>
      <c r="Y2549" s="2">
        <v>0</v>
      </c>
      <c r="Z2549" s="2">
        <v>-106779.66</v>
      </c>
      <c r="AA2549" s="2">
        <v>0</v>
      </c>
    </row>
    <row r="2550" spans="1:27" ht="15" customHeight="1" x14ac:dyDescent="0.25">
      <c r="A2550" s="75" t="str">
        <f t="shared" si="117"/>
        <v>LET1006.1</v>
      </c>
      <c r="B2550" s="75">
        <f>VLOOKUP(L2550,Mapping!D:F,3,0)</f>
        <v>6.1</v>
      </c>
      <c r="C2550" s="75" t="str">
        <f>VLOOKUP(L2550,Mapping!D:G,4,0)</f>
        <v>Accrual</v>
      </c>
      <c r="D2550" s="78">
        <f t="shared" si="118"/>
        <v>-1.0677966000000001E-2</v>
      </c>
      <c r="E2550" s="78">
        <f t="shared" si="119"/>
        <v>-1.0677966000000001E-2</v>
      </c>
      <c r="F2550" s="76">
        <f>VLOOKUP(L2550,Mapping!D:H,5,0)</f>
        <v>0</v>
      </c>
      <c r="G2550" s="1" t="s">
        <v>648</v>
      </c>
      <c r="H2550" s="1" t="s">
        <v>447</v>
      </c>
      <c r="I2550" s="1" t="s">
        <v>450</v>
      </c>
      <c r="J2550" s="6">
        <v>555100</v>
      </c>
      <c r="K2550" s="1" t="s">
        <v>777</v>
      </c>
      <c r="L2550" s="6">
        <v>557775</v>
      </c>
      <c r="M2550" s="2">
        <v>0</v>
      </c>
      <c r="N2550" s="1" t="s">
        <v>1030</v>
      </c>
      <c r="O2550" s="1" t="s">
        <v>651</v>
      </c>
      <c r="P2550" s="2">
        <v>0</v>
      </c>
      <c r="Q2550" s="2">
        <v>0</v>
      </c>
      <c r="R2550" s="2">
        <v>-106779.66</v>
      </c>
      <c r="S2550" s="2">
        <v>0</v>
      </c>
      <c r="T2550" s="2">
        <v>-106779.66</v>
      </c>
      <c r="U2550" s="2">
        <v>0</v>
      </c>
      <c r="V2550" s="2">
        <v>0</v>
      </c>
      <c r="W2550" s="2">
        <v>0</v>
      </c>
      <c r="X2550" s="2">
        <v>-106779.66</v>
      </c>
      <c r="Y2550" s="2">
        <v>0</v>
      </c>
      <c r="Z2550" s="2">
        <v>-106779.66</v>
      </c>
      <c r="AA2550" s="2">
        <v>0</v>
      </c>
    </row>
    <row r="2551" spans="1:27" ht="15" customHeight="1" x14ac:dyDescent="0.25">
      <c r="A2551" s="75" t="str">
        <f t="shared" si="117"/>
        <v>LET1006.3</v>
      </c>
      <c r="B2551" s="75">
        <f>VLOOKUP(L2551,Mapping!D:F,3,0)</f>
        <v>6.3</v>
      </c>
      <c r="C2551" s="75" t="str">
        <f>VLOOKUP(L2551,Mapping!D:G,4,0)</f>
        <v>Accrual</v>
      </c>
      <c r="D2551" s="78">
        <f t="shared" si="118"/>
        <v>0.13999999899999999</v>
      </c>
      <c r="E2551" s="78">
        <f t="shared" si="119"/>
        <v>0.13999999899999999</v>
      </c>
      <c r="F2551" s="76">
        <f>VLOOKUP(L2551,Mapping!D:H,5,0)</f>
        <v>0</v>
      </c>
      <c r="G2551" s="1" t="s">
        <v>648</v>
      </c>
      <c r="H2551" s="1" t="s">
        <v>447</v>
      </c>
      <c r="I2551" s="1" t="s">
        <v>450</v>
      </c>
      <c r="J2551" s="6">
        <v>555100</v>
      </c>
      <c r="K2551" s="1" t="s">
        <v>777</v>
      </c>
      <c r="L2551" s="6">
        <v>557776</v>
      </c>
      <c r="M2551" s="2">
        <v>0</v>
      </c>
      <c r="N2551" s="1" t="s">
        <v>1031</v>
      </c>
      <c r="O2551" s="1" t="s">
        <v>651</v>
      </c>
      <c r="P2551" s="2">
        <v>0</v>
      </c>
      <c r="Q2551" s="2">
        <v>0</v>
      </c>
      <c r="R2551" s="2">
        <v>0</v>
      </c>
      <c r="S2551" s="2">
        <v>1399999.99</v>
      </c>
      <c r="T2551" s="2">
        <v>0</v>
      </c>
      <c r="U2551" s="2">
        <v>1399999.99</v>
      </c>
      <c r="V2551" s="2">
        <v>0</v>
      </c>
      <c r="W2551" s="2">
        <v>0</v>
      </c>
      <c r="X2551" s="2">
        <v>0</v>
      </c>
      <c r="Y2551" s="2">
        <v>1399999.99</v>
      </c>
      <c r="Z2551" s="2">
        <v>0</v>
      </c>
      <c r="AA2551" s="2">
        <v>1399999.99</v>
      </c>
    </row>
    <row r="2552" spans="1:27" ht="15" customHeight="1" x14ac:dyDescent="0.25">
      <c r="A2552" s="75" t="str">
        <f t="shared" si="117"/>
        <v>LETAXPIgnore</v>
      </c>
      <c r="B2552" s="75" t="str">
        <f>VLOOKUP(L2552,Mapping!D:F,3,0)</f>
        <v>Ignore</v>
      </c>
      <c r="C2552" s="75" t="str">
        <f>VLOOKUP(L2552,Mapping!D:G,4,0)</f>
        <v>Ignore</v>
      </c>
      <c r="D2552" s="78">
        <f t="shared" si="118"/>
        <v>-6.619895681</v>
      </c>
      <c r="E2552" s="78">
        <f t="shared" si="119"/>
        <v>-251.71066056799998</v>
      </c>
      <c r="F2552" s="76" t="str">
        <f>VLOOKUP(L2552,Mapping!D:H,5,0)</f>
        <v>AUM</v>
      </c>
      <c r="G2552" s="1" t="s">
        <v>648</v>
      </c>
      <c r="H2552" s="1" t="s">
        <v>455</v>
      </c>
      <c r="I2552" s="1" t="s">
        <v>458</v>
      </c>
      <c r="J2552" s="6">
        <v>101000</v>
      </c>
      <c r="K2552" s="1" t="s">
        <v>806</v>
      </c>
      <c r="L2552" s="6">
        <v>101100</v>
      </c>
      <c r="M2552" s="2">
        <v>0</v>
      </c>
      <c r="N2552" s="1" t="s">
        <v>807</v>
      </c>
      <c r="O2552" s="1" t="s">
        <v>651</v>
      </c>
      <c r="P2552" s="2">
        <v>-2450907648.8699999</v>
      </c>
      <c r="Q2552" s="2">
        <v>0</v>
      </c>
      <c r="R2552" s="2">
        <v>-66198956.810000002</v>
      </c>
      <c r="S2552" s="2">
        <v>0</v>
      </c>
      <c r="T2552" s="2">
        <v>-2517106605.6799998</v>
      </c>
      <c r="U2552" s="2">
        <v>0</v>
      </c>
      <c r="V2552" s="2">
        <v>-2450907648.8699999</v>
      </c>
      <c r="W2552" s="2">
        <v>0</v>
      </c>
      <c r="X2552" s="2">
        <v>-66198956.810000002</v>
      </c>
      <c r="Y2552" s="2">
        <v>0</v>
      </c>
      <c r="Z2552" s="2">
        <v>-2517106605.6799998</v>
      </c>
      <c r="AA2552" s="2">
        <v>0</v>
      </c>
    </row>
    <row r="2553" spans="1:27" ht="15" customHeight="1" x14ac:dyDescent="0.25">
      <c r="A2553" s="75" t="str">
        <f t="shared" si="117"/>
        <v>LETAXPIgnore</v>
      </c>
      <c r="B2553" s="75" t="str">
        <f>VLOOKUP(L2553,Mapping!D:F,3,0)</f>
        <v>Ignore</v>
      </c>
      <c r="C2553" s="75" t="str">
        <f>VLOOKUP(L2553,Mapping!D:G,4,0)</f>
        <v>Ignore</v>
      </c>
      <c r="D2553" s="78">
        <f t="shared" si="118"/>
        <v>0</v>
      </c>
      <c r="E2553" s="78">
        <f t="shared" si="119"/>
        <v>-2.0000000000000001E-9</v>
      </c>
      <c r="F2553" s="76" t="str">
        <f>VLOOKUP(L2553,Mapping!D:H,5,0)</f>
        <v>AUM</v>
      </c>
      <c r="G2553" s="1" t="s">
        <v>648</v>
      </c>
      <c r="H2553" s="1" t="s">
        <v>455</v>
      </c>
      <c r="I2553" s="1" t="s">
        <v>458</v>
      </c>
      <c r="J2553" s="6">
        <v>105000</v>
      </c>
      <c r="K2553" s="1" t="s">
        <v>654</v>
      </c>
      <c r="L2553" s="6">
        <v>105100</v>
      </c>
      <c r="M2553" s="2">
        <v>0</v>
      </c>
      <c r="N2553" s="1" t="s">
        <v>655</v>
      </c>
      <c r="O2553" s="1" t="s">
        <v>651</v>
      </c>
      <c r="P2553" s="2">
        <v>-0.02</v>
      </c>
      <c r="Q2553" s="2">
        <v>0</v>
      </c>
      <c r="R2553" s="2">
        <v>0</v>
      </c>
      <c r="S2553" s="2">
        <v>0</v>
      </c>
      <c r="T2553" s="2">
        <v>-0.02</v>
      </c>
      <c r="U2553" s="2">
        <v>0</v>
      </c>
      <c r="V2553" s="2">
        <v>-0.02</v>
      </c>
      <c r="W2553" s="2">
        <v>0</v>
      </c>
      <c r="X2553" s="2">
        <v>0</v>
      </c>
      <c r="Y2553" s="2">
        <v>0</v>
      </c>
      <c r="Z2553" s="2">
        <v>-0.02</v>
      </c>
      <c r="AA2553" s="2">
        <v>0</v>
      </c>
    </row>
    <row r="2554" spans="1:27" ht="15" customHeight="1" x14ac:dyDescent="0.25">
      <c r="A2554" s="75" t="str">
        <f t="shared" si="117"/>
        <v>LETAXPIgnore</v>
      </c>
      <c r="B2554" s="75" t="str">
        <f>VLOOKUP(L2554,Mapping!D:F,3,0)</f>
        <v>Ignore</v>
      </c>
      <c r="C2554" s="75" t="str">
        <f>VLOOKUP(L2554,Mapping!D:G,4,0)</f>
        <v>Ignore</v>
      </c>
      <c r="D2554" s="78">
        <f t="shared" si="118"/>
        <v>6.1629050000000006E-3</v>
      </c>
      <c r="E2554" s="78">
        <f t="shared" si="119"/>
        <v>-8.1306745999999999E-2</v>
      </c>
      <c r="F2554" s="76" t="str">
        <f>VLOOKUP(L2554,Mapping!D:H,5,0)</f>
        <v>AUM</v>
      </c>
      <c r="G2554" s="1" t="s">
        <v>648</v>
      </c>
      <c r="H2554" s="1" t="s">
        <v>455</v>
      </c>
      <c r="I2554" s="1" t="s">
        <v>458</v>
      </c>
      <c r="J2554" s="6">
        <v>110000</v>
      </c>
      <c r="K2554" s="1" t="s">
        <v>656</v>
      </c>
      <c r="L2554" s="6">
        <v>110116</v>
      </c>
      <c r="M2554" s="2">
        <v>0</v>
      </c>
      <c r="N2554" s="1" t="s">
        <v>659</v>
      </c>
      <c r="O2554" s="1" t="s">
        <v>651</v>
      </c>
      <c r="P2554" s="2">
        <v>-874696.51</v>
      </c>
      <c r="Q2554" s="2">
        <v>0</v>
      </c>
      <c r="R2554" s="2">
        <v>0</v>
      </c>
      <c r="S2554" s="2">
        <v>61629.05</v>
      </c>
      <c r="T2554" s="2">
        <v>-813067.46</v>
      </c>
      <c r="U2554" s="2">
        <v>0</v>
      </c>
      <c r="V2554" s="2">
        <v>-874696.51</v>
      </c>
      <c r="W2554" s="2">
        <v>0</v>
      </c>
      <c r="X2554" s="2">
        <v>0</v>
      </c>
      <c r="Y2554" s="2">
        <v>61629.05</v>
      </c>
      <c r="Z2554" s="2">
        <v>-813067.46</v>
      </c>
      <c r="AA2554" s="2">
        <v>0</v>
      </c>
    </row>
    <row r="2555" spans="1:27" ht="15" customHeight="1" x14ac:dyDescent="0.25">
      <c r="A2555" s="75" t="str">
        <f t="shared" si="117"/>
        <v>LETAXPIgnore</v>
      </c>
      <c r="B2555" s="75" t="str">
        <f>VLOOKUP(L2555,Mapping!D:F,3,0)</f>
        <v>Ignore</v>
      </c>
      <c r="C2555" s="75" t="str">
        <f>VLOOKUP(L2555,Mapping!D:G,4,0)</f>
        <v>Ignore</v>
      </c>
      <c r="D2555" s="78">
        <f t="shared" si="118"/>
        <v>-2.2418464999999999E-2</v>
      </c>
      <c r="E2555" s="78">
        <f t="shared" si="119"/>
        <v>-2.2418464999999999E-2</v>
      </c>
      <c r="F2555" s="76" t="str">
        <f>VLOOKUP(L2555,Mapping!D:H,5,0)</f>
        <v>AUM</v>
      </c>
      <c r="G2555" s="1" t="s">
        <v>648</v>
      </c>
      <c r="H2555" s="1" t="s">
        <v>455</v>
      </c>
      <c r="I2555" s="1" t="s">
        <v>458</v>
      </c>
      <c r="J2555" s="6">
        <v>110000</v>
      </c>
      <c r="K2555" s="1" t="s">
        <v>656</v>
      </c>
      <c r="L2555" s="6">
        <v>110125</v>
      </c>
      <c r="M2555" s="2">
        <v>0</v>
      </c>
      <c r="N2555" s="1" t="s">
        <v>1713</v>
      </c>
      <c r="O2555" s="1" t="s">
        <v>651</v>
      </c>
      <c r="P2555" s="2">
        <v>0</v>
      </c>
      <c r="Q2555" s="2">
        <v>0</v>
      </c>
      <c r="R2555" s="2">
        <v>-224184.65</v>
      </c>
      <c r="S2555" s="2">
        <v>0</v>
      </c>
      <c r="T2555" s="2">
        <v>-224184.65</v>
      </c>
      <c r="U2555" s="2">
        <v>0</v>
      </c>
      <c r="V2555" s="2">
        <v>0</v>
      </c>
      <c r="W2555" s="2">
        <v>0</v>
      </c>
      <c r="X2555" s="2">
        <v>-224184.65</v>
      </c>
      <c r="Y2555" s="2">
        <v>0</v>
      </c>
      <c r="Z2555" s="2">
        <v>-224184.65</v>
      </c>
      <c r="AA2555" s="2">
        <v>0</v>
      </c>
    </row>
    <row r="2556" spans="1:27" ht="15" customHeight="1" x14ac:dyDescent="0.25">
      <c r="A2556" s="75" t="str">
        <f t="shared" si="117"/>
        <v>LETAXPIgnore</v>
      </c>
      <c r="B2556" s="75" t="str">
        <f>VLOOKUP(L2556,Mapping!D:F,3,0)</f>
        <v>Ignore</v>
      </c>
      <c r="C2556" s="75" t="str">
        <f>VLOOKUP(L2556,Mapping!D:G,4,0)</f>
        <v>Ignore</v>
      </c>
      <c r="D2556" s="78">
        <f t="shared" si="118"/>
        <v>4.5399098389999999</v>
      </c>
      <c r="E2556" s="78">
        <f t="shared" si="119"/>
        <v>-9.6656761010000007</v>
      </c>
      <c r="F2556" s="76" t="str">
        <f>VLOOKUP(L2556,Mapping!D:H,5,0)</f>
        <v>AUM</v>
      </c>
      <c r="G2556" s="1" t="s">
        <v>648</v>
      </c>
      <c r="H2556" s="1" t="s">
        <v>455</v>
      </c>
      <c r="I2556" s="1" t="s">
        <v>458</v>
      </c>
      <c r="J2556" s="6">
        <v>110000</v>
      </c>
      <c r="K2556" s="1" t="s">
        <v>656</v>
      </c>
      <c r="L2556" s="6">
        <v>110247</v>
      </c>
      <c r="M2556" s="2">
        <v>0</v>
      </c>
      <c r="N2556" s="1" t="s">
        <v>660</v>
      </c>
      <c r="O2556" s="1" t="s">
        <v>651</v>
      </c>
      <c r="P2556" s="2">
        <v>-142055859.40000001</v>
      </c>
      <c r="Q2556" s="2">
        <v>0</v>
      </c>
      <c r="R2556" s="2">
        <v>0</v>
      </c>
      <c r="S2556" s="2">
        <v>45399098.390000001</v>
      </c>
      <c r="T2556" s="2">
        <v>-96656761.010000005</v>
      </c>
      <c r="U2556" s="2">
        <v>0</v>
      </c>
      <c r="V2556" s="2">
        <v>-142055859.40000001</v>
      </c>
      <c r="W2556" s="2">
        <v>0</v>
      </c>
      <c r="X2556" s="2">
        <v>0</v>
      </c>
      <c r="Y2556" s="2">
        <v>45399098.390000001</v>
      </c>
      <c r="Z2556" s="2">
        <v>-96656761.010000005</v>
      </c>
      <c r="AA2556" s="2">
        <v>0</v>
      </c>
    </row>
    <row r="2557" spans="1:27" ht="15" customHeight="1" x14ac:dyDescent="0.25">
      <c r="A2557" s="75" t="str">
        <f t="shared" si="117"/>
        <v>LETAXPIgnore</v>
      </c>
      <c r="B2557" s="75" t="str">
        <f>VLOOKUP(L2557,Mapping!D:F,3,0)</f>
        <v>Ignore</v>
      </c>
      <c r="C2557" s="75" t="str">
        <f>VLOOKUP(L2557,Mapping!D:G,4,0)</f>
        <v>Ignore</v>
      </c>
      <c r="D2557" s="78">
        <f t="shared" si="118"/>
        <v>-2.1720799999999998E-2</v>
      </c>
      <c r="E2557" s="78">
        <f t="shared" si="119"/>
        <v>-2.1720799999999998E-2</v>
      </c>
      <c r="F2557" s="76" t="str">
        <f>VLOOKUP(L2557,Mapping!D:H,5,0)</f>
        <v>AUM</v>
      </c>
      <c r="G2557" s="1" t="s">
        <v>648</v>
      </c>
      <c r="H2557" s="1" t="s">
        <v>455</v>
      </c>
      <c r="I2557" s="1" t="s">
        <v>458</v>
      </c>
      <c r="J2557" s="6">
        <v>132000</v>
      </c>
      <c r="K2557" s="1" t="s">
        <v>661</v>
      </c>
      <c r="L2557" s="6">
        <v>132100</v>
      </c>
      <c r="M2557" s="2">
        <v>0</v>
      </c>
      <c r="N2557" s="1" t="s">
        <v>809</v>
      </c>
      <c r="O2557" s="1" t="s">
        <v>651</v>
      </c>
      <c r="P2557" s="2">
        <v>0</v>
      </c>
      <c r="Q2557" s="2">
        <v>0</v>
      </c>
      <c r="R2557" s="2">
        <v>-217208</v>
      </c>
      <c r="S2557" s="2">
        <v>0</v>
      </c>
      <c r="T2557" s="2">
        <v>-217208</v>
      </c>
      <c r="U2557" s="2">
        <v>0</v>
      </c>
      <c r="V2557" s="2">
        <v>0</v>
      </c>
      <c r="W2557" s="2">
        <v>0</v>
      </c>
      <c r="X2557" s="2">
        <v>-217208</v>
      </c>
      <c r="Y2557" s="2">
        <v>0</v>
      </c>
      <c r="Z2557" s="2">
        <v>-217208</v>
      </c>
      <c r="AA2557" s="2">
        <v>0</v>
      </c>
    </row>
    <row r="2558" spans="1:27" ht="15" customHeight="1" x14ac:dyDescent="0.25">
      <c r="A2558" s="75" t="str">
        <f t="shared" si="117"/>
        <v>LETAXPIgnore</v>
      </c>
      <c r="B2558" s="75" t="str">
        <f>VLOOKUP(L2558,Mapping!D:F,3,0)</f>
        <v>Ignore</v>
      </c>
      <c r="C2558" s="75" t="str">
        <f>VLOOKUP(L2558,Mapping!D:G,4,0)</f>
        <v>Ignore</v>
      </c>
      <c r="D2558" s="78">
        <f t="shared" si="118"/>
        <v>9.7308820000000015E-3</v>
      </c>
      <c r="E2558" s="78">
        <f t="shared" si="119"/>
        <v>-2.4493477999999999E-2</v>
      </c>
      <c r="F2558" s="76" t="str">
        <f>VLOOKUP(L2558,Mapping!D:H,5,0)</f>
        <v>AUM</v>
      </c>
      <c r="G2558" s="1" t="s">
        <v>648</v>
      </c>
      <c r="H2558" s="1" t="s">
        <v>455</v>
      </c>
      <c r="I2558" s="1" t="s">
        <v>458</v>
      </c>
      <c r="J2558" s="6">
        <v>132000</v>
      </c>
      <c r="K2558" s="1" t="s">
        <v>661</v>
      </c>
      <c r="L2558" s="6">
        <v>132121</v>
      </c>
      <c r="M2558" s="2">
        <v>0</v>
      </c>
      <c r="N2558" s="1" t="s">
        <v>662</v>
      </c>
      <c r="O2558" s="1" t="s">
        <v>651</v>
      </c>
      <c r="P2558" s="2">
        <v>-342243.6</v>
      </c>
      <c r="Q2558" s="2">
        <v>0</v>
      </c>
      <c r="R2558" s="2">
        <v>0</v>
      </c>
      <c r="S2558" s="2">
        <v>97308.82</v>
      </c>
      <c r="T2558" s="2">
        <v>-244934.78</v>
      </c>
      <c r="U2558" s="2">
        <v>0</v>
      </c>
      <c r="V2558" s="2">
        <v>-342243.6</v>
      </c>
      <c r="W2558" s="2">
        <v>0</v>
      </c>
      <c r="X2558" s="2">
        <v>0</v>
      </c>
      <c r="Y2558" s="2">
        <v>97308.82</v>
      </c>
      <c r="Z2558" s="2">
        <v>-244934.78</v>
      </c>
      <c r="AA2558" s="2">
        <v>0</v>
      </c>
    </row>
    <row r="2559" spans="1:27" ht="15" customHeight="1" x14ac:dyDescent="0.25">
      <c r="A2559" s="75" t="str">
        <f t="shared" si="117"/>
        <v>LETAXPIgnore</v>
      </c>
      <c r="B2559" s="75" t="str">
        <f>VLOOKUP(L2559,Mapping!D:F,3,0)</f>
        <v>Ignore</v>
      </c>
      <c r="C2559" s="75" t="str">
        <f>VLOOKUP(L2559,Mapping!D:G,4,0)</f>
        <v>Ignore</v>
      </c>
      <c r="D2559" s="78">
        <f t="shared" si="118"/>
        <v>2.2914555E-2</v>
      </c>
      <c r="E2559" s="78">
        <f t="shared" si="119"/>
        <v>2.2914555E-2</v>
      </c>
      <c r="F2559" s="76" t="str">
        <f>VLOOKUP(L2559,Mapping!D:H,5,0)</f>
        <v>AUM</v>
      </c>
      <c r="G2559" s="1" t="s">
        <v>648</v>
      </c>
      <c r="H2559" s="1" t="s">
        <v>455</v>
      </c>
      <c r="I2559" s="1" t="s">
        <v>458</v>
      </c>
      <c r="J2559" s="6">
        <v>132000</v>
      </c>
      <c r="K2559" s="1" t="s">
        <v>661</v>
      </c>
      <c r="L2559" s="6">
        <v>132124</v>
      </c>
      <c r="M2559" s="2">
        <v>0</v>
      </c>
      <c r="N2559" s="1" t="s">
        <v>663</v>
      </c>
      <c r="O2559" s="1" t="s">
        <v>651</v>
      </c>
      <c r="P2559" s="2">
        <v>0</v>
      </c>
      <c r="Q2559" s="2">
        <v>0</v>
      </c>
      <c r="R2559" s="2">
        <v>0</v>
      </c>
      <c r="S2559" s="2">
        <v>229145.55</v>
      </c>
      <c r="T2559" s="2">
        <v>0</v>
      </c>
      <c r="U2559" s="2">
        <v>229145.55</v>
      </c>
      <c r="V2559" s="2">
        <v>0</v>
      </c>
      <c r="W2559" s="2">
        <v>0</v>
      </c>
      <c r="X2559" s="2">
        <v>0</v>
      </c>
      <c r="Y2559" s="2">
        <v>229145.55</v>
      </c>
      <c r="Z2559" s="2">
        <v>0</v>
      </c>
      <c r="AA2559" s="2">
        <v>229145.55</v>
      </c>
    </row>
    <row r="2560" spans="1:27" ht="15" customHeight="1" x14ac:dyDescent="0.25">
      <c r="A2560" s="75" t="str">
        <f t="shared" si="117"/>
        <v>LETAXPIgnore</v>
      </c>
      <c r="B2560" s="75" t="str">
        <f>VLOOKUP(L2560,Mapping!D:F,3,0)</f>
        <v>Ignore</v>
      </c>
      <c r="C2560" s="75" t="str">
        <f>VLOOKUP(L2560,Mapping!D:G,4,0)</f>
        <v>Ignore</v>
      </c>
      <c r="D2560" s="78">
        <f t="shared" si="118"/>
        <v>1.2699999999999999E-2</v>
      </c>
      <c r="E2560" s="78">
        <f t="shared" si="119"/>
        <v>0</v>
      </c>
      <c r="F2560" s="76" t="str">
        <f>VLOOKUP(L2560,Mapping!D:H,5,0)</f>
        <v>AUM</v>
      </c>
      <c r="G2560" s="1" t="s">
        <v>648</v>
      </c>
      <c r="H2560" s="1" t="s">
        <v>455</v>
      </c>
      <c r="I2560" s="1" t="s">
        <v>458</v>
      </c>
      <c r="J2560" s="6">
        <v>140000</v>
      </c>
      <c r="K2560" s="1" t="s">
        <v>665</v>
      </c>
      <c r="L2560" s="6">
        <v>140101</v>
      </c>
      <c r="M2560" s="2">
        <v>0</v>
      </c>
      <c r="N2560" s="1" t="s">
        <v>1476</v>
      </c>
      <c r="O2560" s="1" t="s">
        <v>651</v>
      </c>
      <c r="P2560" s="2">
        <v>-127000</v>
      </c>
      <c r="Q2560" s="2">
        <v>0</v>
      </c>
      <c r="R2560" s="2">
        <v>0</v>
      </c>
      <c r="S2560" s="2">
        <v>127000</v>
      </c>
      <c r="T2560" s="2">
        <v>0</v>
      </c>
      <c r="U2560" s="2">
        <v>0</v>
      </c>
      <c r="V2560" s="2">
        <v>-127000</v>
      </c>
      <c r="W2560" s="2">
        <v>0</v>
      </c>
      <c r="X2560" s="2">
        <v>0</v>
      </c>
      <c r="Y2560" s="2">
        <v>127000</v>
      </c>
      <c r="Z2560" s="2">
        <v>0</v>
      </c>
      <c r="AA2560" s="2">
        <v>0</v>
      </c>
    </row>
    <row r="2561" spans="1:27" ht="15" customHeight="1" x14ac:dyDescent="0.25">
      <c r="A2561" s="75" t="str">
        <f t="shared" si="117"/>
        <v>LETAXPIgnore</v>
      </c>
      <c r="B2561" s="75" t="str">
        <f>VLOOKUP(L2561,Mapping!D:F,3,0)</f>
        <v>Ignore</v>
      </c>
      <c r="C2561" s="75" t="str">
        <f>VLOOKUP(L2561,Mapping!D:G,4,0)</f>
        <v>Ignore</v>
      </c>
      <c r="D2561" s="78">
        <f t="shared" si="118"/>
        <v>1.5E-3</v>
      </c>
      <c r="E2561" s="78">
        <f t="shared" si="119"/>
        <v>0</v>
      </c>
      <c r="F2561" s="76" t="str">
        <f>VLOOKUP(L2561,Mapping!D:H,5,0)</f>
        <v>AUM</v>
      </c>
      <c r="G2561" s="1" t="s">
        <v>648</v>
      </c>
      <c r="H2561" s="1" t="s">
        <v>455</v>
      </c>
      <c r="I2561" s="1" t="s">
        <v>458</v>
      </c>
      <c r="J2561" s="6">
        <v>140000</v>
      </c>
      <c r="K2561" s="1" t="s">
        <v>665</v>
      </c>
      <c r="L2561" s="6">
        <v>140183</v>
      </c>
      <c r="M2561" s="2">
        <v>0</v>
      </c>
      <c r="N2561" s="1" t="s">
        <v>1467</v>
      </c>
      <c r="O2561" s="1" t="s">
        <v>651</v>
      </c>
      <c r="P2561" s="2">
        <v>-15000</v>
      </c>
      <c r="Q2561" s="2">
        <v>0</v>
      </c>
      <c r="R2561" s="2">
        <v>0</v>
      </c>
      <c r="S2561" s="2">
        <v>15000</v>
      </c>
      <c r="T2561" s="2">
        <v>0</v>
      </c>
      <c r="U2561" s="2">
        <v>0</v>
      </c>
      <c r="V2561" s="2">
        <v>-15000</v>
      </c>
      <c r="W2561" s="2">
        <v>0</v>
      </c>
      <c r="X2561" s="2">
        <v>0</v>
      </c>
      <c r="Y2561" s="2">
        <v>15000</v>
      </c>
      <c r="Z2561" s="2">
        <v>0</v>
      </c>
      <c r="AA2561" s="2">
        <v>0</v>
      </c>
    </row>
    <row r="2562" spans="1:27" ht="15" customHeight="1" x14ac:dyDescent="0.25">
      <c r="A2562" s="75" t="str">
        <f t="shared" si="117"/>
        <v>LETAXPIgnore</v>
      </c>
      <c r="B2562" s="75" t="str">
        <f>VLOOKUP(L2562,Mapping!D:F,3,0)</f>
        <v>Ignore</v>
      </c>
      <c r="C2562" s="75" t="str">
        <f>VLOOKUP(L2562,Mapping!D:G,4,0)</f>
        <v>Ignore</v>
      </c>
      <c r="D2562" s="78">
        <f t="shared" si="118"/>
        <v>5.4132399999999993E-4</v>
      </c>
      <c r="E2562" s="78">
        <f t="shared" si="119"/>
        <v>0</v>
      </c>
      <c r="F2562" s="76" t="str">
        <f>VLOOKUP(L2562,Mapping!D:H,5,0)</f>
        <v>AUM</v>
      </c>
      <c r="G2562" s="1" t="s">
        <v>648</v>
      </c>
      <c r="H2562" s="1" t="s">
        <v>455</v>
      </c>
      <c r="I2562" s="1" t="s">
        <v>458</v>
      </c>
      <c r="J2562" s="6">
        <v>140000</v>
      </c>
      <c r="K2562" s="1" t="s">
        <v>665</v>
      </c>
      <c r="L2562" s="6">
        <v>140311</v>
      </c>
      <c r="M2562" s="2">
        <v>0</v>
      </c>
      <c r="N2562" s="1" t="s">
        <v>1468</v>
      </c>
      <c r="O2562" s="1" t="s">
        <v>651</v>
      </c>
      <c r="P2562" s="2">
        <v>-5413.24</v>
      </c>
      <c r="Q2562" s="2">
        <v>0</v>
      </c>
      <c r="R2562" s="2">
        <v>0</v>
      </c>
      <c r="S2562" s="2">
        <v>5413.24</v>
      </c>
      <c r="T2562" s="2">
        <v>0</v>
      </c>
      <c r="U2562" s="2">
        <v>0</v>
      </c>
      <c r="V2562" s="2">
        <v>-5413.24</v>
      </c>
      <c r="W2562" s="2">
        <v>0</v>
      </c>
      <c r="X2562" s="2">
        <v>0</v>
      </c>
      <c r="Y2562" s="2">
        <v>5413.24</v>
      </c>
      <c r="Z2562" s="2">
        <v>0</v>
      </c>
      <c r="AA2562" s="2">
        <v>0</v>
      </c>
    </row>
    <row r="2563" spans="1:27" ht="15" customHeight="1" x14ac:dyDescent="0.25">
      <c r="A2563" s="75" t="str">
        <f t="shared" si="117"/>
        <v>LETAXPIgnore</v>
      </c>
      <c r="B2563" s="75" t="str">
        <f>VLOOKUP(L2563,Mapping!D:F,3,0)</f>
        <v>Ignore</v>
      </c>
      <c r="C2563" s="75" t="str">
        <f>VLOOKUP(L2563,Mapping!D:G,4,0)</f>
        <v>Ignore</v>
      </c>
      <c r="D2563" s="78">
        <f t="shared" si="118"/>
        <v>1.75E-3</v>
      </c>
      <c r="E2563" s="78">
        <f t="shared" si="119"/>
        <v>0</v>
      </c>
      <c r="F2563" s="76" t="str">
        <f>VLOOKUP(L2563,Mapping!D:H,5,0)</f>
        <v>AUM</v>
      </c>
      <c r="G2563" s="1" t="s">
        <v>648</v>
      </c>
      <c r="H2563" s="1" t="s">
        <v>455</v>
      </c>
      <c r="I2563" s="1" t="s">
        <v>458</v>
      </c>
      <c r="J2563" s="6">
        <v>140000</v>
      </c>
      <c r="K2563" s="1" t="s">
        <v>665</v>
      </c>
      <c r="L2563" s="6">
        <v>140366</v>
      </c>
      <c r="M2563" s="2">
        <v>0</v>
      </c>
      <c r="N2563" s="1" t="s">
        <v>1462</v>
      </c>
      <c r="O2563" s="1" t="s">
        <v>651</v>
      </c>
      <c r="P2563" s="2">
        <v>-17500</v>
      </c>
      <c r="Q2563" s="2">
        <v>0</v>
      </c>
      <c r="R2563" s="2">
        <v>0</v>
      </c>
      <c r="S2563" s="2">
        <v>17500</v>
      </c>
      <c r="T2563" s="2">
        <v>0</v>
      </c>
      <c r="U2563" s="2">
        <v>0</v>
      </c>
      <c r="V2563" s="2">
        <v>-17500</v>
      </c>
      <c r="W2563" s="2">
        <v>0</v>
      </c>
      <c r="X2563" s="2">
        <v>0</v>
      </c>
      <c r="Y2563" s="2">
        <v>17500</v>
      </c>
      <c r="Z2563" s="2">
        <v>0</v>
      </c>
      <c r="AA2563" s="2">
        <v>0</v>
      </c>
    </row>
    <row r="2564" spans="1:27" ht="15" customHeight="1" x14ac:dyDescent="0.25">
      <c r="A2564" s="75" t="str">
        <f t="shared" ref="A2564:A2627" si="120">H2564&amp;B2564</f>
        <v>LETAXPIgnore</v>
      </c>
      <c r="B2564" s="75" t="str">
        <f>VLOOKUP(L2564,Mapping!D:F,3,0)</f>
        <v>Ignore</v>
      </c>
      <c r="C2564" s="75" t="str">
        <f>VLOOKUP(L2564,Mapping!D:G,4,0)</f>
        <v>Ignore</v>
      </c>
      <c r="D2564" s="78">
        <f t="shared" ref="D2564:D2627" si="121">(X2564+Y2564)/10000000</f>
        <v>0.25527481800000001</v>
      </c>
      <c r="E2564" s="78">
        <f t="shared" ref="E2564:E2627" si="122">(Z2564+AA2564)/10000000</f>
        <v>0</v>
      </c>
      <c r="F2564" s="76" t="str">
        <f>VLOOKUP(L2564,Mapping!D:H,5,0)</f>
        <v>AUM</v>
      </c>
      <c r="G2564" s="1" t="s">
        <v>648</v>
      </c>
      <c r="H2564" s="1" t="s">
        <v>455</v>
      </c>
      <c r="I2564" s="1" t="s">
        <v>458</v>
      </c>
      <c r="J2564" s="6">
        <v>140000</v>
      </c>
      <c r="K2564" s="1" t="s">
        <v>665</v>
      </c>
      <c r="L2564" s="6">
        <v>140375</v>
      </c>
      <c r="M2564" s="2">
        <v>0</v>
      </c>
      <c r="N2564" s="1" t="s">
        <v>1456</v>
      </c>
      <c r="O2564" s="1" t="s">
        <v>651</v>
      </c>
      <c r="P2564" s="2">
        <v>-2552748.1800000002</v>
      </c>
      <c r="Q2564" s="2">
        <v>0</v>
      </c>
      <c r="R2564" s="2">
        <v>0</v>
      </c>
      <c r="S2564" s="2">
        <v>2552748.1800000002</v>
      </c>
      <c r="T2564" s="2">
        <v>0</v>
      </c>
      <c r="U2564" s="2">
        <v>0</v>
      </c>
      <c r="V2564" s="2">
        <v>-2552748.1800000002</v>
      </c>
      <c r="W2564" s="2">
        <v>0</v>
      </c>
      <c r="X2564" s="2">
        <v>0</v>
      </c>
      <c r="Y2564" s="2">
        <v>2552748.1800000002</v>
      </c>
      <c r="Z2564" s="2">
        <v>0</v>
      </c>
      <c r="AA2564" s="2">
        <v>0</v>
      </c>
    </row>
    <row r="2565" spans="1:27" ht="15" customHeight="1" x14ac:dyDescent="0.25">
      <c r="A2565" s="75" t="str">
        <f t="shared" si="120"/>
        <v>LETAXPIgnore</v>
      </c>
      <c r="B2565" s="75" t="str">
        <f>VLOOKUP(L2565,Mapping!D:F,3,0)</f>
        <v>Ignore</v>
      </c>
      <c r="C2565" s="75" t="str">
        <f>VLOOKUP(L2565,Mapping!D:G,4,0)</f>
        <v>Ignore</v>
      </c>
      <c r="D2565" s="78">
        <f t="shared" si="121"/>
        <v>2.9999999999999997E-4</v>
      </c>
      <c r="E2565" s="78">
        <f t="shared" si="122"/>
        <v>0</v>
      </c>
      <c r="F2565" s="76" t="str">
        <f>VLOOKUP(L2565,Mapping!D:H,5,0)</f>
        <v>AUM</v>
      </c>
      <c r="G2565" s="1" t="s">
        <v>648</v>
      </c>
      <c r="H2565" s="1" t="s">
        <v>455</v>
      </c>
      <c r="I2565" s="1" t="s">
        <v>458</v>
      </c>
      <c r="J2565" s="6">
        <v>140000</v>
      </c>
      <c r="K2565" s="1" t="s">
        <v>665</v>
      </c>
      <c r="L2565" s="6">
        <v>140379</v>
      </c>
      <c r="M2565" s="2">
        <v>0</v>
      </c>
      <c r="N2565" s="1" t="s">
        <v>1475</v>
      </c>
      <c r="O2565" s="1" t="s">
        <v>651</v>
      </c>
      <c r="P2565" s="2">
        <v>-3000</v>
      </c>
      <c r="Q2565" s="2">
        <v>0</v>
      </c>
      <c r="R2565" s="2">
        <v>0</v>
      </c>
      <c r="S2565" s="2">
        <v>3000</v>
      </c>
      <c r="T2565" s="2">
        <v>0</v>
      </c>
      <c r="U2565" s="2">
        <v>0</v>
      </c>
      <c r="V2565" s="2">
        <v>-3000</v>
      </c>
      <c r="W2565" s="2">
        <v>0</v>
      </c>
      <c r="X2565" s="2">
        <v>0</v>
      </c>
      <c r="Y2565" s="2">
        <v>3000</v>
      </c>
      <c r="Z2565" s="2">
        <v>0</v>
      </c>
      <c r="AA2565" s="2">
        <v>0</v>
      </c>
    </row>
    <row r="2566" spans="1:27" ht="15" customHeight="1" x14ac:dyDescent="0.25">
      <c r="A2566" s="75" t="str">
        <f t="shared" si="120"/>
        <v>LETAXPIgnore</v>
      </c>
      <c r="B2566" s="75" t="str">
        <f>VLOOKUP(L2566,Mapping!D:F,3,0)</f>
        <v>Ignore</v>
      </c>
      <c r="C2566" s="75" t="str">
        <f>VLOOKUP(L2566,Mapping!D:G,4,0)</f>
        <v>Ignore</v>
      </c>
      <c r="D2566" s="78">
        <f t="shared" si="121"/>
        <v>5.5386849999999998E-3</v>
      </c>
      <c r="E2566" s="78">
        <f t="shared" si="122"/>
        <v>-9.8512600000000001E-4</v>
      </c>
      <c r="F2566" s="76" t="str">
        <f>VLOOKUP(L2566,Mapping!D:H,5,0)</f>
        <v>AUM</v>
      </c>
      <c r="G2566" s="1" t="s">
        <v>648</v>
      </c>
      <c r="H2566" s="1" t="s">
        <v>455</v>
      </c>
      <c r="I2566" s="1" t="s">
        <v>458</v>
      </c>
      <c r="J2566" s="6">
        <v>140000</v>
      </c>
      <c r="K2566" s="1" t="s">
        <v>665</v>
      </c>
      <c r="L2566" s="6">
        <v>140500</v>
      </c>
      <c r="M2566" s="2">
        <v>0</v>
      </c>
      <c r="N2566" s="1" t="s">
        <v>670</v>
      </c>
      <c r="O2566" s="1" t="s">
        <v>651</v>
      </c>
      <c r="P2566" s="2">
        <v>-65238.11</v>
      </c>
      <c r="Q2566" s="2">
        <v>0</v>
      </c>
      <c r="R2566" s="2">
        <v>0</v>
      </c>
      <c r="S2566" s="2">
        <v>55386.85</v>
      </c>
      <c r="T2566" s="2">
        <v>-9851.26</v>
      </c>
      <c r="U2566" s="2">
        <v>0</v>
      </c>
      <c r="V2566" s="2">
        <v>-65238.11</v>
      </c>
      <c r="W2566" s="2">
        <v>0</v>
      </c>
      <c r="X2566" s="2">
        <v>0</v>
      </c>
      <c r="Y2566" s="2">
        <v>55386.85</v>
      </c>
      <c r="Z2566" s="2">
        <v>-9851.26</v>
      </c>
      <c r="AA2566" s="2">
        <v>0</v>
      </c>
    </row>
    <row r="2567" spans="1:27" ht="15" customHeight="1" x14ac:dyDescent="0.25">
      <c r="A2567" s="75" t="str">
        <f t="shared" si="120"/>
        <v>LETAXPIgnore</v>
      </c>
      <c r="B2567" s="75" t="str">
        <f>VLOOKUP(L2567,Mapping!D:F,3,0)</f>
        <v>Ignore</v>
      </c>
      <c r="C2567" s="75" t="str">
        <f>VLOOKUP(L2567,Mapping!D:G,4,0)</f>
        <v>Ignore</v>
      </c>
      <c r="D2567" s="78">
        <f t="shared" si="121"/>
        <v>4.5499999999999999E-2</v>
      </c>
      <c r="E2567" s="78">
        <f t="shared" si="122"/>
        <v>0</v>
      </c>
      <c r="F2567" s="76" t="str">
        <f>VLOOKUP(L2567,Mapping!D:H,5,0)</f>
        <v>AUM</v>
      </c>
      <c r="G2567" s="1" t="s">
        <v>648</v>
      </c>
      <c r="H2567" s="1" t="s">
        <v>455</v>
      </c>
      <c r="I2567" s="1" t="s">
        <v>458</v>
      </c>
      <c r="J2567" s="6">
        <v>140000</v>
      </c>
      <c r="K2567" s="1" t="s">
        <v>665</v>
      </c>
      <c r="L2567" s="6">
        <v>140520</v>
      </c>
      <c r="M2567" s="2">
        <v>0</v>
      </c>
      <c r="N2567" s="1" t="s">
        <v>1483</v>
      </c>
      <c r="O2567" s="1" t="s">
        <v>651</v>
      </c>
      <c r="P2567" s="2">
        <v>-455000</v>
      </c>
      <c r="Q2567" s="2">
        <v>0</v>
      </c>
      <c r="R2567" s="2">
        <v>0</v>
      </c>
      <c r="S2567" s="2">
        <v>455000</v>
      </c>
      <c r="T2567" s="2">
        <v>0</v>
      </c>
      <c r="U2567" s="2">
        <v>0</v>
      </c>
      <c r="V2567" s="2">
        <v>-455000</v>
      </c>
      <c r="W2567" s="2">
        <v>0</v>
      </c>
      <c r="X2567" s="2">
        <v>0</v>
      </c>
      <c r="Y2567" s="2">
        <v>455000</v>
      </c>
      <c r="Z2567" s="2">
        <v>0</v>
      </c>
      <c r="AA2567" s="2">
        <v>0</v>
      </c>
    </row>
    <row r="2568" spans="1:27" ht="15" customHeight="1" x14ac:dyDescent="0.25">
      <c r="A2568" s="75" t="str">
        <f t="shared" si="120"/>
        <v>LETAXPIgnore</v>
      </c>
      <c r="B2568" s="75" t="str">
        <f>VLOOKUP(L2568,Mapping!D:F,3,0)</f>
        <v>Ignore</v>
      </c>
      <c r="C2568" s="75" t="str">
        <f>VLOOKUP(L2568,Mapping!D:G,4,0)</f>
        <v>Ignore</v>
      </c>
      <c r="D2568" s="78">
        <f t="shared" si="121"/>
        <v>4.8550000000000003E-2</v>
      </c>
      <c r="E2568" s="78">
        <f t="shared" si="122"/>
        <v>0</v>
      </c>
      <c r="F2568" s="76" t="str">
        <f>VLOOKUP(L2568,Mapping!D:H,5,0)</f>
        <v>AUM</v>
      </c>
      <c r="G2568" s="1" t="s">
        <v>648</v>
      </c>
      <c r="H2568" s="1" t="s">
        <v>455</v>
      </c>
      <c r="I2568" s="1" t="s">
        <v>458</v>
      </c>
      <c r="J2568" s="6">
        <v>140000</v>
      </c>
      <c r="K2568" s="1" t="s">
        <v>665</v>
      </c>
      <c r="L2568" s="6">
        <v>140527</v>
      </c>
      <c r="M2568" s="2">
        <v>0</v>
      </c>
      <c r="N2568" s="1" t="s">
        <v>1469</v>
      </c>
      <c r="O2568" s="1" t="s">
        <v>651</v>
      </c>
      <c r="P2568" s="2">
        <v>-485500</v>
      </c>
      <c r="Q2568" s="2">
        <v>0</v>
      </c>
      <c r="R2568" s="2">
        <v>0</v>
      </c>
      <c r="S2568" s="2">
        <v>485500</v>
      </c>
      <c r="T2568" s="2">
        <v>0</v>
      </c>
      <c r="U2568" s="2">
        <v>0</v>
      </c>
      <c r="V2568" s="2">
        <v>-485500</v>
      </c>
      <c r="W2568" s="2">
        <v>0</v>
      </c>
      <c r="X2568" s="2">
        <v>0</v>
      </c>
      <c r="Y2568" s="2">
        <v>485500</v>
      </c>
      <c r="Z2568" s="2">
        <v>0</v>
      </c>
      <c r="AA2568" s="2">
        <v>0</v>
      </c>
    </row>
    <row r="2569" spans="1:27" ht="15" customHeight="1" x14ac:dyDescent="0.25">
      <c r="A2569" s="75" t="str">
        <f t="shared" si="120"/>
        <v>LETAXPIgnore</v>
      </c>
      <c r="B2569" s="75" t="str">
        <f>VLOOKUP(L2569,Mapping!D:F,3,0)</f>
        <v>Ignore</v>
      </c>
      <c r="C2569" s="75" t="str">
        <f>VLOOKUP(L2569,Mapping!D:G,4,0)</f>
        <v>Ignore</v>
      </c>
      <c r="D2569" s="78">
        <f t="shared" si="121"/>
        <v>1.1999999999999999E-3</v>
      </c>
      <c r="E2569" s="78">
        <f t="shared" si="122"/>
        <v>0</v>
      </c>
      <c r="F2569" s="76" t="str">
        <f>VLOOKUP(L2569,Mapping!D:H,5,0)</f>
        <v>AUM</v>
      </c>
      <c r="G2569" s="1" t="s">
        <v>648</v>
      </c>
      <c r="H2569" s="1" t="s">
        <v>455</v>
      </c>
      <c r="I2569" s="1" t="s">
        <v>458</v>
      </c>
      <c r="J2569" s="6">
        <v>140000</v>
      </c>
      <c r="K2569" s="1" t="s">
        <v>665</v>
      </c>
      <c r="L2569" s="6">
        <v>140537</v>
      </c>
      <c r="M2569" s="2">
        <v>0</v>
      </c>
      <c r="N2569" s="1" t="s">
        <v>1470</v>
      </c>
      <c r="O2569" s="1" t="s">
        <v>651</v>
      </c>
      <c r="P2569" s="2">
        <v>-12000</v>
      </c>
      <c r="Q2569" s="2">
        <v>0</v>
      </c>
      <c r="R2569" s="2">
        <v>0</v>
      </c>
      <c r="S2569" s="2">
        <v>12000</v>
      </c>
      <c r="T2569" s="2">
        <v>0</v>
      </c>
      <c r="U2569" s="2">
        <v>0</v>
      </c>
      <c r="V2569" s="2">
        <v>-12000</v>
      </c>
      <c r="W2569" s="2">
        <v>0</v>
      </c>
      <c r="X2569" s="2">
        <v>0</v>
      </c>
      <c r="Y2569" s="2">
        <v>12000</v>
      </c>
      <c r="Z2569" s="2">
        <v>0</v>
      </c>
      <c r="AA2569" s="2">
        <v>0</v>
      </c>
    </row>
    <row r="2570" spans="1:27" ht="15" customHeight="1" x14ac:dyDescent="0.25">
      <c r="A2570" s="75" t="str">
        <f t="shared" si="120"/>
        <v>LETAXPIgnore</v>
      </c>
      <c r="B2570" s="75" t="str">
        <f>VLOOKUP(L2570,Mapping!D:F,3,0)</f>
        <v>Ignore</v>
      </c>
      <c r="C2570" s="75" t="str">
        <f>VLOOKUP(L2570,Mapping!D:G,4,0)</f>
        <v>Ignore</v>
      </c>
      <c r="D2570" s="78">
        <f t="shared" si="121"/>
        <v>3.5E-4</v>
      </c>
      <c r="E2570" s="78">
        <f t="shared" si="122"/>
        <v>0</v>
      </c>
      <c r="F2570" s="76" t="str">
        <f>VLOOKUP(L2570,Mapping!D:H,5,0)</f>
        <v>AUM</v>
      </c>
      <c r="G2570" s="1" t="s">
        <v>648</v>
      </c>
      <c r="H2570" s="1" t="s">
        <v>455</v>
      </c>
      <c r="I2570" s="1" t="s">
        <v>458</v>
      </c>
      <c r="J2570" s="6">
        <v>140000</v>
      </c>
      <c r="K2570" s="1" t="s">
        <v>665</v>
      </c>
      <c r="L2570" s="6">
        <v>140540</v>
      </c>
      <c r="M2570" s="2">
        <v>0</v>
      </c>
      <c r="N2570" s="1" t="s">
        <v>1457</v>
      </c>
      <c r="O2570" s="1" t="s">
        <v>651</v>
      </c>
      <c r="P2570" s="2">
        <v>-3500</v>
      </c>
      <c r="Q2570" s="2">
        <v>0</v>
      </c>
      <c r="R2570" s="2">
        <v>0</v>
      </c>
      <c r="S2570" s="2">
        <v>3500</v>
      </c>
      <c r="T2570" s="2">
        <v>0</v>
      </c>
      <c r="U2570" s="2">
        <v>0</v>
      </c>
      <c r="V2570" s="2">
        <v>-3500</v>
      </c>
      <c r="W2570" s="2">
        <v>0</v>
      </c>
      <c r="X2570" s="2">
        <v>0</v>
      </c>
      <c r="Y2570" s="2">
        <v>3500</v>
      </c>
      <c r="Z2570" s="2">
        <v>0</v>
      </c>
      <c r="AA2570" s="2">
        <v>0</v>
      </c>
    </row>
    <row r="2571" spans="1:27" ht="15" customHeight="1" x14ac:dyDescent="0.25">
      <c r="A2571" s="75" t="str">
        <f t="shared" si="120"/>
        <v>LETAXPIgnore</v>
      </c>
      <c r="B2571" s="75" t="str">
        <f>VLOOKUP(L2571,Mapping!D:F,3,0)</f>
        <v>Ignore</v>
      </c>
      <c r="C2571" s="75" t="str">
        <f>VLOOKUP(L2571,Mapping!D:G,4,0)</f>
        <v>Ignore</v>
      </c>
      <c r="D2571" s="78">
        <f t="shared" si="121"/>
        <v>3.0099999999999998E-2</v>
      </c>
      <c r="E2571" s="78">
        <f t="shared" si="122"/>
        <v>0</v>
      </c>
      <c r="F2571" s="76" t="str">
        <f>VLOOKUP(L2571,Mapping!D:H,5,0)</f>
        <v>AUM</v>
      </c>
      <c r="G2571" s="1" t="s">
        <v>648</v>
      </c>
      <c r="H2571" s="1" t="s">
        <v>455</v>
      </c>
      <c r="I2571" s="1" t="s">
        <v>458</v>
      </c>
      <c r="J2571" s="6">
        <v>140000</v>
      </c>
      <c r="K2571" s="1" t="s">
        <v>665</v>
      </c>
      <c r="L2571" s="6">
        <v>140542</v>
      </c>
      <c r="M2571" s="2">
        <v>0</v>
      </c>
      <c r="N2571" s="1" t="s">
        <v>1484</v>
      </c>
      <c r="O2571" s="1" t="s">
        <v>651</v>
      </c>
      <c r="P2571" s="2">
        <v>-301000</v>
      </c>
      <c r="Q2571" s="2">
        <v>0</v>
      </c>
      <c r="R2571" s="2">
        <v>0</v>
      </c>
      <c r="S2571" s="2">
        <v>301000</v>
      </c>
      <c r="T2571" s="2">
        <v>0</v>
      </c>
      <c r="U2571" s="2">
        <v>0</v>
      </c>
      <c r="V2571" s="2">
        <v>-301000</v>
      </c>
      <c r="W2571" s="2">
        <v>0</v>
      </c>
      <c r="X2571" s="2">
        <v>0</v>
      </c>
      <c r="Y2571" s="2">
        <v>301000</v>
      </c>
      <c r="Z2571" s="2">
        <v>0</v>
      </c>
      <c r="AA2571" s="2">
        <v>0</v>
      </c>
    </row>
    <row r="2572" spans="1:27" ht="15" customHeight="1" x14ac:dyDescent="0.25">
      <c r="A2572" s="75" t="str">
        <f t="shared" si="120"/>
        <v>LETAXPIgnore</v>
      </c>
      <c r="B2572" s="75" t="str">
        <f>VLOOKUP(L2572,Mapping!D:F,3,0)</f>
        <v>Ignore</v>
      </c>
      <c r="C2572" s="75" t="str">
        <f>VLOOKUP(L2572,Mapping!D:G,4,0)</f>
        <v>Ignore</v>
      </c>
      <c r="D2572" s="78">
        <f t="shared" si="121"/>
        <v>3.0000000000000001E-3</v>
      </c>
      <c r="E2572" s="78">
        <f t="shared" si="122"/>
        <v>0</v>
      </c>
      <c r="F2572" s="76" t="str">
        <f>VLOOKUP(L2572,Mapping!D:H,5,0)</f>
        <v>AUM</v>
      </c>
      <c r="G2572" s="1" t="s">
        <v>648</v>
      </c>
      <c r="H2572" s="1" t="s">
        <v>455</v>
      </c>
      <c r="I2572" s="1" t="s">
        <v>458</v>
      </c>
      <c r="J2572" s="6">
        <v>140000</v>
      </c>
      <c r="K2572" s="1" t="s">
        <v>665</v>
      </c>
      <c r="L2572" s="6">
        <v>140543</v>
      </c>
      <c r="M2572" s="2">
        <v>0</v>
      </c>
      <c r="N2572" s="1" t="s">
        <v>1720</v>
      </c>
      <c r="O2572" s="1" t="s">
        <v>651</v>
      </c>
      <c r="P2572" s="2">
        <v>-30000</v>
      </c>
      <c r="Q2572" s="2">
        <v>0</v>
      </c>
      <c r="R2572" s="2">
        <v>0</v>
      </c>
      <c r="S2572" s="2">
        <v>30000</v>
      </c>
      <c r="T2572" s="2">
        <v>0</v>
      </c>
      <c r="U2572" s="2">
        <v>0</v>
      </c>
      <c r="V2572" s="2">
        <v>-30000</v>
      </c>
      <c r="W2572" s="2">
        <v>0</v>
      </c>
      <c r="X2572" s="2">
        <v>0</v>
      </c>
      <c r="Y2572" s="2">
        <v>30000</v>
      </c>
      <c r="Z2572" s="2">
        <v>0</v>
      </c>
      <c r="AA2572" s="2">
        <v>0</v>
      </c>
    </row>
    <row r="2573" spans="1:27" ht="15" customHeight="1" x14ac:dyDescent="0.25">
      <c r="A2573" s="75" t="str">
        <f t="shared" si="120"/>
        <v>LETAXPIgnore</v>
      </c>
      <c r="B2573" s="75" t="str">
        <f>VLOOKUP(L2573,Mapping!D:F,3,0)</f>
        <v>Ignore</v>
      </c>
      <c r="C2573" s="75" t="str">
        <f>VLOOKUP(L2573,Mapping!D:G,4,0)</f>
        <v>Ignore</v>
      </c>
      <c r="D2573" s="78">
        <f t="shared" si="121"/>
        <v>1.4999999999999999E-2</v>
      </c>
      <c r="E2573" s="78">
        <f t="shared" si="122"/>
        <v>0</v>
      </c>
      <c r="F2573" s="76" t="str">
        <f>VLOOKUP(L2573,Mapping!D:H,5,0)</f>
        <v>AUM</v>
      </c>
      <c r="G2573" s="1" t="s">
        <v>648</v>
      </c>
      <c r="H2573" s="1" t="s">
        <v>455</v>
      </c>
      <c r="I2573" s="1" t="s">
        <v>458</v>
      </c>
      <c r="J2573" s="6">
        <v>140000</v>
      </c>
      <c r="K2573" s="1" t="s">
        <v>665</v>
      </c>
      <c r="L2573" s="6">
        <v>140549</v>
      </c>
      <c r="M2573" s="2">
        <v>0</v>
      </c>
      <c r="N2573" s="1" t="s">
        <v>1477</v>
      </c>
      <c r="O2573" s="1" t="s">
        <v>651</v>
      </c>
      <c r="P2573" s="2">
        <v>-150000</v>
      </c>
      <c r="Q2573" s="2">
        <v>0</v>
      </c>
      <c r="R2573" s="2">
        <v>0</v>
      </c>
      <c r="S2573" s="2">
        <v>150000</v>
      </c>
      <c r="T2573" s="2">
        <v>0</v>
      </c>
      <c r="U2573" s="2">
        <v>0</v>
      </c>
      <c r="V2573" s="2">
        <v>-150000</v>
      </c>
      <c r="W2573" s="2">
        <v>0</v>
      </c>
      <c r="X2573" s="2">
        <v>0</v>
      </c>
      <c r="Y2573" s="2">
        <v>150000</v>
      </c>
      <c r="Z2573" s="2">
        <v>0</v>
      </c>
      <c r="AA2573" s="2">
        <v>0</v>
      </c>
    </row>
    <row r="2574" spans="1:27" ht="15" customHeight="1" x14ac:dyDescent="0.25">
      <c r="A2574" s="75" t="str">
        <f t="shared" si="120"/>
        <v>LETAXPIgnore</v>
      </c>
      <c r="B2574" s="75" t="str">
        <f>VLOOKUP(L2574,Mapping!D:F,3,0)</f>
        <v>Ignore</v>
      </c>
      <c r="C2574" s="75" t="str">
        <f>VLOOKUP(L2574,Mapping!D:G,4,0)</f>
        <v>Ignore</v>
      </c>
      <c r="D2574" s="78">
        <f t="shared" si="121"/>
        <v>-1.0030171000000001E-2</v>
      </c>
      <c r="E2574" s="78">
        <f t="shared" si="122"/>
        <v>-9.2843833000000001E-2</v>
      </c>
      <c r="F2574" s="76" t="str">
        <f>VLOOKUP(L2574,Mapping!D:H,5,0)</f>
        <v>AUM</v>
      </c>
      <c r="G2574" s="1" t="s">
        <v>648</v>
      </c>
      <c r="H2574" s="1" t="s">
        <v>455</v>
      </c>
      <c r="I2574" s="1" t="s">
        <v>458</v>
      </c>
      <c r="J2574" s="6">
        <v>140000</v>
      </c>
      <c r="K2574" s="1" t="s">
        <v>665</v>
      </c>
      <c r="L2574" s="6">
        <v>140551</v>
      </c>
      <c r="M2574" s="2">
        <v>0</v>
      </c>
      <c r="N2574" s="1" t="s">
        <v>1018</v>
      </c>
      <c r="O2574" s="1" t="s">
        <v>651</v>
      </c>
      <c r="P2574" s="2">
        <v>-828136.62</v>
      </c>
      <c r="Q2574" s="2">
        <v>0</v>
      </c>
      <c r="R2574" s="2">
        <v>-100301.71</v>
      </c>
      <c r="S2574" s="2">
        <v>0</v>
      </c>
      <c r="T2574" s="2">
        <v>-928438.33</v>
      </c>
      <c r="U2574" s="2">
        <v>0</v>
      </c>
      <c r="V2574" s="2">
        <v>-828136.62</v>
      </c>
      <c r="W2574" s="2">
        <v>0</v>
      </c>
      <c r="X2574" s="2">
        <v>-100301.71</v>
      </c>
      <c r="Y2574" s="2">
        <v>0</v>
      </c>
      <c r="Z2574" s="2">
        <v>-928438.33</v>
      </c>
      <c r="AA2574" s="2">
        <v>0</v>
      </c>
    </row>
    <row r="2575" spans="1:27" ht="15" customHeight="1" x14ac:dyDescent="0.25">
      <c r="A2575" s="75" t="str">
        <f t="shared" si="120"/>
        <v>LETAXPIgnore</v>
      </c>
      <c r="B2575" s="75" t="str">
        <f>VLOOKUP(L2575,Mapping!D:F,3,0)</f>
        <v>Ignore</v>
      </c>
      <c r="C2575" s="75" t="str">
        <f>VLOOKUP(L2575,Mapping!D:G,4,0)</f>
        <v>Ignore</v>
      </c>
      <c r="D2575" s="78">
        <f t="shared" si="121"/>
        <v>0</v>
      </c>
      <c r="E2575" s="78">
        <f t="shared" si="122"/>
        <v>1.4000000000000001E-8</v>
      </c>
      <c r="F2575" s="76" t="str">
        <f>VLOOKUP(L2575,Mapping!D:H,5,0)</f>
        <v>AUM</v>
      </c>
      <c r="G2575" s="1" t="s">
        <v>648</v>
      </c>
      <c r="H2575" s="1" t="s">
        <v>455</v>
      </c>
      <c r="I2575" s="1" t="s">
        <v>458</v>
      </c>
      <c r="J2575" s="6">
        <v>152000</v>
      </c>
      <c r="K2575" s="1" t="s">
        <v>671</v>
      </c>
      <c r="L2575" s="6">
        <v>152232</v>
      </c>
      <c r="M2575" s="2">
        <v>0</v>
      </c>
      <c r="N2575" s="1" t="s">
        <v>675</v>
      </c>
      <c r="O2575" s="1" t="s">
        <v>651</v>
      </c>
      <c r="P2575" s="2">
        <v>0</v>
      </c>
      <c r="Q2575" s="2">
        <v>0.14000000000000001</v>
      </c>
      <c r="R2575" s="2">
        <v>0</v>
      </c>
      <c r="S2575" s="2">
        <v>0</v>
      </c>
      <c r="T2575" s="2">
        <v>0</v>
      </c>
      <c r="U2575" s="2">
        <v>0.14000000000000001</v>
      </c>
      <c r="V2575" s="2">
        <v>0</v>
      </c>
      <c r="W2575" s="2">
        <v>0.14000000000000001</v>
      </c>
      <c r="X2575" s="2">
        <v>0</v>
      </c>
      <c r="Y2575" s="2">
        <v>0</v>
      </c>
      <c r="Z2575" s="2">
        <v>0</v>
      </c>
      <c r="AA2575" s="2">
        <v>0.14000000000000001</v>
      </c>
    </row>
    <row r="2576" spans="1:27" ht="15" customHeight="1" x14ac:dyDescent="0.25">
      <c r="A2576" s="75" t="str">
        <f t="shared" si="120"/>
        <v>LETAXPIgnore</v>
      </c>
      <c r="B2576" s="75" t="str">
        <f>VLOOKUP(L2576,Mapping!D:F,3,0)</f>
        <v>Ignore</v>
      </c>
      <c r="C2576" s="75" t="str">
        <f>VLOOKUP(L2576,Mapping!D:G,4,0)</f>
        <v>Ignore</v>
      </c>
      <c r="D2576" s="78">
        <f t="shared" si="121"/>
        <v>4.2083799999999998E-4</v>
      </c>
      <c r="E2576" s="78">
        <f t="shared" si="122"/>
        <v>-8.815889999999999E-4</v>
      </c>
      <c r="F2576" s="76" t="str">
        <f>VLOOKUP(L2576,Mapping!D:H,5,0)</f>
        <v>AUM</v>
      </c>
      <c r="G2576" s="1" t="s">
        <v>648</v>
      </c>
      <c r="H2576" s="1" t="s">
        <v>455</v>
      </c>
      <c r="I2576" s="1" t="s">
        <v>458</v>
      </c>
      <c r="J2576" s="6">
        <v>152000</v>
      </c>
      <c r="K2576" s="1" t="s">
        <v>671</v>
      </c>
      <c r="L2576" s="6">
        <v>152248</v>
      </c>
      <c r="M2576" s="2">
        <v>0</v>
      </c>
      <c r="N2576" s="1" t="s">
        <v>676</v>
      </c>
      <c r="O2576" s="1" t="s">
        <v>651</v>
      </c>
      <c r="P2576" s="2">
        <v>-13024.27</v>
      </c>
      <c r="Q2576" s="2">
        <v>0</v>
      </c>
      <c r="R2576" s="2">
        <v>0</v>
      </c>
      <c r="S2576" s="2">
        <v>4208.38</v>
      </c>
      <c r="T2576" s="2">
        <v>-8815.89</v>
      </c>
      <c r="U2576" s="2">
        <v>0</v>
      </c>
      <c r="V2576" s="2">
        <v>-13024.27</v>
      </c>
      <c r="W2576" s="2">
        <v>0</v>
      </c>
      <c r="X2576" s="2">
        <v>0</v>
      </c>
      <c r="Y2576" s="2">
        <v>4208.38</v>
      </c>
      <c r="Z2576" s="2">
        <v>-8815.89</v>
      </c>
      <c r="AA2576" s="2">
        <v>0</v>
      </c>
    </row>
    <row r="2577" spans="1:27" ht="15" customHeight="1" x14ac:dyDescent="0.25">
      <c r="A2577" s="75" t="str">
        <f t="shared" si="120"/>
        <v>LETAXPIgnore</v>
      </c>
      <c r="B2577" s="75" t="str">
        <f>VLOOKUP(L2577,Mapping!D:F,3,0)</f>
        <v>Ignore</v>
      </c>
      <c r="C2577" s="75" t="str">
        <f>VLOOKUP(L2577,Mapping!D:G,4,0)</f>
        <v>Ignore</v>
      </c>
      <c r="D2577" s="78">
        <f t="shared" si="121"/>
        <v>0</v>
      </c>
      <c r="E2577" s="78">
        <f t="shared" si="122"/>
        <v>-2.6230000000000001E-6</v>
      </c>
      <c r="F2577" s="76" t="str">
        <f>VLOOKUP(L2577,Mapping!D:H,5,0)</f>
        <v>AUM</v>
      </c>
      <c r="G2577" s="1" t="s">
        <v>648</v>
      </c>
      <c r="H2577" s="1" t="s">
        <v>455</v>
      </c>
      <c r="I2577" s="1" t="s">
        <v>458</v>
      </c>
      <c r="J2577" s="6">
        <v>152000</v>
      </c>
      <c r="K2577" s="1" t="s">
        <v>671</v>
      </c>
      <c r="L2577" s="6">
        <v>152317</v>
      </c>
      <c r="M2577" s="2">
        <v>0</v>
      </c>
      <c r="N2577" s="1" t="s">
        <v>1471</v>
      </c>
      <c r="O2577" s="1" t="s">
        <v>651</v>
      </c>
      <c r="P2577" s="2">
        <v>-26.23</v>
      </c>
      <c r="Q2577" s="2">
        <v>0</v>
      </c>
      <c r="R2577" s="2">
        <v>0</v>
      </c>
      <c r="S2577" s="2">
        <v>0</v>
      </c>
      <c r="T2577" s="2">
        <v>-26.23</v>
      </c>
      <c r="U2577" s="2">
        <v>0</v>
      </c>
      <c r="V2577" s="2">
        <v>-26.23</v>
      </c>
      <c r="W2577" s="2">
        <v>0</v>
      </c>
      <c r="X2577" s="2">
        <v>0</v>
      </c>
      <c r="Y2577" s="2">
        <v>0</v>
      </c>
      <c r="Z2577" s="2">
        <v>-26.23</v>
      </c>
      <c r="AA2577" s="2">
        <v>0</v>
      </c>
    </row>
    <row r="2578" spans="1:27" ht="15" customHeight="1" x14ac:dyDescent="0.25">
      <c r="A2578" s="75" t="str">
        <f t="shared" si="120"/>
        <v>LETAXPIgnore</v>
      </c>
      <c r="B2578" s="75" t="str">
        <f>VLOOKUP(L2578,Mapping!D:F,3,0)</f>
        <v>Ignore</v>
      </c>
      <c r="C2578" s="75" t="str">
        <f>VLOOKUP(L2578,Mapping!D:G,4,0)</f>
        <v>Ignore</v>
      </c>
      <c r="D2578" s="78">
        <f t="shared" si="121"/>
        <v>-72.832869574</v>
      </c>
      <c r="E2578" s="78">
        <f t="shared" si="122"/>
        <v>-151.21141617200001</v>
      </c>
      <c r="F2578" s="76" t="str">
        <f>VLOOKUP(L2578,Mapping!D:H,5,0)</f>
        <v>AUM</v>
      </c>
      <c r="G2578" s="1" t="s">
        <v>648</v>
      </c>
      <c r="H2578" s="1" t="s">
        <v>455</v>
      </c>
      <c r="I2578" s="1" t="s">
        <v>458</v>
      </c>
      <c r="J2578" s="6">
        <v>160000</v>
      </c>
      <c r="K2578" s="1" t="s">
        <v>677</v>
      </c>
      <c r="L2578" s="6">
        <v>161100</v>
      </c>
      <c r="M2578" s="2">
        <v>0</v>
      </c>
      <c r="N2578" s="1" t="s">
        <v>811</v>
      </c>
      <c r="O2578" s="1" t="s">
        <v>651</v>
      </c>
      <c r="P2578" s="2">
        <v>-783785465.98000002</v>
      </c>
      <c r="Q2578" s="2">
        <v>0</v>
      </c>
      <c r="R2578" s="2">
        <v>-728328695.74000001</v>
      </c>
      <c r="S2578" s="2">
        <v>0</v>
      </c>
      <c r="T2578" s="2">
        <v>-1512114161.72</v>
      </c>
      <c r="U2578" s="2">
        <v>0</v>
      </c>
      <c r="V2578" s="2">
        <v>-783785465.98000002</v>
      </c>
      <c r="W2578" s="2">
        <v>0</v>
      </c>
      <c r="X2578" s="2">
        <v>-728328695.74000001</v>
      </c>
      <c r="Y2578" s="2">
        <v>0</v>
      </c>
      <c r="Z2578" s="2">
        <v>-1512114161.72</v>
      </c>
      <c r="AA2578" s="2">
        <v>0</v>
      </c>
    </row>
    <row r="2579" spans="1:27" ht="15" customHeight="1" x14ac:dyDescent="0.25">
      <c r="A2579" s="75" t="str">
        <f t="shared" si="120"/>
        <v>LETAXPIgnore</v>
      </c>
      <c r="B2579" s="75" t="str">
        <f>VLOOKUP(L2579,Mapping!D:F,3,0)</f>
        <v>Ignore</v>
      </c>
      <c r="C2579" s="75" t="str">
        <f>VLOOKUP(L2579,Mapping!D:G,4,0)</f>
        <v>Ignore</v>
      </c>
      <c r="D2579" s="78">
        <f t="shared" si="121"/>
        <v>-0.17425611000000002</v>
      </c>
      <c r="E2579" s="78">
        <f t="shared" si="122"/>
        <v>-0.17425611000000002</v>
      </c>
      <c r="F2579" s="76" t="str">
        <f>VLOOKUP(L2579,Mapping!D:H,5,0)</f>
        <v>AUM</v>
      </c>
      <c r="G2579" s="1" t="s">
        <v>648</v>
      </c>
      <c r="H2579" s="1" t="s">
        <v>455</v>
      </c>
      <c r="I2579" s="1" t="s">
        <v>458</v>
      </c>
      <c r="J2579" s="6">
        <v>160000</v>
      </c>
      <c r="K2579" s="1" t="s">
        <v>677</v>
      </c>
      <c r="L2579" s="6">
        <v>161120</v>
      </c>
      <c r="M2579" s="2">
        <v>0</v>
      </c>
      <c r="N2579" s="1" t="s">
        <v>927</v>
      </c>
      <c r="O2579" s="1" t="s">
        <v>651</v>
      </c>
      <c r="P2579" s="2">
        <v>0</v>
      </c>
      <c r="Q2579" s="2">
        <v>0</v>
      </c>
      <c r="R2579" s="2">
        <v>-1742561.1</v>
      </c>
      <c r="S2579" s="2">
        <v>0</v>
      </c>
      <c r="T2579" s="2">
        <v>-1742561.1</v>
      </c>
      <c r="U2579" s="2">
        <v>0</v>
      </c>
      <c r="V2579" s="2">
        <v>0</v>
      </c>
      <c r="W2579" s="2">
        <v>0</v>
      </c>
      <c r="X2579" s="2">
        <v>-1742561.1</v>
      </c>
      <c r="Y2579" s="2">
        <v>0</v>
      </c>
      <c r="Z2579" s="2">
        <v>-1742561.1</v>
      </c>
      <c r="AA2579" s="2">
        <v>0</v>
      </c>
    </row>
    <row r="2580" spans="1:27" ht="15" customHeight="1" x14ac:dyDescent="0.25">
      <c r="A2580" s="75" t="str">
        <f t="shared" si="120"/>
        <v>LETAXPIgnore</v>
      </c>
      <c r="B2580" s="75" t="str">
        <f>VLOOKUP(L2580,Mapping!D:F,3,0)</f>
        <v>Ignore</v>
      </c>
      <c r="C2580" s="75" t="str">
        <f>VLOOKUP(L2580,Mapping!D:G,4,0)</f>
        <v>Ignore</v>
      </c>
      <c r="D2580" s="78">
        <f t="shared" si="121"/>
        <v>-6.60875E-4</v>
      </c>
      <c r="E2580" s="78">
        <f t="shared" si="122"/>
        <v>-1.479911E-3</v>
      </c>
      <c r="F2580" s="76" t="str">
        <f>VLOOKUP(L2580,Mapping!D:H,5,0)</f>
        <v>AUM</v>
      </c>
      <c r="G2580" s="1" t="s">
        <v>648</v>
      </c>
      <c r="H2580" s="1" t="s">
        <v>455</v>
      </c>
      <c r="I2580" s="1" t="s">
        <v>458</v>
      </c>
      <c r="J2580" s="6">
        <v>212000</v>
      </c>
      <c r="K2580" s="1" t="s">
        <v>681</v>
      </c>
      <c r="L2580" s="6">
        <v>210123</v>
      </c>
      <c r="M2580" s="2">
        <v>0</v>
      </c>
      <c r="N2580" s="1" t="s">
        <v>1458</v>
      </c>
      <c r="O2580" s="1" t="s">
        <v>651</v>
      </c>
      <c r="P2580" s="2">
        <v>-8190.36</v>
      </c>
      <c r="Q2580" s="2">
        <v>0</v>
      </c>
      <c r="R2580" s="2">
        <v>-6608.75</v>
      </c>
      <c r="S2580" s="2">
        <v>0</v>
      </c>
      <c r="T2580" s="2">
        <v>-14799.11</v>
      </c>
      <c r="U2580" s="2">
        <v>0</v>
      </c>
      <c r="V2580" s="2">
        <v>-8190.36</v>
      </c>
      <c r="W2580" s="2">
        <v>0</v>
      </c>
      <c r="X2580" s="2">
        <v>-6608.75</v>
      </c>
      <c r="Y2580" s="2">
        <v>0</v>
      </c>
      <c r="Z2580" s="2">
        <v>-14799.11</v>
      </c>
      <c r="AA2580" s="2">
        <v>0</v>
      </c>
    </row>
    <row r="2581" spans="1:27" ht="15" customHeight="1" x14ac:dyDescent="0.25">
      <c r="A2581" s="75" t="str">
        <f t="shared" si="120"/>
        <v>LETAXPIgnore</v>
      </c>
      <c r="B2581" s="75" t="str">
        <f>VLOOKUP(L2581,Mapping!D:F,3,0)</f>
        <v>Ignore</v>
      </c>
      <c r="C2581" s="75" t="str">
        <f>VLOOKUP(L2581,Mapping!D:G,4,0)</f>
        <v>Ignore</v>
      </c>
      <c r="D2581" s="78">
        <f t="shared" si="121"/>
        <v>2.2794220000000001E-3</v>
      </c>
      <c r="E2581" s="78">
        <f t="shared" si="122"/>
        <v>3.7180773E-2</v>
      </c>
      <c r="F2581" s="76" t="str">
        <f>VLOOKUP(L2581,Mapping!D:H,5,0)</f>
        <v>AUM</v>
      </c>
      <c r="G2581" s="1" t="s">
        <v>648</v>
      </c>
      <c r="H2581" s="1" t="s">
        <v>455</v>
      </c>
      <c r="I2581" s="1" t="s">
        <v>458</v>
      </c>
      <c r="J2581" s="6">
        <v>212000</v>
      </c>
      <c r="K2581" s="1" t="s">
        <v>681</v>
      </c>
      <c r="L2581" s="6">
        <v>210124</v>
      </c>
      <c r="M2581" s="2">
        <v>0</v>
      </c>
      <c r="N2581" s="1" t="s">
        <v>1472</v>
      </c>
      <c r="O2581" s="1" t="s">
        <v>651</v>
      </c>
      <c r="P2581" s="2">
        <v>0</v>
      </c>
      <c r="Q2581" s="2">
        <v>349013.51</v>
      </c>
      <c r="R2581" s="2">
        <v>0</v>
      </c>
      <c r="S2581" s="2">
        <v>22794.22</v>
      </c>
      <c r="T2581" s="2">
        <v>0</v>
      </c>
      <c r="U2581" s="2">
        <v>371807.73</v>
      </c>
      <c r="V2581" s="2">
        <v>0</v>
      </c>
      <c r="W2581" s="2">
        <v>349013.51</v>
      </c>
      <c r="X2581" s="2">
        <v>0</v>
      </c>
      <c r="Y2581" s="2">
        <v>22794.22</v>
      </c>
      <c r="Z2581" s="2">
        <v>0</v>
      </c>
      <c r="AA2581" s="2">
        <v>371807.73</v>
      </c>
    </row>
    <row r="2582" spans="1:27" ht="15" customHeight="1" x14ac:dyDescent="0.25">
      <c r="A2582" s="75" t="str">
        <f t="shared" si="120"/>
        <v>LETAXPIgnore</v>
      </c>
      <c r="B2582" s="75" t="str">
        <f>VLOOKUP(L2582,Mapping!D:F,3,0)</f>
        <v>Ignore</v>
      </c>
      <c r="C2582" s="75" t="str">
        <f>VLOOKUP(L2582,Mapping!D:G,4,0)</f>
        <v>Ignore</v>
      </c>
      <c r="D2582" s="78">
        <f t="shared" si="121"/>
        <v>1.0030171000000001E-2</v>
      </c>
      <c r="E2582" s="78">
        <f t="shared" si="122"/>
        <v>9.2843833000000001E-2</v>
      </c>
      <c r="F2582" s="76" t="str">
        <f>VLOOKUP(L2582,Mapping!D:H,5,0)</f>
        <v>AUM</v>
      </c>
      <c r="G2582" s="1" t="s">
        <v>648</v>
      </c>
      <c r="H2582" s="1" t="s">
        <v>455</v>
      </c>
      <c r="I2582" s="1" t="s">
        <v>458</v>
      </c>
      <c r="J2582" s="6">
        <v>212000</v>
      </c>
      <c r="K2582" s="1" t="s">
        <v>681</v>
      </c>
      <c r="L2582" s="6">
        <v>210168</v>
      </c>
      <c r="M2582" s="2">
        <v>0</v>
      </c>
      <c r="N2582" s="1" t="s">
        <v>1019</v>
      </c>
      <c r="O2582" s="1" t="s">
        <v>651</v>
      </c>
      <c r="P2582" s="2">
        <v>0</v>
      </c>
      <c r="Q2582" s="2">
        <v>828136.62</v>
      </c>
      <c r="R2582" s="2">
        <v>0</v>
      </c>
      <c r="S2582" s="2">
        <v>100301.71</v>
      </c>
      <c r="T2582" s="2">
        <v>0</v>
      </c>
      <c r="U2582" s="2">
        <v>928438.33</v>
      </c>
      <c r="V2582" s="2">
        <v>0</v>
      </c>
      <c r="W2582" s="2">
        <v>828136.62</v>
      </c>
      <c r="X2582" s="2">
        <v>0</v>
      </c>
      <c r="Y2582" s="2">
        <v>100301.71</v>
      </c>
      <c r="Z2582" s="2">
        <v>0</v>
      </c>
      <c r="AA2582" s="2">
        <v>928438.33</v>
      </c>
    </row>
    <row r="2583" spans="1:27" ht="15" customHeight="1" x14ac:dyDescent="0.25">
      <c r="A2583" s="75" t="str">
        <f t="shared" si="120"/>
        <v>LETAXPIgnore</v>
      </c>
      <c r="B2583" s="75" t="str">
        <f>VLOOKUP(L2583,Mapping!D:F,3,0)</f>
        <v>Ignore</v>
      </c>
      <c r="C2583" s="75" t="str">
        <f>VLOOKUP(L2583,Mapping!D:G,4,0)</f>
        <v>Ignore</v>
      </c>
      <c r="D2583" s="78">
        <f t="shared" si="121"/>
        <v>-0.12614130000000001</v>
      </c>
      <c r="E2583" s="78">
        <f t="shared" si="122"/>
        <v>0</v>
      </c>
      <c r="F2583" s="76" t="str">
        <f>VLOOKUP(L2583,Mapping!D:H,5,0)</f>
        <v>AUM</v>
      </c>
      <c r="G2583" s="1" t="s">
        <v>648</v>
      </c>
      <c r="H2583" s="1" t="s">
        <v>455</v>
      </c>
      <c r="I2583" s="1" t="s">
        <v>458</v>
      </c>
      <c r="J2583" s="6">
        <v>212000</v>
      </c>
      <c r="K2583" s="1" t="s">
        <v>681</v>
      </c>
      <c r="L2583" s="6">
        <v>211101</v>
      </c>
      <c r="M2583" s="2">
        <v>0</v>
      </c>
      <c r="N2583" s="1" t="s">
        <v>1463</v>
      </c>
      <c r="O2583" s="1" t="s">
        <v>651</v>
      </c>
      <c r="P2583" s="2">
        <v>0</v>
      </c>
      <c r="Q2583" s="2">
        <v>1261413</v>
      </c>
      <c r="R2583" s="2">
        <v>-1261413</v>
      </c>
      <c r="S2583" s="2">
        <v>0</v>
      </c>
      <c r="T2583" s="2">
        <v>0</v>
      </c>
      <c r="U2583" s="2">
        <v>0</v>
      </c>
      <c r="V2583" s="2">
        <v>0</v>
      </c>
      <c r="W2583" s="2">
        <v>1261413</v>
      </c>
      <c r="X2583" s="2">
        <v>-1261413</v>
      </c>
      <c r="Y2583" s="2">
        <v>0</v>
      </c>
      <c r="Z2583" s="2">
        <v>0</v>
      </c>
      <c r="AA2583" s="2">
        <v>0</v>
      </c>
    </row>
    <row r="2584" spans="1:27" ht="15" customHeight="1" x14ac:dyDescent="0.25">
      <c r="A2584" s="75" t="str">
        <f t="shared" si="120"/>
        <v>LETAXPIgnore</v>
      </c>
      <c r="B2584" s="75" t="str">
        <f>VLOOKUP(L2584,Mapping!D:F,3,0)</f>
        <v>Ignore</v>
      </c>
      <c r="C2584" s="75" t="str">
        <f>VLOOKUP(L2584,Mapping!D:G,4,0)</f>
        <v>Ignore</v>
      </c>
      <c r="D2584" s="78">
        <f t="shared" si="121"/>
        <v>-0.24929516800000001</v>
      </c>
      <c r="E2584" s="78">
        <f t="shared" si="122"/>
        <v>0</v>
      </c>
      <c r="F2584" s="76" t="str">
        <f>VLOOKUP(L2584,Mapping!D:H,5,0)</f>
        <v>AUM</v>
      </c>
      <c r="G2584" s="1" t="s">
        <v>648</v>
      </c>
      <c r="H2584" s="1" t="s">
        <v>455</v>
      </c>
      <c r="I2584" s="1" t="s">
        <v>458</v>
      </c>
      <c r="J2584" s="6">
        <v>212000</v>
      </c>
      <c r="K2584" s="1" t="s">
        <v>681</v>
      </c>
      <c r="L2584" s="6">
        <v>211114</v>
      </c>
      <c r="M2584" s="2">
        <v>0</v>
      </c>
      <c r="N2584" s="1" t="s">
        <v>787</v>
      </c>
      <c r="O2584" s="1" t="s">
        <v>651</v>
      </c>
      <c r="P2584" s="2">
        <v>0</v>
      </c>
      <c r="Q2584" s="2">
        <v>2492951.6800000002</v>
      </c>
      <c r="R2584" s="2">
        <v>-2492951.6800000002</v>
      </c>
      <c r="S2584" s="2">
        <v>0</v>
      </c>
      <c r="T2584" s="2">
        <v>0</v>
      </c>
      <c r="U2584" s="2">
        <v>0</v>
      </c>
      <c r="V2584" s="2">
        <v>0</v>
      </c>
      <c r="W2584" s="2">
        <v>2492951.6800000002</v>
      </c>
      <c r="X2584" s="2">
        <v>-2492951.6800000002</v>
      </c>
      <c r="Y2584" s="2">
        <v>0</v>
      </c>
      <c r="Z2584" s="2">
        <v>0</v>
      </c>
      <c r="AA2584" s="2">
        <v>0</v>
      </c>
    </row>
    <row r="2585" spans="1:27" ht="15" customHeight="1" x14ac:dyDescent="0.25">
      <c r="A2585" s="75" t="str">
        <f t="shared" si="120"/>
        <v>LETAXPIgnore</v>
      </c>
      <c r="B2585" s="75" t="str">
        <f>VLOOKUP(L2585,Mapping!D:F,3,0)</f>
        <v>Ignore</v>
      </c>
      <c r="C2585" s="75" t="str">
        <f>VLOOKUP(L2585,Mapping!D:G,4,0)</f>
        <v>Ignore</v>
      </c>
      <c r="D2585" s="78">
        <f t="shared" si="121"/>
        <v>-3.2057772999999998E-2</v>
      </c>
      <c r="E2585" s="78">
        <f t="shared" si="122"/>
        <v>0.32361941699999996</v>
      </c>
      <c r="F2585" s="76" t="str">
        <f>VLOOKUP(L2585,Mapping!D:H,5,0)</f>
        <v>AUM</v>
      </c>
      <c r="G2585" s="1" t="s">
        <v>648</v>
      </c>
      <c r="H2585" s="1" t="s">
        <v>455</v>
      </c>
      <c r="I2585" s="1" t="s">
        <v>458</v>
      </c>
      <c r="J2585" s="6">
        <v>212000</v>
      </c>
      <c r="K2585" s="1" t="s">
        <v>681</v>
      </c>
      <c r="L2585" s="6">
        <v>212100</v>
      </c>
      <c r="M2585" s="2">
        <v>0</v>
      </c>
      <c r="N2585" s="1" t="s">
        <v>683</v>
      </c>
      <c r="O2585" s="1" t="s">
        <v>651</v>
      </c>
      <c r="P2585" s="2">
        <v>0</v>
      </c>
      <c r="Q2585" s="2">
        <v>3556771.9</v>
      </c>
      <c r="R2585" s="2">
        <v>-320577.73</v>
      </c>
      <c r="S2585" s="2">
        <v>0</v>
      </c>
      <c r="T2585" s="2">
        <v>0</v>
      </c>
      <c r="U2585" s="2">
        <v>3236194.17</v>
      </c>
      <c r="V2585" s="2">
        <v>0</v>
      </c>
      <c r="W2585" s="2">
        <v>3556771.9</v>
      </c>
      <c r="X2585" s="2">
        <v>-320577.73</v>
      </c>
      <c r="Y2585" s="2">
        <v>0</v>
      </c>
      <c r="Z2585" s="2">
        <v>0</v>
      </c>
      <c r="AA2585" s="2">
        <v>3236194.17</v>
      </c>
    </row>
    <row r="2586" spans="1:27" ht="15" customHeight="1" x14ac:dyDescent="0.25">
      <c r="A2586" s="75" t="str">
        <f t="shared" si="120"/>
        <v>LETAXPIgnore</v>
      </c>
      <c r="B2586" s="75" t="str">
        <f>VLOOKUP(L2586,Mapping!D:F,3,0)</f>
        <v>Ignore</v>
      </c>
      <c r="C2586" s="75" t="str">
        <f>VLOOKUP(L2586,Mapping!D:G,4,0)</f>
        <v>Ignore</v>
      </c>
      <c r="D2586" s="78">
        <f t="shared" si="121"/>
        <v>-5.0799690000000002E-3</v>
      </c>
      <c r="E2586" s="78">
        <f t="shared" si="122"/>
        <v>-8.4999999999999994E-8</v>
      </c>
      <c r="F2586" s="76" t="str">
        <f>VLOOKUP(L2586,Mapping!D:H,5,0)</f>
        <v>AUM</v>
      </c>
      <c r="G2586" s="1" t="s">
        <v>648</v>
      </c>
      <c r="H2586" s="1" t="s">
        <v>455</v>
      </c>
      <c r="I2586" s="1" t="s">
        <v>458</v>
      </c>
      <c r="J2586" s="6">
        <v>212000</v>
      </c>
      <c r="K2586" s="1" t="s">
        <v>681</v>
      </c>
      <c r="L2586" s="6">
        <v>212101</v>
      </c>
      <c r="M2586" s="2">
        <v>0</v>
      </c>
      <c r="N2586" s="1" t="s">
        <v>684</v>
      </c>
      <c r="O2586" s="1" t="s">
        <v>651</v>
      </c>
      <c r="P2586" s="2">
        <v>0</v>
      </c>
      <c r="Q2586" s="2">
        <v>50798.84</v>
      </c>
      <c r="R2586" s="2">
        <v>-50799.69</v>
      </c>
      <c r="S2586" s="2">
        <v>0</v>
      </c>
      <c r="T2586" s="2">
        <v>-0.85</v>
      </c>
      <c r="U2586" s="2">
        <v>0</v>
      </c>
      <c r="V2586" s="2">
        <v>0</v>
      </c>
      <c r="W2586" s="2">
        <v>50798.84</v>
      </c>
      <c r="X2586" s="2">
        <v>-50799.69</v>
      </c>
      <c r="Y2586" s="2">
        <v>0</v>
      </c>
      <c r="Z2586" s="2">
        <v>-0.85</v>
      </c>
      <c r="AA2586" s="2">
        <v>0</v>
      </c>
    </row>
    <row r="2587" spans="1:27" ht="15" customHeight="1" x14ac:dyDescent="0.25">
      <c r="A2587" s="75" t="str">
        <f t="shared" si="120"/>
        <v>LETAXPIgnore</v>
      </c>
      <c r="B2587" s="75" t="str">
        <f>VLOOKUP(L2587,Mapping!D:F,3,0)</f>
        <v>Ignore</v>
      </c>
      <c r="C2587" s="75" t="str">
        <f>VLOOKUP(L2587,Mapping!D:G,4,0)</f>
        <v>Ignore</v>
      </c>
      <c r="D2587" s="78">
        <f t="shared" si="121"/>
        <v>-3.6533699999999998E-4</v>
      </c>
      <c r="E2587" s="78">
        <f t="shared" si="122"/>
        <v>0</v>
      </c>
      <c r="F2587" s="76" t="str">
        <f>VLOOKUP(L2587,Mapping!D:H,5,0)</f>
        <v>AUM</v>
      </c>
      <c r="G2587" s="1" t="s">
        <v>648</v>
      </c>
      <c r="H2587" s="1" t="s">
        <v>455</v>
      </c>
      <c r="I2587" s="1" t="s">
        <v>458</v>
      </c>
      <c r="J2587" s="6">
        <v>212000</v>
      </c>
      <c r="K2587" s="1" t="s">
        <v>681</v>
      </c>
      <c r="L2587" s="6">
        <v>212109</v>
      </c>
      <c r="M2587" s="2">
        <v>0</v>
      </c>
      <c r="N2587" s="1" t="s">
        <v>1659</v>
      </c>
      <c r="O2587" s="1" t="s">
        <v>651</v>
      </c>
      <c r="P2587" s="2">
        <v>0</v>
      </c>
      <c r="Q2587" s="2">
        <v>3653.37</v>
      </c>
      <c r="R2587" s="2">
        <v>-3653.37</v>
      </c>
      <c r="S2587" s="2">
        <v>0</v>
      </c>
      <c r="T2587" s="2">
        <v>0</v>
      </c>
      <c r="U2587" s="2">
        <v>0</v>
      </c>
      <c r="V2587" s="2">
        <v>0</v>
      </c>
      <c r="W2587" s="2">
        <v>3653.37</v>
      </c>
      <c r="X2587" s="2">
        <v>-3653.37</v>
      </c>
      <c r="Y2587" s="2">
        <v>0</v>
      </c>
      <c r="Z2587" s="2">
        <v>0</v>
      </c>
      <c r="AA2587" s="2">
        <v>0</v>
      </c>
    </row>
    <row r="2588" spans="1:27" ht="15" customHeight="1" x14ac:dyDescent="0.25">
      <c r="A2588" s="75" t="str">
        <f t="shared" si="120"/>
        <v>LETAXPIgnore</v>
      </c>
      <c r="B2588" s="75" t="str">
        <f>VLOOKUP(L2588,Mapping!D:F,3,0)</f>
        <v>Ignore</v>
      </c>
      <c r="C2588" s="75" t="str">
        <f>VLOOKUP(L2588,Mapping!D:G,4,0)</f>
        <v>Ignore</v>
      </c>
      <c r="D2588" s="78">
        <f t="shared" si="121"/>
        <v>-4.7199999999999998E-4</v>
      </c>
      <c r="E2588" s="78">
        <f t="shared" si="122"/>
        <v>0</v>
      </c>
      <c r="F2588" s="76" t="str">
        <f>VLOOKUP(L2588,Mapping!D:H,5,0)</f>
        <v>AUM</v>
      </c>
      <c r="G2588" s="1" t="s">
        <v>648</v>
      </c>
      <c r="H2588" s="1" t="s">
        <v>455</v>
      </c>
      <c r="I2588" s="1" t="s">
        <v>458</v>
      </c>
      <c r="J2588" s="6">
        <v>212000</v>
      </c>
      <c r="K2588" s="1" t="s">
        <v>681</v>
      </c>
      <c r="L2588" s="6">
        <v>212118</v>
      </c>
      <c r="M2588" s="2">
        <v>0</v>
      </c>
      <c r="N2588" s="1" t="s">
        <v>1715</v>
      </c>
      <c r="O2588" s="1" t="s">
        <v>651</v>
      </c>
      <c r="P2588" s="2">
        <v>0</v>
      </c>
      <c r="Q2588" s="2">
        <v>4720</v>
      </c>
      <c r="R2588" s="2">
        <v>-4720</v>
      </c>
      <c r="S2588" s="2">
        <v>0</v>
      </c>
      <c r="T2588" s="2">
        <v>0</v>
      </c>
      <c r="U2588" s="2">
        <v>0</v>
      </c>
      <c r="V2588" s="2">
        <v>0</v>
      </c>
      <c r="W2588" s="2">
        <v>4720</v>
      </c>
      <c r="X2588" s="2">
        <v>-4720</v>
      </c>
      <c r="Y2588" s="2">
        <v>0</v>
      </c>
      <c r="Z2588" s="2">
        <v>0</v>
      </c>
      <c r="AA2588" s="2">
        <v>0</v>
      </c>
    </row>
    <row r="2589" spans="1:27" ht="15" customHeight="1" x14ac:dyDescent="0.25">
      <c r="A2589" s="75" t="str">
        <f t="shared" si="120"/>
        <v>LETAXPIgnore</v>
      </c>
      <c r="B2589" s="75" t="str">
        <f>VLOOKUP(L2589,Mapping!D:F,3,0)</f>
        <v>Ignore</v>
      </c>
      <c r="C2589" s="75" t="str">
        <f>VLOOKUP(L2589,Mapping!D:G,4,0)</f>
        <v>Ignore</v>
      </c>
      <c r="D2589" s="78">
        <f t="shared" si="121"/>
        <v>0.12664376799999999</v>
      </c>
      <c r="E2589" s="78">
        <f t="shared" si="122"/>
        <v>0.482884388</v>
      </c>
      <c r="F2589" s="76" t="str">
        <f>VLOOKUP(L2589,Mapping!D:H,5,0)</f>
        <v>AUM</v>
      </c>
      <c r="G2589" s="1" t="s">
        <v>648</v>
      </c>
      <c r="H2589" s="1" t="s">
        <v>455</v>
      </c>
      <c r="I2589" s="1" t="s">
        <v>458</v>
      </c>
      <c r="J2589" s="6">
        <v>212000</v>
      </c>
      <c r="K2589" s="1" t="s">
        <v>681</v>
      </c>
      <c r="L2589" s="6">
        <v>212121</v>
      </c>
      <c r="M2589" s="2">
        <v>0</v>
      </c>
      <c r="N2589" s="1" t="s">
        <v>688</v>
      </c>
      <c r="O2589" s="1" t="s">
        <v>651</v>
      </c>
      <c r="P2589" s="2">
        <v>0</v>
      </c>
      <c r="Q2589" s="2">
        <v>3562406.2</v>
      </c>
      <c r="R2589" s="2">
        <v>0</v>
      </c>
      <c r="S2589" s="2">
        <v>1266437.68</v>
      </c>
      <c r="T2589" s="2">
        <v>0</v>
      </c>
      <c r="U2589" s="2">
        <v>4828843.88</v>
      </c>
      <c r="V2589" s="2">
        <v>0</v>
      </c>
      <c r="W2589" s="2">
        <v>3562406.2</v>
      </c>
      <c r="X2589" s="2">
        <v>0</v>
      </c>
      <c r="Y2589" s="2">
        <v>1266437.68</v>
      </c>
      <c r="Z2589" s="2">
        <v>0</v>
      </c>
      <c r="AA2589" s="2">
        <v>4828843.88</v>
      </c>
    </row>
    <row r="2590" spans="1:27" ht="15" customHeight="1" x14ac:dyDescent="0.25">
      <c r="A2590" s="75" t="str">
        <f t="shared" si="120"/>
        <v>LETAXPIgnore</v>
      </c>
      <c r="B2590" s="75" t="str">
        <f>VLOOKUP(L2590,Mapping!D:F,3,0)</f>
        <v>Ignore</v>
      </c>
      <c r="C2590" s="75" t="str">
        <f>VLOOKUP(L2590,Mapping!D:G,4,0)</f>
        <v>Ignore</v>
      </c>
      <c r="D2590" s="78">
        <f t="shared" si="121"/>
        <v>5.0330290000000005E-3</v>
      </c>
      <c r="E2590" s="78">
        <f t="shared" si="122"/>
        <v>0.10804808500000002</v>
      </c>
      <c r="F2590" s="76" t="str">
        <f>VLOOKUP(L2590,Mapping!D:H,5,0)</f>
        <v>AUM</v>
      </c>
      <c r="G2590" s="1" t="s">
        <v>648</v>
      </c>
      <c r="H2590" s="1" t="s">
        <v>455</v>
      </c>
      <c r="I2590" s="1" t="s">
        <v>458</v>
      </c>
      <c r="J2590" s="6">
        <v>212000</v>
      </c>
      <c r="K2590" s="1" t="s">
        <v>681</v>
      </c>
      <c r="L2590" s="6">
        <v>212124</v>
      </c>
      <c r="M2590" s="2">
        <v>0</v>
      </c>
      <c r="N2590" s="1" t="s">
        <v>689</v>
      </c>
      <c r="O2590" s="1" t="s">
        <v>651</v>
      </c>
      <c r="P2590" s="2">
        <v>0</v>
      </c>
      <c r="Q2590" s="2">
        <v>1030150.56</v>
      </c>
      <c r="R2590" s="2">
        <v>0</v>
      </c>
      <c r="S2590" s="2">
        <v>50330.29</v>
      </c>
      <c r="T2590" s="2">
        <v>0</v>
      </c>
      <c r="U2590" s="2">
        <v>1080480.8500000001</v>
      </c>
      <c r="V2590" s="2">
        <v>0</v>
      </c>
      <c r="W2590" s="2">
        <v>1030150.56</v>
      </c>
      <c r="X2590" s="2">
        <v>0</v>
      </c>
      <c r="Y2590" s="2">
        <v>50330.29</v>
      </c>
      <c r="Z2590" s="2">
        <v>0</v>
      </c>
      <c r="AA2590" s="2">
        <v>1080480.8500000001</v>
      </c>
    </row>
    <row r="2591" spans="1:27" ht="15" customHeight="1" x14ac:dyDescent="0.25">
      <c r="A2591" s="75" t="str">
        <f t="shared" si="120"/>
        <v>LETAXPIgnore</v>
      </c>
      <c r="B2591" s="75" t="str">
        <f>VLOOKUP(L2591,Mapping!D:F,3,0)</f>
        <v>Ignore</v>
      </c>
      <c r="C2591" s="75" t="str">
        <f>VLOOKUP(L2591,Mapping!D:G,4,0)</f>
        <v>Ignore</v>
      </c>
      <c r="D2591" s="78">
        <f t="shared" si="121"/>
        <v>-1.1862300000000001E-4</v>
      </c>
      <c r="E2591" s="78">
        <f t="shared" si="122"/>
        <v>4.4999999999999999E-8</v>
      </c>
      <c r="F2591" s="76" t="str">
        <f>VLOOKUP(L2591,Mapping!D:H,5,0)</f>
        <v>AUM</v>
      </c>
      <c r="G2591" s="1" t="s">
        <v>648</v>
      </c>
      <c r="H2591" s="1" t="s">
        <v>455</v>
      </c>
      <c r="I2591" s="1" t="s">
        <v>458</v>
      </c>
      <c r="J2591" s="6">
        <v>212000</v>
      </c>
      <c r="K2591" s="1" t="s">
        <v>681</v>
      </c>
      <c r="L2591" s="6">
        <v>212132</v>
      </c>
      <c r="M2591" s="2">
        <v>0</v>
      </c>
      <c r="N2591" s="1" t="s">
        <v>1459</v>
      </c>
      <c r="O2591" s="1" t="s">
        <v>651</v>
      </c>
      <c r="P2591" s="2">
        <v>0</v>
      </c>
      <c r="Q2591" s="2">
        <v>1186.68</v>
      </c>
      <c r="R2591" s="2">
        <v>-1186.23</v>
      </c>
      <c r="S2591" s="2">
        <v>0</v>
      </c>
      <c r="T2591" s="2">
        <v>0</v>
      </c>
      <c r="U2591" s="2">
        <v>0.45</v>
      </c>
      <c r="V2591" s="2">
        <v>0</v>
      </c>
      <c r="W2591" s="2">
        <v>1186.68</v>
      </c>
      <c r="X2591" s="2">
        <v>-1186.23</v>
      </c>
      <c r="Y2591" s="2">
        <v>0</v>
      </c>
      <c r="Z2591" s="2">
        <v>0</v>
      </c>
      <c r="AA2591" s="2">
        <v>0.45</v>
      </c>
    </row>
    <row r="2592" spans="1:27" ht="15" customHeight="1" x14ac:dyDescent="0.25">
      <c r="A2592" s="75" t="str">
        <f t="shared" si="120"/>
        <v>LETAXPIgnore</v>
      </c>
      <c r="B2592" s="75" t="str">
        <f>VLOOKUP(L2592,Mapping!D:F,3,0)</f>
        <v>Ignore</v>
      </c>
      <c r="C2592" s="75" t="str">
        <f>VLOOKUP(L2592,Mapping!D:G,4,0)</f>
        <v>Ignore</v>
      </c>
      <c r="D2592" s="78">
        <f t="shared" si="121"/>
        <v>0.76172234500000002</v>
      </c>
      <c r="E2592" s="78">
        <f t="shared" si="122"/>
        <v>0</v>
      </c>
      <c r="F2592" s="76" t="str">
        <f>VLOOKUP(L2592,Mapping!D:H,5,0)</f>
        <v>AUM</v>
      </c>
      <c r="G2592" s="1" t="s">
        <v>648</v>
      </c>
      <c r="H2592" s="1" t="s">
        <v>455</v>
      </c>
      <c r="I2592" s="1" t="s">
        <v>458</v>
      </c>
      <c r="J2592" s="6">
        <v>212000</v>
      </c>
      <c r="K2592" s="1" t="s">
        <v>681</v>
      </c>
      <c r="L2592" s="6">
        <v>212154</v>
      </c>
      <c r="M2592" s="2">
        <v>0</v>
      </c>
      <c r="N2592" s="1" t="s">
        <v>1464</v>
      </c>
      <c r="O2592" s="1" t="s">
        <v>651</v>
      </c>
      <c r="P2592" s="2">
        <v>-7617223.4500000002</v>
      </c>
      <c r="Q2592" s="2">
        <v>0</v>
      </c>
      <c r="R2592" s="2">
        <v>0</v>
      </c>
      <c r="S2592" s="2">
        <v>7617223.4500000002</v>
      </c>
      <c r="T2592" s="2">
        <v>0</v>
      </c>
      <c r="U2592" s="2">
        <v>0</v>
      </c>
      <c r="V2592" s="2">
        <v>-7617223.4500000002</v>
      </c>
      <c r="W2592" s="2">
        <v>0</v>
      </c>
      <c r="X2592" s="2">
        <v>0</v>
      </c>
      <c r="Y2592" s="2">
        <v>7617223.4500000002</v>
      </c>
      <c r="Z2592" s="2">
        <v>0</v>
      </c>
      <c r="AA2592" s="2">
        <v>0</v>
      </c>
    </row>
    <row r="2593" spans="1:27" ht="15" customHeight="1" x14ac:dyDescent="0.25">
      <c r="A2593" s="75" t="str">
        <f t="shared" si="120"/>
        <v>LETAXPIgnore</v>
      </c>
      <c r="B2593" s="75" t="str">
        <f>VLOOKUP(L2593,Mapping!D:F,3,0)</f>
        <v>Ignore</v>
      </c>
      <c r="C2593" s="75" t="str">
        <f>VLOOKUP(L2593,Mapping!D:G,4,0)</f>
        <v>Ignore</v>
      </c>
      <c r="D2593" s="78">
        <f t="shared" si="121"/>
        <v>-1.005E-2</v>
      </c>
      <c r="E2593" s="78">
        <f t="shared" si="122"/>
        <v>0</v>
      </c>
      <c r="F2593" s="76" t="str">
        <f>VLOOKUP(L2593,Mapping!D:H,5,0)</f>
        <v>AUM</v>
      </c>
      <c r="G2593" s="1" t="s">
        <v>648</v>
      </c>
      <c r="H2593" s="1" t="s">
        <v>455</v>
      </c>
      <c r="I2593" s="1" t="s">
        <v>458</v>
      </c>
      <c r="J2593" s="6">
        <v>212000</v>
      </c>
      <c r="K2593" s="1" t="s">
        <v>681</v>
      </c>
      <c r="L2593" s="6">
        <v>212183</v>
      </c>
      <c r="M2593" s="2">
        <v>0</v>
      </c>
      <c r="N2593" s="1" t="s">
        <v>1465</v>
      </c>
      <c r="O2593" s="1" t="s">
        <v>651</v>
      </c>
      <c r="P2593" s="2">
        <v>0</v>
      </c>
      <c r="Q2593" s="2">
        <v>100500</v>
      </c>
      <c r="R2593" s="2">
        <v>-100500</v>
      </c>
      <c r="S2593" s="2">
        <v>0</v>
      </c>
      <c r="T2593" s="2">
        <v>0</v>
      </c>
      <c r="U2593" s="2">
        <v>0</v>
      </c>
      <c r="V2593" s="2">
        <v>0</v>
      </c>
      <c r="W2593" s="2">
        <v>100500</v>
      </c>
      <c r="X2593" s="2">
        <v>-100500</v>
      </c>
      <c r="Y2593" s="2">
        <v>0</v>
      </c>
      <c r="Z2593" s="2">
        <v>0</v>
      </c>
      <c r="AA2593" s="2">
        <v>0</v>
      </c>
    </row>
    <row r="2594" spans="1:27" ht="15" customHeight="1" x14ac:dyDescent="0.25">
      <c r="A2594" s="75" t="str">
        <f t="shared" si="120"/>
        <v>LETAXPIgnore</v>
      </c>
      <c r="B2594" s="75" t="str">
        <f>VLOOKUP(L2594,Mapping!D:F,3,0)</f>
        <v>Ignore</v>
      </c>
      <c r="C2594" s="75" t="str">
        <f>VLOOKUP(L2594,Mapping!D:G,4,0)</f>
        <v>Ignore</v>
      </c>
      <c r="D2594" s="78">
        <f t="shared" si="121"/>
        <v>-4.3623000000000004E-3</v>
      </c>
      <c r="E2594" s="78">
        <f t="shared" si="122"/>
        <v>5.0157980000000001E-3</v>
      </c>
      <c r="F2594" s="76" t="str">
        <f>VLOOKUP(L2594,Mapping!D:H,5,0)</f>
        <v>AUM</v>
      </c>
      <c r="G2594" s="1" t="s">
        <v>648</v>
      </c>
      <c r="H2594" s="1" t="s">
        <v>455</v>
      </c>
      <c r="I2594" s="1" t="s">
        <v>458</v>
      </c>
      <c r="J2594" s="6">
        <v>212000</v>
      </c>
      <c r="K2594" s="1" t="s">
        <v>681</v>
      </c>
      <c r="L2594" s="6">
        <v>212185</v>
      </c>
      <c r="M2594" s="2">
        <v>0</v>
      </c>
      <c r="N2594" s="1" t="s">
        <v>1020</v>
      </c>
      <c r="O2594" s="1" t="s">
        <v>651</v>
      </c>
      <c r="P2594" s="2">
        <v>0</v>
      </c>
      <c r="Q2594" s="2">
        <v>93780.98</v>
      </c>
      <c r="R2594" s="2">
        <v>-43623</v>
      </c>
      <c r="S2594" s="2">
        <v>0</v>
      </c>
      <c r="T2594" s="2">
        <v>0</v>
      </c>
      <c r="U2594" s="2">
        <v>50157.98</v>
      </c>
      <c r="V2594" s="2">
        <v>0</v>
      </c>
      <c r="W2594" s="2">
        <v>93780.98</v>
      </c>
      <c r="X2594" s="2">
        <v>-43623</v>
      </c>
      <c r="Y2594" s="2">
        <v>0</v>
      </c>
      <c r="Z2594" s="2">
        <v>0</v>
      </c>
      <c r="AA2594" s="2">
        <v>50157.98</v>
      </c>
    </row>
    <row r="2595" spans="1:27" ht="15" customHeight="1" x14ac:dyDescent="0.25">
      <c r="A2595" s="75" t="str">
        <f t="shared" si="120"/>
        <v>LETAXPIgnore</v>
      </c>
      <c r="B2595" s="75" t="str">
        <f>VLOOKUP(L2595,Mapping!D:F,3,0)</f>
        <v>Ignore</v>
      </c>
      <c r="C2595" s="75" t="str">
        <f>VLOOKUP(L2595,Mapping!D:G,4,0)</f>
        <v>Ignore</v>
      </c>
      <c r="D2595" s="78">
        <f t="shared" si="121"/>
        <v>-3.3737473999999996E-2</v>
      </c>
      <c r="E2595" s="78">
        <f t="shared" si="122"/>
        <v>-5.8999999999999999E-8</v>
      </c>
      <c r="F2595" s="76" t="str">
        <f>VLOOKUP(L2595,Mapping!D:H,5,0)</f>
        <v>AUM</v>
      </c>
      <c r="G2595" s="1" t="s">
        <v>648</v>
      </c>
      <c r="H2595" s="1" t="s">
        <v>455</v>
      </c>
      <c r="I2595" s="1" t="s">
        <v>458</v>
      </c>
      <c r="J2595" s="6">
        <v>212000</v>
      </c>
      <c r="K2595" s="1" t="s">
        <v>681</v>
      </c>
      <c r="L2595" s="6">
        <v>212187</v>
      </c>
      <c r="M2595" s="2">
        <v>0</v>
      </c>
      <c r="N2595" s="1" t="s">
        <v>1203</v>
      </c>
      <c r="O2595" s="1" t="s">
        <v>651</v>
      </c>
      <c r="P2595" s="2">
        <v>0</v>
      </c>
      <c r="Q2595" s="2">
        <v>337374.15</v>
      </c>
      <c r="R2595" s="2">
        <v>-337374.74</v>
      </c>
      <c r="S2595" s="2">
        <v>0</v>
      </c>
      <c r="T2595" s="2">
        <v>-0.59</v>
      </c>
      <c r="U2595" s="2">
        <v>0</v>
      </c>
      <c r="V2595" s="2">
        <v>0</v>
      </c>
      <c r="W2595" s="2">
        <v>337374.15</v>
      </c>
      <c r="X2595" s="2">
        <v>-337374.74</v>
      </c>
      <c r="Y2595" s="2">
        <v>0</v>
      </c>
      <c r="Z2595" s="2">
        <v>-0.59</v>
      </c>
      <c r="AA2595" s="2">
        <v>0</v>
      </c>
    </row>
    <row r="2596" spans="1:27" ht="15" customHeight="1" x14ac:dyDescent="0.25">
      <c r="A2596" s="75" t="str">
        <f t="shared" si="120"/>
        <v>LETAXPIgnore</v>
      </c>
      <c r="B2596" s="75" t="str">
        <f>VLOOKUP(L2596,Mapping!D:F,3,0)</f>
        <v>Ignore</v>
      </c>
      <c r="C2596" s="75" t="str">
        <f>VLOOKUP(L2596,Mapping!D:G,4,0)</f>
        <v>Ignore</v>
      </c>
      <c r="D2596" s="78">
        <f t="shared" si="121"/>
        <v>-1.6480241E-2</v>
      </c>
      <c r="E2596" s="78">
        <f t="shared" si="122"/>
        <v>2.5955489999999999E-3</v>
      </c>
      <c r="F2596" s="76" t="str">
        <f>VLOOKUP(L2596,Mapping!D:H,5,0)</f>
        <v>AUM</v>
      </c>
      <c r="G2596" s="1" t="s">
        <v>648</v>
      </c>
      <c r="H2596" s="1" t="s">
        <v>455</v>
      </c>
      <c r="I2596" s="1" t="s">
        <v>458</v>
      </c>
      <c r="J2596" s="6">
        <v>212000</v>
      </c>
      <c r="K2596" s="1" t="s">
        <v>681</v>
      </c>
      <c r="L2596" s="6">
        <v>212194</v>
      </c>
      <c r="M2596" s="2">
        <v>0</v>
      </c>
      <c r="N2596" s="1" t="s">
        <v>691</v>
      </c>
      <c r="O2596" s="1" t="s">
        <v>651</v>
      </c>
      <c r="P2596" s="2">
        <v>0</v>
      </c>
      <c r="Q2596" s="2">
        <v>190757.9</v>
      </c>
      <c r="R2596" s="2">
        <v>-164802.41</v>
      </c>
      <c r="S2596" s="2">
        <v>0</v>
      </c>
      <c r="T2596" s="2">
        <v>0</v>
      </c>
      <c r="U2596" s="2">
        <v>25955.49</v>
      </c>
      <c r="V2596" s="2">
        <v>0</v>
      </c>
      <c r="W2596" s="2">
        <v>190757.9</v>
      </c>
      <c r="X2596" s="2">
        <v>-164802.41</v>
      </c>
      <c r="Y2596" s="2">
        <v>0</v>
      </c>
      <c r="Z2596" s="2">
        <v>0</v>
      </c>
      <c r="AA2596" s="2">
        <v>25955.49</v>
      </c>
    </row>
    <row r="2597" spans="1:27" ht="15" customHeight="1" x14ac:dyDescent="0.25">
      <c r="A2597" s="75" t="str">
        <f t="shared" si="120"/>
        <v>LETAXPIgnore</v>
      </c>
      <c r="B2597" s="75" t="str">
        <f>VLOOKUP(L2597,Mapping!D:F,3,0)</f>
        <v>Ignore</v>
      </c>
      <c r="C2597" s="75" t="str">
        <f>VLOOKUP(L2597,Mapping!D:G,4,0)</f>
        <v>Ignore</v>
      </c>
      <c r="D2597" s="78">
        <f t="shared" si="121"/>
        <v>-3.8674999999999998E-3</v>
      </c>
      <c r="E2597" s="78">
        <f t="shared" si="122"/>
        <v>0</v>
      </c>
      <c r="F2597" s="76" t="str">
        <f>VLOOKUP(L2597,Mapping!D:H,5,0)</f>
        <v>AUM</v>
      </c>
      <c r="G2597" s="1" t="s">
        <v>648</v>
      </c>
      <c r="H2597" s="1" t="s">
        <v>455</v>
      </c>
      <c r="I2597" s="1" t="s">
        <v>458</v>
      </c>
      <c r="J2597" s="6">
        <v>212000</v>
      </c>
      <c r="K2597" s="1" t="s">
        <v>681</v>
      </c>
      <c r="L2597" s="6">
        <v>212197</v>
      </c>
      <c r="M2597" s="2">
        <v>0</v>
      </c>
      <c r="N2597" s="1" t="s">
        <v>942</v>
      </c>
      <c r="O2597" s="1" t="s">
        <v>651</v>
      </c>
      <c r="P2597" s="2">
        <v>0</v>
      </c>
      <c r="Q2597" s="2">
        <v>38675</v>
      </c>
      <c r="R2597" s="2">
        <v>-38675</v>
      </c>
      <c r="S2597" s="2">
        <v>0</v>
      </c>
      <c r="T2597" s="2">
        <v>0</v>
      </c>
      <c r="U2597" s="2">
        <v>0</v>
      </c>
      <c r="V2597" s="2">
        <v>0</v>
      </c>
      <c r="W2597" s="2">
        <v>38675</v>
      </c>
      <c r="X2597" s="2">
        <v>-38675</v>
      </c>
      <c r="Y2597" s="2">
        <v>0</v>
      </c>
      <c r="Z2597" s="2">
        <v>0</v>
      </c>
      <c r="AA2597" s="2">
        <v>0</v>
      </c>
    </row>
    <row r="2598" spans="1:27" ht="15" customHeight="1" x14ac:dyDescent="0.25">
      <c r="A2598" s="75" t="str">
        <f t="shared" si="120"/>
        <v>LETAXPIgnore</v>
      </c>
      <c r="B2598" s="75" t="str">
        <f>VLOOKUP(L2598,Mapping!D:F,3,0)</f>
        <v>Ignore</v>
      </c>
      <c r="C2598" s="75" t="str">
        <f>VLOOKUP(L2598,Mapping!D:G,4,0)</f>
        <v>Ignore</v>
      </c>
      <c r="D2598" s="78">
        <f t="shared" si="121"/>
        <v>0.31448679099999999</v>
      </c>
      <c r="E2598" s="78">
        <f t="shared" si="122"/>
        <v>0.31448676200000003</v>
      </c>
      <c r="F2598" s="76" t="str">
        <f>VLOOKUP(L2598,Mapping!D:H,5,0)</f>
        <v>AUM</v>
      </c>
      <c r="G2598" s="1" t="s">
        <v>648</v>
      </c>
      <c r="H2598" s="1" t="s">
        <v>455</v>
      </c>
      <c r="I2598" s="1" t="s">
        <v>458</v>
      </c>
      <c r="J2598" s="6">
        <v>212000</v>
      </c>
      <c r="K2598" s="1" t="s">
        <v>681</v>
      </c>
      <c r="L2598" s="6">
        <v>212220</v>
      </c>
      <c r="M2598" s="2">
        <v>0</v>
      </c>
      <c r="N2598" s="1" t="s">
        <v>692</v>
      </c>
      <c r="O2598" s="1" t="s">
        <v>651</v>
      </c>
      <c r="P2598" s="2">
        <v>-0.28999999999999998</v>
      </c>
      <c r="Q2598" s="2">
        <v>0</v>
      </c>
      <c r="R2598" s="2">
        <v>0</v>
      </c>
      <c r="S2598" s="2">
        <v>3144867.91</v>
      </c>
      <c r="T2598" s="2">
        <v>0</v>
      </c>
      <c r="U2598" s="2">
        <v>3144867.62</v>
      </c>
      <c r="V2598" s="2">
        <v>-0.28999999999999998</v>
      </c>
      <c r="W2598" s="2">
        <v>0</v>
      </c>
      <c r="X2598" s="2">
        <v>0</v>
      </c>
      <c r="Y2598" s="2">
        <v>3144867.91</v>
      </c>
      <c r="Z2598" s="2">
        <v>0</v>
      </c>
      <c r="AA2598" s="2">
        <v>3144867.62</v>
      </c>
    </row>
    <row r="2599" spans="1:27" ht="15" customHeight="1" x14ac:dyDescent="0.25">
      <c r="A2599" s="75" t="str">
        <f t="shared" si="120"/>
        <v>LETAXPIgnore</v>
      </c>
      <c r="B2599" s="75" t="str">
        <f>VLOOKUP(L2599,Mapping!D:F,3,0)</f>
        <v>Ignore</v>
      </c>
      <c r="C2599" s="75" t="str">
        <f>VLOOKUP(L2599,Mapping!D:G,4,0)</f>
        <v>Ignore</v>
      </c>
      <c r="D2599" s="78">
        <f t="shared" si="121"/>
        <v>-0.219626239</v>
      </c>
      <c r="E2599" s="78">
        <f t="shared" si="122"/>
        <v>-0.219626239</v>
      </c>
      <c r="F2599" s="76" t="str">
        <f>VLOOKUP(L2599,Mapping!D:H,5,0)</f>
        <v>AUM</v>
      </c>
      <c r="G2599" s="1" t="s">
        <v>648</v>
      </c>
      <c r="H2599" s="1" t="s">
        <v>455</v>
      </c>
      <c r="I2599" s="1" t="s">
        <v>458</v>
      </c>
      <c r="J2599" s="6">
        <v>212000</v>
      </c>
      <c r="K2599" s="1" t="s">
        <v>681</v>
      </c>
      <c r="L2599" s="6">
        <v>212223</v>
      </c>
      <c r="M2599" s="2">
        <v>0</v>
      </c>
      <c r="N2599" s="1" t="s">
        <v>693</v>
      </c>
      <c r="O2599" s="1" t="s">
        <v>651</v>
      </c>
      <c r="P2599" s="2">
        <v>0</v>
      </c>
      <c r="Q2599" s="2">
        <v>0</v>
      </c>
      <c r="R2599" s="2">
        <v>-2196262.39</v>
      </c>
      <c r="S2599" s="2">
        <v>0</v>
      </c>
      <c r="T2599" s="2">
        <v>-2196262.39</v>
      </c>
      <c r="U2599" s="2">
        <v>0</v>
      </c>
      <c r="V2599" s="2">
        <v>0</v>
      </c>
      <c r="W2599" s="2">
        <v>0</v>
      </c>
      <c r="X2599" s="2">
        <v>-2196262.39</v>
      </c>
      <c r="Y2599" s="2">
        <v>0</v>
      </c>
      <c r="Z2599" s="2">
        <v>-2196262.39</v>
      </c>
      <c r="AA2599" s="2">
        <v>0</v>
      </c>
    </row>
    <row r="2600" spans="1:27" ht="15" customHeight="1" x14ac:dyDescent="0.25">
      <c r="A2600" s="75" t="str">
        <f t="shared" si="120"/>
        <v>LETAXPIgnore</v>
      </c>
      <c r="B2600" s="75" t="str">
        <f>VLOOKUP(L2600,Mapping!D:F,3,0)</f>
        <v>Ignore</v>
      </c>
      <c r="C2600" s="75" t="str">
        <f>VLOOKUP(L2600,Mapping!D:G,4,0)</f>
        <v>Ignore</v>
      </c>
      <c r="D2600" s="78">
        <f t="shared" si="121"/>
        <v>0.122998729</v>
      </c>
      <c r="E2600" s="78">
        <f t="shared" si="122"/>
        <v>0.146739389</v>
      </c>
      <c r="F2600" s="76" t="str">
        <f>VLOOKUP(L2600,Mapping!D:H,5,0)</f>
        <v>AUM</v>
      </c>
      <c r="G2600" s="1" t="s">
        <v>648</v>
      </c>
      <c r="H2600" s="1" t="s">
        <v>455</v>
      </c>
      <c r="I2600" s="1" t="s">
        <v>458</v>
      </c>
      <c r="J2600" s="6">
        <v>212000</v>
      </c>
      <c r="K2600" s="1" t="s">
        <v>681</v>
      </c>
      <c r="L2600" s="6">
        <v>212227</v>
      </c>
      <c r="M2600" s="2">
        <v>0</v>
      </c>
      <c r="N2600" s="1" t="s">
        <v>836</v>
      </c>
      <c r="O2600" s="1" t="s">
        <v>651</v>
      </c>
      <c r="P2600" s="2">
        <v>0</v>
      </c>
      <c r="Q2600" s="2">
        <v>237406.6</v>
      </c>
      <c r="R2600" s="2">
        <v>0</v>
      </c>
      <c r="S2600" s="2">
        <v>1229987.29</v>
      </c>
      <c r="T2600" s="2">
        <v>0</v>
      </c>
      <c r="U2600" s="2">
        <v>1467393.89</v>
      </c>
      <c r="V2600" s="2">
        <v>0</v>
      </c>
      <c r="W2600" s="2">
        <v>237406.6</v>
      </c>
      <c r="X2600" s="2">
        <v>0</v>
      </c>
      <c r="Y2600" s="2">
        <v>1229987.29</v>
      </c>
      <c r="Z2600" s="2">
        <v>0</v>
      </c>
      <c r="AA2600" s="2">
        <v>1467393.89</v>
      </c>
    </row>
    <row r="2601" spans="1:27" ht="15" customHeight="1" x14ac:dyDescent="0.25">
      <c r="A2601" s="75" t="str">
        <f t="shared" si="120"/>
        <v>LETAXPIgnore</v>
      </c>
      <c r="B2601" s="75" t="str">
        <f>VLOOKUP(L2601,Mapping!D:F,3,0)</f>
        <v>Ignore</v>
      </c>
      <c r="C2601" s="75" t="str">
        <f>VLOOKUP(L2601,Mapping!D:G,4,0)</f>
        <v>Ignore</v>
      </c>
      <c r="D2601" s="78">
        <f t="shared" si="121"/>
        <v>1.1623999999999999E-5</v>
      </c>
      <c r="E2601" s="78">
        <f t="shared" si="122"/>
        <v>5.1981000000000003E-5</v>
      </c>
      <c r="F2601" s="76" t="str">
        <f>VLOOKUP(L2601,Mapping!D:H,5,0)</f>
        <v>AUM</v>
      </c>
      <c r="G2601" s="1" t="s">
        <v>648</v>
      </c>
      <c r="H2601" s="1" t="s">
        <v>455</v>
      </c>
      <c r="I2601" s="1" t="s">
        <v>458</v>
      </c>
      <c r="J2601" s="6">
        <v>212000</v>
      </c>
      <c r="K2601" s="1" t="s">
        <v>681</v>
      </c>
      <c r="L2601" s="6">
        <v>212231</v>
      </c>
      <c r="M2601" s="2">
        <v>0</v>
      </c>
      <c r="N2601" s="1" t="s">
        <v>910</v>
      </c>
      <c r="O2601" s="1" t="s">
        <v>651</v>
      </c>
      <c r="P2601" s="2">
        <v>0</v>
      </c>
      <c r="Q2601" s="2">
        <v>403.57</v>
      </c>
      <c r="R2601" s="2">
        <v>0</v>
      </c>
      <c r="S2601" s="2">
        <v>116.24</v>
      </c>
      <c r="T2601" s="2">
        <v>0</v>
      </c>
      <c r="U2601" s="2">
        <v>519.81000000000006</v>
      </c>
      <c r="V2601" s="2">
        <v>0</v>
      </c>
      <c r="W2601" s="2">
        <v>403.57</v>
      </c>
      <c r="X2601" s="2">
        <v>0</v>
      </c>
      <c r="Y2601" s="2">
        <v>116.24</v>
      </c>
      <c r="Z2601" s="2">
        <v>0</v>
      </c>
      <c r="AA2601" s="2">
        <v>519.81000000000006</v>
      </c>
    </row>
    <row r="2602" spans="1:27" ht="15" customHeight="1" x14ac:dyDescent="0.25">
      <c r="A2602" s="75" t="str">
        <f t="shared" si="120"/>
        <v>LETAXPIgnore</v>
      </c>
      <c r="B2602" s="75" t="str">
        <f>VLOOKUP(L2602,Mapping!D:F,3,0)</f>
        <v>Ignore</v>
      </c>
      <c r="C2602" s="75" t="str">
        <f>VLOOKUP(L2602,Mapping!D:G,4,0)</f>
        <v>Ignore</v>
      </c>
      <c r="D2602" s="78">
        <f t="shared" si="121"/>
        <v>0</v>
      </c>
      <c r="E2602" s="78">
        <f t="shared" si="122"/>
        <v>3.3563999999999999E-5</v>
      </c>
      <c r="F2602" s="76" t="str">
        <f>VLOOKUP(L2602,Mapping!D:H,5,0)</f>
        <v>AUM</v>
      </c>
      <c r="G2602" s="1" t="s">
        <v>648</v>
      </c>
      <c r="H2602" s="1" t="s">
        <v>455</v>
      </c>
      <c r="I2602" s="1" t="s">
        <v>458</v>
      </c>
      <c r="J2602" s="6">
        <v>212000</v>
      </c>
      <c r="K2602" s="1" t="s">
        <v>681</v>
      </c>
      <c r="L2602" s="6">
        <v>212232</v>
      </c>
      <c r="M2602" s="2">
        <v>0</v>
      </c>
      <c r="N2602" s="1" t="s">
        <v>922</v>
      </c>
      <c r="O2602" s="1" t="s">
        <v>651</v>
      </c>
      <c r="P2602" s="2">
        <v>0</v>
      </c>
      <c r="Q2602" s="2">
        <v>335.64</v>
      </c>
      <c r="R2602" s="2">
        <v>0</v>
      </c>
      <c r="S2602" s="2">
        <v>0</v>
      </c>
      <c r="T2602" s="2">
        <v>0</v>
      </c>
      <c r="U2602" s="2">
        <v>335.64</v>
      </c>
      <c r="V2602" s="2">
        <v>0</v>
      </c>
      <c r="W2602" s="2">
        <v>335.64</v>
      </c>
      <c r="X2602" s="2">
        <v>0</v>
      </c>
      <c r="Y2602" s="2">
        <v>0</v>
      </c>
      <c r="Z2602" s="2">
        <v>0</v>
      </c>
      <c r="AA2602" s="2">
        <v>335.64</v>
      </c>
    </row>
    <row r="2603" spans="1:27" ht="15" customHeight="1" x14ac:dyDescent="0.25">
      <c r="A2603" s="75" t="str">
        <f t="shared" si="120"/>
        <v>LETAXPIgnore</v>
      </c>
      <c r="B2603" s="75" t="str">
        <f>VLOOKUP(L2603,Mapping!D:F,3,0)</f>
        <v>Ignore</v>
      </c>
      <c r="C2603" s="75" t="str">
        <f>VLOOKUP(L2603,Mapping!D:G,4,0)</f>
        <v>Ignore</v>
      </c>
      <c r="D2603" s="78">
        <f t="shared" si="121"/>
        <v>8.7889999999999995E-4</v>
      </c>
      <c r="E2603" s="78">
        <f t="shared" si="122"/>
        <v>1.5721000000000001E-3</v>
      </c>
      <c r="F2603" s="76" t="str">
        <f>VLOOKUP(L2603,Mapping!D:H,5,0)</f>
        <v>AUM</v>
      </c>
      <c r="G2603" s="1" t="s">
        <v>648</v>
      </c>
      <c r="H2603" s="1" t="s">
        <v>455</v>
      </c>
      <c r="I2603" s="1" t="s">
        <v>458</v>
      </c>
      <c r="J2603" s="6">
        <v>212000</v>
      </c>
      <c r="K2603" s="1" t="s">
        <v>681</v>
      </c>
      <c r="L2603" s="6">
        <v>212233</v>
      </c>
      <c r="M2603" s="2">
        <v>0</v>
      </c>
      <c r="N2603" s="1" t="s">
        <v>694</v>
      </c>
      <c r="O2603" s="1" t="s">
        <v>651</v>
      </c>
      <c r="P2603" s="2">
        <v>0</v>
      </c>
      <c r="Q2603" s="2">
        <v>6932</v>
      </c>
      <c r="R2603" s="2">
        <v>0</v>
      </c>
      <c r="S2603" s="2">
        <v>8789</v>
      </c>
      <c r="T2603" s="2">
        <v>0</v>
      </c>
      <c r="U2603" s="2">
        <v>15721</v>
      </c>
      <c r="V2603" s="2">
        <v>0</v>
      </c>
      <c r="W2603" s="2">
        <v>6932</v>
      </c>
      <c r="X2603" s="2">
        <v>0</v>
      </c>
      <c r="Y2603" s="2">
        <v>8789</v>
      </c>
      <c r="Z2603" s="2">
        <v>0</v>
      </c>
      <c r="AA2603" s="2">
        <v>15721</v>
      </c>
    </row>
    <row r="2604" spans="1:27" ht="15" customHeight="1" x14ac:dyDescent="0.25">
      <c r="A2604" s="75" t="str">
        <f t="shared" si="120"/>
        <v>LETAXPIgnore</v>
      </c>
      <c r="B2604" s="75" t="str">
        <f>VLOOKUP(L2604,Mapping!D:F,3,0)</f>
        <v>Ignore</v>
      </c>
      <c r="C2604" s="75" t="str">
        <f>VLOOKUP(L2604,Mapping!D:G,4,0)</f>
        <v>Ignore</v>
      </c>
      <c r="D2604" s="78">
        <f t="shared" si="121"/>
        <v>5.1198900000000002E-4</v>
      </c>
      <c r="E2604" s="78">
        <f t="shared" si="122"/>
        <v>3.3713489999999996E-3</v>
      </c>
      <c r="F2604" s="76" t="str">
        <f>VLOOKUP(L2604,Mapping!D:H,5,0)</f>
        <v>AUM</v>
      </c>
      <c r="G2604" s="1" t="s">
        <v>648</v>
      </c>
      <c r="H2604" s="1" t="s">
        <v>455</v>
      </c>
      <c r="I2604" s="1" t="s">
        <v>458</v>
      </c>
      <c r="J2604" s="6">
        <v>212000</v>
      </c>
      <c r="K2604" s="1" t="s">
        <v>681</v>
      </c>
      <c r="L2604" s="6">
        <v>212240</v>
      </c>
      <c r="M2604" s="2">
        <v>0</v>
      </c>
      <c r="N2604" s="1" t="s">
        <v>695</v>
      </c>
      <c r="O2604" s="1" t="s">
        <v>651</v>
      </c>
      <c r="P2604" s="2">
        <v>0</v>
      </c>
      <c r="Q2604" s="2">
        <v>28593.599999999999</v>
      </c>
      <c r="R2604" s="2">
        <v>0</v>
      </c>
      <c r="S2604" s="2">
        <v>5119.8900000000003</v>
      </c>
      <c r="T2604" s="2">
        <v>0</v>
      </c>
      <c r="U2604" s="2">
        <v>33713.49</v>
      </c>
      <c r="V2604" s="2">
        <v>0</v>
      </c>
      <c r="W2604" s="2">
        <v>28593.599999999999</v>
      </c>
      <c r="X2604" s="2">
        <v>0</v>
      </c>
      <c r="Y2604" s="2">
        <v>5119.8900000000003</v>
      </c>
      <c r="Z2604" s="2">
        <v>0</v>
      </c>
      <c r="AA2604" s="2">
        <v>33713.49</v>
      </c>
    </row>
    <row r="2605" spans="1:27" ht="15" customHeight="1" x14ac:dyDescent="0.25">
      <c r="A2605" s="75" t="str">
        <f t="shared" si="120"/>
        <v>LETAXPIgnore</v>
      </c>
      <c r="B2605" s="75" t="str">
        <f>VLOOKUP(L2605,Mapping!D:F,3,0)</f>
        <v>Ignore</v>
      </c>
      <c r="C2605" s="75" t="str">
        <f>VLOOKUP(L2605,Mapping!D:G,4,0)</f>
        <v>Ignore</v>
      </c>
      <c r="D2605" s="78">
        <f t="shared" si="121"/>
        <v>-3.325E-4</v>
      </c>
      <c r="E2605" s="78">
        <f t="shared" si="122"/>
        <v>5.8889999999999995E-4</v>
      </c>
      <c r="F2605" s="76" t="str">
        <f>VLOOKUP(L2605,Mapping!D:H,5,0)</f>
        <v>AUM</v>
      </c>
      <c r="G2605" s="1" t="s">
        <v>648</v>
      </c>
      <c r="H2605" s="1" t="s">
        <v>455</v>
      </c>
      <c r="I2605" s="1" t="s">
        <v>458</v>
      </c>
      <c r="J2605" s="6">
        <v>212000</v>
      </c>
      <c r="K2605" s="1" t="s">
        <v>681</v>
      </c>
      <c r="L2605" s="6">
        <v>212247</v>
      </c>
      <c r="M2605" s="2">
        <v>0</v>
      </c>
      <c r="N2605" s="1" t="s">
        <v>696</v>
      </c>
      <c r="O2605" s="1" t="s">
        <v>651</v>
      </c>
      <c r="P2605" s="2">
        <v>0</v>
      </c>
      <c r="Q2605" s="2">
        <v>9214</v>
      </c>
      <c r="R2605" s="2">
        <v>-3325</v>
      </c>
      <c r="S2605" s="2">
        <v>0</v>
      </c>
      <c r="T2605" s="2">
        <v>0</v>
      </c>
      <c r="U2605" s="2">
        <v>5889</v>
      </c>
      <c r="V2605" s="2">
        <v>0</v>
      </c>
      <c r="W2605" s="2">
        <v>9214</v>
      </c>
      <c r="X2605" s="2">
        <v>-3325</v>
      </c>
      <c r="Y2605" s="2">
        <v>0</v>
      </c>
      <c r="Z2605" s="2">
        <v>0</v>
      </c>
      <c r="AA2605" s="2">
        <v>5889</v>
      </c>
    </row>
    <row r="2606" spans="1:27" ht="15" customHeight="1" x14ac:dyDescent="0.25">
      <c r="A2606" s="75" t="str">
        <f t="shared" si="120"/>
        <v>LETAXPIgnore</v>
      </c>
      <c r="B2606" s="75" t="str">
        <f>VLOOKUP(L2606,Mapping!D:F,3,0)</f>
        <v>Ignore</v>
      </c>
      <c r="C2606" s="75" t="str">
        <f>VLOOKUP(L2606,Mapping!D:G,4,0)</f>
        <v>Ignore</v>
      </c>
      <c r="D2606" s="78">
        <f t="shared" si="121"/>
        <v>-6.6902999999999993E-5</v>
      </c>
      <c r="E2606" s="78">
        <f t="shared" si="122"/>
        <v>8.336699999999999E-5</v>
      </c>
      <c r="F2606" s="76" t="str">
        <f>VLOOKUP(L2606,Mapping!D:H,5,0)</f>
        <v>AUM</v>
      </c>
      <c r="G2606" s="1" t="s">
        <v>648</v>
      </c>
      <c r="H2606" s="1" t="s">
        <v>455</v>
      </c>
      <c r="I2606" s="1" t="s">
        <v>458</v>
      </c>
      <c r="J2606" s="6">
        <v>212000</v>
      </c>
      <c r="K2606" s="1" t="s">
        <v>681</v>
      </c>
      <c r="L2606" s="6">
        <v>212252</v>
      </c>
      <c r="M2606" s="2">
        <v>0</v>
      </c>
      <c r="N2606" s="1" t="s">
        <v>697</v>
      </c>
      <c r="O2606" s="1" t="s">
        <v>651</v>
      </c>
      <c r="P2606" s="2">
        <v>0</v>
      </c>
      <c r="Q2606" s="2">
        <v>1502.7</v>
      </c>
      <c r="R2606" s="2">
        <v>-669.03</v>
      </c>
      <c r="S2606" s="2">
        <v>0</v>
      </c>
      <c r="T2606" s="2">
        <v>0</v>
      </c>
      <c r="U2606" s="2">
        <v>833.67</v>
      </c>
      <c r="V2606" s="2">
        <v>0</v>
      </c>
      <c r="W2606" s="2">
        <v>1502.7</v>
      </c>
      <c r="X2606" s="2">
        <v>-669.03</v>
      </c>
      <c r="Y2606" s="2">
        <v>0</v>
      </c>
      <c r="Z2606" s="2">
        <v>0</v>
      </c>
      <c r="AA2606" s="2">
        <v>833.67</v>
      </c>
    </row>
    <row r="2607" spans="1:27" ht="15" customHeight="1" x14ac:dyDescent="0.25">
      <c r="A2607" s="75" t="str">
        <f t="shared" si="120"/>
        <v>LETAXPIgnore</v>
      </c>
      <c r="B2607" s="75" t="str">
        <f>VLOOKUP(L2607,Mapping!D:F,3,0)</f>
        <v>Ignore</v>
      </c>
      <c r="C2607" s="75" t="str">
        <f>VLOOKUP(L2607,Mapping!D:G,4,0)</f>
        <v>Ignore</v>
      </c>
      <c r="D2607" s="78">
        <f t="shared" si="121"/>
        <v>0.38913284399999998</v>
      </c>
      <c r="E2607" s="78">
        <f t="shared" si="122"/>
        <v>0.389132845</v>
      </c>
      <c r="F2607" s="76" t="str">
        <f>VLOOKUP(L2607,Mapping!D:H,5,0)</f>
        <v>AUM</v>
      </c>
      <c r="G2607" s="1" t="s">
        <v>648</v>
      </c>
      <c r="H2607" s="1" t="s">
        <v>455</v>
      </c>
      <c r="I2607" s="1" t="s">
        <v>458</v>
      </c>
      <c r="J2607" s="6">
        <v>212000</v>
      </c>
      <c r="K2607" s="1" t="s">
        <v>681</v>
      </c>
      <c r="L2607" s="6">
        <v>212255</v>
      </c>
      <c r="M2607" s="2">
        <v>0</v>
      </c>
      <c r="N2607" s="1" t="s">
        <v>698</v>
      </c>
      <c r="O2607" s="1" t="s">
        <v>651</v>
      </c>
      <c r="P2607" s="2">
        <v>0</v>
      </c>
      <c r="Q2607" s="2">
        <v>0.01</v>
      </c>
      <c r="R2607" s="2">
        <v>0</v>
      </c>
      <c r="S2607" s="2">
        <v>3891328.44</v>
      </c>
      <c r="T2607" s="2">
        <v>0</v>
      </c>
      <c r="U2607" s="2">
        <v>3891328.45</v>
      </c>
      <c r="V2607" s="2">
        <v>0</v>
      </c>
      <c r="W2607" s="2">
        <v>0.01</v>
      </c>
      <c r="X2607" s="2">
        <v>0</v>
      </c>
      <c r="Y2607" s="2">
        <v>3891328.44</v>
      </c>
      <c r="Z2607" s="2">
        <v>0</v>
      </c>
      <c r="AA2607" s="2">
        <v>3891328.45</v>
      </c>
    </row>
    <row r="2608" spans="1:27" ht="15" customHeight="1" x14ac:dyDescent="0.25">
      <c r="A2608" s="75" t="str">
        <f t="shared" si="120"/>
        <v>LETAXPIgnore</v>
      </c>
      <c r="B2608" s="75" t="str">
        <f>VLOOKUP(L2608,Mapping!D:F,3,0)</f>
        <v>Ignore</v>
      </c>
      <c r="C2608" s="75" t="str">
        <f>VLOOKUP(L2608,Mapping!D:G,4,0)</f>
        <v>Ignore</v>
      </c>
      <c r="D2608" s="78">
        <f t="shared" si="121"/>
        <v>4.0362729999999999E-3</v>
      </c>
      <c r="E2608" s="78">
        <f t="shared" si="122"/>
        <v>2.8779590000000001E-2</v>
      </c>
      <c r="F2608" s="76" t="str">
        <f>VLOOKUP(L2608,Mapping!D:H,5,0)</f>
        <v>AUM</v>
      </c>
      <c r="G2608" s="1" t="s">
        <v>648</v>
      </c>
      <c r="H2608" s="1" t="s">
        <v>455</v>
      </c>
      <c r="I2608" s="1" t="s">
        <v>458</v>
      </c>
      <c r="J2608" s="6">
        <v>212000</v>
      </c>
      <c r="K2608" s="1" t="s">
        <v>681</v>
      </c>
      <c r="L2608" s="6">
        <v>212271</v>
      </c>
      <c r="M2608" s="2">
        <v>0</v>
      </c>
      <c r="N2608" s="1" t="s">
        <v>700</v>
      </c>
      <c r="O2608" s="1" t="s">
        <v>651</v>
      </c>
      <c r="P2608" s="2">
        <v>0</v>
      </c>
      <c r="Q2608" s="2">
        <v>247433.17</v>
      </c>
      <c r="R2608" s="2">
        <v>0</v>
      </c>
      <c r="S2608" s="2">
        <v>40362.730000000003</v>
      </c>
      <c r="T2608" s="2">
        <v>0</v>
      </c>
      <c r="U2608" s="2">
        <v>287795.90000000002</v>
      </c>
      <c r="V2608" s="2">
        <v>0</v>
      </c>
      <c r="W2608" s="2">
        <v>247433.17</v>
      </c>
      <c r="X2608" s="2">
        <v>0</v>
      </c>
      <c r="Y2608" s="2">
        <v>40362.730000000003</v>
      </c>
      <c r="Z2608" s="2">
        <v>0</v>
      </c>
      <c r="AA2608" s="2">
        <v>287795.90000000002</v>
      </c>
    </row>
    <row r="2609" spans="1:27" ht="15" customHeight="1" x14ac:dyDescent="0.25">
      <c r="A2609" s="75" t="str">
        <f t="shared" si="120"/>
        <v>LETAXPIgnore</v>
      </c>
      <c r="B2609" s="75" t="str">
        <f>VLOOKUP(L2609,Mapping!D:F,3,0)</f>
        <v>Ignore</v>
      </c>
      <c r="C2609" s="75" t="str">
        <f>VLOOKUP(L2609,Mapping!D:G,4,0)</f>
        <v>Ignore</v>
      </c>
      <c r="D2609" s="78">
        <f t="shared" si="121"/>
        <v>4.0362729999999999E-3</v>
      </c>
      <c r="E2609" s="78">
        <f t="shared" si="122"/>
        <v>2.8779590000000001E-2</v>
      </c>
      <c r="F2609" s="76" t="str">
        <f>VLOOKUP(L2609,Mapping!D:H,5,0)</f>
        <v>AUM</v>
      </c>
      <c r="G2609" s="1" t="s">
        <v>648</v>
      </c>
      <c r="H2609" s="1" t="s">
        <v>455</v>
      </c>
      <c r="I2609" s="1" t="s">
        <v>458</v>
      </c>
      <c r="J2609" s="6">
        <v>212000</v>
      </c>
      <c r="K2609" s="1" t="s">
        <v>681</v>
      </c>
      <c r="L2609" s="6">
        <v>212272</v>
      </c>
      <c r="M2609" s="2">
        <v>0</v>
      </c>
      <c r="N2609" s="1" t="s">
        <v>701</v>
      </c>
      <c r="O2609" s="1" t="s">
        <v>651</v>
      </c>
      <c r="P2609" s="2">
        <v>0</v>
      </c>
      <c r="Q2609" s="2">
        <v>247433.17</v>
      </c>
      <c r="R2609" s="2">
        <v>0</v>
      </c>
      <c r="S2609" s="2">
        <v>40362.730000000003</v>
      </c>
      <c r="T2609" s="2">
        <v>0</v>
      </c>
      <c r="U2609" s="2">
        <v>287795.90000000002</v>
      </c>
      <c r="V2609" s="2">
        <v>0</v>
      </c>
      <c r="W2609" s="2">
        <v>247433.17</v>
      </c>
      <c r="X2609" s="2">
        <v>0</v>
      </c>
      <c r="Y2609" s="2">
        <v>40362.730000000003</v>
      </c>
      <c r="Z2609" s="2">
        <v>0</v>
      </c>
      <c r="AA2609" s="2">
        <v>287795.90000000002</v>
      </c>
    </row>
    <row r="2610" spans="1:27" ht="15" customHeight="1" x14ac:dyDescent="0.25">
      <c r="A2610" s="75" t="str">
        <f t="shared" si="120"/>
        <v>LETAXPIgnore</v>
      </c>
      <c r="B2610" s="75" t="str">
        <f>VLOOKUP(L2610,Mapping!D:F,3,0)</f>
        <v>Ignore</v>
      </c>
      <c r="C2610" s="75" t="str">
        <f>VLOOKUP(L2610,Mapping!D:G,4,0)</f>
        <v>Ignore</v>
      </c>
      <c r="D2610" s="78">
        <f t="shared" si="121"/>
        <v>-3.0934310000000002E-3</v>
      </c>
      <c r="E2610" s="78">
        <f t="shared" si="122"/>
        <v>3.6300500000000001E-4</v>
      </c>
      <c r="F2610" s="76" t="str">
        <f>VLOOKUP(L2610,Mapping!D:H,5,0)</f>
        <v>AUM</v>
      </c>
      <c r="G2610" s="1" t="s">
        <v>648</v>
      </c>
      <c r="H2610" s="1" t="s">
        <v>455</v>
      </c>
      <c r="I2610" s="1" t="s">
        <v>458</v>
      </c>
      <c r="J2610" s="6">
        <v>212000</v>
      </c>
      <c r="K2610" s="1" t="s">
        <v>681</v>
      </c>
      <c r="L2610" s="6">
        <v>212427</v>
      </c>
      <c r="M2610" s="2">
        <v>0</v>
      </c>
      <c r="N2610" s="1" t="s">
        <v>768</v>
      </c>
      <c r="O2610" s="1" t="s">
        <v>651</v>
      </c>
      <c r="P2610" s="2">
        <v>0</v>
      </c>
      <c r="Q2610" s="2">
        <v>34564.36</v>
      </c>
      <c r="R2610" s="2">
        <v>-30934.31</v>
      </c>
      <c r="S2610" s="2">
        <v>0</v>
      </c>
      <c r="T2610" s="2">
        <v>0</v>
      </c>
      <c r="U2610" s="2">
        <v>3630.05</v>
      </c>
      <c r="V2610" s="2">
        <v>0</v>
      </c>
      <c r="W2610" s="2">
        <v>34564.36</v>
      </c>
      <c r="X2610" s="2">
        <v>-30934.31</v>
      </c>
      <c r="Y2610" s="2">
        <v>0</v>
      </c>
      <c r="Z2610" s="2">
        <v>0</v>
      </c>
      <c r="AA2610" s="2">
        <v>3630.05</v>
      </c>
    </row>
    <row r="2611" spans="1:27" ht="15" customHeight="1" x14ac:dyDescent="0.25">
      <c r="A2611" s="75" t="str">
        <f t="shared" si="120"/>
        <v>LETAXPIgnore</v>
      </c>
      <c r="B2611" s="75" t="str">
        <f>VLOOKUP(L2611,Mapping!D:F,3,0)</f>
        <v>Ignore</v>
      </c>
      <c r="C2611" s="75" t="str">
        <f>VLOOKUP(L2611,Mapping!D:G,4,0)</f>
        <v>Ignore</v>
      </c>
      <c r="D2611" s="78">
        <f t="shared" si="121"/>
        <v>5.1198900000000002E-4</v>
      </c>
      <c r="E2611" s="78">
        <f t="shared" si="122"/>
        <v>3.3713489999999996E-3</v>
      </c>
      <c r="F2611" s="76" t="str">
        <f>VLOOKUP(L2611,Mapping!D:H,5,0)</f>
        <v>AUM</v>
      </c>
      <c r="G2611" s="1" t="s">
        <v>648</v>
      </c>
      <c r="H2611" s="1" t="s">
        <v>455</v>
      </c>
      <c r="I2611" s="1" t="s">
        <v>458</v>
      </c>
      <c r="J2611" s="6">
        <v>212000</v>
      </c>
      <c r="K2611" s="1" t="s">
        <v>681</v>
      </c>
      <c r="L2611" s="6">
        <v>213166</v>
      </c>
      <c r="M2611" s="2">
        <v>0</v>
      </c>
      <c r="N2611" s="1" t="s">
        <v>702</v>
      </c>
      <c r="O2611" s="1" t="s">
        <v>651</v>
      </c>
      <c r="P2611" s="2">
        <v>0</v>
      </c>
      <c r="Q2611" s="2">
        <v>28593.599999999999</v>
      </c>
      <c r="R2611" s="2">
        <v>0</v>
      </c>
      <c r="S2611" s="2">
        <v>5119.8900000000003</v>
      </c>
      <c r="T2611" s="2">
        <v>0</v>
      </c>
      <c r="U2611" s="2">
        <v>33713.49</v>
      </c>
      <c r="V2611" s="2">
        <v>0</v>
      </c>
      <c r="W2611" s="2">
        <v>28593.599999999999</v>
      </c>
      <c r="X2611" s="2">
        <v>0</v>
      </c>
      <c r="Y2611" s="2">
        <v>5119.8900000000003</v>
      </c>
      <c r="Z2611" s="2">
        <v>0</v>
      </c>
      <c r="AA2611" s="2">
        <v>33713.49</v>
      </c>
    </row>
    <row r="2612" spans="1:27" ht="15" customHeight="1" x14ac:dyDescent="0.25">
      <c r="A2612" s="75" t="str">
        <f t="shared" si="120"/>
        <v>LETAXPIgnore</v>
      </c>
      <c r="B2612" s="75" t="str">
        <f>VLOOKUP(L2612,Mapping!D:F,3,0)</f>
        <v>Ignore</v>
      </c>
      <c r="C2612" s="75" t="str">
        <f>VLOOKUP(L2612,Mapping!D:G,4,0)</f>
        <v>Ignore</v>
      </c>
      <c r="D2612" s="78">
        <f t="shared" si="121"/>
        <v>-3.4196800000000005E-3</v>
      </c>
      <c r="E2612" s="78">
        <f t="shared" si="122"/>
        <v>0</v>
      </c>
      <c r="F2612" s="76" t="str">
        <f>VLOOKUP(L2612,Mapping!D:H,5,0)</f>
        <v>AUM</v>
      </c>
      <c r="G2612" s="1" t="s">
        <v>648</v>
      </c>
      <c r="H2612" s="1" t="s">
        <v>455</v>
      </c>
      <c r="I2612" s="1" t="s">
        <v>458</v>
      </c>
      <c r="J2612" s="6">
        <v>212000</v>
      </c>
      <c r="K2612" s="1" t="s">
        <v>681</v>
      </c>
      <c r="L2612" s="6">
        <v>214100</v>
      </c>
      <c r="M2612" s="2">
        <v>0</v>
      </c>
      <c r="N2612" s="1" t="s">
        <v>944</v>
      </c>
      <c r="O2612" s="1" t="s">
        <v>651</v>
      </c>
      <c r="P2612" s="2">
        <v>0</v>
      </c>
      <c r="Q2612" s="2">
        <v>34196.800000000003</v>
      </c>
      <c r="R2612" s="2">
        <v>-34196.800000000003</v>
      </c>
      <c r="S2612" s="2">
        <v>0</v>
      </c>
      <c r="T2612" s="2">
        <v>0</v>
      </c>
      <c r="U2612" s="2">
        <v>0</v>
      </c>
      <c r="V2612" s="2">
        <v>0</v>
      </c>
      <c r="W2612" s="2">
        <v>34196.800000000003</v>
      </c>
      <c r="X2612" s="2">
        <v>-34196.800000000003</v>
      </c>
      <c r="Y2612" s="2">
        <v>0</v>
      </c>
      <c r="Z2612" s="2">
        <v>0</v>
      </c>
      <c r="AA2612" s="2">
        <v>0</v>
      </c>
    </row>
    <row r="2613" spans="1:27" ht="15" customHeight="1" x14ac:dyDescent="0.25">
      <c r="A2613" s="75" t="str">
        <f t="shared" si="120"/>
        <v>LETAXPIgnore</v>
      </c>
      <c r="B2613" s="75" t="str">
        <f>VLOOKUP(L2613,Mapping!D:F,3,0)</f>
        <v>Ignore</v>
      </c>
      <c r="C2613" s="75" t="str">
        <f>VLOOKUP(L2613,Mapping!D:G,4,0)</f>
        <v>Ignore</v>
      </c>
      <c r="D2613" s="78">
        <f t="shared" si="121"/>
        <v>4.7588736E-2</v>
      </c>
      <c r="E2613" s="78">
        <f t="shared" si="122"/>
        <v>0.31976480200000001</v>
      </c>
      <c r="F2613" s="76" t="str">
        <f>VLOOKUP(L2613,Mapping!D:H,5,0)</f>
        <v>AUM</v>
      </c>
      <c r="G2613" s="1" t="s">
        <v>648</v>
      </c>
      <c r="H2613" s="1" t="s">
        <v>455</v>
      </c>
      <c r="I2613" s="1" t="s">
        <v>458</v>
      </c>
      <c r="J2613" s="6">
        <v>213000</v>
      </c>
      <c r="K2613" s="1" t="s">
        <v>703</v>
      </c>
      <c r="L2613" s="6">
        <v>213500</v>
      </c>
      <c r="M2613" s="2">
        <v>0</v>
      </c>
      <c r="N2613" s="1" t="s">
        <v>704</v>
      </c>
      <c r="O2613" s="1" t="s">
        <v>651</v>
      </c>
      <c r="P2613" s="2">
        <v>0</v>
      </c>
      <c r="Q2613" s="2">
        <v>2721760.66</v>
      </c>
      <c r="R2613" s="2">
        <v>0</v>
      </c>
      <c r="S2613" s="2">
        <v>475887.35999999999</v>
      </c>
      <c r="T2613" s="2">
        <v>0</v>
      </c>
      <c r="U2613" s="2">
        <v>3197648.02</v>
      </c>
      <c r="V2613" s="2">
        <v>0</v>
      </c>
      <c r="W2613" s="2">
        <v>2721760.66</v>
      </c>
      <c r="X2613" s="2">
        <v>0</v>
      </c>
      <c r="Y2613" s="2">
        <v>475887.35999999999</v>
      </c>
      <c r="Z2613" s="2">
        <v>0</v>
      </c>
      <c r="AA2613" s="2">
        <v>3197648.02</v>
      </c>
    </row>
    <row r="2614" spans="1:27" ht="15" customHeight="1" x14ac:dyDescent="0.25">
      <c r="A2614" s="75" t="str">
        <f t="shared" si="120"/>
        <v>LETAXPIgnore</v>
      </c>
      <c r="B2614" s="75" t="str">
        <f>VLOOKUP(L2614,Mapping!D:F,3,0)</f>
        <v>Ignore</v>
      </c>
      <c r="C2614" s="75" t="str">
        <f>VLOOKUP(L2614,Mapping!D:G,4,0)</f>
        <v>Ignore</v>
      </c>
      <c r="D2614" s="78">
        <f t="shared" si="121"/>
        <v>1.7167212000000001E-2</v>
      </c>
      <c r="E2614" s="78">
        <f t="shared" si="122"/>
        <v>4.5014686999999998E-2</v>
      </c>
      <c r="F2614" s="76" t="str">
        <f>VLOOKUP(L2614,Mapping!D:H,5,0)</f>
        <v>AUM</v>
      </c>
      <c r="G2614" s="1" t="s">
        <v>648</v>
      </c>
      <c r="H2614" s="1" t="s">
        <v>455</v>
      </c>
      <c r="I2614" s="1" t="s">
        <v>458</v>
      </c>
      <c r="J2614" s="6">
        <v>220000</v>
      </c>
      <c r="K2614" s="1" t="s">
        <v>705</v>
      </c>
      <c r="L2614" s="6">
        <v>210125</v>
      </c>
      <c r="M2614" s="2">
        <v>0</v>
      </c>
      <c r="N2614" s="1" t="s">
        <v>1651</v>
      </c>
      <c r="O2614" s="1" t="s">
        <v>651</v>
      </c>
      <c r="P2614" s="2">
        <v>0</v>
      </c>
      <c r="Q2614" s="2">
        <v>278474.75</v>
      </c>
      <c r="R2614" s="2">
        <v>0</v>
      </c>
      <c r="S2614" s="2">
        <v>171672.12</v>
      </c>
      <c r="T2614" s="2">
        <v>0</v>
      </c>
      <c r="U2614" s="2">
        <v>450146.87</v>
      </c>
      <c r="V2614" s="2">
        <v>0</v>
      </c>
      <c r="W2614" s="2">
        <v>278474.75</v>
      </c>
      <c r="X2614" s="2">
        <v>0</v>
      </c>
      <c r="Y2614" s="2">
        <v>171672.12</v>
      </c>
      <c r="Z2614" s="2">
        <v>0</v>
      </c>
      <c r="AA2614" s="2">
        <v>450146.87</v>
      </c>
    </row>
    <row r="2615" spans="1:27" ht="15" customHeight="1" x14ac:dyDescent="0.25">
      <c r="A2615" s="75" t="str">
        <f t="shared" si="120"/>
        <v>LETAXPIgnore</v>
      </c>
      <c r="B2615" s="75" t="str">
        <f>VLOOKUP(L2615,Mapping!D:F,3,0)</f>
        <v>Ignore</v>
      </c>
      <c r="C2615" s="75" t="str">
        <f>VLOOKUP(L2615,Mapping!D:G,4,0)</f>
        <v>Ignore</v>
      </c>
      <c r="D2615" s="78">
        <f t="shared" si="121"/>
        <v>-1.7757492E-2</v>
      </c>
      <c r="E2615" s="78">
        <f t="shared" si="122"/>
        <v>0</v>
      </c>
      <c r="F2615" s="76" t="str">
        <f>VLOOKUP(L2615,Mapping!D:H,5,0)</f>
        <v>AUM</v>
      </c>
      <c r="G2615" s="1" t="s">
        <v>648</v>
      </c>
      <c r="H2615" s="1" t="s">
        <v>455</v>
      </c>
      <c r="I2615" s="1" t="s">
        <v>458</v>
      </c>
      <c r="J2615" s="6">
        <v>220000</v>
      </c>
      <c r="K2615" s="1" t="s">
        <v>705</v>
      </c>
      <c r="L2615" s="6">
        <v>210180</v>
      </c>
      <c r="M2615" s="2">
        <v>0</v>
      </c>
      <c r="N2615" s="1" t="s">
        <v>1716</v>
      </c>
      <c r="O2615" s="1" t="s">
        <v>651</v>
      </c>
      <c r="P2615" s="2">
        <v>0</v>
      </c>
      <c r="Q2615" s="2">
        <v>177574.92</v>
      </c>
      <c r="R2615" s="2">
        <v>-177574.92</v>
      </c>
      <c r="S2615" s="2">
        <v>0</v>
      </c>
      <c r="T2615" s="2">
        <v>0</v>
      </c>
      <c r="U2615" s="2">
        <v>0</v>
      </c>
      <c r="V2615" s="2">
        <v>0</v>
      </c>
      <c r="W2615" s="2">
        <v>177574.92</v>
      </c>
      <c r="X2615" s="2">
        <v>-177574.92</v>
      </c>
      <c r="Y2615" s="2">
        <v>0</v>
      </c>
      <c r="Z2615" s="2">
        <v>0</v>
      </c>
      <c r="AA2615" s="2">
        <v>0</v>
      </c>
    </row>
    <row r="2616" spans="1:27" ht="15" customHeight="1" x14ac:dyDescent="0.25">
      <c r="A2616" s="75" t="str">
        <f t="shared" si="120"/>
        <v>LETAXP1.2</v>
      </c>
      <c r="B2616" s="75">
        <f>VLOOKUP(L2616,Mapping!D:F,3,0)</f>
        <v>1.2</v>
      </c>
      <c r="C2616" s="75" t="str">
        <f>VLOOKUP(L2616,Mapping!D:G,4,0)</f>
        <v>Ignore</v>
      </c>
      <c r="D2616" s="78">
        <f t="shared" si="121"/>
        <v>-1.5320303310000001</v>
      </c>
      <c r="E2616" s="78">
        <f t="shared" si="122"/>
        <v>51.631437345999998</v>
      </c>
      <c r="F2616" s="76">
        <f>VLOOKUP(L2616,Mapping!D:H,5,0)</f>
        <v>0</v>
      </c>
      <c r="G2616" s="1" t="s">
        <v>648</v>
      </c>
      <c r="H2616" s="1" t="s">
        <v>455</v>
      </c>
      <c r="I2616" s="1" t="s">
        <v>458</v>
      </c>
      <c r="J2616" s="6">
        <v>301000</v>
      </c>
      <c r="K2616" s="1" t="s">
        <v>710</v>
      </c>
      <c r="L2616" s="6">
        <v>310000</v>
      </c>
      <c r="M2616" s="2">
        <v>0</v>
      </c>
      <c r="N2616" s="1" t="s">
        <v>711</v>
      </c>
      <c r="O2616" s="1" t="s">
        <v>651</v>
      </c>
      <c r="P2616" s="2">
        <v>0</v>
      </c>
      <c r="Q2616" s="2">
        <v>531634676.76999998</v>
      </c>
      <c r="R2616" s="2">
        <v>-15320303.310000001</v>
      </c>
      <c r="S2616" s="2">
        <v>0</v>
      </c>
      <c r="T2616" s="2">
        <v>0</v>
      </c>
      <c r="U2616" s="2">
        <v>516314373.45999998</v>
      </c>
      <c r="V2616" s="2">
        <v>0</v>
      </c>
      <c r="W2616" s="2">
        <v>531634676.76999998</v>
      </c>
      <c r="X2616" s="2">
        <v>-15320303.310000001</v>
      </c>
      <c r="Y2616" s="2">
        <v>0</v>
      </c>
      <c r="Z2616" s="2">
        <v>0</v>
      </c>
      <c r="AA2616" s="2">
        <v>516314373.45999998</v>
      </c>
    </row>
    <row r="2617" spans="1:27" ht="15" customHeight="1" x14ac:dyDescent="0.25">
      <c r="A2617" s="75" t="str">
        <f t="shared" si="120"/>
        <v>LETAXPIgnore</v>
      </c>
      <c r="B2617" s="75" t="str">
        <f>VLOOKUP(L2617,Mapping!D:F,3,0)</f>
        <v>Ignore</v>
      </c>
      <c r="C2617" s="75" t="str">
        <f>VLOOKUP(L2617,Mapping!D:G,4,0)</f>
        <v>Ignore</v>
      </c>
      <c r="D2617" s="78">
        <f t="shared" si="121"/>
        <v>-3.3942226020000001</v>
      </c>
      <c r="E2617" s="78">
        <f t="shared" si="122"/>
        <v>38.894068978</v>
      </c>
      <c r="F2617" s="76">
        <f>VLOOKUP(L2617,Mapping!D:H,5,0)</f>
        <v>0</v>
      </c>
      <c r="G2617" s="1" t="s">
        <v>648</v>
      </c>
      <c r="H2617" s="1" t="s">
        <v>455</v>
      </c>
      <c r="I2617" s="1" t="s">
        <v>458</v>
      </c>
      <c r="J2617" s="6">
        <v>303000</v>
      </c>
      <c r="K2617" s="1" t="s">
        <v>712</v>
      </c>
      <c r="L2617" s="6">
        <v>303201</v>
      </c>
      <c r="M2617" s="2">
        <v>0</v>
      </c>
      <c r="N2617" s="1" t="s">
        <v>713</v>
      </c>
      <c r="O2617" s="1" t="s">
        <v>651</v>
      </c>
      <c r="P2617" s="2">
        <v>0</v>
      </c>
      <c r="Q2617" s="2">
        <v>422882915.80000001</v>
      </c>
      <c r="R2617" s="2">
        <v>-33942226.020000003</v>
      </c>
      <c r="S2617" s="2">
        <v>0</v>
      </c>
      <c r="T2617" s="2">
        <v>0</v>
      </c>
      <c r="U2617" s="2">
        <v>388940689.77999997</v>
      </c>
      <c r="V2617" s="2">
        <v>0</v>
      </c>
      <c r="W2617" s="2">
        <v>422882915.80000001</v>
      </c>
      <c r="X2617" s="2">
        <v>-33942226.020000003</v>
      </c>
      <c r="Y2617" s="2">
        <v>0</v>
      </c>
      <c r="Z2617" s="2">
        <v>0</v>
      </c>
      <c r="AA2617" s="2">
        <v>388940689.77999997</v>
      </c>
    </row>
    <row r="2618" spans="1:27" ht="15" customHeight="1" x14ac:dyDescent="0.25">
      <c r="A2618" s="75" t="str">
        <f t="shared" si="120"/>
        <v>LETAXPIgnore</v>
      </c>
      <c r="B2618" s="75" t="str">
        <f>VLOOKUP(L2618,Mapping!D:F,3,0)</f>
        <v>Ignore</v>
      </c>
      <c r="C2618" s="75" t="str">
        <f>VLOOKUP(L2618,Mapping!D:G,4,0)</f>
        <v>Ignore</v>
      </c>
      <c r="D2618" s="78">
        <f t="shared" si="121"/>
        <v>-1.426599894</v>
      </c>
      <c r="E2618" s="78">
        <f t="shared" si="122"/>
        <v>1.5067889999999999E-2</v>
      </c>
      <c r="F2618" s="76">
        <f>VLOOKUP(L2618,Mapping!D:H,5,0)</f>
        <v>0</v>
      </c>
      <c r="G2618" s="1" t="s">
        <v>648</v>
      </c>
      <c r="H2618" s="1" t="s">
        <v>455</v>
      </c>
      <c r="I2618" s="1" t="s">
        <v>458</v>
      </c>
      <c r="J2618" s="6">
        <v>303000</v>
      </c>
      <c r="K2618" s="1" t="s">
        <v>712</v>
      </c>
      <c r="L2618" s="6">
        <v>303202</v>
      </c>
      <c r="M2618" s="2">
        <v>0</v>
      </c>
      <c r="N2618" s="1" t="s">
        <v>714</v>
      </c>
      <c r="O2618" s="1" t="s">
        <v>651</v>
      </c>
      <c r="P2618" s="2">
        <v>0</v>
      </c>
      <c r="Q2618" s="2">
        <v>14416677.84</v>
      </c>
      <c r="R2618" s="2">
        <v>-14265998.939999999</v>
      </c>
      <c r="S2618" s="2">
        <v>0</v>
      </c>
      <c r="T2618" s="2">
        <v>0</v>
      </c>
      <c r="U2618" s="2">
        <v>150678.9</v>
      </c>
      <c r="V2618" s="2">
        <v>0</v>
      </c>
      <c r="W2618" s="2">
        <v>14416677.84</v>
      </c>
      <c r="X2618" s="2">
        <v>-14265998.939999999</v>
      </c>
      <c r="Y2618" s="2">
        <v>0</v>
      </c>
      <c r="Z2618" s="2">
        <v>0</v>
      </c>
      <c r="AA2618" s="2">
        <v>150678.9</v>
      </c>
    </row>
    <row r="2619" spans="1:27" ht="15" customHeight="1" x14ac:dyDescent="0.25">
      <c r="A2619" s="75" t="str">
        <f t="shared" si="120"/>
        <v>LETAXPIgnore</v>
      </c>
      <c r="B2619" s="75" t="str">
        <f>VLOOKUP(L2619,Mapping!D:F,3,0)</f>
        <v>Ignore</v>
      </c>
      <c r="C2619" s="75" t="str">
        <f>VLOOKUP(L2619,Mapping!D:G,4,0)</f>
        <v>Ignore</v>
      </c>
      <c r="D2619" s="78">
        <f t="shared" si="121"/>
        <v>1.267440728</v>
      </c>
      <c r="E2619" s="78">
        <f t="shared" si="122"/>
        <v>6.5944983429999997</v>
      </c>
      <c r="F2619" s="76">
        <f>VLOOKUP(L2619,Mapping!D:H,5,0)</f>
        <v>0</v>
      </c>
      <c r="G2619" s="1" t="s">
        <v>648</v>
      </c>
      <c r="H2619" s="1" t="s">
        <v>455</v>
      </c>
      <c r="I2619" s="1" t="s">
        <v>458</v>
      </c>
      <c r="J2619" s="6">
        <v>303000</v>
      </c>
      <c r="K2619" s="1" t="s">
        <v>712</v>
      </c>
      <c r="L2619" s="6">
        <v>303245</v>
      </c>
      <c r="M2619" s="2">
        <v>0</v>
      </c>
      <c r="N2619" s="1" t="s">
        <v>715</v>
      </c>
      <c r="O2619" s="1" t="s">
        <v>651</v>
      </c>
      <c r="P2619" s="2">
        <v>0</v>
      </c>
      <c r="Q2619" s="2">
        <v>53270576.149999999</v>
      </c>
      <c r="R2619" s="2">
        <v>0</v>
      </c>
      <c r="S2619" s="2">
        <v>12674407.279999999</v>
      </c>
      <c r="T2619" s="2">
        <v>0</v>
      </c>
      <c r="U2619" s="2">
        <v>65944983.43</v>
      </c>
      <c r="V2619" s="2">
        <v>0</v>
      </c>
      <c r="W2619" s="2">
        <v>53270576.149999999</v>
      </c>
      <c r="X2619" s="2">
        <v>0</v>
      </c>
      <c r="Y2619" s="2">
        <v>12674407.279999999</v>
      </c>
      <c r="Z2619" s="2">
        <v>0</v>
      </c>
      <c r="AA2619" s="2">
        <v>65944983.43</v>
      </c>
    </row>
    <row r="2620" spans="1:27" ht="15" customHeight="1" x14ac:dyDescent="0.25">
      <c r="A2620" s="75" t="str">
        <f t="shared" si="120"/>
        <v>LETAXPIgnore</v>
      </c>
      <c r="B2620" s="75" t="str">
        <f>VLOOKUP(L2620,Mapping!D:F,3,0)</f>
        <v>Ignore</v>
      </c>
      <c r="C2620" s="75" t="str">
        <f>VLOOKUP(L2620,Mapping!D:G,4,0)</f>
        <v>Ignore</v>
      </c>
      <c r="D2620" s="78">
        <f t="shared" si="121"/>
        <v>9.8542020000000011E-3</v>
      </c>
      <c r="E2620" s="78">
        <f t="shared" si="122"/>
        <v>0.35776830900000001</v>
      </c>
      <c r="F2620" s="76">
        <f>VLOOKUP(L2620,Mapping!D:H,5,0)</f>
        <v>0</v>
      </c>
      <c r="G2620" s="1" t="s">
        <v>648</v>
      </c>
      <c r="H2620" s="1" t="s">
        <v>455</v>
      </c>
      <c r="I2620" s="1" t="s">
        <v>458</v>
      </c>
      <c r="J2620" s="6">
        <v>303000</v>
      </c>
      <c r="K2620" s="1" t="s">
        <v>712</v>
      </c>
      <c r="L2620" s="6">
        <v>303246</v>
      </c>
      <c r="M2620" s="2">
        <v>0</v>
      </c>
      <c r="N2620" s="1" t="s">
        <v>716</v>
      </c>
      <c r="O2620" s="1" t="s">
        <v>651</v>
      </c>
      <c r="P2620" s="2">
        <v>0</v>
      </c>
      <c r="Q2620" s="2">
        <v>3479141.07</v>
      </c>
      <c r="R2620" s="2">
        <v>0</v>
      </c>
      <c r="S2620" s="2">
        <v>98542.02</v>
      </c>
      <c r="T2620" s="2">
        <v>0</v>
      </c>
      <c r="U2620" s="2">
        <v>3577683.09</v>
      </c>
      <c r="V2620" s="2">
        <v>0</v>
      </c>
      <c r="W2620" s="2">
        <v>3479141.07</v>
      </c>
      <c r="X2620" s="2">
        <v>0</v>
      </c>
      <c r="Y2620" s="2">
        <v>98542.02</v>
      </c>
      <c r="Z2620" s="2">
        <v>0</v>
      </c>
      <c r="AA2620" s="2">
        <v>3577683.09</v>
      </c>
    </row>
    <row r="2621" spans="1:27" ht="15" customHeight="1" x14ac:dyDescent="0.25">
      <c r="A2621" s="75" t="str">
        <f t="shared" si="120"/>
        <v>LETAXPIgnore</v>
      </c>
      <c r="B2621" s="75" t="str">
        <f>VLOOKUP(L2621,Mapping!D:F,3,0)</f>
        <v>Ignore</v>
      </c>
      <c r="C2621" s="75" t="str">
        <f>VLOOKUP(L2621,Mapping!D:G,4,0)</f>
        <v>Ignore</v>
      </c>
      <c r="D2621" s="78">
        <f t="shared" si="121"/>
        <v>0</v>
      </c>
      <c r="E2621" s="78">
        <f t="shared" si="122"/>
        <v>85.762214442000001</v>
      </c>
      <c r="F2621" s="76">
        <f>VLOOKUP(L2621,Mapping!D:H,5,0)</f>
        <v>0</v>
      </c>
      <c r="G2621" s="1" t="s">
        <v>648</v>
      </c>
      <c r="H2621" s="1" t="s">
        <v>455</v>
      </c>
      <c r="I2621" s="1" t="s">
        <v>458</v>
      </c>
      <c r="J2621" s="6">
        <v>303000</v>
      </c>
      <c r="K2621" s="1" t="s">
        <v>712</v>
      </c>
      <c r="L2621" s="6">
        <v>390000</v>
      </c>
      <c r="M2621" s="2">
        <v>0</v>
      </c>
      <c r="N2621" s="1" t="s">
        <v>717</v>
      </c>
      <c r="O2621" s="1" t="s">
        <v>651</v>
      </c>
      <c r="P2621" s="2">
        <v>0</v>
      </c>
      <c r="Q2621" s="2">
        <v>857622144.41999996</v>
      </c>
      <c r="R2621" s="2">
        <v>0</v>
      </c>
      <c r="S2621" s="2">
        <v>0</v>
      </c>
      <c r="T2621" s="2">
        <v>0</v>
      </c>
      <c r="U2621" s="2">
        <v>857622144.41999996</v>
      </c>
      <c r="V2621" s="2">
        <v>0</v>
      </c>
      <c r="W2621" s="2">
        <v>857622144.41999996</v>
      </c>
      <c r="X2621" s="2">
        <v>0</v>
      </c>
      <c r="Y2621" s="2">
        <v>0</v>
      </c>
      <c r="Z2621" s="2">
        <v>0</v>
      </c>
      <c r="AA2621" s="2">
        <v>857622144.41999996</v>
      </c>
    </row>
    <row r="2622" spans="1:27" ht="15" customHeight="1" x14ac:dyDescent="0.25">
      <c r="A2622" s="75" t="str">
        <f t="shared" si="120"/>
        <v>LETAXPIgnore</v>
      </c>
      <c r="B2622" s="75" t="str">
        <f>VLOOKUP(L2622,Mapping!D:F,3,0)</f>
        <v>Ignore</v>
      </c>
      <c r="C2622" s="75" t="str">
        <f>VLOOKUP(L2622,Mapping!D:G,4,0)</f>
        <v>Ignore</v>
      </c>
      <c r="D2622" s="78">
        <f t="shared" si="121"/>
        <v>0</v>
      </c>
      <c r="E2622" s="78">
        <f t="shared" si="122"/>
        <v>76.969929010000001</v>
      </c>
      <c r="F2622" s="76">
        <f>VLOOKUP(L2622,Mapping!D:H,5,0)</f>
        <v>0</v>
      </c>
      <c r="G2622" s="1" t="s">
        <v>648</v>
      </c>
      <c r="H2622" s="1" t="s">
        <v>455</v>
      </c>
      <c r="I2622" s="1" t="s">
        <v>458</v>
      </c>
      <c r="J2622" s="6">
        <v>303000</v>
      </c>
      <c r="K2622" s="1" t="s">
        <v>712</v>
      </c>
      <c r="L2622" s="6">
        <v>390001</v>
      </c>
      <c r="M2622" s="2">
        <v>0</v>
      </c>
      <c r="N2622" s="1" t="s">
        <v>718</v>
      </c>
      <c r="O2622" s="1" t="s">
        <v>651</v>
      </c>
      <c r="P2622" s="2">
        <v>0</v>
      </c>
      <c r="Q2622" s="2">
        <v>769699290.10000002</v>
      </c>
      <c r="R2622" s="2">
        <v>0</v>
      </c>
      <c r="S2622" s="2">
        <v>0</v>
      </c>
      <c r="T2622" s="2">
        <v>0</v>
      </c>
      <c r="U2622" s="2">
        <v>769699290.10000002</v>
      </c>
      <c r="V2622" s="2">
        <v>0</v>
      </c>
      <c r="W2622" s="2">
        <v>769699290.10000002</v>
      </c>
      <c r="X2622" s="2">
        <v>0</v>
      </c>
      <c r="Y2622" s="2">
        <v>0</v>
      </c>
      <c r="Z2622" s="2">
        <v>0</v>
      </c>
      <c r="AA2622" s="2">
        <v>769699290.10000002</v>
      </c>
    </row>
    <row r="2623" spans="1:27" ht="15" customHeight="1" x14ac:dyDescent="0.25">
      <c r="A2623" s="75" t="str">
        <f t="shared" si="120"/>
        <v>LETAXPIgnore</v>
      </c>
      <c r="B2623" s="75" t="str">
        <f>VLOOKUP(L2623,Mapping!D:F,3,0)</f>
        <v>Ignore</v>
      </c>
      <c r="C2623" s="75" t="str">
        <f>VLOOKUP(L2623,Mapping!D:G,4,0)</f>
        <v>Ignore</v>
      </c>
      <c r="D2623" s="78">
        <f t="shared" si="121"/>
        <v>0</v>
      </c>
      <c r="E2623" s="78">
        <f t="shared" si="122"/>
        <v>-5.1942486219999999</v>
      </c>
      <c r="F2623" s="76">
        <f>VLOOKUP(L2623,Mapping!D:H,5,0)</f>
        <v>0</v>
      </c>
      <c r="G2623" s="1" t="s">
        <v>648</v>
      </c>
      <c r="H2623" s="1" t="s">
        <v>455</v>
      </c>
      <c r="I2623" s="1" t="s">
        <v>458</v>
      </c>
      <c r="J2623" s="6">
        <v>303000</v>
      </c>
      <c r="K2623" s="1" t="s">
        <v>712</v>
      </c>
      <c r="L2623" s="6">
        <v>390002</v>
      </c>
      <c r="M2623" s="2">
        <v>0</v>
      </c>
      <c r="N2623" s="1" t="s">
        <v>719</v>
      </c>
      <c r="O2623" s="1" t="s">
        <v>651</v>
      </c>
      <c r="P2623" s="2">
        <v>-51942486.219999999</v>
      </c>
      <c r="Q2623" s="2">
        <v>0</v>
      </c>
      <c r="R2623" s="2">
        <v>0</v>
      </c>
      <c r="S2623" s="2">
        <v>0</v>
      </c>
      <c r="T2623" s="2">
        <v>-51942486.219999999</v>
      </c>
      <c r="U2623" s="2">
        <v>0</v>
      </c>
      <c r="V2623" s="2">
        <v>-51942486.219999999</v>
      </c>
      <c r="W2623" s="2">
        <v>0</v>
      </c>
      <c r="X2623" s="2">
        <v>0</v>
      </c>
      <c r="Y2623" s="2">
        <v>0</v>
      </c>
      <c r="Z2623" s="2">
        <v>-51942486.219999999</v>
      </c>
      <c r="AA2623" s="2">
        <v>0</v>
      </c>
    </row>
    <row r="2624" spans="1:27" ht="15" customHeight="1" x14ac:dyDescent="0.25">
      <c r="A2624" s="75" t="str">
        <f t="shared" si="120"/>
        <v>LETAXPIgnore</v>
      </c>
      <c r="B2624" s="75" t="str">
        <f>VLOOKUP(L2624,Mapping!D:F,3,0)</f>
        <v>Ignore</v>
      </c>
      <c r="C2624" s="75" t="str">
        <f>VLOOKUP(L2624,Mapping!D:G,4,0)</f>
        <v>Ignore</v>
      </c>
      <c r="D2624" s="78">
        <f t="shared" si="121"/>
        <v>0</v>
      </c>
      <c r="E2624" s="78">
        <f t="shared" si="122"/>
        <v>-8.0786518040000015</v>
      </c>
      <c r="F2624" s="76">
        <f>VLOOKUP(L2624,Mapping!D:H,5,0)</f>
        <v>0</v>
      </c>
      <c r="G2624" s="1" t="s">
        <v>648</v>
      </c>
      <c r="H2624" s="1" t="s">
        <v>455</v>
      </c>
      <c r="I2624" s="1" t="s">
        <v>458</v>
      </c>
      <c r="J2624" s="6">
        <v>303000</v>
      </c>
      <c r="K2624" s="1" t="s">
        <v>712</v>
      </c>
      <c r="L2624" s="6">
        <v>390405</v>
      </c>
      <c r="M2624" s="2">
        <v>0</v>
      </c>
      <c r="N2624" s="1" t="s">
        <v>720</v>
      </c>
      <c r="O2624" s="1" t="s">
        <v>651</v>
      </c>
      <c r="P2624" s="2">
        <v>-80786518.040000007</v>
      </c>
      <c r="Q2624" s="2">
        <v>0</v>
      </c>
      <c r="R2624" s="2">
        <v>0</v>
      </c>
      <c r="S2624" s="2">
        <v>0</v>
      </c>
      <c r="T2624" s="2">
        <v>-80786518.040000007</v>
      </c>
      <c r="U2624" s="2">
        <v>0</v>
      </c>
      <c r="V2624" s="2">
        <v>-80786518.040000007</v>
      </c>
      <c r="W2624" s="2">
        <v>0</v>
      </c>
      <c r="X2624" s="2">
        <v>0</v>
      </c>
      <c r="Y2624" s="2">
        <v>0</v>
      </c>
      <c r="Z2624" s="2">
        <v>-80786518.040000007</v>
      </c>
      <c r="AA2624" s="2">
        <v>0</v>
      </c>
    </row>
    <row r="2625" spans="1:27" ht="15" customHeight="1" x14ac:dyDescent="0.25">
      <c r="A2625" s="75" t="str">
        <f t="shared" si="120"/>
        <v>LETAXPIgnore</v>
      </c>
      <c r="B2625" s="75" t="str">
        <f>VLOOKUP(L2625,Mapping!D:F,3,0)</f>
        <v>Ignore</v>
      </c>
      <c r="C2625" s="75" t="str">
        <f>VLOOKUP(L2625,Mapping!D:G,4,0)</f>
        <v>Ignore</v>
      </c>
      <c r="D2625" s="78">
        <f t="shared" si="121"/>
        <v>0</v>
      </c>
      <c r="E2625" s="78">
        <f t="shared" si="122"/>
        <v>1.6020100000000001E-3</v>
      </c>
      <c r="F2625" s="76">
        <f>VLOOKUP(L2625,Mapping!D:H,5,0)</f>
        <v>0</v>
      </c>
      <c r="G2625" s="1" t="s">
        <v>648</v>
      </c>
      <c r="H2625" s="1" t="s">
        <v>455</v>
      </c>
      <c r="I2625" s="1" t="s">
        <v>458</v>
      </c>
      <c r="J2625" s="6">
        <v>303000</v>
      </c>
      <c r="K2625" s="1" t="s">
        <v>712</v>
      </c>
      <c r="L2625" s="6">
        <v>390406</v>
      </c>
      <c r="M2625" s="2">
        <v>0</v>
      </c>
      <c r="N2625" s="1" t="s">
        <v>1027</v>
      </c>
      <c r="O2625" s="1" t="s">
        <v>651</v>
      </c>
      <c r="P2625" s="2">
        <v>0</v>
      </c>
      <c r="Q2625" s="2">
        <v>16020.1</v>
      </c>
      <c r="R2625" s="2">
        <v>0</v>
      </c>
      <c r="S2625" s="2">
        <v>0</v>
      </c>
      <c r="T2625" s="2">
        <v>0</v>
      </c>
      <c r="U2625" s="2">
        <v>16020.1</v>
      </c>
      <c r="V2625" s="2">
        <v>0</v>
      </c>
      <c r="W2625" s="2">
        <v>16020.1</v>
      </c>
      <c r="X2625" s="2">
        <v>0</v>
      </c>
      <c r="Y2625" s="2">
        <v>0</v>
      </c>
      <c r="Z2625" s="2">
        <v>0</v>
      </c>
      <c r="AA2625" s="2">
        <v>16020.1</v>
      </c>
    </row>
    <row r="2626" spans="1:27" ht="15" customHeight="1" x14ac:dyDescent="0.25">
      <c r="A2626" s="75" t="str">
        <f t="shared" si="120"/>
        <v>LETAXPIgnore</v>
      </c>
      <c r="B2626" s="75" t="str">
        <f>VLOOKUP(L2626,Mapping!D:F,3,0)</f>
        <v>Ignore</v>
      </c>
      <c r="C2626" s="75" t="str">
        <f>VLOOKUP(L2626,Mapping!D:G,4,0)</f>
        <v>Ignore</v>
      </c>
      <c r="D2626" s="78">
        <f t="shared" si="121"/>
        <v>0</v>
      </c>
      <c r="E2626" s="78">
        <f t="shared" si="122"/>
        <v>6.9850345700000007</v>
      </c>
      <c r="F2626" s="76">
        <f>VLOOKUP(L2626,Mapping!D:H,5,0)</f>
        <v>0</v>
      </c>
      <c r="G2626" s="1" t="s">
        <v>648</v>
      </c>
      <c r="H2626" s="1" t="s">
        <v>455</v>
      </c>
      <c r="I2626" s="1" t="s">
        <v>458</v>
      </c>
      <c r="J2626" s="6">
        <v>303000</v>
      </c>
      <c r="K2626" s="1" t="s">
        <v>712</v>
      </c>
      <c r="L2626" s="6">
        <v>390445</v>
      </c>
      <c r="M2626" s="2">
        <v>0</v>
      </c>
      <c r="N2626" s="1" t="s">
        <v>721</v>
      </c>
      <c r="O2626" s="1" t="s">
        <v>651</v>
      </c>
      <c r="P2626" s="2">
        <v>0</v>
      </c>
      <c r="Q2626" s="2">
        <v>69850345.700000003</v>
      </c>
      <c r="R2626" s="2">
        <v>0</v>
      </c>
      <c r="S2626" s="2">
        <v>0</v>
      </c>
      <c r="T2626" s="2">
        <v>0</v>
      </c>
      <c r="U2626" s="2">
        <v>69850345.700000003</v>
      </c>
      <c r="V2626" s="2">
        <v>0</v>
      </c>
      <c r="W2626" s="2">
        <v>69850345.700000003</v>
      </c>
      <c r="X2626" s="2">
        <v>0</v>
      </c>
      <c r="Y2626" s="2">
        <v>0</v>
      </c>
      <c r="Z2626" s="2">
        <v>0</v>
      </c>
      <c r="AA2626" s="2">
        <v>69850345.700000003</v>
      </c>
    </row>
    <row r="2627" spans="1:27" ht="15" customHeight="1" x14ac:dyDescent="0.25">
      <c r="A2627" s="75" t="str">
        <f t="shared" si="120"/>
        <v>LETAXPIgnore</v>
      </c>
      <c r="B2627" s="75" t="str">
        <f>VLOOKUP(L2627,Mapping!D:F,3,0)</f>
        <v>Ignore</v>
      </c>
      <c r="C2627" s="75" t="str">
        <f>VLOOKUP(L2627,Mapping!D:G,4,0)</f>
        <v>Ignore</v>
      </c>
      <c r="D2627" s="78">
        <f t="shared" si="121"/>
        <v>0</v>
      </c>
      <c r="E2627" s="78">
        <f t="shared" si="122"/>
        <v>-0.12295446200000001</v>
      </c>
      <c r="F2627" s="76">
        <f>VLOOKUP(L2627,Mapping!D:H,5,0)</f>
        <v>0</v>
      </c>
      <c r="G2627" s="1" t="s">
        <v>648</v>
      </c>
      <c r="H2627" s="1" t="s">
        <v>455</v>
      </c>
      <c r="I2627" s="1" t="s">
        <v>458</v>
      </c>
      <c r="J2627" s="6">
        <v>303000</v>
      </c>
      <c r="K2627" s="1" t="s">
        <v>712</v>
      </c>
      <c r="L2627" s="6">
        <v>390446</v>
      </c>
      <c r="M2627" s="2">
        <v>0</v>
      </c>
      <c r="N2627" s="1" t="s">
        <v>722</v>
      </c>
      <c r="O2627" s="1" t="s">
        <v>651</v>
      </c>
      <c r="P2627" s="2">
        <v>-1229544.6200000001</v>
      </c>
      <c r="Q2627" s="2">
        <v>0</v>
      </c>
      <c r="R2627" s="2">
        <v>0</v>
      </c>
      <c r="S2627" s="2">
        <v>0</v>
      </c>
      <c r="T2627" s="2">
        <v>-1229544.6200000001</v>
      </c>
      <c r="U2627" s="2">
        <v>0</v>
      </c>
      <c r="V2627" s="2">
        <v>-1229544.6200000001</v>
      </c>
      <c r="W2627" s="2">
        <v>0</v>
      </c>
      <c r="X2627" s="2">
        <v>0</v>
      </c>
      <c r="Y2627" s="2">
        <v>0</v>
      </c>
      <c r="Z2627" s="2">
        <v>-1229544.6200000001</v>
      </c>
      <c r="AA2627" s="2">
        <v>0</v>
      </c>
    </row>
    <row r="2628" spans="1:27" ht="15" customHeight="1" x14ac:dyDescent="0.25">
      <c r="A2628" s="75" t="str">
        <f t="shared" ref="A2628:A2691" si="123">H2628&amp;B2628</f>
        <v>LETAXP5.3</v>
      </c>
      <c r="B2628" s="75">
        <f>VLOOKUP(L2628,Mapping!D:F,3,0)</f>
        <v>5.3</v>
      </c>
      <c r="C2628" s="75" t="str">
        <f>VLOOKUP(L2628,Mapping!D:G,4,0)</f>
        <v>Ignore</v>
      </c>
      <c r="D2628" s="78">
        <f t="shared" ref="D2628:D2691" si="124">(X2628+Y2628)/10000000</f>
        <v>9.0899698999999998</v>
      </c>
      <c r="E2628" s="78">
        <f t="shared" ref="E2628:E2691" si="125">(Z2628+AA2628)/10000000</f>
        <v>9.0899698999999998</v>
      </c>
      <c r="F2628" s="76">
        <f>VLOOKUP(L2628,Mapping!D:H,5,0)</f>
        <v>0</v>
      </c>
      <c r="G2628" s="1" t="s">
        <v>648</v>
      </c>
      <c r="H2628" s="1" t="s">
        <v>455</v>
      </c>
      <c r="I2628" s="1" t="s">
        <v>458</v>
      </c>
      <c r="J2628" s="6">
        <v>410000</v>
      </c>
      <c r="K2628" s="1" t="s">
        <v>723</v>
      </c>
      <c r="L2628" s="6">
        <v>411100</v>
      </c>
      <c r="M2628" s="2">
        <v>0</v>
      </c>
      <c r="N2628" s="1" t="s">
        <v>780</v>
      </c>
      <c r="O2628" s="1" t="s">
        <v>651</v>
      </c>
      <c r="P2628" s="2">
        <v>0</v>
      </c>
      <c r="Q2628" s="2">
        <v>0</v>
      </c>
      <c r="R2628" s="2">
        <v>0</v>
      </c>
      <c r="S2628" s="2">
        <v>90899699</v>
      </c>
      <c r="T2628" s="2">
        <v>0</v>
      </c>
      <c r="U2628" s="2">
        <v>90899699</v>
      </c>
      <c r="V2628" s="2">
        <v>0</v>
      </c>
      <c r="W2628" s="2">
        <v>0</v>
      </c>
      <c r="X2628" s="2">
        <v>0</v>
      </c>
      <c r="Y2628" s="2">
        <v>90899699</v>
      </c>
      <c r="Z2628" s="2">
        <v>0</v>
      </c>
      <c r="AA2628" s="2">
        <v>90899699</v>
      </c>
    </row>
    <row r="2629" spans="1:27" ht="15" customHeight="1" x14ac:dyDescent="0.25">
      <c r="A2629" s="75" t="str">
        <f t="shared" si="123"/>
        <v>LETAXPIgnore</v>
      </c>
      <c r="B2629" s="75" t="str">
        <f>VLOOKUP(L2629,Mapping!D:F,3,0)</f>
        <v>Ignore</v>
      </c>
      <c r="C2629" s="75" t="str">
        <f>VLOOKUP(L2629,Mapping!D:G,4,0)</f>
        <v>Ignore</v>
      </c>
      <c r="D2629" s="78">
        <f t="shared" si="124"/>
        <v>72.832869574</v>
      </c>
      <c r="E2629" s="78">
        <f t="shared" si="125"/>
        <v>151.21141617200001</v>
      </c>
      <c r="F2629" s="76">
        <f>VLOOKUP(L2629,Mapping!D:H,5,0)</f>
        <v>0</v>
      </c>
      <c r="G2629" s="1" t="s">
        <v>648</v>
      </c>
      <c r="H2629" s="1" t="s">
        <v>455</v>
      </c>
      <c r="I2629" s="1" t="s">
        <v>458</v>
      </c>
      <c r="J2629" s="6">
        <v>430000</v>
      </c>
      <c r="K2629" s="1" t="s">
        <v>729</v>
      </c>
      <c r="L2629" s="6">
        <v>431100</v>
      </c>
      <c r="M2629" s="2">
        <v>0</v>
      </c>
      <c r="N2629" s="1" t="s">
        <v>813</v>
      </c>
      <c r="O2629" s="1" t="s">
        <v>651</v>
      </c>
      <c r="P2629" s="2">
        <v>0</v>
      </c>
      <c r="Q2629" s="2">
        <v>783785465.98000002</v>
      </c>
      <c r="R2629" s="2">
        <v>0</v>
      </c>
      <c r="S2629" s="2">
        <v>728328695.74000001</v>
      </c>
      <c r="T2629" s="2">
        <v>0</v>
      </c>
      <c r="U2629" s="2">
        <v>1512114161.72</v>
      </c>
      <c r="V2629" s="2">
        <v>0</v>
      </c>
      <c r="W2629" s="2">
        <v>783785465.98000002</v>
      </c>
      <c r="X2629" s="2">
        <v>0</v>
      </c>
      <c r="Y2629" s="2">
        <v>728328695.74000001</v>
      </c>
      <c r="Z2629" s="2">
        <v>0</v>
      </c>
      <c r="AA2629" s="2">
        <v>1512114161.72</v>
      </c>
    </row>
    <row r="2630" spans="1:27" ht="15" customHeight="1" x14ac:dyDescent="0.25">
      <c r="A2630" s="75" t="str">
        <f t="shared" si="123"/>
        <v>LETAXPIgnore</v>
      </c>
      <c r="B2630" s="75" t="str">
        <f>VLOOKUP(L2630,Mapping!D:F,3,0)</f>
        <v>Ignore</v>
      </c>
      <c r="C2630" s="75" t="str">
        <f>VLOOKUP(L2630,Mapping!D:G,4,0)</f>
        <v>Ignore</v>
      </c>
      <c r="D2630" s="78">
        <f t="shared" si="124"/>
        <v>0.17425611000000002</v>
      </c>
      <c r="E2630" s="78">
        <f t="shared" si="125"/>
        <v>0.17425611000000002</v>
      </c>
      <c r="F2630" s="76">
        <f>VLOOKUP(L2630,Mapping!D:H,5,0)</f>
        <v>0</v>
      </c>
      <c r="G2630" s="1" t="s">
        <v>648</v>
      </c>
      <c r="H2630" s="1" t="s">
        <v>455</v>
      </c>
      <c r="I2630" s="1" t="s">
        <v>458</v>
      </c>
      <c r="J2630" s="6">
        <v>430000</v>
      </c>
      <c r="K2630" s="1" t="s">
        <v>729</v>
      </c>
      <c r="L2630" s="6">
        <v>431120</v>
      </c>
      <c r="M2630" s="2">
        <v>0</v>
      </c>
      <c r="N2630" s="1" t="s">
        <v>928</v>
      </c>
      <c r="O2630" s="1" t="s">
        <v>651</v>
      </c>
      <c r="P2630" s="2">
        <v>0</v>
      </c>
      <c r="Q2630" s="2">
        <v>0</v>
      </c>
      <c r="R2630" s="2">
        <v>0</v>
      </c>
      <c r="S2630" s="2">
        <v>1742561.1</v>
      </c>
      <c r="T2630" s="2">
        <v>0</v>
      </c>
      <c r="U2630" s="2">
        <v>1742561.1</v>
      </c>
      <c r="V2630" s="2">
        <v>0</v>
      </c>
      <c r="W2630" s="2">
        <v>0</v>
      </c>
      <c r="X2630" s="2">
        <v>0</v>
      </c>
      <c r="Y2630" s="2">
        <v>1742561.1</v>
      </c>
      <c r="Z2630" s="2">
        <v>0</v>
      </c>
      <c r="AA2630" s="2">
        <v>1742561.1</v>
      </c>
    </row>
    <row r="2631" spans="1:27" ht="15" customHeight="1" x14ac:dyDescent="0.25">
      <c r="A2631" s="75" t="str">
        <f t="shared" si="123"/>
        <v>LETAXP5.1</v>
      </c>
      <c r="B2631" s="75">
        <f>VLOOKUP(L2631,Mapping!D:F,3,0)</f>
        <v>5.0999999999999996</v>
      </c>
      <c r="C2631" s="75" t="str">
        <f>VLOOKUP(L2631,Mapping!D:G,4,0)</f>
        <v>Ignore</v>
      </c>
      <c r="D2631" s="78">
        <f t="shared" si="124"/>
        <v>1.8141537600000002</v>
      </c>
      <c r="E2631" s="78">
        <f t="shared" si="125"/>
        <v>1.8141537600000002</v>
      </c>
      <c r="F2631" s="76">
        <f>VLOOKUP(L2631,Mapping!D:H,5,0)</f>
        <v>0</v>
      </c>
      <c r="G2631" s="1" t="s">
        <v>648</v>
      </c>
      <c r="H2631" s="1" t="s">
        <v>455</v>
      </c>
      <c r="I2631" s="1" t="s">
        <v>458</v>
      </c>
      <c r="J2631" s="6">
        <v>450000</v>
      </c>
      <c r="K2631" s="1" t="s">
        <v>733</v>
      </c>
      <c r="L2631" s="6">
        <v>451100</v>
      </c>
      <c r="M2631" s="2">
        <v>0</v>
      </c>
      <c r="N2631" s="1" t="s">
        <v>781</v>
      </c>
      <c r="O2631" s="1" t="s">
        <v>651</v>
      </c>
      <c r="P2631" s="2">
        <v>0</v>
      </c>
      <c r="Q2631" s="2">
        <v>0</v>
      </c>
      <c r="R2631" s="2">
        <v>0</v>
      </c>
      <c r="S2631" s="2">
        <v>18141537.600000001</v>
      </c>
      <c r="T2631" s="2">
        <v>0</v>
      </c>
      <c r="U2631" s="2">
        <v>18141537.600000001</v>
      </c>
      <c r="V2631" s="2">
        <v>0</v>
      </c>
      <c r="W2631" s="2">
        <v>0</v>
      </c>
      <c r="X2631" s="2">
        <v>0</v>
      </c>
      <c r="Y2631" s="2">
        <v>18141537.600000001</v>
      </c>
      <c r="Z2631" s="2">
        <v>0</v>
      </c>
      <c r="AA2631" s="2">
        <v>18141537.600000001</v>
      </c>
    </row>
    <row r="2632" spans="1:27" ht="15" customHeight="1" x14ac:dyDescent="0.25">
      <c r="A2632" s="75" t="str">
        <f t="shared" si="123"/>
        <v>LETAXP5.2</v>
      </c>
      <c r="B2632" s="75">
        <f>VLOOKUP(L2632,Mapping!D:F,3,0)</f>
        <v>5.2</v>
      </c>
      <c r="C2632" s="75" t="str">
        <f>VLOOKUP(L2632,Mapping!D:G,4,0)</f>
        <v>Ignore</v>
      </c>
      <c r="D2632" s="78">
        <f t="shared" si="124"/>
        <v>4.3649800000000006E-4</v>
      </c>
      <c r="E2632" s="78">
        <f t="shared" si="125"/>
        <v>4.3649800000000006E-4</v>
      </c>
      <c r="F2632" s="76">
        <f>VLOOKUP(L2632,Mapping!D:H,5,0)</f>
        <v>0</v>
      </c>
      <c r="G2632" s="1" t="s">
        <v>648</v>
      </c>
      <c r="H2632" s="1" t="s">
        <v>455</v>
      </c>
      <c r="I2632" s="1" t="s">
        <v>458</v>
      </c>
      <c r="J2632" s="6">
        <v>450000</v>
      </c>
      <c r="K2632" s="1" t="s">
        <v>733</v>
      </c>
      <c r="L2632" s="6">
        <v>452111</v>
      </c>
      <c r="M2632" s="2">
        <v>0</v>
      </c>
      <c r="N2632" s="1" t="s">
        <v>735</v>
      </c>
      <c r="O2632" s="1" t="s">
        <v>651</v>
      </c>
      <c r="P2632" s="2">
        <v>0</v>
      </c>
      <c r="Q2632" s="2">
        <v>0</v>
      </c>
      <c r="R2632" s="2">
        <v>0</v>
      </c>
      <c r="S2632" s="2">
        <v>4364.9800000000005</v>
      </c>
      <c r="T2632" s="2">
        <v>0</v>
      </c>
      <c r="U2632" s="2">
        <v>4364.9800000000005</v>
      </c>
      <c r="V2632" s="2">
        <v>0</v>
      </c>
      <c r="W2632" s="2">
        <v>0</v>
      </c>
      <c r="X2632" s="2">
        <v>0</v>
      </c>
      <c r="Y2632" s="2">
        <v>4364.9800000000005</v>
      </c>
      <c r="Z2632" s="2">
        <v>0</v>
      </c>
      <c r="AA2632" s="2">
        <v>4364.9800000000005</v>
      </c>
    </row>
    <row r="2633" spans="1:27" ht="15" customHeight="1" x14ac:dyDescent="0.25">
      <c r="A2633" s="75" t="str">
        <f t="shared" si="123"/>
        <v>LETAXP5.2</v>
      </c>
      <c r="B2633" s="75">
        <f>VLOOKUP(L2633,Mapping!D:F,3,0)</f>
        <v>5.2</v>
      </c>
      <c r="C2633" s="75" t="str">
        <f>VLOOKUP(L2633,Mapping!D:G,4,0)</f>
        <v>Ignore</v>
      </c>
      <c r="D2633" s="78">
        <f t="shared" si="124"/>
        <v>1.1556520000000001E-3</v>
      </c>
      <c r="E2633" s="78">
        <f t="shared" si="125"/>
        <v>1.1556520000000001E-3</v>
      </c>
      <c r="F2633" s="76">
        <f>VLOOKUP(L2633,Mapping!D:H,5,0)</f>
        <v>0</v>
      </c>
      <c r="G2633" s="1" t="s">
        <v>648</v>
      </c>
      <c r="H2633" s="1" t="s">
        <v>455</v>
      </c>
      <c r="I2633" s="1" t="s">
        <v>458</v>
      </c>
      <c r="J2633" s="6">
        <v>450000</v>
      </c>
      <c r="K2633" s="1" t="s">
        <v>733</v>
      </c>
      <c r="L2633" s="6">
        <v>452230</v>
      </c>
      <c r="M2633" s="2">
        <v>0</v>
      </c>
      <c r="N2633" s="1" t="s">
        <v>740</v>
      </c>
      <c r="O2633" s="1" t="s">
        <v>651</v>
      </c>
      <c r="P2633" s="2">
        <v>0</v>
      </c>
      <c r="Q2633" s="2">
        <v>0</v>
      </c>
      <c r="R2633" s="2">
        <v>0</v>
      </c>
      <c r="S2633" s="2">
        <v>11556.52</v>
      </c>
      <c r="T2633" s="2">
        <v>0</v>
      </c>
      <c r="U2633" s="2">
        <v>11556.52</v>
      </c>
      <c r="V2633" s="2">
        <v>0</v>
      </c>
      <c r="W2633" s="2">
        <v>0</v>
      </c>
      <c r="X2633" s="2">
        <v>0</v>
      </c>
      <c r="Y2633" s="2">
        <v>11556.52</v>
      </c>
      <c r="Z2633" s="2">
        <v>0</v>
      </c>
      <c r="AA2633" s="2">
        <v>11556.52</v>
      </c>
    </row>
    <row r="2634" spans="1:27" ht="15" customHeight="1" x14ac:dyDescent="0.25">
      <c r="A2634" s="75" t="str">
        <f t="shared" si="123"/>
        <v>LETAXP5.2</v>
      </c>
      <c r="B2634" s="75">
        <f>VLOOKUP(L2634,Mapping!D:F,3,0)</f>
        <v>5.2</v>
      </c>
      <c r="C2634" s="75" t="str">
        <f>VLOOKUP(L2634,Mapping!D:G,4,0)</f>
        <v>Ignore</v>
      </c>
      <c r="D2634" s="78">
        <f t="shared" si="124"/>
        <v>0.17400621000000002</v>
      </c>
      <c r="E2634" s="78">
        <f t="shared" si="125"/>
        <v>0.17400621000000002</v>
      </c>
      <c r="F2634" s="76">
        <f>VLOOKUP(L2634,Mapping!D:H,5,0)</f>
        <v>0</v>
      </c>
      <c r="G2634" s="1" t="s">
        <v>648</v>
      </c>
      <c r="H2634" s="1" t="s">
        <v>455</v>
      </c>
      <c r="I2634" s="1" t="s">
        <v>458</v>
      </c>
      <c r="J2634" s="6">
        <v>450000</v>
      </c>
      <c r="K2634" s="1" t="s">
        <v>733</v>
      </c>
      <c r="L2634" s="6">
        <v>452247</v>
      </c>
      <c r="M2634" s="2">
        <v>0</v>
      </c>
      <c r="N2634" s="1" t="s">
        <v>741</v>
      </c>
      <c r="O2634" s="1" t="s">
        <v>651</v>
      </c>
      <c r="P2634" s="2">
        <v>0</v>
      </c>
      <c r="Q2634" s="2">
        <v>0</v>
      </c>
      <c r="R2634" s="2">
        <v>0</v>
      </c>
      <c r="S2634" s="2">
        <v>1740062.1</v>
      </c>
      <c r="T2634" s="2">
        <v>0</v>
      </c>
      <c r="U2634" s="2">
        <v>1740062.1</v>
      </c>
      <c r="V2634" s="2">
        <v>0</v>
      </c>
      <c r="W2634" s="2">
        <v>0</v>
      </c>
      <c r="X2634" s="2">
        <v>0</v>
      </c>
      <c r="Y2634" s="2">
        <v>1740062.1</v>
      </c>
      <c r="Z2634" s="2">
        <v>0</v>
      </c>
      <c r="AA2634" s="2">
        <v>1740062.1</v>
      </c>
    </row>
    <row r="2635" spans="1:27" ht="15" customHeight="1" x14ac:dyDescent="0.25">
      <c r="A2635" s="75" t="str">
        <f t="shared" si="123"/>
        <v>LETAXP5.5</v>
      </c>
      <c r="B2635" s="75">
        <f>VLOOKUP(L2635,Mapping!D:F,3,0)</f>
        <v>5.5</v>
      </c>
      <c r="C2635" s="75" t="str">
        <f>VLOOKUP(L2635,Mapping!D:G,4,0)</f>
        <v>Ignore</v>
      </c>
      <c r="D2635" s="78">
        <f t="shared" si="124"/>
        <v>1.6649999999999999E-6</v>
      </c>
      <c r="E2635" s="78">
        <f t="shared" si="125"/>
        <v>1.6649999999999999E-6</v>
      </c>
      <c r="F2635" s="76">
        <f>VLOOKUP(L2635,Mapping!D:H,5,0)</f>
        <v>0</v>
      </c>
      <c r="G2635" s="1" t="s">
        <v>648</v>
      </c>
      <c r="H2635" s="1" t="s">
        <v>455</v>
      </c>
      <c r="I2635" s="1" t="s">
        <v>458</v>
      </c>
      <c r="J2635" s="6">
        <v>460000</v>
      </c>
      <c r="K2635" s="1" t="s">
        <v>742</v>
      </c>
      <c r="L2635" s="6">
        <v>460000</v>
      </c>
      <c r="M2635" s="2">
        <v>0</v>
      </c>
      <c r="N2635" s="1" t="s">
        <v>792</v>
      </c>
      <c r="O2635" s="1" t="s">
        <v>651</v>
      </c>
      <c r="P2635" s="2">
        <v>0</v>
      </c>
      <c r="Q2635" s="2">
        <v>0</v>
      </c>
      <c r="R2635" s="2">
        <v>0</v>
      </c>
      <c r="S2635" s="2">
        <v>16.649999999999999</v>
      </c>
      <c r="T2635" s="2">
        <v>0</v>
      </c>
      <c r="U2635" s="2">
        <v>16.649999999999999</v>
      </c>
      <c r="V2635" s="2">
        <v>0</v>
      </c>
      <c r="W2635" s="2">
        <v>0</v>
      </c>
      <c r="X2635" s="2">
        <v>0</v>
      </c>
      <c r="Y2635" s="2">
        <v>16.649999999999999</v>
      </c>
      <c r="Z2635" s="2">
        <v>0</v>
      </c>
      <c r="AA2635" s="2">
        <v>16.649999999999999</v>
      </c>
    </row>
    <row r="2636" spans="1:27" ht="15" customHeight="1" x14ac:dyDescent="0.25">
      <c r="A2636" s="75" t="str">
        <f t="shared" si="123"/>
        <v>LETAXP5.5</v>
      </c>
      <c r="B2636" s="75">
        <f>VLOOKUP(L2636,Mapping!D:F,3,0)</f>
        <v>5.5</v>
      </c>
      <c r="C2636" s="75" t="str">
        <f>VLOOKUP(L2636,Mapping!D:G,4,0)</f>
        <v>Ignore</v>
      </c>
      <c r="D2636" s="78">
        <f t="shared" si="124"/>
        <v>-2.1556717999999999E-2</v>
      </c>
      <c r="E2636" s="78">
        <f t="shared" si="125"/>
        <v>-2.1556717999999999E-2</v>
      </c>
      <c r="F2636" s="76">
        <f>VLOOKUP(L2636,Mapping!D:H,5,0)</f>
        <v>0</v>
      </c>
      <c r="G2636" s="1" t="s">
        <v>648</v>
      </c>
      <c r="H2636" s="1" t="s">
        <v>455</v>
      </c>
      <c r="I2636" s="1" t="s">
        <v>458</v>
      </c>
      <c r="J2636" s="6">
        <v>460000</v>
      </c>
      <c r="K2636" s="1" t="s">
        <v>742</v>
      </c>
      <c r="L2636" s="6">
        <v>460100</v>
      </c>
      <c r="M2636" s="2">
        <v>0</v>
      </c>
      <c r="N2636" s="1" t="s">
        <v>815</v>
      </c>
      <c r="O2636" s="1" t="s">
        <v>651</v>
      </c>
      <c r="P2636" s="2">
        <v>0</v>
      </c>
      <c r="Q2636" s="2">
        <v>0</v>
      </c>
      <c r="R2636" s="2">
        <v>-215567.18</v>
      </c>
      <c r="S2636" s="2">
        <v>0</v>
      </c>
      <c r="T2636" s="2">
        <v>-215567.18</v>
      </c>
      <c r="U2636" s="2">
        <v>0</v>
      </c>
      <c r="V2636" s="2">
        <v>0</v>
      </c>
      <c r="W2636" s="2">
        <v>0</v>
      </c>
      <c r="X2636" s="2">
        <v>-215567.18</v>
      </c>
      <c r="Y2636" s="2">
        <v>0</v>
      </c>
      <c r="Z2636" s="2">
        <v>-215567.18</v>
      </c>
      <c r="AA2636" s="2">
        <v>0</v>
      </c>
    </row>
    <row r="2637" spans="1:27" ht="15" customHeight="1" x14ac:dyDescent="0.25">
      <c r="A2637" s="75" t="str">
        <f t="shared" si="123"/>
        <v>LETAXP5.5</v>
      </c>
      <c r="B2637" s="75">
        <f>VLOOKUP(L2637,Mapping!D:F,3,0)</f>
        <v>5.5</v>
      </c>
      <c r="C2637" s="75" t="str">
        <f>VLOOKUP(L2637,Mapping!D:G,4,0)</f>
        <v>Ignore</v>
      </c>
      <c r="D2637" s="78">
        <f t="shared" si="124"/>
        <v>2.1333847E-2</v>
      </c>
      <c r="E2637" s="78">
        <f t="shared" si="125"/>
        <v>2.1333847E-2</v>
      </c>
      <c r="F2637" s="76">
        <f>VLOOKUP(L2637,Mapping!D:H,5,0)</f>
        <v>0</v>
      </c>
      <c r="G2637" s="1" t="s">
        <v>648</v>
      </c>
      <c r="H2637" s="1" t="s">
        <v>455</v>
      </c>
      <c r="I2637" s="1" t="s">
        <v>458</v>
      </c>
      <c r="J2637" s="6">
        <v>460000</v>
      </c>
      <c r="K2637" s="1" t="s">
        <v>742</v>
      </c>
      <c r="L2637" s="6">
        <v>460101</v>
      </c>
      <c r="M2637" s="2">
        <v>0</v>
      </c>
      <c r="N2637" s="1" t="s">
        <v>818</v>
      </c>
      <c r="O2637" s="1" t="s">
        <v>651</v>
      </c>
      <c r="P2637" s="2">
        <v>0</v>
      </c>
      <c r="Q2637" s="2">
        <v>0</v>
      </c>
      <c r="R2637" s="2">
        <v>0</v>
      </c>
      <c r="S2637" s="2">
        <v>213338.47</v>
      </c>
      <c r="T2637" s="2">
        <v>0</v>
      </c>
      <c r="U2637" s="2">
        <v>213338.47</v>
      </c>
      <c r="V2637" s="2">
        <v>0</v>
      </c>
      <c r="W2637" s="2">
        <v>0</v>
      </c>
      <c r="X2637" s="2">
        <v>0</v>
      </c>
      <c r="Y2637" s="2">
        <v>213338.47</v>
      </c>
      <c r="Z2637" s="2">
        <v>0</v>
      </c>
      <c r="AA2637" s="2">
        <v>213338.47</v>
      </c>
    </row>
    <row r="2638" spans="1:27" ht="15" customHeight="1" x14ac:dyDescent="0.25">
      <c r="A2638" s="75" t="str">
        <f t="shared" si="123"/>
        <v>LETAXP5.5</v>
      </c>
      <c r="B2638" s="75">
        <f>VLOOKUP(L2638,Mapping!D:F,3,0)</f>
        <v>5.5</v>
      </c>
      <c r="C2638" s="75" t="str">
        <f>VLOOKUP(L2638,Mapping!D:G,4,0)</f>
        <v>Ignore</v>
      </c>
      <c r="D2638" s="78">
        <f t="shared" si="124"/>
        <v>-1.9999549999999999E-3</v>
      </c>
      <c r="E2638" s="78">
        <f t="shared" si="125"/>
        <v>-1.9999549999999999E-3</v>
      </c>
      <c r="F2638" s="76">
        <f>VLOOKUP(L2638,Mapping!D:H,5,0)</f>
        <v>0</v>
      </c>
      <c r="G2638" s="1" t="s">
        <v>648</v>
      </c>
      <c r="H2638" s="1" t="s">
        <v>455</v>
      </c>
      <c r="I2638" s="1" t="s">
        <v>458</v>
      </c>
      <c r="J2638" s="6">
        <v>460000</v>
      </c>
      <c r="K2638" s="1" t="s">
        <v>742</v>
      </c>
      <c r="L2638" s="6">
        <v>460102</v>
      </c>
      <c r="M2638" s="2">
        <v>0</v>
      </c>
      <c r="N2638" s="1" t="s">
        <v>819</v>
      </c>
      <c r="O2638" s="1" t="s">
        <v>651</v>
      </c>
      <c r="P2638" s="2">
        <v>0</v>
      </c>
      <c r="Q2638" s="2">
        <v>0</v>
      </c>
      <c r="R2638" s="2">
        <v>-19999.55</v>
      </c>
      <c r="S2638" s="2">
        <v>0</v>
      </c>
      <c r="T2638" s="2">
        <v>-19999.55</v>
      </c>
      <c r="U2638" s="2">
        <v>0</v>
      </c>
      <c r="V2638" s="2">
        <v>0</v>
      </c>
      <c r="W2638" s="2">
        <v>0</v>
      </c>
      <c r="X2638" s="2">
        <v>-19999.55</v>
      </c>
      <c r="Y2638" s="2">
        <v>0</v>
      </c>
      <c r="Z2638" s="2">
        <v>-19999.55</v>
      </c>
      <c r="AA2638" s="2">
        <v>0</v>
      </c>
    </row>
    <row r="2639" spans="1:27" ht="15" customHeight="1" x14ac:dyDescent="0.25">
      <c r="A2639" s="75" t="str">
        <f t="shared" si="123"/>
        <v>LETAXP5.5</v>
      </c>
      <c r="B2639" s="75">
        <f>VLOOKUP(L2639,Mapping!D:F,3,0)</f>
        <v>5.5</v>
      </c>
      <c r="C2639" s="75" t="str">
        <f>VLOOKUP(L2639,Mapping!D:G,4,0)</f>
        <v>Ignore</v>
      </c>
      <c r="D2639" s="78">
        <f t="shared" si="124"/>
        <v>2.1157340000000002E-3</v>
      </c>
      <c r="E2639" s="78">
        <f t="shared" si="125"/>
        <v>2.1157340000000002E-3</v>
      </c>
      <c r="F2639" s="76">
        <f>VLOOKUP(L2639,Mapping!D:H,5,0)</f>
        <v>0</v>
      </c>
      <c r="G2639" s="1" t="s">
        <v>648</v>
      </c>
      <c r="H2639" s="1" t="s">
        <v>455</v>
      </c>
      <c r="I2639" s="1" t="s">
        <v>458</v>
      </c>
      <c r="J2639" s="6">
        <v>460000</v>
      </c>
      <c r="K2639" s="1" t="s">
        <v>742</v>
      </c>
      <c r="L2639" s="6">
        <v>460143</v>
      </c>
      <c r="M2639" s="2">
        <v>0</v>
      </c>
      <c r="N2639" s="1" t="s">
        <v>816</v>
      </c>
      <c r="O2639" s="1" t="s">
        <v>651</v>
      </c>
      <c r="P2639" s="2">
        <v>0</v>
      </c>
      <c r="Q2639" s="2">
        <v>0</v>
      </c>
      <c r="R2639" s="2">
        <v>0</v>
      </c>
      <c r="S2639" s="2">
        <v>21157.34</v>
      </c>
      <c r="T2639" s="2">
        <v>0</v>
      </c>
      <c r="U2639" s="2">
        <v>21157.34</v>
      </c>
      <c r="V2639" s="2">
        <v>0</v>
      </c>
      <c r="W2639" s="2">
        <v>0</v>
      </c>
      <c r="X2639" s="2">
        <v>0</v>
      </c>
      <c r="Y2639" s="2">
        <v>21157.34</v>
      </c>
      <c r="Z2639" s="2">
        <v>0</v>
      </c>
      <c r="AA2639" s="2">
        <v>21157.34</v>
      </c>
    </row>
    <row r="2640" spans="1:27" ht="15" customHeight="1" x14ac:dyDescent="0.25">
      <c r="A2640" s="75" t="str">
        <f t="shared" si="123"/>
        <v>LETAXP5.5</v>
      </c>
      <c r="B2640" s="75">
        <f>VLOOKUP(L2640,Mapping!D:F,3,0)</f>
        <v>5.5</v>
      </c>
      <c r="C2640" s="75" t="str">
        <f>VLOOKUP(L2640,Mapping!D:G,4,0)</f>
        <v>Ignore</v>
      </c>
      <c r="D2640" s="78">
        <f t="shared" si="124"/>
        <v>1.0709200000000001E-4</v>
      </c>
      <c r="E2640" s="78">
        <f t="shared" si="125"/>
        <v>1.0709200000000001E-4</v>
      </c>
      <c r="F2640" s="76">
        <f>VLOOKUP(L2640,Mapping!D:H,5,0)</f>
        <v>0</v>
      </c>
      <c r="G2640" s="1" t="s">
        <v>648</v>
      </c>
      <c r="H2640" s="1" t="s">
        <v>455</v>
      </c>
      <c r="I2640" s="1" t="s">
        <v>458</v>
      </c>
      <c r="J2640" s="6">
        <v>460000</v>
      </c>
      <c r="K2640" s="1" t="s">
        <v>742</v>
      </c>
      <c r="L2640" s="6">
        <v>460144</v>
      </c>
      <c r="M2640" s="2">
        <v>0</v>
      </c>
      <c r="N2640" s="1" t="s">
        <v>820</v>
      </c>
      <c r="O2640" s="1" t="s">
        <v>651</v>
      </c>
      <c r="P2640" s="2">
        <v>0</v>
      </c>
      <c r="Q2640" s="2">
        <v>0</v>
      </c>
      <c r="R2640" s="2">
        <v>0</v>
      </c>
      <c r="S2640" s="2">
        <v>1070.92</v>
      </c>
      <c r="T2640" s="2">
        <v>0</v>
      </c>
      <c r="U2640" s="2">
        <v>1070.92</v>
      </c>
      <c r="V2640" s="2">
        <v>0</v>
      </c>
      <c r="W2640" s="2">
        <v>0</v>
      </c>
      <c r="X2640" s="2">
        <v>0</v>
      </c>
      <c r="Y2640" s="2">
        <v>1070.92</v>
      </c>
      <c r="Z2640" s="2">
        <v>0</v>
      </c>
      <c r="AA2640" s="2">
        <v>1070.92</v>
      </c>
    </row>
    <row r="2641" spans="1:27" ht="15" customHeight="1" x14ac:dyDescent="0.25">
      <c r="A2641" s="75" t="str">
        <f t="shared" si="123"/>
        <v>LETAXP5.3</v>
      </c>
      <c r="B2641" s="75">
        <f>VLOOKUP(L2641,Mapping!D:F,3,0)</f>
        <v>5.3</v>
      </c>
      <c r="C2641" s="75" t="str">
        <f>VLOOKUP(L2641,Mapping!D:G,4,0)</f>
        <v>Ignore</v>
      </c>
      <c r="D2641" s="78">
        <f t="shared" si="124"/>
        <v>-9.8140573999999994E-2</v>
      </c>
      <c r="E2641" s="78">
        <f t="shared" si="125"/>
        <v>-9.8140573999999994E-2</v>
      </c>
      <c r="F2641" s="76">
        <f>VLOOKUP(L2641,Mapping!D:H,5,0)</f>
        <v>0</v>
      </c>
      <c r="G2641" s="1" t="s">
        <v>648</v>
      </c>
      <c r="H2641" s="1" t="s">
        <v>455</v>
      </c>
      <c r="I2641" s="1" t="s">
        <v>458</v>
      </c>
      <c r="J2641" s="6">
        <v>510000</v>
      </c>
      <c r="K2641" s="1" t="s">
        <v>745</v>
      </c>
      <c r="L2641" s="6">
        <v>511100</v>
      </c>
      <c r="M2641" s="2">
        <v>0</v>
      </c>
      <c r="N2641" s="1" t="s">
        <v>782</v>
      </c>
      <c r="O2641" s="1" t="s">
        <v>651</v>
      </c>
      <c r="P2641" s="2">
        <v>0</v>
      </c>
      <c r="Q2641" s="2">
        <v>0</v>
      </c>
      <c r="R2641" s="2">
        <v>-981405.74</v>
      </c>
      <c r="S2641" s="2">
        <v>0</v>
      </c>
      <c r="T2641" s="2">
        <v>-981405.74</v>
      </c>
      <c r="U2641" s="2">
        <v>0</v>
      </c>
      <c r="V2641" s="2">
        <v>0</v>
      </c>
      <c r="W2641" s="2">
        <v>0</v>
      </c>
      <c r="X2641" s="2">
        <v>-981405.74</v>
      </c>
      <c r="Y2641" s="2">
        <v>0</v>
      </c>
      <c r="Z2641" s="2">
        <v>-981405.74</v>
      </c>
      <c r="AA2641" s="2">
        <v>0</v>
      </c>
    </row>
    <row r="2642" spans="1:27" ht="15" customHeight="1" x14ac:dyDescent="0.25">
      <c r="A2642" s="75" t="str">
        <f t="shared" si="123"/>
        <v>LETAXP6.3</v>
      </c>
      <c r="B2642" s="75">
        <f>VLOOKUP(L2642,Mapping!D:F,3,0)</f>
        <v>6.3</v>
      </c>
      <c r="C2642" s="75" t="str">
        <f>VLOOKUP(L2642,Mapping!D:G,4,0)</f>
        <v>Mirror</v>
      </c>
      <c r="D2642" s="78">
        <f t="shared" si="124"/>
        <v>-3.6352059999999998E-3</v>
      </c>
      <c r="E2642" s="78">
        <f t="shared" si="125"/>
        <v>-3.6352059999999998E-3</v>
      </c>
      <c r="F2642" s="76">
        <f>VLOOKUP(L2642,Mapping!D:H,5,0)</f>
        <v>0</v>
      </c>
      <c r="G2642" s="1" t="s">
        <v>648</v>
      </c>
      <c r="H2642" s="1" t="s">
        <v>455</v>
      </c>
      <c r="I2642" s="1" t="s">
        <v>458</v>
      </c>
      <c r="J2642" s="6">
        <v>550000</v>
      </c>
      <c r="K2642" s="1" t="s">
        <v>752</v>
      </c>
      <c r="L2642" s="6">
        <v>553007</v>
      </c>
      <c r="M2642" s="2">
        <v>0</v>
      </c>
      <c r="N2642" s="1" t="s">
        <v>753</v>
      </c>
      <c r="O2642" s="1" t="s">
        <v>651</v>
      </c>
      <c r="P2642" s="2">
        <v>0</v>
      </c>
      <c r="Q2642" s="2">
        <v>0</v>
      </c>
      <c r="R2642" s="2">
        <v>-36352.06</v>
      </c>
      <c r="S2642" s="2">
        <v>0</v>
      </c>
      <c r="T2642" s="2">
        <v>-36352.06</v>
      </c>
      <c r="U2642" s="2">
        <v>0</v>
      </c>
      <c r="V2642" s="2">
        <v>0</v>
      </c>
      <c r="W2642" s="2">
        <v>0</v>
      </c>
      <c r="X2642" s="2">
        <v>-36352.06</v>
      </c>
      <c r="Y2642" s="2">
        <v>0</v>
      </c>
      <c r="Z2642" s="2">
        <v>-36352.06</v>
      </c>
      <c r="AA2642" s="2">
        <v>0</v>
      </c>
    </row>
    <row r="2643" spans="1:27" ht="15" customHeight="1" x14ac:dyDescent="0.25">
      <c r="A2643" s="75" t="str">
        <f t="shared" si="123"/>
        <v>LETAXP6.3</v>
      </c>
      <c r="B2643" s="75">
        <f>VLOOKUP(L2643,Mapping!D:F,3,0)</f>
        <v>6.3</v>
      </c>
      <c r="C2643" s="75" t="str">
        <f>VLOOKUP(L2643,Mapping!D:G,4,0)</f>
        <v>Mirror</v>
      </c>
      <c r="D2643" s="78">
        <f t="shared" si="124"/>
        <v>-2.3600000000000001E-3</v>
      </c>
      <c r="E2643" s="78">
        <f t="shared" si="125"/>
        <v>-2.3600000000000001E-3</v>
      </c>
      <c r="F2643" s="76">
        <f>VLOOKUP(L2643,Mapping!D:H,5,0)</f>
        <v>0</v>
      </c>
      <c r="G2643" s="1" t="s">
        <v>648</v>
      </c>
      <c r="H2643" s="1" t="s">
        <v>455</v>
      </c>
      <c r="I2643" s="1" t="s">
        <v>458</v>
      </c>
      <c r="J2643" s="6">
        <v>550000</v>
      </c>
      <c r="K2643" s="1" t="s">
        <v>752</v>
      </c>
      <c r="L2643" s="6">
        <v>553020</v>
      </c>
      <c r="M2643" s="2">
        <v>0</v>
      </c>
      <c r="N2643" s="1" t="s">
        <v>1652</v>
      </c>
      <c r="O2643" s="1" t="s">
        <v>651</v>
      </c>
      <c r="P2643" s="2">
        <v>0</v>
      </c>
      <c r="Q2643" s="2">
        <v>0</v>
      </c>
      <c r="R2643" s="2">
        <v>-23600</v>
      </c>
      <c r="S2643" s="2">
        <v>0</v>
      </c>
      <c r="T2643" s="2">
        <v>-23600</v>
      </c>
      <c r="U2643" s="2">
        <v>0</v>
      </c>
      <c r="V2643" s="2">
        <v>0</v>
      </c>
      <c r="W2643" s="2">
        <v>0</v>
      </c>
      <c r="X2643" s="2">
        <v>-23600</v>
      </c>
      <c r="Y2643" s="2">
        <v>0</v>
      </c>
      <c r="Z2643" s="2">
        <v>-23600</v>
      </c>
      <c r="AA2643" s="2">
        <v>0</v>
      </c>
    </row>
    <row r="2644" spans="1:27" ht="15" customHeight="1" x14ac:dyDescent="0.25">
      <c r="A2644" s="75" t="str">
        <f t="shared" si="123"/>
        <v>LETAXP6.3</v>
      </c>
      <c r="B2644" s="75">
        <f>VLOOKUP(L2644,Mapping!D:F,3,0)</f>
        <v>6.3</v>
      </c>
      <c r="C2644" s="75" t="str">
        <f>VLOOKUP(L2644,Mapping!D:G,4,0)</f>
        <v>Mirror</v>
      </c>
      <c r="D2644" s="78">
        <f t="shared" si="124"/>
        <v>-1.4620317000000001E-2</v>
      </c>
      <c r="E2644" s="78">
        <f t="shared" si="125"/>
        <v>-1.4620317000000001E-2</v>
      </c>
      <c r="F2644" s="76">
        <f>VLOOKUP(L2644,Mapping!D:H,5,0)</f>
        <v>0</v>
      </c>
      <c r="G2644" s="1" t="s">
        <v>648</v>
      </c>
      <c r="H2644" s="1" t="s">
        <v>455</v>
      </c>
      <c r="I2644" s="1" t="s">
        <v>458</v>
      </c>
      <c r="J2644" s="6">
        <v>550000</v>
      </c>
      <c r="K2644" s="1" t="s">
        <v>752</v>
      </c>
      <c r="L2644" s="6">
        <v>553107</v>
      </c>
      <c r="M2644" s="2">
        <v>0</v>
      </c>
      <c r="N2644" s="1" t="s">
        <v>755</v>
      </c>
      <c r="O2644" s="1" t="s">
        <v>651</v>
      </c>
      <c r="P2644" s="2">
        <v>0</v>
      </c>
      <c r="Q2644" s="2">
        <v>0</v>
      </c>
      <c r="R2644" s="2">
        <v>-146203.17000000001</v>
      </c>
      <c r="S2644" s="2">
        <v>0</v>
      </c>
      <c r="T2644" s="2">
        <v>-146203.17000000001</v>
      </c>
      <c r="U2644" s="2">
        <v>0</v>
      </c>
      <c r="V2644" s="2">
        <v>0</v>
      </c>
      <c r="W2644" s="2">
        <v>0</v>
      </c>
      <c r="X2644" s="2">
        <v>-146203.17000000001</v>
      </c>
      <c r="Y2644" s="2">
        <v>0</v>
      </c>
      <c r="Z2644" s="2">
        <v>-146203.17000000001</v>
      </c>
      <c r="AA2644" s="2">
        <v>0</v>
      </c>
    </row>
    <row r="2645" spans="1:27" ht="15" customHeight="1" x14ac:dyDescent="0.25">
      <c r="A2645" s="75" t="str">
        <f t="shared" si="123"/>
        <v>LETAXP6.3</v>
      </c>
      <c r="B2645" s="75">
        <f>VLOOKUP(L2645,Mapping!D:F,3,0)</f>
        <v>6.3</v>
      </c>
      <c r="C2645" s="75" t="str">
        <f>VLOOKUP(L2645,Mapping!D:G,4,0)</f>
        <v>Mirror</v>
      </c>
      <c r="D2645" s="78">
        <f t="shared" si="124"/>
        <v>0.219626239</v>
      </c>
      <c r="E2645" s="78">
        <f t="shared" si="125"/>
        <v>0.219626239</v>
      </c>
      <c r="F2645" s="76">
        <f>VLOOKUP(L2645,Mapping!D:H,5,0)</f>
        <v>0</v>
      </c>
      <c r="G2645" s="1" t="s">
        <v>648</v>
      </c>
      <c r="H2645" s="1" t="s">
        <v>455</v>
      </c>
      <c r="I2645" s="1" t="s">
        <v>458</v>
      </c>
      <c r="J2645" s="6">
        <v>550000</v>
      </c>
      <c r="K2645" s="1" t="s">
        <v>752</v>
      </c>
      <c r="L2645" s="6">
        <v>553111</v>
      </c>
      <c r="M2645" s="2">
        <v>0</v>
      </c>
      <c r="N2645" s="1" t="s">
        <v>756</v>
      </c>
      <c r="O2645" s="1" t="s">
        <v>651</v>
      </c>
      <c r="P2645" s="2">
        <v>0</v>
      </c>
      <c r="Q2645" s="2">
        <v>0</v>
      </c>
      <c r="R2645" s="2">
        <v>0</v>
      </c>
      <c r="S2645" s="2">
        <v>2196262.39</v>
      </c>
      <c r="T2645" s="2">
        <v>0</v>
      </c>
      <c r="U2645" s="2">
        <v>2196262.39</v>
      </c>
      <c r="V2645" s="2">
        <v>0</v>
      </c>
      <c r="W2645" s="2">
        <v>0</v>
      </c>
      <c r="X2645" s="2">
        <v>0</v>
      </c>
      <c r="Y2645" s="2">
        <v>2196262.39</v>
      </c>
      <c r="Z2645" s="2">
        <v>0</v>
      </c>
      <c r="AA2645" s="2">
        <v>2196262.39</v>
      </c>
    </row>
    <row r="2646" spans="1:27" ht="15" customHeight="1" x14ac:dyDescent="0.25">
      <c r="A2646" s="75" t="str">
        <f t="shared" si="123"/>
        <v>LETAXP6.2</v>
      </c>
      <c r="B2646" s="75">
        <f>VLOOKUP(L2646,Mapping!D:F,3,0)</f>
        <v>6.2</v>
      </c>
      <c r="C2646" s="75" t="str">
        <f>VLOOKUP(L2646,Mapping!D:G,4,0)</f>
        <v>Mirror</v>
      </c>
      <c r="D2646" s="78">
        <f t="shared" si="124"/>
        <v>-2.0263730000000001E-3</v>
      </c>
      <c r="E2646" s="78">
        <f t="shared" si="125"/>
        <v>-2.0263730000000001E-3</v>
      </c>
      <c r="F2646" s="76">
        <f>VLOOKUP(L2646,Mapping!D:H,5,0)</f>
        <v>0</v>
      </c>
      <c r="G2646" s="1" t="s">
        <v>648</v>
      </c>
      <c r="H2646" s="1" t="s">
        <v>455</v>
      </c>
      <c r="I2646" s="1" t="s">
        <v>458</v>
      </c>
      <c r="J2646" s="6">
        <v>550000</v>
      </c>
      <c r="K2646" s="1" t="s">
        <v>752</v>
      </c>
      <c r="L2646" s="6">
        <v>553131</v>
      </c>
      <c r="M2646" s="2">
        <v>0</v>
      </c>
      <c r="N2646" s="1" t="s">
        <v>757</v>
      </c>
      <c r="O2646" s="1" t="s">
        <v>651</v>
      </c>
      <c r="P2646" s="2">
        <v>0</v>
      </c>
      <c r="Q2646" s="2">
        <v>0</v>
      </c>
      <c r="R2646" s="2">
        <v>-20263.73</v>
      </c>
      <c r="S2646" s="2">
        <v>0</v>
      </c>
      <c r="T2646" s="2">
        <v>-20263.73</v>
      </c>
      <c r="U2646" s="2">
        <v>0</v>
      </c>
      <c r="V2646" s="2">
        <v>0</v>
      </c>
      <c r="W2646" s="2">
        <v>0</v>
      </c>
      <c r="X2646" s="2">
        <v>-20263.73</v>
      </c>
      <c r="Y2646" s="2">
        <v>0</v>
      </c>
      <c r="Z2646" s="2">
        <v>-20263.73</v>
      </c>
      <c r="AA2646" s="2">
        <v>0</v>
      </c>
    </row>
    <row r="2647" spans="1:27" ht="15" customHeight="1" x14ac:dyDescent="0.25">
      <c r="A2647" s="75" t="str">
        <f t="shared" si="123"/>
        <v>LETAXP6.3</v>
      </c>
      <c r="B2647" s="75">
        <f>VLOOKUP(L2647,Mapping!D:F,3,0)</f>
        <v>6.3</v>
      </c>
      <c r="C2647" s="75" t="str">
        <f>VLOOKUP(L2647,Mapping!D:G,4,0)</f>
        <v>Mirror</v>
      </c>
      <c r="D2647" s="78">
        <f t="shared" si="124"/>
        <v>-6.726241E-3</v>
      </c>
      <c r="E2647" s="78">
        <f t="shared" si="125"/>
        <v>-6.726241E-3</v>
      </c>
      <c r="F2647" s="76">
        <f>VLOOKUP(L2647,Mapping!D:H,5,0)</f>
        <v>0</v>
      </c>
      <c r="G2647" s="1" t="s">
        <v>648</v>
      </c>
      <c r="H2647" s="1" t="s">
        <v>455</v>
      </c>
      <c r="I2647" s="1" t="s">
        <v>458</v>
      </c>
      <c r="J2647" s="6">
        <v>550000</v>
      </c>
      <c r="K2647" s="1" t="s">
        <v>752</v>
      </c>
      <c r="L2647" s="6">
        <v>553141</v>
      </c>
      <c r="M2647" s="2">
        <v>0</v>
      </c>
      <c r="N2647" s="1" t="s">
        <v>758</v>
      </c>
      <c r="O2647" s="1" t="s">
        <v>651</v>
      </c>
      <c r="P2647" s="2">
        <v>0</v>
      </c>
      <c r="Q2647" s="2">
        <v>0</v>
      </c>
      <c r="R2647" s="2">
        <v>-67262.41</v>
      </c>
      <c r="S2647" s="2">
        <v>0</v>
      </c>
      <c r="T2647" s="2">
        <v>-67262.41</v>
      </c>
      <c r="U2647" s="2">
        <v>0</v>
      </c>
      <c r="V2647" s="2">
        <v>0</v>
      </c>
      <c r="W2647" s="2">
        <v>0</v>
      </c>
      <c r="X2647" s="2">
        <v>-67262.41</v>
      </c>
      <c r="Y2647" s="2">
        <v>0</v>
      </c>
      <c r="Z2647" s="2">
        <v>-67262.41</v>
      </c>
      <c r="AA2647" s="2">
        <v>0</v>
      </c>
    </row>
    <row r="2648" spans="1:27" ht="15" customHeight="1" x14ac:dyDescent="0.25">
      <c r="A2648" s="75" t="str">
        <f t="shared" si="123"/>
        <v>LETAXP6.3</v>
      </c>
      <c r="B2648" s="75">
        <f>VLOOKUP(L2648,Mapping!D:F,3,0)</f>
        <v>6.3</v>
      </c>
      <c r="C2648" s="75" t="str">
        <f>VLOOKUP(L2648,Mapping!D:G,4,0)</f>
        <v>Accrual</v>
      </c>
      <c r="D2648" s="78">
        <f t="shared" si="124"/>
        <v>-1.8535470999999998E-2</v>
      </c>
      <c r="E2648" s="78">
        <f t="shared" si="125"/>
        <v>-1.8535470999999998E-2</v>
      </c>
      <c r="F2648" s="76">
        <f>VLOOKUP(L2648,Mapping!D:H,5,0)</f>
        <v>0</v>
      </c>
      <c r="G2648" s="1" t="s">
        <v>648</v>
      </c>
      <c r="H2648" s="1" t="s">
        <v>455</v>
      </c>
      <c r="I2648" s="1" t="s">
        <v>458</v>
      </c>
      <c r="J2648" s="6">
        <v>550000</v>
      </c>
      <c r="K2648" s="1" t="s">
        <v>752</v>
      </c>
      <c r="L2648" s="6">
        <v>553171</v>
      </c>
      <c r="M2648" s="2">
        <v>0</v>
      </c>
      <c r="N2648" s="1" t="s">
        <v>759</v>
      </c>
      <c r="O2648" s="1" t="s">
        <v>651</v>
      </c>
      <c r="P2648" s="2">
        <v>0</v>
      </c>
      <c r="Q2648" s="2">
        <v>0</v>
      </c>
      <c r="R2648" s="2">
        <v>-185354.71</v>
      </c>
      <c r="S2648" s="2">
        <v>0</v>
      </c>
      <c r="T2648" s="2">
        <v>-185354.71</v>
      </c>
      <c r="U2648" s="2">
        <v>0</v>
      </c>
      <c r="V2648" s="2">
        <v>0</v>
      </c>
      <c r="W2648" s="2">
        <v>0</v>
      </c>
      <c r="X2648" s="2">
        <v>-185354.71</v>
      </c>
      <c r="Y2648" s="2">
        <v>0</v>
      </c>
      <c r="Z2648" s="2">
        <v>-185354.71</v>
      </c>
      <c r="AA2648" s="2">
        <v>0</v>
      </c>
    </row>
    <row r="2649" spans="1:27" ht="15" customHeight="1" x14ac:dyDescent="0.25">
      <c r="A2649" s="75" t="str">
        <f t="shared" si="123"/>
        <v>LETAXP6.3</v>
      </c>
      <c r="B2649" s="75">
        <f>VLOOKUP(L2649,Mapping!D:F,3,0)</f>
        <v>6.3</v>
      </c>
      <c r="C2649" s="75" t="str">
        <f>VLOOKUP(L2649,Mapping!D:G,4,0)</f>
        <v>Accrual</v>
      </c>
      <c r="D2649" s="78">
        <f t="shared" si="124"/>
        <v>-9.0499999999999997E-6</v>
      </c>
      <c r="E2649" s="78">
        <f t="shared" si="125"/>
        <v>-9.0499999999999997E-6</v>
      </c>
      <c r="F2649" s="76">
        <f>VLOOKUP(L2649,Mapping!D:H,5,0)</f>
        <v>0</v>
      </c>
      <c r="G2649" s="1" t="s">
        <v>648</v>
      </c>
      <c r="H2649" s="1" t="s">
        <v>455</v>
      </c>
      <c r="I2649" s="1" t="s">
        <v>458</v>
      </c>
      <c r="J2649" s="6">
        <v>550000</v>
      </c>
      <c r="K2649" s="1" t="s">
        <v>752</v>
      </c>
      <c r="L2649" s="6">
        <v>553176</v>
      </c>
      <c r="M2649" s="2">
        <v>0</v>
      </c>
      <c r="N2649" s="1" t="s">
        <v>760</v>
      </c>
      <c r="O2649" s="1" t="s">
        <v>651</v>
      </c>
      <c r="P2649" s="2">
        <v>0</v>
      </c>
      <c r="Q2649" s="2">
        <v>0</v>
      </c>
      <c r="R2649" s="2">
        <v>-90.5</v>
      </c>
      <c r="S2649" s="2">
        <v>0</v>
      </c>
      <c r="T2649" s="2">
        <v>-90.5</v>
      </c>
      <c r="U2649" s="2">
        <v>0</v>
      </c>
      <c r="V2649" s="2">
        <v>0</v>
      </c>
      <c r="W2649" s="2">
        <v>0</v>
      </c>
      <c r="X2649" s="2">
        <v>-90.5</v>
      </c>
      <c r="Y2649" s="2">
        <v>0</v>
      </c>
      <c r="Z2649" s="2">
        <v>-90.5</v>
      </c>
      <c r="AA2649" s="2">
        <v>0</v>
      </c>
    </row>
    <row r="2650" spans="1:27" ht="15" customHeight="1" x14ac:dyDescent="0.25">
      <c r="A2650" s="75" t="str">
        <f t="shared" si="123"/>
        <v>LETAXP6.3</v>
      </c>
      <c r="B2650" s="75">
        <f>VLOOKUP(L2650,Mapping!D:F,3,0)</f>
        <v>6.3</v>
      </c>
      <c r="C2650" s="75" t="str">
        <f>VLOOKUP(L2650,Mapping!D:G,4,0)</f>
        <v>Mirror</v>
      </c>
      <c r="D2650" s="78">
        <f t="shared" si="124"/>
        <v>-0.17809256900000001</v>
      </c>
      <c r="E2650" s="78">
        <f t="shared" si="125"/>
        <v>-0.17809256900000001</v>
      </c>
      <c r="F2650" s="76">
        <f>VLOOKUP(L2650,Mapping!D:H,5,0)</f>
        <v>0</v>
      </c>
      <c r="G2650" s="1" t="s">
        <v>648</v>
      </c>
      <c r="H2650" s="1" t="s">
        <v>455</v>
      </c>
      <c r="I2650" s="1" t="s">
        <v>458</v>
      </c>
      <c r="J2650" s="6">
        <v>550000</v>
      </c>
      <c r="K2650" s="1" t="s">
        <v>752</v>
      </c>
      <c r="L2650" s="6">
        <v>553180</v>
      </c>
      <c r="M2650" s="2">
        <v>0</v>
      </c>
      <c r="N2650" s="1" t="s">
        <v>761</v>
      </c>
      <c r="O2650" s="1" t="s">
        <v>651</v>
      </c>
      <c r="P2650" s="2">
        <v>0</v>
      </c>
      <c r="Q2650" s="2">
        <v>0</v>
      </c>
      <c r="R2650" s="2">
        <v>-1780925.69</v>
      </c>
      <c r="S2650" s="2">
        <v>0</v>
      </c>
      <c r="T2650" s="2">
        <v>-1780925.69</v>
      </c>
      <c r="U2650" s="2">
        <v>0</v>
      </c>
      <c r="V2650" s="2">
        <v>0</v>
      </c>
      <c r="W2650" s="2">
        <v>0</v>
      </c>
      <c r="X2650" s="2">
        <v>-1780925.69</v>
      </c>
      <c r="Y2650" s="2">
        <v>0</v>
      </c>
      <c r="Z2650" s="2">
        <v>-1780925.69</v>
      </c>
      <c r="AA2650" s="2">
        <v>0</v>
      </c>
    </row>
    <row r="2651" spans="1:27" ht="15" customHeight="1" x14ac:dyDescent="0.25">
      <c r="A2651" s="75" t="str">
        <f t="shared" si="123"/>
        <v>LETAXP6.3</v>
      </c>
      <c r="B2651" s="75">
        <f>VLOOKUP(L2651,Mapping!D:F,3,0)</f>
        <v>6.3</v>
      </c>
      <c r="C2651" s="75" t="str">
        <f>VLOOKUP(L2651,Mapping!D:G,4,0)</f>
        <v>Accrual</v>
      </c>
      <c r="D2651" s="78">
        <f t="shared" si="124"/>
        <v>-0.38448679099999999</v>
      </c>
      <c r="E2651" s="78">
        <f t="shared" si="125"/>
        <v>-0.38448679099999999</v>
      </c>
      <c r="F2651" s="76">
        <f>VLOOKUP(L2651,Mapping!D:H,5,0)</f>
        <v>0</v>
      </c>
      <c r="G2651" s="1" t="s">
        <v>648</v>
      </c>
      <c r="H2651" s="1" t="s">
        <v>455</v>
      </c>
      <c r="I2651" s="1" t="s">
        <v>458</v>
      </c>
      <c r="J2651" s="6">
        <v>550000</v>
      </c>
      <c r="K2651" s="1" t="s">
        <v>752</v>
      </c>
      <c r="L2651" s="6">
        <v>553190</v>
      </c>
      <c r="M2651" s="2">
        <v>0</v>
      </c>
      <c r="N2651" s="1" t="s">
        <v>762</v>
      </c>
      <c r="O2651" s="1" t="s">
        <v>651</v>
      </c>
      <c r="P2651" s="2">
        <v>0</v>
      </c>
      <c r="Q2651" s="2">
        <v>0</v>
      </c>
      <c r="R2651" s="2">
        <v>-3844867.91</v>
      </c>
      <c r="S2651" s="2">
        <v>0</v>
      </c>
      <c r="T2651" s="2">
        <v>-3844867.91</v>
      </c>
      <c r="U2651" s="2">
        <v>0</v>
      </c>
      <c r="V2651" s="2">
        <v>0</v>
      </c>
      <c r="W2651" s="2">
        <v>0</v>
      </c>
      <c r="X2651" s="2">
        <v>-3844867.91</v>
      </c>
      <c r="Y2651" s="2">
        <v>0</v>
      </c>
      <c r="Z2651" s="2">
        <v>-3844867.91</v>
      </c>
      <c r="AA2651" s="2">
        <v>0</v>
      </c>
    </row>
    <row r="2652" spans="1:27" ht="15" customHeight="1" x14ac:dyDescent="0.25">
      <c r="A2652" s="75" t="str">
        <f t="shared" si="123"/>
        <v>LETAXP6.3</v>
      </c>
      <c r="B2652" s="75">
        <f>VLOOKUP(L2652,Mapping!D:F,3,0)</f>
        <v>6.3</v>
      </c>
      <c r="C2652" s="75" t="str">
        <f>VLOOKUP(L2652,Mapping!D:G,4,0)</f>
        <v>Accrual</v>
      </c>
      <c r="D2652" s="78">
        <f t="shared" si="124"/>
        <v>-1.878891675</v>
      </c>
      <c r="E2652" s="78">
        <f t="shared" si="125"/>
        <v>-1.878891675</v>
      </c>
      <c r="F2652" s="76">
        <f>VLOOKUP(L2652,Mapping!D:H,5,0)</f>
        <v>0</v>
      </c>
      <c r="G2652" s="1" t="s">
        <v>648</v>
      </c>
      <c r="H2652" s="1" t="s">
        <v>455</v>
      </c>
      <c r="I2652" s="1" t="s">
        <v>458</v>
      </c>
      <c r="J2652" s="6">
        <v>550000</v>
      </c>
      <c r="K2652" s="1" t="s">
        <v>752</v>
      </c>
      <c r="L2652" s="6">
        <v>553202</v>
      </c>
      <c r="M2652" s="2">
        <v>0</v>
      </c>
      <c r="N2652" s="1" t="s">
        <v>764</v>
      </c>
      <c r="O2652" s="1" t="s">
        <v>651</v>
      </c>
      <c r="P2652" s="2">
        <v>0</v>
      </c>
      <c r="Q2652" s="2">
        <v>0</v>
      </c>
      <c r="R2652" s="2">
        <v>-18788916.75</v>
      </c>
      <c r="S2652" s="2">
        <v>0</v>
      </c>
      <c r="T2652" s="2">
        <v>-18788916.75</v>
      </c>
      <c r="U2652" s="2">
        <v>0</v>
      </c>
      <c r="V2652" s="2">
        <v>0</v>
      </c>
      <c r="W2652" s="2">
        <v>0</v>
      </c>
      <c r="X2652" s="2">
        <v>-18788916.75</v>
      </c>
      <c r="Y2652" s="2">
        <v>0</v>
      </c>
      <c r="Z2652" s="2">
        <v>-18788916.75</v>
      </c>
      <c r="AA2652" s="2">
        <v>0</v>
      </c>
    </row>
    <row r="2653" spans="1:27" ht="15" customHeight="1" x14ac:dyDescent="0.25">
      <c r="A2653" s="75" t="str">
        <f t="shared" si="123"/>
        <v>LETAXP6.3</v>
      </c>
      <c r="B2653" s="75">
        <f>VLOOKUP(L2653,Mapping!D:F,3,0)</f>
        <v>6.3</v>
      </c>
      <c r="C2653" s="75" t="str">
        <f>VLOOKUP(L2653,Mapping!D:G,4,0)</f>
        <v>Mirror</v>
      </c>
      <c r="D2653" s="78">
        <f t="shared" si="124"/>
        <v>1.289758832</v>
      </c>
      <c r="E2653" s="78">
        <f t="shared" si="125"/>
        <v>1.289758832</v>
      </c>
      <c r="F2653" s="76">
        <f>VLOOKUP(L2653,Mapping!D:H,5,0)</f>
        <v>0</v>
      </c>
      <c r="G2653" s="1" t="s">
        <v>648</v>
      </c>
      <c r="H2653" s="1" t="s">
        <v>455</v>
      </c>
      <c r="I2653" s="1" t="s">
        <v>458</v>
      </c>
      <c r="J2653" s="6">
        <v>550000</v>
      </c>
      <c r="K2653" s="1" t="s">
        <v>752</v>
      </c>
      <c r="L2653" s="6">
        <v>553208</v>
      </c>
      <c r="M2653" s="2">
        <v>0</v>
      </c>
      <c r="N2653" s="1" t="s">
        <v>765</v>
      </c>
      <c r="O2653" s="1" t="s">
        <v>651</v>
      </c>
      <c r="P2653" s="2">
        <v>0</v>
      </c>
      <c r="Q2653" s="2">
        <v>0</v>
      </c>
      <c r="R2653" s="2">
        <v>0</v>
      </c>
      <c r="S2653" s="2">
        <v>12897588.32</v>
      </c>
      <c r="T2653" s="2">
        <v>0</v>
      </c>
      <c r="U2653" s="2">
        <v>12897588.32</v>
      </c>
      <c r="V2653" s="2">
        <v>0</v>
      </c>
      <c r="W2653" s="2">
        <v>0</v>
      </c>
      <c r="X2653" s="2">
        <v>0</v>
      </c>
      <c r="Y2653" s="2">
        <v>12897588.32</v>
      </c>
      <c r="Z2653" s="2">
        <v>0</v>
      </c>
      <c r="AA2653" s="2">
        <v>12897588.32</v>
      </c>
    </row>
    <row r="2654" spans="1:27" ht="15" customHeight="1" x14ac:dyDescent="0.25">
      <c r="A2654" s="75" t="str">
        <f t="shared" si="123"/>
        <v>LETAXP6.3</v>
      </c>
      <c r="B2654" s="75">
        <f>VLOOKUP(L2654,Mapping!D:F,3,0)</f>
        <v>6.3</v>
      </c>
      <c r="C2654" s="75" t="str">
        <f>VLOOKUP(L2654,Mapping!D:G,4,0)</f>
        <v>Mirror</v>
      </c>
      <c r="D2654" s="78">
        <f t="shared" si="124"/>
        <v>-2.065E-3</v>
      </c>
      <c r="E2654" s="78">
        <f t="shared" si="125"/>
        <v>-2.065E-3</v>
      </c>
      <c r="F2654" s="76">
        <f>VLOOKUP(L2654,Mapping!D:H,5,0)</f>
        <v>0</v>
      </c>
      <c r="G2654" s="1" t="s">
        <v>648</v>
      </c>
      <c r="H2654" s="1" t="s">
        <v>455</v>
      </c>
      <c r="I2654" s="1" t="s">
        <v>458</v>
      </c>
      <c r="J2654" s="6">
        <v>550000</v>
      </c>
      <c r="K2654" s="1" t="s">
        <v>752</v>
      </c>
      <c r="L2654" s="6">
        <v>553213</v>
      </c>
      <c r="M2654" s="2">
        <v>0</v>
      </c>
      <c r="N2654" s="1" t="s">
        <v>766</v>
      </c>
      <c r="O2654" s="1" t="s">
        <v>651</v>
      </c>
      <c r="P2654" s="2">
        <v>0</v>
      </c>
      <c r="Q2654" s="2">
        <v>0</v>
      </c>
      <c r="R2654" s="2">
        <v>-20650</v>
      </c>
      <c r="S2654" s="2">
        <v>0</v>
      </c>
      <c r="T2654" s="2">
        <v>-20650</v>
      </c>
      <c r="U2654" s="2">
        <v>0</v>
      </c>
      <c r="V2654" s="2">
        <v>0</v>
      </c>
      <c r="W2654" s="2">
        <v>0</v>
      </c>
      <c r="X2654" s="2">
        <v>-20650</v>
      </c>
      <c r="Y2654" s="2">
        <v>0</v>
      </c>
      <c r="Z2654" s="2">
        <v>-20650</v>
      </c>
      <c r="AA2654" s="2">
        <v>0</v>
      </c>
    </row>
    <row r="2655" spans="1:27" ht="15" customHeight="1" x14ac:dyDescent="0.25">
      <c r="A2655" s="75" t="str">
        <f t="shared" si="123"/>
        <v>LETAXP6.3</v>
      </c>
      <c r="B2655" s="75">
        <f>VLOOKUP(L2655,Mapping!D:F,3,0)</f>
        <v>6.3</v>
      </c>
      <c r="C2655" s="75" t="str">
        <f>VLOOKUP(L2655,Mapping!D:G,4,0)</f>
        <v>Mirror</v>
      </c>
      <c r="D2655" s="78">
        <f t="shared" si="124"/>
        <v>-2.0445800000000003E-4</v>
      </c>
      <c r="E2655" s="78">
        <f t="shared" si="125"/>
        <v>-2.0445800000000003E-4</v>
      </c>
      <c r="F2655" s="76">
        <f>VLOOKUP(L2655,Mapping!D:H,5,0)</f>
        <v>0</v>
      </c>
      <c r="G2655" s="1" t="s">
        <v>648</v>
      </c>
      <c r="H2655" s="1" t="s">
        <v>455</v>
      </c>
      <c r="I2655" s="1" t="s">
        <v>458</v>
      </c>
      <c r="J2655" s="6">
        <v>550000</v>
      </c>
      <c r="K2655" s="1" t="s">
        <v>752</v>
      </c>
      <c r="L2655" s="6">
        <v>553219</v>
      </c>
      <c r="M2655" s="2">
        <v>0</v>
      </c>
      <c r="N2655" s="1" t="s">
        <v>951</v>
      </c>
      <c r="O2655" s="1" t="s">
        <v>651</v>
      </c>
      <c r="P2655" s="2">
        <v>0</v>
      </c>
      <c r="Q2655" s="2">
        <v>0</v>
      </c>
      <c r="R2655" s="2">
        <v>-2044.5800000000004</v>
      </c>
      <c r="S2655" s="2">
        <v>0</v>
      </c>
      <c r="T2655" s="2">
        <v>-2044.5800000000004</v>
      </c>
      <c r="U2655" s="2">
        <v>0</v>
      </c>
      <c r="V2655" s="2">
        <v>0</v>
      </c>
      <c r="W2655" s="2">
        <v>0</v>
      </c>
      <c r="X2655" s="2">
        <v>-2044.5800000000004</v>
      </c>
      <c r="Y2655" s="2">
        <v>0</v>
      </c>
      <c r="Z2655" s="2">
        <v>-2044.5800000000004</v>
      </c>
      <c r="AA2655" s="2">
        <v>0</v>
      </c>
    </row>
    <row r="2656" spans="1:27" ht="15" customHeight="1" x14ac:dyDescent="0.25">
      <c r="A2656" s="75" t="str">
        <f t="shared" si="123"/>
        <v>LETAXP6.3</v>
      </c>
      <c r="B2656" s="75">
        <f>VLOOKUP(L2656,Mapping!D:F,3,0)</f>
        <v>6.3</v>
      </c>
      <c r="C2656" s="75" t="str">
        <f>VLOOKUP(L2656,Mapping!D:G,4,0)</f>
        <v>Accrual</v>
      </c>
      <c r="D2656" s="78">
        <f t="shared" si="124"/>
        <v>-0.256218483</v>
      </c>
      <c r="E2656" s="78">
        <f t="shared" si="125"/>
        <v>-0.256218483</v>
      </c>
      <c r="F2656" s="76">
        <f>VLOOKUP(L2656,Mapping!D:H,5,0)</f>
        <v>0</v>
      </c>
      <c r="G2656" s="1" t="s">
        <v>648</v>
      </c>
      <c r="H2656" s="1" t="s">
        <v>455</v>
      </c>
      <c r="I2656" s="1" t="s">
        <v>458</v>
      </c>
      <c r="J2656" s="6">
        <v>550000</v>
      </c>
      <c r="K2656" s="1" t="s">
        <v>752</v>
      </c>
      <c r="L2656" s="6">
        <v>553900</v>
      </c>
      <c r="M2656" s="2">
        <v>0</v>
      </c>
      <c r="N2656" s="1" t="s">
        <v>888</v>
      </c>
      <c r="O2656" s="1" t="s">
        <v>651</v>
      </c>
      <c r="P2656" s="2">
        <v>0</v>
      </c>
      <c r="Q2656" s="2">
        <v>0</v>
      </c>
      <c r="R2656" s="2">
        <v>-2562184.83</v>
      </c>
      <c r="S2656" s="2">
        <v>0</v>
      </c>
      <c r="T2656" s="2">
        <v>-2562184.83</v>
      </c>
      <c r="U2656" s="2">
        <v>0</v>
      </c>
      <c r="V2656" s="2">
        <v>0</v>
      </c>
      <c r="W2656" s="2">
        <v>0</v>
      </c>
      <c r="X2656" s="2">
        <v>-2562184.83</v>
      </c>
      <c r="Y2656" s="2">
        <v>0</v>
      </c>
      <c r="Z2656" s="2">
        <v>-2562184.83</v>
      </c>
      <c r="AA2656" s="2">
        <v>0</v>
      </c>
    </row>
    <row r="2657" spans="1:27" ht="15" customHeight="1" x14ac:dyDescent="0.25">
      <c r="A2657" s="75" t="str">
        <f t="shared" si="123"/>
        <v>LETAXP6.3</v>
      </c>
      <c r="B2657" s="75">
        <f>VLOOKUP(L2657,Mapping!D:F,3,0)</f>
        <v>6.3</v>
      </c>
      <c r="C2657" s="75" t="str">
        <f>VLOOKUP(L2657,Mapping!D:G,4,0)</f>
        <v>Accrual</v>
      </c>
      <c r="D2657" s="78">
        <f t="shared" si="124"/>
        <v>-1.8535470999999998E-2</v>
      </c>
      <c r="E2657" s="78">
        <f t="shared" si="125"/>
        <v>-1.8535470999999998E-2</v>
      </c>
      <c r="F2657" s="76">
        <f>VLOOKUP(L2657,Mapping!D:H,5,0)</f>
        <v>0</v>
      </c>
      <c r="G2657" s="1" t="s">
        <v>648</v>
      </c>
      <c r="H2657" s="1" t="s">
        <v>455</v>
      </c>
      <c r="I2657" s="1" t="s">
        <v>458</v>
      </c>
      <c r="J2657" s="6">
        <v>550000</v>
      </c>
      <c r="K2657" s="1" t="s">
        <v>752</v>
      </c>
      <c r="L2657" s="6">
        <v>554526</v>
      </c>
      <c r="M2657" s="2">
        <v>0</v>
      </c>
      <c r="N2657" s="1" t="s">
        <v>767</v>
      </c>
      <c r="O2657" s="1" t="s">
        <v>651</v>
      </c>
      <c r="P2657" s="2">
        <v>0</v>
      </c>
      <c r="Q2657" s="2">
        <v>0</v>
      </c>
      <c r="R2657" s="2">
        <v>-185354.71</v>
      </c>
      <c r="S2657" s="2">
        <v>0</v>
      </c>
      <c r="T2657" s="2">
        <v>-185354.71</v>
      </c>
      <c r="U2657" s="2">
        <v>0</v>
      </c>
      <c r="V2657" s="2">
        <v>0</v>
      </c>
      <c r="W2657" s="2">
        <v>0</v>
      </c>
      <c r="X2657" s="2">
        <v>-185354.71</v>
      </c>
      <c r="Y2657" s="2">
        <v>0</v>
      </c>
      <c r="Z2657" s="2">
        <v>-185354.71</v>
      </c>
      <c r="AA2657" s="2">
        <v>0</v>
      </c>
    </row>
    <row r="2658" spans="1:27" ht="15" customHeight="1" x14ac:dyDescent="0.25">
      <c r="A2658" s="75" t="str">
        <f t="shared" si="123"/>
        <v>LETAXP6.3</v>
      </c>
      <c r="B2658" s="75">
        <f>VLOOKUP(L2658,Mapping!D:F,3,0)</f>
        <v>6.3</v>
      </c>
      <c r="C2658" s="75" t="str">
        <f>VLOOKUP(L2658,Mapping!D:G,4,0)</f>
        <v>Mirror</v>
      </c>
      <c r="D2658" s="78">
        <f t="shared" si="124"/>
        <v>-1.0247889999999999E-3</v>
      </c>
      <c r="E2658" s="78">
        <f t="shared" si="125"/>
        <v>-1.0247889999999999E-3</v>
      </c>
      <c r="F2658" s="76">
        <f>VLOOKUP(L2658,Mapping!D:H,5,0)</f>
        <v>0</v>
      </c>
      <c r="G2658" s="1" t="s">
        <v>648</v>
      </c>
      <c r="H2658" s="1" t="s">
        <v>455</v>
      </c>
      <c r="I2658" s="1" t="s">
        <v>458</v>
      </c>
      <c r="J2658" s="6">
        <v>550000</v>
      </c>
      <c r="K2658" s="1" t="s">
        <v>752</v>
      </c>
      <c r="L2658" s="6">
        <v>554527</v>
      </c>
      <c r="M2658" s="2">
        <v>0</v>
      </c>
      <c r="N2658" s="1" t="s">
        <v>768</v>
      </c>
      <c r="O2658" s="1" t="s">
        <v>651</v>
      </c>
      <c r="P2658" s="2">
        <v>0</v>
      </c>
      <c r="Q2658" s="2">
        <v>0</v>
      </c>
      <c r="R2658" s="2">
        <v>-10247.89</v>
      </c>
      <c r="S2658" s="2">
        <v>0</v>
      </c>
      <c r="T2658" s="2">
        <v>-10247.89</v>
      </c>
      <c r="U2658" s="2">
        <v>0</v>
      </c>
      <c r="V2658" s="2">
        <v>0</v>
      </c>
      <c r="W2658" s="2">
        <v>0</v>
      </c>
      <c r="X2658" s="2">
        <v>-10247.89</v>
      </c>
      <c r="Y2658" s="2">
        <v>0</v>
      </c>
      <c r="Z2658" s="2">
        <v>-10247.89</v>
      </c>
      <c r="AA2658" s="2">
        <v>0</v>
      </c>
    </row>
    <row r="2659" spans="1:27" ht="15" customHeight="1" x14ac:dyDescent="0.25">
      <c r="A2659" s="75" t="str">
        <f t="shared" si="123"/>
        <v>LETAXP6.3</v>
      </c>
      <c r="B2659" s="75">
        <f>VLOOKUP(L2659,Mapping!D:F,3,0)</f>
        <v>6.3</v>
      </c>
      <c r="C2659" s="75" t="str">
        <f>VLOOKUP(L2659,Mapping!D:G,4,0)</f>
        <v>Mirror</v>
      </c>
      <c r="D2659" s="78">
        <f t="shared" si="124"/>
        <v>-3.2772109999999999E-3</v>
      </c>
      <c r="E2659" s="78">
        <f t="shared" si="125"/>
        <v>-3.2772109999999999E-3</v>
      </c>
      <c r="F2659" s="76">
        <f>VLOOKUP(L2659,Mapping!D:H,5,0)</f>
        <v>0</v>
      </c>
      <c r="G2659" s="1" t="s">
        <v>648</v>
      </c>
      <c r="H2659" s="1" t="s">
        <v>455</v>
      </c>
      <c r="I2659" s="1" t="s">
        <v>458</v>
      </c>
      <c r="J2659" s="6">
        <v>550000</v>
      </c>
      <c r="K2659" s="1" t="s">
        <v>752</v>
      </c>
      <c r="L2659" s="6">
        <v>555104</v>
      </c>
      <c r="M2659" s="2">
        <v>0</v>
      </c>
      <c r="N2659" s="1" t="s">
        <v>769</v>
      </c>
      <c r="O2659" s="1" t="s">
        <v>651</v>
      </c>
      <c r="P2659" s="2">
        <v>0</v>
      </c>
      <c r="Q2659" s="2">
        <v>0</v>
      </c>
      <c r="R2659" s="2">
        <v>-32772.11</v>
      </c>
      <c r="S2659" s="2">
        <v>0</v>
      </c>
      <c r="T2659" s="2">
        <v>-32772.11</v>
      </c>
      <c r="U2659" s="2">
        <v>0</v>
      </c>
      <c r="V2659" s="2">
        <v>0</v>
      </c>
      <c r="W2659" s="2">
        <v>0</v>
      </c>
      <c r="X2659" s="2">
        <v>-32772.11</v>
      </c>
      <c r="Y2659" s="2">
        <v>0</v>
      </c>
      <c r="Z2659" s="2">
        <v>-32772.11</v>
      </c>
      <c r="AA2659" s="2">
        <v>0</v>
      </c>
    </row>
    <row r="2660" spans="1:27" ht="15" customHeight="1" x14ac:dyDescent="0.25">
      <c r="A2660" s="75" t="str">
        <f t="shared" si="123"/>
        <v>LETAXP6.3</v>
      </c>
      <c r="B2660" s="75">
        <f>VLOOKUP(L2660,Mapping!D:F,3,0)</f>
        <v>6.3</v>
      </c>
      <c r="C2660" s="75" t="str">
        <f>VLOOKUP(L2660,Mapping!D:G,4,0)</f>
        <v>Mirror</v>
      </c>
      <c r="D2660" s="78">
        <f t="shared" si="124"/>
        <v>-1.289758832</v>
      </c>
      <c r="E2660" s="78">
        <f t="shared" si="125"/>
        <v>-1.289758832</v>
      </c>
      <c r="F2660" s="76">
        <f>VLOOKUP(L2660,Mapping!D:H,5,0)</f>
        <v>0</v>
      </c>
      <c r="G2660" s="1" t="s">
        <v>648</v>
      </c>
      <c r="H2660" s="1" t="s">
        <v>455</v>
      </c>
      <c r="I2660" s="1" t="s">
        <v>458</v>
      </c>
      <c r="J2660" s="6">
        <v>550000</v>
      </c>
      <c r="K2660" s="1" t="s">
        <v>752</v>
      </c>
      <c r="L2660" s="6">
        <v>555157</v>
      </c>
      <c r="M2660" s="2">
        <v>0</v>
      </c>
      <c r="N2660" s="1" t="s">
        <v>770</v>
      </c>
      <c r="O2660" s="1" t="s">
        <v>651</v>
      </c>
      <c r="P2660" s="2">
        <v>0</v>
      </c>
      <c r="Q2660" s="2">
        <v>0</v>
      </c>
      <c r="R2660" s="2">
        <v>-12897588.32</v>
      </c>
      <c r="S2660" s="2">
        <v>0</v>
      </c>
      <c r="T2660" s="2">
        <v>-12897588.32</v>
      </c>
      <c r="U2660" s="2">
        <v>0</v>
      </c>
      <c r="V2660" s="2">
        <v>0</v>
      </c>
      <c r="W2660" s="2">
        <v>0</v>
      </c>
      <c r="X2660" s="2">
        <v>-12897588.32</v>
      </c>
      <c r="Y2660" s="2">
        <v>0</v>
      </c>
      <c r="Z2660" s="2">
        <v>-12897588.32</v>
      </c>
      <c r="AA2660" s="2">
        <v>0</v>
      </c>
    </row>
    <row r="2661" spans="1:27" ht="15" customHeight="1" x14ac:dyDescent="0.25">
      <c r="A2661" s="75" t="str">
        <f t="shared" si="123"/>
        <v>LETAXP6.3</v>
      </c>
      <c r="B2661" s="75">
        <f>VLOOKUP(L2661,Mapping!D:F,3,0)</f>
        <v>6.3</v>
      </c>
      <c r="C2661" s="75" t="str">
        <f>VLOOKUP(L2661,Mapping!D:G,4,0)</f>
        <v>Mirror</v>
      </c>
      <c r="D2661" s="78">
        <f t="shared" si="124"/>
        <v>-4.1602700000000006E-3</v>
      </c>
      <c r="E2661" s="78">
        <f t="shared" si="125"/>
        <v>-4.1602700000000006E-3</v>
      </c>
      <c r="F2661" s="76">
        <f>VLOOKUP(L2661,Mapping!D:H,5,0)</f>
        <v>0</v>
      </c>
      <c r="G2661" s="1" t="s">
        <v>648</v>
      </c>
      <c r="H2661" s="1" t="s">
        <v>455</v>
      </c>
      <c r="I2661" s="1" t="s">
        <v>458</v>
      </c>
      <c r="J2661" s="6">
        <v>550000</v>
      </c>
      <c r="K2661" s="1" t="s">
        <v>752</v>
      </c>
      <c r="L2661" s="6">
        <v>555204</v>
      </c>
      <c r="M2661" s="2">
        <v>0</v>
      </c>
      <c r="N2661" s="1" t="s">
        <v>771</v>
      </c>
      <c r="O2661" s="1" t="s">
        <v>651</v>
      </c>
      <c r="P2661" s="2">
        <v>0</v>
      </c>
      <c r="Q2661" s="2">
        <v>0</v>
      </c>
      <c r="R2661" s="2">
        <v>-41602.700000000004</v>
      </c>
      <c r="S2661" s="2">
        <v>0</v>
      </c>
      <c r="T2661" s="2">
        <v>-41602.700000000004</v>
      </c>
      <c r="U2661" s="2">
        <v>0</v>
      </c>
      <c r="V2661" s="2">
        <v>0</v>
      </c>
      <c r="W2661" s="2">
        <v>0</v>
      </c>
      <c r="X2661" s="2">
        <v>-41602.700000000004</v>
      </c>
      <c r="Y2661" s="2">
        <v>0</v>
      </c>
      <c r="Z2661" s="2">
        <v>-41602.700000000004</v>
      </c>
      <c r="AA2661" s="2">
        <v>0</v>
      </c>
    </row>
    <row r="2662" spans="1:27" ht="15" customHeight="1" x14ac:dyDescent="0.25">
      <c r="A2662" s="75" t="str">
        <f t="shared" si="123"/>
        <v>LETAXP6.1</v>
      </c>
      <c r="B2662" s="75">
        <f>VLOOKUP(L2662,Mapping!D:F,3,0)</f>
        <v>6.1</v>
      </c>
      <c r="C2662" s="75" t="str">
        <f>VLOOKUP(L2662,Mapping!D:G,4,0)</f>
        <v>Accrual</v>
      </c>
      <c r="D2662" s="78">
        <f t="shared" si="124"/>
        <v>-5.9322033999999996E-2</v>
      </c>
      <c r="E2662" s="78">
        <f t="shared" si="125"/>
        <v>-5.9322033999999996E-2</v>
      </c>
      <c r="F2662" s="76">
        <f>VLOOKUP(L2662,Mapping!D:H,5,0)</f>
        <v>0</v>
      </c>
      <c r="G2662" s="1" t="s">
        <v>648</v>
      </c>
      <c r="H2662" s="1" t="s">
        <v>455</v>
      </c>
      <c r="I2662" s="1" t="s">
        <v>458</v>
      </c>
      <c r="J2662" s="6">
        <v>550000</v>
      </c>
      <c r="K2662" s="1" t="s">
        <v>752</v>
      </c>
      <c r="L2662" s="6">
        <v>555274</v>
      </c>
      <c r="M2662" s="2">
        <v>0</v>
      </c>
      <c r="N2662" s="1" t="s">
        <v>799</v>
      </c>
      <c r="O2662" s="1" t="s">
        <v>651</v>
      </c>
      <c r="P2662" s="2">
        <v>0</v>
      </c>
      <c r="Q2662" s="2">
        <v>0</v>
      </c>
      <c r="R2662" s="2">
        <v>-593220.34</v>
      </c>
      <c r="S2662" s="2">
        <v>0</v>
      </c>
      <c r="T2662" s="2">
        <v>-593220.34</v>
      </c>
      <c r="U2662" s="2">
        <v>0</v>
      </c>
      <c r="V2662" s="2">
        <v>0</v>
      </c>
      <c r="W2662" s="2">
        <v>0</v>
      </c>
      <c r="X2662" s="2">
        <v>-593220.34</v>
      </c>
      <c r="Y2662" s="2">
        <v>0</v>
      </c>
      <c r="Z2662" s="2">
        <v>-593220.34</v>
      </c>
      <c r="AA2662" s="2">
        <v>0</v>
      </c>
    </row>
    <row r="2663" spans="1:27" ht="15" customHeight="1" x14ac:dyDescent="0.25">
      <c r="A2663" s="75" t="str">
        <f t="shared" si="123"/>
        <v>LETAXP6.1</v>
      </c>
      <c r="B2663" s="75">
        <f>VLOOKUP(L2663,Mapping!D:F,3,0)</f>
        <v>6.1</v>
      </c>
      <c r="C2663" s="75" t="str">
        <f>VLOOKUP(L2663,Mapping!D:G,4,0)</f>
        <v>Accrual</v>
      </c>
      <c r="D2663" s="78">
        <f t="shared" si="124"/>
        <v>-5.3389830000000003E-3</v>
      </c>
      <c r="E2663" s="78">
        <f t="shared" si="125"/>
        <v>-5.3389830000000003E-3</v>
      </c>
      <c r="F2663" s="76">
        <f>VLOOKUP(L2663,Mapping!D:H,5,0)</f>
        <v>0</v>
      </c>
      <c r="G2663" s="1" t="s">
        <v>648</v>
      </c>
      <c r="H2663" s="1" t="s">
        <v>455</v>
      </c>
      <c r="I2663" s="1" t="s">
        <v>458</v>
      </c>
      <c r="J2663" s="6">
        <v>550000</v>
      </c>
      <c r="K2663" s="1" t="s">
        <v>752</v>
      </c>
      <c r="L2663" s="6">
        <v>555276</v>
      </c>
      <c r="M2663" s="2">
        <v>0</v>
      </c>
      <c r="N2663" s="1" t="s">
        <v>952</v>
      </c>
      <c r="O2663" s="1" t="s">
        <v>651</v>
      </c>
      <c r="P2663" s="2">
        <v>0</v>
      </c>
      <c r="Q2663" s="2">
        <v>0</v>
      </c>
      <c r="R2663" s="2">
        <v>-53389.83</v>
      </c>
      <c r="S2663" s="2">
        <v>0</v>
      </c>
      <c r="T2663" s="2">
        <v>-53389.83</v>
      </c>
      <c r="U2663" s="2">
        <v>0</v>
      </c>
      <c r="V2663" s="2">
        <v>0</v>
      </c>
      <c r="W2663" s="2">
        <v>0</v>
      </c>
      <c r="X2663" s="2">
        <v>-53389.83</v>
      </c>
      <c r="Y2663" s="2">
        <v>0</v>
      </c>
      <c r="Z2663" s="2">
        <v>-53389.83</v>
      </c>
      <c r="AA2663" s="2">
        <v>0</v>
      </c>
    </row>
    <row r="2664" spans="1:27" ht="15" customHeight="1" x14ac:dyDescent="0.25">
      <c r="A2664" s="75" t="str">
        <f t="shared" si="123"/>
        <v>LETAXP6.1</v>
      </c>
      <c r="B2664" s="75">
        <f>VLOOKUP(L2664,Mapping!D:F,3,0)</f>
        <v>6.1</v>
      </c>
      <c r="C2664" s="75" t="str">
        <f>VLOOKUP(L2664,Mapping!D:G,4,0)</f>
        <v>Accrual</v>
      </c>
      <c r="D2664" s="78">
        <f t="shared" si="124"/>
        <v>-5.3389830000000003E-3</v>
      </c>
      <c r="E2664" s="78">
        <f t="shared" si="125"/>
        <v>-5.3389830000000003E-3</v>
      </c>
      <c r="F2664" s="76">
        <f>VLOOKUP(L2664,Mapping!D:H,5,0)</f>
        <v>0</v>
      </c>
      <c r="G2664" s="1" t="s">
        <v>648</v>
      </c>
      <c r="H2664" s="1" t="s">
        <v>455</v>
      </c>
      <c r="I2664" s="1" t="s">
        <v>458</v>
      </c>
      <c r="J2664" s="6">
        <v>550000</v>
      </c>
      <c r="K2664" s="1" t="s">
        <v>752</v>
      </c>
      <c r="L2664" s="6">
        <v>555277</v>
      </c>
      <c r="M2664" s="2">
        <v>0</v>
      </c>
      <c r="N2664" s="1" t="s">
        <v>953</v>
      </c>
      <c r="O2664" s="1" t="s">
        <v>651</v>
      </c>
      <c r="P2664" s="2">
        <v>0</v>
      </c>
      <c r="Q2664" s="2">
        <v>0</v>
      </c>
      <c r="R2664" s="2">
        <v>-53389.83</v>
      </c>
      <c r="S2664" s="2">
        <v>0</v>
      </c>
      <c r="T2664" s="2">
        <v>-53389.83</v>
      </c>
      <c r="U2664" s="2">
        <v>0</v>
      </c>
      <c r="V2664" s="2">
        <v>0</v>
      </c>
      <c r="W2664" s="2">
        <v>0</v>
      </c>
      <c r="X2664" s="2">
        <v>-53389.83</v>
      </c>
      <c r="Y2664" s="2">
        <v>0</v>
      </c>
      <c r="Z2664" s="2">
        <v>-53389.83</v>
      </c>
      <c r="AA2664" s="2">
        <v>0</v>
      </c>
    </row>
    <row r="2665" spans="1:27" ht="15" customHeight="1" x14ac:dyDescent="0.25">
      <c r="A2665" s="75" t="str">
        <f t="shared" si="123"/>
        <v>LETAXP6.3</v>
      </c>
      <c r="B2665" s="75">
        <f>VLOOKUP(L2665,Mapping!D:F,3,0)</f>
        <v>6.3</v>
      </c>
      <c r="C2665" s="75" t="str">
        <f>VLOOKUP(L2665,Mapping!D:G,4,0)</f>
        <v>Accrual</v>
      </c>
      <c r="D2665" s="78">
        <f t="shared" si="124"/>
        <v>7.0000000000000007E-2</v>
      </c>
      <c r="E2665" s="78">
        <f t="shared" si="125"/>
        <v>7.0000000000000007E-2</v>
      </c>
      <c r="F2665" s="76">
        <f>VLOOKUP(L2665,Mapping!D:H,5,0)</f>
        <v>0</v>
      </c>
      <c r="G2665" s="1" t="s">
        <v>648</v>
      </c>
      <c r="H2665" s="1" t="s">
        <v>455</v>
      </c>
      <c r="I2665" s="1" t="s">
        <v>458</v>
      </c>
      <c r="J2665" s="6">
        <v>550000</v>
      </c>
      <c r="K2665" s="1" t="s">
        <v>752</v>
      </c>
      <c r="L2665" s="6">
        <v>555280</v>
      </c>
      <c r="M2665" s="2">
        <v>0</v>
      </c>
      <c r="N2665" s="1" t="s">
        <v>954</v>
      </c>
      <c r="O2665" s="1" t="s">
        <v>651</v>
      </c>
      <c r="P2665" s="2">
        <v>0</v>
      </c>
      <c r="Q2665" s="2">
        <v>0</v>
      </c>
      <c r="R2665" s="2">
        <v>0</v>
      </c>
      <c r="S2665" s="2">
        <v>700000</v>
      </c>
      <c r="T2665" s="2">
        <v>0</v>
      </c>
      <c r="U2665" s="2">
        <v>700000</v>
      </c>
      <c r="V2665" s="2">
        <v>0</v>
      </c>
      <c r="W2665" s="2">
        <v>0</v>
      </c>
      <c r="X2665" s="2">
        <v>0</v>
      </c>
      <c r="Y2665" s="2">
        <v>700000</v>
      </c>
      <c r="Z2665" s="2">
        <v>0</v>
      </c>
      <c r="AA2665" s="2">
        <v>700000</v>
      </c>
    </row>
    <row r="2666" spans="1:27" ht="15" customHeight="1" x14ac:dyDescent="0.25">
      <c r="A2666" s="75" t="str">
        <f t="shared" si="123"/>
        <v>LETAXP6.1</v>
      </c>
      <c r="B2666" s="75">
        <f>VLOOKUP(L2666,Mapping!D:F,3,0)</f>
        <v>6.1</v>
      </c>
      <c r="C2666" s="75" t="str">
        <f>VLOOKUP(L2666,Mapping!D:G,4,0)</f>
        <v>Accrual</v>
      </c>
      <c r="D2666" s="78">
        <f t="shared" si="124"/>
        <v>-0.153901806</v>
      </c>
      <c r="E2666" s="78">
        <f t="shared" si="125"/>
        <v>-0.153901806</v>
      </c>
      <c r="F2666" s="76">
        <f>VLOOKUP(L2666,Mapping!D:H,5,0)</f>
        <v>0</v>
      </c>
      <c r="G2666" s="1" t="s">
        <v>648</v>
      </c>
      <c r="H2666" s="1" t="s">
        <v>455</v>
      </c>
      <c r="I2666" s="1" t="s">
        <v>458</v>
      </c>
      <c r="J2666" s="6">
        <v>550000</v>
      </c>
      <c r="K2666" s="1" t="s">
        <v>752</v>
      </c>
      <c r="L2666" s="6">
        <v>555597</v>
      </c>
      <c r="M2666" s="2">
        <v>0</v>
      </c>
      <c r="N2666" s="1" t="s">
        <v>772</v>
      </c>
      <c r="O2666" s="1" t="s">
        <v>651</v>
      </c>
      <c r="P2666" s="2">
        <v>0</v>
      </c>
      <c r="Q2666" s="2">
        <v>0</v>
      </c>
      <c r="R2666" s="2">
        <v>-1539018.06</v>
      </c>
      <c r="S2666" s="2">
        <v>0</v>
      </c>
      <c r="T2666" s="2">
        <v>-1539018.06</v>
      </c>
      <c r="U2666" s="2">
        <v>0</v>
      </c>
      <c r="V2666" s="2">
        <v>0</v>
      </c>
      <c r="W2666" s="2">
        <v>0</v>
      </c>
      <c r="X2666" s="2">
        <v>-1539018.06</v>
      </c>
      <c r="Y2666" s="2">
        <v>0</v>
      </c>
      <c r="Z2666" s="2">
        <v>-1539018.06</v>
      </c>
      <c r="AA2666" s="2">
        <v>0</v>
      </c>
    </row>
    <row r="2667" spans="1:27" ht="15" customHeight="1" x14ac:dyDescent="0.25">
      <c r="A2667" s="75" t="str">
        <f t="shared" si="123"/>
        <v>LETAXP6.1</v>
      </c>
      <c r="B2667" s="75">
        <f>VLOOKUP(L2667,Mapping!D:F,3,0)</f>
        <v>6.1</v>
      </c>
      <c r="C2667" s="75" t="str">
        <f>VLOOKUP(L2667,Mapping!D:G,4,0)</f>
        <v>Accrual</v>
      </c>
      <c r="D2667" s="78">
        <f t="shared" si="124"/>
        <v>-0.153901806</v>
      </c>
      <c r="E2667" s="78">
        <f t="shared" si="125"/>
        <v>-0.153901806</v>
      </c>
      <c r="F2667" s="76">
        <f>VLOOKUP(L2667,Mapping!D:H,5,0)</f>
        <v>0</v>
      </c>
      <c r="G2667" s="1" t="s">
        <v>648</v>
      </c>
      <c r="H2667" s="1" t="s">
        <v>455</v>
      </c>
      <c r="I2667" s="1" t="s">
        <v>458</v>
      </c>
      <c r="J2667" s="6">
        <v>550000</v>
      </c>
      <c r="K2667" s="1" t="s">
        <v>752</v>
      </c>
      <c r="L2667" s="6">
        <v>555598</v>
      </c>
      <c r="M2667" s="2">
        <v>0</v>
      </c>
      <c r="N2667" s="1" t="s">
        <v>773</v>
      </c>
      <c r="O2667" s="1" t="s">
        <v>651</v>
      </c>
      <c r="P2667" s="2">
        <v>0</v>
      </c>
      <c r="Q2667" s="2">
        <v>0</v>
      </c>
      <c r="R2667" s="2">
        <v>-1539018.06</v>
      </c>
      <c r="S2667" s="2">
        <v>0</v>
      </c>
      <c r="T2667" s="2">
        <v>-1539018.06</v>
      </c>
      <c r="U2667" s="2">
        <v>0</v>
      </c>
      <c r="V2667" s="2">
        <v>0</v>
      </c>
      <c r="W2667" s="2">
        <v>0</v>
      </c>
      <c r="X2667" s="2">
        <v>-1539018.06</v>
      </c>
      <c r="Y2667" s="2">
        <v>0</v>
      </c>
      <c r="Z2667" s="2">
        <v>-1539018.06</v>
      </c>
      <c r="AA2667" s="2">
        <v>0</v>
      </c>
    </row>
    <row r="2668" spans="1:27" ht="15" customHeight="1" x14ac:dyDescent="0.25">
      <c r="A2668" s="75" t="str">
        <f t="shared" si="123"/>
        <v>LETAXP6.1</v>
      </c>
      <c r="B2668" s="75">
        <f>VLOOKUP(L2668,Mapping!D:F,3,0)</f>
        <v>6.1</v>
      </c>
      <c r="C2668" s="75" t="str">
        <f>VLOOKUP(L2668,Mapping!D:G,4,0)</f>
        <v>Accrual</v>
      </c>
      <c r="D2668" s="78">
        <f t="shared" si="124"/>
        <v>2.4039999999999999E-4</v>
      </c>
      <c r="E2668" s="78">
        <f t="shared" si="125"/>
        <v>2.4039999999999999E-4</v>
      </c>
      <c r="F2668" s="76">
        <f>VLOOKUP(L2668,Mapping!D:H,5,0)</f>
        <v>0</v>
      </c>
      <c r="G2668" s="1" t="s">
        <v>648</v>
      </c>
      <c r="H2668" s="1" t="s">
        <v>455</v>
      </c>
      <c r="I2668" s="1" t="s">
        <v>458</v>
      </c>
      <c r="J2668" s="6">
        <v>550000</v>
      </c>
      <c r="K2668" s="1" t="s">
        <v>752</v>
      </c>
      <c r="L2668" s="6">
        <v>555599</v>
      </c>
      <c r="M2668" s="2">
        <v>0</v>
      </c>
      <c r="N2668" s="1" t="s">
        <v>774</v>
      </c>
      <c r="O2668" s="1" t="s">
        <v>651</v>
      </c>
      <c r="P2668" s="2">
        <v>0</v>
      </c>
      <c r="Q2668" s="2">
        <v>0</v>
      </c>
      <c r="R2668" s="2">
        <v>0</v>
      </c>
      <c r="S2668" s="2">
        <v>2404</v>
      </c>
      <c r="T2668" s="2">
        <v>0</v>
      </c>
      <c r="U2668" s="2">
        <v>2404</v>
      </c>
      <c r="V2668" s="2">
        <v>0</v>
      </c>
      <c r="W2668" s="2">
        <v>0</v>
      </c>
      <c r="X2668" s="2">
        <v>0</v>
      </c>
      <c r="Y2668" s="2">
        <v>2404</v>
      </c>
      <c r="Z2668" s="2">
        <v>0</v>
      </c>
      <c r="AA2668" s="2">
        <v>2404</v>
      </c>
    </row>
    <row r="2669" spans="1:27" ht="15" customHeight="1" x14ac:dyDescent="0.25">
      <c r="A2669" s="75" t="str">
        <f t="shared" si="123"/>
        <v>LETAXP6.1</v>
      </c>
      <c r="B2669" s="75">
        <f>VLOOKUP(L2669,Mapping!D:F,3,0)</f>
        <v>6.1</v>
      </c>
      <c r="C2669" s="75" t="str">
        <f>VLOOKUP(L2669,Mapping!D:G,4,0)</f>
        <v>Accrual</v>
      </c>
      <c r="D2669" s="78">
        <f t="shared" si="124"/>
        <v>2.4039999999999999E-4</v>
      </c>
      <c r="E2669" s="78">
        <f t="shared" si="125"/>
        <v>2.4039999999999999E-4</v>
      </c>
      <c r="F2669" s="76">
        <f>VLOOKUP(L2669,Mapping!D:H,5,0)</f>
        <v>0</v>
      </c>
      <c r="G2669" s="1" t="s">
        <v>648</v>
      </c>
      <c r="H2669" s="1" t="s">
        <v>455</v>
      </c>
      <c r="I2669" s="1" t="s">
        <v>458</v>
      </c>
      <c r="J2669" s="6">
        <v>550000</v>
      </c>
      <c r="K2669" s="1" t="s">
        <v>752</v>
      </c>
      <c r="L2669" s="6">
        <v>555600</v>
      </c>
      <c r="M2669" s="2">
        <v>0</v>
      </c>
      <c r="N2669" s="1" t="s">
        <v>775</v>
      </c>
      <c r="O2669" s="1" t="s">
        <v>651</v>
      </c>
      <c r="P2669" s="2">
        <v>0</v>
      </c>
      <c r="Q2669" s="2">
        <v>0</v>
      </c>
      <c r="R2669" s="2">
        <v>0</v>
      </c>
      <c r="S2669" s="2">
        <v>2404</v>
      </c>
      <c r="T2669" s="2">
        <v>0</v>
      </c>
      <c r="U2669" s="2">
        <v>2404</v>
      </c>
      <c r="V2669" s="2">
        <v>0</v>
      </c>
      <c r="W2669" s="2">
        <v>0</v>
      </c>
      <c r="X2669" s="2">
        <v>0</v>
      </c>
      <c r="Y2669" s="2">
        <v>2404</v>
      </c>
      <c r="Z2669" s="2">
        <v>0</v>
      </c>
      <c r="AA2669" s="2">
        <v>2404</v>
      </c>
    </row>
    <row r="2670" spans="1:27" ht="15" customHeight="1" x14ac:dyDescent="0.25">
      <c r="A2670" s="75" t="str">
        <f t="shared" si="123"/>
        <v>LETAXP6.3</v>
      </c>
      <c r="B2670" s="75">
        <f>VLOOKUP(L2670,Mapping!D:F,3,0)</f>
        <v>6.3</v>
      </c>
      <c r="C2670" s="75" t="str">
        <f>VLOOKUP(L2670,Mapping!D:G,4,0)</f>
        <v>Mirror</v>
      </c>
      <c r="D2670" s="78">
        <f t="shared" si="124"/>
        <v>-1.433805E-3</v>
      </c>
      <c r="E2670" s="78">
        <f t="shared" si="125"/>
        <v>-1.433805E-3</v>
      </c>
      <c r="F2670" s="76">
        <f>VLOOKUP(L2670,Mapping!D:H,5,0)</f>
        <v>0</v>
      </c>
      <c r="G2670" s="1" t="s">
        <v>648</v>
      </c>
      <c r="H2670" s="1" t="s">
        <v>455</v>
      </c>
      <c r="I2670" s="1" t="s">
        <v>458</v>
      </c>
      <c r="J2670" s="6">
        <v>550000</v>
      </c>
      <c r="K2670" s="1" t="s">
        <v>752</v>
      </c>
      <c r="L2670" s="6">
        <v>556421</v>
      </c>
      <c r="M2670" s="2">
        <v>0</v>
      </c>
      <c r="N2670" s="1" t="s">
        <v>776</v>
      </c>
      <c r="O2670" s="1" t="s">
        <v>651</v>
      </c>
      <c r="P2670" s="2">
        <v>0</v>
      </c>
      <c r="Q2670" s="2">
        <v>0</v>
      </c>
      <c r="R2670" s="2">
        <v>-14338.05</v>
      </c>
      <c r="S2670" s="2">
        <v>0</v>
      </c>
      <c r="T2670" s="2">
        <v>-14338.05</v>
      </c>
      <c r="U2670" s="2">
        <v>0</v>
      </c>
      <c r="V2670" s="2">
        <v>0</v>
      </c>
      <c r="W2670" s="2">
        <v>0</v>
      </c>
      <c r="X2670" s="2">
        <v>-14338.05</v>
      </c>
      <c r="Y2670" s="2">
        <v>0</v>
      </c>
      <c r="Z2670" s="2">
        <v>-14338.05</v>
      </c>
      <c r="AA2670" s="2">
        <v>0</v>
      </c>
    </row>
    <row r="2671" spans="1:27" ht="15" customHeight="1" x14ac:dyDescent="0.25">
      <c r="A2671" s="75" t="str">
        <f t="shared" si="123"/>
        <v>LETAXP6.1</v>
      </c>
      <c r="B2671" s="75">
        <f>VLOOKUP(L2671,Mapping!D:F,3,0)</f>
        <v>6.1</v>
      </c>
      <c r="C2671" s="75" t="str">
        <f>VLOOKUP(L2671,Mapping!D:G,4,0)</f>
        <v>Accrual</v>
      </c>
      <c r="D2671" s="78">
        <f t="shared" si="124"/>
        <v>-1.70997625</v>
      </c>
      <c r="E2671" s="78">
        <f t="shared" si="125"/>
        <v>-1.70997625</v>
      </c>
      <c r="F2671" s="76">
        <f>VLOOKUP(L2671,Mapping!D:H,5,0)</f>
        <v>0</v>
      </c>
      <c r="G2671" s="1" t="s">
        <v>648</v>
      </c>
      <c r="H2671" s="1" t="s">
        <v>455</v>
      </c>
      <c r="I2671" s="1" t="s">
        <v>458</v>
      </c>
      <c r="J2671" s="6">
        <v>555100</v>
      </c>
      <c r="K2671" s="1" t="s">
        <v>777</v>
      </c>
      <c r="L2671" s="6">
        <v>555100</v>
      </c>
      <c r="M2671" s="2">
        <v>0</v>
      </c>
      <c r="N2671" s="1" t="s">
        <v>778</v>
      </c>
      <c r="O2671" s="1" t="s">
        <v>651</v>
      </c>
      <c r="P2671" s="2">
        <v>0</v>
      </c>
      <c r="Q2671" s="2">
        <v>0</v>
      </c>
      <c r="R2671" s="2">
        <v>-17099762.5</v>
      </c>
      <c r="S2671" s="2">
        <v>0</v>
      </c>
      <c r="T2671" s="2">
        <v>-17099762.5</v>
      </c>
      <c r="U2671" s="2">
        <v>0</v>
      </c>
      <c r="V2671" s="2">
        <v>0</v>
      </c>
      <c r="W2671" s="2">
        <v>0</v>
      </c>
      <c r="X2671" s="2">
        <v>-17099762.5</v>
      </c>
      <c r="Y2671" s="2">
        <v>0</v>
      </c>
      <c r="Z2671" s="2">
        <v>-17099762.5</v>
      </c>
      <c r="AA2671" s="2">
        <v>0</v>
      </c>
    </row>
    <row r="2672" spans="1:27" ht="15" customHeight="1" x14ac:dyDescent="0.25">
      <c r="A2672" s="75" t="str">
        <f t="shared" si="123"/>
        <v>LETAXP6.1</v>
      </c>
      <c r="B2672" s="75">
        <f>VLOOKUP(L2672,Mapping!D:F,3,0)</f>
        <v>6.1</v>
      </c>
      <c r="C2672" s="75" t="str">
        <f>VLOOKUP(L2672,Mapping!D:G,4,0)</f>
        <v>Accrual</v>
      </c>
      <c r="D2672" s="78">
        <f t="shared" si="124"/>
        <v>2.6711080000000002E-3</v>
      </c>
      <c r="E2672" s="78">
        <f t="shared" si="125"/>
        <v>2.6711080000000002E-3</v>
      </c>
      <c r="F2672" s="76">
        <f>VLOOKUP(L2672,Mapping!D:H,5,0)</f>
        <v>0</v>
      </c>
      <c r="G2672" s="1" t="s">
        <v>648</v>
      </c>
      <c r="H2672" s="1" t="s">
        <v>455</v>
      </c>
      <c r="I2672" s="1" t="s">
        <v>458</v>
      </c>
      <c r="J2672" s="6">
        <v>555100</v>
      </c>
      <c r="K2672" s="1" t="s">
        <v>777</v>
      </c>
      <c r="L2672" s="6">
        <v>555329</v>
      </c>
      <c r="M2672" s="2">
        <v>0</v>
      </c>
      <c r="N2672" s="1" t="s">
        <v>779</v>
      </c>
      <c r="O2672" s="1" t="s">
        <v>651</v>
      </c>
      <c r="P2672" s="2">
        <v>0</v>
      </c>
      <c r="Q2672" s="2">
        <v>0</v>
      </c>
      <c r="R2672" s="2">
        <v>0</v>
      </c>
      <c r="S2672" s="2">
        <v>26711.08</v>
      </c>
      <c r="T2672" s="2">
        <v>0</v>
      </c>
      <c r="U2672" s="2">
        <v>26711.08</v>
      </c>
      <c r="V2672" s="2">
        <v>0</v>
      </c>
      <c r="W2672" s="2">
        <v>0</v>
      </c>
      <c r="X2672" s="2">
        <v>0</v>
      </c>
      <c r="Y2672" s="2">
        <v>26711.08</v>
      </c>
      <c r="Z2672" s="2">
        <v>0</v>
      </c>
      <c r="AA2672" s="2">
        <v>26711.08</v>
      </c>
    </row>
    <row r="2673" spans="1:27" ht="15" customHeight="1" x14ac:dyDescent="0.25">
      <c r="A2673" s="75" t="str">
        <f t="shared" si="123"/>
        <v>LETAXP6.1</v>
      </c>
      <c r="B2673" s="75">
        <f>VLOOKUP(L2673,Mapping!D:F,3,0)</f>
        <v>6.1</v>
      </c>
      <c r="C2673" s="75" t="str">
        <f>VLOOKUP(L2673,Mapping!D:G,4,0)</f>
        <v>Accrual</v>
      </c>
      <c r="D2673" s="78">
        <f t="shared" si="124"/>
        <v>-0.169491525</v>
      </c>
      <c r="E2673" s="78">
        <f t="shared" si="125"/>
        <v>-0.169491525</v>
      </c>
      <c r="F2673" s="76">
        <f>VLOOKUP(L2673,Mapping!D:H,5,0)</f>
        <v>0</v>
      </c>
      <c r="G2673" s="1" t="s">
        <v>648</v>
      </c>
      <c r="H2673" s="1" t="s">
        <v>455</v>
      </c>
      <c r="I2673" s="1" t="s">
        <v>458</v>
      </c>
      <c r="J2673" s="6">
        <v>555100</v>
      </c>
      <c r="K2673" s="1" t="s">
        <v>777</v>
      </c>
      <c r="L2673" s="6">
        <v>557773</v>
      </c>
      <c r="M2673" s="2">
        <v>0</v>
      </c>
      <c r="N2673" s="1" t="s">
        <v>1028</v>
      </c>
      <c r="O2673" s="1" t="s">
        <v>651</v>
      </c>
      <c r="P2673" s="2">
        <v>0</v>
      </c>
      <c r="Q2673" s="2">
        <v>0</v>
      </c>
      <c r="R2673" s="2">
        <v>-1694915.25</v>
      </c>
      <c r="S2673" s="2">
        <v>0</v>
      </c>
      <c r="T2673" s="2">
        <v>-1694915.25</v>
      </c>
      <c r="U2673" s="2">
        <v>0</v>
      </c>
      <c r="V2673" s="2">
        <v>0</v>
      </c>
      <c r="W2673" s="2">
        <v>0</v>
      </c>
      <c r="X2673" s="2">
        <v>-1694915.25</v>
      </c>
      <c r="Y2673" s="2">
        <v>0</v>
      </c>
      <c r="Z2673" s="2">
        <v>-1694915.25</v>
      </c>
      <c r="AA2673" s="2">
        <v>0</v>
      </c>
    </row>
    <row r="2674" spans="1:27" ht="15" customHeight="1" x14ac:dyDescent="0.25">
      <c r="A2674" s="75" t="str">
        <f t="shared" si="123"/>
        <v>LETAXP6.1</v>
      </c>
      <c r="B2674" s="75">
        <f>VLOOKUP(L2674,Mapping!D:F,3,0)</f>
        <v>6.1</v>
      </c>
      <c r="C2674" s="75" t="str">
        <f>VLOOKUP(L2674,Mapping!D:G,4,0)</f>
        <v>Accrual</v>
      </c>
      <c r="D2674" s="78">
        <f t="shared" si="124"/>
        <v>-1.5254237E-2</v>
      </c>
      <c r="E2674" s="78">
        <f t="shared" si="125"/>
        <v>-1.5254237E-2</v>
      </c>
      <c r="F2674" s="76">
        <f>VLOOKUP(L2674,Mapping!D:H,5,0)</f>
        <v>0</v>
      </c>
      <c r="G2674" s="1" t="s">
        <v>648</v>
      </c>
      <c r="H2674" s="1" t="s">
        <v>455</v>
      </c>
      <c r="I2674" s="1" t="s">
        <v>458</v>
      </c>
      <c r="J2674" s="6">
        <v>555100</v>
      </c>
      <c r="K2674" s="1" t="s">
        <v>777</v>
      </c>
      <c r="L2674" s="6">
        <v>557774</v>
      </c>
      <c r="M2674" s="2">
        <v>0</v>
      </c>
      <c r="N2674" s="1" t="s">
        <v>1029</v>
      </c>
      <c r="O2674" s="1" t="s">
        <v>651</v>
      </c>
      <c r="P2674" s="2">
        <v>0</v>
      </c>
      <c r="Q2674" s="2">
        <v>0</v>
      </c>
      <c r="R2674" s="2">
        <v>-152542.37</v>
      </c>
      <c r="S2674" s="2">
        <v>0</v>
      </c>
      <c r="T2674" s="2">
        <v>-152542.37</v>
      </c>
      <c r="U2674" s="2">
        <v>0</v>
      </c>
      <c r="V2674" s="2">
        <v>0</v>
      </c>
      <c r="W2674" s="2">
        <v>0</v>
      </c>
      <c r="X2674" s="2">
        <v>-152542.37</v>
      </c>
      <c r="Y2674" s="2">
        <v>0</v>
      </c>
      <c r="Z2674" s="2">
        <v>-152542.37</v>
      </c>
      <c r="AA2674" s="2">
        <v>0</v>
      </c>
    </row>
    <row r="2675" spans="1:27" ht="15" customHeight="1" x14ac:dyDescent="0.25">
      <c r="A2675" s="75" t="str">
        <f t="shared" si="123"/>
        <v>LETAXP6.1</v>
      </c>
      <c r="B2675" s="75">
        <f>VLOOKUP(L2675,Mapping!D:F,3,0)</f>
        <v>6.1</v>
      </c>
      <c r="C2675" s="75" t="str">
        <f>VLOOKUP(L2675,Mapping!D:G,4,0)</f>
        <v>Accrual</v>
      </c>
      <c r="D2675" s="78">
        <f t="shared" si="124"/>
        <v>-1.5254237E-2</v>
      </c>
      <c r="E2675" s="78">
        <f t="shared" si="125"/>
        <v>-1.5254237E-2</v>
      </c>
      <c r="F2675" s="76">
        <f>VLOOKUP(L2675,Mapping!D:H,5,0)</f>
        <v>0</v>
      </c>
      <c r="G2675" s="1" t="s">
        <v>648</v>
      </c>
      <c r="H2675" s="1" t="s">
        <v>455</v>
      </c>
      <c r="I2675" s="1" t="s">
        <v>458</v>
      </c>
      <c r="J2675" s="6">
        <v>555100</v>
      </c>
      <c r="K2675" s="1" t="s">
        <v>777</v>
      </c>
      <c r="L2675" s="6">
        <v>557775</v>
      </c>
      <c r="M2675" s="2">
        <v>0</v>
      </c>
      <c r="N2675" s="1" t="s">
        <v>1030</v>
      </c>
      <c r="O2675" s="1" t="s">
        <v>651</v>
      </c>
      <c r="P2675" s="2">
        <v>0</v>
      </c>
      <c r="Q2675" s="2">
        <v>0</v>
      </c>
      <c r="R2675" s="2">
        <v>-152542.37</v>
      </c>
      <c r="S2675" s="2">
        <v>0</v>
      </c>
      <c r="T2675" s="2">
        <v>-152542.37</v>
      </c>
      <c r="U2675" s="2">
        <v>0</v>
      </c>
      <c r="V2675" s="2">
        <v>0</v>
      </c>
      <c r="W2675" s="2">
        <v>0</v>
      </c>
      <c r="X2675" s="2">
        <v>-152542.37</v>
      </c>
      <c r="Y2675" s="2">
        <v>0</v>
      </c>
      <c r="Z2675" s="2">
        <v>-152542.37</v>
      </c>
      <c r="AA2675" s="2">
        <v>0</v>
      </c>
    </row>
    <row r="2676" spans="1:27" ht="15" customHeight="1" x14ac:dyDescent="0.25">
      <c r="A2676" s="75" t="str">
        <f t="shared" si="123"/>
        <v>LETAXP6.3</v>
      </c>
      <c r="B2676" s="75">
        <f>VLOOKUP(L2676,Mapping!D:F,3,0)</f>
        <v>6.3</v>
      </c>
      <c r="C2676" s="75" t="str">
        <f>VLOOKUP(L2676,Mapping!D:G,4,0)</f>
        <v>Accrual</v>
      </c>
      <c r="D2676" s="78">
        <f t="shared" si="124"/>
        <v>0.19999999900000001</v>
      </c>
      <c r="E2676" s="78">
        <f t="shared" si="125"/>
        <v>0.19999999900000001</v>
      </c>
      <c r="F2676" s="76">
        <f>VLOOKUP(L2676,Mapping!D:H,5,0)</f>
        <v>0</v>
      </c>
      <c r="G2676" s="1" t="s">
        <v>648</v>
      </c>
      <c r="H2676" s="1" t="s">
        <v>455</v>
      </c>
      <c r="I2676" s="1" t="s">
        <v>458</v>
      </c>
      <c r="J2676" s="6">
        <v>555100</v>
      </c>
      <c r="K2676" s="1" t="s">
        <v>777</v>
      </c>
      <c r="L2676" s="6">
        <v>557776</v>
      </c>
      <c r="M2676" s="2">
        <v>0</v>
      </c>
      <c r="N2676" s="1" t="s">
        <v>1031</v>
      </c>
      <c r="O2676" s="1" t="s">
        <v>651</v>
      </c>
      <c r="P2676" s="2">
        <v>0</v>
      </c>
      <c r="Q2676" s="2">
        <v>0</v>
      </c>
      <c r="R2676" s="2">
        <v>0</v>
      </c>
      <c r="S2676" s="2">
        <v>1999999.99</v>
      </c>
      <c r="T2676" s="2">
        <v>0</v>
      </c>
      <c r="U2676" s="2">
        <v>1999999.99</v>
      </c>
      <c r="V2676" s="2">
        <v>0</v>
      </c>
      <c r="W2676" s="2">
        <v>0</v>
      </c>
      <c r="X2676" s="2">
        <v>0</v>
      </c>
      <c r="Y2676" s="2">
        <v>1999999.99</v>
      </c>
      <c r="Z2676" s="2">
        <v>0</v>
      </c>
      <c r="AA2676" s="2">
        <v>1999999.99</v>
      </c>
    </row>
    <row r="2677" spans="1:27" ht="15" customHeight="1" x14ac:dyDescent="0.25">
      <c r="A2677" s="75" t="str">
        <f t="shared" si="123"/>
        <v>LETAXPIgnore</v>
      </c>
      <c r="B2677" s="75" t="str">
        <f>VLOOKUP(L2677,Mapping!D:F,3,0)</f>
        <v>Ignore</v>
      </c>
      <c r="C2677" s="75" t="str">
        <f>VLOOKUP(L2677,Mapping!D:G,4,0)</f>
        <v>Ignore</v>
      </c>
      <c r="D2677" s="78">
        <f t="shared" si="124"/>
        <v>-0.71352053900000001</v>
      </c>
      <c r="E2677" s="78">
        <f t="shared" si="125"/>
        <v>-0.71352053900000001</v>
      </c>
      <c r="F2677" s="76">
        <f>VLOOKUP(L2677,Mapping!D:H,5,0)</f>
        <v>0</v>
      </c>
      <c r="G2677" s="1" t="s">
        <v>648</v>
      </c>
      <c r="H2677" s="1" t="s">
        <v>455</v>
      </c>
      <c r="I2677" s="1" t="s">
        <v>458</v>
      </c>
      <c r="J2677" s="6">
        <v>555300</v>
      </c>
      <c r="K2677" s="1" t="s">
        <v>783</v>
      </c>
      <c r="L2677" s="6">
        <v>553143</v>
      </c>
      <c r="M2677" s="2">
        <v>0</v>
      </c>
      <c r="N2677" s="1" t="s">
        <v>784</v>
      </c>
      <c r="O2677" s="1" t="s">
        <v>651</v>
      </c>
      <c r="P2677" s="2">
        <v>0</v>
      </c>
      <c r="Q2677" s="2">
        <v>0</v>
      </c>
      <c r="R2677" s="2">
        <v>-7135205.3899999997</v>
      </c>
      <c r="S2677" s="2">
        <v>0</v>
      </c>
      <c r="T2677" s="2">
        <v>-7135205.3899999997</v>
      </c>
      <c r="U2677" s="2">
        <v>0</v>
      </c>
      <c r="V2677" s="2">
        <v>0</v>
      </c>
      <c r="W2677" s="2">
        <v>0</v>
      </c>
      <c r="X2677" s="2">
        <v>-7135205.3899999997</v>
      </c>
      <c r="Y2677" s="2">
        <v>0</v>
      </c>
      <c r="Z2677" s="2">
        <v>-7135205.3899999997</v>
      </c>
      <c r="AA2677" s="2">
        <v>0</v>
      </c>
    </row>
    <row r="2678" spans="1:27" ht="15" customHeight="1" x14ac:dyDescent="0.25">
      <c r="A2678" s="75" t="str">
        <f t="shared" si="123"/>
        <v>LETAXPIgnore</v>
      </c>
      <c r="B2678" s="75" t="str">
        <f>VLOOKUP(L2678,Mapping!D:F,3,0)</f>
        <v>Ignore</v>
      </c>
      <c r="C2678" s="75" t="str">
        <f>VLOOKUP(L2678,Mapping!D:G,4,0)</f>
        <v>Ignore</v>
      </c>
      <c r="D2678" s="78">
        <f t="shared" si="124"/>
        <v>-2.7663798999999999E-2</v>
      </c>
      <c r="E2678" s="78">
        <f t="shared" si="125"/>
        <v>-2.7663798999999999E-2</v>
      </c>
      <c r="F2678" s="76">
        <f>VLOOKUP(L2678,Mapping!D:H,5,0)</f>
        <v>0</v>
      </c>
      <c r="G2678" s="1" t="s">
        <v>648</v>
      </c>
      <c r="H2678" s="1" t="s">
        <v>455</v>
      </c>
      <c r="I2678" s="1" t="s">
        <v>458</v>
      </c>
      <c r="J2678" s="6">
        <v>555300</v>
      </c>
      <c r="K2678" s="1" t="s">
        <v>783</v>
      </c>
      <c r="L2678" s="6">
        <v>554346</v>
      </c>
      <c r="M2678" s="2">
        <v>0</v>
      </c>
      <c r="N2678" s="1" t="s">
        <v>804</v>
      </c>
      <c r="O2678" s="1" t="s">
        <v>651</v>
      </c>
      <c r="P2678" s="2">
        <v>0</v>
      </c>
      <c r="Q2678" s="2">
        <v>0</v>
      </c>
      <c r="R2678" s="2">
        <v>-276637.99</v>
      </c>
      <c r="S2678" s="2">
        <v>0</v>
      </c>
      <c r="T2678" s="2">
        <v>-276637.99</v>
      </c>
      <c r="U2678" s="2">
        <v>0</v>
      </c>
      <c r="V2678" s="2">
        <v>0</v>
      </c>
      <c r="W2678" s="2">
        <v>0</v>
      </c>
      <c r="X2678" s="2">
        <v>-276637.99</v>
      </c>
      <c r="Y2678" s="2">
        <v>0</v>
      </c>
      <c r="Z2678" s="2">
        <v>-276637.99</v>
      </c>
      <c r="AA2678" s="2">
        <v>0</v>
      </c>
    </row>
    <row r="2679" spans="1:27" ht="15" customHeight="1" x14ac:dyDescent="0.25">
      <c r="A2679" s="75" t="str">
        <f t="shared" si="123"/>
        <v>LETF50Ignore</v>
      </c>
      <c r="B2679" s="75" t="str">
        <f>VLOOKUP(L2679,Mapping!D:F,3,0)</f>
        <v>Ignore</v>
      </c>
      <c r="C2679" s="75" t="str">
        <f>VLOOKUP(L2679,Mapping!D:G,4,0)</f>
        <v>Ignore</v>
      </c>
      <c r="D2679" s="78">
        <f t="shared" si="124"/>
        <v>16.214403756999999</v>
      </c>
      <c r="E2679" s="78">
        <f t="shared" si="125"/>
        <v>-358.20142839800002</v>
      </c>
      <c r="F2679" s="76" t="str">
        <f>VLOOKUP(L2679,Mapping!D:H,5,0)</f>
        <v>AUM</v>
      </c>
      <c r="G2679" s="1" t="s">
        <v>648</v>
      </c>
      <c r="H2679" s="1" t="s">
        <v>474</v>
      </c>
      <c r="I2679" s="1" t="s">
        <v>477</v>
      </c>
      <c r="J2679" s="6">
        <v>101000</v>
      </c>
      <c r="K2679" s="1" t="s">
        <v>806</v>
      </c>
      <c r="L2679" s="6">
        <v>101100</v>
      </c>
      <c r="M2679" s="2">
        <v>0</v>
      </c>
      <c r="N2679" s="1" t="s">
        <v>807</v>
      </c>
      <c r="O2679" s="1" t="s">
        <v>651</v>
      </c>
      <c r="P2679" s="2">
        <v>-3744158321.5500002</v>
      </c>
      <c r="Q2679" s="2">
        <v>0</v>
      </c>
      <c r="R2679" s="2">
        <v>0</v>
      </c>
      <c r="S2679" s="2">
        <v>162144037.56999999</v>
      </c>
      <c r="T2679" s="2">
        <v>-3582014283.98</v>
      </c>
      <c r="U2679" s="2">
        <v>0</v>
      </c>
      <c r="V2679" s="2">
        <v>-3744158321.5500002</v>
      </c>
      <c r="W2679" s="2">
        <v>0</v>
      </c>
      <c r="X2679" s="2">
        <v>0</v>
      </c>
      <c r="Y2679" s="2">
        <v>162144037.56999999</v>
      </c>
      <c r="Z2679" s="2">
        <v>-3582014283.98</v>
      </c>
      <c r="AA2679" s="2">
        <v>0</v>
      </c>
    </row>
    <row r="2680" spans="1:27" ht="15" customHeight="1" x14ac:dyDescent="0.25">
      <c r="A2680" s="75" t="str">
        <f t="shared" si="123"/>
        <v>LETF50Ignore</v>
      </c>
      <c r="B2680" s="75" t="str">
        <f>VLOOKUP(L2680,Mapping!D:F,3,0)</f>
        <v>Ignore</v>
      </c>
      <c r="C2680" s="75" t="str">
        <f>VLOOKUP(L2680,Mapping!D:G,4,0)</f>
        <v>Ignore</v>
      </c>
      <c r="D2680" s="78">
        <f t="shared" si="124"/>
        <v>0</v>
      </c>
      <c r="E2680" s="78">
        <f t="shared" si="125"/>
        <v>2.0000000000000001E-9</v>
      </c>
      <c r="F2680" s="76" t="str">
        <f>VLOOKUP(L2680,Mapping!D:H,5,0)</f>
        <v>AUM</v>
      </c>
      <c r="G2680" s="1" t="s">
        <v>648</v>
      </c>
      <c r="H2680" s="1" t="s">
        <v>474</v>
      </c>
      <c r="I2680" s="1" t="s">
        <v>477</v>
      </c>
      <c r="J2680" s="6">
        <v>110000</v>
      </c>
      <c r="K2680" s="1" t="s">
        <v>656</v>
      </c>
      <c r="L2680" s="6">
        <v>110100</v>
      </c>
      <c r="M2680" s="2">
        <v>0</v>
      </c>
      <c r="N2680" s="1" t="s">
        <v>657</v>
      </c>
      <c r="O2680" s="1" t="s">
        <v>651</v>
      </c>
      <c r="P2680" s="2">
        <v>0</v>
      </c>
      <c r="Q2680" s="2">
        <v>0.02</v>
      </c>
      <c r="R2680" s="2">
        <v>0</v>
      </c>
      <c r="S2680" s="2">
        <v>0</v>
      </c>
      <c r="T2680" s="2">
        <v>0</v>
      </c>
      <c r="U2680" s="2">
        <v>0.02</v>
      </c>
      <c r="V2680" s="2">
        <v>0</v>
      </c>
      <c r="W2680" s="2">
        <v>0.02</v>
      </c>
      <c r="X2680" s="2">
        <v>0</v>
      </c>
      <c r="Y2680" s="2">
        <v>0</v>
      </c>
      <c r="Z2680" s="2">
        <v>0</v>
      </c>
      <c r="AA2680" s="2">
        <v>0.02</v>
      </c>
    </row>
    <row r="2681" spans="1:27" ht="15" customHeight="1" x14ac:dyDescent="0.25">
      <c r="A2681" s="75" t="str">
        <f t="shared" si="123"/>
        <v>LETF50Ignore</v>
      </c>
      <c r="B2681" s="75" t="str">
        <f>VLOOKUP(L2681,Mapping!D:F,3,0)</f>
        <v>Ignore</v>
      </c>
      <c r="C2681" s="75" t="str">
        <f>VLOOKUP(L2681,Mapping!D:G,4,0)</f>
        <v>Ignore</v>
      </c>
      <c r="D2681" s="78">
        <f t="shared" si="124"/>
        <v>5.6126199999999998E-4</v>
      </c>
      <c r="E2681" s="78">
        <f t="shared" si="125"/>
        <v>-6.2277100000000005E-4</v>
      </c>
      <c r="F2681" s="76" t="str">
        <f>VLOOKUP(L2681,Mapping!D:H,5,0)</f>
        <v>AUM</v>
      </c>
      <c r="G2681" s="1" t="s">
        <v>648</v>
      </c>
      <c r="H2681" s="1" t="s">
        <v>474</v>
      </c>
      <c r="I2681" s="1" t="s">
        <v>477</v>
      </c>
      <c r="J2681" s="6">
        <v>110000</v>
      </c>
      <c r="K2681" s="1" t="s">
        <v>656</v>
      </c>
      <c r="L2681" s="6">
        <v>110116</v>
      </c>
      <c r="M2681" s="2">
        <v>0</v>
      </c>
      <c r="N2681" s="1" t="s">
        <v>659</v>
      </c>
      <c r="O2681" s="1" t="s">
        <v>651</v>
      </c>
      <c r="P2681" s="2">
        <v>-11840.33</v>
      </c>
      <c r="Q2681" s="2">
        <v>0</v>
      </c>
      <c r="R2681" s="2">
        <v>0</v>
      </c>
      <c r="S2681" s="2">
        <v>5612.62</v>
      </c>
      <c r="T2681" s="2">
        <v>-6227.71</v>
      </c>
      <c r="U2681" s="2">
        <v>0</v>
      </c>
      <c r="V2681" s="2">
        <v>-11840.33</v>
      </c>
      <c r="W2681" s="2">
        <v>0</v>
      </c>
      <c r="X2681" s="2">
        <v>0</v>
      </c>
      <c r="Y2681" s="2">
        <v>5612.62</v>
      </c>
      <c r="Z2681" s="2">
        <v>-6227.71</v>
      </c>
      <c r="AA2681" s="2">
        <v>0</v>
      </c>
    </row>
    <row r="2682" spans="1:27" ht="15" customHeight="1" x14ac:dyDescent="0.25">
      <c r="A2682" s="75" t="str">
        <f t="shared" si="123"/>
        <v>LETF50Ignore</v>
      </c>
      <c r="B2682" s="75" t="str">
        <f>VLOOKUP(L2682,Mapping!D:F,3,0)</f>
        <v>Ignore</v>
      </c>
      <c r="C2682" s="75" t="str">
        <f>VLOOKUP(L2682,Mapping!D:G,4,0)</f>
        <v>Ignore</v>
      </c>
      <c r="D2682" s="78">
        <f t="shared" si="124"/>
        <v>-5.2442370000000006E-3</v>
      </c>
      <c r="E2682" s="78">
        <f t="shared" si="125"/>
        <v>-5.2442370000000006E-3</v>
      </c>
      <c r="F2682" s="76" t="str">
        <f>VLOOKUP(L2682,Mapping!D:H,5,0)</f>
        <v>AUM</v>
      </c>
      <c r="G2682" s="1" t="s">
        <v>648</v>
      </c>
      <c r="H2682" s="1" t="s">
        <v>474</v>
      </c>
      <c r="I2682" s="1" t="s">
        <v>477</v>
      </c>
      <c r="J2682" s="6">
        <v>110000</v>
      </c>
      <c r="K2682" s="1" t="s">
        <v>656</v>
      </c>
      <c r="L2682" s="6">
        <v>110125</v>
      </c>
      <c r="M2682" s="2">
        <v>0</v>
      </c>
      <c r="N2682" s="1" t="s">
        <v>1713</v>
      </c>
      <c r="O2682" s="1" t="s">
        <v>651</v>
      </c>
      <c r="P2682" s="2">
        <v>0</v>
      </c>
      <c r="Q2682" s="2">
        <v>0</v>
      </c>
      <c r="R2682" s="2">
        <v>-52442.37</v>
      </c>
      <c r="S2682" s="2">
        <v>0</v>
      </c>
      <c r="T2682" s="2">
        <v>-52442.37</v>
      </c>
      <c r="U2682" s="2">
        <v>0</v>
      </c>
      <c r="V2682" s="2">
        <v>0</v>
      </c>
      <c r="W2682" s="2">
        <v>0</v>
      </c>
      <c r="X2682" s="2">
        <v>-52442.37</v>
      </c>
      <c r="Y2682" s="2">
        <v>0</v>
      </c>
      <c r="Z2682" s="2">
        <v>-52442.37</v>
      </c>
      <c r="AA2682" s="2">
        <v>0</v>
      </c>
    </row>
    <row r="2683" spans="1:27" ht="15" customHeight="1" x14ac:dyDescent="0.25">
      <c r="A2683" s="75" t="str">
        <f t="shared" si="123"/>
        <v>LETF50Ignore</v>
      </c>
      <c r="B2683" s="75" t="str">
        <f>VLOOKUP(L2683,Mapping!D:F,3,0)</f>
        <v>Ignore</v>
      </c>
      <c r="C2683" s="75" t="str">
        <f>VLOOKUP(L2683,Mapping!D:G,4,0)</f>
        <v>Ignore</v>
      </c>
      <c r="D2683" s="78">
        <f t="shared" si="124"/>
        <v>2.6432691190000002</v>
      </c>
      <c r="E2683" s="78">
        <f t="shared" si="125"/>
        <v>-5.5495578000000004E-2</v>
      </c>
      <c r="F2683" s="76" t="str">
        <f>VLOOKUP(L2683,Mapping!D:H,5,0)</f>
        <v>AUM</v>
      </c>
      <c r="G2683" s="1" t="s">
        <v>648</v>
      </c>
      <c r="H2683" s="1" t="s">
        <v>474</v>
      </c>
      <c r="I2683" s="1" t="s">
        <v>477</v>
      </c>
      <c r="J2683" s="6">
        <v>110000</v>
      </c>
      <c r="K2683" s="1" t="s">
        <v>656</v>
      </c>
      <c r="L2683" s="6">
        <v>110247</v>
      </c>
      <c r="M2683" s="2">
        <v>0</v>
      </c>
      <c r="N2683" s="1" t="s">
        <v>660</v>
      </c>
      <c r="O2683" s="1" t="s">
        <v>651</v>
      </c>
      <c r="P2683" s="2">
        <v>-26987646.969999999</v>
      </c>
      <c r="Q2683" s="2">
        <v>0</v>
      </c>
      <c r="R2683" s="2">
        <v>0</v>
      </c>
      <c r="S2683" s="2">
        <v>26432691.190000001</v>
      </c>
      <c r="T2683" s="2">
        <v>-554955.78</v>
      </c>
      <c r="U2683" s="2">
        <v>0</v>
      </c>
      <c r="V2683" s="2">
        <v>-26987646.969999999</v>
      </c>
      <c r="W2683" s="2">
        <v>0</v>
      </c>
      <c r="X2683" s="2">
        <v>0</v>
      </c>
      <c r="Y2683" s="2">
        <v>26432691.190000001</v>
      </c>
      <c r="Z2683" s="2">
        <v>-554955.78</v>
      </c>
      <c r="AA2683" s="2">
        <v>0</v>
      </c>
    </row>
    <row r="2684" spans="1:27" ht="15" customHeight="1" x14ac:dyDescent="0.25">
      <c r="A2684" s="75" t="str">
        <f t="shared" si="123"/>
        <v>LETF50Ignore</v>
      </c>
      <c r="B2684" s="75" t="str">
        <f>VLOOKUP(L2684,Mapping!D:F,3,0)</f>
        <v>Ignore</v>
      </c>
      <c r="C2684" s="75" t="str">
        <f>VLOOKUP(L2684,Mapping!D:G,4,0)</f>
        <v>Ignore</v>
      </c>
      <c r="D2684" s="78">
        <f t="shared" si="124"/>
        <v>-0.52192441000000001</v>
      </c>
      <c r="E2684" s="78">
        <f t="shared" si="125"/>
        <v>-0.63977940999999994</v>
      </c>
      <c r="F2684" s="76" t="str">
        <f>VLOOKUP(L2684,Mapping!D:H,5,0)</f>
        <v>AUM</v>
      </c>
      <c r="G2684" s="1" t="s">
        <v>648</v>
      </c>
      <c r="H2684" s="1" t="s">
        <v>474</v>
      </c>
      <c r="I2684" s="1" t="s">
        <v>477</v>
      </c>
      <c r="J2684" s="6">
        <v>132000</v>
      </c>
      <c r="K2684" s="1" t="s">
        <v>661</v>
      </c>
      <c r="L2684" s="6">
        <v>132100</v>
      </c>
      <c r="M2684" s="2">
        <v>0</v>
      </c>
      <c r="N2684" s="1" t="s">
        <v>809</v>
      </c>
      <c r="O2684" s="1" t="s">
        <v>651</v>
      </c>
      <c r="P2684" s="2">
        <v>-1178550</v>
      </c>
      <c r="Q2684" s="2">
        <v>0</v>
      </c>
      <c r="R2684" s="2">
        <v>-5219244.0999999996</v>
      </c>
      <c r="S2684" s="2">
        <v>0</v>
      </c>
      <c r="T2684" s="2">
        <v>-6397794.0999999996</v>
      </c>
      <c r="U2684" s="2">
        <v>0</v>
      </c>
      <c r="V2684" s="2">
        <v>-1178550</v>
      </c>
      <c r="W2684" s="2">
        <v>0</v>
      </c>
      <c r="X2684" s="2">
        <v>-5219244.0999999996</v>
      </c>
      <c r="Y2684" s="2">
        <v>0</v>
      </c>
      <c r="Z2684" s="2">
        <v>-6397794.0999999996</v>
      </c>
      <c r="AA2684" s="2">
        <v>0</v>
      </c>
    </row>
    <row r="2685" spans="1:27" ht="15" customHeight="1" x14ac:dyDescent="0.25">
      <c r="A2685" s="75" t="str">
        <f t="shared" si="123"/>
        <v>LETF50Ignore</v>
      </c>
      <c r="B2685" s="75" t="str">
        <f>VLOOKUP(L2685,Mapping!D:F,3,0)</f>
        <v>Ignore</v>
      </c>
      <c r="C2685" s="75" t="str">
        <f>VLOOKUP(L2685,Mapping!D:G,4,0)</f>
        <v>Ignore</v>
      </c>
      <c r="D2685" s="78">
        <f t="shared" si="124"/>
        <v>0.03</v>
      </c>
      <c r="E2685" s="78">
        <f t="shared" si="125"/>
        <v>0.03</v>
      </c>
      <c r="F2685" s="76" t="str">
        <f>VLOOKUP(L2685,Mapping!D:H,5,0)</f>
        <v>AUM</v>
      </c>
      <c r="G2685" s="1" t="s">
        <v>648</v>
      </c>
      <c r="H2685" s="1" t="s">
        <v>474</v>
      </c>
      <c r="I2685" s="1" t="s">
        <v>477</v>
      </c>
      <c r="J2685" s="6">
        <v>132000</v>
      </c>
      <c r="K2685" s="1" t="s">
        <v>661</v>
      </c>
      <c r="L2685" s="6">
        <v>132121</v>
      </c>
      <c r="M2685" s="2">
        <v>0</v>
      </c>
      <c r="N2685" s="1" t="s">
        <v>662</v>
      </c>
      <c r="O2685" s="1" t="s">
        <v>651</v>
      </c>
      <c r="P2685" s="2">
        <v>0</v>
      </c>
      <c r="Q2685" s="2">
        <v>0</v>
      </c>
      <c r="R2685" s="2">
        <v>0</v>
      </c>
      <c r="S2685" s="2">
        <v>300000</v>
      </c>
      <c r="T2685" s="2">
        <v>0</v>
      </c>
      <c r="U2685" s="2">
        <v>300000</v>
      </c>
      <c r="V2685" s="2">
        <v>0</v>
      </c>
      <c r="W2685" s="2">
        <v>0</v>
      </c>
      <c r="X2685" s="2">
        <v>0</v>
      </c>
      <c r="Y2685" s="2">
        <v>300000</v>
      </c>
      <c r="Z2685" s="2">
        <v>0</v>
      </c>
      <c r="AA2685" s="2">
        <v>300000</v>
      </c>
    </row>
    <row r="2686" spans="1:27" ht="15" customHeight="1" x14ac:dyDescent="0.25">
      <c r="A2686" s="75" t="str">
        <f t="shared" si="123"/>
        <v>LETF50Ignore</v>
      </c>
      <c r="B2686" s="75" t="str">
        <f>VLOOKUP(L2686,Mapping!D:F,3,0)</f>
        <v>Ignore</v>
      </c>
      <c r="C2686" s="75" t="str">
        <f>VLOOKUP(L2686,Mapping!D:G,4,0)</f>
        <v>Ignore</v>
      </c>
      <c r="D2686" s="78">
        <f t="shared" si="124"/>
        <v>4.0729999999999998E-4</v>
      </c>
      <c r="E2686" s="78">
        <f t="shared" si="125"/>
        <v>0</v>
      </c>
      <c r="F2686" s="76" t="str">
        <f>VLOOKUP(L2686,Mapping!D:H,5,0)</f>
        <v>AUM</v>
      </c>
      <c r="G2686" s="1" t="s">
        <v>648</v>
      </c>
      <c r="H2686" s="1" t="s">
        <v>474</v>
      </c>
      <c r="I2686" s="1" t="s">
        <v>477</v>
      </c>
      <c r="J2686" s="6">
        <v>132000</v>
      </c>
      <c r="K2686" s="1" t="s">
        <v>661</v>
      </c>
      <c r="L2686" s="6">
        <v>132150</v>
      </c>
      <c r="M2686" s="2">
        <v>0</v>
      </c>
      <c r="N2686" s="1" t="s">
        <v>875</v>
      </c>
      <c r="O2686" s="1" t="s">
        <v>651</v>
      </c>
      <c r="P2686" s="2">
        <v>-4073</v>
      </c>
      <c r="Q2686" s="2">
        <v>0</v>
      </c>
      <c r="R2686" s="2">
        <v>0</v>
      </c>
      <c r="S2686" s="2">
        <v>4073</v>
      </c>
      <c r="T2686" s="2">
        <v>0</v>
      </c>
      <c r="U2686" s="2">
        <v>0</v>
      </c>
      <c r="V2686" s="2">
        <v>-4073</v>
      </c>
      <c r="W2686" s="2">
        <v>0</v>
      </c>
      <c r="X2686" s="2">
        <v>0</v>
      </c>
      <c r="Y2686" s="2">
        <v>4073</v>
      </c>
      <c r="Z2686" s="2">
        <v>0</v>
      </c>
      <c r="AA2686" s="2">
        <v>0</v>
      </c>
    </row>
    <row r="2687" spans="1:27" ht="15" customHeight="1" x14ac:dyDescent="0.25">
      <c r="A2687" s="75" t="str">
        <f t="shared" si="123"/>
        <v>LETF50Ignore</v>
      </c>
      <c r="B2687" s="75" t="str">
        <f>VLOOKUP(L2687,Mapping!D:F,3,0)</f>
        <v>Ignore</v>
      </c>
      <c r="C2687" s="75" t="str">
        <f>VLOOKUP(L2687,Mapping!D:G,4,0)</f>
        <v>Ignore</v>
      </c>
      <c r="D2687" s="78">
        <f t="shared" si="124"/>
        <v>-7.168021000000001E-3</v>
      </c>
      <c r="E2687" s="78">
        <f t="shared" si="125"/>
        <v>-5.4504098000000001E-2</v>
      </c>
      <c r="F2687" s="76" t="str">
        <f>VLOOKUP(L2687,Mapping!D:H,5,0)</f>
        <v>AUM</v>
      </c>
      <c r="G2687" s="1" t="s">
        <v>648</v>
      </c>
      <c r="H2687" s="1" t="s">
        <v>474</v>
      </c>
      <c r="I2687" s="1" t="s">
        <v>477</v>
      </c>
      <c r="J2687" s="6">
        <v>140000</v>
      </c>
      <c r="K2687" s="1" t="s">
        <v>665</v>
      </c>
      <c r="L2687" s="6">
        <v>140500</v>
      </c>
      <c r="M2687" s="2">
        <v>0</v>
      </c>
      <c r="N2687" s="1" t="s">
        <v>670</v>
      </c>
      <c r="O2687" s="1" t="s">
        <v>651</v>
      </c>
      <c r="P2687" s="2">
        <v>-473360.77</v>
      </c>
      <c r="Q2687" s="2">
        <v>0</v>
      </c>
      <c r="R2687" s="2">
        <v>-71680.210000000006</v>
      </c>
      <c r="S2687" s="2">
        <v>0</v>
      </c>
      <c r="T2687" s="2">
        <v>-545040.98</v>
      </c>
      <c r="U2687" s="2">
        <v>0</v>
      </c>
      <c r="V2687" s="2">
        <v>-473360.77</v>
      </c>
      <c r="W2687" s="2">
        <v>0</v>
      </c>
      <c r="X2687" s="2">
        <v>-71680.210000000006</v>
      </c>
      <c r="Y2687" s="2">
        <v>0</v>
      </c>
      <c r="Z2687" s="2">
        <v>-545040.98</v>
      </c>
      <c r="AA2687" s="2">
        <v>0</v>
      </c>
    </row>
    <row r="2688" spans="1:27" ht="15" customHeight="1" x14ac:dyDescent="0.25">
      <c r="A2688" s="75" t="str">
        <f t="shared" si="123"/>
        <v>LETF50Ignore</v>
      </c>
      <c r="B2688" s="75" t="str">
        <f>VLOOKUP(L2688,Mapping!D:F,3,0)</f>
        <v>Ignore</v>
      </c>
      <c r="C2688" s="75" t="str">
        <f>VLOOKUP(L2688,Mapping!D:G,4,0)</f>
        <v>Ignore</v>
      </c>
      <c r="D2688" s="78">
        <f t="shared" si="124"/>
        <v>0</v>
      </c>
      <c r="E2688" s="78">
        <f t="shared" si="125"/>
        <v>-1.7E-8</v>
      </c>
      <c r="F2688" s="76" t="str">
        <f>VLOOKUP(L2688,Mapping!D:H,5,0)</f>
        <v>AUM</v>
      </c>
      <c r="G2688" s="1" t="s">
        <v>648</v>
      </c>
      <c r="H2688" s="1" t="s">
        <v>474</v>
      </c>
      <c r="I2688" s="1" t="s">
        <v>477</v>
      </c>
      <c r="J2688" s="6">
        <v>152000</v>
      </c>
      <c r="K2688" s="1" t="s">
        <v>671</v>
      </c>
      <c r="L2688" s="6">
        <v>152232</v>
      </c>
      <c r="M2688" s="2">
        <v>0</v>
      </c>
      <c r="N2688" s="1" t="s">
        <v>675</v>
      </c>
      <c r="O2688" s="1" t="s">
        <v>651</v>
      </c>
      <c r="P2688" s="2">
        <v>-0.17</v>
      </c>
      <c r="Q2688" s="2">
        <v>0</v>
      </c>
      <c r="R2688" s="2">
        <v>0</v>
      </c>
      <c r="S2688" s="2">
        <v>0</v>
      </c>
      <c r="T2688" s="2">
        <v>-0.17</v>
      </c>
      <c r="U2688" s="2">
        <v>0</v>
      </c>
      <c r="V2688" s="2">
        <v>-0.17</v>
      </c>
      <c r="W2688" s="2">
        <v>0</v>
      </c>
      <c r="X2688" s="2">
        <v>0</v>
      </c>
      <c r="Y2688" s="2">
        <v>0</v>
      </c>
      <c r="Z2688" s="2">
        <v>-0.17</v>
      </c>
      <c r="AA2688" s="2">
        <v>0</v>
      </c>
    </row>
    <row r="2689" spans="1:27" ht="15" customHeight="1" x14ac:dyDescent="0.25">
      <c r="A2689" s="75" t="str">
        <f t="shared" si="123"/>
        <v>LETF50Ignore</v>
      </c>
      <c r="B2689" s="75" t="str">
        <f>VLOOKUP(L2689,Mapping!D:F,3,0)</f>
        <v>Ignore</v>
      </c>
      <c r="C2689" s="75" t="str">
        <f>VLOOKUP(L2689,Mapping!D:G,4,0)</f>
        <v>Ignore</v>
      </c>
      <c r="D2689" s="78">
        <f t="shared" si="124"/>
        <v>2.4237200000000003E-4</v>
      </c>
      <c r="E2689" s="78">
        <f t="shared" si="125"/>
        <v>-5.0610000000000003E-6</v>
      </c>
      <c r="F2689" s="76" t="str">
        <f>VLOOKUP(L2689,Mapping!D:H,5,0)</f>
        <v>AUM</v>
      </c>
      <c r="G2689" s="1" t="s">
        <v>648</v>
      </c>
      <c r="H2689" s="1" t="s">
        <v>474</v>
      </c>
      <c r="I2689" s="1" t="s">
        <v>477</v>
      </c>
      <c r="J2689" s="6">
        <v>152000</v>
      </c>
      <c r="K2689" s="1" t="s">
        <v>671</v>
      </c>
      <c r="L2689" s="6">
        <v>152248</v>
      </c>
      <c r="M2689" s="2">
        <v>0</v>
      </c>
      <c r="N2689" s="1" t="s">
        <v>676</v>
      </c>
      <c r="O2689" s="1" t="s">
        <v>651</v>
      </c>
      <c r="P2689" s="2">
        <v>-2474.33</v>
      </c>
      <c r="Q2689" s="2">
        <v>0</v>
      </c>
      <c r="R2689" s="2">
        <v>0</v>
      </c>
      <c r="S2689" s="2">
        <v>2423.7200000000003</v>
      </c>
      <c r="T2689" s="2">
        <v>-50.61</v>
      </c>
      <c r="U2689" s="2">
        <v>0</v>
      </c>
      <c r="V2689" s="2">
        <v>-2474.33</v>
      </c>
      <c r="W2689" s="2">
        <v>0</v>
      </c>
      <c r="X2689" s="2">
        <v>0</v>
      </c>
      <c r="Y2689" s="2">
        <v>2423.7200000000003</v>
      </c>
      <c r="Z2689" s="2">
        <v>-50.61</v>
      </c>
      <c r="AA2689" s="2">
        <v>0</v>
      </c>
    </row>
    <row r="2690" spans="1:27" ht="15" customHeight="1" x14ac:dyDescent="0.25">
      <c r="A2690" s="75" t="str">
        <f t="shared" si="123"/>
        <v>LETF50Ignore</v>
      </c>
      <c r="B2690" s="75" t="str">
        <f>VLOOKUP(L2690,Mapping!D:F,3,0)</f>
        <v>Ignore</v>
      </c>
      <c r="C2690" s="75" t="str">
        <f>VLOOKUP(L2690,Mapping!D:G,4,0)</f>
        <v>Ignore</v>
      </c>
      <c r="D2690" s="78">
        <f t="shared" si="124"/>
        <v>2.2492727129999999</v>
      </c>
      <c r="E2690" s="78">
        <f t="shared" si="125"/>
        <v>-287.45233749200003</v>
      </c>
      <c r="F2690" s="76" t="str">
        <f>VLOOKUP(L2690,Mapping!D:H,5,0)</f>
        <v>AUM</v>
      </c>
      <c r="G2690" s="1" t="s">
        <v>648</v>
      </c>
      <c r="H2690" s="1" t="s">
        <v>474</v>
      </c>
      <c r="I2690" s="1" t="s">
        <v>477</v>
      </c>
      <c r="J2690" s="6">
        <v>160000</v>
      </c>
      <c r="K2690" s="1" t="s">
        <v>677</v>
      </c>
      <c r="L2690" s="6">
        <v>161100</v>
      </c>
      <c r="M2690" s="2">
        <v>0</v>
      </c>
      <c r="N2690" s="1" t="s">
        <v>811</v>
      </c>
      <c r="O2690" s="1" t="s">
        <v>651</v>
      </c>
      <c r="P2690" s="2">
        <v>-2897016102.0500002</v>
      </c>
      <c r="Q2690" s="2">
        <v>0</v>
      </c>
      <c r="R2690" s="2">
        <v>0</v>
      </c>
      <c r="S2690" s="2">
        <v>22492727.129999999</v>
      </c>
      <c r="T2690" s="2">
        <v>-2874523374.9200001</v>
      </c>
      <c r="U2690" s="2">
        <v>0</v>
      </c>
      <c r="V2690" s="2">
        <v>-2897016102.0500002</v>
      </c>
      <c r="W2690" s="2">
        <v>0</v>
      </c>
      <c r="X2690" s="2">
        <v>0</v>
      </c>
      <c r="Y2690" s="2">
        <v>22492727.129999999</v>
      </c>
      <c r="Z2690" s="2">
        <v>-2874523374.9200001</v>
      </c>
      <c r="AA2690" s="2">
        <v>0</v>
      </c>
    </row>
    <row r="2691" spans="1:27" ht="15" customHeight="1" x14ac:dyDescent="0.25">
      <c r="A2691" s="75" t="str">
        <f t="shared" si="123"/>
        <v>LETF50Ignore</v>
      </c>
      <c r="B2691" s="75" t="str">
        <f>VLOOKUP(L2691,Mapping!D:F,3,0)</f>
        <v>Ignore</v>
      </c>
      <c r="C2691" s="75" t="str">
        <f>VLOOKUP(L2691,Mapping!D:G,4,0)</f>
        <v>Ignore</v>
      </c>
      <c r="D2691" s="78">
        <f t="shared" si="124"/>
        <v>-0.21900437999999997</v>
      </c>
      <c r="E2691" s="78">
        <f t="shared" si="125"/>
        <v>-0.21900437999999997</v>
      </c>
      <c r="F2691" s="76" t="str">
        <f>VLOOKUP(L2691,Mapping!D:H,5,0)</f>
        <v>AUM</v>
      </c>
      <c r="G2691" s="1" t="s">
        <v>648</v>
      </c>
      <c r="H2691" s="1" t="s">
        <v>474</v>
      </c>
      <c r="I2691" s="1" t="s">
        <v>477</v>
      </c>
      <c r="J2691" s="6">
        <v>160000</v>
      </c>
      <c r="K2691" s="1" t="s">
        <v>677</v>
      </c>
      <c r="L2691" s="6">
        <v>161120</v>
      </c>
      <c r="M2691" s="2">
        <v>0</v>
      </c>
      <c r="N2691" s="1" t="s">
        <v>927</v>
      </c>
      <c r="O2691" s="1" t="s">
        <v>651</v>
      </c>
      <c r="P2691" s="2">
        <v>0</v>
      </c>
      <c r="Q2691" s="2">
        <v>0</v>
      </c>
      <c r="R2691" s="2">
        <v>-2190043.7999999998</v>
      </c>
      <c r="S2691" s="2">
        <v>0</v>
      </c>
      <c r="T2691" s="2">
        <v>-2190043.7999999998</v>
      </c>
      <c r="U2691" s="2">
        <v>0</v>
      </c>
      <c r="V2691" s="2">
        <v>0</v>
      </c>
      <c r="W2691" s="2">
        <v>0</v>
      </c>
      <c r="X2691" s="2">
        <v>-2190043.7999999998</v>
      </c>
      <c r="Y2691" s="2">
        <v>0</v>
      </c>
      <c r="Z2691" s="2">
        <v>-2190043.7999999998</v>
      </c>
      <c r="AA2691" s="2">
        <v>0</v>
      </c>
    </row>
    <row r="2692" spans="1:27" ht="15" customHeight="1" x14ac:dyDescent="0.25">
      <c r="A2692" s="75" t="str">
        <f t="shared" ref="A2692:A2755" si="126">H2692&amp;B2692</f>
        <v>LETF50Ignore</v>
      </c>
      <c r="B2692" s="75" t="str">
        <f>VLOOKUP(L2692,Mapping!D:F,3,0)</f>
        <v>Ignore</v>
      </c>
      <c r="C2692" s="75" t="str">
        <f>VLOOKUP(L2692,Mapping!D:G,4,0)</f>
        <v>Ignore</v>
      </c>
      <c r="D2692" s="78">
        <f t="shared" ref="D2692:D2755" si="127">(X2692+Y2692)/10000000</f>
        <v>9.8514600000000011E-4</v>
      </c>
      <c r="E2692" s="78">
        <f t="shared" ref="E2692:E2755" si="128">(Z2692+AA2692)/10000000</f>
        <v>4.8514599999999999E-4</v>
      </c>
      <c r="F2692" s="76" t="str">
        <f>VLOOKUP(L2692,Mapping!D:H,5,0)</f>
        <v>AUM</v>
      </c>
      <c r="G2692" s="1" t="s">
        <v>648</v>
      </c>
      <c r="H2692" s="1" t="s">
        <v>474</v>
      </c>
      <c r="I2692" s="1" t="s">
        <v>477</v>
      </c>
      <c r="J2692" s="6">
        <v>212000</v>
      </c>
      <c r="K2692" s="1" t="s">
        <v>681</v>
      </c>
      <c r="L2692" s="6">
        <v>210123</v>
      </c>
      <c r="M2692" s="2">
        <v>0</v>
      </c>
      <c r="N2692" s="1" t="s">
        <v>1458</v>
      </c>
      <c r="O2692" s="1" t="s">
        <v>651</v>
      </c>
      <c r="P2692" s="2">
        <v>-5000</v>
      </c>
      <c r="Q2692" s="2">
        <v>0</v>
      </c>
      <c r="R2692" s="2">
        <v>0</v>
      </c>
      <c r="S2692" s="2">
        <v>9851.4600000000009</v>
      </c>
      <c r="T2692" s="2">
        <v>0</v>
      </c>
      <c r="U2692" s="2">
        <v>4851.46</v>
      </c>
      <c r="V2692" s="2">
        <v>-5000</v>
      </c>
      <c r="W2692" s="2">
        <v>0</v>
      </c>
      <c r="X2692" s="2">
        <v>0</v>
      </c>
      <c r="Y2692" s="2">
        <v>9851.4600000000009</v>
      </c>
      <c r="Z2692" s="2">
        <v>0</v>
      </c>
      <c r="AA2692" s="2">
        <v>4851.46</v>
      </c>
    </row>
    <row r="2693" spans="1:27" ht="15" customHeight="1" x14ac:dyDescent="0.25">
      <c r="A2693" s="75" t="str">
        <f t="shared" si="126"/>
        <v>LETF50Ignore</v>
      </c>
      <c r="B2693" s="75" t="str">
        <f>VLOOKUP(L2693,Mapping!D:F,3,0)</f>
        <v>Ignore</v>
      </c>
      <c r="C2693" s="75" t="str">
        <f>VLOOKUP(L2693,Mapping!D:G,4,0)</f>
        <v>Ignore</v>
      </c>
      <c r="D2693" s="78">
        <f t="shared" si="127"/>
        <v>-3.5694999999999996E-5</v>
      </c>
      <c r="E2693" s="78">
        <f t="shared" si="128"/>
        <v>0</v>
      </c>
      <c r="F2693" s="76" t="str">
        <f>VLOOKUP(L2693,Mapping!D:H,5,0)</f>
        <v>AUM</v>
      </c>
      <c r="G2693" s="1" t="s">
        <v>648</v>
      </c>
      <c r="H2693" s="1" t="s">
        <v>474</v>
      </c>
      <c r="I2693" s="1" t="s">
        <v>477</v>
      </c>
      <c r="J2693" s="6">
        <v>212000</v>
      </c>
      <c r="K2693" s="1" t="s">
        <v>681</v>
      </c>
      <c r="L2693" s="6">
        <v>211114</v>
      </c>
      <c r="M2693" s="2">
        <v>0</v>
      </c>
      <c r="N2693" s="1" t="s">
        <v>787</v>
      </c>
      <c r="O2693" s="1" t="s">
        <v>651</v>
      </c>
      <c r="P2693" s="2">
        <v>0</v>
      </c>
      <c r="Q2693" s="2">
        <v>356.95</v>
      </c>
      <c r="R2693" s="2">
        <v>-356.95</v>
      </c>
      <c r="S2693" s="2">
        <v>0</v>
      </c>
      <c r="T2693" s="2">
        <v>0</v>
      </c>
      <c r="U2693" s="2">
        <v>0</v>
      </c>
      <c r="V2693" s="2">
        <v>0</v>
      </c>
      <c r="W2693" s="2">
        <v>356.95</v>
      </c>
      <c r="X2693" s="2">
        <v>-356.95</v>
      </c>
      <c r="Y2693" s="2">
        <v>0</v>
      </c>
      <c r="Z2693" s="2">
        <v>0</v>
      </c>
      <c r="AA2693" s="2">
        <v>0</v>
      </c>
    </row>
    <row r="2694" spans="1:27" ht="15" customHeight="1" x14ac:dyDescent="0.25">
      <c r="A2694" s="75" t="str">
        <f t="shared" si="126"/>
        <v>LETF50Ignore</v>
      </c>
      <c r="B2694" s="75" t="str">
        <f>VLOOKUP(L2694,Mapping!D:F,3,0)</f>
        <v>Ignore</v>
      </c>
      <c r="C2694" s="75" t="str">
        <f>VLOOKUP(L2694,Mapping!D:G,4,0)</f>
        <v>Ignore</v>
      </c>
      <c r="D2694" s="78">
        <f t="shared" si="127"/>
        <v>-1.9133869999999999E-3</v>
      </c>
      <c r="E2694" s="78">
        <f t="shared" si="128"/>
        <v>6.1999999999999999E-8</v>
      </c>
      <c r="F2694" s="76" t="str">
        <f>VLOOKUP(L2694,Mapping!D:H,5,0)</f>
        <v>AUM</v>
      </c>
      <c r="G2694" s="1" t="s">
        <v>648</v>
      </c>
      <c r="H2694" s="1" t="s">
        <v>474</v>
      </c>
      <c r="I2694" s="1" t="s">
        <v>477</v>
      </c>
      <c r="J2694" s="6">
        <v>212000</v>
      </c>
      <c r="K2694" s="1" t="s">
        <v>681</v>
      </c>
      <c r="L2694" s="6">
        <v>212101</v>
      </c>
      <c r="M2694" s="2">
        <v>0</v>
      </c>
      <c r="N2694" s="1" t="s">
        <v>684</v>
      </c>
      <c r="O2694" s="1" t="s">
        <v>651</v>
      </c>
      <c r="P2694" s="2">
        <v>0</v>
      </c>
      <c r="Q2694" s="2">
        <v>19134.490000000002</v>
      </c>
      <c r="R2694" s="2">
        <v>-19133.87</v>
      </c>
      <c r="S2694" s="2">
        <v>0</v>
      </c>
      <c r="T2694" s="2">
        <v>0</v>
      </c>
      <c r="U2694" s="2">
        <v>0.62</v>
      </c>
      <c r="V2694" s="2">
        <v>0</v>
      </c>
      <c r="W2694" s="2">
        <v>19134.490000000002</v>
      </c>
      <c r="X2694" s="2">
        <v>-19133.87</v>
      </c>
      <c r="Y2694" s="2">
        <v>0</v>
      </c>
      <c r="Z2694" s="2">
        <v>0</v>
      </c>
      <c r="AA2694" s="2">
        <v>0.62</v>
      </c>
    </row>
    <row r="2695" spans="1:27" ht="15" customHeight="1" x14ac:dyDescent="0.25">
      <c r="A2695" s="75" t="str">
        <f t="shared" si="126"/>
        <v>LETF50Ignore</v>
      </c>
      <c r="B2695" s="75" t="str">
        <f>VLOOKUP(L2695,Mapping!D:F,3,0)</f>
        <v>Ignore</v>
      </c>
      <c r="C2695" s="75" t="str">
        <f>VLOOKUP(L2695,Mapping!D:G,4,0)</f>
        <v>Ignore</v>
      </c>
      <c r="D2695" s="78">
        <f t="shared" si="127"/>
        <v>-7.3035000000000005E-4</v>
      </c>
      <c r="E2695" s="78">
        <f t="shared" si="128"/>
        <v>0</v>
      </c>
      <c r="F2695" s="76" t="str">
        <f>VLOOKUP(L2695,Mapping!D:H,5,0)</f>
        <v>AUM</v>
      </c>
      <c r="G2695" s="1" t="s">
        <v>648</v>
      </c>
      <c r="H2695" s="1" t="s">
        <v>474</v>
      </c>
      <c r="I2695" s="1" t="s">
        <v>477</v>
      </c>
      <c r="J2695" s="6">
        <v>212000</v>
      </c>
      <c r="K2695" s="1" t="s">
        <v>681</v>
      </c>
      <c r="L2695" s="6">
        <v>212109</v>
      </c>
      <c r="M2695" s="2">
        <v>0</v>
      </c>
      <c r="N2695" s="1" t="s">
        <v>1659</v>
      </c>
      <c r="O2695" s="1" t="s">
        <v>651</v>
      </c>
      <c r="P2695" s="2">
        <v>0</v>
      </c>
      <c r="Q2695" s="2">
        <v>7303.5</v>
      </c>
      <c r="R2695" s="2">
        <v>-7303.5</v>
      </c>
      <c r="S2695" s="2">
        <v>0</v>
      </c>
      <c r="T2695" s="2">
        <v>0</v>
      </c>
      <c r="U2695" s="2">
        <v>0</v>
      </c>
      <c r="V2695" s="2">
        <v>0</v>
      </c>
      <c r="W2695" s="2">
        <v>7303.5</v>
      </c>
      <c r="X2695" s="2">
        <v>-7303.5</v>
      </c>
      <c r="Y2695" s="2">
        <v>0</v>
      </c>
      <c r="Z2695" s="2">
        <v>0</v>
      </c>
      <c r="AA2695" s="2">
        <v>0</v>
      </c>
    </row>
    <row r="2696" spans="1:27" ht="15" customHeight="1" x14ac:dyDescent="0.25">
      <c r="A2696" s="75" t="str">
        <f t="shared" si="126"/>
        <v>LETF50Ignore</v>
      </c>
      <c r="B2696" s="75" t="str">
        <f>VLOOKUP(L2696,Mapping!D:F,3,0)</f>
        <v>Ignore</v>
      </c>
      <c r="C2696" s="75" t="str">
        <f>VLOOKUP(L2696,Mapping!D:G,4,0)</f>
        <v>Ignore</v>
      </c>
      <c r="D2696" s="78">
        <f t="shared" si="127"/>
        <v>-4.7199999999999998E-4</v>
      </c>
      <c r="E2696" s="78">
        <f t="shared" si="128"/>
        <v>0</v>
      </c>
      <c r="F2696" s="76" t="str">
        <f>VLOOKUP(L2696,Mapping!D:H,5,0)</f>
        <v>AUM</v>
      </c>
      <c r="G2696" s="1" t="s">
        <v>648</v>
      </c>
      <c r="H2696" s="1" t="s">
        <v>474</v>
      </c>
      <c r="I2696" s="1" t="s">
        <v>477</v>
      </c>
      <c r="J2696" s="6">
        <v>212000</v>
      </c>
      <c r="K2696" s="1" t="s">
        <v>681</v>
      </c>
      <c r="L2696" s="6">
        <v>212118</v>
      </c>
      <c r="M2696" s="2">
        <v>0</v>
      </c>
      <c r="N2696" s="1" t="s">
        <v>1715</v>
      </c>
      <c r="O2696" s="1" t="s">
        <v>651</v>
      </c>
      <c r="P2696" s="2">
        <v>0</v>
      </c>
      <c r="Q2696" s="2">
        <v>4720</v>
      </c>
      <c r="R2696" s="2">
        <v>-4720</v>
      </c>
      <c r="S2696" s="2">
        <v>0</v>
      </c>
      <c r="T2696" s="2">
        <v>0</v>
      </c>
      <c r="U2696" s="2">
        <v>0</v>
      </c>
      <c r="V2696" s="2">
        <v>0</v>
      </c>
      <c r="W2696" s="2">
        <v>4720</v>
      </c>
      <c r="X2696" s="2">
        <v>-4720</v>
      </c>
      <c r="Y2696" s="2">
        <v>0</v>
      </c>
      <c r="Z2696" s="2">
        <v>0</v>
      </c>
      <c r="AA2696" s="2">
        <v>0</v>
      </c>
    </row>
    <row r="2697" spans="1:27" ht="15" customHeight="1" x14ac:dyDescent="0.25">
      <c r="A2697" s="75" t="str">
        <f t="shared" si="126"/>
        <v>LETF50Ignore</v>
      </c>
      <c r="B2697" s="75" t="str">
        <f>VLOOKUP(L2697,Mapping!D:F,3,0)</f>
        <v>Ignore</v>
      </c>
      <c r="C2697" s="75" t="str">
        <f>VLOOKUP(L2697,Mapping!D:G,4,0)</f>
        <v>Ignore</v>
      </c>
      <c r="D2697" s="78">
        <f t="shared" si="127"/>
        <v>-3.1781999999999999E-3</v>
      </c>
      <c r="E2697" s="78">
        <f t="shared" si="128"/>
        <v>0</v>
      </c>
      <c r="F2697" s="76" t="str">
        <f>VLOOKUP(L2697,Mapping!D:H,5,0)</f>
        <v>AUM</v>
      </c>
      <c r="G2697" s="1" t="s">
        <v>648</v>
      </c>
      <c r="H2697" s="1" t="s">
        <v>474</v>
      </c>
      <c r="I2697" s="1" t="s">
        <v>477</v>
      </c>
      <c r="J2697" s="6">
        <v>212000</v>
      </c>
      <c r="K2697" s="1" t="s">
        <v>681</v>
      </c>
      <c r="L2697" s="6">
        <v>212150</v>
      </c>
      <c r="M2697" s="2">
        <v>0</v>
      </c>
      <c r="N2697" s="1" t="s">
        <v>907</v>
      </c>
      <c r="O2697" s="1" t="s">
        <v>651</v>
      </c>
      <c r="P2697" s="2">
        <v>0</v>
      </c>
      <c r="Q2697" s="2">
        <v>31782</v>
      </c>
      <c r="R2697" s="2">
        <v>-31782</v>
      </c>
      <c r="S2697" s="2">
        <v>0</v>
      </c>
      <c r="T2697" s="2">
        <v>0</v>
      </c>
      <c r="U2697" s="2">
        <v>0</v>
      </c>
      <c r="V2697" s="2">
        <v>0</v>
      </c>
      <c r="W2697" s="2">
        <v>31782</v>
      </c>
      <c r="X2697" s="2">
        <v>-31782</v>
      </c>
      <c r="Y2697" s="2">
        <v>0</v>
      </c>
      <c r="Z2697" s="2">
        <v>0</v>
      </c>
      <c r="AA2697" s="2">
        <v>0</v>
      </c>
    </row>
    <row r="2698" spans="1:27" ht="15" customHeight="1" x14ac:dyDescent="0.25">
      <c r="A2698" s="75" t="str">
        <f t="shared" si="126"/>
        <v>LETF50Ignore</v>
      </c>
      <c r="B2698" s="75" t="str">
        <f>VLOOKUP(L2698,Mapping!D:F,3,0)</f>
        <v>Ignore</v>
      </c>
      <c r="C2698" s="75" t="str">
        <f>VLOOKUP(L2698,Mapping!D:G,4,0)</f>
        <v>Ignore</v>
      </c>
      <c r="D2698" s="78">
        <f t="shared" si="127"/>
        <v>-6.8433E-5</v>
      </c>
      <c r="E2698" s="78">
        <f t="shared" si="128"/>
        <v>1.73413E-4</v>
      </c>
      <c r="F2698" s="76" t="str">
        <f>VLOOKUP(L2698,Mapping!D:H,5,0)</f>
        <v>AUM</v>
      </c>
      <c r="G2698" s="1" t="s">
        <v>648</v>
      </c>
      <c r="H2698" s="1" t="s">
        <v>474</v>
      </c>
      <c r="I2698" s="1" t="s">
        <v>477</v>
      </c>
      <c r="J2698" s="6">
        <v>212000</v>
      </c>
      <c r="K2698" s="1" t="s">
        <v>681</v>
      </c>
      <c r="L2698" s="6">
        <v>212185</v>
      </c>
      <c r="M2698" s="2">
        <v>0</v>
      </c>
      <c r="N2698" s="1" t="s">
        <v>1020</v>
      </c>
      <c r="O2698" s="1" t="s">
        <v>651</v>
      </c>
      <c r="P2698" s="2">
        <v>0</v>
      </c>
      <c r="Q2698" s="2">
        <v>2418.46</v>
      </c>
      <c r="R2698" s="2">
        <v>-684.33</v>
      </c>
      <c r="S2698" s="2">
        <v>0</v>
      </c>
      <c r="T2698" s="2">
        <v>0</v>
      </c>
      <c r="U2698" s="2">
        <v>1734.13</v>
      </c>
      <c r="V2698" s="2">
        <v>0</v>
      </c>
      <c r="W2698" s="2">
        <v>2418.46</v>
      </c>
      <c r="X2698" s="2">
        <v>-684.33</v>
      </c>
      <c r="Y2698" s="2">
        <v>0</v>
      </c>
      <c r="Z2698" s="2">
        <v>0</v>
      </c>
      <c r="AA2698" s="2">
        <v>1734.13</v>
      </c>
    </row>
    <row r="2699" spans="1:27" ht="15" customHeight="1" x14ac:dyDescent="0.25">
      <c r="A2699" s="75" t="str">
        <f t="shared" si="126"/>
        <v>LETF50Ignore</v>
      </c>
      <c r="B2699" s="75" t="str">
        <f>VLOOKUP(L2699,Mapping!D:F,3,0)</f>
        <v>Ignore</v>
      </c>
      <c r="C2699" s="75" t="str">
        <f>VLOOKUP(L2699,Mapping!D:G,4,0)</f>
        <v>Ignore</v>
      </c>
      <c r="D2699" s="78">
        <f t="shared" si="127"/>
        <v>-7.7895869999999997E-3</v>
      </c>
      <c r="E2699" s="78">
        <f t="shared" si="128"/>
        <v>-7.7999999999999997E-8</v>
      </c>
      <c r="F2699" s="76" t="str">
        <f>VLOOKUP(L2699,Mapping!D:H,5,0)</f>
        <v>AUM</v>
      </c>
      <c r="G2699" s="1" t="s">
        <v>648</v>
      </c>
      <c r="H2699" s="1" t="s">
        <v>474</v>
      </c>
      <c r="I2699" s="1" t="s">
        <v>477</v>
      </c>
      <c r="J2699" s="6">
        <v>212000</v>
      </c>
      <c r="K2699" s="1" t="s">
        <v>681</v>
      </c>
      <c r="L2699" s="6">
        <v>212187</v>
      </c>
      <c r="M2699" s="2">
        <v>0</v>
      </c>
      <c r="N2699" s="1" t="s">
        <v>1203</v>
      </c>
      <c r="O2699" s="1" t="s">
        <v>651</v>
      </c>
      <c r="P2699" s="2">
        <v>0</v>
      </c>
      <c r="Q2699" s="2">
        <v>77895.09</v>
      </c>
      <c r="R2699" s="2">
        <v>-77895.87</v>
      </c>
      <c r="S2699" s="2">
        <v>0</v>
      </c>
      <c r="T2699" s="2">
        <v>-0.78</v>
      </c>
      <c r="U2699" s="2">
        <v>0</v>
      </c>
      <c r="V2699" s="2">
        <v>0</v>
      </c>
      <c r="W2699" s="2">
        <v>77895.09</v>
      </c>
      <c r="X2699" s="2">
        <v>-77895.87</v>
      </c>
      <c r="Y2699" s="2">
        <v>0</v>
      </c>
      <c r="Z2699" s="2">
        <v>-0.78</v>
      </c>
      <c r="AA2699" s="2">
        <v>0</v>
      </c>
    </row>
    <row r="2700" spans="1:27" ht="15" customHeight="1" x14ac:dyDescent="0.25">
      <c r="A2700" s="75" t="str">
        <f t="shared" si="126"/>
        <v>LETF50Ignore</v>
      </c>
      <c r="B2700" s="75" t="str">
        <f>VLOOKUP(L2700,Mapping!D:F,3,0)</f>
        <v>Ignore</v>
      </c>
      <c r="C2700" s="75" t="str">
        <f>VLOOKUP(L2700,Mapping!D:G,4,0)</f>
        <v>Ignore</v>
      </c>
      <c r="D2700" s="78">
        <f t="shared" si="127"/>
        <v>-2.746723E-3</v>
      </c>
      <c r="E2700" s="78">
        <f t="shared" si="128"/>
        <v>2.4840799999999998E-4</v>
      </c>
      <c r="F2700" s="76" t="str">
        <f>VLOOKUP(L2700,Mapping!D:H,5,0)</f>
        <v>AUM</v>
      </c>
      <c r="G2700" s="1" t="s">
        <v>648</v>
      </c>
      <c r="H2700" s="1" t="s">
        <v>474</v>
      </c>
      <c r="I2700" s="1" t="s">
        <v>477</v>
      </c>
      <c r="J2700" s="6">
        <v>212000</v>
      </c>
      <c r="K2700" s="1" t="s">
        <v>681</v>
      </c>
      <c r="L2700" s="6">
        <v>212194</v>
      </c>
      <c r="M2700" s="2">
        <v>0</v>
      </c>
      <c r="N2700" s="1" t="s">
        <v>691</v>
      </c>
      <c r="O2700" s="1" t="s">
        <v>651</v>
      </c>
      <c r="P2700" s="2">
        <v>0</v>
      </c>
      <c r="Q2700" s="2">
        <v>29951.31</v>
      </c>
      <c r="R2700" s="2">
        <v>-27467.23</v>
      </c>
      <c r="S2700" s="2">
        <v>0</v>
      </c>
      <c r="T2700" s="2">
        <v>0</v>
      </c>
      <c r="U2700" s="2">
        <v>2484.08</v>
      </c>
      <c r="V2700" s="2">
        <v>0</v>
      </c>
      <c r="W2700" s="2">
        <v>29951.31</v>
      </c>
      <c r="X2700" s="2">
        <v>-27467.23</v>
      </c>
      <c r="Y2700" s="2">
        <v>0</v>
      </c>
      <c r="Z2700" s="2">
        <v>0</v>
      </c>
      <c r="AA2700" s="2">
        <v>2484.08</v>
      </c>
    </row>
    <row r="2701" spans="1:27" ht="15" customHeight="1" x14ac:dyDescent="0.25">
      <c r="A2701" s="75" t="str">
        <f t="shared" si="126"/>
        <v>LETF50Ignore</v>
      </c>
      <c r="B2701" s="75" t="str">
        <f>VLOOKUP(L2701,Mapping!D:F,3,0)</f>
        <v>Ignore</v>
      </c>
      <c r="C2701" s="75" t="str">
        <f>VLOOKUP(L2701,Mapping!D:G,4,0)</f>
        <v>Ignore</v>
      </c>
      <c r="D2701" s="78">
        <f t="shared" si="127"/>
        <v>-8.8400000000000002E-4</v>
      </c>
      <c r="E2701" s="78">
        <f t="shared" si="128"/>
        <v>0</v>
      </c>
      <c r="F2701" s="76" t="str">
        <f>VLOOKUP(L2701,Mapping!D:H,5,0)</f>
        <v>AUM</v>
      </c>
      <c r="G2701" s="1" t="s">
        <v>648</v>
      </c>
      <c r="H2701" s="1" t="s">
        <v>474</v>
      </c>
      <c r="I2701" s="1" t="s">
        <v>477</v>
      </c>
      <c r="J2701" s="6">
        <v>212000</v>
      </c>
      <c r="K2701" s="1" t="s">
        <v>681</v>
      </c>
      <c r="L2701" s="6">
        <v>212197</v>
      </c>
      <c r="M2701" s="2">
        <v>0</v>
      </c>
      <c r="N2701" s="1" t="s">
        <v>942</v>
      </c>
      <c r="O2701" s="1" t="s">
        <v>651</v>
      </c>
      <c r="P2701" s="2">
        <v>0</v>
      </c>
      <c r="Q2701" s="2">
        <v>8840</v>
      </c>
      <c r="R2701" s="2">
        <v>-8840</v>
      </c>
      <c r="S2701" s="2">
        <v>0</v>
      </c>
      <c r="T2701" s="2">
        <v>0</v>
      </c>
      <c r="U2701" s="2">
        <v>0</v>
      </c>
      <c r="V2701" s="2">
        <v>0</v>
      </c>
      <c r="W2701" s="2">
        <v>8840</v>
      </c>
      <c r="X2701" s="2">
        <v>-8840</v>
      </c>
      <c r="Y2701" s="2">
        <v>0</v>
      </c>
      <c r="Z2701" s="2">
        <v>0</v>
      </c>
      <c r="AA2701" s="2">
        <v>0</v>
      </c>
    </row>
    <row r="2702" spans="1:27" ht="15" customHeight="1" x14ac:dyDescent="0.25">
      <c r="A2702" s="75" t="str">
        <f t="shared" si="126"/>
        <v>LETF50Ignore</v>
      </c>
      <c r="B2702" s="75" t="str">
        <f>VLOOKUP(L2702,Mapping!D:F,3,0)</f>
        <v>Ignore</v>
      </c>
      <c r="C2702" s="75" t="str">
        <f>VLOOKUP(L2702,Mapping!D:G,4,0)</f>
        <v>Ignore</v>
      </c>
      <c r="D2702" s="78">
        <f t="shared" si="127"/>
        <v>0.15634994999999999</v>
      </c>
      <c r="E2702" s="78">
        <f t="shared" si="128"/>
        <v>0.15634996200000001</v>
      </c>
      <c r="F2702" s="76" t="str">
        <f>VLOOKUP(L2702,Mapping!D:H,5,0)</f>
        <v>AUM</v>
      </c>
      <c r="G2702" s="1" t="s">
        <v>648</v>
      </c>
      <c r="H2702" s="1" t="s">
        <v>474</v>
      </c>
      <c r="I2702" s="1" t="s">
        <v>477</v>
      </c>
      <c r="J2702" s="6">
        <v>212000</v>
      </c>
      <c r="K2702" s="1" t="s">
        <v>681</v>
      </c>
      <c r="L2702" s="6">
        <v>212220</v>
      </c>
      <c r="M2702" s="2">
        <v>0</v>
      </c>
      <c r="N2702" s="1" t="s">
        <v>692</v>
      </c>
      <c r="O2702" s="1" t="s">
        <v>651</v>
      </c>
      <c r="P2702" s="2">
        <v>0</v>
      </c>
      <c r="Q2702" s="2">
        <v>0.12</v>
      </c>
      <c r="R2702" s="2">
        <v>0</v>
      </c>
      <c r="S2702" s="2">
        <v>1563499.5</v>
      </c>
      <c r="T2702" s="2">
        <v>0</v>
      </c>
      <c r="U2702" s="2">
        <v>1563499.62</v>
      </c>
      <c r="V2702" s="2">
        <v>0</v>
      </c>
      <c r="W2702" s="2">
        <v>0.12</v>
      </c>
      <c r="X2702" s="2">
        <v>0</v>
      </c>
      <c r="Y2702" s="2">
        <v>1563499.5</v>
      </c>
      <c r="Z2702" s="2">
        <v>0</v>
      </c>
      <c r="AA2702" s="2">
        <v>1563499.62</v>
      </c>
    </row>
    <row r="2703" spans="1:27" ht="15" customHeight="1" x14ac:dyDescent="0.25">
      <c r="A2703" s="75" t="str">
        <f t="shared" si="126"/>
        <v>LETF50Ignore</v>
      </c>
      <c r="B2703" s="75" t="str">
        <f>VLOOKUP(L2703,Mapping!D:F,3,0)</f>
        <v>Ignore</v>
      </c>
      <c r="C2703" s="75" t="str">
        <f>VLOOKUP(L2703,Mapping!D:G,4,0)</f>
        <v>Ignore</v>
      </c>
      <c r="D2703" s="78">
        <f t="shared" si="127"/>
        <v>-0.11731295800000001</v>
      </c>
      <c r="E2703" s="78">
        <f t="shared" si="128"/>
        <v>-0.11731295800000001</v>
      </c>
      <c r="F2703" s="76" t="str">
        <f>VLOOKUP(L2703,Mapping!D:H,5,0)</f>
        <v>AUM</v>
      </c>
      <c r="G2703" s="1" t="s">
        <v>648</v>
      </c>
      <c r="H2703" s="1" t="s">
        <v>474</v>
      </c>
      <c r="I2703" s="1" t="s">
        <v>477</v>
      </c>
      <c r="J2703" s="6">
        <v>212000</v>
      </c>
      <c r="K2703" s="1" t="s">
        <v>681</v>
      </c>
      <c r="L2703" s="6">
        <v>212223</v>
      </c>
      <c r="M2703" s="2">
        <v>0</v>
      </c>
      <c r="N2703" s="1" t="s">
        <v>693</v>
      </c>
      <c r="O2703" s="1" t="s">
        <v>651</v>
      </c>
      <c r="P2703" s="2">
        <v>0</v>
      </c>
      <c r="Q2703" s="2">
        <v>0</v>
      </c>
      <c r="R2703" s="2">
        <v>-1173129.58</v>
      </c>
      <c r="S2703" s="2">
        <v>0</v>
      </c>
      <c r="T2703" s="2">
        <v>-1173129.58</v>
      </c>
      <c r="U2703" s="2">
        <v>0</v>
      </c>
      <c r="V2703" s="2">
        <v>0</v>
      </c>
      <c r="W2703" s="2">
        <v>0</v>
      </c>
      <c r="X2703" s="2">
        <v>-1173129.58</v>
      </c>
      <c r="Y2703" s="2">
        <v>0</v>
      </c>
      <c r="Z2703" s="2">
        <v>-1173129.58</v>
      </c>
      <c r="AA2703" s="2">
        <v>0</v>
      </c>
    </row>
    <row r="2704" spans="1:27" ht="15" customHeight="1" x14ac:dyDescent="0.25">
      <c r="A2704" s="75" t="str">
        <f t="shared" si="126"/>
        <v>LETF50Ignore</v>
      </c>
      <c r="B2704" s="75" t="str">
        <f>VLOOKUP(L2704,Mapping!D:F,3,0)</f>
        <v>Ignore</v>
      </c>
      <c r="C2704" s="75" t="str">
        <f>VLOOKUP(L2704,Mapping!D:G,4,0)</f>
        <v>Ignore</v>
      </c>
      <c r="D2704" s="78">
        <f t="shared" si="127"/>
        <v>-5.88359E-4</v>
      </c>
      <c r="E2704" s="78">
        <f t="shared" si="128"/>
        <v>5.1273940000000004E-3</v>
      </c>
      <c r="F2704" s="76" t="str">
        <f>VLOOKUP(L2704,Mapping!D:H,5,0)</f>
        <v>AUM</v>
      </c>
      <c r="G2704" s="1" t="s">
        <v>648</v>
      </c>
      <c r="H2704" s="1" t="s">
        <v>474</v>
      </c>
      <c r="I2704" s="1" t="s">
        <v>477</v>
      </c>
      <c r="J2704" s="6">
        <v>212000</v>
      </c>
      <c r="K2704" s="1" t="s">
        <v>681</v>
      </c>
      <c r="L2704" s="6">
        <v>212240</v>
      </c>
      <c r="M2704" s="2">
        <v>0</v>
      </c>
      <c r="N2704" s="1" t="s">
        <v>695</v>
      </c>
      <c r="O2704" s="1" t="s">
        <v>651</v>
      </c>
      <c r="P2704" s="2">
        <v>0</v>
      </c>
      <c r="Q2704" s="2">
        <v>57157.53</v>
      </c>
      <c r="R2704" s="2">
        <v>-5883.59</v>
      </c>
      <c r="S2704" s="2">
        <v>0</v>
      </c>
      <c r="T2704" s="2">
        <v>0</v>
      </c>
      <c r="U2704" s="2">
        <v>51273.94</v>
      </c>
      <c r="V2704" s="2">
        <v>0</v>
      </c>
      <c r="W2704" s="2">
        <v>57157.53</v>
      </c>
      <c r="X2704" s="2">
        <v>-5883.59</v>
      </c>
      <c r="Y2704" s="2">
        <v>0</v>
      </c>
      <c r="Z2704" s="2">
        <v>0</v>
      </c>
      <c r="AA2704" s="2">
        <v>51273.94</v>
      </c>
    </row>
    <row r="2705" spans="1:27" ht="15" customHeight="1" x14ac:dyDescent="0.25">
      <c r="A2705" s="75" t="str">
        <f t="shared" si="126"/>
        <v>LETF50Ignore</v>
      </c>
      <c r="B2705" s="75" t="str">
        <f>VLOOKUP(L2705,Mapping!D:F,3,0)</f>
        <v>Ignore</v>
      </c>
      <c r="C2705" s="75" t="str">
        <f>VLOOKUP(L2705,Mapping!D:G,4,0)</f>
        <v>Ignore</v>
      </c>
      <c r="D2705" s="78">
        <f t="shared" si="127"/>
        <v>3.6509999999999999E-6</v>
      </c>
      <c r="E2705" s="78">
        <f t="shared" si="128"/>
        <v>8.9339999999999995E-6</v>
      </c>
      <c r="F2705" s="76" t="str">
        <f>VLOOKUP(L2705,Mapping!D:H,5,0)</f>
        <v>AUM</v>
      </c>
      <c r="G2705" s="1" t="s">
        <v>648</v>
      </c>
      <c r="H2705" s="1" t="s">
        <v>474</v>
      </c>
      <c r="I2705" s="1" t="s">
        <v>477</v>
      </c>
      <c r="J2705" s="6">
        <v>212000</v>
      </c>
      <c r="K2705" s="1" t="s">
        <v>681</v>
      </c>
      <c r="L2705" s="6">
        <v>212252</v>
      </c>
      <c r="M2705" s="2">
        <v>0</v>
      </c>
      <c r="N2705" s="1" t="s">
        <v>697</v>
      </c>
      <c r="O2705" s="1" t="s">
        <v>651</v>
      </c>
      <c r="P2705" s="2">
        <v>0</v>
      </c>
      <c r="Q2705" s="2">
        <v>52.83</v>
      </c>
      <c r="R2705" s="2">
        <v>0</v>
      </c>
      <c r="S2705" s="2">
        <v>36.51</v>
      </c>
      <c r="T2705" s="2">
        <v>0</v>
      </c>
      <c r="U2705" s="2">
        <v>89.34</v>
      </c>
      <c r="V2705" s="2">
        <v>0</v>
      </c>
      <c r="W2705" s="2">
        <v>52.83</v>
      </c>
      <c r="X2705" s="2">
        <v>0</v>
      </c>
      <c r="Y2705" s="2">
        <v>36.51</v>
      </c>
      <c r="Z2705" s="2">
        <v>0</v>
      </c>
      <c r="AA2705" s="2">
        <v>89.34</v>
      </c>
    </row>
    <row r="2706" spans="1:27" ht="15" customHeight="1" x14ac:dyDescent="0.25">
      <c r="A2706" s="75" t="str">
        <f t="shared" si="126"/>
        <v>LETF50Ignore</v>
      </c>
      <c r="B2706" s="75" t="str">
        <f>VLOOKUP(L2706,Mapping!D:F,3,0)</f>
        <v>Ignore</v>
      </c>
      <c r="C2706" s="75" t="str">
        <f>VLOOKUP(L2706,Mapping!D:G,4,0)</f>
        <v>Ignore</v>
      </c>
      <c r="D2706" s="78">
        <f t="shared" si="127"/>
        <v>1.5872212E-2</v>
      </c>
      <c r="E2706" s="78">
        <f t="shared" si="128"/>
        <v>1.5872210000000001E-2</v>
      </c>
      <c r="F2706" s="76" t="str">
        <f>VLOOKUP(L2706,Mapping!D:H,5,0)</f>
        <v>AUM</v>
      </c>
      <c r="G2706" s="1" t="s">
        <v>648</v>
      </c>
      <c r="H2706" s="1" t="s">
        <v>474</v>
      </c>
      <c r="I2706" s="1" t="s">
        <v>477</v>
      </c>
      <c r="J2706" s="6">
        <v>212000</v>
      </c>
      <c r="K2706" s="1" t="s">
        <v>681</v>
      </c>
      <c r="L2706" s="6">
        <v>212255</v>
      </c>
      <c r="M2706" s="2">
        <v>0</v>
      </c>
      <c r="N2706" s="1" t="s">
        <v>698</v>
      </c>
      <c r="O2706" s="1" t="s">
        <v>651</v>
      </c>
      <c r="P2706" s="2">
        <v>-0.02</v>
      </c>
      <c r="Q2706" s="2">
        <v>0</v>
      </c>
      <c r="R2706" s="2">
        <v>0</v>
      </c>
      <c r="S2706" s="2">
        <v>158722.12</v>
      </c>
      <c r="T2706" s="2">
        <v>0</v>
      </c>
      <c r="U2706" s="2">
        <v>158722.1</v>
      </c>
      <c r="V2706" s="2">
        <v>-0.02</v>
      </c>
      <c r="W2706" s="2">
        <v>0</v>
      </c>
      <c r="X2706" s="2">
        <v>0</v>
      </c>
      <c r="Y2706" s="2">
        <v>158722.12</v>
      </c>
      <c r="Z2706" s="2">
        <v>0</v>
      </c>
      <c r="AA2706" s="2">
        <v>158722.1</v>
      </c>
    </row>
    <row r="2707" spans="1:27" ht="15" customHeight="1" x14ac:dyDescent="0.25">
      <c r="A2707" s="75" t="str">
        <f t="shared" si="126"/>
        <v>LETF50Ignore</v>
      </c>
      <c r="B2707" s="75" t="str">
        <f>VLOOKUP(L2707,Mapping!D:F,3,0)</f>
        <v>Ignore</v>
      </c>
      <c r="C2707" s="75" t="str">
        <f>VLOOKUP(L2707,Mapping!D:G,4,0)</f>
        <v>Ignore</v>
      </c>
      <c r="D2707" s="78">
        <f t="shared" si="127"/>
        <v>-2.0636249999999999E-3</v>
      </c>
      <c r="E2707" s="78">
        <f t="shared" si="128"/>
        <v>4.60591E-4</v>
      </c>
      <c r="F2707" s="76" t="str">
        <f>VLOOKUP(L2707,Mapping!D:H,5,0)</f>
        <v>AUM</v>
      </c>
      <c r="G2707" s="1" t="s">
        <v>648</v>
      </c>
      <c r="H2707" s="1" t="s">
        <v>474</v>
      </c>
      <c r="I2707" s="1" t="s">
        <v>477</v>
      </c>
      <c r="J2707" s="6">
        <v>212000</v>
      </c>
      <c r="K2707" s="1" t="s">
        <v>681</v>
      </c>
      <c r="L2707" s="6">
        <v>212271</v>
      </c>
      <c r="M2707" s="2">
        <v>0</v>
      </c>
      <c r="N2707" s="1" t="s">
        <v>700</v>
      </c>
      <c r="O2707" s="1" t="s">
        <v>651</v>
      </c>
      <c r="P2707" s="2">
        <v>0</v>
      </c>
      <c r="Q2707" s="2">
        <v>25242.16</v>
      </c>
      <c r="R2707" s="2">
        <v>-20636.25</v>
      </c>
      <c r="S2707" s="2">
        <v>0</v>
      </c>
      <c r="T2707" s="2">
        <v>0</v>
      </c>
      <c r="U2707" s="2">
        <v>4605.91</v>
      </c>
      <c r="V2707" s="2">
        <v>0</v>
      </c>
      <c r="W2707" s="2">
        <v>25242.16</v>
      </c>
      <c r="X2707" s="2">
        <v>-20636.25</v>
      </c>
      <c r="Y2707" s="2">
        <v>0</v>
      </c>
      <c r="Z2707" s="2">
        <v>0</v>
      </c>
      <c r="AA2707" s="2">
        <v>4605.91</v>
      </c>
    </row>
    <row r="2708" spans="1:27" ht="15" customHeight="1" x14ac:dyDescent="0.25">
      <c r="A2708" s="75" t="str">
        <f t="shared" si="126"/>
        <v>LETF50Ignore</v>
      </c>
      <c r="B2708" s="75" t="str">
        <f>VLOOKUP(L2708,Mapping!D:F,3,0)</f>
        <v>Ignore</v>
      </c>
      <c r="C2708" s="75" t="str">
        <f>VLOOKUP(L2708,Mapping!D:G,4,0)</f>
        <v>Ignore</v>
      </c>
      <c r="D2708" s="78">
        <f t="shared" si="127"/>
        <v>-2.0636249999999999E-3</v>
      </c>
      <c r="E2708" s="78">
        <f t="shared" si="128"/>
        <v>4.60591E-4</v>
      </c>
      <c r="F2708" s="76" t="str">
        <f>VLOOKUP(L2708,Mapping!D:H,5,0)</f>
        <v>AUM</v>
      </c>
      <c r="G2708" s="1" t="s">
        <v>648</v>
      </c>
      <c r="H2708" s="1" t="s">
        <v>474</v>
      </c>
      <c r="I2708" s="1" t="s">
        <v>477</v>
      </c>
      <c r="J2708" s="6">
        <v>212000</v>
      </c>
      <c r="K2708" s="1" t="s">
        <v>681</v>
      </c>
      <c r="L2708" s="6">
        <v>212272</v>
      </c>
      <c r="M2708" s="2">
        <v>0</v>
      </c>
      <c r="N2708" s="1" t="s">
        <v>701</v>
      </c>
      <c r="O2708" s="1" t="s">
        <v>651</v>
      </c>
      <c r="P2708" s="2">
        <v>0</v>
      </c>
      <c r="Q2708" s="2">
        <v>25242.16</v>
      </c>
      <c r="R2708" s="2">
        <v>-20636.25</v>
      </c>
      <c r="S2708" s="2">
        <v>0</v>
      </c>
      <c r="T2708" s="2">
        <v>0</v>
      </c>
      <c r="U2708" s="2">
        <v>4605.91</v>
      </c>
      <c r="V2708" s="2">
        <v>0</v>
      </c>
      <c r="W2708" s="2">
        <v>25242.16</v>
      </c>
      <c r="X2708" s="2">
        <v>-20636.25</v>
      </c>
      <c r="Y2708" s="2">
        <v>0</v>
      </c>
      <c r="Z2708" s="2">
        <v>0</v>
      </c>
      <c r="AA2708" s="2">
        <v>4605.91</v>
      </c>
    </row>
    <row r="2709" spans="1:27" ht="15" customHeight="1" x14ac:dyDescent="0.25">
      <c r="A2709" s="75" t="str">
        <f t="shared" si="126"/>
        <v>LETF50Ignore</v>
      </c>
      <c r="B2709" s="75" t="str">
        <f>VLOOKUP(L2709,Mapping!D:F,3,0)</f>
        <v>Ignore</v>
      </c>
      <c r="C2709" s="75" t="str">
        <f>VLOOKUP(L2709,Mapping!D:G,4,0)</f>
        <v>Ignore</v>
      </c>
      <c r="D2709" s="78">
        <f t="shared" si="127"/>
        <v>-4.163E-5</v>
      </c>
      <c r="E2709" s="78">
        <f t="shared" si="128"/>
        <v>1.2874000000000001E-5</v>
      </c>
      <c r="F2709" s="76" t="str">
        <f>VLOOKUP(L2709,Mapping!D:H,5,0)</f>
        <v>AUM</v>
      </c>
      <c r="G2709" s="1" t="s">
        <v>648</v>
      </c>
      <c r="H2709" s="1" t="s">
        <v>474</v>
      </c>
      <c r="I2709" s="1" t="s">
        <v>477</v>
      </c>
      <c r="J2709" s="6">
        <v>212000</v>
      </c>
      <c r="K2709" s="1" t="s">
        <v>681</v>
      </c>
      <c r="L2709" s="6">
        <v>212427</v>
      </c>
      <c r="M2709" s="2">
        <v>0</v>
      </c>
      <c r="N2709" s="1" t="s">
        <v>768</v>
      </c>
      <c r="O2709" s="1" t="s">
        <v>651</v>
      </c>
      <c r="P2709" s="2">
        <v>0</v>
      </c>
      <c r="Q2709" s="2">
        <v>545.04</v>
      </c>
      <c r="R2709" s="2">
        <v>-416.3</v>
      </c>
      <c r="S2709" s="2">
        <v>0</v>
      </c>
      <c r="T2709" s="2">
        <v>0</v>
      </c>
      <c r="U2709" s="2">
        <v>128.74</v>
      </c>
      <c r="V2709" s="2">
        <v>0</v>
      </c>
      <c r="W2709" s="2">
        <v>545.04</v>
      </c>
      <c r="X2709" s="2">
        <v>-416.3</v>
      </c>
      <c r="Y2709" s="2">
        <v>0</v>
      </c>
      <c r="Z2709" s="2">
        <v>0</v>
      </c>
      <c r="AA2709" s="2">
        <v>128.74</v>
      </c>
    </row>
    <row r="2710" spans="1:27" ht="15" customHeight="1" x14ac:dyDescent="0.25">
      <c r="A2710" s="75" t="str">
        <f t="shared" si="126"/>
        <v>LETF50Ignore</v>
      </c>
      <c r="B2710" s="75" t="str">
        <f>VLOOKUP(L2710,Mapping!D:F,3,0)</f>
        <v>Ignore</v>
      </c>
      <c r="C2710" s="75" t="str">
        <f>VLOOKUP(L2710,Mapping!D:G,4,0)</f>
        <v>Ignore</v>
      </c>
      <c r="D2710" s="78">
        <f t="shared" si="127"/>
        <v>-1.7139397000000001E-2</v>
      </c>
      <c r="E2710" s="78">
        <f t="shared" si="128"/>
        <v>1.84718E-4</v>
      </c>
      <c r="F2710" s="76" t="str">
        <f>VLOOKUP(L2710,Mapping!D:H,5,0)</f>
        <v>AUM</v>
      </c>
      <c r="G2710" s="1" t="s">
        <v>648</v>
      </c>
      <c r="H2710" s="1" t="s">
        <v>474</v>
      </c>
      <c r="I2710" s="1" t="s">
        <v>477</v>
      </c>
      <c r="J2710" s="6">
        <v>212000</v>
      </c>
      <c r="K2710" s="1" t="s">
        <v>681</v>
      </c>
      <c r="L2710" s="6">
        <v>213111</v>
      </c>
      <c r="M2710" s="2">
        <v>0</v>
      </c>
      <c r="N2710" s="1" t="s">
        <v>1718</v>
      </c>
      <c r="O2710" s="1" t="s">
        <v>651</v>
      </c>
      <c r="P2710" s="2">
        <v>0</v>
      </c>
      <c r="Q2710" s="2">
        <v>173241.15</v>
      </c>
      <c r="R2710" s="2">
        <v>-171393.97</v>
      </c>
      <c r="S2710" s="2">
        <v>0</v>
      </c>
      <c r="T2710" s="2">
        <v>0</v>
      </c>
      <c r="U2710" s="2">
        <v>1847.18</v>
      </c>
      <c r="V2710" s="2">
        <v>0</v>
      </c>
      <c r="W2710" s="2">
        <v>173241.15</v>
      </c>
      <c r="X2710" s="2">
        <v>-171393.97</v>
      </c>
      <c r="Y2710" s="2">
        <v>0</v>
      </c>
      <c r="Z2710" s="2">
        <v>0</v>
      </c>
      <c r="AA2710" s="2">
        <v>1847.18</v>
      </c>
    </row>
    <row r="2711" spans="1:27" ht="15" customHeight="1" x14ac:dyDescent="0.25">
      <c r="A2711" s="75" t="str">
        <f t="shared" si="126"/>
        <v>LETF50Ignore</v>
      </c>
      <c r="B2711" s="75" t="str">
        <f>VLOOKUP(L2711,Mapping!D:F,3,0)</f>
        <v>Ignore</v>
      </c>
      <c r="C2711" s="75" t="str">
        <f>VLOOKUP(L2711,Mapping!D:G,4,0)</f>
        <v>Ignore</v>
      </c>
      <c r="D2711" s="78">
        <f t="shared" si="127"/>
        <v>-5.88359E-4</v>
      </c>
      <c r="E2711" s="78">
        <f t="shared" si="128"/>
        <v>5.1273940000000004E-3</v>
      </c>
      <c r="F2711" s="76" t="str">
        <f>VLOOKUP(L2711,Mapping!D:H,5,0)</f>
        <v>AUM</v>
      </c>
      <c r="G2711" s="1" t="s">
        <v>648</v>
      </c>
      <c r="H2711" s="1" t="s">
        <v>474</v>
      </c>
      <c r="I2711" s="1" t="s">
        <v>477</v>
      </c>
      <c r="J2711" s="6">
        <v>212000</v>
      </c>
      <c r="K2711" s="1" t="s">
        <v>681</v>
      </c>
      <c r="L2711" s="6">
        <v>213166</v>
      </c>
      <c r="M2711" s="2">
        <v>0</v>
      </c>
      <c r="N2711" s="1" t="s">
        <v>702</v>
      </c>
      <c r="O2711" s="1" t="s">
        <v>651</v>
      </c>
      <c r="P2711" s="2">
        <v>0</v>
      </c>
      <c r="Q2711" s="2">
        <v>57157.53</v>
      </c>
      <c r="R2711" s="2">
        <v>-5883.59</v>
      </c>
      <c r="S2711" s="2">
        <v>0</v>
      </c>
      <c r="T2711" s="2">
        <v>0</v>
      </c>
      <c r="U2711" s="2">
        <v>51273.94</v>
      </c>
      <c r="V2711" s="2">
        <v>0</v>
      </c>
      <c r="W2711" s="2">
        <v>57157.53</v>
      </c>
      <c r="X2711" s="2">
        <v>-5883.59</v>
      </c>
      <c r="Y2711" s="2">
        <v>0</v>
      </c>
      <c r="Z2711" s="2">
        <v>0</v>
      </c>
      <c r="AA2711" s="2">
        <v>51273.94</v>
      </c>
    </row>
    <row r="2712" spans="1:27" ht="15" customHeight="1" x14ac:dyDescent="0.25">
      <c r="A2712" s="75" t="str">
        <f t="shared" si="126"/>
        <v>LETF50Ignore</v>
      </c>
      <c r="B2712" s="75" t="str">
        <f>VLOOKUP(L2712,Mapping!D:F,3,0)</f>
        <v>Ignore</v>
      </c>
      <c r="C2712" s="75" t="str">
        <f>VLOOKUP(L2712,Mapping!D:G,4,0)</f>
        <v>Ignore</v>
      </c>
      <c r="D2712" s="78">
        <f t="shared" si="127"/>
        <v>-7.067157000000001E-3</v>
      </c>
      <c r="E2712" s="78">
        <f t="shared" si="128"/>
        <v>0</v>
      </c>
      <c r="F2712" s="76" t="str">
        <f>VLOOKUP(L2712,Mapping!D:H,5,0)</f>
        <v>AUM</v>
      </c>
      <c r="G2712" s="1" t="s">
        <v>648</v>
      </c>
      <c r="H2712" s="1" t="s">
        <v>474</v>
      </c>
      <c r="I2712" s="1" t="s">
        <v>477</v>
      </c>
      <c r="J2712" s="6">
        <v>212000</v>
      </c>
      <c r="K2712" s="1" t="s">
        <v>681</v>
      </c>
      <c r="L2712" s="6">
        <v>214100</v>
      </c>
      <c r="M2712" s="2">
        <v>0</v>
      </c>
      <c r="N2712" s="1" t="s">
        <v>944</v>
      </c>
      <c r="O2712" s="1" t="s">
        <v>651</v>
      </c>
      <c r="P2712" s="2">
        <v>0</v>
      </c>
      <c r="Q2712" s="2">
        <v>70671.570000000007</v>
      </c>
      <c r="R2712" s="2">
        <v>-70671.570000000007</v>
      </c>
      <c r="S2712" s="2">
        <v>0</v>
      </c>
      <c r="T2712" s="2">
        <v>0</v>
      </c>
      <c r="U2712" s="2">
        <v>0</v>
      </c>
      <c r="V2712" s="2">
        <v>0</v>
      </c>
      <c r="W2712" s="2">
        <v>70671.570000000007</v>
      </c>
      <c r="X2712" s="2">
        <v>-70671.570000000007</v>
      </c>
      <c r="Y2712" s="2">
        <v>0</v>
      </c>
      <c r="Z2712" s="2">
        <v>0</v>
      </c>
      <c r="AA2712" s="2">
        <v>0</v>
      </c>
    </row>
    <row r="2713" spans="1:27" ht="15" customHeight="1" x14ac:dyDescent="0.25">
      <c r="A2713" s="75" t="str">
        <f t="shared" si="126"/>
        <v>LETF50Ignore</v>
      </c>
      <c r="B2713" s="75" t="str">
        <f>VLOOKUP(L2713,Mapping!D:F,3,0)</f>
        <v>Ignore</v>
      </c>
      <c r="C2713" s="75" t="str">
        <f>VLOOKUP(L2713,Mapping!D:G,4,0)</f>
        <v>Ignore</v>
      </c>
      <c r="D2713" s="78">
        <f t="shared" si="127"/>
        <v>-2.2648693000000001E-2</v>
      </c>
      <c r="E2713" s="78">
        <f t="shared" si="128"/>
        <v>5.1176579999999998E-3</v>
      </c>
      <c r="F2713" s="76" t="str">
        <f>VLOOKUP(L2713,Mapping!D:H,5,0)</f>
        <v>AUM</v>
      </c>
      <c r="G2713" s="1" t="s">
        <v>648</v>
      </c>
      <c r="H2713" s="1" t="s">
        <v>474</v>
      </c>
      <c r="I2713" s="1" t="s">
        <v>477</v>
      </c>
      <c r="J2713" s="6">
        <v>213000</v>
      </c>
      <c r="K2713" s="1" t="s">
        <v>703</v>
      </c>
      <c r="L2713" s="6">
        <v>213500</v>
      </c>
      <c r="M2713" s="2">
        <v>0</v>
      </c>
      <c r="N2713" s="1" t="s">
        <v>704</v>
      </c>
      <c r="O2713" s="1" t="s">
        <v>651</v>
      </c>
      <c r="P2713" s="2">
        <v>0</v>
      </c>
      <c r="Q2713" s="2">
        <v>277663.51</v>
      </c>
      <c r="R2713" s="2">
        <v>-226486.93</v>
      </c>
      <c r="S2713" s="2">
        <v>0</v>
      </c>
      <c r="T2713" s="2">
        <v>0</v>
      </c>
      <c r="U2713" s="2">
        <v>51176.58</v>
      </c>
      <c r="V2713" s="2">
        <v>0</v>
      </c>
      <c r="W2713" s="2">
        <v>277663.51</v>
      </c>
      <c r="X2713" s="2">
        <v>-226486.93</v>
      </c>
      <c r="Y2713" s="2">
        <v>0</v>
      </c>
      <c r="Z2713" s="2">
        <v>0</v>
      </c>
      <c r="AA2713" s="2">
        <v>51176.58</v>
      </c>
    </row>
    <row r="2714" spans="1:27" ht="15" customHeight="1" x14ac:dyDescent="0.25">
      <c r="A2714" s="75" t="str">
        <f t="shared" si="126"/>
        <v>LETF50Ignore</v>
      </c>
      <c r="B2714" s="75" t="str">
        <f>VLOOKUP(L2714,Mapping!D:F,3,0)</f>
        <v>Ignore</v>
      </c>
      <c r="C2714" s="75" t="str">
        <f>VLOOKUP(L2714,Mapping!D:G,4,0)</f>
        <v>Ignore</v>
      </c>
      <c r="D2714" s="78">
        <f t="shared" si="127"/>
        <v>-2.621E-6</v>
      </c>
      <c r="E2714" s="78">
        <f t="shared" si="128"/>
        <v>0</v>
      </c>
      <c r="F2714" s="76" t="str">
        <f>VLOOKUP(L2714,Mapping!D:H,5,0)</f>
        <v>AUM</v>
      </c>
      <c r="G2714" s="1" t="s">
        <v>648</v>
      </c>
      <c r="H2714" s="1" t="s">
        <v>474</v>
      </c>
      <c r="I2714" s="1" t="s">
        <v>477</v>
      </c>
      <c r="J2714" s="6">
        <v>220000</v>
      </c>
      <c r="K2714" s="1" t="s">
        <v>705</v>
      </c>
      <c r="L2714" s="6">
        <v>210180</v>
      </c>
      <c r="M2714" s="2">
        <v>0</v>
      </c>
      <c r="N2714" s="1" t="s">
        <v>1716</v>
      </c>
      <c r="O2714" s="1" t="s">
        <v>651</v>
      </c>
      <c r="P2714" s="2">
        <v>0</v>
      </c>
      <c r="Q2714" s="2">
        <v>26.21</v>
      </c>
      <c r="R2714" s="2">
        <v>-26.21</v>
      </c>
      <c r="S2714" s="2">
        <v>0</v>
      </c>
      <c r="T2714" s="2">
        <v>0</v>
      </c>
      <c r="U2714" s="2">
        <v>0</v>
      </c>
      <c r="V2714" s="2">
        <v>0</v>
      </c>
      <c r="W2714" s="2">
        <v>26.21</v>
      </c>
      <c r="X2714" s="2">
        <v>-26.21</v>
      </c>
      <c r="Y2714" s="2">
        <v>0</v>
      </c>
      <c r="Z2714" s="2">
        <v>0</v>
      </c>
      <c r="AA2714" s="2">
        <v>0</v>
      </c>
    </row>
    <row r="2715" spans="1:27" ht="15" customHeight="1" x14ac:dyDescent="0.25">
      <c r="A2715" s="75" t="str">
        <f t="shared" si="126"/>
        <v>LETF501.2</v>
      </c>
      <c r="B2715" s="75">
        <f>VLOOKUP(L2715,Mapping!D:F,3,0)</f>
        <v>1.2</v>
      </c>
      <c r="C2715" s="75" t="str">
        <f>VLOOKUP(L2715,Mapping!D:G,4,0)</f>
        <v>Ignore</v>
      </c>
      <c r="D2715" s="78">
        <f t="shared" si="127"/>
        <v>-8.4499999999999993</v>
      </c>
      <c r="E2715" s="78">
        <f t="shared" si="128"/>
        <v>34.485671000000004</v>
      </c>
      <c r="F2715" s="76">
        <f>VLOOKUP(L2715,Mapping!D:H,5,0)</f>
        <v>0</v>
      </c>
      <c r="G2715" s="1" t="s">
        <v>648</v>
      </c>
      <c r="H2715" s="1" t="s">
        <v>474</v>
      </c>
      <c r="I2715" s="1" t="s">
        <v>477</v>
      </c>
      <c r="J2715" s="6">
        <v>301000</v>
      </c>
      <c r="K2715" s="1" t="s">
        <v>710</v>
      </c>
      <c r="L2715" s="6">
        <v>310000</v>
      </c>
      <c r="M2715" s="2">
        <v>0</v>
      </c>
      <c r="N2715" s="1" t="s">
        <v>711</v>
      </c>
      <c r="O2715" s="1" t="s">
        <v>651</v>
      </c>
      <c r="P2715" s="2">
        <v>0</v>
      </c>
      <c r="Q2715" s="2">
        <v>429356710</v>
      </c>
      <c r="R2715" s="2">
        <v>-84500000</v>
      </c>
      <c r="S2715" s="2">
        <v>0</v>
      </c>
      <c r="T2715" s="2">
        <v>0</v>
      </c>
      <c r="U2715" s="2">
        <v>344856710</v>
      </c>
      <c r="V2715" s="2">
        <v>0</v>
      </c>
      <c r="W2715" s="2">
        <v>429356710</v>
      </c>
      <c r="X2715" s="2">
        <v>-84500000</v>
      </c>
      <c r="Y2715" s="2">
        <v>0</v>
      </c>
      <c r="Z2715" s="2">
        <v>0</v>
      </c>
      <c r="AA2715" s="2">
        <v>344856710</v>
      </c>
    </row>
    <row r="2716" spans="1:27" ht="15" customHeight="1" x14ac:dyDescent="0.25">
      <c r="A2716" s="75" t="str">
        <f t="shared" si="126"/>
        <v>LETF50Ignore</v>
      </c>
      <c r="B2716" s="75" t="str">
        <f>VLOOKUP(L2716,Mapping!D:F,3,0)</f>
        <v>Ignore</v>
      </c>
      <c r="C2716" s="75" t="str">
        <f>VLOOKUP(L2716,Mapping!D:G,4,0)</f>
        <v>Ignore</v>
      </c>
      <c r="D2716" s="78">
        <f t="shared" si="127"/>
        <v>-113.3660355</v>
      </c>
      <c r="E2716" s="78">
        <f t="shared" si="128"/>
        <v>179.74272751500001</v>
      </c>
      <c r="F2716" s="76">
        <f>VLOOKUP(L2716,Mapping!D:H,5,0)</f>
        <v>0</v>
      </c>
      <c r="G2716" s="1" t="s">
        <v>648</v>
      </c>
      <c r="H2716" s="1" t="s">
        <v>474</v>
      </c>
      <c r="I2716" s="1" t="s">
        <v>477</v>
      </c>
      <c r="J2716" s="6">
        <v>303000</v>
      </c>
      <c r="K2716" s="1" t="s">
        <v>712</v>
      </c>
      <c r="L2716" s="6">
        <v>303207</v>
      </c>
      <c r="M2716" s="2">
        <v>0</v>
      </c>
      <c r="N2716" s="1" t="s">
        <v>821</v>
      </c>
      <c r="O2716" s="1" t="s">
        <v>651</v>
      </c>
      <c r="P2716" s="2">
        <v>0</v>
      </c>
      <c r="Q2716" s="2">
        <v>2931087630.1500001</v>
      </c>
      <c r="R2716" s="2">
        <v>-1133660355</v>
      </c>
      <c r="S2716" s="2">
        <v>0</v>
      </c>
      <c r="T2716" s="2">
        <v>0</v>
      </c>
      <c r="U2716" s="2">
        <v>1797427275.1500001</v>
      </c>
      <c r="V2716" s="2">
        <v>0</v>
      </c>
      <c r="W2716" s="2">
        <v>2931087630.1500001</v>
      </c>
      <c r="X2716" s="2">
        <v>-1133660355</v>
      </c>
      <c r="Y2716" s="2">
        <v>0</v>
      </c>
      <c r="Z2716" s="2">
        <v>0</v>
      </c>
      <c r="AA2716" s="2">
        <v>1797427275.1500001</v>
      </c>
    </row>
    <row r="2717" spans="1:27" ht="15" customHeight="1" x14ac:dyDescent="0.25">
      <c r="A2717" s="75" t="str">
        <f t="shared" si="126"/>
        <v>LETF50Ignore</v>
      </c>
      <c r="B2717" s="75" t="str">
        <f>VLOOKUP(L2717,Mapping!D:F,3,0)</f>
        <v>Ignore</v>
      </c>
      <c r="C2717" s="75" t="str">
        <f>VLOOKUP(L2717,Mapping!D:G,4,0)</f>
        <v>Ignore</v>
      </c>
      <c r="D2717" s="78">
        <f t="shared" si="127"/>
        <v>0</v>
      </c>
      <c r="E2717" s="78">
        <f t="shared" si="128"/>
        <v>43.225194619</v>
      </c>
      <c r="F2717" s="76">
        <f>VLOOKUP(L2717,Mapping!D:H,5,0)</f>
        <v>0</v>
      </c>
      <c r="G2717" s="1" t="s">
        <v>648</v>
      </c>
      <c r="H2717" s="1" t="s">
        <v>474</v>
      </c>
      <c r="I2717" s="1" t="s">
        <v>477</v>
      </c>
      <c r="J2717" s="6">
        <v>303000</v>
      </c>
      <c r="K2717" s="1" t="s">
        <v>712</v>
      </c>
      <c r="L2717" s="6">
        <v>390000</v>
      </c>
      <c r="M2717" s="2">
        <v>0</v>
      </c>
      <c r="N2717" s="1" t="s">
        <v>717</v>
      </c>
      <c r="O2717" s="1" t="s">
        <v>651</v>
      </c>
      <c r="P2717" s="2">
        <v>0</v>
      </c>
      <c r="Q2717" s="2">
        <v>432251946.19</v>
      </c>
      <c r="R2717" s="2">
        <v>0</v>
      </c>
      <c r="S2717" s="2">
        <v>0</v>
      </c>
      <c r="T2717" s="2">
        <v>0</v>
      </c>
      <c r="U2717" s="2">
        <v>432251946.19</v>
      </c>
      <c r="V2717" s="2">
        <v>0</v>
      </c>
      <c r="W2717" s="2">
        <v>432251946.19</v>
      </c>
      <c r="X2717" s="2">
        <v>0</v>
      </c>
      <c r="Y2717" s="2">
        <v>0</v>
      </c>
      <c r="Z2717" s="2">
        <v>0</v>
      </c>
      <c r="AA2717" s="2">
        <v>432251946.19</v>
      </c>
    </row>
    <row r="2718" spans="1:27" ht="15" customHeight="1" x14ac:dyDescent="0.25">
      <c r="A2718" s="75" t="str">
        <f t="shared" si="126"/>
        <v>LETF50Ignore</v>
      </c>
      <c r="B2718" s="75" t="str">
        <f>VLOOKUP(L2718,Mapping!D:F,3,0)</f>
        <v>Ignore</v>
      </c>
      <c r="C2718" s="75" t="str">
        <f>VLOOKUP(L2718,Mapping!D:G,4,0)</f>
        <v>Ignore</v>
      </c>
      <c r="D2718" s="78">
        <f t="shared" si="127"/>
        <v>0</v>
      </c>
      <c r="E2718" s="78">
        <f t="shared" si="128"/>
        <v>-0.106008694</v>
      </c>
      <c r="F2718" s="76">
        <f>VLOOKUP(L2718,Mapping!D:H,5,0)</f>
        <v>0</v>
      </c>
      <c r="G2718" s="1" t="s">
        <v>648</v>
      </c>
      <c r="H2718" s="1" t="s">
        <v>474</v>
      </c>
      <c r="I2718" s="1" t="s">
        <v>477</v>
      </c>
      <c r="J2718" s="6">
        <v>303000</v>
      </c>
      <c r="K2718" s="1" t="s">
        <v>712</v>
      </c>
      <c r="L2718" s="6">
        <v>390405</v>
      </c>
      <c r="M2718" s="2">
        <v>0</v>
      </c>
      <c r="N2718" s="1" t="s">
        <v>720</v>
      </c>
      <c r="O2718" s="1" t="s">
        <v>651</v>
      </c>
      <c r="P2718" s="2">
        <v>-1060086.94</v>
      </c>
      <c r="Q2718" s="2">
        <v>0</v>
      </c>
      <c r="R2718" s="2">
        <v>0</v>
      </c>
      <c r="S2718" s="2">
        <v>0</v>
      </c>
      <c r="T2718" s="2">
        <v>-1060086.94</v>
      </c>
      <c r="U2718" s="2">
        <v>0</v>
      </c>
      <c r="V2718" s="2">
        <v>-1060086.94</v>
      </c>
      <c r="W2718" s="2">
        <v>0</v>
      </c>
      <c r="X2718" s="2">
        <v>0</v>
      </c>
      <c r="Y2718" s="2">
        <v>0</v>
      </c>
      <c r="Z2718" s="2">
        <v>-1060086.94</v>
      </c>
      <c r="AA2718" s="2">
        <v>0</v>
      </c>
    </row>
    <row r="2719" spans="1:27" ht="15" customHeight="1" x14ac:dyDescent="0.25">
      <c r="A2719" s="75" t="str">
        <f t="shared" si="126"/>
        <v>LETF50Ignore</v>
      </c>
      <c r="B2719" s="75" t="str">
        <f>VLOOKUP(L2719,Mapping!D:F,3,0)</f>
        <v>Ignore</v>
      </c>
      <c r="C2719" s="75" t="str">
        <f>VLOOKUP(L2719,Mapping!D:G,4,0)</f>
        <v>Ignore</v>
      </c>
      <c r="D2719" s="78">
        <f t="shared" si="127"/>
        <v>0</v>
      </c>
      <c r="E2719" s="78">
        <f t="shared" si="128"/>
        <v>-1.9684333890000001</v>
      </c>
      <c r="F2719" s="76">
        <f>VLOOKUP(L2719,Mapping!D:H,5,0)</f>
        <v>0</v>
      </c>
      <c r="G2719" s="1" t="s">
        <v>648</v>
      </c>
      <c r="H2719" s="1" t="s">
        <v>474</v>
      </c>
      <c r="I2719" s="1" t="s">
        <v>477</v>
      </c>
      <c r="J2719" s="6">
        <v>303000</v>
      </c>
      <c r="K2719" s="1" t="s">
        <v>712</v>
      </c>
      <c r="L2719" s="6">
        <v>390407</v>
      </c>
      <c r="M2719" s="2">
        <v>0</v>
      </c>
      <c r="N2719" s="1" t="s">
        <v>822</v>
      </c>
      <c r="O2719" s="1" t="s">
        <v>651</v>
      </c>
      <c r="P2719" s="2">
        <v>-19684333.890000001</v>
      </c>
      <c r="Q2719" s="2">
        <v>0</v>
      </c>
      <c r="R2719" s="2">
        <v>0</v>
      </c>
      <c r="S2719" s="2">
        <v>0</v>
      </c>
      <c r="T2719" s="2">
        <v>-19684333.890000001</v>
      </c>
      <c r="U2719" s="2">
        <v>0</v>
      </c>
      <c r="V2719" s="2">
        <v>-19684333.890000001</v>
      </c>
      <c r="W2719" s="2">
        <v>0</v>
      </c>
      <c r="X2719" s="2">
        <v>0</v>
      </c>
      <c r="Y2719" s="2">
        <v>0</v>
      </c>
      <c r="Z2719" s="2">
        <v>-19684333.890000001</v>
      </c>
      <c r="AA2719" s="2">
        <v>0</v>
      </c>
    </row>
    <row r="2720" spans="1:27" ht="15" customHeight="1" x14ac:dyDescent="0.25">
      <c r="A2720" s="75" t="str">
        <f t="shared" si="126"/>
        <v>LETF505.3</v>
      </c>
      <c r="B2720" s="75">
        <f>VLOOKUP(L2720,Mapping!D:F,3,0)</f>
        <v>5.3</v>
      </c>
      <c r="C2720" s="75" t="str">
        <f>VLOOKUP(L2720,Mapping!D:G,4,0)</f>
        <v>Ignore</v>
      </c>
      <c r="D2720" s="78">
        <f t="shared" si="127"/>
        <v>103.518606124</v>
      </c>
      <c r="E2720" s="78">
        <f t="shared" si="128"/>
        <v>103.518606124</v>
      </c>
      <c r="F2720" s="76">
        <f>VLOOKUP(L2720,Mapping!D:H,5,0)</f>
        <v>0</v>
      </c>
      <c r="G2720" s="1" t="s">
        <v>648</v>
      </c>
      <c r="H2720" s="1" t="s">
        <v>474</v>
      </c>
      <c r="I2720" s="1" t="s">
        <v>477</v>
      </c>
      <c r="J2720" s="6">
        <v>410000</v>
      </c>
      <c r="K2720" s="1" t="s">
        <v>723</v>
      </c>
      <c r="L2720" s="6">
        <v>411100</v>
      </c>
      <c r="M2720" s="2">
        <v>0</v>
      </c>
      <c r="N2720" s="1" t="s">
        <v>780</v>
      </c>
      <c r="O2720" s="1" t="s">
        <v>651</v>
      </c>
      <c r="P2720" s="2">
        <v>0</v>
      </c>
      <c r="Q2720" s="2">
        <v>0</v>
      </c>
      <c r="R2720" s="2">
        <v>0</v>
      </c>
      <c r="S2720" s="2">
        <v>1035186061.24</v>
      </c>
      <c r="T2720" s="2">
        <v>0</v>
      </c>
      <c r="U2720" s="2">
        <v>1035186061.24</v>
      </c>
      <c r="V2720" s="2">
        <v>0</v>
      </c>
      <c r="W2720" s="2">
        <v>0</v>
      </c>
      <c r="X2720" s="2">
        <v>0</v>
      </c>
      <c r="Y2720" s="2">
        <v>1035186061.24</v>
      </c>
      <c r="Z2720" s="2">
        <v>0</v>
      </c>
      <c r="AA2720" s="2">
        <v>1035186061.24</v>
      </c>
    </row>
    <row r="2721" spans="1:27" ht="15" customHeight="1" x14ac:dyDescent="0.25">
      <c r="A2721" s="75" t="str">
        <f t="shared" si="126"/>
        <v>LETF505.3</v>
      </c>
      <c r="B2721" s="75">
        <f>VLOOKUP(L2721,Mapping!D:F,3,0)</f>
        <v>5.3</v>
      </c>
      <c r="C2721" s="75" t="str">
        <f>VLOOKUP(L2721,Mapping!D:G,4,0)</f>
        <v>Ignore</v>
      </c>
      <c r="D2721" s="78">
        <f t="shared" si="127"/>
        <v>2.4236823000000001E-2</v>
      </c>
      <c r="E2721" s="78">
        <f t="shared" si="128"/>
        <v>2.4236823000000001E-2</v>
      </c>
      <c r="F2721" s="76">
        <f>VLOOKUP(L2721,Mapping!D:H,5,0)</f>
        <v>0</v>
      </c>
      <c r="G2721" s="1" t="s">
        <v>648</v>
      </c>
      <c r="H2721" s="1" t="s">
        <v>474</v>
      </c>
      <c r="I2721" s="1" t="s">
        <v>477</v>
      </c>
      <c r="J2721" s="6">
        <v>410000</v>
      </c>
      <c r="K2721" s="1" t="s">
        <v>723</v>
      </c>
      <c r="L2721" s="6">
        <v>412120</v>
      </c>
      <c r="M2721" s="2">
        <v>0</v>
      </c>
      <c r="N2721" s="1" t="s">
        <v>724</v>
      </c>
      <c r="O2721" s="1" t="s">
        <v>651</v>
      </c>
      <c r="P2721" s="2">
        <v>0</v>
      </c>
      <c r="Q2721" s="2">
        <v>0</v>
      </c>
      <c r="R2721" s="2">
        <v>0</v>
      </c>
      <c r="S2721" s="2">
        <v>242368.23</v>
      </c>
      <c r="T2721" s="2">
        <v>0</v>
      </c>
      <c r="U2721" s="2">
        <v>242368.23</v>
      </c>
      <c r="V2721" s="2">
        <v>0</v>
      </c>
      <c r="W2721" s="2">
        <v>0</v>
      </c>
      <c r="X2721" s="2">
        <v>0</v>
      </c>
      <c r="Y2721" s="2">
        <v>242368.23</v>
      </c>
      <c r="Z2721" s="2">
        <v>0</v>
      </c>
      <c r="AA2721" s="2">
        <v>242368.23</v>
      </c>
    </row>
    <row r="2722" spans="1:27" ht="15" customHeight="1" x14ac:dyDescent="0.25">
      <c r="A2722" s="75" t="str">
        <f t="shared" si="126"/>
        <v>LETF50Ignore</v>
      </c>
      <c r="B2722" s="75" t="str">
        <f>VLOOKUP(L2722,Mapping!D:F,3,0)</f>
        <v>Ignore</v>
      </c>
      <c r="C2722" s="75" t="str">
        <f>VLOOKUP(L2722,Mapping!D:G,4,0)</f>
        <v>Ignore</v>
      </c>
      <c r="D2722" s="78">
        <f t="shared" si="127"/>
        <v>-2.2492727129999999</v>
      </c>
      <c r="E2722" s="78">
        <f t="shared" si="128"/>
        <v>287.45233749200003</v>
      </c>
      <c r="F2722" s="76">
        <f>VLOOKUP(L2722,Mapping!D:H,5,0)</f>
        <v>0</v>
      </c>
      <c r="G2722" s="1" t="s">
        <v>648</v>
      </c>
      <c r="H2722" s="1" t="s">
        <v>474</v>
      </c>
      <c r="I2722" s="1" t="s">
        <v>477</v>
      </c>
      <c r="J2722" s="6">
        <v>430000</v>
      </c>
      <c r="K2722" s="1" t="s">
        <v>729</v>
      </c>
      <c r="L2722" s="6">
        <v>431100</v>
      </c>
      <c r="M2722" s="2">
        <v>0</v>
      </c>
      <c r="N2722" s="1" t="s">
        <v>813</v>
      </c>
      <c r="O2722" s="1" t="s">
        <v>651</v>
      </c>
      <c r="P2722" s="2">
        <v>0</v>
      </c>
      <c r="Q2722" s="2">
        <v>2897016102.0500002</v>
      </c>
      <c r="R2722" s="2">
        <v>-22492727.129999999</v>
      </c>
      <c r="S2722" s="2">
        <v>0</v>
      </c>
      <c r="T2722" s="2">
        <v>0</v>
      </c>
      <c r="U2722" s="2">
        <v>2874523374.9200001</v>
      </c>
      <c r="V2722" s="2">
        <v>0</v>
      </c>
      <c r="W2722" s="2">
        <v>2897016102.0500002</v>
      </c>
      <c r="X2722" s="2">
        <v>-22492727.129999999</v>
      </c>
      <c r="Y2722" s="2">
        <v>0</v>
      </c>
      <c r="Z2722" s="2">
        <v>0</v>
      </c>
      <c r="AA2722" s="2">
        <v>2874523374.9200001</v>
      </c>
    </row>
    <row r="2723" spans="1:27" ht="15" customHeight="1" x14ac:dyDescent="0.25">
      <c r="A2723" s="75" t="str">
        <f t="shared" si="126"/>
        <v>LETF50Ignore</v>
      </c>
      <c r="B2723" s="75" t="str">
        <f>VLOOKUP(L2723,Mapping!D:F,3,0)</f>
        <v>Ignore</v>
      </c>
      <c r="C2723" s="75" t="str">
        <f>VLOOKUP(L2723,Mapping!D:G,4,0)</f>
        <v>Ignore</v>
      </c>
      <c r="D2723" s="78">
        <f t="shared" si="127"/>
        <v>0.21900437999999997</v>
      </c>
      <c r="E2723" s="78">
        <f t="shared" si="128"/>
        <v>0.21900437999999997</v>
      </c>
      <c r="F2723" s="76">
        <f>VLOOKUP(L2723,Mapping!D:H,5,0)</f>
        <v>0</v>
      </c>
      <c r="G2723" s="1" t="s">
        <v>648</v>
      </c>
      <c r="H2723" s="1" t="s">
        <v>474</v>
      </c>
      <c r="I2723" s="1" t="s">
        <v>477</v>
      </c>
      <c r="J2723" s="6">
        <v>430000</v>
      </c>
      <c r="K2723" s="1" t="s">
        <v>729</v>
      </c>
      <c r="L2723" s="6">
        <v>431120</v>
      </c>
      <c r="M2723" s="2">
        <v>0</v>
      </c>
      <c r="N2723" s="1" t="s">
        <v>928</v>
      </c>
      <c r="O2723" s="1" t="s">
        <v>651</v>
      </c>
      <c r="P2723" s="2">
        <v>0</v>
      </c>
      <c r="Q2723" s="2">
        <v>0</v>
      </c>
      <c r="R2723" s="2">
        <v>0</v>
      </c>
      <c r="S2723" s="2">
        <v>2190043.7999999998</v>
      </c>
      <c r="T2723" s="2">
        <v>0</v>
      </c>
      <c r="U2723" s="2">
        <v>2190043.7999999998</v>
      </c>
      <c r="V2723" s="2">
        <v>0</v>
      </c>
      <c r="W2723" s="2">
        <v>0</v>
      </c>
      <c r="X2723" s="2">
        <v>0</v>
      </c>
      <c r="Y2723" s="2">
        <v>2190043.7999999998</v>
      </c>
      <c r="Z2723" s="2">
        <v>0</v>
      </c>
      <c r="AA2723" s="2">
        <v>2190043.7999999998</v>
      </c>
    </row>
    <row r="2724" spans="1:27" ht="15" customHeight="1" x14ac:dyDescent="0.25">
      <c r="A2724" s="75" t="str">
        <f t="shared" si="126"/>
        <v>LETF505.1</v>
      </c>
      <c r="B2724" s="75">
        <f>VLOOKUP(L2724,Mapping!D:F,3,0)</f>
        <v>5.0999999999999996</v>
      </c>
      <c r="C2724" s="75" t="str">
        <f>VLOOKUP(L2724,Mapping!D:G,4,0)</f>
        <v>Ignore</v>
      </c>
      <c r="D2724" s="78">
        <f t="shared" si="127"/>
        <v>4.0838432789999999</v>
      </c>
      <c r="E2724" s="78">
        <f t="shared" si="128"/>
        <v>4.0838432789999999</v>
      </c>
      <c r="F2724" s="76">
        <f>VLOOKUP(L2724,Mapping!D:H,5,0)</f>
        <v>0</v>
      </c>
      <c r="G2724" s="1" t="s">
        <v>648</v>
      </c>
      <c r="H2724" s="1" t="s">
        <v>474</v>
      </c>
      <c r="I2724" s="1" t="s">
        <v>477</v>
      </c>
      <c r="J2724" s="6">
        <v>450000</v>
      </c>
      <c r="K2724" s="1" t="s">
        <v>733</v>
      </c>
      <c r="L2724" s="6">
        <v>451100</v>
      </c>
      <c r="M2724" s="2">
        <v>0</v>
      </c>
      <c r="N2724" s="1" t="s">
        <v>781</v>
      </c>
      <c r="O2724" s="1" t="s">
        <v>651</v>
      </c>
      <c r="P2724" s="2">
        <v>0</v>
      </c>
      <c r="Q2724" s="2">
        <v>0</v>
      </c>
      <c r="R2724" s="2">
        <v>0</v>
      </c>
      <c r="S2724" s="2">
        <v>40838432.789999999</v>
      </c>
      <c r="T2724" s="2">
        <v>0</v>
      </c>
      <c r="U2724" s="2">
        <v>40838432.789999999</v>
      </c>
      <c r="V2724" s="2">
        <v>0</v>
      </c>
      <c r="W2724" s="2">
        <v>0</v>
      </c>
      <c r="X2724" s="2">
        <v>0</v>
      </c>
      <c r="Y2724" s="2">
        <v>40838432.789999999</v>
      </c>
      <c r="Z2724" s="2">
        <v>0</v>
      </c>
      <c r="AA2724" s="2">
        <v>40838432.789999999</v>
      </c>
    </row>
    <row r="2725" spans="1:27" ht="15" customHeight="1" x14ac:dyDescent="0.25">
      <c r="A2725" s="75" t="str">
        <f t="shared" si="126"/>
        <v>LETF505.2</v>
      </c>
      <c r="B2725" s="75">
        <f>VLOOKUP(L2725,Mapping!D:F,3,0)</f>
        <v>5.2</v>
      </c>
      <c r="C2725" s="75" t="str">
        <f>VLOOKUP(L2725,Mapping!D:G,4,0)</f>
        <v>Ignore</v>
      </c>
      <c r="D2725" s="78">
        <f t="shared" si="127"/>
        <v>1.0053E-5</v>
      </c>
      <c r="E2725" s="78">
        <f t="shared" si="128"/>
        <v>1.0053E-5</v>
      </c>
      <c r="F2725" s="76">
        <f>VLOOKUP(L2725,Mapping!D:H,5,0)</f>
        <v>0</v>
      </c>
      <c r="G2725" s="1" t="s">
        <v>648</v>
      </c>
      <c r="H2725" s="1" t="s">
        <v>474</v>
      </c>
      <c r="I2725" s="1" t="s">
        <v>477</v>
      </c>
      <c r="J2725" s="6">
        <v>450000</v>
      </c>
      <c r="K2725" s="1" t="s">
        <v>733</v>
      </c>
      <c r="L2725" s="6">
        <v>452111</v>
      </c>
      <c r="M2725" s="2">
        <v>0</v>
      </c>
      <c r="N2725" s="1" t="s">
        <v>735</v>
      </c>
      <c r="O2725" s="1" t="s">
        <v>651</v>
      </c>
      <c r="P2725" s="2">
        <v>0</v>
      </c>
      <c r="Q2725" s="2">
        <v>0</v>
      </c>
      <c r="R2725" s="2">
        <v>0</v>
      </c>
      <c r="S2725" s="2">
        <v>100.53</v>
      </c>
      <c r="T2725" s="2">
        <v>0</v>
      </c>
      <c r="U2725" s="2">
        <v>100.53</v>
      </c>
      <c r="V2725" s="2">
        <v>0</v>
      </c>
      <c r="W2725" s="2">
        <v>0</v>
      </c>
      <c r="X2725" s="2">
        <v>0</v>
      </c>
      <c r="Y2725" s="2">
        <v>100.53</v>
      </c>
      <c r="Z2725" s="2">
        <v>0</v>
      </c>
      <c r="AA2725" s="2">
        <v>100.53</v>
      </c>
    </row>
    <row r="2726" spans="1:27" ht="15" customHeight="1" x14ac:dyDescent="0.25">
      <c r="A2726" s="75" t="str">
        <f t="shared" si="126"/>
        <v>LETF505.2</v>
      </c>
      <c r="B2726" s="75">
        <f>VLOOKUP(L2726,Mapping!D:F,3,0)</f>
        <v>5.2</v>
      </c>
      <c r="C2726" s="75" t="str">
        <f>VLOOKUP(L2726,Mapping!D:G,4,0)</f>
        <v>Ignore</v>
      </c>
      <c r="D2726" s="78">
        <f t="shared" si="127"/>
        <v>2.0416300000000002E-4</v>
      </c>
      <c r="E2726" s="78">
        <f t="shared" si="128"/>
        <v>2.0416300000000002E-4</v>
      </c>
      <c r="F2726" s="76">
        <f>VLOOKUP(L2726,Mapping!D:H,5,0)</f>
        <v>0</v>
      </c>
      <c r="G2726" s="1" t="s">
        <v>648</v>
      </c>
      <c r="H2726" s="1" t="s">
        <v>474</v>
      </c>
      <c r="I2726" s="1" t="s">
        <v>477</v>
      </c>
      <c r="J2726" s="6">
        <v>450000</v>
      </c>
      <c r="K2726" s="1" t="s">
        <v>733</v>
      </c>
      <c r="L2726" s="6">
        <v>452120</v>
      </c>
      <c r="M2726" s="2">
        <v>0</v>
      </c>
      <c r="N2726" s="1" t="s">
        <v>736</v>
      </c>
      <c r="O2726" s="1" t="s">
        <v>651</v>
      </c>
      <c r="P2726" s="2">
        <v>0</v>
      </c>
      <c r="Q2726" s="2">
        <v>0</v>
      </c>
      <c r="R2726" s="2">
        <v>0</v>
      </c>
      <c r="S2726" s="2">
        <v>2041.63</v>
      </c>
      <c r="T2726" s="2">
        <v>0</v>
      </c>
      <c r="U2726" s="2">
        <v>2041.63</v>
      </c>
      <c r="V2726" s="2">
        <v>0</v>
      </c>
      <c r="W2726" s="2">
        <v>0</v>
      </c>
      <c r="X2726" s="2">
        <v>0</v>
      </c>
      <c r="Y2726" s="2">
        <v>2041.63</v>
      </c>
      <c r="Z2726" s="2">
        <v>0</v>
      </c>
      <c r="AA2726" s="2">
        <v>2041.63</v>
      </c>
    </row>
    <row r="2727" spans="1:27" ht="15" customHeight="1" x14ac:dyDescent="0.25">
      <c r="A2727" s="75" t="str">
        <f t="shared" si="126"/>
        <v>LETF505.2</v>
      </c>
      <c r="B2727" s="75">
        <f>VLOOKUP(L2727,Mapping!D:F,3,0)</f>
        <v>5.2</v>
      </c>
      <c r="C2727" s="75" t="str">
        <f>VLOOKUP(L2727,Mapping!D:G,4,0)</f>
        <v>Ignore</v>
      </c>
      <c r="D2727" s="78">
        <f t="shared" si="127"/>
        <v>2.2277841E-2</v>
      </c>
      <c r="E2727" s="78">
        <f t="shared" si="128"/>
        <v>2.2277841E-2</v>
      </c>
      <c r="F2727" s="76">
        <f>VLOOKUP(L2727,Mapping!D:H,5,0)</f>
        <v>0</v>
      </c>
      <c r="G2727" s="1" t="s">
        <v>648</v>
      </c>
      <c r="H2727" s="1" t="s">
        <v>474</v>
      </c>
      <c r="I2727" s="1" t="s">
        <v>477</v>
      </c>
      <c r="J2727" s="6">
        <v>450000</v>
      </c>
      <c r="K2727" s="1" t="s">
        <v>733</v>
      </c>
      <c r="L2727" s="6">
        <v>452247</v>
      </c>
      <c r="M2727" s="2">
        <v>0</v>
      </c>
      <c r="N2727" s="1" t="s">
        <v>741</v>
      </c>
      <c r="O2727" s="1" t="s">
        <v>651</v>
      </c>
      <c r="P2727" s="2">
        <v>0</v>
      </c>
      <c r="Q2727" s="2">
        <v>0</v>
      </c>
      <c r="R2727" s="2">
        <v>0</v>
      </c>
      <c r="S2727" s="2">
        <v>222778.41</v>
      </c>
      <c r="T2727" s="2">
        <v>0</v>
      </c>
      <c r="U2727" s="2">
        <v>222778.41</v>
      </c>
      <c r="V2727" s="2">
        <v>0</v>
      </c>
      <c r="W2727" s="2">
        <v>0</v>
      </c>
      <c r="X2727" s="2">
        <v>0</v>
      </c>
      <c r="Y2727" s="2">
        <v>222778.41</v>
      </c>
      <c r="Z2727" s="2">
        <v>0</v>
      </c>
      <c r="AA2727" s="2">
        <v>222778.41</v>
      </c>
    </row>
    <row r="2728" spans="1:27" ht="15" customHeight="1" x14ac:dyDescent="0.25">
      <c r="A2728" s="75" t="str">
        <f t="shared" si="126"/>
        <v>LETF505.3</v>
      </c>
      <c r="B2728" s="75">
        <f>VLOOKUP(L2728,Mapping!D:F,3,0)</f>
        <v>5.3</v>
      </c>
      <c r="C2728" s="75" t="str">
        <f>VLOOKUP(L2728,Mapping!D:G,4,0)</f>
        <v>Ignore</v>
      </c>
      <c r="D2728" s="78">
        <f t="shared" si="127"/>
        <v>-3.9083555329999999</v>
      </c>
      <c r="E2728" s="78">
        <f t="shared" si="128"/>
        <v>-3.9083555329999999</v>
      </c>
      <c r="F2728" s="76">
        <f>VLOOKUP(L2728,Mapping!D:H,5,0)</f>
        <v>0</v>
      </c>
      <c r="G2728" s="1" t="s">
        <v>648</v>
      </c>
      <c r="H2728" s="1" t="s">
        <v>474</v>
      </c>
      <c r="I2728" s="1" t="s">
        <v>477</v>
      </c>
      <c r="J2728" s="6">
        <v>510000</v>
      </c>
      <c r="K2728" s="1" t="s">
        <v>745</v>
      </c>
      <c r="L2728" s="6">
        <v>511100</v>
      </c>
      <c r="M2728" s="2">
        <v>0</v>
      </c>
      <c r="N2728" s="1" t="s">
        <v>782</v>
      </c>
      <c r="O2728" s="1" t="s">
        <v>651</v>
      </c>
      <c r="P2728" s="2">
        <v>0</v>
      </c>
      <c r="Q2728" s="2">
        <v>0</v>
      </c>
      <c r="R2728" s="2">
        <v>-39083555.329999998</v>
      </c>
      <c r="S2728" s="2">
        <v>0</v>
      </c>
      <c r="T2728" s="2">
        <v>-39083555.329999998</v>
      </c>
      <c r="U2728" s="2">
        <v>0</v>
      </c>
      <c r="V2728" s="2">
        <v>0</v>
      </c>
      <c r="W2728" s="2">
        <v>0</v>
      </c>
      <c r="X2728" s="2">
        <v>-39083555.329999998</v>
      </c>
      <c r="Y2728" s="2">
        <v>0</v>
      </c>
      <c r="Z2728" s="2">
        <v>-39083555.329999998</v>
      </c>
      <c r="AA2728" s="2">
        <v>0</v>
      </c>
    </row>
    <row r="2729" spans="1:27" ht="15" customHeight="1" x14ac:dyDescent="0.25">
      <c r="A2729" s="75" t="str">
        <f t="shared" si="126"/>
        <v>LETF506.3</v>
      </c>
      <c r="B2729" s="75">
        <f>VLOOKUP(L2729,Mapping!D:F,3,0)</f>
        <v>6.3</v>
      </c>
      <c r="C2729" s="75" t="str">
        <f>VLOOKUP(L2729,Mapping!D:G,4,0)</f>
        <v>Mirror</v>
      </c>
      <c r="D2729" s="78">
        <f t="shared" si="127"/>
        <v>-7.107169E-3</v>
      </c>
      <c r="E2729" s="78">
        <f t="shared" si="128"/>
        <v>-7.107169E-3</v>
      </c>
      <c r="F2729" s="76">
        <f>VLOOKUP(L2729,Mapping!D:H,5,0)</f>
        <v>0</v>
      </c>
      <c r="G2729" s="1" t="s">
        <v>648</v>
      </c>
      <c r="H2729" s="1" t="s">
        <v>474</v>
      </c>
      <c r="I2729" s="1" t="s">
        <v>477</v>
      </c>
      <c r="J2729" s="6">
        <v>550000</v>
      </c>
      <c r="K2729" s="1" t="s">
        <v>752</v>
      </c>
      <c r="L2729" s="6">
        <v>553007</v>
      </c>
      <c r="M2729" s="2">
        <v>0</v>
      </c>
      <c r="N2729" s="1" t="s">
        <v>753</v>
      </c>
      <c r="O2729" s="1" t="s">
        <v>651</v>
      </c>
      <c r="P2729" s="2">
        <v>0</v>
      </c>
      <c r="Q2729" s="2">
        <v>0</v>
      </c>
      <c r="R2729" s="2">
        <v>-71071.69</v>
      </c>
      <c r="S2729" s="2">
        <v>0</v>
      </c>
      <c r="T2729" s="2">
        <v>-71071.69</v>
      </c>
      <c r="U2729" s="2">
        <v>0</v>
      </c>
      <c r="V2729" s="2">
        <v>0</v>
      </c>
      <c r="W2729" s="2">
        <v>0</v>
      </c>
      <c r="X2729" s="2">
        <v>-71071.69</v>
      </c>
      <c r="Y2729" s="2">
        <v>0</v>
      </c>
      <c r="Z2729" s="2">
        <v>-71071.69</v>
      </c>
      <c r="AA2729" s="2">
        <v>0</v>
      </c>
    </row>
    <row r="2730" spans="1:27" ht="15" customHeight="1" x14ac:dyDescent="0.25">
      <c r="A2730" s="75" t="str">
        <f t="shared" si="126"/>
        <v>LETF506.3</v>
      </c>
      <c r="B2730" s="75">
        <f>VLOOKUP(L2730,Mapping!D:F,3,0)</f>
        <v>6.3</v>
      </c>
      <c r="C2730" s="75" t="str">
        <f>VLOOKUP(L2730,Mapping!D:G,4,0)</f>
        <v>Mirror</v>
      </c>
      <c r="D2730" s="78">
        <f t="shared" si="127"/>
        <v>-2.3600000000000001E-3</v>
      </c>
      <c r="E2730" s="78">
        <f t="shared" si="128"/>
        <v>-2.3600000000000001E-3</v>
      </c>
      <c r="F2730" s="76">
        <f>VLOOKUP(L2730,Mapping!D:H,5,0)</f>
        <v>0</v>
      </c>
      <c r="G2730" s="1" t="s">
        <v>648</v>
      </c>
      <c r="H2730" s="1" t="s">
        <v>474</v>
      </c>
      <c r="I2730" s="1" t="s">
        <v>477</v>
      </c>
      <c r="J2730" s="6">
        <v>550000</v>
      </c>
      <c r="K2730" s="1" t="s">
        <v>752</v>
      </c>
      <c r="L2730" s="6">
        <v>553020</v>
      </c>
      <c r="M2730" s="2">
        <v>0</v>
      </c>
      <c r="N2730" s="1" t="s">
        <v>1652</v>
      </c>
      <c r="O2730" s="1" t="s">
        <v>651</v>
      </c>
      <c r="P2730" s="2">
        <v>0</v>
      </c>
      <c r="Q2730" s="2">
        <v>0</v>
      </c>
      <c r="R2730" s="2">
        <v>-23600</v>
      </c>
      <c r="S2730" s="2">
        <v>0</v>
      </c>
      <c r="T2730" s="2">
        <v>-23600</v>
      </c>
      <c r="U2730" s="2">
        <v>0</v>
      </c>
      <c r="V2730" s="2">
        <v>0</v>
      </c>
      <c r="W2730" s="2">
        <v>0</v>
      </c>
      <c r="X2730" s="2">
        <v>-23600</v>
      </c>
      <c r="Y2730" s="2">
        <v>0</v>
      </c>
      <c r="Z2730" s="2">
        <v>-23600</v>
      </c>
      <c r="AA2730" s="2">
        <v>0</v>
      </c>
    </row>
    <row r="2731" spans="1:27" ht="15" customHeight="1" x14ac:dyDescent="0.25">
      <c r="A2731" s="75" t="str">
        <f t="shared" si="126"/>
        <v>LETF506.3</v>
      </c>
      <c r="B2731" s="75">
        <f>VLOOKUP(L2731,Mapping!D:F,3,0)</f>
        <v>6.3</v>
      </c>
      <c r="C2731" s="75" t="str">
        <f>VLOOKUP(L2731,Mapping!D:G,4,0)</f>
        <v>Mirror</v>
      </c>
      <c r="D2731" s="78">
        <f t="shared" si="127"/>
        <v>-2.5955424000000005E-2</v>
      </c>
      <c r="E2731" s="78">
        <f t="shared" si="128"/>
        <v>-2.5955424000000005E-2</v>
      </c>
      <c r="F2731" s="76">
        <f>VLOOKUP(L2731,Mapping!D:H,5,0)</f>
        <v>0</v>
      </c>
      <c r="G2731" s="1" t="s">
        <v>648</v>
      </c>
      <c r="H2731" s="1" t="s">
        <v>474</v>
      </c>
      <c r="I2731" s="1" t="s">
        <v>477</v>
      </c>
      <c r="J2731" s="6">
        <v>550000</v>
      </c>
      <c r="K2731" s="1" t="s">
        <v>752</v>
      </c>
      <c r="L2731" s="6">
        <v>553107</v>
      </c>
      <c r="M2731" s="2">
        <v>0</v>
      </c>
      <c r="N2731" s="1" t="s">
        <v>755</v>
      </c>
      <c r="O2731" s="1" t="s">
        <v>651</v>
      </c>
      <c r="P2731" s="2">
        <v>0</v>
      </c>
      <c r="Q2731" s="2">
        <v>0</v>
      </c>
      <c r="R2731" s="2">
        <v>-259554.24000000005</v>
      </c>
      <c r="S2731" s="2">
        <v>0</v>
      </c>
      <c r="T2731" s="2">
        <v>-259554.24000000005</v>
      </c>
      <c r="U2731" s="2">
        <v>0</v>
      </c>
      <c r="V2731" s="2">
        <v>0</v>
      </c>
      <c r="W2731" s="2">
        <v>0</v>
      </c>
      <c r="X2731" s="2">
        <v>-259554.24000000005</v>
      </c>
      <c r="Y2731" s="2">
        <v>0</v>
      </c>
      <c r="Z2731" s="2">
        <v>-259554.24000000005</v>
      </c>
      <c r="AA2731" s="2">
        <v>0</v>
      </c>
    </row>
    <row r="2732" spans="1:27" ht="15" customHeight="1" x14ac:dyDescent="0.25">
      <c r="A2732" s="75" t="str">
        <f t="shared" si="126"/>
        <v>LETF506.3</v>
      </c>
      <c r="B2732" s="75">
        <f>VLOOKUP(L2732,Mapping!D:F,3,0)</f>
        <v>6.3</v>
      </c>
      <c r="C2732" s="75" t="str">
        <f>VLOOKUP(L2732,Mapping!D:G,4,0)</f>
        <v>Mirror</v>
      </c>
      <c r="D2732" s="78">
        <f t="shared" si="127"/>
        <v>0.11731295800000001</v>
      </c>
      <c r="E2732" s="78">
        <f t="shared" si="128"/>
        <v>0.11731295800000001</v>
      </c>
      <c r="F2732" s="76">
        <f>VLOOKUP(L2732,Mapping!D:H,5,0)</f>
        <v>0</v>
      </c>
      <c r="G2732" s="1" t="s">
        <v>648</v>
      </c>
      <c r="H2732" s="1" t="s">
        <v>474</v>
      </c>
      <c r="I2732" s="1" t="s">
        <v>477</v>
      </c>
      <c r="J2732" s="6">
        <v>550000</v>
      </c>
      <c r="K2732" s="1" t="s">
        <v>752</v>
      </c>
      <c r="L2732" s="6">
        <v>553111</v>
      </c>
      <c r="M2732" s="2">
        <v>0</v>
      </c>
      <c r="N2732" s="1" t="s">
        <v>756</v>
      </c>
      <c r="O2732" s="1" t="s">
        <v>651</v>
      </c>
      <c r="P2732" s="2">
        <v>0</v>
      </c>
      <c r="Q2732" s="2">
        <v>0</v>
      </c>
      <c r="R2732" s="2">
        <v>0</v>
      </c>
      <c r="S2732" s="2">
        <v>1173129.58</v>
      </c>
      <c r="T2732" s="2">
        <v>0</v>
      </c>
      <c r="U2732" s="2">
        <v>1173129.58</v>
      </c>
      <c r="V2732" s="2">
        <v>0</v>
      </c>
      <c r="W2732" s="2">
        <v>0</v>
      </c>
      <c r="X2732" s="2">
        <v>0</v>
      </c>
      <c r="Y2732" s="2">
        <v>1173129.58</v>
      </c>
      <c r="Z2732" s="2">
        <v>0</v>
      </c>
      <c r="AA2732" s="2">
        <v>1173129.58</v>
      </c>
    </row>
    <row r="2733" spans="1:27" ht="15" customHeight="1" x14ac:dyDescent="0.25">
      <c r="A2733" s="75" t="str">
        <f t="shared" si="126"/>
        <v>LETF506.2</v>
      </c>
      <c r="B2733" s="75">
        <f>VLOOKUP(L2733,Mapping!D:F,3,0)</f>
        <v>6.2</v>
      </c>
      <c r="C2733" s="75" t="str">
        <f>VLOOKUP(L2733,Mapping!D:G,4,0)</f>
        <v>Mirror</v>
      </c>
      <c r="D2733" s="78">
        <f t="shared" si="127"/>
        <v>-2.799419E-3</v>
      </c>
      <c r="E2733" s="78">
        <f t="shared" si="128"/>
        <v>-2.799419E-3</v>
      </c>
      <c r="F2733" s="76">
        <f>VLOOKUP(L2733,Mapping!D:H,5,0)</f>
        <v>0</v>
      </c>
      <c r="G2733" s="1" t="s">
        <v>648</v>
      </c>
      <c r="H2733" s="1" t="s">
        <v>474</v>
      </c>
      <c r="I2733" s="1" t="s">
        <v>477</v>
      </c>
      <c r="J2733" s="6">
        <v>550000</v>
      </c>
      <c r="K2733" s="1" t="s">
        <v>752</v>
      </c>
      <c r="L2733" s="6">
        <v>553131</v>
      </c>
      <c r="M2733" s="2">
        <v>0</v>
      </c>
      <c r="N2733" s="1" t="s">
        <v>757</v>
      </c>
      <c r="O2733" s="1" t="s">
        <v>651</v>
      </c>
      <c r="P2733" s="2">
        <v>0</v>
      </c>
      <c r="Q2733" s="2">
        <v>0</v>
      </c>
      <c r="R2733" s="2">
        <v>-27994.19</v>
      </c>
      <c r="S2733" s="2">
        <v>0</v>
      </c>
      <c r="T2733" s="2">
        <v>-27994.19</v>
      </c>
      <c r="U2733" s="2">
        <v>0</v>
      </c>
      <c r="V2733" s="2">
        <v>0</v>
      </c>
      <c r="W2733" s="2">
        <v>0</v>
      </c>
      <c r="X2733" s="2">
        <v>-27994.19</v>
      </c>
      <c r="Y2733" s="2">
        <v>0</v>
      </c>
      <c r="Z2733" s="2">
        <v>-27994.19</v>
      </c>
      <c r="AA2733" s="2">
        <v>0</v>
      </c>
    </row>
    <row r="2734" spans="1:27" ht="15" customHeight="1" x14ac:dyDescent="0.25">
      <c r="A2734" s="75" t="str">
        <f t="shared" si="126"/>
        <v>LETF506.3</v>
      </c>
      <c r="B2734" s="75">
        <f>VLOOKUP(L2734,Mapping!D:F,3,0)</f>
        <v>6.3</v>
      </c>
      <c r="C2734" s="75" t="str">
        <f>VLOOKUP(L2734,Mapping!D:G,4,0)</f>
        <v>Mirror</v>
      </c>
      <c r="D2734" s="78">
        <f t="shared" si="127"/>
        <v>-1.52928E-2</v>
      </c>
      <c r="E2734" s="78">
        <f t="shared" si="128"/>
        <v>-1.52928E-2</v>
      </c>
      <c r="F2734" s="76">
        <f>VLOOKUP(L2734,Mapping!D:H,5,0)</f>
        <v>0</v>
      </c>
      <c r="G2734" s="1" t="s">
        <v>648</v>
      </c>
      <c r="H2734" s="1" t="s">
        <v>474</v>
      </c>
      <c r="I2734" s="1" t="s">
        <v>477</v>
      </c>
      <c r="J2734" s="6">
        <v>550000</v>
      </c>
      <c r="K2734" s="1" t="s">
        <v>752</v>
      </c>
      <c r="L2734" s="6">
        <v>553135</v>
      </c>
      <c r="M2734" s="2">
        <v>0</v>
      </c>
      <c r="N2734" s="1" t="s">
        <v>929</v>
      </c>
      <c r="O2734" s="1" t="s">
        <v>651</v>
      </c>
      <c r="P2734" s="2">
        <v>0</v>
      </c>
      <c r="Q2734" s="2">
        <v>0</v>
      </c>
      <c r="R2734" s="2">
        <v>-152928</v>
      </c>
      <c r="S2734" s="2">
        <v>0</v>
      </c>
      <c r="T2734" s="2">
        <v>-152928</v>
      </c>
      <c r="U2734" s="2">
        <v>0</v>
      </c>
      <c r="V2734" s="2">
        <v>0</v>
      </c>
      <c r="W2734" s="2">
        <v>0</v>
      </c>
      <c r="X2734" s="2">
        <v>-152928</v>
      </c>
      <c r="Y2734" s="2">
        <v>0</v>
      </c>
      <c r="Z2734" s="2">
        <v>-152928</v>
      </c>
      <c r="AA2734" s="2">
        <v>0</v>
      </c>
    </row>
    <row r="2735" spans="1:27" ht="15" customHeight="1" x14ac:dyDescent="0.25">
      <c r="A2735" s="75" t="str">
        <f t="shared" si="126"/>
        <v>LETF506.3</v>
      </c>
      <c r="B2735" s="75">
        <f>VLOOKUP(L2735,Mapping!D:F,3,0)</f>
        <v>6.3</v>
      </c>
      <c r="C2735" s="75" t="str">
        <f>VLOOKUP(L2735,Mapping!D:G,4,0)</f>
        <v>Accrual</v>
      </c>
      <c r="D2735" s="78">
        <f t="shared" si="127"/>
        <v>-2.6058326999999999E-2</v>
      </c>
      <c r="E2735" s="78">
        <f t="shared" si="128"/>
        <v>-2.6058326999999999E-2</v>
      </c>
      <c r="F2735" s="76">
        <f>VLOOKUP(L2735,Mapping!D:H,5,0)</f>
        <v>0</v>
      </c>
      <c r="G2735" s="1" t="s">
        <v>648</v>
      </c>
      <c r="H2735" s="1" t="s">
        <v>474</v>
      </c>
      <c r="I2735" s="1" t="s">
        <v>477</v>
      </c>
      <c r="J2735" s="6">
        <v>550000</v>
      </c>
      <c r="K2735" s="1" t="s">
        <v>752</v>
      </c>
      <c r="L2735" s="6">
        <v>553171</v>
      </c>
      <c r="M2735" s="2">
        <v>0</v>
      </c>
      <c r="N2735" s="1" t="s">
        <v>759</v>
      </c>
      <c r="O2735" s="1" t="s">
        <v>651</v>
      </c>
      <c r="P2735" s="2">
        <v>0</v>
      </c>
      <c r="Q2735" s="2">
        <v>0</v>
      </c>
      <c r="R2735" s="2">
        <v>-260583.27</v>
      </c>
      <c r="S2735" s="2">
        <v>0</v>
      </c>
      <c r="T2735" s="2">
        <v>-260583.27</v>
      </c>
      <c r="U2735" s="2">
        <v>0</v>
      </c>
      <c r="V2735" s="2">
        <v>0</v>
      </c>
      <c r="W2735" s="2">
        <v>0</v>
      </c>
      <c r="X2735" s="2">
        <v>-260583.27</v>
      </c>
      <c r="Y2735" s="2">
        <v>0</v>
      </c>
      <c r="Z2735" s="2">
        <v>-260583.27</v>
      </c>
      <c r="AA2735" s="2">
        <v>0</v>
      </c>
    </row>
    <row r="2736" spans="1:27" ht="15" customHeight="1" x14ac:dyDescent="0.25">
      <c r="A2736" s="75" t="str">
        <f t="shared" si="126"/>
        <v>LETF506.3</v>
      </c>
      <c r="B2736" s="75">
        <f>VLOOKUP(L2736,Mapping!D:F,3,0)</f>
        <v>6.3</v>
      </c>
      <c r="C2736" s="75" t="str">
        <f>VLOOKUP(L2736,Mapping!D:G,4,0)</f>
        <v>Mirror</v>
      </c>
      <c r="D2736" s="78">
        <f t="shared" si="127"/>
        <v>-3.9991854E-2</v>
      </c>
      <c r="E2736" s="78">
        <f t="shared" si="128"/>
        <v>-3.9991854E-2</v>
      </c>
      <c r="F2736" s="76">
        <f>VLOOKUP(L2736,Mapping!D:H,5,0)</f>
        <v>0</v>
      </c>
      <c r="G2736" s="1" t="s">
        <v>648</v>
      </c>
      <c r="H2736" s="1" t="s">
        <v>474</v>
      </c>
      <c r="I2736" s="1" t="s">
        <v>477</v>
      </c>
      <c r="J2736" s="6">
        <v>550000</v>
      </c>
      <c r="K2736" s="1" t="s">
        <v>752</v>
      </c>
      <c r="L2736" s="6">
        <v>553180</v>
      </c>
      <c r="M2736" s="2">
        <v>0</v>
      </c>
      <c r="N2736" s="1" t="s">
        <v>761</v>
      </c>
      <c r="O2736" s="1" t="s">
        <v>651</v>
      </c>
      <c r="P2736" s="2">
        <v>0</v>
      </c>
      <c r="Q2736" s="2">
        <v>0</v>
      </c>
      <c r="R2736" s="2">
        <v>-399918.54</v>
      </c>
      <c r="S2736" s="2">
        <v>0</v>
      </c>
      <c r="T2736" s="2">
        <v>-399918.54</v>
      </c>
      <c r="U2736" s="2">
        <v>0</v>
      </c>
      <c r="V2736" s="2">
        <v>0</v>
      </c>
      <c r="W2736" s="2">
        <v>0</v>
      </c>
      <c r="X2736" s="2">
        <v>-399918.54</v>
      </c>
      <c r="Y2736" s="2">
        <v>0</v>
      </c>
      <c r="Z2736" s="2">
        <v>-399918.54</v>
      </c>
      <c r="AA2736" s="2">
        <v>0</v>
      </c>
    </row>
    <row r="2737" spans="1:27" ht="15" customHeight="1" x14ac:dyDescent="0.25">
      <c r="A2737" s="75" t="str">
        <f t="shared" si="126"/>
        <v>LETF506.3</v>
      </c>
      <c r="B2737" s="75">
        <f>VLOOKUP(L2737,Mapping!D:F,3,0)</f>
        <v>6.3</v>
      </c>
      <c r="C2737" s="75" t="str">
        <f>VLOOKUP(L2737,Mapping!D:G,4,0)</f>
        <v>Accrual</v>
      </c>
      <c r="D2737" s="78">
        <f t="shared" si="127"/>
        <v>-2.6058326999999999E-2</v>
      </c>
      <c r="E2737" s="78">
        <f t="shared" si="128"/>
        <v>-2.6058326999999999E-2</v>
      </c>
      <c r="F2737" s="76">
        <f>VLOOKUP(L2737,Mapping!D:H,5,0)</f>
        <v>0</v>
      </c>
      <c r="G2737" s="1" t="s">
        <v>648</v>
      </c>
      <c r="H2737" s="1" t="s">
        <v>474</v>
      </c>
      <c r="I2737" s="1" t="s">
        <v>477</v>
      </c>
      <c r="J2737" s="6">
        <v>550000</v>
      </c>
      <c r="K2737" s="1" t="s">
        <v>752</v>
      </c>
      <c r="L2737" s="6">
        <v>553202</v>
      </c>
      <c r="M2737" s="2">
        <v>0</v>
      </c>
      <c r="N2737" s="1" t="s">
        <v>764</v>
      </c>
      <c r="O2737" s="1" t="s">
        <v>651</v>
      </c>
      <c r="P2737" s="2">
        <v>0</v>
      </c>
      <c r="Q2737" s="2">
        <v>0</v>
      </c>
      <c r="R2737" s="2">
        <v>-260583.27</v>
      </c>
      <c r="S2737" s="2">
        <v>0</v>
      </c>
      <c r="T2737" s="2">
        <v>-260583.27</v>
      </c>
      <c r="U2737" s="2">
        <v>0</v>
      </c>
      <c r="V2737" s="2">
        <v>0</v>
      </c>
      <c r="W2737" s="2">
        <v>0</v>
      </c>
      <c r="X2737" s="2">
        <v>-260583.27</v>
      </c>
      <c r="Y2737" s="2">
        <v>0</v>
      </c>
      <c r="Z2737" s="2">
        <v>-260583.27</v>
      </c>
      <c r="AA2737" s="2">
        <v>0</v>
      </c>
    </row>
    <row r="2738" spans="1:27" ht="15" customHeight="1" x14ac:dyDescent="0.25">
      <c r="A2738" s="75" t="str">
        <f t="shared" si="126"/>
        <v>LETF506.3</v>
      </c>
      <c r="B2738" s="75">
        <f>VLOOKUP(L2738,Mapping!D:F,3,0)</f>
        <v>6.3</v>
      </c>
      <c r="C2738" s="75" t="str">
        <f>VLOOKUP(L2738,Mapping!D:G,4,0)</f>
        <v>Mirror</v>
      </c>
      <c r="D2738" s="78">
        <f t="shared" si="127"/>
        <v>1.8611500000000002E-4</v>
      </c>
      <c r="E2738" s="78">
        <f t="shared" si="128"/>
        <v>1.8611500000000002E-4</v>
      </c>
      <c r="F2738" s="76">
        <f>VLOOKUP(L2738,Mapping!D:H,5,0)</f>
        <v>0</v>
      </c>
      <c r="G2738" s="1" t="s">
        <v>648</v>
      </c>
      <c r="H2738" s="1" t="s">
        <v>474</v>
      </c>
      <c r="I2738" s="1" t="s">
        <v>477</v>
      </c>
      <c r="J2738" s="6">
        <v>550000</v>
      </c>
      <c r="K2738" s="1" t="s">
        <v>752</v>
      </c>
      <c r="L2738" s="6">
        <v>553208</v>
      </c>
      <c r="M2738" s="2">
        <v>0</v>
      </c>
      <c r="N2738" s="1" t="s">
        <v>765</v>
      </c>
      <c r="O2738" s="1" t="s">
        <v>651</v>
      </c>
      <c r="P2738" s="2">
        <v>0</v>
      </c>
      <c r="Q2738" s="2">
        <v>0</v>
      </c>
      <c r="R2738" s="2">
        <v>0</v>
      </c>
      <c r="S2738" s="2">
        <v>1861.15</v>
      </c>
      <c r="T2738" s="2">
        <v>0</v>
      </c>
      <c r="U2738" s="2">
        <v>1861.15</v>
      </c>
      <c r="V2738" s="2">
        <v>0</v>
      </c>
      <c r="W2738" s="2">
        <v>0</v>
      </c>
      <c r="X2738" s="2">
        <v>0</v>
      </c>
      <c r="Y2738" s="2">
        <v>1861.15</v>
      </c>
      <c r="Z2738" s="2">
        <v>0</v>
      </c>
      <c r="AA2738" s="2">
        <v>1861.15</v>
      </c>
    </row>
    <row r="2739" spans="1:27" ht="15" customHeight="1" x14ac:dyDescent="0.25">
      <c r="A2739" s="75" t="str">
        <f t="shared" si="126"/>
        <v>LETF506.3</v>
      </c>
      <c r="B2739" s="75">
        <f>VLOOKUP(L2739,Mapping!D:F,3,0)</f>
        <v>6.3</v>
      </c>
      <c r="C2739" s="75" t="str">
        <f>VLOOKUP(L2739,Mapping!D:G,4,0)</f>
        <v>Mirror</v>
      </c>
      <c r="D2739" s="78">
        <f t="shared" si="127"/>
        <v>-4.7199999999999998E-4</v>
      </c>
      <c r="E2739" s="78">
        <f t="shared" si="128"/>
        <v>-4.7199999999999998E-4</v>
      </c>
      <c r="F2739" s="76">
        <f>VLOOKUP(L2739,Mapping!D:H,5,0)</f>
        <v>0</v>
      </c>
      <c r="G2739" s="1" t="s">
        <v>648</v>
      </c>
      <c r="H2739" s="1" t="s">
        <v>474</v>
      </c>
      <c r="I2739" s="1" t="s">
        <v>477</v>
      </c>
      <c r="J2739" s="6">
        <v>550000</v>
      </c>
      <c r="K2739" s="1" t="s">
        <v>752</v>
      </c>
      <c r="L2739" s="6">
        <v>553213</v>
      </c>
      <c r="M2739" s="2">
        <v>0</v>
      </c>
      <c r="N2739" s="1" t="s">
        <v>766</v>
      </c>
      <c r="O2739" s="1" t="s">
        <v>651</v>
      </c>
      <c r="P2739" s="2">
        <v>0</v>
      </c>
      <c r="Q2739" s="2">
        <v>0</v>
      </c>
      <c r="R2739" s="2">
        <v>-4720</v>
      </c>
      <c r="S2739" s="2">
        <v>0</v>
      </c>
      <c r="T2739" s="2">
        <v>-4720</v>
      </c>
      <c r="U2739" s="2">
        <v>0</v>
      </c>
      <c r="V2739" s="2">
        <v>0</v>
      </c>
      <c r="W2739" s="2">
        <v>0</v>
      </c>
      <c r="X2739" s="2">
        <v>-4720</v>
      </c>
      <c r="Y2739" s="2">
        <v>0</v>
      </c>
      <c r="Z2739" s="2">
        <v>-4720</v>
      </c>
      <c r="AA2739" s="2">
        <v>0</v>
      </c>
    </row>
    <row r="2740" spans="1:27" ht="15" customHeight="1" x14ac:dyDescent="0.25">
      <c r="A2740" s="75" t="str">
        <f t="shared" si="126"/>
        <v>LETF506.3</v>
      </c>
      <c r="B2740" s="75">
        <f>VLOOKUP(L2740,Mapping!D:F,3,0)</f>
        <v>6.3</v>
      </c>
      <c r="C2740" s="75" t="str">
        <f>VLOOKUP(L2740,Mapping!D:G,4,0)</f>
        <v>Mirror</v>
      </c>
      <c r="D2740" s="78">
        <f t="shared" si="127"/>
        <v>-3.9973400000000001E-4</v>
      </c>
      <c r="E2740" s="78">
        <f t="shared" si="128"/>
        <v>-3.9973400000000001E-4</v>
      </c>
      <c r="F2740" s="76">
        <f>VLOOKUP(L2740,Mapping!D:H,5,0)</f>
        <v>0</v>
      </c>
      <c r="G2740" s="1" t="s">
        <v>648</v>
      </c>
      <c r="H2740" s="1" t="s">
        <v>474</v>
      </c>
      <c r="I2740" s="1" t="s">
        <v>477</v>
      </c>
      <c r="J2740" s="6">
        <v>550000</v>
      </c>
      <c r="K2740" s="1" t="s">
        <v>752</v>
      </c>
      <c r="L2740" s="6">
        <v>553219</v>
      </c>
      <c r="M2740" s="2">
        <v>0</v>
      </c>
      <c r="N2740" s="1" t="s">
        <v>951</v>
      </c>
      <c r="O2740" s="1" t="s">
        <v>651</v>
      </c>
      <c r="P2740" s="2">
        <v>0</v>
      </c>
      <c r="Q2740" s="2">
        <v>0</v>
      </c>
      <c r="R2740" s="2">
        <v>-3997.34</v>
      </c>
      <c r="S2740" s="2">
        <v>0</v>
      </c>
      <c r="T2740" s="2">
        <v>-3997.34</v>
      </c>
      <c r="U2740" s="2">
        <v>0</v>
      </c>
      <c r="V2740" s="2">
        <v>0</v>
      </c>
      <c r="W2740" s="2">
        <v>0</v>
      </c>
      <c r="X2740" s="2">
        <v>-3997.34</v>
      </c>
      <c r="Y2740" s="2">
        <v>0</v>
      </c>
      <c r="Z2740" s="2">
        <v>-3997.34</v>
      </c>
      <c r="AA2740" s="2">
        <v>0</v>
      </c>
    </row>
    <row r="2741" spans="1:27" ht="15" customHeight="1" x14ac:dyDescent="0.25">
      <c r="A2741" s="75" t="str">
        <f t="shared" si="126"/>
        <v>LETF506.3</v>
      </c>
      <c r="B2741" s="75">
        <f>VLOOKUP(L2741,Mapping!D:F,3,0)</f>
        <v>6.3</v>
      </c>
      <c r="C2741" s="75" t="str">
        <f>VLOOKUP(L2741,Mapping!D:G,4,0)</f>
        <v>Accrual</v>
      </c>
      <c r="D2741" s="78">
        <f t="shared" si="127"/>
        <v>-0.15634994999999999</v>
      </c>
      <c r="E2741" s="78">
        <f t="shared" si="128"/>
        <v>-0.15634994999999999</v>
      </c>
      <c r="F2741" s="76">
        <f>VLOOKUP(L2741,Mapping!D:H,5,0)</f>
        <v>0</v>
      </c>
      <c r="G2741" s="1" t="s">
        <v>648</v>
      </c>
      <c r="H2741" s="1" t="s">
        <v>474</v>
      </c>
      <c r="I2741" s="1" t="s">
        <v>477</v>
      </c>
      <c r="J2741" s="6">
        <v>550000</v>
      </c>
      <c r="K2741" s="1" t="s">
        <v>752</v>
      </c>
      <c r="L2741" s="6">
        <v>553273</v>
      </c>
      <c r="M2741" s="2">
        <v>0</v>
      </c>
      <c r="N2741" s="1" t="s">
        <v>930</v>
      </c>
      <c r="O2741" s="1" t="s">
        <v>651</v>
      </c>
      <c r="P2741" s="2">
        <v>0</v>
      </c>
      <c r="Q2741" s="2">
        <v>0</v>
      </c>
      <c r="R2741" s="2">
        <v>-1563499.5</v>
      </c>
      <c r="S2741" s="2">
        <v>0</v>
      </c>
      <c r="T2741" s="2">
        <v>-1563499.5</v>
      </c>
      <c r="U2741" s="2">
        <v>0</v>
      </c>
      <c r="V2741" s="2">
        <v>0</v>
      </c>
      <c r="W2741" s="2">
        <v>0</v>
      </c>
      <c r="X2741" s="2">
        <v>-1563499.5</v>
      </c>
      <c r="Y2741" s="2">
        <v>0</v>
      </c>
      <c r="Z2741" s="2">
        <v>-1563499.5</v>
      </c>
      <c r="AA2741" s="2">
        <v>0</v>
      </c>
    </row>
    <row r="2742" spans="1:27" ht="15" customHeight="1" x14ac:dyDescent="0.25">
      <c r="A2742" s="75" t="str">
        <f t="shared" si="126"/>
        <v>LETF506.3</v>
      </c>
      <c r="B2742" s="75">
        <f>VLOOKUP(L2742,Mapping!D:F,3,0)</f>
        <v>6.3</v>
      </c>
      <c r="C2742" s="75" t="str">
        <f>VLOOKUP(L2742,Mapping!D:G,4,0)</f>
        <v>Mirror</v>
      </c>
      <c r="D2742" s="78">
        <f t="shared" si="127"/>
        <v>-2.24E-2</v>
      </c>
      <c r="E2742" s="78">
        <f t="shared" si="128"/>
        <v>-2.24E-2</v>
      </c>
      <c r="F2742" s="76">
        <f>VLOOKUP(L2742,Mapping!D:H,5,0)</f>
        <v>0</v>
      </c>
      <c r="G2742" s="1" t="s">
        <v>648</v>
      </c>
      <c r="H2742" s="1" t="s">
        <v>474</v>
      </c>
      <c r="I2742" s="1" t="s">
        <v>477</v>
      </c>
      <c r="J2742" s="6">
        <v>550000</v>
      </c>
      <c r="K2742" s="1" t="s">
        <v>752</v>
      </c>
      <c r="L2742" s="6">
        <v>553983</v>
      </c>
      <c r="M2742" s="2">
        <v>0</v>
      </c>
      <c r="N2742" s="1" t="s">
        <v>1025</v>
      </c>
      <c r="O2742" s="1" t="s">
        <v>651</v>
      </c>
      <c r="P2742" s="2">
        <v>0</v>
      </c>
      <c r="Q2742" s="2">
        <v>0</v>
      </c>
      <c r="R2742" s="2">
        <v>-224000</v>
      </c>
      <c r="S2742" s="2">
        <v>0</v>
      </c>
      <c r="T2742" s="2">
        <v>-224000</v>
      </c>
      <c r="U2742" s="2">
        <v>0</v>
      </c>
      <c r="V2742" s="2">
        <v>0</v>
      </c>
      <c r="W2742" s="2">
        <v>0</v>
      </c>
      <c r="X2742" s="2">
        <v>-224000</v>
      </c>
      <c r="Y2742" s="2">
        <v>0</v>
      </c>
      <c r="Z2742" s="2">
        <v>-224000</v>
      </c>
      <c r="AA2742" s="2">
        <v>0</v>
      </c>
    </row>
    <row r="2743" spans="1:27" ht="15" customHeight="1" x14ac:dyDescent="0.25">
      <c r="A2743" s="75" t="str">
        <f t="shared" si="126"/>
        <v>LETF506.3</v>
      </c>
      <c r="B2743" s="75">
        <f>VLOOKUP(L2743,Mapping!D:F,3,0)</f>
        <v>6.3</v>
      </c>
      <c r="C2743" s="75" t="str">
        <f>VLOOKUP(L2743,Mapping!D:G,4,0)</f>
        <v>Accrual</v>
      </c>
      <c r="D2743" s="78">
        <f t="shared" si="127"/>
        <v>-2.6058326999999999E-2</v>
      </c>
      <c r="E2743" s="78">
        <f t="shared" si="128"/>
        <v>-2.6058326999999999E-2</v>
      </c>
      <c r="F2743" s="76">
        <f>VLOOKUP(L2743,Mapping!D:H,5,0)</f>
        <v>0</v>
      </c>
      <c r="G2743" s="1" t="s">
        <v>648</v>
      </c>
      <c r="H2743" s="1" t="s">
        <v>474</v>
      </c>
      <c r="I2743" s="1" t="s">
        <v>477</v>
      </c>
      <c r="J2743" s="6">
        <v>550000</v>
      </c>
      <c r="K2743" s="1" t="s">
        <v>752</v>
      </c>
      <c r="L2743" s="6">
        <v>554526</v>
      </c>
      <c r="M2743" s="2">
        <v>0</v>
      </c>
      <c r="N2743" s="1" t="s">
        <v>767</v>
      </c>
      <c r="O2743" s="1" t="s">
        <v>651</v>
      </c>
      <c r="P2743" s="2">
        <v>0</v>
      </c>
      <c r="Q2743" s="2">
        <v>0</v>
      </c>
      <c r="R2743" s="2">
        <v>-260583.27</v>
      </c>
      <c r="S2743" s="2">
        <v>0</v>
      </c>
      <c r="T2743" s="2">
        <v>-260583.27</v>
      </c>
      <c r="U2743" s="2">
        <v>0</v>
      </c>
      <c r="V2743" s="2">
        <v>0</v>
      </c>
      <c r="W2743" s="2">
        <v>0</v>
      </c>
      <c r="X2743" s="2">
        <v>-260583.27</v>
      </c>
      <c r="Y2743" s="2">
        <v>0</v>
      </c>
      <c r="Z2743" s="2">
        <v>-260583.27</v>
      </c>
      <c r="AA2743" s="2">
        <v>0</v>
      </c>
    </row>
    <row r="2744" spans="1:27" ht="15" customHeight="1" x14ac:dyDescent="0.25">
      <c r="A2744" s="75" t="str">
        <f t="shared" si="126"/>
        <v>LETF506.3</v>
      </c>
      <c r="B2744" s="75">
        <f>VLOOKUP(L2744,Mapping!D:F,3,0)</f>
        <v>6.3</v>
      </c>
      <c r="C2744" s="75" t="str">
        <f>VLOOKUP(L2744,Mapping!D:G,4,0)</f>
        <v>Mirror</v>
      </c>
      <c r="D2744" s="78">
        <f t="shared" si="127"/>
        <v>-2.7139999999999998E-4</v>
      </c>
      <c r="E2744" s="78">
        <f t="shared" si="128"/>
        <v>-2.7139999999999998E-4</v>
      </c>
      <c r="F2744" s="76">
        <f>VLOOKUP(L2744,Mapping!D:H,5,0)</f>
        <v>0</v>
      </c>
      <c r="G2744" s="1" t="s">
        <v>648</v>
      </c>
      <c r="H2744" s="1" t="s">
        <v>474</v>
      </c>
      <c r="I2744" s="1" t="s">
        <v>477</v>
      </c>
      <c r="J2744" s="6">
        <v>550000</v>
      </c>
      <c r="K2744" s="1" t="s">
        <v>752</v>
      </c>
      <c r="L2744" s="6">
        <v>555104</v>
      </c>
      <c r="M2744" s="2">
        <v>0</v>
      </c>
      <c r="N2744" s="1" t="s">
        <v>769</v>
      </c>
      <c r="O2744" s="1" t="s">
        <v>651</v>
      </c>
      <c r="P2744" s="2">
        <v>0</v>
      </c>
      <c r="Q2744" s="2">
        <v>0</v>
      </c>
      <c r="R2744" s="2">
        <v>-2714</v>
      </c>
      <c r="S2744" s="2">
        <v>0</v>
      </c>
      <c r="T2744" s="2">
        <v>-2714</v>
      </c>
      <c r="U2744" s="2">
        <v>0</v>
      </c>
      <c r="V2744" s="2">
        <v>0</v>
      </c>
      <c r="W2744" s="2">
        <v>0</v>
      </c>
      <c r="X2744" s="2">
        <v>-2714</v>
      </c>
      <c r="Y2744" s="2">
        <v>0</v>
      </c>
      <c r="Z2744" s="2">
        <v>-2714</v>
      </c>
      <c r="AA2744" s="2">
        <v>0</v>
      </c>
    </row>
    <row r="2745" spans="1:27" ht="15" customHeight="1" x14ac:dyDescent="0.25">
      <c r="A2745" s="75" t="str">
        <f t="shared" si="126"/>
        <v>LETF506.3</v>
      </c>
      <c r="B2745" s="75">
        <f>VLOOKUP(L2745,Mapping!D:F,3,0)</f>
        <v>6.3</v>
      </c>
      <c r="C2745" s="75" t="str">
        <f>VLOOKUP(L2745,Mapping!D:G,4,0)</f>
        <v>Mirror</v>
      </c>
      <c r="D2745" s="78">
        <f t="shared" si="127"/>
        <v>-1.8611500000000002E-4</v>
      </c>
      <c r="E2745" s="78">
        <f t="shared" si="128"/>
        <v>-1.8611500000000002E-4</v>
      </c>
      <c r="F2745" s="76">
        <f>VLOOKUP(L2745,Mapping!D:H,5,0)</f>
        <v>0</v>
      </c>
      <c r="G2745" s="1" t="s">
        <v>648</v>
      </c>
      <c r="H2745" s="1" t="s">
        <v>474</v>
      </c>
      <c r="I2745" s="1" t="s">
        <v>477</v>
      </c>
      <c r="J2745" s="6">
        <v>550000</v>
      </c>
      <c r="K2745" s="1" t="s">
        <v>752</v>
      </c>
      <c r="L2745" s="6">
        <v>555157</v>
      </c>
      <c r="M2745" s="2">
        <v>0</v>
      </c>
      <c r="N2745" s="1" t="s">
        <v>770</v>
      </c>
      <c r="O2745" s="1" t="s">
        <v>651</v>
      </c>
      <c r="P2745" s="2">
        <v>0</v>
      </c>
      <c r="Q2745" s="2">
        <v>0</v>
      </c>
      <c r="R2745" s="2">
        <v>-1861.15</v>
      </c>
      <c r="S2745" s="2">
        <v>0</v>
      </c>
      <c r="T2745" s="2">
        <v>-1861.15</v>
      </c>
      <c r="U2745" s="2">
        <v>0</v>
      </c>
      <c r="V2745" s="2">
        <v>0</v>
      </c>
      <c r="W2745" s="2">
        <v>0</v>
      </c>
      <c r="X2745" s="2">
        <v>-1861.15</v>
      </c>
      <c r="Y2745" s="2">
        <v>0</v>
      </c>
      <c r="Z2745" s="2">
        <v>-1861.15</v>
      </c>
      <c r="AA2745" s="2">
        <v>0</v>
      </c>
    </row>
    <row r="2746" spans="1:27" ht="15" customHeight="1" x14ac:dyDescent="0.25">
      <c r="A2746" s="75" t="str">
        <f t="shared" si="126"/>
        <v>LETF506.3</v>
      </c>
      <c r="B2746" s="75">
        <f>VLOOKUP(L2746,Mapping!D:F,3,0)</f>
        <v>6.3</v>
      </c>
      <c r="C2746" s="75" t="str">
        <f>VLOOKUP(L2746,Mapping!D:G,4,0)</f>
        <v>Mirror</v>
      </c>
      <c r="D2746" s="78">
        <f t="shared" si="127"/>
        <v>-2.0320800000000005E-4</v>
      </c>
      <c r="E2746" s="78">
        <f t="shared" si="128"/>
        <v>-2.0320800000000005E-4</v>
      </c>
      <c r="F2746" s="76">
        <f>VLOOKUP(L2746,Mapping!D:H,5,0)</f>
        <v>0</v>
      </c>
      <c r="G2746" s="1" t="s">
        <v>648</v>
      </c>
      <c r="H2746" s="1" t="s">
        <v>474</v>
      </c>
      <c r="I2746" s="1" t="s">
        <v>477</v>
      </c>
      <c r="J2746" s="6">
        <v>550000</v>
      </c>
      <c r="K2746" s="1" t="s">
        <v>752</v>
      </c>
      <c r="L2746" s="6">
        <v>555204</v>
      </c>
      <c r="M2746" s="2">
        <v>0</v>
      </c>
      <c r="N2746" s="1" t="s">
        <v>771</v>
      </c>
      <c r="O2746" s="1" t="s">
        <v>651</v>
      </c>
      <c r="P2746" s="2">
        <v>0</v>
      </c>
      <c r="Q2746" s="2">
        <v>0</v>
      </c>
      <c r="R2746" s="2">
        <v>-2032.0800000000004</v>
      </c>
      <c r="S2746" s="2">
        <v>0</v>
      </c>
      <c r="T2746" s="2">
        <v>-2032.0800000000004</v>
      </c>
      <c r="U2746" s="2">
        <v>0</v>
      </c>
      <c r="V2746" s="2">
        <v>0</v>
      </c>
      <c r="W2746" s="2">
        <v>0</v>
      </c>
      <c r="X2746" s="2">
        <v>-2032.0800000000004</v>
      </c>
      <c r="Y2746" s="2">
        <v>0</v>
      </c>
      <c r="Z2746" s="2">
        <v>-2032.0800000000004</v>
      </c>
      <c r="AA2746" s="2">
        <v>0</v>
      </c>
    </row>
    <row r="2747" spans="1:27" ht="15" customHeight="1" x14ac:dyDescent="0.25">
      <c r="A2747" s="75" t="str">
        <f t="shared" si="126"/>
        <v>LETF506.1</v>
      </c>
      <c r="B2747" s="75">
        <f>VLOOKUP(L2747,Mapping!D:F,3,0)</f>
        <v>6.1</v>
      </c>
      <c r="C2747" s="75" t="str">
        <f>VLOOKUP(L2747,Mapping!D:G,4,0)</f>
        <v>Accrual</v>
      </c>
      <c r="D2747" s="78">
        <f t="shared" si="127"/>
        <v>-2.345251E-3</v>
      </c>
      <c r="E2747" s="78">
        <f t="shared" si="128"/>
        <v>-2.345251E-3</v>
      </c>
      <c r="F2747" s="76">
        <f>VLOOKUP(L2747,Mapping!D:H,5,0)</f>
        <v>0</v>
      </c>
      <c r="G2747" s="1" t="s">
        <v>648</v>
      </c>
      <c r="H2747" s="1" t="s">
        <v>474</v>
      </c>
      <c r="I2747" s="1" t="s">
        <v>477</v>
      </c>
      <c r="J2747" s="6">
        <v>550000</v>
      </c>
      <c r="K2747" s="1" t="s">
        <v>752</v>
      </c>
      <c r="L2747" s="6">
        <v>555597</v>
      </c>
      <c r="M2747" s="2">
        <v>0</v>
      </c>
      <c r="N2747" s="1" t="s">
        <v>772</v>
      </c>
      <c r="O2747" s="1" t="s">
        <v>651</v>
      </c>
      <c r="P2747" s="2">
        <v>0</v>
      </c>
      <c r="Q2747" s="2">
        <v>0</v>
      </c>
      <c r="R2747" s="2">
        <v>-23452.51</v>
      </c>
      <c r="S2747" s="2">
        <v>0</v>
      </c>
      <c r="T2747" s="2">
        <v>-23452.51</v>
      </c>
      <c r="U2747" s="2">
        <v>0</v>
      </c>
      <c r="V2747" s="2">
        <v>0</v>
      </c>
      <c r="W2747" s="2">
        <v>0</v>
      </c>
      <c r="X2747" s="2">
        <v>-23452.51</v>
      </c>
      <c r="Y2747" s="2">
        <v>0</v>
      </c>
      <c r="Z2747" s="2">
        <v>-23452.51</v>
      </c>
      <c r="AA2747" s="2">
        <v>0</v>
      </c>
    </row>
    <row r="2748" spans="1:27" ht="15" customHeight="1" x14ac:dyDescent="0.25">
      <c r="A2748" s="75" t="str">
        <f t="shared" si="126"/>
        <v>LETF506.1</v>
      </c>
      <c r="B2748" s="75">
        <f>VLOOKUP(L2748,Mapping!D:F,3,0)</f>
        <v>6.1</v>
      </c>
      <c r="C2748" s="75" t="str">
        <f>VLOOKUP(L2748,Mapping!D:G,4,0)</f>
        <v>Accrual</v>
      </c>
      <c r="D2748" s="78">
        <f t="shared" si="127"/>
        <v>-2.345251E-3</v>
      </c>
      <c r="E2748" s="78">
        <f t="shared" si="128"/>
        <v>-2.345251E-3</v>
      </c>
      <c r="F2748" s="76">
        <f>VLOOKUP(L2748,Mapping!D:H,5,0)</f>
        <v>0</v>
      </c>
      <c r="G2748" s="1" t="s">
        <v>648</v>
      </c>
      <c r="H2748" s="1" t="s">
        <v>474</v>
      </c>
      <c r="I2748" s="1" t="s">
        <v>477</v>
      </c>
      <c r="J2748" s="6">
        <v>550000</v>
      </c>
      <c r="K2748" s="1" t="s">
        <v>752</v>
      </c>
      <c r="L2748" s="6">
        <v>555598</v>
      </c>
      <c r="M2748" s="2">
        <v>0</v>
      </c>
      <c r="N2748" s="1" t="s">
        <v>773</v>
      </c>
      <c r="O2748" s="1" t="s">
        <v>651</v>
      </c>
      <c r="P2748" s="2">
        <v>0</v>
      </c>
      <c r="Q2748" s="2">
        <v>0</v>
      </c>
      <c r="R2748" s="2">
        <v>-23452.51</v>
      </c>
      <c r="S2748" s="2">
        <v>0</v>
      </c>
      <c r="T2748" s="2">
        <v>-23452.51</v>
      </c>
      <c r="U2748" s="2">
        <v>0</v>
      </c>
      <c r="V2748" s="2">
        <v>0</v>
      </c>
      <c r="W2748" s="2">
        <v>0</v>
      </c>
      <c r="X2748" s="2">
        <v>-23452.51</v>
      </c>
      <c r="Y2748" s="2">
        <v>0</v>
      </c>
      <c r="Z2748" s="2">
        <v>-23452.51</v>
      </c>
      <c r="AA2748" s="2">
        <v>0</v>
      </c>
    </row>
    <row r="2749" spans="1:27" ht="15" customHeight="1" x14ac:dyDescent="0.25">
      <c r="A2749" s="75" t="str">
        <f t="shared" si="126"/>
        <v>LETF506.1</v>
      </c>
      <c r="B2749" s="75">
        <f>VLOOKUP(L2749,Mapping!D:F,3,0)</f>
        <v>6.1</v>
      </c>
      <c r="C2749" s="75" t="str">
        <f>VLOOKUP(L2749,Mapping!D:G,4,0)</f>
        <v>Accrual</v>
      </c>
      <c r="D2749" s="78">
        <f t="shared" si="127"/>
        <v>4.814E-6</v>
      </c>
      <c r="E2749" s="78">
        <f t="shared" si="128"/>
        <v>4.814E-6</v>
      </c>
      <c r="F2749" s="76">
        <f>VLOOKUP(L2749,Mapping!D:H,5,0)</f>
        <v>0</v>
      </c>
      <c r="G2749" s="1" t="s">
        <v>648</v>
      </c>
      <c r="H2749" s="1" t="s">
        <v>474</v>
      </c>
      <c r="I2749" s="1" t="s">
        <v>477</v>
      </c>
      <c r="J2749" s="6">
        <v>550000</v>
      </c>
      <c r="K2749" s="1" t="s">
        <v>752</v>
      </c>
      <c r="L2749" s="6">
        <v>555619</v>
      </c>
      <c r="M2749" s="2">
        <v>0</v>
      </c>
      <c r="N2749" s="1" t="s">
        <v>931</v>
      </c>
      <c r="O2749" s="1" t="s">
        <v>651</v>
      </c>
      <c r="P2749" s="2">
        <v>0</v>
      </c>
      <c r="Q2749" s="2">
        <v>0</v>
      </c>
      <c r="R2749" s="2">
        <v>0</v>
      </c>
      <c r="S2749" s="2">
        <v>48.14</v>
      </c>
      <c r="T2749" s="2">
        <v>0</v>
      </c>
      <c r="U2749" s="2">
        <v>48.14</v>
      </c>
      <c r="V2749" s="2">
        <v>0</v>
      </c>
      <c r="W2749" s="2">
        <v>0</v>
      </c>
      <c r="X2749" s="2">
        <v>0</v>
      </c>
      <c r="Y2749" s="2">
        <v>48.14</v>
      </c>
      <c r="Z2749" s="2">
        <v>0</v>
      </c>
      <c r="AA2749" s="2">
        <v>48.14</v>
      </c>
    </row>
    <row r="2750" spans="1:27" ht="15" customHeight="1" x14ac:dyDescent="0.25">
      <c r="A2750" s="75" t="str">
        <f t="shared" si="126"/>
        <v>LETF506.1</v>
      </c>
      <c r="B2750" s="75">
        <f>VLOOKUP(L2750,Mapping!D:F,3,0)</f>
        <v>6.1</v>
      </c>
      <c r="C2750" s="75" t="str">
        <f>VLOOKUP(L2750,Mapping!D:G,4,0)</f>
        <v>Accrual</v>
      </c>
      <c r="D2750" s="78">
        <f t="shared" si="127"/>
        <v>4.814E-6</v>
      </c>
      <c r="E2750" s="78">
        <f t="shared" si="128"/>
        <v>4.814E-6</v>
      </c>
      <c r="F2750" s="76">
        <f>VLOOKUP(L2750,Mapping!D:H,5,0)</f>
        <v>0</v>
      </c>
      <c r="G2750" s="1" t="s">
        <v>648</v>
      </c>
      <c r="H2750" s="1" t="s">
        <v>474</v>
      </c>
      <c r="I2750" s="1" t="s">
        <v>477</v>
      </c>
      <c r="J2750" s="6">
        <v>550000</v>
      </c>
      <c r="K2750" s="1" t="s">
        <v>752</v>
      </c>
      <c r="L2750" s="6">
        <v>555620</v>
      </c>
      <c r="M2750" s="2">
        <v>0</v>
      </c>
      <c r="N2750" s="1" t="s">
        <v>932</v>
      </c>
      <c r="O2750" s="1" t="s">
        <v>651</v>
      </c>
      <c r="P2750" s="2">
        <v>0</v>
      </c>
      <c r="Q2750" s="2">
        <v>0</v>
      </c>
      <c r="R2750" s="2">
        <v>0</v>
      </c>
      <c r="S2750" s="2">
        <v>48.14</v>
      </c>
      <c r="T2750" s="2">
        <v>0</v>
      </c>
      <c r="U2750" s="2">
        <v>48.14</v>
      </c>
      <c r="V2750" s="2">
        <v>0</v>
      </c>
      <c r="W2750" s="2">
        <v>0</v>
      </c>
      <c r="X2750" s="2">
        <v>0</v>
      </c>
      <c r="Y2750" s="2">
        <v>48.14</v>
      </c>
      <c r="Z2750" s="2">
        <v>0</v>
      </c>
      <c r="AA2750" s="2">
        <v>48.14</v>
      </c>
    </row>
    <row r="2751" spans="1:27" ht="15" customHeight="1" x14ac:dyDescent="0.25">
      <c r="A2751" s="75" t="str">
        <f t="shared" si="126"/>
        <v>LETF506.3</v>
      </c>
      <c r="B2751" s="75">
        <f>VLOOKUP(L2751,Mapping!D:F,3,0)</f>
        <v>6.3</v>
      </c>
      <c r="C2751" s="75" t="str">
        <f>VLOOKUP(L2751,Mapping!D:G,4,0)</f>
        <v>Mirror</v>
      </c>
      <c r="D2751" s="78">
        <f t="shared" si="127"/>
        <v>-5.995E-5</v>
      </c>
      <c r="E2751" s="78">
        <f t="shared" si="128"/>
        <v>-5.995E-5</v>
      </c>
      <c r="F2751" s="76">
        <f>VLOOKUP(L2751,Mapping!D:H,5,0)</f>
        <v>0</v>
      </c>
      <c r="G2751" s="1" t="s">
        <v>648</v>
      </c>
      <c r="H2751" s="1" t="s">
        <v>474</v>
      </c>
      <c r="I2751" s="1" t="s">
        <v>477</v>
      </c>
      <c r="J2751" s="6">
        <v>550000</v>
      </c>
      <c r="K2751" s="1" t="s">
        <v>752</v>
      </c>
      <c r="L2751" s="6">
        <v>556421</v>
      </c>
      <c r="M2751" s="2">
        <v>0</v>
      </c>
      <c r="N2751" s="1" t="s">
        <v>776</v>
      </c>
      <c r="O2751" s="1" t="s">
        <v>651</v>
      </c>
      <c r="P2751" s="2">
        <v>0</v>
      </c>
      <c r="Q2751" s="2">
        <v>0</v>
      </c>
      <c r="R2751" s="2">
        <v>-599.5</v>
      </c>
      <c r="S2751" s="2">
        <v>0</v>
      </c>
      <c r="T2751" s="2">
        <v>-599.5</v>
      </c>
      <c r="U2751" s="2">
        <v>0</v>
      </c>
      <c r="V2751" s="2">
        <v>0</v>
      </c>
      <c r="W2751" s="2">
        <v>0</v>
      </c>
      <c r="X2751" s="2">
        <v>-599.5</v>
      </c>
      <c r="Y2751" s="2">
        <v>0</v>
      </c>
      <c r="Z2751" s="2">
        <v>-599.5</v>
      </c>
      <c r="AA2751" s="2">
        <v>0</v>
      </c>
    </row>
    <row r="2752" spans="1:27" ht="15" customHeight="1" x14ac:dyDescent="0.25">
      <c r="A2752" s="75" t="str">
        <f t="shared" si="126"/>
        <v>LETF506.1</v>
      </c>
      <c r="B2752" s="75">
        <f>VLOOKUP(L2752,Mapping!D:F,3,0)</f>
        <v>6.1</v>
      </c>
      <c r="C2752" s="75" t="str">
        <f>VLOOKUP(L2752,Mapping!D:G,4,0)</f>
        <v>Accrual</v>
      </c>
      <c r="D2752" s="78">
        <f t="shared" si="127"/>
        <v>-2.6004747000000002E-2</v>
      </c>
      <c r="E2752" s="78">
        <f t="shared" si="128"/>
        <v>-2.6004747000000002E-2</v>
      </c>
      <c r="F2752" s="76">
        <f>VLOOKUP(L2752,Mapping!D:H,5,0)</f>
        <v>0</v>
      </c>
      <c r="G2752" s="1" t="s">
        <v>648</v>
      </c>
      <c r="H2752" s="1" t="s">
        <v>474</v>
      </c>
      <c r="I2752" s="1" t="s">
        <v>477</v>
      </c>
      <c r="J2752" s="6">
        <v>555100</v>
      </c>
      <c r="K2752" s="1" t="s">
        <v>777</v>
      </c>
      <c r="L2752" s="6">
        <v>555190</v>
      </c>
      <c r="M2752" s="2">
        <v>0</v>
      </c>
      <c r="N2752" s="1" t="s">
        <v>933</v>
      </c>
      <c r="O2752" s="1" t="s">
        <v>651</v>
      </c>
      <c r="P2752" s="2">
        <v>0</v>
      </c>
      <c r="Q2752" s="2">
        <v>0</v>
      </c>
      <c r="R2752" s="2">
        <v>-260047.47</v>
      </c>
      <c r="S2752" s="2">
        <v>0</v>
      </c>
      <c r="T2752" s="2">
        <v>-260047.47</v>
      </c>
      <c r="U2752" s="2">
        <v>0</v>
      </c>
      <c r="V2752" s="2">
        <v>0</v>
      </c>
      <c r="W2752" s="2">
        <v>0</v>
      </c>
      <c r="X2752" s="2">
        <v>-260047.47</v>
      </c>
      <c r="Y2752" s="2">
        <v>0</v>
      </c>
      <c r="Z2752" s="2">
        <v>-260047.47</v>
      </c>
      <c r="AA2752" s="2">
        <v>0</v>
      </c>
    </row>
    <row r="2753" spans="1:27" ht="15" customHeight="1" x14ac:dyDescent="0.25">
      <c r="A2753" s="75" t="str">
        <f t="shared" si="126"/>
        <v>LETF506.1</v>
      </c>
      <c r="B2753" s="75">
        <f>VLOOKUP(L2753,Mapping!D:F,3,0)</f>
        <v>6.1</v>
      </c>
      <c r="C2753" s="75" t="str">
        <f>VLOOKUP(L2753,Mapping!D:G,4,0)</f>
        <v>Accrual</v>
      </c>
      <c r="D2753" s="78">
        <f t="shared" si="127"/>
        <v>-8.4745759999999993E-3</v>
      </c>
      <c r="E2753" s="78">
        <f t="shared" si="128"/>
        <v>-8.4745759999999993E-3</v>
      </c>
      <c r="F2753" s="76">
        <f>VLOOKUP(L2753,Mapping!D:H,5,0)</f>
        <v>0</v>
      </c>
      <c r="G2753" s="1" t="s">
        <v>648</v>
      </c>
      <c r="H2753" s="1" t="s">
        <v>474</v>
      </c>
      <c r="I2753" s="1" t="s">
        <v>477</v>
      </c>
      <c r="J2753" s="6">
        <v>555100</v>
      </c>
      <c r="K2753" s="1" t="s">
        <v>777</v>
      </c>
      <c r="L2753" s="6">
        <v>557773</v>
      </c>
      <c r="M2753" s="2">
        <v>0</v>
      </c>
      <c r="N2753" s="1" t="s">
        <v>1028</v>
      </c>
      <c r="O2753" s="1" t="s">
        <v>651</v>
      </c>
      <c r="P2753" s="2">
        <v>0</v>
      </c>
      <c r="Q2753" s="2">
        <v>0</v>
      </c>
      <c r="R2753" s="2">
        <v>-84745.76</v>
      </c>
      <c r="S2753" s="2">
        <v>0</v>
      </c>
      <c r="T2753" s="2">
        <v>-84745.76</v>
      </c>
      <c r="U2753" s="2">
        <v>0</v>
      </c>
      <c r="V2753" s="2">
        <v>0</v>
      </c>
      <c r="W2753" s="2">
        <v>0</v>
      </c>
      <c r="X2753" s="2">
        <v>-84745.76</v>
      </c>
      <c r="Y2753" s="2">
        <v>0</v>
      </c>
      <c r="Z2753" s="2">
        <v>-84745.76</v>
      </c>
      <c r="AA2753" s="2">
        <v>0</v>
      </c>
    </row>
    <row r="2754" spans="1:27" ht="15" customHeight="1" x14ac:dyDescent="0.25">
      <c r="A2754" s="75" t="str">
        <f t="shared" si="126"/>
        <v>LETF506.1</v>
      </c>
      <c r="B2754" s="75">
        <f>VLOOKUP(L2754,Mapping!D:F,3,0)</f>
        <v>6.1</v>
      </c>
      <c r="C2754" s="75" t="str">
        <f>VLOOKUP(L2754,Mapping!D:G,4,0)</f>
        <v>Accrual</v>
      </c>
      <c r="D2754" s="78">
        <f t="shared" si="127"/>
        <v>-7.6271200000000003E-4</v>
      </c>
      <c r="E2754" s="78">
        <f t="shared" si="128"/>
        <v>-7.6271200000000003E-4</v>
      </c>
      <c r="F2754" s="76">
        <f>VLOOKUP(L2754,Mapping!D:H,5,0)</f>
        <v>0</v>
      </c>
      <c r="G2754" s="1" t="s">
        <v>648</v>
      </c>
      <c r="H2754" s="1" t="s">
        <v>474</v>
      </c>
      <c r="I2754" s="1" t="s">
        <v>477</v>
      </c>
      <c r="J2754" s="6">
        <v>555100</v>
      </c>
      <c r="K2754" s="1" t="s">
        <v>777</v>
      </c>
      <c r="L2754" s="6">
        <v>557774</v>
      </c>
      <c r="M2754" s="2">
        <v>0</v>
      </c>
      <c r="N2754" s="1" t="s">
        <v>1029</v>
      </c>
      <c r="O2754" s="1" t="s">
        <v>651</v>
      </c>
      <c r="P2754" s="2">
        <v>0</v>
      </c>
      <c r="Q2754" s="2">
        <v>0</v>
      </c>
      <c r="R2754" s="2">
        <v>-7627.12</v>
      </c>
      <c r="S2754" s="2">
        <v>0</v>
      </c>
      <c r="T2754" s="2">
        <v>-7627.12</v>
      </c>
      <c r="U2754" s="2">
        <v>0</v>
      </c>
      <c r="V2754" s="2">
        <v>0</v>
      </c>
      <c r="W2754" s="2">
        <v>0</v>
      </c>
      <c r="X2754" s="2">
        <v>-7627.12</v>
      </c>
      <c r="Y2754" s="2">
        <v>0</v>
      </c>
      <c r="Z2754" s="2">
        <v>-7627.12</v>
      </c>
      <c r="AA2754" s="2">
        <v>0</v>
      </c>
    </row>
    <row r="2755" spans="1:27" ht="15" customHeight="1" x14ac:dyDescent="0.25">
      <c r="A2755" s="75" t="str">
        <f t="shared" si="126"/>
        <v>LETF506.1</v>
      </c>
      <c r="B2755" s="75">
        <f>VLOOKUP(L2755,Mapping!D:F,3,0)</f>
        <v>6.1</v>
      </c>
      <c r="C2755" s="75" t="str">
        <f>VLOOKUP(L2755,Mapping!D:G,4,0)</f>
        <v>Accrual</v>
      </c>
      <c r="D2755" s="78">
        <f t="shared" si="127"/>
        <v>-7.6271200000000003E-4</v>
      </c>
      <c r="E2755" s="78">
        <f t="shared" si="128"/>
        <v>-7.6271200000000003E-4</v>
      </c>
      <c r="F2755" s="76">
        <f>VLOOKUP(L2755,Mapping!D:H,5,0)</f>
        <v>0</v>
      </c>
      <c r="G2755" s="1" t="s">
        <v>648</v>
      </c>
      <c r="H2755" s="1" t="s">
        <v>474</v>
      </c>
      <c r="I2755" s="1" t="s">
        <v>477</v>
      </c>
      <c r="J2755" s="6">
        <v>555100</v>
      </c>
      <c r="K2755" s="1" t="s">
        <v>777</v>
      </c>
      <c r="L2755" s="6">
        <v>557775</v>
      </c>
      <c r="M2755" s="2">
        <v>0</v>
      </c>
      <c r="N2755" s="1" t="s">
        <v>1030</v>
      </c>
      <c r="O2755" s="1" t="s">
        <v>651</v>
      </c>
      <c r="P2755" s="2">
        <v>0</v>
      </c>
      <c r="Q2755" s="2">
        <v>0</v>
      </c>
      <c r="R2755" s="2">
        <v>-7627.12</v>
      </c>
      <c r="S2755" s="2">
        <v>0</v>
      </c>
      <c r="T2755" s="2">
        <v>-7627.12</v>
      </c>
      <c r="U2755" s="2">
        <v>0</v>
      </c>
      <c r="V2755" s="2">
        <v>0</v>
      </c>
      <c r="W2755" s="2">
        <v>0</v>
      </c>
      <c r="X2755" s="2">
        <v>-7627.12</v>
      </c>
      <c r="Y2755" s="2">
        <v>0</v>
      </c>
      <c r="Z2755" s="2">
        <v>-7627.12</v>
      </c>
      <c r="AA2755" s="2">
        <v>0</v>
      </c>
    </row>
    <row r="2756" spans="1:27" ht="15" customHeight="1" x14ac:dyDescent="0.25">
      <c r="A2756" s="75" t="str">
        <f t="shared" ref="A2756:A2819" si="129">H2756&amp;B2756</f>
        <v>LETF506.3</v>
      </c>
      <c r="B2756" s="75">
        <f>VLOOKUP(L2756,Mapping!D:F,3,0)</f>
        <v>6.3</v>
      </c>
      <c r="C2756" s="75" t="str">
        <f>VLOOKUP(L2756,Mapping!D:G,4,0)</f>
        <v>Accrual</v>
      </c>
      <c r="D2756" s="78">
        <f t="shared" ref="D2756:D2819" si="130">(X2756+Y2756)/10000000</f>
        <v>0.01</v>
      </c>
      <c r="E2756" s="78">
        <f t="shared" ref="E2756:E2819" si="131">(Z2756+AA2756)/10000000</f>
        <v>0.01</v>
      </c>
      <c r="F2756" s="76">
        <f>VLOOKUP(L2756,Mapping!D:H,5,0)</f>
        <v>0</v>
      </c>
      <c r="G2756" s="1" t="s">
        <v>648</v>
      </c>
      <c r="H2756" s="1" t="s">
        <v>474</v>
      </c>
      <c r="I2756" s="1" t="s">
        <v>477</v>
      </c>
      <c r="J2756" s="6">
        <v>555100</v>
      </c>
      <c r="K2756" s="1" t="s">
        <v>777</v>
      </c>
      <c r="L2756" s="6">
        <v>557776</v>
      </c>
      <c r="M2756" s="2">
        <v>0</v>
      </c>
      <c r="N2756" s="1" t="s">
        <v>1031</v>
      </c>
      <c r="O2756" s="1" t="s">
        <v>651</v>
      </c>
      <c r="P2756" s="2">
        <v>0</v>
      </c>
      <c r="Q2756" s="2">
        <v>0</v>
      </c>
      <c r="R2756" s="2">
        <v>0</v>
      </c>
      <c r="S2756" s="2">
        <v>100000</v>
      </c>
      <c r="T2756" s="2">
        <v>0</v>
      </c>
      <c r="U2756" s="2">
        <v>100000</v>
      </c>
      <c r="V2756" s="2">
        <v>0</v>
      </c>
      <c r="W2756" s="2">
        <v>0</v>
      </c>
      <c r="X2756" s="2">
        <v>0</v>
      </c>
      <c r="Y2756" s="2">
        <v>100000</v>
      </c>
      <c r="Z2756" s="2">
        <v>0</v>
      </c>
      <c r="AA2756" s="2">
        <v>100000</v>
      </c>
    </row>
    <row r="2757" spans="1:27" ht="15" customHeight="1" x14ac:dyDescent="0.25">
      <c r="A2757" s="75" t="str">
        <f t="shared" si="129"/>
        <v>LETFSXIgnore</v>
      </c>
      <c r="B2757" s="75" t="str">
        <f>VLOOKUP(L2757,Mapping!D:F,3,0)</f>
        <v>Ignore</v>
      </c>
      <c r="C2757" s="75" t="str">
        <f>VLOOKUP(L2757,Mapping!D:G,4,0)</f>
        <v>Ignore</v>
      </c>
      <c r="D2757" s="78">
        <f t="shared" si="130"/>
        <v>50.439787414000001</v>
      </c>
      <c r="E2757" s="78">
        <f t="shared" si="131"/>
        <v>-269.44145079499998</v>
      </c>
      <c r="F2757" s="76" t="str">
        <f>VLOOKUP(L2757,Mapping!D:H,5,0)</f>
        <v>AUM</v>
      </c>
      <c r="G2757" s="1" t="s">
        <v>648</v>
      </c>
      <c r="H2757" s="1" t="s">
        <v>482</v>
      </c>
      <c r="I2757" s="1" t="s">
        <v>485</v>
      </c>
      <c r="J2757" s="6">
        <v>101000</v>
      </c>
      <c r="K2757" s="1" t="s">
        <v>806</v>
      </c>
      <c r="L2757" s="6">
        <v>101100</v>
      </c>
      <c r="M2757" s="2">
        <v>0</v>
      </c>
      <c r="N2757" s="1" t="s">
        <v>807</v>
      </c>
      <c r="O2757" s="1" t="s">
        <v>651</v>
      </c>
      <c r="P2757" s="2">
        <v>-3198812382.0900002</v>
      </c>
      <c r="Q2757" s="2">
        <v>0</v>
      </c>
      <c r="R2757" s="2">
        <v>0</v>
      </c>
      <c r="S2757" s="2">
        <v>504397874.13999999</v>
      </c>
      <c r="T2757" s="2">
        <v>-2694414507.9499998</v>
      </c>
      <c r="U2757" s="2">
        <v>0</v>
      </c>
      <c r="V2757" s="2">
        <v>-3198812382.0900002</v>
      </c>
      <c r="W2757" s="2">
        <v>0</v>
      </c>
      <c r="X2757" s="2">
        <v>0</v>
      </c>
      <c r="Y2757" s="2">
        <v>504397874.13999999</v>
      </c>
      <c r="Z2757" s="2">
        <v>-2694414507.9499998</v>
      </c>
      <c r="AA2757" s="2">
        <v>0</v>
      </c>
    </row>
    <row r="2758" spans="1:27" ht="15" customHeight="1" x14ac:dyDescent="0.25">
      <c r="A2758" s="75" t="str">
        <f t="shared" si="129"/>
        <v>LETFSXIgnore</v>
      </c>
      <c r="B2758" s="75" t="str">
        <f>VLOOKUP(L2758,Mapping!D:F,3,0)</f>
        <v>Ignore</v>
      </c>
      <c r="C2758" s="75" t="str">
        <f>VLOOKUP(L2758,Mapping!D:G,4,0)</f>
        <v>Ignore</v>
      </c>
      <c r="D2758" s="78">
        <f t="shared" si="130"/>
        <v>0</v>
      </c>
      <c r="E2758" s="78">
        <f t="shared" si="131"/>
        <v>1.0000000000000001E-9</v>
      </c>
      <c r="F2758" s="76" t="str">
        <f>VLOOKUP(L2758,Mapping!D:H,5,0)</f>
        <v>AUM</v>
      </c>
      <c r="G2758" s="1" t="s">
        <v>648</v>
      </c>
      <c r="H2758" s="1" t="s">
        <v>482</v>
      </c>
      <c r="I2758" s="1" t="s">
        <v>485</v>
      </c>
      <c r="J2758" s="6">
        <v>110000</v>
      </c>
      <c r="K2758" s="1" t="s">
        <v>656</v>
      </c>
      <c r="L2758" s="6">
        <v>110100</v>
      </c>
      <c r="M2758" s="2">
        <v>0</v>
      </c>
      <c r="N2758" s="1" t="s">
        <v>657</v>
      </c>
      <c r="O2758" s="1" t="s">
        <v>651</v>
      </c>
      <c r="P2758" s="2">
        <v>0</v>
      </c>
      <c r="Q2758" s="2">
        <v>0.01</v>
      </c>
      <c r="R2758" s="2">
        <v>0</v>
      </c>
      <c r="S2758" s="2">
        <v>0</v>
      </c>
      <c r="T2758" s="2">
        <v>0</v>
      </c>
      <c r="U2758" s="2">
        <v>0.01</v>
      </c>
      <c r="V2758" s="2">
        <v>0</v>
      </c>
      <c r="W2758" s="2">
        <v>0.01</v>
      </c>
      <c r="X2758" s="2">
        <v>0</v>
      </c>
      <c r="Y2758" s="2">
        <v>0</v>
      </c>
      <c r="Z2758" s="2">
        <v>0</v>
      </c>
      <c r="AA2758" s="2">
        <v>0.01</v>
      </c>
    </row>
    <row r="2759" spans="1:27" ht="15" customHeight="1" x14ac:dyDescent="0.25">
      <c r="A2759" s="75" t="str">
        <f t="shared" si="129"/>
        <v>LETFSXIgnore</v>
      </c>
      <c r="B2759" s="75" t="str">
        <f>VLOOKUP(L2759,Mapping!D:F,3,0)</f>
        <v>Ignore</v>
      </c>
      <c r="C2759" s="75" t="str">
        <f>VLOOKUP(L2759,Mapping!D:G,4,0)</f>
        <v>Ignore</v>
      </c>
      <c r="D2759" s="78">
        <f t="shared" si="130"/>
        <v>0.24663696299999999</v>
      </c>
      <c r="E2759" s="78">
        <f t="shared" si="131"/>
        <v>0</v>
      </c>
      <c r="F2759" s="76" t="str">
        <f>VLOOKUP(L2759,Mapping!D:H,5,0)</f>
        <v>AUM</v>
      </c>
      <c r="G2759" s="1" t="s">
        <v>648</v>
      </c>
      <c r="H2759" s="1" t="s">
        <v>482</v>
      </c>
      <c r="I2759" s="1" t="s">
        <v>485</v>
      </c>
      <c r="J2759" s="6">
        <v>110000</v>
      </c>
      <c r="K2759" s="1" t="s">
        <v>656</v>
      </c>
      <c r="L2759" s="6">
        <v>110113</v>
      </c>
      <c r="M2759" s="2">
        <v>0</v>
      </c>
      <c r="N2759" s="1" t="s">
        <v>1204</v>
      </c>
      <c r="O2759" s="1" t="s">
        <v>651</v>
      </c>
      <c r="P2759" s="2">
        <v>-2466369.63</v>
      </c>
      <c r="Q2759" s="2">
        <v>0</v>
      </c>
      <c r="R2759" s="2">
        <v>0</v>
      </c>
      <c r="S2759" s="2">
        <v>2466369.63</v>
      </c>
      <c r="T2759" s="2">
        <v>0</v>
      </c>
      <c r="U2759" s="2">
        <v>0</v>
      </c>
      <c r="V2759" s="2">
        <v>-2466369.63</v>
      </c>
      <c r="W2759" s="2">
        <v>0</v>
      </c>
      <c r="X2759" s="2">
        <v>0</v>
      </c>
      <c r="Y2759" s="2">
        <v>2466369.63</v>
      </c>
      <c r="Z2759" s="2">
        <v>0</v>
      </c>
      <c r="AA2759" s="2">
        <v>0</v>
      </c>
    </row>
    <row r="2760" spans="1:27" ht="15" customHeight="1" x14ac:dyDescent="0.25">
      <c r="A2760" s="75" t="str">
        <f t="shared" si="129"/>
        <v>LETFSXIgnore</v>
      </c>
      <c r="B2760" s="75" t="str">
        <f>VLOOKUP(L2760,Mapping!D:F,3,0)</f>
        <v>Ignore</v>
      </c>
      <c r="C2760" s="75" t="str">
        <f>VLOOKUP(L2760,Mapping!D:G,4,0)</f>
        <v>Ignore</v>
      </c>
      <c r="D2760" s="78">
        <f t="shared" si="130"/>
        <v>-1.6690000000000001E-5</v>
      </c>
      <c r="E2760" s="78">
        <f t="shared" si="131"/>
        <v>-8.8458800000000006E-4</v>
      </c>
      <c r="F2760" s="76" t="str">
        <f>VLOOKUP(L2760,Mapping!D:H,5,0)</f>
        <v>AUM</v>
      </c>
      <c r="G2760" s="1" t="s">
        <v>648</v>
      </c>
      <c r="H2760" s="1" t="s">
        <v>482</v>
      </c>
      <c r="I2760" s="1" t="s">
        <v>485</v>
      </c>
      <c r="J2760" s="6">
        <v>110000</v>
      </c>
      <c r="K2760" s="1" t="s">
        <v>656</v>
      </c>
      <c r="L2760" s="6">
        <v>110116</v>
      </c>
      <c r="M2760" s="2">
        <v>0</v>
      </c>
      <c r="N2760" s="1" t="s">
        <v>659</v>
      </c>
      <c r="O2760" s="1" t="s">
        <v>651</v>
      </c>
      <c r="P2760" s="2">
        <v>-8678.98</v>
      </c>
      <c r="Q2760" s="2">
        <v>0</v>
      </c>
      <c r="R2760" s="2">
        <v>-166.9</v>
      </c>
      <c r="S2760" s="2">
        <v>0</v>
      </c>
      <c r="T2760" s="2">
        <v>-8845.880000000001</v>
      </c>
      <c r="U2760" s="2">
        <v>0</v>
      </c>
      <c r="V2760" s="2">
        <v>-8678.98</v>
      </c>
      <c r="W2760" s="2">
        <v>0</v>
      </c>
      <c r="X2760" s="2">
        <v>-166.9</v>
      </c>
      <c r="Y2760" s="2">
        <v>0</v>
      </c>
      <c r="Z2760" s="2">
        <v>-8845.880000000001</v>
      </c>
      <c r="AA2760" s="2">
        <v>0</v>
      </c>
    </row>
    <row r="2761" spans="1:27" ht="15" customHeight="1" x14ac:dyDescent="0.25">
      <c r="A2761" s="75" t="str">
        <f t="shared" si="129"/>
        <v>LETFSXIgnore</v>
      </c>
      <c r="B2761" s="75" t="str">
        <f>VLOOKUP(L2761,Mapping!D:F,3,0)</f>
        <v>Ignore</v>
      </c>
      <c r="C2761" s="75" t="str">
        <f>VLOOKUP(L2761,Mapping!D:G,4,0)</f>
        <v>Ignore</v>
      </c>
      <c r="D2761" s="78">
        <f t="shared" si="130"/>
        <v>-4.7720800000000002E-4</v>
      </c>
      <c r="E2761" s="78">
        <f t="shared" si="131"/>
        <v>-4.7720800000000002E-4</v>
      </c>
      <c r="F2761" s="76" t="str">
        <f>VLOOKUP(L2761,Mapping!D:H,5,0)</f>
        <v>AUM</v>
      </c>
      <c r="G2761" s="1" t="s">
        <v>648</v>
      </c>
      <c r="H2761" s="1" t="s">
        <v>482</v>
      </c>
      <c r="I2761" s="1" t="s">
        <v>485</v>
      </c>
      <c r="J2761" s="6">
        <v>110000</v>
      </c>
      <c r="K2761" s="1" t="s">
        <v>656</v>
      </c>
      <c r="L2761" s="6">
        <v>110125</v>
      </c>
      <c r="M2761" s="2">
        <v>0</v>
      </c>
      <c r="N2761" s="1" t="s">
        <v>1713</v>
      </c>
      <c r="O2761" s="1" t="s">
        <v>651</v>
      </c>
      <c r="P2761" s="2">
        <v>0</v>
      </c>
      <c r="Q2761" s="2">
        <v>0</v>
      </c>
      <c r="R2761" s="2">
        <v>-4772.08</v>
      </c>
      <c r="S2761" s="2">
        <v>0</v>
      </c>
      <c r="T2761" s="2">
        <v>-4772.08</v>
      </c>
      <c r="U2761" s="2">
        <v>0</v>
      </c>
      <c r="V2761" s="2">
        <v>0</v>
      </c>
      <c r="W2761" s="2">
        <v>0</v>
      </c>
      <c r="X2761" s="2">
        <v>-4772.08</v>
      </c>
      <c r="Y2761" s="2">
        <v>0</v>
      </c>
      <c r="Z2761" s="2">
        <v>-4772.08</v>
      </c>
      <c r="AA2761" s="2">
        <v>0</v>
      </c>
    </row>
    <row r="2762" spans="1:27" ht="15" customHeight="1" x14ac:dyDescent="0.25">
      <c r="A2762" s="75" t="str">
        <f t="shared" si="129"/>
        <v>LETFSXIgnore</v>
      </c>
      <c r="B2762" s="75" t="str">
        <f>VLOOKUP(L2762,Mapping!D:F,3,0)</f>
        <v>Ignore</v>
      </c>
      <c r="C2762" s="75" t="str">
        <f>VLOOKUP(L2762,Mapping!D:G,4,0)</f>
        <v>Ignore</v>
      </c>
      <c r="D2762" s="78">
        <f t="shared" si="130"/>
        <v>0.85795949999999999</v>
      </c>
      <c r="E2762" s="78">
        <f t="shared" si="131"/>
        <v>-3.2229962000000001E-2</v>
      </c>
      <c r="F2762" s="76" t="str">
        <f>VLOOKUP(L2762,Mapping!D:H,5,0)</f>
        <v>AUM</v>
      </c>
      <c r="G2762" s="1" t="s">
        <v>648</v>
      </c>
      <c r="H2762" s="1" t="s">
        <v>482</v>
      </c>
      <c r="I2762" s="1" t="s">
        <v>485</v>
      </c>
      <c r="J2762" s="6">
        <v>110000</v>
      </c>
      <c r="K2762" s="1" t="s">
        <v>656</v>
      </c>
      <c r="L2762" s="6">
        <v>110247</v>
      </c>
      <c r="M2762" s="2">
        <v>0</v>
      </c>
      <c r="N2762" s="1" t="s">
        <v>660</v>
      </c>
      <c r="O2762" s="1" t="s">
        <v>651</v>
      </c>
      <c r="P2762" s="2">
        <v>-8901894.6199999992</v>
      </c>
      <c r="Q2762" s="2">
        <v>0</v>
      </c>
      <c r="R2762" s="2">
        <v>0</v>
      </c>
      <c r="S2762" s="2">
        <v>8579595</v>
      </c>
      <c r="T2762" s="2">
        <v>-322299.62</v>
      </c>
      <c r="U2762" s="2">
        <v>0</v>
      </c>
      <c r="V2762" s="2">
        <v>-8901894.6199999992</v>
      </c>
      <c r="W2762" s="2">
        <v>0</v>
      </c>
      <c r="X2762" s="2">
        <v>0</v>
      </c>
      <c r="Y2762" s="2">
        <v>8579595</v>
      </c>
      <c r="Z2762" s="2">
        <v>-322299.62</v>
      </c>
      <c r="AA2762" s="2">
        <v>0</v>
      </c>
    </row>
    <row r="2763" spans="1:27" ht="15" customHeight="1" x14ac:dyDescent="0.25">
      <c r="A2763" s="75" t="str">
        <f t="shared" si="129"/>
        <v>LETFSXIgnore</v>
      </c>
      <c r="B2763" s="75" t="str">
        <f>VLOOKUP(L2763,Mapping!D:F,3,0)</f>
        <v>Ignore</v>
      </c>
      <c r="C2763" s="75" t="str">
        <f>VLOOKUP(L2763,Mapping!D:G,4,0)</f>
        <v>Ignore</v>
      </c>
      <c r="D2763" s="78">
        <f t="shared" si="130"/>
        <v>-0.20845542</v>
      </c>
      <c r="E2763" s="78">
        <f t="shared" si="131"/>
        <v>-0.20845542</v>
      </c>
      <c r="F2763" s="76" t="str">
        <f>VLOOKUP(L2763,Mapping!D:H,5,0)</f>
        <v>AUM</v>
      </c>
      <c r="G2763" s="1" t="s">
        <v>648</v>
      </c>
      <c r="H2763" s="1" t="s">
        <v>482</v>
      </c>
      <c r="I2763" s="1" t="s">
        <v>485</v>
      </c>
      <c r="J2763" s="6">
        <v>132000</v>
      </c>
      <c r="K2763" s="1" t="s">
        <v>661</v>
      </c>
      <c r="L2763" s="6">
        <v>132100</v>
      </c>
      <c r="M2763" s="2">
        <v>0</v>
      </c>
      <c r="N2763" s="1" t="s">
        <v>809</v>
      </c>
      <c r="O2763" s="1" t="s">
        <v>651</v>
      </c>
      <c r="P2763" s="2">
        <v>0</v>
      </c>
      <c r="Q2763" s="2">
        <v>0</v>
      </c>
      <c r="R2763" s="2">
        <v>-2084554.2</v>
      </c>
      <c r="S2763" s="2">
        <v>0</v>
      </c>
      <c r="T2763" s="2">
        <v>-2084554.2</v>
      </c>
      <c r="U2763" s="2">
        <v>0</v>
      </c>
      <c r="V2763" s="2">
        <v>0</v>
      </c>
      <c r="W2763" s="2">
        <v>0</v>
      </c>
      <c r="X2763" s="2">
        <v>-2084554.2</v>
      </c>
      <c r="Y2763" s="2">
        <v>0</v>
      </c>
      <c r="Z2763" s="2">
        <v>-2084554.2</v>
      </c>
      <c r="AA2763" s="2">
        <v>0</v>
      </c>
    </row>
    <row r="2764" spans="1:27" ht="15" customHeight="1" x14ac:dyDescent="0.25">
      <c r="A2764" s="75" t="str">
        <f t="shared" si="129"/>
        <v>LETFSXIgnore</v>
      </c>
      <c r="B2764" s="75" t="str">
        <f>VLOOKUP(L2764,Mapping!D:F,3,0)</f>
        <v>Ignore</v>
      </c>
      <c r="C2764" s="75" t="str">
        <f>VLOOKUP(L2764,Mapping!D:G,4,0)</f>
        <v>Ignore</v>
      </c>
      <c r="D2764" s="78">
        <f t="shared" si="130"/>
        <v>0</v>
      </c>
      <c r="E2764" s="78">
        <f t="shared" si="131"/>
        <v>5.9999999999999995E-8</v>
      </c>
      <c r="F2764" s="76" t="str">
        <f>VLOOKUP(L2764,Mapping!D:H,5,0)</f>
        <v>AUM</v>
      </c>
      <c r="G2764" s="1" t="s">
        <v>648</v>
      </c>
      <c r="H2764" s="1" t="s">
        <v>482</v>
      </c>
      <c r="I2764" s="1" t="s">
        <v>485</v>
      </c>
      <c r="J2764" s="6">
        <v>132000</v>
      </c>
      <c r="K2764" s="1" t="s">
        <v>661</v>
      </c>
      <c r="L2764" s="6">
        <v>132121</v>
      </c>
      <c r="M2764" s="2">
        <v>0</v>
      </c>
      <c r="N2764" s="1" t="s">
        <v>662</v>
      </c>
      <c r="O2764" s="1" t="s">
        <v>651</v>
      </c>
      <c r="P2764" s="2">
        <v>0</v>
      </c>
      <c r="Q2764" s="2">
        <v>0.6</v>
      </c>
      <c r="R2764" s="2">
        <v>0</v>
      </c>
      <c r="S2764" s="2">
        <v>0</v>
      </c>
      <c r="T2764" s="2">
        <v>0</v>
      </c>
      <c r="U2764" s="2">
        <v>0.6</v>
      </c>
      <c r="V2764" s="2">
        <v>0</v>
      </c>
      <c r="W2764" s="2">
        <v>0.6</v>
      </c>
      <c r="X2764" s="2">
        <v>0</v>
      </c>
      <c r="Y2764" s="2">
        <v>0</v>
      </c>
      <c r="Z2764" s="2">
        <v>0</v>
      </c>
      <c r="AA2764" s="2">
        <v>0.6</v>
      </c>
    </row>
    <row r="2765" spans="1:27" ht="15" customHeight="1" x14ac:dyDescent="0.25">
      <c r="A2765" s="75" t="str">
        <f t="shared" si="129"/>
        <v>LETFSXIgnore</v>
      </c>
      <c r="B2765" s="75" t="str">
        <f>VLOOKUP(L2765,Mapping!D:F,3,0)</f>
        <v>Ignore</v>
      </c>
      <c r="C2765" s="75" t="str">
        <f>VLOOKUP(L2765,Mapping!D:G,4,0)</f>
        <v>Ignore</v>
      </c>
      <c r="D2765" s="78">
        <f t="shared" si="130"/>
        <v>3.0590199999999999E-4</v>
      </c>
      <c r="E2765" s="78">
        <f t="shared" si="131"/>
        <v>-1.02982E-4</v>
      </c>
      <c r="F2765" s="76" t="str">
        <f>VLOOKUP(L2765,Mapping!D:H,5,0)</f>
        <v>AUM</v>
      </c>
      <c r="G2765" s="1" t="s">
        <v>648</v>
      </c>
      <c r="H2765" s="1" t="s">
        <v>482</v>
      </c>
      <c r="I2765" s="1" t="s">
        <v>485</v>
      </c>
      <c r="J2765" s="6">
        <v>140000</v>
      </c>
      <c r="K2765" s="1" t="s">
        <v>665</v>
      </c>
      <c r="L2765" s="6">
        <v>140500</v>
      </c>
      <c r="M2765" s="2">
        <v>0</v>
      </c>
      <c r="N2765" s="1" t="s">
        <v>670</v>
      </c>
      <c r="O2765" s="1" t="s">
        <v>651</v>
      </c>
      <c r="P2765" s="2">
        <v>-4088.84</v>
      </c>
      <c r="Q2765" s="2">
        <v>0</v>
      </c>
      <c r="R2765" s="2">
        <v>0</v>
      </c>
      <c r="S2765" s="2">
        <v>3059.02</v>
      </c>
      <c r="T2765" s="2">
        <v>-1029.82</v>
      </c>
      <c r="U2765" s="2">
        <v>0</v>
      </c>
      <c r="V2765" s="2">
        <v>-4088.84</v>
      </c>
      <c r="W2765" s="2">
        <v>0</v>
      </c>
      <c r="X2765" s="2">
        <v>0</v>
      </c>
      <c r="Y2765" s="2">
        <v>3059.02</v>
      </c>
      <c r="Z2765" s="2">
        <v>-1029.82</v>
      </c>
      <c r="AA2765" s="2">
        <v>0</v>
      </c>
    </row>
    <row r="2766" spans="1:27" ht="15" customHeight="1" x14ac:dyDescent="0.25">
      <c r="A2766" s="75" t="str">
        <f t="shared" si="129"/>
        <v>LETFSXIgnore</v>
      </c>
      <c r="B2766" s="75" t="str">
        <f>VLOOKUP(L2766,Mapping!D:F,3,0)</f>
        <v>Ignore</v>
      </c>
      <c r="C2766" s="75" t="str">
        <f>VLOOKUP(L2766,Mapping!D:G,4,0)</f>
        <v>Ignore</v>
      </c>
      <c r="D2766" s="78">
        <f t="shared" si="130"/>
        <v>0</v>
      </c>
      <c r="E2766" s="78">
        <f t="shared" si="131"/>
        <v>-8.9999999999999995E-9</v>
      </c>
      <c r="F2766" s="76" t="str">
        <f>VLOOKUP(L2766,Mapping!D:H,5,0)</f>
        <v>AUM</v>
      </c>
      <c r="G2766" s="1" t="s">
        <v>648</v>
      </c>
      <c r="H2766" s="1" t="s">
        <v>482</v>
      </c>
      <c r="I2766" s="1" t="s">
        <v>485</v>
      </c>
      <c r="J2766" s="6">
        <v>152000</v>
      </c>
      <c r="K2766" s="1" t="s">
        <v>671</v>
      </c>
      <c r="L2766" s="6">
        <v>152232</v>
      </c>
      <c r="M2766" s="2">
        <v>0</v>
      </c>
      <c r="N2766" s="1" t="s">
        <v>675</v>
      </c>
      <c r="O2766" s="1" t="s">
        <v>651</v>
      </c>
      <c r="P2766" s="2">
        <v>-0.09</v>
      </c>
      <c r="Q2766" s="2">
        <v>0</v>
      </c>
      <c r="R2766" s="2">
        <v>0</v>
      </c>
      <c r="S2766" s="2">
        <v>0</v>
      </c>
      <c r="T2766" s="2">
        <v>-0.09</v>
      </c>
      <c r="U2766" s="2">
        <v>0</v>
      </c>
      <c r="V2766" s="2">
        <v>-0.09</v>
      </c>
      <c r="W2766" s="2">
        <v>0</v>
      </c>
      <c r="X2766" s="2">
        <v>0</v>
      </c>
      <c r="Y2766" s="2">
        <v>0</v>
      </c>
      <c r="Z2766" s="2">
        <v>-0.09</v>
      </c>
      <c r="AA2766" s="2">
        <v>0</v>
      </c>
    </row>
    <row r="2767" spans="1:27" ht="15" customHeight="1" x14ac:dyDescent="0.25">
      <c r="A2767" s="75" t="str">
        <f t="shared" si="129"/>
        <v>LETFSXIgnore</v>
      </c>
      <c r="B2767" s="75" t="str">
        <f>VLOOKUP(L2767,Mapping!D:F,3,0)</f>
        <v>Ignore</v>
      </c>
      <c r="C2767" s="75" t="str">
        <f>VLOOKUP(L2767,Mapping!D:G,4,0)</f>
        <v>Ignore</v>
      </c>
      <c r="D2767" s="78">
        <f t="shared" si="130"/>
        <v>7.8676999999999992E-5</v>
      </c>
      <c r="E2767" s="78">
        <f t="shared" si="131"/>
        <v>-2.9399999999999998E-6</v>
      </c>
      <c r="F2767" s="76" t="str">
        <f>VLOOKUP(L2767,Mapping!D:H,5,0)</f>
        <v>AUM</v>
      </c>
      <c r="G2767" s="1" t="s">
        <v>648</v>
      </c>
      <c r="H2767" s="1" t="s">
        <v>482</v>
      </c>
      <c r="I2767" s="1" t="s">
        <v>485</v>
      </c>
      <c r="J2767" s="6">
        <v>152000</v>
      </c>
      <c r="K2767" s="1" t="s">
        <v>671</v>
      </c>
      <c r="L2767" s="6">
        <v>152248</v>
      </c>
      <c r="M2767" s="2">
        <v>0</v>
      </c>
      <c r="N2767" s="1" t="s">
        <v>676</v>
      </c>
      <c r="O2767" s="1" t="s">
        <v>651</v>
      </c>
      <c r="P2767" s="2">
        <v>-816.17</v>
      </c>
      <c r="Q2767" s="2">
        <v>0</v>
      </c>
      <c r="R2767" s="2">
        <v>0</v>
      </c>
      <c r="S2767" s="2">
        <v>786.77</v>
      </c>
      <c r="T2767" s="2">
        <v>-29.4</v>
      </c>
      <c r="U2767" s="2">
        <v>0</v>
      </c>
      <c r="V2767" s="2">
        <v>-816.17</v>
      </c>
      <c r="W2767" s="2">
        <v>0</v>
      </c>
      <c r="X2767" s="2">
        <v>0</v>
      </c>
      <c r="Y2767" s="2">
        <v>786.77</v>
      </c>
      <c r="Z2767" s="2">
        <v>-29.4</v>
      </c>
      <c r="AA2767" s="2">
        <v>0</v>
      </c>
    </row>
    <row r="2768" spans="1:27" ht="15" customHeight="1" x14ac:dyDescent="0.25">
      <c r="A2768" s="75" t="str">
        <f t="shared" si="129"/>
        <v>LETFSXIgnore</v>
      </c>
      <c r="B2768" s="75" t="str">
        <f>VLOOKUP(L2768,Mapping!D:F,3,0)</f>
        <v>Ignore</v>
      </c>
      <c r="C2768" s="75" t="str">
        <f>VLOOKUP(L2768,Mapping!D:G,4,0)</f>
        <v>Ignore</v>
      </c>
      <c r="D2768" s="78">
        <f t="shared" si="130"/>
        <v>-42.585509238999997</v>
      </c>
      <c r="E2768" s="78">
        <f t="shared" si="131"/>
        <v>-270.63515444000001</v>
      </c>
      <c r="F2768" s="76" t="str">
        <f>VLOOKUP(L2768,Mapping!D:H,5,0)</f>
        <v>AUM</v>
      </c>
      <c r="G2768" s="1" t="s">
        <v>648</v>
      </c>
      <c r="H2768" s="1" t="s">
        <v>482</v>
      </c>
      <c r="I2768" s="1" t="s">
        <v>485</v>
      </c>
      <c r="J2768" s="6">
        <v>160000</v>
      </c>
      <c r="K2768" s="1" t="s">
        <v>677</v>
      </c>
      <c r="L2768" s="6">
        <v>161100</v>
      </c>
      <c r="M2768" s="2">
        <v>0</v>
      </c>
      <c r="N2768" s="1" t="s">
        <v>811</v>
      </c>
      <c r="O2768" s="1" t="s">
        <v>651</v>
      </c>
      <c r="P2768" s="2">
        <v>-2280496452.0100002</v>
      </c>
      <c r="Q2768" s="2">
        <v>0</v>
      </c>
      <c r="R2768" s="2">
        <v>-425855092.38999999</v>
      </c>
      <c r="S2768" s="2">
        <v>0</v>
      </c>
      <c r="T2768" s="2">
        <v>-2706351544.4000001</v>
      </c>
      <c r="U2768" s="2">
        <v>0</v>
      </c>
      <c r="V2768" s="2">
        <v>-2280496452.0100002</v>
      </c>
      <c r="W2768" s="2">
        <v>0</v>
      </c>
      <c r="X2768" s="2">
        <v>-425855092.38999999</v>
      </c>
      <c r="Y2768" s="2">
        <v>0</v>
      </c>
      <c r="Z2768" s="2">
        <v>-2706351544.4000001</v>
      </c>
      <c r="AA2768" s="2">
        <v>0</v>
      </c>
    </row>
    <row r="2769" spans="1:27" ht="15" customHeight="1" x14ac:dyDescent="0.25">
      <c r="A2769" s="75" t="str">
        <f t="shared" si="129"/>
        <v>LETFSXIgnore</v>
      </c>
      <c r="B2769" s="75" t="str">
        <f>VLOOKUP(L2769,Mapping!D:F,3,0)</f>
        <v>Ignore</v>
      </c>
      <c r="C2769" s="75" t="str">
        <f>VLOOKUP(L2769,Mapping!D:G,4,0)</f>
        <v>Ignore</v>
      </c>
      <c r="D2769" s="78">
        <f t="shared" si="130"/>
        <v>-0.21888197999999998</v>
      </c>
      <c r="E2769" s="78">
        <f t="shared" si="131"/>
        <v>-0.21888197999999998</v>
      </c>
      <c r="F2769" s="76" t="str">
        <f>VLOOKUP(L2769,Mapping!D:H,5,0)</f>
        <v>AUM</v>
      </c>
      <c r="G2769" s="1" t="s">
        <v>648</v>
      </c>
      <c r="H2769" s="1" t="s">
        <v>482</v>
      </c>
      <c r="I2769" s="1" t="s">
        <v>485</v>
      </c>
      <c r="J2769" s="6">
        <v>160000</v>
      </c>
      <c r="K2769" s="1" t="s">
        <v>677</v>
      </c>
      <c r="L2769" s="6">
        <v>161120</v>
      </c>
      <c r="M2769" s="2">
        <v>0</v>
      </c>
      <c r="N2769" s="1" t="s">
        <v>927</v>
      </c>
      <c r="O2769" s="1" t="s">
        <v>651</v>
      </c>
      <c r="P2769" s="2">
        <v>0</v>
      </c>
      <c r="Q2769" s="2">
        <v>0</v>
      </c>
      <c r="R2769" s="2">
        <v>-2188819.7999999998</v>
      </c>
      <c r="S2769" s="2">
        <v>0</v>
      </c>
      <c r="T2769" s="2">
        <v>-2188819.7999999998</v>
      </c>
      <c r="U2769" s="2">
        <v>0</v>
      </c>
      <c r="V2769" s="2">
        <v>0</v>
      </c>
      <c r="W2769" s="2">
        <v>0</v>
      </c>
      <c r="X2769" s="2">
        <v>-2188819.7999999998</v>
      </c>
      <c r="Y2769" s="2">
        <v>0</v>
      </c>
      <c r="Z2769" s="2">
        <v>-2188819.7999999998</v>
      </c>
      <c r="AA2769" s="2">
        <v>0</v>
      </c>
    </row>
    <row r="2770" spans="1:27" ht="15" customHeight="1" x14ac:dyDescent="0.25">
      <c r="A2770" s="75" t="str">
        <f t="shared" si="129"/>
        <v>LETFSXIgnore</v>
      </c>
      <c r="B2770" s="75" t="str">
        <f>VLOOKUP(L2770,Mapping!D:F,3,0)</f>
        <v>Ignore</v>
      </c>
      <c r="C2770" s="75" t="str">
        <f>VLOOKUP(L2770,Mapping!D:G,4,0)</f>
        <v>Ignore</v>
      </c>
      <c r="D2770" s="78">
        <f t="shared" si="130"/>
        <v>-2.430892E-3</v>
      </c>
      <c r="E2770" s="78">
        <f t="shared" si="131"/>
        <v>-1E-3</v>
      </c>
      <c r="F2770" s="76" t="str">
        <f>VLOOKUP(L2770,Mapping!D:H,5,0)</f>
        <v>AUM</v>
      </c>
      <c r="G2770" s="1" t="s">
        <v>648</v>
      </c>
      <c r="H2770" s="1" t="s">
        <v>482</v>
      </c>
      <c r="I2770" s="1" t="s">
        <v>485</v>
      </c>
      <c r="J2770" s="6">
        <v>212000</v>
      </c>
      <c r="K2770" s="1" t="s">
        <v>681</v>
      </c>
      <c r="L2770" s="6">
        <v>210123</v>
      </c>
      <c r="M2770" s="2">
        <v>0</v>
      </c>
      <c r="N2770" s="1" t="s">
        <v>1458</v>
      </c>
      <c r="O2770" s="1" t="s">
        <v>651</v>
      </c>
      <c r="P2770" s="2">
        <v>0</v>
      </c>
      <c r="Q2770" s="2">
        <v>14308.92</v>
      </c>
      <c r="R2770" s="2">
        <v>-24308.92</v>
      </c>
      <c r="S2770" s="2">
        <v>0</v>
      </c>
      <c r="T2770" s="2">
        <v>-10000</v>
      </c>
      <c r="U2770" s="2">
        <v>0</v>
      </c>
      <c r="V2770" s="2">
        <v>0</v>
      </c>
      <c r="W2770" s="2">
        <v>14308.92</v>
      </c>
      <c r="X2770" s="2">
        <v>-24308.92</v>
      </c>
      <c r="Y2770" s="2">
        <v>0</v>
      </c>
      <c r="Z2770" s="2">
        <v>-10000</v>
      </c>
      <c r="AA2770" s="2">
        <v>0</v>
      </c>
    </row>
    <row r="2771" spans="1:27" ht="15" customHeight="1" x14ac:dyDescent="0.25">
      <c r="A2771" s="75" t="str">
        <f t="shared" si="129"/>
        <v>LETFSXIgnore</v>
      </c>
      <c r="B2771" s="75" t="str">
        <f>VLOOKUP(L2771,Mapping!D:F,3,0)</f>
        <v>Ignore</v>
      </c>
      <c r="C2771" s="75" t="str">
        <f>VLOOKUP(L2771,Mapping!D:G,4,0)</f>
        <v>Ignore</v>
      </c>
      <c r="D2771" s="78">
        <f t="shared" si="130"/>
        <v>-9.9799999999999993E-6</v>
      </c>
      <c r="E2771" s="78">
        <f t="shared" si="131"/>
        <v>0</v>
      </c>
      <c r="F2771" s="76" t="str">
        <f>VLOOKUP(L2771,Mapping!D:H,5,0)</f>
        <v>AUM</v>
      </c>
      <c r="G2771" s="1" t="s">
        <v>648</v>
      </c>
      <c r="H2771" s="1" t="s">
        <v>482</v>
      </c>
      <c r="I2771" s="1" t="s">
        <v>485</v>
      </c>
      <c r="J2771" s="6">
        <v>212000</v>
      </c>
      <c r="K2771" s="1" t="s">
        <v>681</v>
      </c>
      <c r="L2771" s="6">
        <v>211114</v>
      </c>
      <c r="M2771" s="2">
        <v>0</v>
      </c>
      <c r="N2771" s="1" t="s">
        <v>787</v>
      </c>
      <c r="O2771" s="1" t="s">
        <v>651</v>
      </c>
      <c r="P2771" s="2">
        <v>0</v>
      </c>
      <c r="Q2771" s="2">
        <v>99.8</v>
      </c>
      <c r="R2771" s="2">
        <v>-99.8</v>
      </c>
      <c r="S2771" s="2">
        <v>0</v>
      </c>
      <c r="T2771" s="2">
        <v>0</v>
      </c>
      <c r="U2771" s="2">
        <v>0</v>
      </c>
      <c r="V2771" s="2">
        <v>0</v>
      </c>
      <c r="W2771" s="2">
        <v>99.8</v>
      </c>
      <c r="X2771" s="2">
        <v>-99.8</v>
      </c>
      <c r="Y2771" s="2">
        <v>0</v>
      </c>
      <c r="Z2771" s="2">
        <v>0</v>
      </c>
      <c r="AA2771" s="2">
        <v>0</v>
      </c>
    </row>
    <row r="2772" spans="1:27" ht="15" customHeight="1" x14ac:dyDescent="0.25">
      <c r="A2772" s="75" t="str">
        <f t="shared" si="129"/>
        <v>LETFSXIgnore</v>
      </c>
      <c r="B2772" s="75" t="str">
        <f>VLOOKUP(L2772,Mapping!D:F,3,0)</f>
        <v>Ignore</v>
      </c>
      <c r="C2772" s="75" t="str">
        <f>VLOOKUP(L2772,Mapping!D:G,4,0)</f>
        <v>Ignore</v>
      </c>
      <c r="D2772" s="78">
        <f t="shared" si="130"/>
        <v>-1.4263030000000001E-3</v>
      </c>
      <c r="E2772" s="78">
        <f t="shared" si="131"/>
        <v>-8.3999999999999998E-8</v>
      </c>
      <c r="F2772" s="76" t="str">
        <f>VLOOKUP(L2772,Mapping!D:H,5,0)</f>
        <v>AUM</v>
      </c>
      <c r="G2772" s="1" t="s">
        <v>648</v>
      </c>
      <c r="H2772" s="1" t="s">
        <v>482</v>
      </c>
      <c r="I2772" s="1" t="s">
        <v>485</v>
      </c>
      <c r="J2772" s="6">
        <v>212000</v>
      </c>
      <c r="K2772" s="1" t="s">
        <v>681</v>
      </c>
      <c r="L2772" s="6">
        <v>212101</v>
      </c>
      <c r="M2772" s="2">
        <v>0</v>
      </c>
      <c r="N2772" s="1" t="s">
        <v>684</v>
      </c>
      <c r="O2772" s="1" t="s">
        <v>651</v>
      </c>
      <c r="P2772" s="2">
        <v>0</v>
      </c>
      <c r="Q2772" s="2">
        <v>14262.19</v>
      </c>
      <c r="R2772" s="2">
        <v>-14263.03</v>
      </c>
      <c r="S2772" s="2">
        <v>0</v>
      </c>
      <c r="T2772" s="2">
        <v>-0.84</v>
      </c>
      <c r="U2772" s="2">
        <v>0</v>
      </c>
      <c r="V2772" s="2">
        <v>0</v>
      </c>
      <c r="W2772" s="2">
        <v>14262.19</v>
      </c>
      <c r="X2772" s="2">
        <v>-14263.03</v>
      </c>
      <c r="Y2772" s="2">
        <v>0</v>
      </c>
      <c r="Z2772" s="2">
        <v>-0.84</v>
      </c>
      <c r="AA2772" s="2">
        <v>0</v>
      </c>
    </row>
    <row r="2773" spans="1:27" ht="15" customHeight="1" x14ac:dyDescent="0.25">
      <c r="A2773" s="75" t="str">
        <f t="shared" si="129"/>
        <v>LETFSXIgnore</v>
      </c>
      <c r="B2773" s="75" t="str">
        <f>VLOOKUP(L2773,Mapping!D:F,3,0)</f>
        <v>Ignore</v>
      </c>
      <c r="C2773" s="75" t="str">
        <f>VLOOKUP(L2773,Mapping!D:G,4,0)</f>
        <v>Ignore</v>
      </c>
      <c r="D2773" s="78">
        <f t="shared" si="130"/>
        <v>-5.7927200000000003E-4</v>
      </c>
      <c r="E2773" s="78">
        <f t="shared" si="131"/>
        <v>0</v>
      </c>
      <c r="F2773" s="76" t="str">
        <f>VLOOKUP(L2773,Mapping!D:H,5,0)</f>
        <v>AUM</v>
      </c>
      <c r="G2773" s="1" t="s">
        <v>648</v>
      </c>
      <c r="H2773" s="1" t="s">
        <v>482</v>
      </c>
      <c r="I2773" s="1" t="s">
        <v>485</v>
      </c>
      <c r="J2773" s="6">
        <v>212000</v>
      </c>
      <c r="K2773" s="1" t="s">
        <v>681</v>
      </c>
      <c r="L2773" s="6">
        <v>212109</v>
      </c>
      <c r="M2773" s="2">
        <v>0</v>
      </c>
      <c r="N2773" s="1" t="s">
        <v>1659</v>
      </c>
      <c r="O2773" s="1" t="s">
        <v>651</v>
      </c>
      <c r="P2773" s="2">
        <v>0</v>
      </c>
      <c r="Q2773" s="2">
        <v>5792.72</v>
      </c>
      <c r="R2773" s="2">
        <v>-5792.72</v>
      </c>
      <c r="S2773" s="2">
        <v>0</v>
      </c>
      <c r="T2773" s="2">
        <v>0</v>
      </c>
      <c r="U2773" s="2">
        <v>0</v>
      </c>
      <c r="V2773" s="2">
        <v>0</v>
      </c>
      <c r="W2773" s="2">
        <v>5792.72</v>
      </c>
      <c r="X2773" s="2">
        <v>-5792.72</v>
      </c>
      <c r="Y2773" s="2">
        <v>0</v>
      </c>
      <c r="Z2773" s="2">
        <v>0</v>
      </c>
      <c r="AA2773" s="2">
        <v>0</v>
      </c>
    </row>
    <row r="2774" spans="1:27" ht="15" customHeight="1" x14ac:dyDescent="0.25">
      <c r="A2774" s="75" t="str">
        <f t="shared" si="129"/>
        <v>LETFSXIgnore</v>
      </c>
      <c r="B2774" s="75" t="str">
        <f>VLOOKUP(L2774,Mapping!D:F,3,0)</f>
        <v>Ignore</v>
      </c>
      <c r="C2774" s="75" t="str">
        <f>VLOOKUP(L2774,Mapping!D:G,4,0)</f>
        <v>Ignore</v>
      </c>
      <c r="D2774" s="78">
        <f t="shared" si="130"/>
        <v>-4.7199999999999998E-4</v>
      </c>
      <c r="E2774" s="78">
        <f t="shared" si="131"/>
        <v>0</v>
      </c>
      <c r="F2774" s="76" t="str">
        <f>VLOOKUP(L2774,Mapping!D:H,5,0)</f>
        <v>AUM</v>
      </c>
      <c r="G2774" s="1" t="s">
        <v>648</v>
      </c>
      <c r="H2774" s="1" t="s">
        <v>482</v>
      </c>
      <c r="I2774" s="1" t="s">
        <v>485</v>
      </c>
      <c r="J2774" s="6">
        <v>212000</v>
      </c>
      <c r="K2774" s="1" t="s">
        <v>681</v>
      </c>
      <c r="L2774" s="6">
        <v>212118</v>
      </c>
      <c r="M2774" s="2">
        <v>0</v>
      </c>
      <c r="N2774" s="1" t="s">
        <v>1715</v>
      </c>
      <c r="O2774" s="1" t="s">
        <v>651</v>
      </c>
      <c r="P2774" s="2">
        <v>0</v>
      </c>
      <c r="Q2774" s="2">
        <v>4720</v>
      </c>
      <c r="R2774" s="2">
        <v>-4720</v>
      </c>
      <c r="S2774" s="2">
        <v>0</v>
      </c>
      <c r="T2774" s="2">
        <v>0</v>
      </c>
      <c r="U2774" s="2">
        <v>0</v>
      </c>
      <c r="V2774" s="2">
        <v>0</v>
      </c>
      <c r="W2774" s="2">
        <v>4720</v>
      </c>
      <c r="X2774" s="2">
        <v>-4720</v>
      </c>
      <c r="Y2774" s="2">
        <v>0</v>
      </c>
      <c r="Z2774" s="2">
        <v>0</v>
      </c>
      <c r="AA2774" s="2">
        <v>0</v>
      </c>
    </row>
    <row r="2775" spans="1:27" ht="15" customHeight="1" x14ac:dyDescent="0.25">
      <c r="A2775" s="75" t="str">
        <f t="shared" si="129"/>
        <v>LETFSXIgnore</v>
      </c>
      <c r="B2775" s="75" t="str">
        <f>VLOOKUP(L2775,Mapping!D:F,3,0)</f>
        <v>Ignore</v>
      </c>
      <c r="C2775" s="75" t="str">
        <f>VLOOKUP(L2775,Mapping!D:G,4,0)</f>
        <v>Ignore</v>
      </c>
      <c r="D2775" s="78">
        <f t="shared" si="130"/>
        <v>-2.2100000000000001E-4</v>
      </c>
      <c r="E2775" s="78">
        <f t="shared" si="131"/>
        <v>0</v>
      </c>
      <c r="F2775" s="76" t="str">
        <f>VLOOKUP(L2775,Mapping!D:H,5,0)</f>
        <v>AUM</v>
      </c>
      <c r="G2775" s="1" t="s">
        <v>648</v>
      </c>
      <c r="H2775" s="1" t="s">
        <v>482</v>
      </c>
      <c r="I2775" s="1" t="s">
        <v>485</v>
      </c>
      <c r="J2775" s="6">
        <v>212000</v>
      </c>
      <c r="K2775" s="1" t="s">
        <v>681</v>
      </c>
      <c r="L2775" s="6">
        <v>212132</v>
      </c>
      <c r="M2775" s="2">
        <v>0</v>
      </c>
      <c r="N2775" s="1" t="s">
        <v>1459</v>
      </c>
      <c r="O2775" s="1" t="s">
        <v>651</v>
      </c>
      <c r="P2775" s="2">
        <v>0</v>
      </c>
      <c r="Q2775" s="2">
        <v>2210</v>
      </c>
      <c r="R2775" s="2">
        <v>-2210</v>
      </c>
      <c r="S2775" s="2">
        <v>0</v>
      </c>
      <c r="T2775" s="2">
        <v>0</v>
      </c>
      <c r="U2775" s="2">
        <v>0</v>
      </c>
      <c r="V2775" s="2">
        <v>0</v>
      </c>
      <c r="W2775" s="2">
        <v>2210</v>
      </c>
      <c r="X2775" s="2">
        <v>-2210</v>
      </c>
      <c r="Y2775" s="2">
        <v>0</v>
      </c>
      <c r="Z2775" s="2">
        <v>0</v>
      </c>
      <c r="AA2775" s="2">
        <v>0</v>
      </c>
    </row>
    <row r="2776" spans="1:27" ht="15" customHeight="1" x14ac:dyDescent="0.25">
      <c r="A2776" s="75" t="str">
        <f t="shared" si="129"/>
        <v>LETFSXIgnore</v>
      </c>
      <c r="B2776" s="75" t="str">
        <f>VLOOKUP(L2776,Mapping!D:F,3,0)</f>
        <v>Ignore</v>
      </c>
      <c r="C2776" s="75" t="str">
        <f>VLOOKUP(L2776,Mapping!D:G,4,0)</f>
        <v>Ignore</v>
      </c>
      <c r="D2776" s="78">
        <f t="shared" si="130"/>
        <v>-0.85784383699999989</v>
      </c>
      <c r="E2776" s="78">
        <f t="shared" si="131"/>
        <v>0</v>
      </c>
      <c r="F2776" s="76" t="str">
        <f>VLOOKUP(L2776,Mapping!D:H,5,0)</f>
        <v>AUM</v>
      </c>
      <c r="G2776" s="1" t="s">
        <v>648</v>
      </c>
      <c r="H2776" s="1" t="s">
        <v>482</v>
      </c>
      <c r="I2776" s="1" t="s">
        <v>485</v>
      </c>
      <c r="J2776" s="6">
        <v>212000</v>
      </c>
      <c r="K2776" s="1" t="s">
        <v>681</v>
      </c>
      <c r="L2776" s="6">
        <v>212150</v>
      </c>
      <c r="M2776" s="2">
        <v>0</v>
      </c>
      <c r="N2776" s="1" t="s">
        <v>907</v>
      </c>
      <c r="O2776" s="1" t="s">
        <v>651</v>
      </c>
      <c r="P2776" s="2">
        <v>0</v>
      </c>
      <c r="Q2776" s="2">
        <v>8578438.3699999992</v>
      </c>
      <c r="R2776" s="2">
        <v>-8578438.3699999992</v>
      </c>
      <c r="S2776" s="2">
        <v>0</v>
      </c>
      <c r="T2776" s="2">
        <v>0</v>
      </c>
      <c r="U2776" s="2">
        <v>0</v>
      </c>
      <c r="V2776" s="2">
        <v>0</v>
      </c>
      <c r="W2776" s="2">
        <v>8578438.3699999992</v>
      </c>
      <c r="X2776" s="2">
        <v>-8578438.3699999992</v>
      </c>
      <c r="Y2776" s="2">
        <v>0</v>
      </c>
      <c r="Z2776" s="2">
        <v>0</v>
      </c>
      <c r="AA2776" s="2">
        <v>0</v>
      </c>
    </row>
    <row r="2777" spans="1:27" ht="15" customHeight="1" x14ac:dyDescent="0.25">
      <c r="A2777" s="75" t="str">
        <f t="shared" si="129"/>
        <v>LETFSXIgnore</v>
      </c>
      <c r="B2777" s="75" t="str">
        <f>VLOOKUP(L2777,Mapping!D:F,3,0)</f>
        <v>Ignore</v>
      </c>
      <c r="C2777" s="75" t="str">
        <f>VLOOKUP(L2777,Mapping!D:G,4,0)</f>
        <v>Ignore</v>
      </c>
      <c r="D2777" s="78">
        <f t="shared" si="130"/>
        <v>-2.2503000000000001E-5</v>
      </c>
      <c r="E2777" s="78">
        <f t="shared" si="131"/>
        <v>5.3761999999999998E-5</v>
      </c>
      <c r="F2777" s="76" t="str">
        <f>VLOOKUP(L2777,Mapping!D:H,5,0)</f>
        <v>AUM</v>
      </c>
      <c r="G2777" s="1" t="s">
        <v>648</v>
      </c>
      <c r="H2777" s="1" t="s">
        <v>482</v>
      </c>
      <c r="I2777" s="1" t="s">
        <v>485</v>
      </c>
      <c r="J2777" s="6">
        <v>212000</v>
      </c>
      <c r="K2777" s="1" t="s">
        <v>681</v>
      </c>
      <c r="L2777" s="6">
        <v>212185</v>
      </c>
      <c r="M2777" s="2">
        <v>0</v>
      </c>
      <c r="N2777" s="1" t="s">
        <v>1020</v>
      </c>
      <c r="O2777" s="1" t="s">
        <v>651</v>
      </c>
      <c r="P2777" s="2">
        <v>0</v>
      </c>
      <c r="Q2777" s="2">
        <v>762.65</v>
      </c>
      <c r="R2777" s="2">
        <v>-225.03</v>
      </c>
      <c r="S2777" s="2">
        <v>0</v>
      </c>
      <c r="T2777" s="2">
        <v>0</v>
      </c>
      <c r="U2777" s="2">
        <v>537.62</v>
      </c>
      <c r="V2777" s="2">
        <v>0</v>
      </c>
      <c r="W2777" s="2">
        <v>762.65</v>
      </c>
      <c r="X2777" s="2">
        <v>-225.03</v>
      </c>
      <c r="Y2777" s="2">
        <v>0</v>
      </c>
      <c r="Z2777" s="2">
        <v>0</v>
      </c>
      <c r="AA2777" s="2">
        <v>537.62</v>
      </c>
    </row>
    <row r="2778" spans="1:27" ht="15" customHeight="1" x14ac:dyDescent="0.25">
      <c r="A2778" s="75" t="str">
        <f t="shared" si="129"/>
        <v>LETFSXIgnore</v>
      </c>
      <c r="B2778" s="75" t="str">
        <f>VLOOKUP(L2778,Mapping!D:F,3,0)</f>
        <v>Ignore</v>
      </c>
      <c r="C2778" s="75" t="str">
        <f>VLOOKUP(L2778,Mapping!D:G,4,0)</f>
        <v>Ignore</v>
      </c>
      <c r="D2778" s="78">
        <f t="shared" si="130"/>
        <v>-9.9238429999999999E-3</v>
      </c>
      <c r="E2778" s="78">
        <f t="shared" si="131"/>
        <v>-2E-8</v>
      </c>
      <c r="F2778" s="76" t="str">
        <f>VLOOKUP(L2778,Mapping!D:H,5,0)</f>
        <v>AUM</v>
      </c>
      <c r="G2778" s="1" t="s">
        <v>648</v>
      </c>
      <c r="H2778" s="1" t="s">
        <v>482</v>
      </c>
      <c r="I2778" s="1" t="s">
        <v>485</v>
      </c>
      <c r="J2778" s="6">
        <v>212000</v>
      </c>
      <c r="K2778" s="1" t="s">
        <v>681</v>
      </c>
      <c r="L2778" s="6">
        <v>212187</v>
      </c>
      <c r="M2778" s="2">
        <v>0</v>
      </c>
      <c r="N2778" s="1" t="s">
        <v>1203</v>
      </c>
      <c r="O2778" s="1" t="s">
        <v>651</v>
      </c>
      <c r="P2778" s="2">
        <v>0</v>
      </c>
      <c r="Q2778" s="2">
        <v>99238.23</v>
      </c>
      <c r="R2778" s="2">
        <v>-99238.43</v>
      </c>
      <c r="S2778" s="2">
        <v>0</v>
      </c>
      <c r="T2778" s="2">
        <v>-0.2</v>
      </c>
      <c r="U2778" s="2">
        <v>0</v>
      </c>
      <c r="V2778" s="2">
        <v>0</v>
      </c>
      <c r="W2778" s="2">
        <v>99238.23</v>
      </c>
      <c r="X2778" s="2">
        <v>-99238.43</v>
      </c>
      <c r="Y2778" s="2">
        <v>0</v>
      </c>
      <c r="Z2778" s="2">
        <v>-0.2</v>
      </c>
      <c r="AA2778" s="2">
        <v>0</v>
      </c>
    </row>
    <row r="2779" spans="1:27" ht="15" customHeight="1" x14ac:dyDescent="0.25">
      <c r="A2779" s="75" t="str">
        <f t="shared" si="129"/>
        <v>LETFSXIgnore</v>
      </c>
      <c r="B2779" s="75" t="str">
        <f>VLOOKUP(L2779,Mapping!D:F,3,0)</f>
        <v>Ignore</v>
      </c>
      <c r="C2779" s="75" t="str">
        <f>VLOOKUP(L2779,Mapping!D:G,4,0)</f>
        <v>Ignore</v>
      </c>
      <c r="D2779" s="78">
        <f t="shared" si="130"/>
        <v>-2.746723E-3</v>
      </c>
      <c r="E2779" s="78">
        <f t="shared" si="131"/>
        <v>2.4840799999999998E-4</v>
      </c>
      <c r="F2779" s="76" t="str">
        <f>VLOOKUP(L2779,Mapping!D:H,5,0)</f>
        <v>AUM</v>
      </c>
      <c r="G2779" s="1" t="s">
        <v>648</v>
      </c>
      <c r="H2779" s="1" t="s">
        <v>482</v>
      </c>
      <c r="I2779" s="1" t="s">
        <v>485</v>
      </c>
      <c r="J2779" s="6">
        <v>212000</v>
      </c>
      <c r="K2779" s="1" t="s">
        <v>681</v>
      </c>
      <c r="L2779" s="6">
        <v>212194</v>
      </c>
      <c r="M2779" s="2">
        <v>0</v>
      </c>
      <c r="N2779" s="1" t="s">
        <v>691</v>
      </c>
      <c r="O2779" s="1" t="s">
        <v>651</v>
      </c>
      <c r="P2779" s="2">
        <v>0</v>
      </c>
      <c r="Q2779" s="2">
        <v>29951.31</v>
      </c>
      <c r="R2779" s="2">
        <v>-27467.23</v>
      </c>
      <c r="S2779" s="2">
        <v>0</v>
      </c>
      <c r="T2779" s="2">
        <v>0</v>
      </c>
      <c r="U2779" s="2">
        <v>2484.08</v>
      </c>
      <c r="V2779" s="2">
        <v>0</v>
      </c>
      <c r="W2779" s="2">
        <v>29951.31</v>
      </c>
      <c r="X2779" s="2">
        <v>-27467.23</v>
      </c>
      <c r="Y2779" s="2">
        <v>0</v>
      </c>
      <c r="Z2779" s="2">
        <v>0</v>
      </c>
      <c r="AA2779" s="2">
        <v>2484.08</v>
      </c>
    </row>
    <row r="2780" spans="1:27" ht="15" customHeight="1" x14ac:dyDescent="0.25">
      <c r="A2780" s="75" t="str">
        <f t="shared" si="129"/>
        <v>LETFSXIgnore</v>
      </c>
      <c r="B2780" s="75" t="str">
        <f>VLOOKUP(L2780,Mapping!D:F,3,0)</f>
        <v>Ignore</v>
      </c>
      <c r="C2780" s="75" t="str">
        <f>VLOOKUP(L2780,Mapping!D:G,4,0)</f>
        <v>Ignore</v>
      </c>
      <c r="D2780" s="78">
        <f t="shared" si="130"/>
        <v>-8.8400000000000002E-4</v>
      </c>
      <c r="E2780" s="78">
        <f t="shared" si="131"/>
        <v>0</v>
      </c>
      <c r="F2780" s="76" t="str">
        <f>VLOOKUP(L2780,Mapping!D:H,5,0)</f>
        <v>AUM</v>
      </c>
      <c r="G2780" s="1" t="s">
        <v>648</v>
      </c>
      <c r="H2780" s="1" t="s">
        <v>482</v>
      </c>
      <c r="I2780" s="1" t="s">
        <v>485</v>
      </c>
      <c r="J2780" s="6">
        <v>212000</v>
      </c>
      <c r="K2780" s="1" t="s">
        <v>681</v>
      </c>
      <c r="L2780" s="6">
        <v>212197</v>
      </c>
      <c r="M2780" s="2">
        <v>0</v>
      </c>
      <c r="N2780" s="1" t="s">
        <v>942</v>
      </c>
      <c r="O2780" s="1" t="s">
        <v>651</v>
      </c>
      <c r="P2780" s="2">
        <v>0</v>
      </c>
      <c r="Q2780" s="2">
        <v>8840</v>
      </c>
      <c r="R2780" s="2">
        <v>-8840</v>
      </c>
      <c r="S2780" s="2">
        <v>0</v>
      </c>
      <c r="T2780" s="2">
        <v>0</v>
      </c>
      <c r="U2780" s="2">
        <v>0</v>
      </c>
      <c r="V2780" s="2">
        <v>0</v>
      </c>
      <c r="W2780" s="2">
        <v>8840</v>
      </c>
      <c r="X2780" s="2">
        <v>-8840</v>
      </c>
      <c r="Y2780" s="2">
        <v>0</v>
      </c>
      <c r="Z2780" s="2">
        <v>0</v>
      </c>
      <c r="AA2780" s="2">
        <v>0</v>
      </c>
    </row>
    <row r="2781" spans="1:27" ht="15" customHeight="1" x14ac:dyDescent="0.25">
      <c r="A2781" s="75" t="str">
        <f t="shared" si="129"/>
        <v>LETFSXIgnore</v>
      </c>
      <c r="B2781" s="75" t="str">
        <f>VLOOKUP(L2781,Mapping!D:F,3,0)</f>
        <v>Ignore</v>
      </c>
      <c r="C2781" s="75" t="str">
        <f>VLOOKUP(L2781,Mapping!D:G,4,0)</f>
        <v>Ignore</v>
      </c>
      <c r="D2781" s="78">
        <f t="shared" si="130"/>
        <v>0.14557742800000001</v>
      </c>
      <c r="E2781" s="78">
        <f t="shared" si="131"/>
        <v>0.145577553</v>
      </c>
      <c r="F2781" s="76" t="str">
        <f>VLOOKUP(L2781,Mapping!D:H,5,0)</f>
        <v>AUM</v>
      </c>
      <c r="G2781" s="1" t="s">
        <v>648</v>
      </c>
      <c r="H2781" s="1" t="s">
        <v>482</v>
      </c>
      <c r="I2781" s="1" t="s">
        <v>485</v>
      </c>
      <c r="J2781" s="6">
        <v>212000</v>
      </c>
      <c r="K2781" s="1" t="s">
        <v>681</v>
      </c>
      <c r="L2781" s="6">
        <v>212220</v>
      </c>
      <c r="M2781" s="2">
        <v>0</v>
      </c>
      <c r="N2781" s="1" t="s">
        <v>692</v>
      </c>
      <c r="O2781" s="1" t="s">
        <v>651</v>
      </c>
      <c r="P2781" s="2">
        <v>0</v>
      </c>
      <c r="Q2781" s="2">
        <v>1.25</v>
      </c>
      <c r="R2781" s="2">
        <v>0</v>
      </c>
      <c r="S2781" s="2">
        <v>1455774.28</v>
      </c>
      <c r="T2781" s="2">
        <v>0</v>
      </c>
      <c r="U2781" s="2">
        <v>1455775.53</v>
      </c>
      <c r="V2781" s="2">
        <v>0</v>
      </c>
      <c r="W2781" s="2">
        <v>1.25</v>
      </c>
      <c r="X2781" s="2">
        <v>0</v>
      </c>
      <c r="Y2781" s="2">
        <v>1455774.28</v>
      </c>
      <c r="Z2781" s="2">
        <v>0</v>
      </c>
      <c r="AA2781" s="2">
        <v>1455775.53</v>
      </c>
    </row>
    <row r="2782" spans="1:27" ht="15" customHeight="1" x14ac:dyDescent="0.25">
      <c r="A2782" s="75" t="str">
        <f t="shared" si="129"/>
        <v>LETFSXIgnore</v>
      </c>
      <c r="B2782" s="75" t="str">
        <f>VLOOKUP(L2782,Mapping!D:F,3,0)</f>
        <v>Ignore</v>
      </c>
      <c r="C2782" s="75" t="str">
        <f>VLOOKUP(L2782,Mapping!D:G,4,0)</f>
        <v>Ignore</v>
      </c>
      <c r="D2782" s="78">
        <f t="shared" si="130"/>
        <v>-0.102123585</v>
      </c>
      <c r="E2782" s="78">
        <f t="shared" si="131"/>
        <v>-0.102123585</v>
      </c>
      <c r="F2782" s="76" t="str">
        <f>VLOOKUP(L2782,Mapping!D:H,5,0)</f>
        <v>AUM</v>
      </c>
      <c r="G2782" s="1" t="s">
        <v>648</v>
      </c>
      <c r="H2782" s="1" t="s">
        <v>482</v>
      </c>
      <c r="I2782" s="1" t="s">
        <v>485</v>
      </c>
      <c r="J2782" s="6">
        <v>212000</v>
      </c>
      <c r="K2782" s="1" t="s">
        <v>681</v>
      </c>
      <c r="L2782" s="6">
        <v>212223</v>
      </c>
      <c r="M2782" s="2">
        <v>0</v>
      </c>
      <c r="N2782" s="1" t="s">
        <v>693</v>
      </c>
      <c r="O2782" s="1" t="s">
        <v>651</v>
      </c>
      <c r="P2782" s="2">
        <v>0</v>
      </c>
      <c r="Q2782" s="2">
        <v>0</v>
      </c>
      <c r="R2782" s="2">
        <v>-1021235.85</v>
      </c>
      <c r="S2782" s="2">
        <v>0</v>
      </c>
      <c r="T2782" s="2">
        <v>-1021235.85</v>
      </c>
      <c r="U2782" s="2">
        <v>0</v>
      </c>
      <c r="V2782" s="2">
        <v>0</v>
      </c>
      <c r="W2782" s="2">
        <v>0</v>
      </c>
      <c r="X2782" s="2">
        <v>-1021235.85</v>
      </c>
      <c r="Y2782" s="2">
        <v>0</v>
      </c>
      <c r="Z2782" s="2">
        <v>-1021235.85</v>
      </c>
      <c r="AA2782" s="2">
        <v>0</v>
      </c>
    </row>
    <row r="2783" spans="1:27" ht="15" customHeight="1" x14ac:dyDescent="0.25">
      <c r="A2783" s="75" t="str">
        <f t="shared" si="129"/>
        <v>LETFSXIgnore</v>
      </c>
      <c r="B2783" s="75" t="str">
        <f>VLOOKUP(L2783,Mapping!D:F,3,0)</f>
        <v>Ignore</v>
      </c>
      <c r="C2783" s="75" t="str">
        <f>VLOOKUP(L2783,Mapping!D:G,4,0)</f>
        <v>Ignore</v>
      </c>
      <c r="D2783" s="78">
        <f t="shared" si="130"/>
        <v>-2.8446100000000001E-4</v>
      </c>
      <c r="E2783" s="78">
        <f t="shared" si="131"/>
        <v>0</v>
      </c>
      <c r="F2783" s="76" t="str">
        <f>VLOOKUP(L2783,Mapping!D:H,5,0)</f>
        <v>AUM</v>
      </c>
      <c r="G2783" s="1" t="s">
        <v>648</v>
      </c>
      <c r="H2783" s="1" t="s">
        <v>482</v>
      </c>
      <c r="I2783" s="1" t="s">
        <v>485</v>
      </c>
      <c r="J2783" s="6">
        <v>212000</v>
      </c>
      <c r="K2783" s="1" t="s">
        <v>681</v>
      </c>
      <c r="L2783" s="6">
        <v>212231</v>
      </c>
      <c r="M2783" s="2">
        <v>0</v>
      </c>
      <c r="N2783" s="1" t="s">
        <v>910</v>
      </c>
      <c r="O2783" s="1" t="s">
        <v>651</v>
      </c>
      <c r="P2783" s="2">
        <v>0</v>
      </c>
      <c r="Q2783" s="2">
        <v>2844.61</v>
      </c>
      <c r="R2783" s="2">
        <v>-2844.61</v>
      </c>
      <c r="S2783" s="2">
        <v>0</v>
      </c>
      <c r="T2783" s="2">
        <v>0</v>
      </c>
      <c r="U2783" s="2">
        <v>0</v>
      </c>
      <c r="V2783" s="2">
        <v>0</v>
      </c>
      <c r="W2783" s="2">
        <v>2844.61</v>
      </c>
      <c r="X2783" s="2">
        <v>-2844.61</v>
      </c>
      <c r="Y2783" s="2">
        <v>0</v>
      </c>
      <c r="Z2783" s="2">
        <v>0</v>
      </c>
      <c r="AA2783" s="2">
        <v>0</v>
      </c>
    </row>
    <row r="2784" spans="1:27" ht="15" customHeight="1" x14ac:dyDescent="0.25">
      <c r="A2784" s="75" t="str">
        <f t="shared" si="129"/>
        <v>LETFSXIgnore</v>
      </c>
      <c r="B2784" s="75" t="str">
        <f>VLOOKUP(L2784,Mapping!D:F,3,0)</f>
        <v>Ignore</v>
      </c>
      <c r="C2784" s="75" t="str">
        <f>VLOOKUP(L2784,Mapping!D:G,4,0)</f>
        <v>Ignore</v>
      </c>
      <c r="D2784" s="78">
        <f t="shared" si="130"/>
        <v>-1.1715199999999999E-4</v>
      </c>
      <c r="E2784" s="78">
        <f t="shared" si="131"/>
        <v>4.4159799999999999E-3</v>
      </c>
      <c r="F2784" s="76" t="str">
        <f>VLOOKUP(L2784,Mapping!D:H,5,0)</f>
        <v>AUM</v>
      </c>
      <c r="G2784" s="1" t="s">
        <v>648</v>
      </c>
      <c r="H2784" s="1" t="s">
        <v>482</v>
      </c>
      <c r="I2784" s="1" t="s">
        <v>485</v>
      </c>
      <c r="J2784" s="6">
        <v>212000</v>
      </c>
      <c r="K2784" s="1" t="s">
        <v>681</v>
      </c>
      <c r="L2784" s="6">
        <v>212240</v>
      </c>
      <c r="M2784" s="2">
        <v>0</v>
      </c>
      <c r="N2784" s="1" t="s">
        <v>695</v>
      </c>
      <c r="O2784" s="1" t="s">
        <v>651</v>
      </c>
      <c r="P2784" s="2">
        <v>0</v>
      </c>
      <c r="Q2784" s="2">
        <v>45331.32</v>
      </c>
      <c r="R2784" s="2">
        <v>-1171.52</v>
      </c>
      <c r="S2784" s="2">
        <v>0</v>
      </c>
      <c r="T2784" s="2">
        <v>0</v>
      </c>
      <c r="U2784" s="2">
        <v>44159.8</v>
      </c>
      <c r="V2784" s="2">
        <v>0</v>
      </c>
      <c r="W2784" s="2">
        <v>45331.32</v>
      </c>
      <c r="X2784" s="2">
        <v>-1171.52</v>
      </c>
      <c r="Y2784" s="2">
        <v>0</v>
      </c>
      <c r="Z2784" s="2">
        <v>0</v>
      </c>
      <c r="AA2784" s="2">
        <v>44159.8</v>
      </c>
    </row>
    <row r="2785" spans="1:27" ht="15" customHeight="1" x14ac:dyDescent="0.25">
      <c r="A2785" s="75" t="str">
        <f t="shared" si="129"/>
        <v>LETFSXIgnore</v>
      </c>
      <c r="B2785" s="75" t="str">
        <f>VLOOKUP(L2785,Mapping!D:F,3,0)</f>
        <v>Ignore</v>
      </c>
      <c r="C2785" s="75" t="str">
        <f>VLOOKUP(L2785,Mapping!D:G,4,0)</f>
        <v>Ignore</v>
      </c>
      <c r="D2785" s="78">
        <f t="shared" si="130"/>
        <v>-3.7761E-5</v>
      </c>
      <c r="E2785" s="78">
        <f t="shared" si="131"/>
        <v>1.9429999999999999E-6</v>
      </c>
      <c r="F2785" s="76" t="str">
        <f>VLOOKUP(L2785,Mapping!D:H,5,0)</f>
        <v>AUM</v>
      </c>
      <c r="G2785" s="1" t="s">
        <v>648</v>
      </c>
      <c r="H2785" s="1" t="s">
        <v>482</v>
      </c>
      <c r="I2785" s="1" t="s">
        <v>485</v>
      </c>
      <c r="J2785" s="6">
        <v>212000</v>
      </c>
      <c r="K2785" s="1" t="s">
        <v>681</v>
      </c>
      <c r="L2785" s="6">
        <v>212252</v>
      </c>
      <c r="M2785" s="2">
        <v>0</v>
      </c>
      <c r="N2785" s="1" t="s">
        <v>697</v>
      </c>
      <c r="O2785" s="1" t="s">
        <v>651</v>
      </c>
      <c r="P2785" s="2">
        <v>0</v>
      </c>
      <c r="Q2785" s="2">
        <v>397.04</v>
      </c>
      <c r="R2785" s="2">
        <v>-377.61</v>
      </c>
      <c r="S2785" s="2">
        <v>0</v>
      </c>
      <c r="T2785" s="2">
        <v>0</v>
      </c>
      <c r="U2785" s="2">
        <v>19.43</v>
      </c>
      <c r="V2785" s="2">
        <v>0</v>
      </c>
      <c r="W2785" s="2">
        <v>397.04</v>
      </c>
      <c r="X2785" s="2">
        <v>-377.61</v>
      </c>
      <c r="Y2785" s="2">
        <v>0</v>
      </c>
      <c r="Z2785" s="2">
        <v>0</v>
      </c>
      <c r="AA2785" s="2">
        <v>19.43</v>
      </c>
    </row>
    <row r="2786" spans="1:27" ht="15" customHeight="1" x14ac:dyDescent="0.25">
      <c r="A2786" s="75" t="str">
        <f t="shared" si="129"/>
        <v>LETFSXIgnore</v>
      </c>
      <c r="B2786" s="75" t="str">
        <f>VLOOKUP(L2786,Mapping!D:F,3,0)</f>
        <v>Ignore</v>
      </c>
      <c r="C2786" s="75" t="str">
        <f>VLOOKUP(L2786,Mapping!D:G,4,0)</f>
        <v>Ignore</v>
      </c>
      <c r="D2786" s="78">
        <f t="shared" si="130"/>
        <v>2.4215820000000002E-2</v>
      </c>
      <c r="E2786" s="78">
        <f t="shared" si="131"/>
        <v>2.4215820000000002E-2</v>
      </c>
      <c r="F2786" s="76" t="str">
        <f>VLOOKUP(L2786,Mapping!D:H,5,0)</f>
        <v>AUM</v>
      </c>
      <c r="G2786" s="1" t="s">
        <v>648</v>
      </c>
      <c r="H2786" s="1" t="s">
        <v>482</v>
      </c>
      <c r="I2786" s="1" t="s">
        <v>485</v>
      </c>
      <c r="J2786" s="6">
        <v>212000</v>
      </c>
      <c r="K2786" s="1" t="s">
        <v>681</v>
      </c>
      <c r="L2786" s="6">
        <v>212255</v>
      </c>
      <c r="M2786" s="2">
        <v>0</v>
      </c>
      <c r="N2786" s="1" t="s">
        <v>698</v>
      </c>
      <c r="O2786" s="1" t="s">
        <v>651</v>
      </c>
      <c r="P2786" s="2">
        <v>0</v>
      </c>
      <c r="Q2786" s="2">
        <v>0</v>
      </c>
      <c r="R2786" s="2">
        <v>0</v>
      </c>
      <c r="S2786" s="2">
        <v>242158.2</v>
      </c>
      <c r="T2786" s="2">
        <v>0</v>
      </c>
      <c r="U2786" s="2">
        <v>242158.2</v>
      </c>
      <c r="V2786" s="2">
        <v>0</v>
      </c>
      <c r="W2786" s="2">
        <v>0</v>
      </c>
      <c r="X2786" s="2">
        <v>0</v>
      </c>
      <c r="Y2786" s="2">
        <v>242158.2</v>
      </c>
      <c r="Z2786" s="2">
        <v>0</v>
      </c>
      <c r="AA2786" s="2">
        <v>242158.2</v>
      </c>
    </row>
    <row r="2787" spans="1:27" ht="15" customHeight="1" x14ac:dyDescent="0.25">
      <c r="A2787" s="75" t="str">
        <f t="shared" si="129"/>
        <v>LETFSXIgnore</v>
      </c>
      <c r="B2787" s="75" t="str">
        <f>VLOOKUP(L2787,Mapping!D:F,3,0)</f>
        <v>Ignore</v>
      </c>
      <c r="C2787" s="75" t="str">
        <f>VLOOKUP(L2787,Mapping!D:G,4,0)</f>
        <v>Ignore</v>
      </c>
      <c r="D2787" s="78">
        <f t="shared" si="130"/>
        <v>-2.0398680000000002E-3</v>
      </c>
      <c r="E2787" s="78">
        <f t="shared" si="131"/>
        <v>3.9655399999999997E-4</v>
      </c>
      <c r="F2787" s="76" t="str">
        <f>VLOOKUP(L2787,Mapping!D:H,5,0)</f>
        <v>AUM</v>
      </c>
      <c r="G2787" s="1" t="s">
        <v>648</v>
      </c>
      <c r="H2787" s="1" t="s">
        <v>482</v>
      </c>
      <c r="I2787" s="1" t="s">
        <v>485</v>
      </c>
      <c r="J2787" s="6">
        <v>212000</v>
      </c>
      <c r="K2787" s="1" t="s">
        <v>681</v>
      </c>
      <c r="L2787" s="6">
        <v>212271</v>
      </c>
      <c r="M2787" s="2">
        <v>0</v>
      </c>
      <c r="N2787" s="1" t="s">
        <v>700</v>
      </c>
      <c r="O2787" s="1" t="s">
        <v>651</v>
      </c>
      <c r="P2787" s="2">
        <v>0</v>
      </c>
      <c r="Q2787" s="2">
        <v>24364.22</v>
      </c>
      <c r="R2787" s="2">
        <v>-20398.68</v>
      </c>
      <c r="S2787" s="2">
        <v>0</v>
      </c>
      <c r="T2787" s="2">
        <v>0</v>
      </c>
      <c r="U2787" s="2">
        <v>3965.54</v>
      </c>
      <c r="V2787" s="2">
        <v>0</v>
      </c>
      <c r="W2787" s="2">
        <v>24364.22</v>
      </c>
      <c r="X2787" s="2">
        <v>-20398.68</v>
      </c>
      <c r="Y2787" s="2">
        <v>0</v>
      </c>
      <c r="Z2787" s="2">
        <v>0</v>
      </c>
      <c r="AA2787" s="2">
        <v>3965.54</v>
      </c>
    </row>
    <row r="2788" spans="1:27" ht="15" customHeight="1" x14ac:dyDescent="0.25">
      <c r="A2788" s="75" t="str">
        <f t="shared" si="129"/>
        <v>LETFSXIgnore</v>
      </c>
      <c r="B2788" s="75" t="str">
        <f>VLOOKUP(L2788,Mapping!D:F,3,0)</f>
        <v>Ignore</v>
      </c>
      <c r="C2788" s="75" t="str">
        <f>VLOOKUP(L2788,Mapping!D:G,4,0)</f>
        <v>Ignore</v>
      </c>
      <c r="D2788" s="78">
        <f t="shared" si="130"/>
        <v>-2.0398680000000002E-3</v>
      </c>
      <c r="E2788" s="78">
        <f t="shared" si="131"/>
        <v>3.9655399999999997E-4</v>
      </c>
      <c r="F2788" s="76" t="str">
        <f>VLOOKUP(L2788,Mapping!D:H,5,0)</f>
        <v>AUM</v>
      </c>
      <c r="G2788" s="1" t="s">
        <v>648</v>
      </c>
      <c r="H2788" s="1" t="s">
        <v>482</v>
      </c>
      <c r="I2788" s="1" t="s">
        <v>485</v>
      </c>
      <c r="J2788" s="6">
        <v>212000</v>
      </c>
      <c r="K2788" s="1" t="s">
        <v>681</v>
      </c>
      <c r="L2788" s="6">
        <v>212272</v>
      </c>
      <c r="M2788" s="2">
        <v>0</v>
      </c>
      <c r="N2788" s="1" t="s">
        <v>701</v>
      </c>
      <c r="O2788" s="1" t="s">
        <v>651</v>
      </c>
      <c r="P2788" s="2">
        <v>0</v>
      </c>
      <c r="Q2788" s="2">
        <v>24364.22</v>
      </c>
      <c r="R2788" s="2">
        <v>-20398.68</v>
      </c>
      <c r="S2788" s="2">
        <v>0</v>
      </c>
      <c r="T2788" s="2">
        <v>0</v>
      </c>
      <c r="U2788" s="2">
        <v>3965.54</v>
      </c>
      <c r="V2788" s="2">
        <v>0</v>
      </c>
      <c r="W2788" s="2">
        <v>24364.22</v>
      </c>
      <c r="X2788" s="2">
        <v>-20398.68</v>
      </c>
      <c r="Y2788" s="2">
        <v>0</v>
      </c>
      <c r="Z2788" s="2">
        <v>0</v>
      </c>
      <c r="AA2788" s="2">
        <v>3965.54</v>
      </c>
    </row>
    <row r="2789" spans="1:27" ht="15" customHeight="1" x14ac:dyDescent="0.25">
      <c r="A2789" s="75" t="str">
        <f t="shared" si="129"/>
        <v>LETFSXIgnore</v>
      </c>
      <c r="B2789" s="75" t="str">
        <f>VLOOKUP(L2789,Mapping!D:F,3,0)</f>
        <v>Ignore</v>
      </c>
      <c r="C2789" s="75" t="str">
        <f>VLOOKUP(L2789,Mapping!D:G,4,0)</f>
        <v>Ignore</v>
      </c>
      <c r="D2789" s="78">
        <f t="shared" si="130"/>
        <v>-1.2872E-5</v>
      </c>
      <c r="E2789" s="78">
        <f t="shared" si="131"/>
        <v>3.9810000000000005E-6</v>
      </c>
      <c r="F2789" s="76" t="str">
        <f>VLOOKUP(L2789,Mapping!D:H,5,0)</f>
        <v>AUM</v>
      </c>
      <c r="G2789" s="1" t="s">
        <v>648</v>
      </c>
      <c r="H2789" s="1" t="s">
        <v>482</v>
      </c>
      <c r="I2789" s="1" t="s">
        <v>485</v>
      </c>
      <c r="J2789" s="6">
        <v>212000</v>
      </c>
      <c r="K2789" s="1" t="s">
        <v>681</v>
      </c>
      <c r="L2789" s="6">
        <v>212427</v>
      </c>
      <c r="M2789" s="2">
        <v>0</v>
      </c>
      <c r="N2789" s="1" t="s">
        <v>768</v>
      </c>
      <c r="O2789" s="1" t="s">
        <v>651</v>
      </c>
      <c r="P2789" s="2">
        <v>0</v>
      </c>
      <c r="Q2789" s="2">
        <v>168.53</v>
      </c>
      <c r="R2789" s="2">
        <v>-128.72</v>
      </c>
      <c r="S2789" s="2">
        <v>0</v>
      </c>
      <c r="T2789" s="2">
        <v>0</v>
      </c>
      <c r="U2789" s="2">
        <v>39.81</v>
      </c>
      <c r="V2789" s="2">
        <v>0</v>
      </c>
      <c r="W2789" s="2">
        <v>168.53</v>
      </c>
      <c r="X2789" s="2">
        <v>-128.72</v>
      </c>
      <c r="Y2789" s="2">
        <v>0</v>
      </c>
      <c r="Z2789" s="2">
        <v>0</v>
      </c>
      <c r="AA2789" s="2">
        <v>39.81</v>
      </c>
    </row>
    <row r="2790" spans="1:27" ht="15" customHeight="1" x14ac:dyDescent="0.25">
      <c r="A2790" s="75" t="str">
        <f t="shared" si="129"/>
        <v>LETFSXIgnore</v>
      </c>
      <c r="B2790" s="75" t="str">
        <f>VLOOKUP(L2790,Mapping!D:F,3,0)</f>
        <v>Ignore</v>
      </c>
      <c r="C2790" s="75" t="str">
        <f>VLOOKUP(L2790,Mapping!D:G,4,0)</f>
        <v>Ignore</v>
      </c>
      <c r="D2790" s="78">
        <f t="shared" si="130"/>
        <v>-1.1050000000000001E-2</v>
      </c>
      <c r="E2790" s="78">
        <f t="shared" si="131"/>
        <v>0</v>
      </c>
      <c r="F2790" s="76" t="str">
        <f>VLOOKUP(L2790,Mapping!D:H,5,0)</f>
        <v>AUM</v>
      </c>
      <c r="G2790" s="1" t="s">
        <v>648</v>
      </c>
      <c r="H2790" s="1" t="s">
        <v>482</v>
      </c>
      <c r="I2790" s="1" t="s">
        <v>485</v>
      </c>
      <c r="J2790" s="6">
        <v>212000</v>
      </c>
      <c r="K2790" s="1" t="s">
        <v>681</v>
      </c>
      <c r="L2790" s="6">
        <v>213111</v>
      </c>
      <c r="M2790" s="2">
        <v>0</v>
      </c>
      <c r="N2790" s="1" t="s">
        <v>1718</v>
      </c>
      <c r="O2790" s="1" t="s">
        <v>651</v>
      </c>
      <c r="P2790" s="2">
        <v>0</v>
      </c>
      <c r="Q2790" s="2">
        <v>110500</v>
      </c>
      <c r="R2790" s="2">
        <v>-110500</v>
      </c>
      <c r="S2790" s="2">
        <v>0</v>
      </c>
      <c r="T2790" s="2">
        <v>0</v>
      </c>
      <c r="U2790" s="2">
        <v>0</v>
      </c>
      <c r="V2790" s="2">
        <v>0</v>
      </c>
      <c r="W2790" s="2">
        <v>110500</v>
      </c>
      <c r="X2790" s="2">
        <v>-110500</v>
      </c>
      <c r="Y2790" s="2">
        <v>0</v>
      </c>
      <c r="Z2790" s="2">
        <v>0</v>
      </c>
      <c r="AA2790" s="2">
        <v>0</v>
      </c>
    </row>
    <row r="2791" spans="1:27" ht="15" customHeight="1" x14ac:dyDescent="0.25">
      <c r="A2791" s="75" t="str">
        <f t="shared" si="129"/>
        <v>LETFSXIgnore</v>
      </c>
      <c r="B2791" s="75" t="str">
        <f>VLOOKUP(L2791,Mapping!D:F,3,0)</f>
        <v>Ignore</v>
      </c>
      <c r="C2791" s="75" t="str">
        <f>VLOOKUP(L2791,Mapping!D:G,4,0)</f>
        <v>Ignore</v>
      </c>
      <c r="D2791" s="78">
        <f t="shared" si="130"/>
        <v>-1.1715199999999999E-4</v>
      </c>
      <c r="E2791" s="78">
        <f t="shared" si="131"/>
        <v>4.4159799999999999E-3</v>
      </c>
      <c r="F2791" s="76" t="str">
        <f>VLOOKUP(L2791,Mapping!D:H,5,0)</f>
        <v>AUM</v>
      </c>
      <c r="G2791" s="1" t="s">
        <v>648</v>
      </c>
      <c r="H2791" s="1" t="s">
        <v>482</v>
      </c>
      <c r="I2791" s="1" t="s">
        <v>485</v>
      </c>
      <c r="J2791" s="6">
        <v>212000</v>
      </c>
      <c r="K2791" s="1" t="s">
        <v>681</v>
      </c>
      <c r="L2791" s="6">
        <v>213166</v>
      </c>
      <c r="M2791" s="2">
        <v>0</v>
      </c>
      <c r="N2791" s="1" t="s">
        <v>702</v>
      </c>
      <c r="O2791" s="1" t="s">
        <v>651</v>
      </c>
      <c r="P2791" s="2">
        <v>0</v>
      </c>
      <c r="Q2791" s="2">
        <v>45331.32</v>
      </c>
      <c r="R2791" s="2">
        <v>-1171.52</v>
      </c>
      <c r="S2791" s="2">
        <v>0</v>
      </c>
      <c r="T2791" s="2">
        <v>0</v>
      </c>
      <c r="U2791" s="2">
        <v>44159.8</v>
      </c>
      <c r="V2791" s="2">
        <v>0</v>
      </c>
      <c r="W2791" s="2">
        <v>45331.32</v>
      </c>
      <c r="X2791" s="2">
        <v>-1171.52</v>
      </c>
      <c r="Y2791" s="2">
        <v>0</v>
      </c>
      <c r="Z2791" s="2">
        <v>0</v>
      </c>
      <c r="AA2791" s="2">
        <v>44159.8</v>
      </c>
    </row>
    <row r="2792" spans="1:27" ht="15" customHeight="1" x14ac:dyDescent="0.25">
      <c r="A2792" s="75" t="str">
        <f t="shared" si="129"/>
        <v>LETFSXIgnore</v>
      </c>
      <c r="B2792" s="75" t="str">
        <f>VLOOKUP(L2792,Mapping!D:F,3,0)</f>
        <v>Ignore</v>
      </c>
      <c r="C2792" s="75" t="str">
        <f>VLOOKUP(L2792,Mapping!D:G,4,0)</f>
        <v>Ignore</v>
      </c>
      <c r="D2792" s="78">
        <f t="shared" si="130"/>
        <v>-5.620328E-3</v>
      </c>
      <c r="E2792" s="78">
        <f t="shared" si="131"/>
        <v>0</v>
      </c>
      <c r="F2792" s="76" t="str">
        <f>VLOOKUP(L2792,Mapping!D:H,5,0)</f>
        <v>AUM</v>
      </c>
      <c r="G2792" s="1" t="s">
        <v>648</v>
      </c>
      <c r="H2792" s="1" t="s">
        <v>482</v>
      </c>
      <c r="I2792" s="1" t="s">
        <v>485</v>
      </c>
      <c r="J2792" s="6">
        <v>212000</v>
      </c>
      <c r="K2792" s="1" t="s">
        <v>681</v>
      </c>
      <c r="L2792" s="6">
        <v>214100</v>
      </c>
      <c r="M2792" s="2">
        <v>0</v>
      </c>
      <c r="N2792" s="1" t="s">
        <v>944</v>
      </c>
      <c r="O2792" s="1" t="s">
        <v>651</v>
      </c>
      <c r="P2792" s="2">
        <v>0</v>
      </c>
      <c r="Q2792" s="2">
        <v>56203.28</v>
      </c>
      <c r="R2792" s="2">
        <v>-56203.28</v>
      </c>
      <c r="S2792" s="2">
        <v>0</v>
      </c>
      <c r="T2792" s="2">
        <v>0</v>
      </c>
      <c r="U2792" s="2">
        <v>0</v>
      </c>
      <c r="V2792" s="2">
        <v>0</v>
      </c>
      <c r="W2792" s="2">
        <v>56203.28</v>
      </c>
      <c r="X2792" s="2">
        <v>-56203.28</v>
      </c>
      <c r="Y2792" s="2">
        <v>0</v>
      </c>
      <c r="Z2792" s="2">
        <v>0</v>
      </c>
      <c r="AA2792" s="2">
        <v>0</v>
      </c>
    </row>
    <row r="2793" spans="1:27" ht="15" customHeight="1" x14ac:dyDescent="0.25">
      <c r="A2793" s="75" t="str">
        <f t="shared" si="129"/>
        <v>LETFSXIgnore</v>
      </c>
      <c r="B2793" s="75" t="str">
        <f>VLOOKUP(L2793,Mapping!D:F,3,0)</f>
        <v>Ignore</v>
      </c>
      <c r="C2793" s="75" t="str">
        <f>VLOOKUP(L2793,Mapping!D:G,4,0)</f>
        <v>Ignore</v>
      </c>
      <c r="D2793" s="78">
        <f t="shared" si="130"/>
        <v>-2.2394553000000001E-2</v>
      </c>
      <c r="E2793" s="78">
        <f t="shared" si="131"/>
        <v>4.4060940000000002E-3</v>
      </c>
      <c r="F2793" s="76" t="str">
        <f>VLOOKUP(L2793,Mapping!D:H,5,0)</f>
        <v>AUM</v>
      </c>
      <c r="G2793" s="1" t="s">
        <v>648</v>
      </c>
      <c r="H2793" s="1" t="s">
        <v>482</v>
      </c>
      <c r="I2793" s="1" t="s">
        <v>485</v>
      </c>
      <c r="J2793" s="6">
        <v>213000</v>
      </c>
      <c r="K2793" s="1" t="s">
        <v>703</v>
      </c>
      <c r="L2793" s="6">
        <v>213500</v>
      </c>
      <c r="M2793" s="2">
        <v>0</v>
      </c>
      <c r="N2793" s="1" t="s">
        <v>704</v>
      </c>
      <c r="O2793" s="1" t="s">
        <v>651</v>
      </c>
      <c r="P2793" s="2">
        <v>0</v>
      </c>
      <c r="Q2793" s="2">
        <v>268006.47000000003</v>
      </c>
      <c r="R2793" s="2">
        <v>-223945.53</v>
      </c>
      <c r="S2793" s="2">
        <v>0</v>
      </c>
      <c r="T2793" s="2">
        <v>0</v>
      </c>
      <c r="U2793" s="2">
        <v>44060.94</v>
      </c>
      <c r="V2793" s="2">
        <v>0</v>
      </c>
      <c r="W2793" s="2">
        <v>268006.47000000003</v>
      </c>
      <c r="X2793" s="2">
        <v>-223945.53</v>
      </c>
      <c r="Y2793" s="2">
        <v>0</v>
      </c>
      <c r="Z2793" s="2">
        <v>0</v>
      </c>
      <c r="AA2793" s="2">
        <v>44060.94</v>
      </c>
    </row>
    <row r="2794" spans="1:27" ht="15" customHeight="1" x14ac:dyDescent="0.25">
      <c r="A2794" s="75" t="str">
        <f t="shared" si="129"/>
        <v>LETFSXIgnore</v>
      </c>
      <c r="B2794" s="75" t="str">
        <f>VLOOKUP(L2794,Mapping!D:F,3,0)</f>
        <v>Ignore</v>
      </c>
      <c r="C2794" s="75" t="str">
        <f>VLOOKUP(L2794,Mapping!D:G,4,0)</f>
        <v>Ignore</v>
      </c>
      <c r="D2794" s="78">
        <f t="shared" si="130"/>
        <v>8.3790000000000006E-6</v>
      </c>
      <c r="E2794" s="78">
        <f t="shared" si="131"/>
        <v>1.4889000000000001E-5</v>
      </c>
      <c r="F2794" s="76" t="str">
        <f>VLOOKUP(L2794,Mapping!D:H,5,0)</f>
        <v>AUM</v>
      </c>
      <c r="G2794" s="1" t="s">
        <v>648</v>
      </c>
      <c r="H2794" s="1" t="s">
        <v>482</v>
      </c>
      <c r="I2794" s="1" t="s">
        <v>485</v>
      </c>
      <c r="J2794" s="6">
        <v>220000</v>
      </c>
      <c r="K2794" s="1" t="s">
        <v>705</v>
      </c>
      <c r="L2794" s="6">
        <v>210125</v>
      </c>
      <c r="M2794" s="2">
        <v>0</v>
      </c>
      <c r="N2794" s="1" t="s">
        <v>1651</v>
      </c>
      <c r="O2794" s="1" t="s">
        <v>651</v>
      </c>
      <c r="P2794" s="2">
        <v>0</v>
      </c>
      <c r="Q2794" s="2">
        <v>65.099999999999994</v>
      </c>
      <c r="R2794" s="2">
        <v>0</v>
      </c>
      <c r="S2794" s="2">
        <v>83.79</v>
      </c>
      <c r="T2794" s="2">
        <v>0</v>
      </c>
      <c r="U2794" s="2">
        <v>148.89000000000001</v>
      </c>
      <c r="V2794" s="2">
        <v>0</v>
      </c>
      <c r="W2794" s="2">
        <v>65.099999999999994</v>
      </c>
      <c r="X2794" s="2">
        <v>0</v>
      </c>
      <c r="Y2794" s="2">
        <v>83.79</v>
      </c>
      <c r="Z2794" s="2">
        <v>0</v>
      </c>
      <c r="AA2794" s="2">
        <v>148.89000000000001</v>
      </c>
    </row>
    <row r="2795" spans="1:27" ht="15" customHeight="1" x14ac:dyDescent="0.25">
      <c r="A2795" s="75" t="str">
        <f t="shared" si="129"/>
        <v>LETFSXIgnore</v>
      </c>
      <c r="B2795" s="75" t="str">
        <f>VLOOKUP(L2795,Mapping!D:F,3,0)</f>
        <v>Ignore</v>
      </c>
      <c r="C2795" s="75" t="str">
        <f>VLOOKUP(L2795,Mapping!D:G,4,0)</f>
        <v>Ignore</v>
      </c>
      <c r="D2795" s="78">
        <f t="shared" si="130"/>
        <v>-9.0480000000000004E-6</v>
      </c>
      <c r="E2795" s="78">
        <f t="shared" si="131"/>
        <v>0</v>
      </c>
      <c r="F2795" s="76" t="str">
        <f>VLOOKUP(L2795,Mapping!D:H,5,0)</f>
        <v>AUM</v>
      </c>
      <c r="G2795" s="1" t="s">
        <v>648</v>
      </c>
      <c r="H2795" s="1" t="s">
        <v>482</v>
      </c>
      <c r="I2795" s="1" t="s">
        <v>485</v>
      </c>
      <c r="J2795" s="6">
        <v>220000</v>
      </c>
      <c r="K2795" s="1" t="s">
        <v>705</v>
      </c>
      <c r="L2795" s="6">
        <v>210180</v>
      </c>
      <c r="M2795" s="2">
        <v>0</v>
      </c>
      <c r="N2795" s="1" t="s">
        <v>1716</v>
      </c>
      <c r="O2795" s="1" t="s">
        <v>651</v>
      </c>
      <c r="P2795" s="2">
        <v>0</v>
      </c>
      <c r="Q2795" s="2">
        <v>90.48</v>
      </c>
      <c r="R2795" s="2">
        <v>-90.48</v>
      </c>
      <c r="S2795" s="2">
        <v>0</v>
      </c>
      <c r="T2795" s="2">
        <v>0</v>
      </c>
      <c r="U2795" s="2">
        <v>0</v>
      </c>
      <c r="V2795" s="2">
        <v>0</v>
      </c>
      <c r="W2795" s="2">
        <v>90.48</v>
      </c>
      <c r="X2795" s="2">
        <v>-90.48</v>
      </c>
      <c r="Y2795" s="2">
        <v>0</v>
      </c>
      <c r="Z2795" s="2">
        <v>0</v>
      </c>
      <c r="AA2795" s="2">
        <v>0</v>
      </c>
    </row>
    <row r="2796" spans="1:27" ht="15" customHeight="1" x14ac:dyDescent="0.25">
      <c r="A2796" s="75" t="str">
        <f t="shared" si="129"/>
        <v>LETFSX1.2</v>
      </c>
      <c r="B2796" s="75">
        <f>VLOOKUP(L2796,Mapping!D:F,3,0)</f>
        <v>1.2</v>
      </c>
      <c r="C2796" s="75" t="str">
        <f>VLOOKUP(L2796,Mapping!D:G,4,0)</f>
        <v>Ignore</v>
      </c>
      <c r="D2796" s="78">
        <f t="shared" si="130"/>
        <v>-1.8623620000000001</v>
      </c>
      <c r="E2796" s="78">
        <f t="shared" si="131"/>
        <v>8.5401509999999998</v>
      </c>
      <c r="F2796" s="76">
        <f>VLOOKUP(L2796,Mapping!D:H,5,0)</f>
        <v>0</v>
      </c>
      <c r="G2796" s="1" t="s">
        <v>648</v>
      </c>
      <c r="H2796" s="1" t="s">
        <v>482</v>
      </c>
      <c r="I2796" s="1" t="s">
        <v>485</v>
      </c>
      <c r="J2796" s="6">
        <v>301000</v>
      </c>
      <c r="K2796" s="1" t="s">
        <v>710</v>
      </c>
      <c r="L2796" s="6">
        <v>310000</v>
      </c>
      <c r="M2796" s="2">
        <v>0</v>
      </c>
      <c r="N2796" s="1" t="s">
        <v>711</v>
      </c>
      <c r="O2796" s="1" t="s">
        <v>651</v>
      </c>
      <c r="P2796" s="2">
        <v>0</v>
      </c>
      <c r="Q2796" s="2">
        <v>104025130</v>
      </c>
      <c r="R2796" s="2">
        <v>-18623620</v>
      </c>
      <c r="S2796" s="2">
        <v>0</v>
      </c>
      <c r="T2796" s="2">
        <v>0</v>
      </c>
      <c r="U2796" s="2">
        <v>85401510</v>
      </c>
      <c r="V2796" s="2">
        <v>0</v>
      </c>
      <c r="W2796" s="2">
        <v>104025130</v>
      </c>
      <c r="X2796" s="2">
        <v>-18623620</v>
      </c>
      <c r="Y2796" s="2">
        <v>0</v>
      </c>
      <c r="Z2796" s="2">
        <v>0</v>
      </c>
      <c r="AA2796" s="2">
        <v>85401510</v>
      </c>
    </row>
    <row r="2797" spans="1:27" ht="15" customHeight="1" x14ac:dyDescent="0.25">
      <c r="A2797" s="75" t="str">
        <f t="shared" si="129"/>
        <v>LETFSXIgnore</v>
      </c>
      <c r="B2797" s="75" t="str">
        <f>VLOOKUP(L2797,Mapping!D:F,3,0)</f>
        <v>Ignore</v>
      </c>
      <c r="C2797" s="75" t="str">
        <f>VLOOKUP(L2797,Mapping!D:G,4,0)</f>
        <v>Ignore</v>
      </c>
      <c r="D2797" s="78">
        <f t="shared" si="130"/>
        <v>-96.142771730999996</v>
      </c>
      <c r="E2797" s="78">
        <f t="shared" si="131"/>
        <v>170.20908347899999</v>
      </c>
      <c r="F2797" s="76">
        <f>VLOOKUP(L2797,Mapping!D:H,5,0)</f>
        <v>0</v>
      </c>
      <c r="G2797" s="1" t="s">
        <v>648</v>
      </c>
      <c r="H2797" s="1" t="s">
        <v>482</v>
      </c>
      <c r="I2797" s="1" t="s">
        <v>485</v>
      </c>
      <c r="J2797" s="6">
        <v>303000</v>
      </c>
      <c r="K2797" s="1" t="s">
        <v>712</v>
      </c>
      <c r="L2797" s="6">
        <v>303207</v>
      </c>
      <c r="M2797" s="2">
        <v>0</v>
      </c>
      <c r="N2797" s="1" t="s">
        <v>821</v>
      </c>
      <c r="O2797" s="1" t="s">
        <v>651</v>
      </c>
      <c r="P2797" s="2">
        <v>0</v>
      </c>
      <c r="Q2797" s="2">
        <v>2663518552.0999999</v>
      </c>
      <c r="R2797" s="2">
        <v>-961427717.30999994</v>
      </c>
      <c r="S2797" s="2">
        <v>0</v>
      </c>
      <c r="T2797" s="2">
        <v>0</v>
      </c>
      <c r="U2797" s="2">
        <v>1702090834.79</v>
      </c>
      <c r="V2797" s="2">
        <v>0</v>
      </c>
      <c r="W2797" s="2">
        <v>2663518552.0999999</v>
      </c>
      <c r="X2797" s="2">
        <v>-961427717.30999994</v>
      </c>
      <c r="Y2797" s="2">
        <v>0</v>
      </c>
      <c r="Z2797" s="2">
        <v>0</v>
      </c>
      <c r="AA2797" s="2">
        <v>1702090834.79</v>
      </c>
    </row>
    <row r="2798" spans="1:27" ht="15" customHeight="1" x14ac:dyDescent="0.25">
      <c r="A2798" s="75" t="str">
        <f t="shared" si="129"/>
        <v>LETFSXIgnore</v>
      </c>
      <c r="B2798" s="75" t="str">
        <f>VLOOKUP(L2798,Mapping!D:F,3,0)</f>
        <v>Ignore</v>
      </c>
      <c r="C2798" s="75" t="str">
        <f>VLOOKUP(L2798,Mapping!D:G,4,0)</f>
        <v>Ignore</v>
      </c>
      <c r="D2798" s="78">
        <f t="shared" si="130"/>
        <v>0</v>
      </c>
      <c r="E2798" s="78">
        <f t="shared" si="131"/>
        <v>42.017133816000005</v>
      </c>
      <c r="F2798" s="76">
        <f>VLOOKUP(L2798,Mapping!D:H,5,0)</f>
        <v>0</v>
      </c>
      <c r="G2798" s="1" t="s">
        <v>648</v>
      </c>
      <c r="H2798" s="1" t="s">
        <v>482</v>
      </c>
      <c r="I2798" s="1" t="s">
        <v>485</v>
      </c>
      <c r="J2798" s="6">
        <v>303000</v>
      </c>
      <c r="K2798" s="1" t="s">
        <v>712</v>
      </c>
      <c r="L2798" s="6">
        <v>390000</v>
      </c>
      <c r="M2798" s="2">
        <v>0</v>
      </c>
      <c r="N2798" s="1" t="s">
        <v>717</v>
      </c>
      <c r="O2798" s="1" t="s">
        <v>651</v>
      </c>
      <c r="P2798" s="2">
        <v>0</v>
      </c>
      <c r="Q2798" s="2">
        <v>420171338.16000003</v>
      </c>
      <c r="R2798" s="2">
        <v>0</v>
      </c>
      <c r="S2798" s="2">
        <v>0</v>
      </c>
      <c r="T2798" s="2">
        <v>0</v>
      </c>
      <c r="U2798" s="2">
        <v>420171338.16000003</v>
      </c>
      <c r="V2798" s="2">
        <v>0</v>
      </c>
      <c r="W2798" s="2">
        <v>420171338.16000003</v>
      </c>
      <c r="X2798" s="2">
        <v>0</v>
      </c>
      <c r="Y2798" s="2">
        <v>0</v>
      </c>
      <c r="Z2798" s="2">
        <v>0</v>
      </c>
      <c r="AA2798" s="2">
        <v>420171338.16000003</v>
      </c>
    </row>
    <row r="2799" spans="1:27" ht="15" customHeight="1" x14ac:dyDescent="0.25">
      <c r="A2799" s="75" t="str">
        <f t="shared" si="129"/>
        <v>LETFSXIgnore</v>
      </c>
      <c r="B2799" s="75" t="str">
        <f>VLOOKUP(L2799,Mapping!D:F,3,0)</f>
        <v>Ignore</v>
      </c>
      <c r="C2799" s="75" t="str">
        <f>VLOOKUP(L2799,Mapping!D:G,4,0)</f>
        <v>Ignore</v>
      </c>
      <c r="D2799" s="78">
        <f t="shared" si="130"/>
        <v>0</v>
      </c>
      <c r="E2799" s="78">
        <f t="shared" si="131"/>
        <v>-8.2735561999999999E-2</v>
      </c>
      <c r="F2799" s="76">
        <f>VLOOKUP(L2799,Mapping!D:H,5,0)</f>
        <v>0</v>
      </c>
      <c r="G2799" s="1" t="s">
        <v>648</v>
      </c>
      <c r="H2799" s="1" t="s">
        <v>482</v>
      </c>
      <c r="I2799" s="1" t="s">
        <v>485</v>
      </c>
      <c r="J2799" s="6">
        <v>303000</v>
      </c>
      <c r="K2799" s="1" t="s">
        <v>712</v>
      </c>
      <c r="L2799" s="6">
        <v>390405</v>
      </c>
      <c r="M2799" s="2">
        <v>0</v>
      </c>
      <c r="N2799" s="1" t="s">
        <v>720</v>
      </c>
      <c r="O2799" s="1" t="s">
        <v>651</v>
      </c>
      <c r="P2799" s="2">
        <v>-827355.62</v>
      </c>
      <c r="Q2799" s="2">
        <v>0</v>
      </c>
      <c r="R2799" s="2">
        <v>0</v>
      </c>
      <c r="S2799" s="2">
        <v>0</v>
      </c>
      <c r="T2799" s="2">
        <v>-827355.62</v>
      </c>
      <c r="U2799" s="2">
        <v>0</v>
      </c>
      <c r="V2799" s="2">
        <v>-827355.62</v>
      </c>
      <c r="W2799" s="2">
        <v>0</v>
      </c>
      <c r="X2799" s="2">
        <v>0</v>
      </c>
      <c r="Y2799" s="2">
        <v>0</v>
      </c>
      <c r="Z2799" s="2">
        <v>-827355.62</v>
      </c>
      <c r="AA2799" s="2">
        <v>0</v>
      </c>
    </row>
    <row r="2800" spans="1:27" ht="15" customHeight="1" x14ac:dyDescent="0.25">
      <c r="A2800" s="75" t="str">
        <f t="shared" si="129"/>
        <v>LETFSXIgnore</v>
      </c>
      <c r="B2800" s="75" t="str">
        <f>VLOOKUP(L2800,Mapping!D:F,3,0)</f>
        <v>Ignore</v>
      </c>
      <c r="C2800" s="75" t="str">
        <f>VLOOKUP(L2800,Mapping!D:G,4,0)</f>
        <v>Ignore</v>
      </c>
      <c r="D2800" s="78">
        <f t="shared" si="130"/>
        <v>0</v>
      </c>
      <c r="E2800" s="78">
        <f t="shared" si="131"/>
        <v>1.397027314</v>
      </c>
      <c r="F2800" s="76">
        <f>VLOOKUP(L2800,Mapping!D:H,5,0)</f>
        <v>0</v>
      </c>
      <c r="G2800" s="1" t="s">
        <v>648</v>
      </c>
      <c r="H2800" s="1" t="s">
        <v>482</v>
      </c>
      <c r="I2800" s="1" t="s">
        <v>485</v>
      </c>
      <c r="J2800" s="6">
        <v>303000</v>
      </c>
      <c r="K2800" s="1" t="s">
        <v>712</v>
      </c>
      <c r="L2800" s="6">
        <v>390407</v>
      </c>
      <c r="M2800" s="2">
        <v>0</v>
      </c>
      <c r="N2800" s="1" t="s">
        <v>822</v>
      </c>
      <c r="O2800" s="1" t="s">
        <v>651</v>
      </c>
      <c r="P2800" s="2">
        <v>0</v>
      </c>
      <c r="Q2800" s="2">
        <v>13970273.140000001</v>
      </c>
      <c r="R2800" s="2">
        <v>0</v>
      </c>
      <c r="S2800" s="2">
        <v>0</v>
      </c>
      <c r="T2800" s="2">
        <v>0</v>
      </c>
      <c r="U2800" s="2">
        <v>13970273.140000001</v>
      </c>
      <c r="V2800" s="2">
        <v>0</v>
      </c>
      <c r="W2800" s="2">
        <v>13970273.140000001</v>
      </c>
      <c r="X2800" s="2">
        <v>0</v>
      </c>
      <c r="Y2800" s="2">
        <v>0</v>
      </c>
      <c r="Z2800" s="2">
        <v>0</v>
      </c>
      <c r="AA2800" s="2">
        <v>13970273.140000001</v>
      </c>
    </row>
    <row r="2801" spans="1:27" ht="15" customHeight="1" x14ac:dyDescent="0.25">
      <c r="A2801" s="75" t="str">
        <f t="shared" si="129"/>
        <v>LETFSX5.3</v>
      </c>
      <c r="B2801" s="75">
        <f>VLOOKUP(L2801,Mapping!D:F,3,0)</f>
        <v>5.3</v>
      </c>
      <c r="C2801" s="75" t="str">
        <f>VLOOKUP(L2801,Mapping!D:G,4,0)</f>
        <v>Ignore</v>
      </c>
      <c r="D2801" s="78">
        <f t="shared" si="130"/>
        <v>46.051638876999995</v>
      </c>
      <c r="E2801" s="78">
        <f t="shared" si="131"/>
        <v>46.051638876999995</v>
      </c>
      <c r="F2801" s="76">
        <f>VLOOKUP(L2801,Mapping!D:H,5,0)</f>
        <v>0</v>
      </c>
      <c r="G2801" s="1" t="s">
        <v>648</v>
      </c>
      <c r="H2801" s="1" t="s">
        <v>482</v>
      </c>
      <c r="I2801" s="1" t="s">
        <v>485</v>
      </c>
      <c r="J2801" s="6">
        <v>410000</v>
      </c>
      <c r="K2801" s="1" t="s">
        <v>723</v>
      </c>
      <c r="L2801" s="6">
        <v>411100</v>
      </c>
      <c r="M2801" s="2">
        <v>0</v>
      </c>
      <c r="N2801" s="1" t="s">
        <v>780</v>
      </c>
      <c r="O2801" s="1" t="s">
        <v>651</v>
      </c>
      <c r="P2801" s="2">
        <v>0</v>
      </c>
      <c r="Q2801" s="2">
        <v>0</v>
      </c>
      <c r="R2801" s="2">
        <v>0</v>
      </c>
      <c r="S2801" s="2">
        <v>460516388.76999998</v>
      </c>
      <c r="T2801" s="2">
        <v>0</v>
      </c>
      <c r="U2801" s="2">
        <v>460516388.76999998</v>
      </c>
      <c r="V2801" s="2">
        <v>0</v>
      </c>
      <c r="W2801" s="2">
        <v>0</v>
      </c>
      <c r="X2801" s="2">
        <v>0</v>
      </c>
      <c r="Y2801" s="2">
        <v>460516388.76999998</v>
      </c>
      <c r="Z2801" s="2">
        <v>0</v>
      </c>
      <c r="AA2801" s="2">
        <v>460516388.76999998</v>
      </c>
    </row>
    <row r="2802" spans="1:27" ht="15" customHeight="1" x14ac:dyDescent="0.25">
      <c r="A2802" s="75" t="str">
        <f t="shared" si="129"/>
        <v>LETFSXIgnore</v>
      </c>
      <c r="B2802" s="75" t="str">
        <f>VLOOKUP(L2802,Mapping!D:F,3,0)</f>
        <v>Ignore</v>
      </c>
      <c r="C2802" s="75" t="str">
        <f>VLOOKUP(L2802,Mapping!D:G,4,0)</f>
        <v>Ignore</v>
      </c>
      <c r="D2802" s="78">
        <f t="shared" si="130"/>
        <v>42.585509238999997</v>
      </c>
      <c r="E2802" s="78">
        <f t="shared" si="131"/>
        <v>270.63515444000001</v>
      </c>
      <c r="F2802" s="76">
        <f>VLOOKUP(L2802,Mapping!D:H,5,0)</f>
        <v>0</v>
      </c>
      <c r="G2802" s="1" t="s">
        <v>648</v>
      </c>
      <c r="H2802" s="1" t="s">
        <v>482</v>
      </c>
      <c r="I2802" s="1" t="s">
        <v>485</v>
      </c>
      <c r="J2802" s="6">
        <v>430000</v>
      </c>
      <c r="K2802" s="1" t="s">
        <v>729</v>
      </c>
      <c r="L2802" s="6">
        <v>431100</v>
      </c>
      <c r="M2802" s="2">
        <v>0</v>
      </c>
      <c r="N2802" s="1" t="s">
        <v>813</v>
      </c>
      <c r="O2802" s="1" t="s">
        <v>651</v>
      </c>
      <c r="P2802" s="2">
        <v>0</v>
      </c>
      <c r="Q2802" s="2">
        <v>2280496452.0100002</v>
      </c>
      <c r="R2802" s="2">
        <v>0</v>
      </c>
      <c r="S2802" s="2">
        <v>425855092.38999999</v>
      </c>
      <c r="T2802" s="2">
        <v>0</v>
      </c>
      <c r="U2802" s="2">
        <v>2706351544.4000001</v>
      </c>
      <c r="V2802" s="2">
        <v>0</v>
      </c>
      <c r="W2802" s="2">
        <v>2280496452.0100002</v>
      </c>
      <c r="X2802" s="2">
        <v>0</v>
      </c>
      <c r="Y2802" s="2">
        <v>425855092.38999999</v>
      </c>
      <c r="Z2802" s="2">
        <v>0</v>
      </c>
      <c r="AA2802" s="2">
        <v>2706351544.4000001</v>
      </c>
    </row>
    <row r="2803" spans="1:27" ht="15" customHeight="1" x14ac:dyDescent="0.25">
      <c r="A2803" s="75" t="str">
        <f t="shared" si="129"/>
        <v>LETFSXIgnore</v>
      </c>
      <c r="B2803" s="75" t="str">
        <f>VLOOKUP(L2803,Mapping!D:F,3,0)</f>
        <v>Ignore</v>
      </c>
      <c r="C2803" s="75" t="str">
        <f>VLOOKUP(L2803,Mapping!D:G,4,0)</f>
        <v>Ignore</v>
      </c>
      <c r="D2803" s="78">
        <f t="shared" si="130"/>
        <v>0.21888197999999998</v>
      </c>
      <c r="E2803" s="78">
        <f t="shared" si="131"/>
        <v>0.21888197999999998</v>
      </c>
      <c r="F2803" s="76">
        <f>VLOOKUP(L2803,Mapping!D:H,5,0)</f>
        <v>0</v>
      </c>
      <c r="G2803" s="1" t="s">
        <v>648</v>
      </c>
      <c r="H2803" s="1" t="s">
        <v>482</v>
      </c>
      <c r="I2803" s="1" t="s">
        <v>485</v>
      </c>
      <c r="J2803" s="6">
        <v>430000</v>
      </c>
      <c r="K2803" s="1" t="s">
        <v>729</v>
      </c>
      <c r="L2803" s="6">
        <v>431120</v>
      </c>
      <c r="M2803" s="2">
        <v>0</v>
      </c>
      <c r="N2803" s="1" t="s">
        <v>928</v>
      </c>
      <c r="O2803" s="1" t="s">
        <v>651</v>
      </c>
      <c r="P2803" s="2">
        <v>0</v>
      </c>
      <c r="Q2803" s="2">
        <v>0</v>
      </c>
      <c r="R2803" s="2">
        <v>0</v>
      </c>
      <c r="S2803" s="2">
        <v>2188819.7999999998</v>
      </c>
      <c r="T2803" s="2">
        <v>0</v>
      </c>
      <c r="U2803" s="2">
        <v>2188819.7999999998</v>
      </c>
      <c r="V2803" s="2">
        <v>0</v>
      </c>
      <c r="W2803" s="2">
        <v>0</v>
      </c>
      <c r="X2803" s="2">
        <v>0</v>
      </c>
      <c r="Y2803" s="2">
        <v>2188819.7999999998</v>
      </c>
      <c r="Z2803" s="2">
        <v>0</v>
      </c>
      <c r="AA2803" s="2">
        <v>2188819.7999999998</v>
      </c>
    </row>
    <row r="2804" spans="1:27" ht="15" customHeight="1" x14ac:dyDescent="0.25">
      <c r="A2804" s="75" t="str">
        <f t="shared" si="129"/>
        <v>LETFSX5.1</v>
      </c>
      <c r="B2804" s="75">
        <f>VLOOKUP(L2804,Mapping!D:F,3,0)</f>
        <v>5.0999999999999996</v>
      </c>
      <c r="C2804" s="75" t="str">
        <f>VLOOKUP(L2804,Mapping!D:G,4,0)</f>
        <v>Ignore</v>
      </c>
      <c r="D2804" s="78">
        <f t="shared" si="130"/>
        <v>3.4040324299999996</v>
      </c>
      <c r="E2804" s="78">
        <f t="shared" si="131"/>
        <v>3.4040324299999996</v>
      </c>
      <c r="F2804" s="76">
        <f>VLOOKUP(L2804,Mapping!D:H,5,0)</f>
        <v>0</v>
      </c>
      <c r="G2804" s="1" t="s">
        <v>648</v>
      </c>
      <c r="H2804" s="1" t="s">
        <v>482</v>
      </c>
      <c r="I2804" s="1" t="s">
        <v>485</v>
      </c>
      <c r="J2804" s="6">
        <v>450000</v>
      </c>
      <c r="K2804" s="1" t="s">
        <v>733</v>
      </c>
      <c r="L2804" s="6">
        <v>451100</v>
      </c>
      <c r="M2804" s="2">
        <v>0</v>
      </c>
      <c r="N2804" s="1" t="s">
        <v>781</v>
      </c>
      <c r="O2804" s="1" t="s">
        <v>651</v>
      </c>
      <c r="P2804" s="2">
        <v>0</v>
      </c>
      <c r="Q2804" s="2">
        <v>0</v>
      </c>
      <c r="R2804" s="2">
        <v>0</v>
      </c>
      <c r="S2804" s="2">
        <v>34040324.299999997</v>
      </c>
      <c r="T2804" s="2">
        <v>0</v>
      </c>
      <c r="U2804" s="2">
        <v>34040324.299999997</v>
      </c>
      <c r="V2804" s="2">
        <v>0</v>
      </c>
      <c r="W2804" s="2">
        <v>0</v>
      </c>
      <c r="X2804" s="2">
        <v>0</v>
      </c>
      <c r="Y2804" s="2">
        <v>34040324.299999997</v>
      </c>
      <c r="Z2804" s="2">
        <v>0</v>
      </c>
      <c r="AA2804" s="2">
        <v>34040324.299999997</v>
      </c>
    </row>
    <row r="2805" spans="1:27" ht="15" customHeight="1" x14ac:dyDescent="0.25">
      <c r="A2805" s="75" t="str">
        <f t="shared" si="129"/>
        <v>LETFSX5.2</v>
      </c>
      <c r="B2805" s="75">
        <f>VLOOKUP(L2805,Mapping!D:F,3,0)</f>
        <v>5.2</v>
      </c>
      <c r="C2805" s="75" t="str">
        <f>VLOOKUP(L2805,Mapping!D:G,4,0)</f>
        <v>Ignore</v>
      </c>
      <c r="D2805" s="78">
        <f t="shared" si="130"/>
        <v>5.6779E-5</v>
      </c>
      <c r="E2805" s="78">
        <f t="shared" si="131"/>
        <v>5.6779E-5</v>
      </c>
      <c r="F2805" s="76">
        <f>VLOOKUP(L2805,Mapping!D:H,5,0)</f>
        <v>0</v>
      </c>
      <c r="G2805" s="1" t="s">
        <v>648</v>
      </c>
      <c r="H2805" s="1" t="s">
        <v>482</v>
      </c>
      <c r="I2805" s="1" t="s">
        <v>485</v>
      </c>
      <c r="J2805" s="6">
        <v>450000</v>
      </c>
      <c r="K2805" s="1" t="s">
        <v>733</v>
      </c>
      <c r="L2805" s="6">
        <v>452111</v>
      </c>
      <c r="M2805" s="2">
        <v>0</v>
      </c>
      <c r="N2805" s="1" t="s">
        <v>735</v>
      </c>
      <c r="O2805" s="1" t="s">
        <v>651</v>
      </c>
      <c r="P2805" s="2">
        <v>0</v>
      </c>
      <c r="Q2805" s="2">
        <v>0</v>
      </c>
      <c r="R2805" s="2">
        <v>0</v>
      </c>
      <c r="S2805" s="2">
        <v>567.79</v>
      </c>
      <c r="T2805" s="2">
        <v>0</v>
      </c>
      <c r="U2805" s="2">
        <v>567.79</v>
      </c>
      <c r="V2805" s="2">
        <v>0</v>
      </c>
      <c r="W2805" s="2">
        <v>0</v>
      </c>
      <c r="X2805" s="2">
        <v>0</v>
      </c>
      <c r="Y2805" s="2">
        <v>567.79</v>
      </c>
      <c r="Z2805" s="2">
        <v>0</v>
      </c>
      <c r="AA2805" s="2">
        <v>567.79</v>
      </c>
    </row>
    <row r="2806" spans="1:27" ht="15" customHeight="1" x14ac:dyDescent="0.25">
      <c r="A2806" s="75" t="str">
        <f t="shared" si="129"/>
        <v>LETFSX5.2</v>
      </c>
      <c r="B2806" s="75">
        <f>VLOOKUP(L2806,Mapping!D:F,3,0)</f>
        <v>5.2</v>
      </c>
      <c r="C2806" s="75" t="str">
        <f>VLOOKUP(L2806,Mapping!D:G,4,0)</f>
        <v>Ignore</v>
      </c>
      <c r="D2806" s="78">
        <f t="shared" si="130"/>
        <v>4.0051260000000003E-3</v>
      </c>
      <c r="E2806" s="78">
        <f t="shared" si="131"/>
        <v>4.0051260000000003E-3</v>
      </c>
      <c r="F2806" s="76">
        <f>VLOOKUP(L2806,Mapping!D:H,5,0)</f>
        <v>0</v>
      </c>
      <c r="G2806" s="1" t="s">
        <v>648</v>
      </c>
      <c r="H2806" s="1" t="s">
        <v>482</v>
      </c>
      <c r="I2806" s="1" t="s">
        <v>485</v>
      </c>
      <c r="J2806" s="6">
        <v>450000</v>
      </c>
      <c r="K2806" s="1" t="s">
        <v>733</v>
      </c>
      <c r="L2806" s="6">
        <v>452247</v>
      </c>
      <c r="M2806" s="2">
        <v>0</v>
      </c>
      <c r="N2806" s="1" t="s">
        <v>741</v>
      </c>
      <c r="O2806" s="1" t="s">
        <v>651</v>
      </c>
      <c r="P2806" s="2">
        <v>0</v>
      </c>
      <c r="Q2806" s="2">
        <v>0</v>
      </c>
      <c r="R2806" s="2">
        <v>0</v>
      </c>
      <c r="S2806" s="2">
        <v>40051.26</v>
      </c>
      <c r="T2806" s="2">
        <v>0</v>
      </c>
      <c r="U2806" s="2">
        <v>40051.26</v>
      </c>
      <c r="V2806" s="2">
        <v>0</v>
      </c>
      <c r="W2806" s="2">
        <v>0</v>
      </c>
      <c r="X2806" s="2">
        <v>0</v>
      </c>
      <c r="Y2806" s="2">
        <v>40051.26</v>
      </c>
      <c r="Z2806" s="2">
        <v>0</v>
      </c>
      <c r="AA2806" s="2">
        <v>40051.26</v>
      </c>
    </row>
    <row r="2807" spans="1:27" ht="15" customHeight="1" x14ac:dyDescent="0.25">
      <c r="A2807" s="75" t="str">
        <f t="shared" si="129"/>
        <v>LETFSX5.3</v>
      </c>
      <c r="B2807" s="75">
        <f>VLOOKUP(L2807,Mapping!D:F,3,0)</f>
        <v>5.3</v>
      </c>
      <c r="C2807" s="75" t="str">
        <f>VLOOKUP(L2807,Mapping!D:G,4,0)</f>
        <v>Ignore</v>
      </c>
      <c r="D2807" s="78">
        <f t="shared" si="130"/>
        <v>-1.6908807489999997</v>
      </c>
      <c r="E2807" s="78">
        <f t="shared" si="131"/>
        <v>-1.6908807489999997</v>
      </c>
      <c r="F2807" s="76">
        <f>VLOOKUP(L2807,Mapping!D:H,5,0)</f>
        <v>0</v>
      </c>
      <c r="G2807" s="1" t="s">
        <v>648</v>
      </c>
      <c r="H2807" s="1" t="s">
        <v>482</v>
      </c>
      <c r="I2807" s="1" t="s">
        <v>485</v>
      </c>
      <c r="J2807" s="6">
        <v>510000</v>
      </c>
      <c r="K2807" s="1" t="s">
        <v>745</v>
      </c>
      <c r="L2807" s="6">
        <v>511100</v>
      </c>
      <c r="M2807" s="2">
        <v>0</v>
      </c>
      <c r="N2807" s="1" t="s">
        <v>782</v>
      </c>
      <c r="O2807" s="1" t="s">
        <v>651</v>
      </c>
      <c r="P2807" s="2">
        <v>0</v>
      </c>
      <c r="Q2807" s="2">
        <v>0</v>
      </c>
      <c r="R2807" s="2">
        <v>-16908807.489999998</v>
      </c>
      <c r="S2807" s="2">
        <v>0</v>
      </c>
      <c r="T2807" s="2">
        <v>-16908807.489999998</v>
      </c>
      <c r="U2807" s="2">
        <v>0</v>
      </c>
      <c r="V2807" s="2">
        <v>0</v>
      </c>
      <c r="W2807" s="2">
        <v>0</v>
      </c>
      <c r="X2807" s="2">
        <v>-16908807.489999998</v>
      </c>
      <c r="Y2807" s="2">
        <v>0</v>
      </c>
      <c r="Z2807" s="2">
        <v>-16908807.489999998</v>
      </c>
      <c r="AA2807" s="2">
        <v>0</v>
      </c>
    </row>
    <row r="2808" spans="1:27" ht="15" customHeight="1" x14ac:dyDescent="0.25">
      <c r="A2808" s="75" t="str">
        <f t="shared" si="129"/>
        <v>LETFSX6.3</v>
      </c>
      <c r="B2808" s="75">
        <f>VLOOKUP(L2808,Mapping!D:F,3,0)</f>
        <v>6.3</v>
      </c>
      <c r="C2808" s="75" t="str">
        <f>VLOOKUP(L2808,Mapping!D:G,4,0)</f>
        <v>Mirror</v>
      </c>
      <c r="D2808" s="78">
        <f t="shared" si="130"/>
        <v>-5.680353E-3</v>
      </c>
      <c r="E2808" s="78">
        <f t="shared" si="131"/>
        <v>-5.680353E-3</v>
      </c>
      <c r="F2808" s="76">
        <f>VLOOKUP(L2808,Mapping!D:H,5,0)</f>
        <v>0</v>
      </c>
      <c r="G2808" s="1" t="s">
        <v>648</v>
      </c>
      <c r="H2808" s="1" t="s">
        <v>482</v>
      </c>
      <c r="I2808" s="1" t="s">
        <v>485</v>
      </c>
      <c r="J2808" s="6">
        <v>550000</v>
      </c>
      <c r="K2808" s="1" t="s">
        <v>752</v>
      </c>
      <c r="L2808" s="6">
        <v>553007</v>
      </c>
      <c r="M2808" s="2">
        <v>0</v>
      </c>
      <c r="N2808" s="1" t="s">
        <v>753</v>
      </c>
      <c r="O2808" s="1" t="s">
        <v>651</v>
      </c>
      <c r="P2808" s="2">
        <v>0</v>
      </c>
      <c r="Q2808" s="2">
        <v>0</v>
      </c>
      <c r="R2808" s="2">
        <v>-56803.53</v>
      </c>
      <c r="S2808" s="2">
        <v>0</v>
      </c>
      <c r="T2808" s="2">
        <v>-56803.53</v>
      </c>
      <c r="U2808" s="2">
        <v>0</v>
      </c>
      <c r="V2808" s="2">
        <v>0</v>
      </c>
      <c r="W2808" s="2">
        <v>0</v>
      </c>
      <c r="X2808" s="2">
        <v>-56803.53</v>
      </c>
      <c r="Y2808" s="2">
        <v>0</v>
      </c>
      <c r="Z2808" s="2">
        <v>-56803.53</v>
      </c>
      <c r="AA2808" s="2">
        <v>0</v>
      </c>
    </row>
    <row r="2809" spans="1:27" ht="15" customHeight="1" x14ac:dyDescent="0.25">
      <c r="A2809" s="75" t="str">
        <f t="shared" si="129"/>
        <v>LETFSX6.3</v>
      </c>
      <c r="B2809" s="75">
        <f>VLOOKUP(L2809,Mapping!D:F,3,0)</f>
        <v>6.3</v>
      </c>
      <c r="C2809" s="75" t="str">
        <f>VLOOKUP(L2809,Mapping!D:G,4,0)</f>
        <v>Mirror</v>
      </c>
      <c r="D2809" s="78">
        <f t="shared" si="130"/>
        <v>-2.3600000000000001E-3</v>
      </c>
      <c r="E2809" s="78">
        <f t="shared" si="131"/>
        <v>-2.3600000000000001E-3</v>
      </c>
      <c r="F2809" s="76">
        <f>VLOOKUP(L2809,Mapping!D:H,5,0)</f>
        <v>0</v>
      </c>
      <c r="G2809" s="1" t="s">
        <v>648</v>
      </c>
      <c r="H2809" s="1" t="s">
        <v>482</v>
      </c>
      <c r="I2809" s="1" t="s">
        <v>485</v>
      </c>
      <c r="J2809" s="6">
        <v>550000</v>
      </c>
      <c r="K2809" s="1" t="s">
        <v>752</v>
      </c>
      <c r="L2809" s="6">
        <v>553020</v>
      </c>
      <c r="M2809" s="2">
        <v>0</v>
      </c>
      <c r="N2809" s="1" t="s">
        <v>1652</v>
      </c>
      <c r="O2809" s="1" t="s">
        <v>651</v>
      </c>
      <c r="P2809" s="2">
        <v>0</v>
      </c>
      <c r="Q2809" s="2">
        <v>0</v>
      </c>
      <c r="R2809" s="2">
        <v>-23600</v>
      </c>
      <c r="S2809" s="2">
        <v>0</v>
      </c>
      <c r="T2809" s="2">
        <v>-23600</v>
      </c>
      <c r="U2809" s="2">
        <v>0</v>
      </c>
      <c r="V2809" s="2">
        <v>0</v>
      </c>
      <c r="W2809" s="2">
        <v>0</v>
      </c>
      <c r="X2809" s="2">
        <v>-23600</v>
      </c>
      <c r="Y2809" s="2">
        <v>0</v>
      </c>
      <c r="Z2809" s="2">
        <v>-23600</v>
      </c>
      <c r="AA2809" s="2">
        <v>0</v>
      </c>
    </row>
    <row r="2810" spans="1:27" ht="15" customHeight="1" x14ac:dyDescent="0.25">
      <c r="A2810" s="75" t="str">
        <f t="shared" si="129"/>
        <v>LETFSX6.3</v>
      </c>
      <c r="B2810" s="75">
        <f>VLOOKUP(L2810,Mapping!D:F,3,0)</f>
        <v>6.3</v>
      </c>
      <c r="C2810" s="75" t="str">
        <f>VLOOKUP(L2810,Mapping!D:G,4,0)</f>
        <v>Mirror</v>
      </c>
      <c r="D2810" s="78">
        <f t="shared" si="130"/>
        <v>-2.4611013000000001E-2</v>
      </c>
      <c r="E2810" s="78">
        <f t="shared" si="131"/>
        <v>-2.4611013000000001E-2</v>
      </c>
      <c r="F2810" s="76">
        <f>VLOOKUP(L2810,Mapping!D:H,5,0)</f>
        <v>0</v>
      </c>
      <c r="G2810" s="1" t="s">
        <v>648</v>
      </c>
      <c r="H2810" s="1" t="s">
        <v>482</v>
      </c>
      <c r="I2810" s="1" t="s">
        <v>485</v>
      </c>
      <c r="J2810" s="6">
        <v>550000</v>
      </c>
      <c r="K2810" s="1" t="s">
        <v>752</v>
      </c>
      <c r="L2810" s="6">
        <v>553107</v>
      </c>
      <c r="M2810" s="2">
        <v>0</v>
      </c>
      <c r="N2810" s="1" t="s">
        <v>755</v>
      </c>
      <c r="O2810" s="1" t="s">
        <v>651</v>
      </c>
      <c r="P2810" s="2">
        <v>0</v>
      </c>
      <c r="Q2810" s="2">
        <v>0</v>
      </c>
      <c r="R2810" s="2">
        <v>-246110.13</v>
      </c>
      <c r="S2810" s="2">
        <v>0</v>
      </c>
      <c r="T2810" s="2">
        <v>-246110.13</v>
      </c>
      <c r="U2810" s="2">
        <v>0</v>
      </c>
      <c r="V2810" s="2">
        <v>0</v>
      </c>
      <c r="W2810" s="2">
        <v>0</v>
      </c>
      <c r="X2810" s="2">
        <v>-246110.13</v>
      </c>
      <c r="Y2810" s="2">
        <v>0</v>
      </c>
      <c r="Z2810" s="2">
        <v>-246110.13</v>
      </c>
      <c r="AA2810" s="2">
        <v>0</v>
      </c>
    </row>
    <row r="2811" spans="1:27" ht="15" customHeight="1" x14ac:dyDescent="0.25">
      <c r="A2811" s="75" t="str">
        <f t="shared" si="129"/>
        <v>LETFSX6.3</v>
      </c>
      <c r="B2811" s="75">
        <f>VLOOKUP(L2811,Mapping!D:F,3,0)</f>
        <v>6.3</v>
      </c>
      <c r="C2811" s="75" t="str">
        <f>VLOOKUP(L2811,Mapping!D:G,4,0)</f>
        <v>Mirror</v>
      </c>
      <c r="D2811" s="78">
        <f t="shared" si="130"/>
        <v>0.102123585</v>
      </c>
      <c r="E2811" s="78">
        <f t="shared" si="131"/>
        <v>0.102123585</v>
      </c>
      <c r="F2811" s="76">
        <f>VLOOKUP(L2811,Mapping!D:H,5,0)</f>
        <v>0</v>
      </c>
      <c r="G2811" s="1" t="s">
        <v>648</v>
      </c>
      <c r="H2811" s="1" t="s">
        <v>482</v>
      </c>
      <c r="I2811" s="1" t="s">
        <v>485</v>
      </c>
      <c r="J2811" s="6">
        <v>550000</v>
      </c>
      <c r="K2811" s="1" t="s">
        <v>752</v>
      </c>
      <c r="L2811" s="6">
        <v>553111</v>
      </c>
      <c r="M2811" s="2">
        <v>0</v>
      </c>
      <c r="N2811" s="1" t="s">
        <v>756</v>
      </c>
      <c r="O2811" s="1" t="s">
        <v>651</v>
      </c>
      <c r="P2811" s="2">
        <v>0</v>
      </c>
      <c r="Q2811" s="2">
        <v>0</v>
      </c>
      <c r="R2811" s="2">
        <v>0</v>
      </c>
      <c r="S2811" s="2">
        <v>1021235.85</v>
      </c>
      <c r="T2811" s="2">
        <v>0</v>
      </c>
      <c r="U2811" s="2">
        <v>1021235.85</v>
      </c>
      <c r="V2811" s="2">
        <v>0</v>
      </c>
      <c r="W2811" s="2">
        <v>0</v>
      </c>
      <c r="X2811" s="2">
        <v>0</v>
      </c>
      <c r="Y2811" s="2">
        <v>1021235.85</v>
      </c>
      <c r="Z2811" s="2">
        <v>0</v>
      </c>
      <c r="AA2811" s="2">
        <v>1021235.85</v>
      </c>
    </row>
    <row r="2812" spans="1:27" ht="15" customHeight="1" x14ac:dyDescent="0.25">
      <c r="A2812" s="75" t="str">
        <f t="shared" si="129"/>
        <v>LETFSX6.2</v>
      </c>
      <c r="B2812" s="75">
        <f>VLOOKUP(L2812,Mapping!D:F,3,0)</f>
        <v>6.2</v>
      </c>
      <c r="C2812" s="75" t="str">
        <f>VLOOKUP(L2812,Mapping!D:G,4,0)</f>
        <v>Mirror</v>
      </c>
      <c r="D2812" s="78">
        <f t="shared" si="130"/>
        <v>-2.6537090000000002E-3</v>
      </c>
      <c r="E2812" s="78">
        <f t="shared" si="131"/>
        <v>-2.6537090000000002E-3</v>
      </c>
      <c r="F2812" s="76">
        <f>VLOOKUP(L2812,Mapping!D:H,5,0)</f>
        <v>0</v>
      </c>
      <c r="G2812" s="1" t="s">
        <v>648</v>
      </c>
      <c r="H2812" s="1" t="s">
        <v>482</v>
      </c>
      <c r="I2812" s="1" t="s">
        <v>485</v>
      </c>
      <c r="J2812" s="6">
        <v>550000</v>
      </c>
      <c r="K2812" s="1" t="s">
        <v>752</v>
      </c>
      <c r="L2812" s="6">
        <v>553131</v>
      </c>
      <c r="M2812" s="2">
        <v>0</v>
      </c>
      <c r="N2812" s="1" t="s">
        <v>757</v>
      </c>
      <c r="O2812" s="1" t="s">
        <v>651</v>
      </c>
      <c r="P2812" s="2">
        <v>0</v>
      </c>
      <c r="Q2812" s="2">
        <v>0</v>
      </c>
      <c r="R2812" s="2">
        <v>-26537.09</v>
      </c>
      <c r="S2812" s="2">
        <v>0</v>
      </c>
      <c r="T2812" s="2">
        <v>-26537.09</v>
      </c>
      <c r="U2812" s="2">
        <v>0</v>
      </c>
      <c r="V2812" s="2">
        <v>0</v>
      </c>
      <c r="W2812" s="2">
        <v>0</v>
      </c>
      <c r="X2812" s="2">
        <v>-26537.09</v>
      </c>
      <c r="Y2812" s="2">
        <v>0</v>
      </c>
      <c r="Z2812" s="2">
        <v>-26537.09</v>
      </c>
      <c r="AA2812" s="2">
        <v>0</v>
      </c>
    </row>
    <row r="2813" spans="1:27" ht="15" customHeight="1" x14ac:dyDescent="0.25">
      <c r="A2813" s="75" t="str">
        <f t="shared" si="129"/>
        <v>LETFSX6.3</v>
      </c>
      <c r="B2813" s="75">
        <f>VLOOKUP(L2813,Mapping!D:F,3,0)</f>
        <v>6.3</v>
      </c>
      <c r="C2813" s="75" t="str">
        <f>VLOOKUP(L2813,Mapping!D:G,4,0)</f>
        <v>Mirror</v>
      </c>
      <c r="D2813" s="78">
        <f t="shared" si="130"/>
        <v>-1.52928E-2</v>
      </c>
      <c r="E2813" s="78">
        <f t="shared" si="131"/>
        <v>-1.52928E-2</v>
      </c>
      <c r="F2813" s="76">
        <f>VLOOKUP(L2813,Mapping!D:H,5,0)</f>
        <v>0</v>
      </c>
      <c r="G2813" s="1" t="s">
        <v>648</v>
      </c>
      <c r="H2813" s="1" t="s">
        <v>482</v>
      </c>
      <c r="I2813" s="1" t="s">
        <v>485</v>
      </c>
      <c r="J2813" s="6">
        <v>550000</v>
      </c>
      <c r="K2813" s="1" t="s">
        <v>752</v>
      </c>
      <c r="L2813" s="6">
        <v>553135</v>
      </c>
      <c r="M2813" s="2">
        <v>0</v>
      </c>
      <c r="N2813" s="1" t="s">
        <v>929</v>
      </c>
      <c r="O2813" s="1" t="s">
        <v>651</v>
      </c>
      <c r="P2813" s="2">
        <v>0</v>
      </c>
      <c r="Q2813" s="2">
        <v>0</v>
      </c>
      <c r="R2813" s="2">
        <v>-152928</v>
      </c>
      <c r="S2813" s="2">
        <v>0</v>
      </c>
      <c r="T2813" s="2">
        <v>-152928</v>
      </c>
      <c r="U2813" s="2">
        <v>0</v>
      </c>
      <c r="V2813" s="2">
        <v>0</v>
      </c>
      <c r="W2813" s="2">
        <v>0</v>
      </c>
      <c r="X2813" s="2">
        <v>-152928</v>
      </c>
      <c r="Y2813" s="2">
        <v>0</v>
      </c>
      <c r="Z2813" s="2">
        <v>-152928</v>
      </c>
      <c r="AA2813" s="2">
        <v>0</v>
      </c>
    </row>
    <row r="2814" spans="1:27" ht="15" customHeight="1" x14ac:dyDescent="0.25">
      <c r="A2814" s="75" t="str">
        <f t="shared" si="129"/>
        <v>LETFSX6.3</v>
      </c>
      <c r="B2814" s="75">
        <f>VLOOKUP(L2814,Mapping!D:F,3,0)</f>
        <v>6.3</v>
      </c>
      <c r="C2814" s="75" t="str">
        <f>VLOOKUP(L2814,Mapping!D:G,4,0)</f>
        <v>Accrual</v>
      </c>
      <c r="D2814" s="78">
        <f t="shared" si="130"/>
        <v>-2.4262904999999998E-2</v>
      </c>
      <c r="E2814" s="78">
        <f t="shared" si="131"/>
        <v>-2.4262904999999998E-2</v>
      </c>
      <c r="F2814" s="76">
        <f>VLOOKUP(L2814,Mapping!D:H,5,0)</f>
        <v>0</v>
      </c>
      <c r="G2814" s="1" t="s">
        <v>648</v>
      </c>
      <c r="H2814" s="1" t="s">
        <v>482</v>
      </c>
      <c r="I2814" s="1" t="s">
        <v>485</v>
      </c>
      <c r="J2814" s="6">
        <v>550000</v>
      </c>
      <c r="K2814" s="1" t="s">
        <v>752</v>
      </c>
      <c r="L2814" s="6">
        <v>553171</v>
      </c>
      <c r="M2814" s="2">
        <v>0</v>
      </c>
      <c r="N2814" s="1" t="s">
        <v>759</v>
      </c>
      <c r="O2814" s="1" t="s">
        <v>651</v>
      </c>
      <c r="P2814" s="2">
        <v>0</v>
      </c>
      <c r="Q2814" s="2">
        <v>0</v>
      </c>
      <c r="R2814" s="2">
        <v>-242629.05</v>
      </c>
      <c r="S2814" s="2">
        <v>0</v>
      </c>
      <c r="T2814" s="2">
        <v>-242629.05</v>
      </c>
      <c r="U2814" s="2">
        <v>0</v>
      </c>
      <c r="V2814" s="2">
        <v>0</v>
      </c>
      <c r="W2814" s="2">
        <v>0</v>
      </c>
      <c r="X2814" s="2">
        <v>-242629.05</v>
      </c>
      <c r="Y2814" s="2">
        <v>0</v>
      </c>
      <c r="Z2814" s="2">
        <v>-242629.05</v>
      </c>
      <c r="AA2814" s="2">
        <v>0</v>
      </c>
    </row>
    <row r="2815" spans="1:27" ht="15" customHeight="1" x14ac:dyDescent="0.25">
      <c r="A2815" s="75" t="str">
        <f t="shared" si="129"/>
        <v>LETFSX6.3</v>
      </c>
      <c r="B2815" s="75">
        <f>VLOOKUP(L2815,Mapping!D:F,3,0)</f>
        <v>6.3</v>
      </c>
      <c r="C2815" s="75" t="str">
        <f>VLOOKUP(L2815,Mapping!D:G,4,0)</f>
        <v>Mirror</v>
      </c>
      <c r="D2815" s="78">
        <f t="shared" si="130"/>
        <v>-5.0355086E-2</v>
      </c>
      <c r="E2815" s="78">
        <f t="shared" si="131"/>
        <v>-5.0355086E-2</v>
      </c>
      <c r="F2815" s="76">
        <f>VLOOKUP(L2815,Mapping!D:H,5,0)</f>
        <v>0</v>
      </c>
      <c r="G2815" s="1" t="s">
        <v>648</v>
      </c>
      <c r="H2815" s="1" t="s">
        <v>482</v>
      </c>
      <c r="I2815" s="1" t="s">
        <v>485</v>
      </c>
      <c r="J2815" s="6">
        <v>550000</v>
      </c>
      <c r="K2815" s="1" t="s">
        <v>752</v>
      </c>
      <c r="L2815" s="6">
        <v>553180</v>
      </c>
      <c r="M2815" s="2">
        <v>0</v>
      </c>
      <c r="N2815" s="1" t="s">
        <v>761</v>
      </c>
      <c r="O2815" s="1" t="s">
        <v>651</v>
      </c>
      <c r="P2815" s="2">
        <v>0</v>
      </c>
      <c r="Q2815" s="2">
        <v>0</v>
      </c>
      <c r="R2815" s="2">
        <v>-503550.86</v>
      </c>
      <c r="S2815" s="2">
        <v>0</v>
      </c>
      <c r="T2815" s="2">
        <v>-503550.86</v>
      </c>
      <c r="U2815" s="2">
        <v>0</v>
      </c>
      <c r="V2815" s="2">
        <v>0</v>
      </c>
      <c r="W2815" s="2">
        <v>0</v>
      </c>
      <c r="X2815" s="2">
        <v>-503550.86</v>
      </c>
      <c r="Y2815" s="2">
        <v>0</v>
      </c>
      <c r="Z2815" s="2">
        <v>-503550.86</v>
      </c>
      <c r="AA2815" s="2">
        <v>0</v>
      </c>
    </row>
    <row r="2816" spans="1:27" ht="15" customHeight="1" x14ac:dyDescent="0.25">
      <c r="A2816" s="75" t="str">
        <f t="shared" si="129"/>
        <v>LETFSX6.3</v>
      </c>
      <c r="B2816" s="75">
        <f>VLOOKUP(L2816,Mapping!D:F,3,0)</f>
        <v>6.3</v>
      </c>
      <c r="C2816" s="75" t="str">
        <f>VLOOKUP(L2816,Mapping!D:G,4,0)</f>
        <v>Accrual</v>
      </c>
      <c r="D2816" s="78">
        <f t="shared" si="130"/>
        <v>-2.4262904999999998E-2</v>
      </c>
      <c r="E2816" s="78">
        <f t="shared" si="131"/>
        <v>-2.4262904999999998E-2</v>
      </c>
      <c r="F2816" s="76">
        <f>VLOOKUP(L2816,Mapping!D:H,5,0)</f>
        <v>0</v>
      </c>
      <c r="G2816" s="1" t="s">
        <v>648</v>
      </c>
      <c r="H2816" s="1" t="s">
        <v>482</v>
      </c>
      <c r="I2816" s="1" t="s">
        <v>485</v>
      </c>
      <c r="J2816" s="6">
        <v>550000</v>
      </c>
      <c r="K2816" s="1" t="s">
        <v>752</v>
      </c>
      <c r="L2816" s="6">
        <v>553202</v>
      </c>
      <c r="M2816" s="2">
        <v>0</v>
      </c>
      <c r="N2816" s="1" t="s">
        <v>764</v>
      </c>
      <c r="O2816" s="1" t="s">
        <v>651</v>
      </c>
      <c r="P2816" s="2">
        <v>0</v>
      </c>
      <c r="Q2816" s="2">
        <v>0</v>
      </c>
      <c r="R2816" s="2">
        <v>-242629.05</v>
      </c>
      <c r="S2816" s="2">
        <v>0</v>
      </c>
      <c r="T2816" s="2">
        <v>-242629.05</v>
      </c>
      <c r="U2816" s="2">
        <v>0</v>
      </c>
      <c r="V2816" s="2">
        <v>0</v>
      </c>
      <c r="W2816" s="2">
        <v>0</v>
      </c>
      <c r="X2816" s="2">
        <v>-242629.05</v>
      </c>
      <c r="Y2816" s="2">
        <v>0</v>
      </c>
      <c r="Z2816" s="2">
        <v>-242629.05</v>
      </c>
      <c r="AA2816" s="2">
        <v>0</v>
      </c>
    </row>
    <row r="2817" spans="1:27" ht="15" customHeight="1" x14ac:dyDescent="0.25">
      <c r="A2817" s="75" t="str">
        <f t="shared" si="129"/>
        <v>LETFSX6.3</v>
      </c>
      <c r="B2817" s="75">
        <f>VLOOKUP(L2817,Mapping!D:F,3,0)</f>
        <v>6.3</v>
      </c>
      <c r="C2817" s="75" t="str">
        <f>VLOOKUP(L2817,Mapping!D:G,4,0)</f>
        <v>Mirror</v>
      </c>
      <c r="D2817" s="78">
        <f t="shared" si="130"/>
        <v>4.7085000000000001E-5</v>
      </c>
      <c r="E2817" s="78">
        <f t="shared" si="131"/>
        <v>4.7085000000000001E-5</v>
      </c>
      <c r="F2817" s="76">
        <f>VLOOKUP(L2817,Mapping!D:H,5,0)</f>
        <v>0</v>
      </c>
      <c r="G2817" s="1" t="s">
        <v>648</v>
      </c>
      <c r="H2817" s="1" t="s">
        <v>482</v>
      </c>
      <c r="I2817" s="1" t="s">
        <v>485</v>
      </c>
      <c r="J2817" s="6">
        <v>550000</v>
      </c>
      <c r="K2817" s="1" t="s">
        <v>752</v>
      </c>
      <c r="L2817" s="6">
        <v>553208</v>
      </c>
      <c r="M2817" s="2">
        <v>0</v>
      </c>
      <c r="N2817" s="1" t="s">
        <v>765</v>
      </c>
      <c r="O2817" s="1" t="s">
        <v>651</v>
      </c>
      <c r="P2817" s="2">
        <v>0</v>
      </c>
      <c r="Q2817" s="2">
        <v>0</v>
      </c>
      <c r="R2817" s="2">
        <v>0</v>
      </c>
      <c r="S2817" s="2">
        <v>470.85</v>
      </c>
      <c r="T2817" s="2">
        <v>0</v>
      </c>
      <c r="U2817" s="2">
        <v>470.85</v>
      </c>
      <c r="V2817" s="2">
        <v>0</v>
      </c>
      <c r="W2817" s="2">
        <v>0</v>
      </c>
      <c r="X2817" s="2">
        <v>0</v>
      </c>
      <c r="Y2817" s="2">
        <v>470.85</v>
      </c>
      <c r="Z2817" s="2">
        <v>0</v>
      </c>
      <c r="AA2817" s="2">
        <v>470.85</v>
      </c>
    </row>
    <row r="2818" spans="1:27" ht="15" customHeight="1" x14ac:dyDescent="0.25">
      <c r="A2818" s="75" t="str">
        <f t="shared" si="129"/>
        <v>LETFSX6.3</v>
      </c>
      <c r="B2818" s="75">
        <f>VLOOKUP(L2818,Mapping!D:F,3,0)</f>
        <v>6.3</v>
      </c>
      <c r="C2818" s="75" t="str">
        <f>VLOOKUP(L2818,Mapping!D:G,4,0)</f>
        <v>Mirror</v>
      </c>
      <c r="D2818" s="78">
        <f t="shared" si="130"/>
        <v>-4.7199999999999998E-4</v>
      </c>
      <c r="E2818" s="78">
        <f t="shared" si="131"/>
        <v>-4.7199999999999998E-4</v>
      </c>
      <c r="F2818" s="76">
        <f>VLOOKUP(L2818,Mapping!D:H,5,0)</f>
        <v>0</v>
      </c>
      <c r="G2818" s="1" t="s">
        <v>648</v>
      </c>
      <c r="H2818" s="1" t="s">
        <v>482</v>
      </c>
      <c r="I2818" s="1" t="s">
        <v>485</v>
      </c>
      <c r="J2818" s="6">
        <v>550000</v>
      </c>
      <c r="K2818" s="1" t="s">
        <v>752</v>
      </c>
      <c r="L2818" s="6">
        <v>553213</v>
      </c>
      <c r="M2818" s="2">
        <v>0</v>
      </c>
      <c r="N2818" s="1" t="s">
        <v>766</v>
      </c>
      <c r="O2818" s="1" t="s">
        <v>651</v>
      </c>
      <c r="P2818" s="2">
        <v>0</v>
      </c>
      <c r="Q2818" s="2">
        <v>0</v>
      </c>
      <c r="R2818" s="2">
        <v>-4720</v>
      </c>
      <c r="S2818" s="2">
        <v>0</v>
      </c>
      <c r="T2818" s="2">
        <v>-4720</v>
      </c>
      <c r="U2818" s="2">
        <v>0</v>
      </c>
      <c r="V2818" s="2">
        <v>0</v>
      </c>
      <c r="W2818" s="2">
        <v>0</v>
      </c>
      <c r="X2818" s="2">
        <v>-4720</v>
      </c>
      <c r="Y2818" s="2">
        <v>0</v>
      </c>
      <c r="Z2818" s="2">
        <v>-4720</v>
      </c>
      <c r="AA2818" s="2">
        <v>0</v>
      </c>
    </row>
    <row r="2819" spans="1:27" ht="15" customHeight="1" x14ac:dyDescent="0.25">
      <c r="A2819" s="75" t="str">
        <f t="shared" si="129"/>
        <v>LETFSX6.3</v>
      </c>
      <c r="B2819" s="75">
        <f>VLOOKUP(L2819,Mapping!D:F,3,0)</f>
        <v>6.3</v>
      </c>
      <c r="C2819" s="75" t="str">
        <f>VLOOKUP(L2819,Mapping!D:G,4,0)</f>
        <v>Mirror</v>
      </c>
      <c r="D2819" s="78">
        <f t="shared" si="130"/>
        <v>-3.1948499999999999E-4</v>
      </c>
      <c r="E2819" s="78">
        <f t="shared" si="131"/>
        <v>-3.1948499999999999E-4</v>
      </c>
      <c r="F2819" s="76">
        <f>VLOOKUP(L2819,Mapping!D:H,5,0)</f>
        <v>0</v>
      </c>
      <c r="G2819" s="1" t="s">
        <v>648</v>
      </c>
      <c r="H2819" s="1" t="s">
        <v>482</v>
      </c>
      <c r="I2819" s="1" t="s">
        <v>485</v>
      </c>
      <c r="J2819" s="6">
        <v>550000</v>
      </c>
      <c r="K2819" s="1" t="s">
        <v>752</v>
      </c>
      <c r="L2819" s="6">
        <v>553219</v>
      </c>
      <c r="M2819" s="2">
        <v>0</v>
      </c>
      <c r="N2819" s="1" t="s">
        <v>951</v>
      </c>
      <c r="O2819" s="1" t="s">
        <v>651</v>
      </c>
      <c r="P2819" s="2">
        <v>0</v>
      </c>
      <c r="Q2819" s="2">
        <v>0</v>
      </c>
      <c r="R2819" s="2">
        <v>-3194.85</v>
      </c>
      <c r="S2819" s="2">
        <v>0</v>
      </c>
      <c r="T2819" s="2">
        <v>-3194.85</v>
      </c>
      <c r="U2819" s="2">
        <v>0</v>
      </c>
      <c r="V2819" s="2">
        <v>0</v>
      </c>
      <c r="W2819" s="2">
        <v>0</v>
      </c>
      <c r="X2819" s="2">
        <v>-3194.85</v>
      </c>
      <c r="Y2819" s="2">
        <v>0</v>
      </c>
      <c r="Z2819" s="2">
        <v>-3194.85</v>
      </c>
      <c r="AA2819" s="2">
        <v>0</v>
      </c>
    </row>
    <row r="2820" spans="1:27" ht="15" customHeight="1" x14ac:dyDescent="0.25">
      <c r="A2820" s="75" t="str">
        <f t="shared" ref="A2820:A2883" si="132">H2820&amp;B2820</f>
        <v>LETFSX6.3</v>
      </c>
      <c r="B2820" s="75">
        <f>VLOOKUP(L2820,Mapping!D:F,3,0)</f>
        <v>6.3</v>
      </c>
      <c r="C2820" s="75" t="str">
        <f>VLOOKUP(L2820,Mapping!D:G,4,0)</f>
        <v>Accrual</v>
      </c>
      <c r="D2820" s="78">
        <f t="shared" ref="D2820:D2883" si="133">(X2820+Y2820)/10000000</f>
        <v>-0.14557742800000001</v>
      </c>
      <c r="E2820" s="78">
        <f t="shared" ref="E2820:E2883" si="134">(Z2820+AA2820)/10000000</f>
        <v>-0.14557742800000001</v>
      </c>
      <c r="F2820" s="76">
        <f>VLOOKUP(L2820,Mapping!D:H,5,0)</f>
        <v>0</v>
      </c>
      <c r="G2820" s="1" t="s">
        <v>648</v>
      </c>
      <c r="H2820" s="1" t="s">
        <v>482</v>
      </c>
      <c r="I2820" s="1" t="s">
        <v>485</v>
      </c>
      <c r="J2820" s="6">
        <v>550000</v>
      </c>
      <c r="K2820" s="1" t="s">
        <v>752</v>
      </c>
      <c r="L2820" s="6">
        <v>553273</v>
      </c>
      <c r="M2820" s="2">
        <v>0</v>
      </c>
      <c r="N2820" s="1" t="s">
        <v>930</v>
      </c>
      <c r="O2820" s="1" t="s">
        <v>651</v>
      </c>
      <c r="P2820" s="2">
        <v>0</v>
      </c>
      <c r="Q2820" s="2">
        <v>0</v>
      </c>
      <c r="R2820" s="2">
        <v>-1455774.28</v>
      </c>
      <c r="S2820" s="2">
        <v>0</v>
      </c>
      <c r="T2820" s="2">
        <v>-1455774.28</v>
      </c>
      <c r="U2820" s="2">
        <v>0</v>
      </c>
      <c r="V2820" s="2">
        <v>0</v>
      </c>
      <c r="W2820" s="2">
        <v>0</v>
      </c>
      <c r="X2820" s="2">
        <v>-1455774.28</v>
      </c>
      <c r="Y2820" s="2">
        <v>0</v>
      </c>
      <c r="Z2820" s="2">
        <v>-1455774.28</v>
      </c>
      <c r="AA2820" s="2">
        <v>0</v>
      </c>
    </row>
    <row r="2821" spans="1:27" ht="15" customHeight="1" x14ac:dyDescent="0.25">
      <c r="A2821" s="75" t="str">
        <f t="shared" si="132"/>
        <v>LETFSX6.3</v>
      </c>
      <c r="B2821" s="75">
        <f>VLOOKUP(L2821,Mapping!D:F,3,0)</f>
        <v>6.3</v>
      </c>
      <c r="C2821" s="75" t="str">
        <f>VLOOKUP(L2821,Mapping!D:G,4,0)</f>
        <v>Accrual</v>
      </c>
      <c r="D2821" s="78">
        <f t="shared" si="133"/>
        <v>-2.4262904999999998E-2</v>
      </c>
      <c r="E2821" s="78">
        <f t="shared" si="134"/>
        <v>-2.4262904999999998E-2</v>
      </c>
      <c r="F2821" s="76">
        <f>VLOOKUP(L2821,Mapping!D:H,5,0)</f>
        <v>0</v>
      </c>
      <c r="G2821" s="1" t="s">
        <v>648</v>
      </c>
      <c r="H2821" s="1" t="s">
        <v>482</v>
      </c>
      <c r="I2821" s="1" t="s">
        <v>485</v>
      </c>
      <c r="J2821" s="6">
        <v>550000</v>
      </c>
      <c r="K2821" s="1" t="s">
        <v>752</v>
      </c>
      <c r="L2821" s="6">
        <v>554526</v>
      </c>
      <c r="M2821" s="2">
        <v>0</v>
      </c>
      <c r="N2821" s="1" t="s">
        <v>767</v>
      </c>
      <c r="O2821" s="1" t="s">
        <v>651</v>
      </c>
      <c r="P2821" s="2">
        <v>0</v>
      </c>
      <c r="Q2821" s="2">
        <v>0</v>
      </c>
      <c r="R2821" s="2">
        <v>-242629.05</v>
      </c>
      <c r="S2821" s="2">
        <v>0</v>
      </c>
      <c r="T2821" s="2">
        <v>-242629.05</v>
      </c>
      <c r="U2821" s="2">
        <v>0</v>
      </c>
      <c r="V2821" s="2">
        <v>0</v>
      </c>
      <c r="W2821" s="2">
        <v>0</v>
      </c>
      <c r="X2821" s="2">
        <v>-242629.05</v>
      </c>
      <c r="Y2821" s="2">
        <v>0</v>
      </c>
      <c r="Z2821" s="2">
        <v>-242629.05</v>
      </c>
      <c r="AA2821" s="2">
        <v>0</v>
      </c>
    </row>
    <row r="2822" spans="1:27" ht="15" customHeight="1" x14ac:dyDescent="0.25">
      <c r="A2822" s="75" t="str">
        <f t="shared" si="132"/>
        <v>LETFSX6.3</v>
      </c>
      <c r="B2822" s="75">
        <f>VLOOKUP(L2822,Mapping!D:F,3,0)</f>
        <v>6.3</v>
      </c>
      <c r="C2822" s="75" t="str">
        <f>VLOOKUP(L2822,Mapping!D:G,4,0)</f>
        <v>Mirror</v>
      </c>
      <c r="D2822" s="78">
        <f t="shared" si="133"/>
        <v>-2.3599999999999999E-4</v>
      </c>
      <c r="E2822" s="78">
        <f t="shared" si="134"/>
        <v>-2.3599999999999999E-4</v>
      </c>
      <c r="F2822" s="76">
        <f>VLOOKUP(L2822,Mapping!D:H,5,0)</f>
        <v>0</v>
      </c>
      <c r="G2822" s="1" t="s">
        <v>648</v>
      </c>
      <c r="H2822" s="1" t="s">
        <v>482</v>
      </c>
      <c r="I2822" s="1" t="s">
        <v>485</v>
      </c>
      <c r="J2822" s="6">
        <v>550000</v>
      </c>
      <c r="K2822" s="1" t="s">
        <v>752</v>
      </c>
      <c r="L2822" s="6">
        <v>555104</v>
      </c>
      <c r="M2822" s="2">
        <v>0</v>
      </c>
      <c r="N2822" s="1" t="s">
        <v>769</v>
      </c>
      <c r="O2822" s="1" t="s">
        <v>651</v>
      </c>
      <c r="P2822" s="2">
        <v>0</v>
      </c>
      <c r="Q2822" s="2">
        <v>0</v>
      </c>
      <c r="R2822" s="2">
        <v>-2360</v>
      </c>
      <c r="S2822" s="2">
        <v>0</v>
      </c>
      <c r="T2822" s="2">
        <v>-2360</v>
      </c>
      <c r="U2822" s="2">
        <v>0</v>
      </c>
      <c r="V2822" s="2">
        <v>0</v>
      </c>
      <c r="W2822" s="2">
        <v>0</v>
      </c>
      <c r="X2822" s="2">
        <v>-2360</v>
      </c>
      <c r="Y2822" s="2">
        <v>0</v>
      </c>
      <c r="Z2822" s="2">
        <v>-2360</v>
      </c>
      <c r="AA2822" s="2">
        <v>0</v>
      </c>
    </row>
    <row r="2823" spans="1:27" ht="15" customHeight="1" x14ac:dyDescent="0.25">
      <c r="A2823" s="75" t="str">
        <f t="shared" si="132"/>
        <v>LETFSX6.3</v>
      </c>
      <c r="B2823" s="75">
        <f>VLOOKUP(L2823,Mapping!D:F,3,0)</f>
        <v>6.3</v>
      </c>
      <c r="C2823" s="75" t="str">
        <f>VLOOKUP(L2823,Mapping!D:G,4,0)</f>
        <v>Mirror</v>
      </c>
      <c r="D2823" s="78">
        <f t="shared" si="133"/>
        <v>-4.7085000000000001E-5</v>
      </c>
      <c r="E2823" s="78">
        <f t="shared" si="134"/>
        <v>-4.7085000000000001E-5</v>
      </c>
      <c r="F2823" s="76">
        <f>VLOOKUP(L2823,Mapping!D:H,5,0)</f>
        <v>0</v>
      </c>
      <c r="G2823" s="1" t="s">
        <v>648</v>
      </c>
      <c r="H2823" s="1" t="s">
        <v>482</v>
      </c>
      <c r="I2823" s="1" t="s">
        <v>485</v>
      </c>
      <c r="J2823" s="6">
        <v>550000</v>
      </c>
      <c r="K2823" s="1" t="s">
        <v>752</v>
      </c>
      <c r="L2823" s="6">
        <v>555157</v>
      </c>
      <c r="M2823" s="2">
        <v>0</v>
      </c>
      <c r="N2823" s="1" t="s">
        <v>770</v>
      </c>
      <c r="O2823" s="1" t="s">
        <v>651</v>
      </c>
      <c r="P2823" s="2">
        <v>0</v>
      </c>
      <c r="Q2823" s="2">
        <v>0</v>
      </c>
      <c r="R2823" s="2">
        <v>-470.85</v>
      </c>
      <c r="S2823" s="2">
        <v>0</v>
      </c>
      <c r="T2823" s="2">
        <v>-470.85</v>
      </c>
      <c r="U2823" s="2">
        <v>0</v>
      </c>
      <c r="V2823" s="2">
        <v>0</v>
      </c>
      <c r="W2823" s="2">
        <v>0</v>
      </c>
      <c r="X2823" s="2">
        <v>-470.85</v>
      </c>
      <c r="Y2823" s="2">
        <v>0</v>
      </c>
      <c r="Z2823" s="2">
        <v>-470.85</v>
      </c>
      <c r="AA2823" s="2">
        <v>0</v>
      </c>
    </row>
    <row r="2824" spans="1:27" ht="15" customHeight="1" x14ac:dyDescent="0.25">
      <c r="A2824" s="75" t="str">
        <f t="shared" si="132"/>
        <v>LETFSX6.3</v>
      </c>
      <c r="B2824" s="75">
        <f>VLOOKUP(L2824,Mapping!D:F,3,0)</f>
        <v>6.3</v>
      </c>
      <c r="C2824" s="75" t="str">
        <f>VLOOKUP(L2824,Mapping!D:G,4,0)</f>
        <v>Mirror</v>
      </c>
      <c r="D2824" s="78">
        <f t="shared" si="133"/>
        <v>-1.23936E-4</v>
      </c>
      <c r="E2824" s="78">
        <f t="shared" si="134"/>
        <v>-1.23936E-4</v>
      </c>
      <c r="F2824" s="76">
        <f>VLOOKUP(L2824,Mapping!D:H,5,0)</f>
        <v>0</v>
      </c>
      <c r="G2824" s="1" t="s">
        <v>648</v>
      </c>
      <c r="H2824" s="1" t="s">
        <v>482</v>
      </c>
      <c r="I2824" s="1" t="s">
        <v>485</v>
      </c>
      <c r="J2824" s="6">
        <v>550000</v>
      </c>
      <c r="K2824" s="1" t="s">
        <v>752</v>
      </c>
      <c r="L2824" s="6">
        <v>555204</v>
      </c>
      <c r="M2824" s="2">
        <v>0</v>
      </c>
      <c r="N2824" s="1" t="s">
        <v>771</v>
      </c>
      <c r="O2824" s="1" t="s">
        <v>651</v>
      </c>
      <c r="P2824" s="2">
        <v>0</v>
      </c>
      <c r="Q2824" s="2">
        <v>0</v>
      </c>
      <c r="R2824" s="2">
        <v>-1239.3600000000001</v>
      </c>
      <c r="S2824" s="2">
        <v>0</v>
      </c>
      <c r="T2824" s="2">
        <v>-1239.3600000000001</v>
      </c>
      <c r="U2824" s="2">
        <v>0</v>
      </c>
      <c r="V2824" s="2">
        <v>0</v>
      </c>
      <c r="W2824" s="2">
        <v>0</v>
      </c>
      <c r="X2824" s="2">
        <v>-1239.3600000000001</v>
      </c>
      <c r="Y2824" s="2">
        <v>0</v>
      </c>
      <c r="Z2824" s="2">
        <v>-1239.3600000000001</v>
      </c>
      <c r="AA2824" s="2">
        <v>0</v>
      </c>
    </row>
    <row r="2825" spans="1:27" ht="15" customHeight="1" x14ac:dyDescent="0.25">
      <c r="A2825" s="75" t="str">
        <f t="shared" si="132"/>
        <v>LETFSX6.1</v>
      </c>
      <c r="B2825" s="75">
        <f>VLOOKUP(L2825,Mapping!D:F,3,0)</f>
        <v>6.1</v>
      </c>
      <c r="C2825" s="75" t="str">
        <f>VLOOKUP(L2825,Mapping!D:G,4,0)</f>
        <v>Accrual</v>
      </c>
      <c r="D2825" s="78">
        <f t="shared" si="133"/>
        <v>-2.1836619999999998E-3</v>
      </c>
      <c r="E2825" s="78">
        <f t="shared" si="134"/>
        <v>-2.1836619999999998E-3</v>
      </c>
      <c r="F2825" s="76">
        <f>VLOOKUP(L2825,Mapping!D:H,5,0)</f>
        <v>0</v>
      </c>
      <c r="G2825" s="1" t="s">
        <v>648</v>
      </c>
      <c r="H2825" s="1" t="s">
        <v>482</v>
      </c>
      <c r="I2825" s="1" t="s">
        <v>485</v>
      </c>
      <c r="J2825" s="6">
        <v>550000</v>
      </c>
      <c r="K2825" s="1" t="s">
        <v>752</v>
      </c>
      <c r="L2825" s="6">
        <v>555597</v>
      </c>
      <c r="M2825" s="2">
        <v>0</v>
      </c>
      <c r="N2825" s="1" t="s">
        <v>772</v>
      </c>
      <c r="O2825" s="1" t="s">
        <v>651</v>
      </c>
      <c r="P2825" s="2">
        <v>0</v>
      </c>
      <c r="Q2825" s="2">
        <v>0</v>
      </c>
      <c r="R2825" s="2">
        <v>-21836.62</v>
      </c>
      <c r="S2825" s="2">
        <v>0</v>
      </c>
      <c r="T2825" s="2">
        <v>-21836.62</v>
      </c>
      <c r="U2825" s="2">
        <v>0</v>
      </c>
      <c r="V2825" s="2">
        <v>0</v>
      </c>
      <c r="W2825" s="2">
        <v>0</v>
      </c>
      <c r="X2825" s="2">
        <v>-21836.62</v>
      </c>
      <c r="Y2825" s="2">
        <v>0</v>
      </c>
      <c r="Z2825" s="2">
        <v>-21836.62</v>
      </c>
      <c r="AA2825" s="2">
        <v>0</v>
      </c>
    </row>
    <row r="2826" spans="1:27" ht="15" customHeight="1" x14ac:dyDescent="0.25">
      <c r="A2826" s="75" t="str">
        <f t="shared" si="132"/>
        <v>LETFSX6.1</v>
      </c>
      <c r="B2826" s="75">
        <f>VLOOKUP(L2826,Mapping!D:F,3,0)</f>
        <v>6.1</v>
      </c>
      <c r="C2826" s="75" t="str">
        <f>VLOOKUP(L2826,Mapping!D:G,4,0)</f>
        <v>Accrual</v>
      </c>
      <c r="D2826" s="78">
        <f t="shared" si="133"/>
        <v>-2.1836619999999998E-3</v>
      </c>
      <c r="E2826" s="78">
        <f t="shared" si="134"/>
        <v>-2.1836619999999998E-3</v>
      </c>
      <c r="F2826" s="76">
        <f>VLOOKUP(L2826,Mapping!D:H,5,0)</f>
        <v>0</v>
      </c>
      <c r="G2826" s="1" t="s">
        <v>648</v>
      </c>
      <c r="H2826" s="1" t="s">
        <v>482</v>
      </c>
      <c r="I2826" s="1" t="s">
        <v>485</v>
      </c>
      <c r="J2826" s="6">
        <v>550000</v>
      </c>
      <c r="K2826" s="1" t="s">
        <v>752</v>
      </c>
      <c r="L2826" s="6">
        <v>555598</v>
      </c>
      <c r="M2826" s="2">
        <v>0</v>
      </c>
      <c r="N2826" s="1" t="s">
        <v>773</v>
      </c>
      <c r="O2826" s="1" t="s">
        <v>651</v>
      </c>
      <c r="P2826" s="2">
        <v>0</v>
      </c>
      <c r="Q2826" s="2">
        <v>0</v>
      </c>
      <c r="R2826" s="2">
        <v>-21836.62</v>
      </c>
      <c r="S2826" s="2">
        <v>0</v>
      </c>
      <c r="T2826" s="2">
        <v>-21836.62</v>
      </c>
      <c r="U2826" s="2">
        <v>0</v>
      </c>
      <c r="V2826" s="2">
        <v>0</v>
      </c>
      <c r="W2826" s="2">
        <v>0</v>
      </c>
      <c r="X2826" s="2">
        <v>-21836.62</v>
      </c>
      <c r="Y2826" s="2">
        <v>0</v>
      </c>
      <c r="Z2826" s="2">
        <v>-21836.62</v>
      </c>
      <c r="AA2826" s="2">
        <v>0</v>
      </c>
    </row>
    <row r="2827" spans="1:27" ht="15" customHeight="1" x14ac:dyDescent="0.25">
      <c r="A2827" s="75" t="str">
        <f t="shared" si="132"/>
        <v>LETFSX6.1</v>
      </c>
      <c r="B2827" s="75">
        <f>VLOOKUP(L2827,Mapping!D:F,3,0)</f>
        <v>6.1</v>
      </c>
      <c r="C2827" s="75" t="str">
        <f>VLOOKUP(L2827,Mapping!D:G,4,0)</f>
        <v>Accrual</v>
      </c>
      <c r="D2827" s="78">
        <f t="shared" si="133"/>
        <v>4.8579999999999999E-6</v>
      </c>
      <c r="E2827" s="78">
        <f t="shared" si="134"/>
        <v>4.8579999999999999E-6</v>
      </c>
      <c r="F2827" s="76">
        <f>VLOOKUP(L2827,Mapping!D:H,5,0)</f>
        <v>0</v>
      </c>
      <c r="G2827" s="1" t="s">
        <v>648</v>
      </c>
      <c r="H2827" s="1" t="s">
        <v>482</v>
      </c>
      <c r="I2827" s="1" t="s">
        <v>485</v>
      </c>
      <c r="J2827" s="6">
        <v>550000</v>
      </c>
      <c r="K2827" s="1" t="s">
        <v>752</v>
      </c>
      <c r="L2827" s="6">
        <v>555619</v>
      </c>
      <c r="M2827" s="2">
        <v>0</v>
      </c>
      <c r="N2827" s="1" t="s">
        <v>931</v>
      </c>
      <c r="O2827" s="1" t="s">
        <v>651</v>
      </c>
      <c r="P2827" s="2">
        <v>0</v>
      </c>
      <c r="Q2827" s="2">
        <v>0</v>
      </c>
      <c r="R2827" s="2">
        <v>0</v>
      </c>
      <c r="S2827" s="2">
        <v>48.58</v>
      </c>
      <c r="T2827" s="2">
        <v>0</v>
      </c>
      <c r="U2827" s="2">
        <v>48.58</v>
      </c>
      <c r="V2827" s="2">
        <v>0</v>
      </c>
      <c r="W2827" s="2">
        <v>0</v>
      </c>
      <c r="X2827" s="2">
        <v>0</v>
      </c>
      <c r="Y2827" s="2">
        <v>48.58</v>
      </c>
      <c r="Z2827" s="2">
        <v>0</v>
      </c>
      <c r="AA2827" s="2">
        <v>48.58</v>
      </c>
    </row>
    <row r="2828" spans="1:27" ht="15" customHeight="1" x14ac:dyDescent="0.25">
      <c r="A2828" s="75" t="str">
        <f t="shared" si="132"/>
        <v>LETFSX6.1</v>
      </c>
      <c r="B2828" s="75">
        <f>VLOOKUP(L2828,Mapping!D:F,3,0)</f>
        <v>6.1</v>
      </c>
      <c r="C2828" s="75" t="str">
        <f>VLOOKUP(L2828,Mapping!D:G,4,0)</f>
        <v>Accrual</v>
      </c>
      <c r="D2828" s="78">
        <f t="shared" si="133"/>
        <v>4.8579999999999999E-6</v>
      </c>
      <c r="E2828" s="78">
        <f t="shared" si="134"/>
        <v>4.8579999999999999E-6</v>
      </c>
      <c r="F2828" s="76">
        <f>VLOOKUP(L2828,Mapping!D:H,5,0)</f>
        <v>0</v>
      </c>
      <c r="G2828" s="1" t="s">
        <v>648</v>
      </c>
      <c r="H2828" s="1" t="s">
        <v>482</v>
      </c>
      <c r="I2828" s="1" t="s">
        <v>485</v>
      </c>
      <c r="J2828" s="6">
        <v>550000</v>
      </c>
      <c r="K2828" s="1" t="s">
        <v>752</v>
      </c>
      <c r="L2828" s="6">
        <v>555620</v>
      </c>
      <c r="M2828" s="2">
        <v>0</v>
      </c>
      <c r="N2828" s="1" t="s">
        <v>932</v>
      </c>
      <c r="O2828" s="1" t="s">
        <v>651</v>
      </c>
      <c r="P2828" s="2">
        <v>0</v>
      </c>
      <c r="Q2828" s="2">
        <v>0</v>
      </c>
      <c r="R2828" s="2">
        <v>0</v>
      </c>
      <c r="S2828" s="2">
        <v>48.58</v>
      </c>
      <c r="T2828" s="2">
        <v>0</v>
      </c>
      <c r="U2828" s="2">
        <v>48.58</v>
      </c>
      <c r="V2828" s="2">
        <v>0</v>
      </c>
      <c r="W2828" s="2">
        <v>0</v>
      </c>
      <c r="X2828" s="2">
        <v>0</v>
      </c>
      <c r="Y2828" s="2">
        <v>48.58</v>
      </c>
      <c r="Z2828" s="2">
        <v>0</v>
      </c>
      <c r="AA2828" s="2">
        <v>48.58</v>
      </c>
    </row>
    <row r="2829" spans="1:27" ht="15" customHeight="1" x14ac:dyDescent="0.25">
      <c r="A2829" s="75" t="str">
        <f t="shared" si="132"/>
        <v>LETFSX6.3</v>
      </c>
      <c r="B2829" s="75">
        <f>VLOOKUP(L2829,Mapping!D:F,3,0)</f>
        <v>6.3</v>
      </c>
      <c r="C2829" s="75" t="str">
        <f>VLOOKUP(L2829,Mapping!D:G,4,0)</f>
        <v>Mirror</v>
      </c>
      <c r="D2829" s="78">
        <f t="shared" si="133"/>
        <v>-1.9202999999999999E-5</v>
      </c>
      <c r="E2829" s="78">
        <f t="shared" si="134"/>
        <v>-1.9202999999999999E-5</v>
      </c>
      <c r="F2829" s="76">
        <f>VLOOKUP(L2829,Mapping!D:H,5,0)</f>
        <v>0</v>
      </c>
      <c r="G2829" s="1" t="s">
        <v>648</v>
      </c>
      <c r="H2829" s="1" t="s">
        <v>482</v>
      </c>
      <c r="I2829" s="1" t="s">
        <v>485</v>
      </c>
      <c r="J2829" s="6">
        <v>550000</v>
      </c>
      <c r="K2829" s="1" t="s">
        <v>752</v>
      </c>
      <c r="L2829" s="6">
        <v>556421</v>
      </c>
      <c r="M2829" s="2">
        <v>0</v>
      </c>
      <c r="N2829" s="1" t="s">
        <v>776</v>
      </c>
      <c r="O2829" s="1" t="s">
        <v>651</v>
      </c>
      <c r="P2829" s="2">
        <v>0</v>
      </c>
      <c r="Q2829" s="2">
        <v>0</v>
      </c>
      <c r="R2829" s="2">
        <v>-192.03</v>
      </c>
      <c r="S2829" s="2">
        <v>0</v>
      </c>
      <c r="T2829" s="2">
        <v>-192.03</v>
      </c>
      <c r="U2829" s="2">
        <v>0</v>
      </c>
      <c r="V2829" s="2">
        <v>0</v>
      </c>
      <c r="W2829" s="2">
        <v>0</v>
      </c>
      <c r="X2829" s="2">
        <v>-192.03</v>
      </c>
      <c r="Y2829" s="2">
        <v>0</v>
      </c>
      <c r="Z2829" s="2">
        <v>-192.03</v>
      </c>
      <c r="AA2829" s="2">
        <v>0</v>
      </c>
    </row>
    <row r="2830" spans="1:27" ht="15" customHeight="1" x14ac:dyDescent="0.25">
      <c r="A2830" s="75" t="str">
        <f t="shared" si="132"/>
        <v>LETFSX6.1</v>
      </c>
      <c r="B2830" s="75">
        <f>VLOOKUP(L2830,Mapping!D:F,3,0)</f>
        <v>6.1</v>
      </c>
      <c r="C2830" s="75" t="str">
        <f>VLOOKUP(L2830,Mapping!D:G,4,0)</f>
        <v>Accrual</v>
      </c>
      <c r="D2830" s="78">
        <f t="shared" si="133"/>
        <v>-2.4208745E-2</v>
      </c>
      <c r="E2830" s="78">
        <f t="shared" si="134"/>
        <v>-2.4208745E-2</v>
      </c>
      <c r="F2830" s="76">
        <f>VLOOKUP(L2830,Mapping!D:H,5,0)</f>
        <v>0</v>
      </c>
      <c r="G2830" s="1" t="s">
        <v>648</v>
      </c>
      <c r="H2830" s="1" t="s">
        <v>482</v>
      </c>
      <c r="I2830" s="1" t="s">
        <v>485</v>
      </c>
      <c r="J2830" s="6">
        <v>555100</v>
      </c>
      <c r="K2830" s="1" t="s">
        <v>777</v>
      </c>
      <c r="L2830" s="6">
        <v>555190</v>
      </c>
      <c r="M2830" s="2">
        <v>0</v>
      </c>
      <c r="N2830" s="1" t="s">
        <v>933</v>
      </c>
      <c r="O2830" s="1" t="s">
        <v>651</v>
      </c>
      <c r="P2830" s="2">
        <v>0</v>
      </c>
      <c r="Q2830" s="2">
        <v>0</v>
      </c>
      <c r="R2830" s="2">
        <v>-242087.45</v>
      </c>
      <c r="S2830" s="2">
        <v>0</v>
      </c>
      <c r="T2830" s="2">
        <v>-242087.45</v>
      </c>
      <c r="U2830" s="2">
        <v>0</v>
      </c>
      <c r="V2830" s="2">
        <v>0</v>
      </c>
      <c r="W2830" s="2">
        <v>0</v>
      </c>
      <c r="X2830" s="2">
        <v>-242087.45</v>
      </c>
      <c r="Y2830" s="2">
        <v>0</v>
      </c>
      <c r="Z2830" s="2">
        <v>-242087.45</v>
      </c>
      <c r="AA2830" s="2">
        <v>0</v>
      </c>
    </row>
    <row r="2831" spans="1:27" ht="15" customHeight="1" x14ac:dyDescent="0.25">
      <c r="A2831" s="75" t="str">
        <f t="shared" si="132"/>
        <v>LEULISIgnore</v>
      </c>
      <c r="B2831" s="75" t="str">
        <f>VLOOKUP(L2831,Mapping!D:F,3,0)</f>
        <v>Ignore</v>
      </c>
      <c r="C2831" s="75" t="str">
        <f>VLOOKUP(L2831,Mapping!D:G,4,0)</f>
        <v>Ignore</v>
      </c>
      <c r="D2831" s="78">
        <f t="shared" si="133"/>
        <v>-4.5150181810000003</v>
      </c>
      <c r="E2831" s="78">
        <f t="shared" si="134"/>
        <v>-160.09803361199999</v>
      </c>
      <c r="F2831" s="76" t="str">
        <f>VLOOKUP(L2831,Mapping!D:H,5,0)</f>
        <v>AUM</v>
      </c>
      <c r="G2831" s="1" t="s">
        <v>648</v>
      </c>
      <c r="H2831" s="1" t="s">
        <v>491</v>
      </c>
      <c r="I2831" s="1" t="s">
        <v>494</v>
      </c>
      <c r="J2831" s="6">
        <v>101000</v>
      </c>
      <c r="K2831" s="1" t="s">
        <v>806</v>
      </c>
      <c r="L2831" s="6">
        <v>101100</v>
      </c>
      <c r="M2831" s="2">
        <v>0</v>
      </c>
      <c r="N2831" s="1" t="s">
        <v>807</v>
      </c>
      <c r="O2831" s="1" t="s">
        <v>651</v>
      </c>
      <c r="P2831" s="2">
        <v>-1555830154.3099999</v>
      </c>
      <c r="Q2831" s="2">
        <v>0</v>
      </c>
      <c r="R2831" s="2">
        <v>-45150181.810000002</v>
      </c>
      <c r="S2831" s="2">
        <v>0</v>
      </c>
      <c r="T2831" s="2">
        <v>-1600980336.1199999</v>
      </c>
      <c r="U2831" s="2">
        <v>0</v>
      </c>
      <c r="V2831" s="2">
        <v>-1555830154.3099999</v>
      </c>
      <c r="W2831" s="2">
        <v>0</v>
      </c>
      <c r="X2831" s="2">
        <v>-45150181.810000002</v>
      </c>
      <c r="Y2831" s="2">
        <v>0</v>
      </c>
      <c r="Z2831" s="2">
        <v>-1600980336.1199999</v>
      </c>
      <c r="AA2831" s="2">
        <v>0</v>
      </c>
    </row>
    <row r="2832" spans="1:27" ht="15" customHeight="1" x14ac:dyDescent="0.25">
      <c r="A2832" s="75" t="str">
        <f t="shared" si="132"/>
        <v>LEULISIgnore</v>
      </c>
      <c r="B2832" s="75" t="str">
        <f>VLOOKUP(L2832,Mapping!D:F,3,0)</f>
        <v>Ignore</v>
      </c>
      <c r="C2832" s="75" t="str">
        <f>VLOOKUP(L2832,Mapping!D:G,4,0)</f>
        <v>Ignore</v>
      </c>
      <c r="D2832" s="78">
        <f t="shared" si="133"/>
        <v>-15.851056581</v>
      </c>
      <c r="E2832" s="78">
        <f t="shared" si="134"/>
        <v>-85.400185405999991</v>
      </c>
      <c r="F2832" s="76" t="str">
        <f>VLOOKUP(L2832,Mapping!D:H,5,0)</f>
        <v>AUM</v>
      </c>
      <c r="G2832" s="1" t="s">
        <v>648</v>
      </c>
      <c r="H2832" s="1" t="s">
        <v>491</v>
      </c>
      <c r="I2832" s="1" t="s">
        <v>494</v>
      </c>
      <c r="J2832" s="6">
        <v>102000</v>
      </c>
      <c r="K2832" s="1" t="s">
        <v>649</v>
      </c>
      <c r="L2832" s="6">
        <v>102110</v>
      </c>
      <c r="M2832" s="2">
        <v>0</v>
      </c>
      <c r="N2832" s="1" t="s">
        <v>874</v>
      </c>
      <c r="O2832" s="1" t="s">
        <v>651</v>
      </c>
      <c r="P2832" s="2">
        <v>-695491288.25</v>
      </c>
      <c r="Q2832" s="2">
        <v>0</v>
      </c>
      <c r="R2832" s="2">
        <v>-158510565.81</v>
      </c>
      <c r="S2832" s="2">
        <v>0</v>
      </c>
      <c r="T2832" s="2">
        <v>-854001854.05999994</v>
      </c>
      <c r="U2832" s="2">
        <v>0</v>
      </c>
      <c r="V2832" s="2">
        <v>-695491288.25</v>
      </c>
      <c r="W2832" s="2">
        <v>0</v>
      </c>
      <c r="X2832" s="2">
        <v>-158510565.81</v>
      </c>
      <c r="Y2832" s="2">
        <v>0</v>
      </c>
      <c r="Z2832" s="2">
        <v>-854001854.05999994</v>
      </c>
      <c r="AA2832" s="2">
        <v>0</v>
      </c>
    </row>
    <row r="2833" spans="1:27" ht="15" customHeight="1" x14ac:dyDescent="0.25">
      <c r="A2833" s="75" t="str">
        <f t="shared" si="132"/>
        <v>LEULISIgnore</v>
      </c>
      <c r="B2833" s="75" t="str">
        <f>VLOOKUP(L2833,Mapping!D:F,3,0)</f>
        <v>Ignore</v>
      </c>
      <c r="C2833" s="75" t="str">
        <f>VLOOKUP(L2833,Mapping!D:G,4,0)</f>
        <v>Ignore</v>
      </c>
      <c r="D2833" s="78">
        <f t="shared" si="133"/>
        <v>-1.9956236000000001</v>
      </c>
      <c r="E2833" s="78">
        <f t="shared" si="134"/>
        <v>-1.9956236000000001</v>
      </c>
      <c r="F2833" s="76" t="str">
        <f>VLOOKUP(L2833,Mapping!D:H,5,0)</f>
        <v>AUM</v>
      </c>
      <c r="G2833" s="1" t="s">
        <v>648</v>
      </c>
      <c r="H2833" s="1" t="s">
        <v>491</v>
      </c>
      <c r="I2833" s="1" t="s">
        <v>494</v>
      </c>
      <c r="J2833" s="6">
        <v>102000</v>
      </c>
      <c r="K2833" s="1" t="s">
        <v>649</v>
      </c>
      <c r="L2833" s="6">
        <v>102130</v>
      </c>
      <c r="M2833" s="2">
        <v>0</v>
      </c>
      <c r="N2833" s="1" t="s">
        <v>652</v>
      </c>
      <c r="O2833" s="1" t="s">
        <v>651</v>
      </c>
      <c r="P2833" s="2">
        <v>0</v>
      </c>
      <c r="Q2833" s="2">
        <v>0</v>
      </c>
      <c r="R2833" s="2">
        <v>-19956236</v>
      </c>
      <c r="S2833" s="2">
        <v>0</v>
      </c>
      <c r="T2833" s="2">
        <v>-19956236</v>
      </c>
      <c r="U2833" s="2">
        <v>0</v>
      </c>
      <c r="V2833" s="2">
        <v>0</v>
      </c>
      <c r="W2833" s="2">
        <v>0</v>
      </c>
      <c r="X2833" s="2">
        <v>-19956236</v>
      </c>
      <c r="Y2833" s="2">
        <v>0</v>
      </c>
      <c r="Z2833" s="2">
        <v>-19956236</v>
      </c>
      <c r="AA2833" s="2">
        <v>0</v>
      </c>
    </row>
    <row r="2834" spans="1:27" ht="15" customHeight="1" x14ac:dyDescent="0.25">
      <c r="A2834" s="75" t="str">
        <f t="shared" si="132"/>
        <v>LEULISIgnore</v>
      </c>
      <c r="B2834" s="75" t="str">
        <f>VLOOKUP(L2834,Mapping!D:F,3,0)</f>
        <v>Ignore</v>
      </c>
      <c r="C2834" s="75" t="str">
        <f>VLOOKUP(L2834,Mapping!D:G,4,0)</f>
        <v>Ignore</v>
      </c>
      <c r="D2834" s="78">
        <f t="shared" si="133"/>
        <v>0</v>
      </c>
      <c r="E2834" s="78">
        <f t="shared" si="134"/>
        <v>4.0000000000000002E-9</v>
      </c>
      <c r="F2834" s="76" t="str">
        <f>VLOOKUP(L2834,Mapping!D:H,5,0)</f>
        <v>AUM</v>
      </c>
      <c r="G2834" s="1" t="s">
        <v>648</v>
      </c>
      <c r="H2834" s="1" t="s">
        <v>491</v>
      </c>
      <c r="I2834" s="1" t="s">
        <v>494</v>
      </c>
      <c r="J2834" s="6">
        <v>105000</v>
      </c>
      <c r="K2834" s="1" t="s">
        <v>654</v>
      </c>
      <c r="L2834" s="6">
        <v>105100</v>
      </c>
      <c r="M2834" s="2">
        <v>0</v>
      </c>
      <c r="N2834" s="1" t="s">
        <v>655</v>
      </c>
      <c r="O2834" s="1" t="s">
        <v>651</v>
      </c>
      <c r="P2834" s="2">
        <v>0</v>
      </c>
      <c r="Q2834" s="2">
        <v>0.04</v>
      </c>
      <c r="R2834" s="2">
        <v>0</v>
      </c>
      <c r="S2834" s="2">
        <v>0</v>
      </c>
      <c r="T2834" s="2">
        <v>0</v>
      </c>
      <c r="U2834" s="2">
        <v>0.04</v>
      </c>
      <c r="V2834" s="2">
        <v>0</v>
      </c>
      <c r="W2834" s="2">
        <v>0.04</v>
      </c>
      <c r="X2834" s="2">
        <v>0</v>
      </c>
      <c r="Y2834" s="2">
        <v>0</v>
      </c>
      <c r="Z2834" s="2">
        <v>0</v>
      </c>
      <c r="AA2834" s="2">
        <v>0.04</v>
      </c>
    </row>
    <row r="2835" spans="1:27" ht="15" customHeight="1" x14ac:dyDescent="0.25">
      <c r="A2835" s="75" t="str">
        <f t="shared" si="132"/>
        <v>LEULISIgnore</v>
      </c>
      <c r="B2835" s="75" t="str">
        <f>VLOOKUP(L2835,Mapping!D:F,3,0)</f>
        <v>Ignore</v>
      </c>
      <c r="C2835" s="75" t="str">
        <f>VLOOKUP(L2835,Mapping!D:G,4,0)</f>
        <v>Ignore</v>
      </c>
      <c r="D2835" s="78">
        <f t="shared" si="133"/>
        <v>0.207762901</v>
      </c>
      <c r="E2835" s="78">
        <f t="shared" si="134"/>
        <v>-7.3693443000000011E-2</v>
      </c>
      <c r="F2835" s="76" t="str">
        <f>VLOOKUP(L2835,Mapping!D:H,5,0)</f>
        <v>AUM</v>
      </c>
      <c r="G2835" s="1" t="s">
        <v>648</v>
      </c>
      <c r="H2835" s="1" t="s">
        <v>491</v>
      </c>
      <c r="I2835" s="1" t="s">
        <v>494</v>
      </c>
      <c r="J2835" s="6">
        <v>110000</v>
      </c>
      <c r="K2835" s="1" t="s">
        <v>656</v>
      </c>
      <c r="L2835" s="6">
        <v>110116</v>
      </c>
      <c r="M2835" s="2">
        <v>0</v>
      </c>
      <c r="N2835" s="1" t="s">
        <v>659</v>
      </c>
      <c r="O2835" s="1" t="s">
        <v>651</v>
      </c>
      <c r="P2835" s="2">
        <v>-2814563.44</v>
      </c>
      <c r="Q2835" s="2">
        <v>0</v>
      </c>
      <c r="R2835" s="2">
        <v>0</v>
      </c>
      <c r="S2835" s="2">
        <v>2077629.01</v>
      </c>
      <c r="T2835" s="2">
        <v>-736934.43</v>
      </c>
      <c r="U2835" s="2">
        <v>0</v>
      </c>
      <c r="V2835" s="2">
        <v>-2814563.44</v>
      </c>
      <c r="W2835" s="2">
        <v>0</v>
      </c>
      <c r="X2835" s="2">
        <v>0</v>
      </c>
      <c r="Y2835" s="2">
        <v>2077629.01</v>
      </c>
      <c r="Z2835" s="2">
        <v>-736934.43</v>
      </c>
      <c r="AA2835" s="2">
        <v>0</v>
      </c>
    </row>
    <row r="2836" spans="1:27" ht="15" customHeight="1" x14ac:dyDescent="0.25">
      <c r="A2836" s="75" t="str">
        <f t="shared" si="132"/>
        <v>LEULISIgnore</v>
      </c>
      <c r="B2836" s="75" t="str">
        <f>VLOOKUP(L2836,Mapping!D:F,3,0)</f>
        <v>Ignore</v>
      </c>
      <c r="C2836" s="75" t="str">
        <f>VLOOKUP(L2836,Mapping!D:G,4,0)</f>
        <v>Ignore</v>
      </c>
      <c r="D2836" s="78">
        <f t="shared" si="133"/>
        <v>3.0788819999999998E-3</v>
      </c>
      <c r="E2836" s="78">
        <f t="shared" si="134"/>
        <v>-1.1020020000000001E-3</v>
      </c>
      <c r="F2836" s="76" t="str">
        <f>VLOOKUP(L2836,Mapping!D:H,5,0)</f>
        <v>AUM</v>
      </c>
      <c r="G2836" s="1" t="s">
        <v>648</v>
      </c>
      <c r="H2836" s="1" t="s">
        <v>491</v>
      </c>
      <c r="I2836" s="1" t="s">
        <v>494</v>
      </c>
      <c r="J2836" s="6">
        <v>110000</v>
      </c>
      <c r="K2836" s="1" t="s">
        <v>656</v>
      </c>
      <c r="L2836" s="6">
        <v>110123</v>
      </c>
      <c r="M2836" s="2">
        <v>0</v>
      </c>
      <c r="N2836" s="1" t="s">
        <v>1017</v>
      </c>
      <c r="O2836" s="1" t="s">
        <v>651</v>
      </c>
      <c r="P2836" s="2">
        <v>-41808.840000000004</v>
      </c>
      <c r="Q2836" s="2">
        <v>0</v>
      </c>
      <c r="R2836" s="2">
        <v>0</v>
      </c>
      <c r="S2836" s="2">
        <v>30788.82</v>
      </c>
      <c r="T2836" s="2">
        <v>-11020.02</v>
      </c>
      <c r="U2836" s="2">
        <v>0</v>
      </c>
      <c r="V2836" s="2">
        <v>-41808.840000000004</v>
      </c>
      <c r="W2836" s="2">
        <v>0</v>
      </c>
      <c r="X2836" s="2">
        <v>0</v>
      </c>
      <c r="Y2836" s="2">
        <v>30788.82</v>
      </c>
      <c r="Z2836" s="2">
        <v>-11020.02</v>
      </c>
      <c r="AA2836" s="2">
        <v>0</v>
      </c>
    </row>
    <row r="2837" spans="1:27" ht="15" customHeight="1" x14ac:dyDescent="0.25">
      <c r="A2837" s="75" t="str">
        <f t="shared" si="132"/>
        <v>LEULISIgnore</v>
      </c>
      <c r="B2837" s="75" t="str">
        <f>VLOOKUP(L2837,Mapping!D:F,3,0)</f>
        <v>Ignore</v>
      </c>
      <c r="C2837" s="75" t="str">
        <f>VLOOKUP(L2837,Mapping!D:G,4,0)</f>
        <v>Ignore</v>
      </c>
      <c r="D2837" s="78">
        <f t="shared" si="133"/>
        <v>-1.5381607E-2</v>
      </c>
      <c r="E2837" s="78">
        <f t="shared" si="134"/>
        <v>-1.5381607E-2</v>
      </c>
      <c r="F2837" s="76" t="str">
        <f>VLOOKUP(L2837,Mapping!D:H,5,0)</f>
        <v>AUM</v>
      </c>
      <c r="G2837" s="1" t="s">
        <v>648</v>
      </c>
      <c r="H2837" s="1" t="s">
        <v>491</v>
      </c>
      <c r="I2837" s="1" t="s">
        <v>494</v>
      </c>
      <c r="J2837" s="6">
        <v>110000</v>
      </c>
      <c r="K2837" s="1" t="s">
        <v>656</v>
      </c>
      <c r="L2837" s="6">
        <v>110125</v>
      </c>
      <c r="M2837" s="2">
        <v>0</v>
      </c>
      <c r="N2837" s="1" t="s">
        <v>1713</v>
      </c>
      <c r="O2837" s="1" t="s">
        <v>651</v>
      </c>
      <c r="P2837" s="2">
        <v>0</v>
      </c>
      <c r="Q2837" s="2">
        <v>0</v>
      </c>
      <c r="R2837" s="2">
        <v>-153816.07</v>
      </c>
      <c r="S2837" s="2">
        <v>0</v>
      </c>
      <c r="T2837" s="2">
        <v>-153816.07</v>
      </c>
      <c r="U2837" s="2">
        <v>0</v>
      </c>
      <c r="V2837" s="2">
        <v>0</v>
      </c>
      <c r="W2837" s="2">
        <v>0</v>
      </c>
      <c r="X2837" s="2">
        <v>-153816.07</v>
      </c>
      <c r="Y2837" s="2">
        <v>0</v>
      </c>
      <c r="Z2837" s="2">
        <v>-153816.07</v>
      </c>
      <c r="AA2837" s="2">
        <v>0</v>
      </c>
    </row>
    <row r="2838" spans="1:27" ht="15" customHeight="1" x14ac:dyDescent="0.25">
      <c r="A2838" s="75" t="str">
        <f t="shared" si="132"/>
        <v>LEULISIgnore</v>
      </c>
      <c r="B2838" s="75" t="str">
        <f>VLOOKUP(L2838,Mapping!D:F,3,0)</f>
        <v>Ignore</v>
      </c>
      <c r="C2838" s="75" t="str">
        <f>VLOOKUP(L2838,Mapping!D:G,4,0)</f>
        <v>Ignore</v>
      </c>
      <c r="D2838" s="78">
        <f t="shared" si="133"/>
        <v>-2.3334000000000001E-5</v>
      </c>
      <c r="E2838" s="78">
        <f t="shared" si="134"/>
        <v>-2.3334000000000001E-5</v>
      </c>
      <c r="F2838" s="76" t="str">
        <f>VLOOKUP(L2838,Mapping!D:H,5,0)</f>
        <v>AUM</v>
      </c>
      <c r="G2838" s="1" t="s">
        <v>648</v>
      </c>
      <c r="H2838" s="1" t="s">
        <v>491</v>
      </c>
      <c r="I2838" s="1" t="s">
        <v>494</v>
      </c>
      <c r="J2838" s="6">
        <v>110000</v>
      </c>
      <c r="K2838" s="1" t="s">
        <v>656</v>
      </c>
      <c r="L2838" s="6">
        <v>110126</v>
      </c>
      <c r="M2838" s="2">
        <v>0</v>
      </c>
      <c r="N2838" s="1" t="s">
        <v>1714</v>
      </c>
      <c r="O2838" s="1" t="s">
        <v>651</v>
      </c>
      <c r="P2838" s="2">
        <v>0</v>
      </c>
      <c r="Q2838" s="2">
        <v>0</v>
      </c>
      <c r="R2838" s="2">
        <v>-233.34</v>
      </c>
      <c r="S2838" s="2">
        <v>0</v>
      </c>
      <c r="T2838" s="2">
        <v>-233.34</v>
      </c>
      <c r="U2838" s="2">
        <v>0</v>
      </c>
      <c r="V2838" s="2">
        <v>0</v>
      </c>
      <c r="W2838" s="2">
        <v>0</v>
      </c>
      <c r="X2838" s="2">
        <v>-233.34</v>
      </c>
      <c r="Y2838" s="2">
        <v>0</v>
      </c>
      <c r="Z2838" s="2">
        <v>-233.34</v>
      </c>
      <c r="AA2838" s="2">
        <v>0</v>
      </c>
    </row>
    <row r="2839" spans="1:27" ht="15" customHeight="1" x14ac:dyDescent="0.25">
      <c r="A2839" s="75" t="str">
        <f t="shared" si="132"/>
        <v>LEULISIgnore</v>
      </c>
      <c r="B2839" s="75" t="str">
        <f>VLOOKUP(L2839,Mapping!D:F,3,0)</f>
        <v>Ignore</v>
      </c>
      <c r="C2839" s="75" t="str">
        <f>VLOOKUP(L2839,Mapping!D:G,4,0)</f>
        <v>Ignore</v>
      </c>
      <c r="D2839" s="78">
        <f t="shared" si="133"/>
        <v>1.4370490789999999</v>
      </c>
      <c r="E2839" s="78">
        <f t="shared" si="134"/>
        <v>-8.435015087</v>
      </c>
      <c r="F2839" s="76" t="str">
        <f>VLOOKUP(L2839,Mapping!D:H,5,0)</f>
        <v>AUM</v>
      </c>
      <c r="G2839" s="1" t="s">
        <v>648</v>
      </c>
      <c r="H2839" s="1" t="s">
        <v>491</v>
      </c>
      <c r="I2839" s="1" t="s">
        <v>494</v>
      </c>
      <c r="J2839" s="6">
        <v>110000</v>
      </c>
      <c r="K2839" s="1" t="s">
        <v>656</v>
      </c>
      <c r="L2839" s="6">
        <v>110247</v>
      </c>
      <c r="M2839" s="2">
        <v>0</v>
      </c>
      <c r="N2839" s="1" t="s">
        <v>660</v>
      </c>
      <c r="O2839" s="1" t="s">
        <v>651</v>
      </c>
      <c r="P2839" s="2">
        <v>-98720641.659999996</v>
      </c>
      <c r="Q2839" s="2">
        <v>0</v>
      </c>
      <c r="R2839" s="2">
        <v>0</v>
      </c>
      <c r="S2839" s="2">
        <v>14370490.789999999</v>
      </c>
      <c r="T2839" s="2">
        <v>-84350150.870000005</v>
      </c>
      <c r="U2839" s="2">
        <v>0</v>
      </c>
      <c r="V2839" s="2">
        <v>-98720641.659999996</v>
      </c>
      <c r="W2839" s="2">
        <v>0</v>
      </c>
      <c r="X2839" s="2">
        <v>0</v>
      </c>
      <c r="Y2839" s="2">
        <v>14370490.789999999</v>
      </c>
      <c r="Z2839" s="2">
        <v>-84350150.870000005</v>
      </c>
      <c r="AA2839" s="2">
        <v>0</v>
      </c>
    </row>
    <row r="2840" spans="1:27" ht="15" customHeight="1" x14ac:dyDescent="0.25">
      <c r="A2840" s="75" t="str">
        <f t="shared" si="132"/>
        <v>LEULISIgnore</v>
      </c>
      <c r="B2840" s="75" t="str">
        <f>VLOOKUP(L2840,Mapping!D:F,3,0)</f>
        <v>Ignore</v>
      </c>
      <c r="C2840" s="75" t="str">
        <f>VLOOKUP(L2840,Mapping!D:G,4,0)</f>
        <v>Ignore</v>
      </c>
      <c r="D2840" s="78">
        <f t="shared" si="133"/>
        <v>-2.4143000000000001E-2</v>
      </c>
      <c r="E2840" s="78">
        <f t="shared" si="134"/>
        <v>-2.4143000000000001E-2</v>
      </c>
      <c r="F2840" s="76" t="str">
        <f>VLOOKUP(L2840,Mapping!D:H,5,0)</f>
        <v>AUM</v>
      </c>
      <c r="G2840" s="1" t="s">
        <v>648</v>
      </c>
      <c r="H2840" s="1" t="s">
        <v>491</v>
      </c>
      <c r="I2840" s="1" t="s">
        <v>494</v>
      </c>
      <c r="J2840" s="6">
        <v>132000</v>
      </c>
      <c r="K2840" s="1" t="s">
        <v>661</v>
      </c>
      <c r="L2840" s="6">
        <v>132100</v>
      </c>
      <c r="M2840" s="2">
        <v>0</v>
      </c>
      <c r="N2840" s="1" t="s">
        <v>809</v>
      </c>
      <c r="O2840" s="1" t="s">
        <v>651</v>
      </c>
      <c r="P2840" s="2">
        <v>0</v>
      </c>
      <c r="Q2840" s="2">
        <v>0</v>
      </c>
      <c r="R2840" s="2">
        <v>-241430</v>
      </c>
      <c r="S2840" s="2">
        <v>0</v>
      </c>
      <c r="T2840" s="2">
        <v>-241430</v>
      </c>
      <c r="U2840" s="2">
        <v>0</v>
      </c>
      <c r="V2840" s="2">
        <v>0</v>
      </c>
      <c r="W2840" s="2">
        <v>0</v>
      </c>
      <c r="X2840" s="2">
        <v>-241430</v>
      </c>
      <c r="Y2840" s="2">
        <v>0</v>
      </c>
      <c r="Z2840" s="2">
        <v>-241430</v>
      </c>
      <c r="AA2840" s="2">
        <v>0</v>
      </c>
    </row>
    <row r="2841" spans="1:27" ht="15" customHeight="1" x14ac:dyDescent="0.25">
      <c r="A2841" s="75" t="str">
        <f t="shared" si="132"/>
        <v>LEULISIgnore</v>
      </c>
      <c r="B2841" s="75" t="str">
        <f>VLOOKUP(L2841,Mapping!D:F,3,0)</f>
        <v>Ignore</v>
      </c>
      <c r="C2841" s="75" t="str">
        <f>VLOOKUP(L2841,Mapping!D:G,4,0)</f>
        <v>Ignore</v>
      </c>
      <c r="D2841" s="78">
        <f t="shared" si="133"/>
        <v>0.38886957</v>
      </c>
      <c r="E2841" s="78">
        <f t="shared" si="134"/>
        <v>0.31741570000000002</v>
      </c>
      <c r="F2841" s="76" t="str">
        <f>VLOOKUP(L2841,Mapping!D:H,5,0)</f>
        <v>AUM</v>
      </c>
      <c r="G2841" s="1" t="s">
        <v>648</v>
      </c>
      <c r="H2841" s="1" t="s">
        <v>491</v>
      </c>
      <c r="I2841" s="1" t="s">
        <v>494</v>
      </c>
      <c r="J2841" s="6">
        <v>132000</v>
      </c>
      <c r="K2841" s="1" t="s">
        <v>661</v>
      </c>
      <c r="L2841" s="6">
        <v>132121</v>
      </c>
      <c r="M2841" s="2">
        <v>0</v>
      </c>
      <c r="N2841" s="1" t="s">
        <v>662</v>
      </c>
      <c r="O2841" s="1" t="s">
        <v>651</v>
      </c>
      <c r="P2841" s="2">
        <v>-714538.7</v>
      </c>
      <c r="Q2841" s="2">
        <v>0</v>
      </c>
      <c r="R2841" s="2">
        <v>0</v>
      </c>
      <c r="S2841" s="2">
        <v>3888695.7</v>
      </c>
      <c r="T2841" s="2">
        <v>0</v>
      </c>
      <c r="U2841" s="2">
        <v>3174157</v>
      </c>
      <c r="V2841" s="2">
        <v>-714538.7</v>
      </c>
      <c r="W2841" s="2">
        <v>0</v>
      </c>
      <c r="X2841" s="2">
        <v>0</v>
      </c>
      <c r="Y2841" s="2">
        <v>3888695.7</v>
      </c>
      <c r="Z2841" s="2">
        <v>0</v>
      </c>
      <c r="AA2841" s="2">
        <v>3174157</v>
      </c>
    </row>
    <row r="2842" spans="1:27" ht="15" customHeight="1" x14ac:dyDescent="0.25">
      <c r="A2842" s="75" t="str">
        <f t="shared" si="132"/>
        <v>LEULISIgnore</v>
      </c>
      <c r="B2842" s="75" t="str">
        <f>VLOOKUP(L2842,Mapping!D:F,3,0)</f>
        <v>Ignore</v>
      </c>
      <c r="C2842" s="75" t="str">
        <f>VLOOKUP(L2842,Mapping!D:G,4,0)</f>
        <v>Ignore</v>
      </c>
      <c r="D2842" s="78">
        <f t="shared" si="133"/>
        <v>2.9154106620000002</v>
      </c>
      <c r="E2842" s="78">
        <f t="shared" si="134"/>
        <v>0</v>
      </c>
      <c r="F2842" s="76" t="str">
        <f>VLOOKUP(L2842,Mapping!D:H,5,0)</f>
        <v>AUM</v>
      </c>
      <c r="G2842" s="1" t="s">
        <v>648</v>
      </c>
      <c r="H2842" s="1" t="s">
        <v>491</v>
      </c>
      <c r="I2842" s="1" t="s">
        <v>494</v>
      </c>
      <c r="J2842" s="6">
        <v>132000</v>
      </c>
      <c r="K2842" s="1" t="s">
        <v>661</v>
      </c>
      <c r="L2842" s="6">
        <v>132150</v>
      </c>
      <c r="M2842" s="2">
        <v>0</v>
      </c>
      <c r="N2842" s="1" t="s">
        <v>875</v>
      </c>
      <c r="O2842" s="1" t="s">
        <v>651</v>
      </c>
      <c r="P2842" s="2">
        <v>-29154106.620000001</v>
      </c>
      <c r="Q2842" s="2">
        <v>0</v>
      </c>
      <c r="R2842" s="2">
        <v>0</v>
      </c>
      <c r="S2842" s="2">
        <v>29154106.620000001</v>
      </c>
      <c r="T2842" s="2">
        <v>0</v>
      </c>
      <c r="U2842" s="2">
        <v>0</v>
      </c>
      <c r="V2842" s="2">
        <v>-29154106.620000001</v>
      </c>
      <c r="W2842" s="2">
        <v>0</v>
      </c>
      <c r="X2842" s="2">
        <v>0</v>
      </c>
      <c r="Y2842" s="2">
        <v>29154106.620000001</v>
      </c>
      <c r="Z2842" s="2">
        <v>0</v>
      </c>
      <c r="AA2842" s="2">
        <v>0</v>
      </c>
    </row>
    <row r="2843" spans="1:27" ht="15" customHeight="1" x14ac:dyDescent="0.25">
      <c r="A2843" s="75" t="str">
        <f t="shared" si="132"/>
        <v>LEULISIgnore</v>
      </c>
      <c r="B2843" s="75" t="str">
        <f>VLOOKUP(L2843,Mapping!D:F,3,0)</f>
        <v>Ignore</v>
      </c>
      <c r="C2843" s="75" t="str">
        <f>VLOOKUP(L2843,Mapping!D:G,4,0)</f>
        <v>Ignore</v>
      </c>
      <c r="D2843" s="78">
        <f t="shared" si="133"/>
        <v>4.3300880000000002E-3</v>
      </c>
      <c r="E2843" s="78">
        <f t="shared" si="134"/>
        <v>0</v>
      </c>
      <c r="F2843" s="76" t="str">
        <f>VLOOKUP(L2843,Mapping!D:H,5,0)</f>
        <v>AUM</v>
      </c>
      <c r="G2843" s="1" t="s">
        <v>648</v>
      </c>
      <c r="H2843" s="1" t="s">
        <v>491</v>
      </c>
      <c r="I2843" s="1" t="s">
        <v>494</v>
      </c>
      <c r="J2843" s="6">
        <v>132000</v>
      </c>
      <c r="K2843" s="1" t="s">
        <v>661</v>
      </c>
      <c r="L2843" s="6">
        <v>132170</v>
      </c>
      <c r="M2843" s="2">
        <v>0</v>
      </c>
      <c r="N2843" s="1" t="s">
        <v>934</v>
      </c>
      <c r="O2843" s="1" t="s">
        <v>651</v>
      </c>
      <c r="P2843" s="2">
        <v>-43300.88</v>
      </c>
      <c r="Q2843" s="2">
        <v>0</v>
      </c>
      <c r="R2843" s="2">
        <v>0</v>
      </c>
      <c r="S2843" s="2">
        <v>43300.88</v>
      </c>
      <c r="T2843" s="2">
        <v>0</v>
      </c>
      <c r="U2843" s="2">
        <v>0</v>
      </c>
      <c r="V2843" s="2">
        <v>-43300.88</v>
      </c>
      <c r="W2843" s="2">
        <v>0</v>
      </c>
      <c r="X2843" s="2">
        <v>0</v>
      </c>
      <c r="Y2843" s="2">
        <v>43300.88</v>
      </c>
      <c r="Z2843" s="2">
        <v>0</v>
      </c>
      <c r="AA2843" s="2">
        <v>0</v>
      </c>
    </row>
    <row r="2844" spans="1:27" ht="15" customHeight="1" x14ac:dyDescent="0.25">
      <c r="A2844" s="75" t="str">
        <f t="shared" si="132"/>
        <v>LEULISIgnore</v>
      </c>
      <c r="B2844" s="75" t="str">
        <f>VLOOKUP(L2844,Mapping!D:F,3,0)</f>
        <v>Ignore</v>
      </c>
      <c r="C2844" s="75" t="str">
        <f>VLOOKUP(L2844,Mapping!D:G,4,0)</f>
        <v>Ignore</v>
      </c>
      <c r="D2844" s="78">
        <f t="shared" si="133"/>
        <v>2.036469E-3</v>
      </c>
      <c r="E2844" s="78">
        <f t="shared" si="134"/>
        <v>0</v>
      </c>
      <c r="F2844" s="76" t="str">
        <f>VLOOKUP(L2844,Mapping!D:H,5,0)</f>
        <v>AUM</v>
      </c>
      <c r="G2844" s="1" t="s">
        <v>648</v>
      </c>
      <c r="H2844" s="1" t="s">
        <v>491</v>
      </c>
      <c r="I2844" s="1" t="s">
        <v>494</v>
      </c>
      <c r="J2844" s="6">
        <v>140000</v>
      </c>
      <c r="K2844" s="1" t="s">
        <v>665</v>
      </c>
      <c r="L2844" s="6">
        <v>140183</v>
      </c>
      <c r="M2844" s="2">
        <v>0</v>
      </c>
      <c r="N2844" s="1" t="s">
        <v>1467</v>
      </c>
      <c r="O2844" s="1" t="s">
        <v>651</v>
      </c>
      <c r="P2844" s="2">
        <v>-20364.689999999999</v>
      </c>
      <c r="Q2844" s="2">
        <v>0</v>
      </c>
      <c r="R2844" s="2">
        <v>0</v>
      </c>
      <c r="S2844" s="2">
        <v>20364.689999999999</v>
      </c>
      <c r="T2844" s="2">
        <v>0</v>
      </c>
      <c r="U2844" s="2">
        <v>0</v>
      </c>
      <c r="V2844" s="2">
        <v>-20364.689999999999</v>
      </c>
      <c r="W2844" s="2">
        <v>0</v>
      </c>
      <c r="X2844" s="2">
        <v>0</v>
      </c>
      <c r="Y2844" s="2">
        <v>20364.689999999999</v>
      </c>
      <c r="Z2844" s="2">
        <v>0</v>
      </c>
      <c r="AA2844" s="2">
        <v>0</v>
      </c>
    </row>
    <row r="2845" spans="1:27" ht="15" customHeight="1" x14ac:dyDescent="0.25">
      <c r="A2845" s="75" t="str">
        <f t="shared" si="132"/>
        <v>LEULISIgnore</v>
      </c>
      <c r="B2845" s="75" t="str">
        <f>VLOOKUP(L2845,Mapping!D:F,3,0)</f>
        <v>Ignore</v>
      </c>
      <c r="C2845" s="75" t="str">
        <f>VLOOKUP(L2845,Mapping!D:G,4,0)</f>
        <v>Ignore</v>
      </c>
      <c r="D2845" s="78">
        <f t="shared" si="133"/>
        <v>7.9722939999999996E-3</v>
      </c>
      <c r="E2845" s="78">
        <f t="shared" si="134"/>
        <v>0</v>
      </c>
      <c r="F2845" s="76" t="str">
        <f>VLOOKUP(L2845,Mapping!D:H,5,0)</f>
        <v>AUM</v>
      </c>
      <c r="G2845" s="1" t="s">
        <v>648</v>
      </c>
      <c r="H2845" s="1" t="s">
        <v>491</v>
      </c>
      <c r="I2845" s="1" t="s">
        <v>494</v>
      </c>
      <c r="J2845" s="6">
        <v>140000</v>
      </c>
      <c r="K2845" s="1" t="s">
        <v>665</v>
      </c>
      <c r="L2845" s="6">
        <v>140311</v>
      </c>
      <c r="M2845" s="2">
        <v>0</v>
      </c>
      <c r="N2845" s="1" t="s">
        <v>1468</v>
      </c>
      <c r="O2845" s="1" t="s">
        <v>651</v>
      </c>
      <c r="P2845" s="2">
        <v>-79722.94</v>
      </c>
      <c r="Q2845" s="2">
        <v>0</v>
      </c>
      <c r="R2845" s="2">
        <v>0</v>
      </c>
      <c r="S2845" s="2">
        <v>79722.94</v>
      </c>
      <c r="T2845" s="2">
        <v>0</v>
      </c>
      <c r="U2845" s="2">
        <v>0</v>
      </c>
      <c r="V2845" s="2">
        <v>-79722.94</v>
      </c>
      <c r="W2845" s="2">
        <v>0</v>
      </c>
      <c r="X2845" s="2">
        <v>0</v>
      </c>
      <c r="Y2845" s="2">
        <v>79722.94</v>
      </c>
      <c r="Z2845" s="2">
        <v>0</v>
      </c>
      <c r="AA2845" s="2">
        <v>0</v>
      </c>
    </row>
    <row r="2846" spans="1:27" ht="15" customHeight="1" x14ac:dyDescent="0.25">
      <c r="A2846" s="75" t="str">
        <f t="shared" si="132"/>
        <v>LEULISIgnore</v>
      </c>
      <c r="B2846" s="75" t="str">
        <f>VLOOKUP(L2846,Mapping!D:F,3,0)</f>
        <v>Ignore</v>
      </c>
      <c r="C2846" s="75" t="str">
        <f>VLOOKUP(L2846,Mapping!D:G,4,0)</f>
        <v>Ignore</v>
      </c>
      <c r="D2846" s="78">
        <f t="shared" si="133"/>
        <v>9.0098938000000003E-2</v>
      </c>
      <c r="E2846" s="78">
        <f t="shared" si="134"/>
        <v>0</v>
      </c>
      <c r="F2846" s="76" t="str">
        <f>VLOOKUP(L2846,Mapping!D:H,5,0)</f>
        <v>AUM</v>
      </c>
      <c r="G2846" s="1" t="s">
        <v>648</v>
      </c>
      <c r="H2846" s="1" t="s">
        <v>491</v>
      </c>
      <c r="I2846" s="1" t="s">
        <v>494</v>
      </c>
      <c r="J2846" s="6">
        <v>140000</v>
      </c>
      <c r="K2846" s="1" t="s">
        <v>665</v>
      </c>
      <c r="L2846" s="6">
        <v>140375</v>
      </c>
      <c r="M2846" s="2">
        <v>0</v>
      </c>
      <c r="N2846" s="1" t="s">
        <v>1456</v>
      </c>
      <c r="O2846" s="1" t="s">
        <v>651</v>
      </c>
      <c r="P2846" s="2">
        <v>-900989.38</v>
      </c>
      <c r="Q2846" s="2">
        <v>0</v>
      </c>
      <c r="R2846" s="2">
        <v>0</v>
      </c>
      <c r="S2846" s="2">
        <v>900989.38</v>
      </c>
      <c r="T2846" s="2">
        <v>0</v>
      </c>
      <c r="U2846" s="2">
        <v>0</v>
      </c>
      <c r="V2846" s="2">
        <v>-900989.38</v>
      </c>
      <c r="W2846" s="2">
        <v>0</v>
      </c>
      <c r="X2846" s="2">
        <v>0</v>
      </c>
      <c r="Y2846" s="2">
        <v>900989.38</v>
      </c>
      <c r="Z2846" s="2">
        <v>0</v>
      </c>
      <c r="AA2846" s="2">
        <v>0</v>
      </c>
    </row>
    <row r="2847" spans="1:27" ht="15" customHeight="1" x14ac:dyDescent="0.25">
      <c r="A2847" s="75" t="str">
        <f t="shared" si="132"/>
        <v>LEULISIgnore</v>
      </c>
      <c r="B2847" s="75" t="str">
        <f>VLOOKUP(L2847,Mapping!D:F,3,0)</f>
        <v>Ignore</v>
      </c>
      <c r="C2847" s="75" t="str">
        <f>VLOOKUP(L2847,Mapping!D:G,4,0)</f>
        <v>Ignore</v>
      </c>
      <c r="D2847" s="78">
        <f t="shared" si="133"/>
        <v>2.5950000000000001E-3</v>
      </c>
      <c r="E2847" s="78">
        <f t="shared" si="134"/>
        <v>0</v>
      </c>
      <c r="F2847" s="76" t="str">
        <f>VLOOKUP(L2847,Mapping!D:H,5,0)</f>
        <v>AUM</v>
      </c>
      <c r="G2847" s="1" t="s">
        <v>648</v>
      </c>
      <c r="H2847" s="1" t="s">
        <v>491</v>
      </c>
      <c r="I2847" s="1" t="s">
        <v>494</v>
      </c>
      <c r="J2847" s="6">
        <v>140000</v>
      </c>
      <c r="K2847" s="1" t="s">
        <v>665</v>
      </c>
      <c r="L2847" s="6">
        <v>140379</v>
      </c>
      <c r="M2847" s="2">
        <v>0</v>
      </c>
      <c r="N2847" s="1" t="s">
        <v>1475</v>
      </c>
      <c r="O2847" s="1" t="s">
        <v>651</v>
      </c>
      <c r="P2847" s="2">
        <v>-25950</v>
      </c>
      <c r="Q2847" s="2">
        <v>0</v>
      </c>
      <c r="R2847" s="2">
        <v>0</v>
      </c>
      <c r="S2847" s="2">
        <v>25950</v>
      </c>
      <c r="T2847" s="2">
        <v>0</v>
      </c>
      <c r="U2847" s="2">
        <v>0</v>
      </c>
      <c r="V2847" s="2">
        <v>-25950</v>
      </c>
      <c r="W2847" s="2">
        <v>0</v>
      </c>
      <c r="X2847" s="2">
        <v>0</v>
      </c>
      <c r="Y2847" s="2">
        <v>25950</v>
      </c>
      <c r="Z2847" s="2">
        <v>0</v>
      </c>
      <c r="AA2847" s="2">
        <v>0</v>
      </c>
    </row>
    <row r="2848" spans="1:27" ht="15" customHeight="1" x14ac:dyDescent="0.25">
      <c r="A2848" s="75" t="str">
        <f t="shared" si="132"/>
        <v>LEULISIgnore</v>
      </c>
      <c r="B2848" s="75" t="str">
        <f>VLOOKUP(L2848,Mapping!D:F,3,0)</f>
        <v>Ignore</v>
      </c>
      <c r="C2848" s="75" t="str">
        <f>VLOOKUP(L2848,Mapping!D:G,4,0)</f>
        <v>Ignore</v>
      </c>
      <c r="D2848" s="78">
        <f t="shared" si="133"/>
        <v>3.6612950000000006E-3</v>
      </c>
      <c r="E2848" s="78">
        <f t="shared" si="134"/>
        <v>-8.7233600000000003E-4</v>
      </c>
      <c r="F2848" s="76" t="str">
        <f>VLOOKUP(L2848,Mapping!D:H,5,0)</f>
        <v>AUM</v>
      </c>
      <c r="G2848" s="1" t="s">
        <v>648</v>
      </c>
      <c r="H2848" s="1" t="s">
        <v>491</v>
      </c>
      <c r="I2848" s="1" t="s">
        <v>494</v>
      </c>
      <c r="J2848" s="6">
        <v>140000</v>
      </c>
      <c r="K2848" s="1" t="s">
        <v>665</v>
      </c>
      <c r="L2848" s="6">
        <v>140500</v>
      </c>
      <c r="M2848" s="2">
        <v>0</v>
      </c>
      <c r="N2848" s="1" t="s">
        <v>670</v>
      </c>
      <c r="O2848" s="1" t="s">
        <v>651</v>
      </c>
      <c r="P2848" s="2">
        <v>-45336.31</v>
      </c>
      <c r="Q2848" s="2">
        <v>0</v>
      </c>
      <c r="R2848" s="2">
        <v>0</v>
      </c>
      <c r="S2848" s="2">
        <v>36612.950000000004</v>
      </c>
      <c r="T2848" s="2">
        <v>-8723.36</v>
      </c>
      <c r="U2848" s="2">
        <v>0</v>
      </c>
      <c r="V2848" s="2">
        <v>-45336.31</v>
      </c>
      <c r="W2848" s="2">
        <v>0</v>
      </c>
      <c r="X2848" s="2">
        <v>0</v>
      </c>
      <c r="Y2848" s="2">
        <v>36612.950000000004</v>
      </c>
      <c r="Z2848" s="2">
        <v>-8723.36</v>
      </c>
      <c r="AA2848" s="2">
        <v>0</v>
      </c>
    </row>
    <row r="2849" spans="1:27" ht="15" customHeight="1" x14ac:dyDescent="0.25">
      <c r="A2849" s="75" t="str">
        <f t="shared" si="132"/>
        <v>LEULISIgnore</v>
      </c>
      <c r="B2849" s="75" t="str">
        <f>VLOOKUP(L2849,Mapping!D:F,3,0)</f>
        <v>Ignore</v>
      </c>
      <c r="C2849" s="75" t="str">
        <f>VLOOKUP(L2849,Mapping!D:G,4,0)</f>
        <v>Ignore</v>
      </c>
      <c r="D2849" s="78">
        <f t="shared" si="133"/>
        <v>0.01</v>
      </c>
      <c r="E2849" s="78">
        <f t="shared" si="134"/>
        <v>0</v>
      </c>
      <c r="F2849" s="76" t="str">
        <f>VLOOKUP(L2849,Mapping!D:H,5,0)</f>
        <v>AUM</v>
      </c>
      <c r="G2849" s="1" t="s">
        <v>648</v>
      </c>
      <c r="H2849" s="1" t="s">
        <v>491</v>
      </c>
      <c r="I2849" s="1" t="s">
        <v>494</v>
      </c>
      <c r="J2849" s="6">
        <v>140000</v>
      </c>
      <c r="K2849" s="1" t="s">
        <v>665</v>
      </c>
      <c r="L2849" s="6">
        <v>140527</v>
      </c>
      <c r="M2849" s="2">
        <v>0</v>
      </c>
      <c r="N2849" s="1" t="s">
        <v>1469</v>
      </c>
      <c r="O2849" s="1" t="s">
        <v>651</v>
      </c>
      <c r="P2849" s="2">
        <v>-100000</v>
      </c>
      <c r="Q2849" s="2">
        <v>0</v>
      </c>
      <c r="R2849" s="2">
        <v>0</v>
      </c>
      <c r="S2849" s="2">
        <v>100000</v>
      </c>
      <c r="T2849" s="2">
        <v>0</v>
      </c>
      <c r="U2849" s="2">
        <v>0</v>
      </c>
      <c r="V2849" s="2">
        <v>-100000</v>
      </c>
      <c r="W2849" s="2">
        <v>0</v>
      </c>
      <c r="X2849" s="2">
        <v>0</v>
      </c>
      <c r="Y2849" s="2">
        <v>100000</v>
      </c>
      <c r="Z2849" s="2">
        <v>0</v>
      </c>
      <c r="AA2849" s="2">
        <v>0</v>
      </c>
    </row>
    <row r="2850" spans="1:27" ht="15" customHeight="1" x14ac:dyDescent="0.25">
      <c r="A2850" s="75" t="str">
        <f t="shared" si="132"/>
        <v>LEULISIgnore</v>
      </c>
      <c r="B2850" s="75" t="str">
        <f>VLOOKUP(L2850,Mapping!D:F,3,0)</f>
        <v>Ignore</v>
      </c>
      <c r="C2850" s="75" t="str">
        <f>VLOOKUP(L2850,Mapping!D:G,4,0)</f>
        <v>Ignore</v>
      </c>
      <c r="D2850" s="78">
        <f t="shared" si="133"/>
        <v>-4.6841169999999998E-3</v>
      </c>
      <c r="E2850" s="78">
        <f t="shared" si="134"/>
        <v>-0.10978161399999999</v>
      </c>
      <c r="F2850" s="76" t="str">
        <f>VLOOKUP(L2850,Mapping!D:H,5,0)</f>
        <v>AUM</v>
      </c>
      <c r="G2850" s="1" t="s">
        <v>648</v>
      </c>
      <c r="H2850" s="1" t="s">
        <v>491</v>
      </c>
      <c r="I2850" s="1" t="s">
        <v>494</v>
      </c>
      <c r="J2850" s="6">
        <v>140000</v>
      </c>
      <c r="K2850" s="1" t="s">
        <v>665</v>
      </c>
      <c r="L2850" s="6">
        <v>140551</v>
      </c>
      <c r="M2850" s="2">
        <v>0</v>
      </c>
      <c r="N2850" s="1" t="s">
        <v>1018</v>
      </c>
      <c r="O2850" s="1" t="s">
        <v>651</v>
      </c>
      <c r="P2850" s="2">
        <v>-1050974.97</v>
      </c>
      <c r="Q2850" s="2">
        <v>0</v>
      </c>
      <c r="R2850" s="2">
        <v>-46841.17</v>
      </c>
      <c r="S2850" s="2">
        <v>0</v>
      </c>
      <c r="T2850" s="2">
        <v>-1097816.1399999999</v>
      </c>
      <c r="U2850" s="2">
        <v>0</v>
      </c>
      <c r="V2850" s="2">
        <v>-1050974.97</v>
      </c>
      <c r="W2850" s="2">
        <v>0</v>
      </c>
      <c r="X2850" s="2">
        <v>-46841.17</v>
      </c>
      <c r="Y2850" s="2">
        <v>0</v>
      </c>
      <c r="Z2850" s="2">
        <v>-1097816.1399999999</v>
      </c>
      <c r="AA2850" s="2">
        <v>0</v>
      </c>
    </row>
    <row r="2851" spans="1:27" ht="15" customHeight="1" x14ac:dyDescent="0.25">
      <c r="A2851" s="75" t="str">
        <f t="shared" si="132"/>
        <v>LEULISIgnore</v>
      </c>
      <c r="B2851" s="75" t="str">
        <f>VLOOKUP(L2851,Mapping!D:F,3,0)</f>
        <v>Ignore</v>
      </c>
      <c r="C2851" s="75" t="str">
        <f>VLOOKUP(L2851,Mapping!D:G,4,0)</f>
        <v>Ignore</v>
      </c>
      <c r="D2851" s="78">
        <f t="shared" si="133"/>
        <v>0</v>
      </c>
      <c r="E2851" s="78">
        <f t="shared" si="134"/>
        <v>5.4800000000000009E-7</v>
      </c>
      <c r="F2851" s="76" t="str">
        <f>VLOOKUP(L2851,Mapping!D:H,5,0)</f>
        <v>AUM</v>
      </c>
      <c r="G2851" s="1" t="s">
        <v>648</v>
      </c>
      <c r="H2851" s="1" t="s">
        <v>491</v>
      </c>
      <c r="I2851" s="1" t="s">
        <v>494</v>
      </c>
      <c r="J2851" s="6">
        <v>152000</v>
      </c>
      <c r="K2851" s="1" t="s">
        <v>671</v>
      </c>
      <c r="L2851" s="6">
        <v>152120</v>
      </c>
      <c r="M2851" s="2">
        <v>0</v>
      </c>
      <c r="N2851" s="1" t="s">
        <v>672</v>
      </c>
      <c r="O2851" s="1" t="s">
        <v>651</v>
      </c>
      <c r="P2851" s="2">
        <v>0</v>
      </c>
      <c r="Q2851" s="2">
        <v>5.48</v>
      </c>
      <c r="R2851" s="2">
        <v>0</v>
      </c>
      <c r="S2851" s="2">
        <v>0</v>
      </c>
      <c r="T2851" s="2">
        <v>0</v>
      </c>
      <c r="U2851" s="2">
        <v>5.48</v>
      </c>
      <c r="V2851" s="2">
        <v>0</v>
      </c>
      <c r="W2851" s="2">
        <v>5.48</v>
      </c>
      <c r="X2851" s="2">
        <v>0</v>
      </c>
      <c r="Y2851" s="2">
        <v>0</v>
      </c>
      <c r="Z2851" s="2">
        <v>0</v>
      </c>
      <c r="AA2851" s="2">
        <v>5.48</v>
      </c>
    </row>
    <row r="2852" spans="1:27" ht="15" customHeight="1" x14ac:dyDescent="0.25">
      <c r="A2852" s="75" t="str">
        <f t="shared" si="132"/>
        <v>LEULISIgnore</v>
      </c>
      <c r="B2852" s="75" t="str">
        <f>VLOOKUP(L2852,Mapping!D:F,3,0)</f>
        <v>Ignore</v>
      </c>
      <c r="C2852" s="75" t="str">
        <f>VLOOKUP(L2852,Mapping!D:G,4,0)</f>
        <v>Ignore</v>
      </c>
      <c r="D2852" s="78">
        <f t="shared" si="133"/>
        <v>-5.2859444000000005E-2</v>
      </c>
      <c r="E2852" s="78">
        <f t="shared" si="134"/>
        <v>-5.2859444000000005E-2</v>
      </c>
      <c r="F2852" s="76" t="str">
        <f>VLOOKUP(L2852,Mapping!D:H,5,0)</f>
        <v>AUM</v>
      </c>
      <c r="G2852" s="1" t="s">
        <v>648</v>
      </c>
      <c r="H2852" s="1" t="s">
        <v>491</v>
      </c>
      <c r="I2852" s="1" t="s">
        <v>494</v>
      </c>
      <c r="J2852" s="6">
        <v>152000</v>
      </c>
      <c r="K2852" s="1" t="s">
        <v>671</v>
      </c>
      <c r="L2852" s="6">
        <v>152130</v>
      </c>
      <c r="M2852" s="2">
        <v>0</v>
      </c>
      <c r="N2852" s="1" t="s">
        <v>673</v>
      </c>
      <c r="O2852" s="1" t="s">
        <v>651</v>
      </c>
      <c r="P2852" s="2">
        <v>0</v>
      </c>
      <c r="Q2852" s="2">
        <v>0</v>
      </c>
      <c r="R2852" s="2">
        <v>-528594.44000000006</v>
      </c>
      <c r="S2852" s="2">
        <v>0</v>
      </c>
      <c r="T2852" s="2">
        <v>-528594.44000000006</v>
      </c>
      <c r="U2852" s="2">
        <v>0</v>
      </c>
      <c r="V2852" s="2">
        <v>0</v>
      </c>
      <c r="W2852" s="2">
        <v>0</v>
      </c>
      <c r="X2852" s="2">
        <v>-528594.44000000006</v>
      </c>
      <c r="Y2852" s="2">
        <v>0</v>
      </c>
      <c r="Z2852" s="2">
        <v>-528594.44000000006</v>
      </c>
      <c r="AA2852" s="2">
        <v>0</v>
      </c>
    </row>
    <row r="2853" spans="1:27" ht="15" customHeight="1" x14ac:dyDescent="0.25">
      <c r="A2853" s="75" t="str">
        <f t="shared" si="132"/>
        <v>LEULISIgnore</v>
      </c>
      <c r="B2853" s="75" t="str">
        <f>VLOOKUP(L2853,Mapping!D:F,3,0)</f>
        <v>Ignore</v>
      </c>
      <c r="C2853" s="75" t="str">
        <f>VLOOKUP(L2853,Mapping!D:G,4,0)</f>
        <v>Ignore</v>
      </c>
      <c r="D2853" s="78">
        <f t="shared" si="133"/>
        <v>0</v>
      </c>
      <c r="E2853" s="78">
        <f t="shared" si="134"/>
        <v>-1.24E-7</v>
      </c>
      <c r="F2853" s="76" t="str">
        <f>VLOOKUP(L2853,Mapping!D:H,5,0)</f>
        <v>AUM</v>
      </c>
      <c r="G2853" s="1" t="s">
        <v>648</v>
      </c>
      <c r="H2853" s="1" t="s">
        <v>491</v>
      </c>
      <c r="I2853" s="1" t="s">
        <v>494</v>
      </c>
      <c r="J2853" s="6">
        <v>152000</v>
      </c>
      <c r="K2853" s="1" t="s">
        <v>671</v>
      </c>
      <c r="L2853" s="6">
        <v>152232</v>
      </c>
      <c r="M2853" s="2">
        <v>0</v>
      </c>
      <c r="N2853" s="1" t="s">
        <v>675</v>
      </c>
      <c r="O2853" s="1" t="s">
        <v>651</v>
      </c>
      <c r="P2853" s="2">
        <v>-1.24</v>
      </c>
      <c r="Q2853" s="2">
        <v>0</v>
      </c>
      <c r="R2853" s="2">
        <v>0</v>
      </c>
      <c r="S2853" s="2">
        <v>0</v>
      </c>
      <c r="T2853" s="2">
        <v>-1.24</v>
      </c>
      <c r="U2853" s="2">
        <v>0</v>
      </c>
      <c r="V2853" s="2">
        <v>-1.24</v>
      </c>
      <c r="W2853" s="2">
        <v>0</v>
      </c>
      <c r="X2853" s="2">
        <v>0</v>
      </c>
      <c r="Y2853" s="2">
        <v>0</v>
      </c>
      <c r="Z2853" s="2">
        <v>-1.24</v>
      </c>
      <c r="AA2853" s="2">
        <v>0</v>
      </c>
    </row>
    <row r="2854" spans="1:27" ht="15" customHeight="1" x14ac:dyDescent="0.25">
      <c r="A2854" s="75" t="str">
        <f t="shared" si="132"/>
        <v>LEULISIgnore</v>
      </c>
      <c r="B2854" s="75" t="str">
        <f>VLOOKUP(L2854,Mapping!D:F,3,0)</f>
        <v>Ignore</v>
      </c>
      <c r="C2854" s="75" t="str">
        <f>VLOOKUP(L2854,Mapping!D:G,4,0)</f>
        <v>Ignore</v>
      </c>
      <c r="D2854" s="78">
        <f t="shared" si="133"/>
        <v>1.3576899999999999E-4</v>
      </c>
      <c r="E2854" s="78">
        <f t="shared" si="134"/>
        <v>-7.6934300000000002E-4</v>
      </c>
      <c r="F2854" s="76" t="str">
        <f>VLOOKUP(L2854,Mapping!D:H,5,0)</f>
        <v>AUM</v>
      </c>
      <c r="G2854" s="1" t="s">
        <v>648</v>
      </c>
      <c r="H2854" s="1" t="s">
        <v>491</v>
      </c>
      <c r="I2854" s="1" t="s">
        <v>494</v>
      </c>
      <c r="J2854" s="6">
        <v>152000</v>
      </c>
      <c r="K2854" s="1" t="s">
        <v>671</v>
      </c>
      <c r="L2854" s="6">
        <v>152248</v>
      </c>
      <c r="M2854" s="2">
        <v>0</v>
      </c>
      <c r="N2854" s="1" t="s">
        <v>676</v>
      </c>
      <c r="O2854" s="1" t="s">
        <v>651</v>
      </c>
      <c r="P2854" s="2">
        <v>-9051.1200000000008</v>
      </c>
      <c r="Q2854" s="2">
        <v>0</v>
      </c>
      <c r="R2854" s="2">
        <v>0</v>
      </c>
      <c r="S2854" s="2">
        <v>1357.69</v>
      </c>
      <c r="T2854" s="2">
        <v>-7693.43</v>
      </c>
      <c r="U2854" s="2">
        <v>0</v>
      </c>
      <c r="V2854" s="2">
        <v>-9051.1200000000008</v>
      </c>
      <c r="W2854" s="2">
        <v>0</v>
      </c>
      <c r="X2854" s="2">
        <v>0</v>
      </c>
      <c r="Y2854" s="2">
        <v>1357.69</v>
      </c>
      <c r="Z2854" s="2">
        <v>-7693.43</v>
      </c>
      <c r="AA2854" s="2">
        <v>0</v>
      </c>
    </row>
    <row r="2855" spans="1:27" ht="15" customHeight="1" x14ac:dyDescent="0.25">
      <c r="A2855" s="75" t="str">
        <f t="shared" si="132"/>
        <v>LEULISIgnore</v>
      </c>
      <c r="B2855" s="75" t="str">
        <f>VLOOKUP(L2855,Mapping!D:F,3,0)</f>
        <v>Ignore</v>
      </c>
      <c r="C2855" s="75" t="str">
        <f>VLOOKUP(L2855,Mapping!D:G,4,0)</f>
        <v>Ignore</v>
      </c>
      <c r="D2855" s="78">
        <f t="shared" si="133"/>
        <v>-0.14992443899999999</v>
      </c>
      <c r="E2855" s="78">
        <f t="shared" si="134"/>
        <v>-0.206283314</v>
      </c>
      <c r="F2855" s="76" t="str">
        <f>VLOOKUP(L2855,Mapping!D:H,5,0)</f>
        <v>AUM</v>
      </c>
      <c r="G2855" s="1" t="s">
        <v>648</v>
      </c>
      <c r="H2855" s="1" t="s">
        <v>491</v>
      </c>
      <c r="I2855" s="1" t="s">
        <v>494</v>
      </c>
      <c r="J2855" s="6">
        <v>152000</v>
      </c>
      <c r="K2855" s="1" t="s">
        <v>671</v>
      </c>
      <c r="L2855" s="6">
        <v>153001</v>
      </c>
      <c r="M2855" s="2">
        <v>0</v>
      </c>
      <c r="N2855" s="1" t="s">
        <v>876</v>
      </c>
      <c r="O2855" s="1" t="s">
        <v>651</v>
      </c>
      <c r="P2855" s="2">
        <v>-563588.75</v>
      </c>
      <c r="Q2855" s="2">
        <v>0</v>
      </c>
      <c r="R2855" s="2">
        <v>-1499244.39</v>
      </c>
      <c r="S2855" s="2">
        <v>0</v>
      </c>
      <c r="T2855" s="2">
        <v>-2062833.14</v>
      </c>
      <c r="U2855" s="2">
        <v>0</v>
      </c>
      <c r="V2855" s="2">
        <v>-563588.75</v>
      </c>
      <c r="W2855" s="2">
        <v>0</v>
      </c>
      <c r="X2855" s="2">
        <v>-1499244.39</v>
      </c>
      <c r="Y2855" s="2">
        <v>0</v>
      </c>
      <c r="Z2855" s="2">
        <v>-2062833.14</v>
      </c>
      <c r="AA2855" s="2">
        <v>0</v>
      </c>
    </row>
    <row r="2856" spans="1:27" ht="15" customHeight="1" x14ac:dyDescent="0.25">
      <c r="A2856" s="75" t="str">
        <f t="shared" si="132"/>
        <v>LEULISIgnore</v>
      </c>
      <c r="B2856" s="75" t="str">
        <f>VLOOKUP(L2856,Mapping!D:F,3,0)</f>
        <v>Ignore</v>
      </c>
      <c r="C2856" s="75" t="str">
        <f>VLOOKUP(L2856,Mapping!D:G,4,0)</f>
        <v>Ignore</v>
      </c>
      <c r="D2856" s="78">
        <f t="shared" si="133"/>
        <v>-57.340780284000004</v>
      </c>
      <c r="E2856" s="78">
        <f t="shared" si="134"/>
        <v>-170.33412399700001</v>
      </c>
      <c r="F2856" s="76" t="str">
        <f>VLOOKUP(L2856,Mapping!D:H,5,0)</f>
        <v>AUM</v>
      </c>
      <c r="G2856" s="1" t="s">
        <v>648</v>
      </c>
      <c r="H2856" s="1" t="s">
        <v>491</v>
      </c>
      <c r="I2856" s="1" t="s">
        <v>494</v>
      </c>
      <c r="J2856" s="6">
        <v>160000</v>
      </c>
      <c r="K2856" s="1" t="s">
        <v>677</v>
      </c>
      <c r="L2856" s="6">
        <v>161100</v>
      </c>
      <c r="M2856" s="2">
        <v>0</v>
      </c>
      <c r="N2856" s="1" t="s">
        <v>811</v>
      </c>
      <c r="O2856" s="1" t="s">
        <v>651</v>
      </c>
      <c r="P2856" s="2">
        <v>-1129933437.1300001</v>
      </c>
      <c r="Q2856" s="2">
        <v>0</v>
      </c>
      <c r="R2856" s="2">
        <v>-573407802.84000003</v>
      </c>
      <c r="S2856" s="2">
        <v>0</v>
      </c>
      <c r="T2856" s="2">
        <v>-1703341239.97</v>
      </c>
      <c r="U2856" s="2">
        <v>0</v>
      </c>
      <c r="V2856" s="2">
        <v>-1129933437.1300001</v>
      </c>
      <c r="W2856" s="2">
        <v>0</v>
      </c>
      <c r="X2856" s="2">
        <v>-573407802.84000003</v>
      </c>
      <c r="Y2856" s="2">
        <v>0</v>
      </c>
      <c r="Z2856" s="2">
        <v>-1703341239.97</v>
      </c>
      <c r="AA2856" s="2">
        <v>0</v>
      </c>
    </row>
    <row r="2857" spans="1:27" ht="15" customHeight="1" x14ac:dyDescent="0.25">
      <c r="A2857" s="75" t="str">
        <f t="shared" si="132"/>
        <v>LEULISIgnore</v>
      </c>
      <c r="B2857" s="75" t="str">
        <f>VLOOKUP(L2857,Mapping!D:F,3,0)</f>
        <v>Ignore</v>
      </c>
      <c r="C2857" s="75" t="str">
        <f>VLOOKUP(L2857,Mapping!D:G,4,0)</f>
        <v>Ignore</v>
      </c>
      <c r="D2857" s="78">
        <f t="shared" si="133"/>
        <v>-7.9547369999999992E-2</v>
      </c>
      <c r="E2857" s="78">
        <f t="shared" si="134"/>
        <v>-7.9547369999999992E-2</v>
      </c>
      <c r="F2857" s="76" t="str">
        <f>VLOOKUP(L2857,Mapping!D:H,5,0)</f>
        <v>AUM</v>
      </c>
      <c r="G2857" s="1" t="s">
        <v>648</v>
      </c>
      <c r="H2857" s="1" t="s">
        <v>491</v>
      </c>
      <c r="I2857" s="1" t="s">
        <v>494</v>
      </c>
      <c r="J2857" s="6">
        <v>160000</v>
      </c>
      <c r="K2857" s="1" t="s">
        <v>677</v>
      </c>
      <c r="L2857" s="6">
        <v>161120</v>
      </c>
      <c r="M2857" s="2">
        <v>0</v>
      </c>
      <c r="N2857" s="1" t="s">
        <v>927</v>
      </c>
      <c r="O2857" s="1" t="s">
        <v>651</v>
      </c>
      <c r="P2857" s="2">
        <v>0</v>
      </c>
      <c r="Q2857" s="2">
        <v>0</v>
      </c>
      <c r="R2857" s="2">
        <v>-795473.7</v>
      </c>
      <c r="S2857" s="2">
        <v>0</v>
      </c>
      <c r="T2857" s="2">
        <v>-795473.7</v>
      </c>
      <c r="U2857" s="2">
        <v>0</v>
      </c>
      <c r="V2857" s="2">
        <v>0</v>
      </c>
      <c r="W2857" s="2">
        <v>0</v>
      </c>
      <c r="X2857" s="2">
        <v>-795473.7</v>
      </c>
      <c r="Y2857" s="2">
        <v>0</v>
      </c>
      <c r="Z2857" s="2">
        <v>-795473.7</v>
      </c>
      <c r="AA2857" s="2">
        <v>0</v>
      </c>
    </row>
    <row r="2858" spans="1:27" ht="15" customHeight="1" x14ac:dyDescent="0.25">
      <c r="A2858" s="75" t="str">
        <f t="shared" si="132"/>
        <v>LEULISIgnore</v>
      </c>
      <c r="B2858" s="75" t="str">
        <f>VLOOKUP(L2858,Mapping!D:F,3,0)</f>
        <v>Ignore</v>
      </c>
      <c r="C2858" s="75" t="str">
        <f>VLOOKUP(L2858,Mapping!D:G,4,0)</f>
        <v>Ignore</v>
      </c>
      <c r="D2858" s="78">
        <f t="shared" si="133"/>
        <v>2.5773020000000001E-2</v>
      </c>
      <c r="E2858" s="78">
        <f t="shared" si="134"/>
        <v>1.5770720000000002E-2</v>
      </c>
      <c r="F2858" s="76" t="str">
        <f>VLOOKUP(L2858,Mapping!D:H,5,0)</f>
        <v>AUM</v>
      </c>
      <c r="G2858" s="1" t="s">
        <v>648</v>
      </c>
      <c r="H2858" s="1" t="s">
        <v>491</v>
      </c>
      <c r="I2858" s="1" t="s">
        <v>494</v>
      </c>
      <c r="J2858" s="6">
        <v>160000</v>
      </c>
      <c r="K2858" s="1" t="s">
        <v>677</v>
      </c>
      <c r="L2858" s="6">
        <v>162110</v>
      </c>
      <c r="M2858" s="2">
        <v>0</v>
      </c>
      <c r="N2858" s="1" t="s">
        <v>877</v>
      </c>
      <c r="O2858" s="1" t="s">
        <v>651</v>
      </c>
      <c r="P2858" s="2">
        <v>-100023</v>
      </c>
      <c r="Q2858" s="2">
        <v>0</v>
      </c>
      <c r="R2858" s="2">
        <v>0</v>
      </c>
      <c r="S2858" s="2">
        <v>257730.2</v>
      </c>
      <c r="T2858" s="2">
        <v>0</v>
      </c>
      <c r="U2858" s="2">
        <v>157707.20000000001</v>
      </c>
      <c r="V2858" s="2">
        <v>-100023</v>
      </c>
      <c r="W2858" s="2">
        <v>0</v>
      </c>
      <c r="X2858" s="2">
        <v>0</v>
      </c>
      <c r="Y2858" s="2">
        <v>257730.2</v>
      </c>
      <c r="Z2858" s="2">
        <v>0</v>
      </c>
      <c r="AA2858" s="2">
        <v>157707.20000000001</v>
      </c>
    </row>
    <row r="2859" spans="1:27" ht="15" customHeight="1" x14ac:dyDescent="0.25">
      <c r="A2859" s="75" t="str">
        <f t="shared" si="132"/>
        <v>LEULISIgnore</v>
      </c>
      <c r="B2859" s="75" t="str">
        <f>VLOOKUP(L2859,Mapping!D:F,3,0)</f>
        <v>Ignore</v>
      </c>
      <c r="C2859" s="75" t="str">
        <f>VLOOKUP(L2859,Mapping!D:G,4,0)</f>
        <v>Ignore</v>
      </c>
      <c r="D2859" s="78">
        <f t="shared" si="133"/>
        <v>-1.6764E-3</v>
      </c>
      <c r="E2859" s="78">
        <f t="shared" si="134"/>
        <v>-1.6764E-3</v>
      </c>
      <c r="F2859" s="76" t="str">
        <f>VLOOKUP(L2859,Mapping!D:H,5,0)</f>
        <v>AUM</v>
      </c>
      <c r="G2859" s="1" t="s">
        <v>648</v>
      </c>
      <c r="H2859" s="1" t="s">
        <v>491</v>
      </c>
      <c r="I2859" s="1" t="s">
        <v>494</v>
      </c>
      <c r="J2859" s="6">
        <v>160000</v>
      </c>
      <c r="K2859" s="1" t="s">
        <v>677</v>
      </c>
      <c r="L2859" s="6">
        <v>162130</v>
      </c>
      <c r="M2859" s="2">
        <v>0</v>
      </c>
      <c r="N2859" s="1" t="s">
        <v>679</v>
      </c>
      <c r="O2859" s="1" t="s">
        <v>651</v>
      </c>
      <c r="P2859" s="2">
        <v>0</v>
      </c>
      <c r="Q2859" s="2">
        <v>0</v>
      </c>
      <c r="R2859" s="2">
        <v>-16764</v>
      </c>
      <c r="S2859" s="2">
        <v>0</v>
      </c>
      <c r="T2859" s="2">
        <v>-16764</v>
      </c>
      <c r="U2859" s="2">
        <v>0</v>
      </c>
      <c r="V2859" s="2">
        <v>0</v>
      </c>
      <c r="W2859" s="2">
        <v>0</v>
      </c>
      <c r="X2859" s="2">
        <v>-16764</v>
      </c>
      <c r="Y2859" s="2">
        <v>0</v>
      </c>
      <c r="Z2859" s="2">
        <v>-16764</v>
      </c>
      <c r="AA2859" s="2">
        <v>0</v>
      </c>
    </row>
    <row r="2860" spans="1:27" ht="15" customHeight="1" x14ac:dyDescent="0.25">
      <c r="A2860" s="75" t="str">
        <f t="shared" si="132"/>
        <v>LEULISIgnore</v>
      </c>
      <c r="B2860" s="75" t="str">
        <f>VLOOKUP(L2860,Mapping!D:F,3,0)</f>
        <v>Ignore</v>
      </c>
      <c r="C2860" s="75" t="str">
        <f>VLOOKUP(L2860,Mapping!D:G,4,0)</f>
        <v>Ignore</v>
      </c>
      <c r="D2860" s="78">
        <f t="shared" si="133"/>
        <v>-4.4820400000000001E-4</v>
      </c>
      <c r="E2860" s="78">
        <f t="shared" si="134"/>
        <v>-1.45487E-3</v>
      </c>
      <c r="F2860" s="76" t="str">
        <f>VLOOKUP(L2860,Mapping!D:H,5,0)</f>
        <v>AUM</v>
      </c>
      <c r="G2860" s="1" t="s">
        <v>648</v>
      </c>
      <c r="H2860" s="1" t="s">
        <v>491</v>
      </c>
      <c r="I2860" s="1" t="s">
        <v>494</v>
      </c>
      <c r="J2860" s="6">
        <v>212000</v>
      </c>
      <c r="K2860" s="1" t="s">
        <v>681</v>
      </c>
      <c r="L2860" s="6">
        <v>210123</v>
      </c>
      <c r="M2860" s="2">
        <v>0</v>
      </c>
      <c r="N2860" s="1" t="s">
        <v>1458</v>
      </c>
      <c r="O2860" s="1" t="s">
        <v>651</v>
      </c>
      <c r="P2860" s="2">
        <v>-10066.66</v>
      </c>
      <c r="Q2860" s="2">
        <v>0</v>
      </c>
      <c r="R2860" s="2">
        <v>-4482.04</v>
      </c>
      <c r="S2860" s="2">
        <v>0</v>
      </c>
      <c r="T2860" s="2">
        <v>-14548.7</v>
      </c>
      <c r="U2860" s="2">
        <v>0</v>
      </c>
      <c r="V2860" s="2">
        <v>-10066.66</v>
      </c>
      <c r="W2860" s="2">
        <v>0</v>
      </c>
      <c r="X2860" s="2">
        <v>-4482.04</v>
      </c>
      <c r="Y2860" s="2">
        <v>0</v>
      </c>
      <c r="Z2860" s="2">
        <v>-14548.7</v>
      </c>
      <c r="AA2860" s="2">
        <v>0</v>
      </c>
    </row>
    <row r="2861" spans="1:27" ht="15" customHeight="1" x14ac:dyDescent="0.25">
      <c r="A2861" s="75" t="str">
        <f t="shared" si="132"/>
        <v>LEULISIgnore</v>
      </c>
      <c r="B2861" s="75" t="str">
        <f>VLOOKUP(L2861,Mapping!D:F,3,0)</f>
        <v>Ignore</v>
      </c>
      <c r="C2861" s="75" t="str">
        <f>VLOOKUP(L2861,Mapping!D:G,4,0)</f>
        <v>Ignore</v>
      </c>
      <c r="D2861" s="78">
        <f t="shared" si="133"/>
        <v>-0.23565982400000002</v>
      </c>
      <c r="E2861" s="78">
        <f t="shared" si="134"/>
        <v>3.5888833359999999</v>
      </c>
      <c r="F2861" s="76" t="str">
        <f>VLOOKUP(L2861,Mapping!D:H,5,0)</f>
        <v>AUM</v>
      </c>
      <c r="G2861" s="1" t="s">
        <v>648</v>
      </c>
      <c r="H2861" s="1" t="s">
        <v>491</v>
      </c>
      <c r="I2861" s="1" t="s">
        <v>494</v>
      </c>
      <c r="J2861" s="6">
        <v>212000</v>
      </c>
      <c r="K2861" s="1" t="s">
        <v>681</v>
      </c>
      <c r="L2861" s="6">
        <v>210159</v>
      </c>
      <c r="M2861" s="2">
        <v>0</v>
      </c>
      <c r="N2861" s="1" t="s">
        <v>936</v>
      </c>
      <c r="O2861" s="1" t="s">
        <v>651</v>
      </c>
      <c r="P2861" s="2">
        <v>0</v>
      </c>
      <c r="Q2861" s="2">
        <v>38245431.600000001</v>
      </c>
      <c r="R2861" s="2">
        <v>-2356598.2400000002</v>
      </c>
      <c r="S2861" s="2">
        <v>0</v>
      </c>
      <c r="T2861" s="2">
        <v>0</v>
      </c>
      <c r="U2861" s="2">
        <v>35888833.359999999</v>
      </c>
      <c r="V2861" s="2">
        <v>0</v>
      </c>
      <c r="W2861" s="2">
        <v>38245431.600000001</v>
      </c>
      <c r="X2861" s="2">
        <v>-2356598.2400000002</v>
      </c>
      <c r="Y2861" s="2">
        <v>0</v>
      </c>
      <c r="Z2861" s="2">
        <v>0</v>
      </c>
      <c r="AA2861" s="2">
        <v>35888833.359999999</v>
      </c>
    </row>
    <row r="2862" spans="1:27" ht="15" customHeight="1" x14ac:dyDescent="0.25">
      <c r="A2862" s="75" t="str">
        <f t="shared" si="132"/>
        <v>LEULISIgnore</v>
      </c>
      <c r="B2862" s="75" t="str">
        <f>VLOOKUP(L2862,Mapping!D:F,3,0)</f>
        <v>Ignore</v>
      </c>
      <c r="C2862" s="75" t="str">
        <f>VLOOKUP(L2862,Mapping!D:G,4,0)</f>
        <v>Ignore</v>
      </c>
      <c r="D2862" s="78">
        <f t="shared" si="133"/>
        <v>0.52359709100000007</v>
      </c>
      <c r="E2862" s="78">
        <f t="shared" si="134"/>
        <v>-0.42481656500000003</v>
      </c>
      <c r="F2862" s="76" t="str">
        <f>VLOOKUP(L2862,Mapping!D:H,5,0)</f>
        <v>AUM</v>
      </c>
      <c r="G2862" s="1" t="s">
        <v>648</v>
      </c>
      <c r="H2862" s="1" t="s">
        <v>491</v>
      </c>
      <c r="I2862" s="1" t="s">
        <v>494</v>
      </c>
      <c r="J2862" s="6">
        <v>212000</v>
      </c>
      <c r="K2862" s="1" t="s">
        <v>681</v>
      </c>
      <c r="L2862" s="6">
        <v>210160</v>
      </c>
      <c r="M2862" s="2">
        <v>0</v>
      </c>
      <c r="N2862" s="1" t="s">
        <v>937</v>
      </c>
      <c r="O2862" s="1" t="s">
        <v>651</v>
      </c>
      <c r="P2862" s="2">
        <v>-9484136.5600000005</v>
      </c>
      <c r="Q2862" s="2">
        <v>0</v>
      </c>
      <c r="R2862" s="2">
        <v>0</v>
      </c>
      <c r="S2862" s="2">
        <v>5235970.91</v>
      </c>
      <c r="T2862" s="2">
        <v>-4248165.6500000004</v>
      </c>
      <c r="U2862" s="2">
        <v>0</v>
      </c>
      <c r="V2862" s="2">
        <v>-9484136.5600000005</v>
      </c>
      <c r="W2862" s="2">
        <v>0</v>
      </c>
      <c r="X2862" s="2">
        <v>0</v>
      </c>
      <c r="Y2862" s="2">
        <v>5235970.91</v>
      </c>
      <c r="Z2862" s="2">
        <v>-4248165.6500000004</v>
      </c>
      <c r="AA2862" s="2">
        <v>0</v>
      </c>
    </row>
    <row r="2863" spans="1:27" ht="15" customHeight="1" x14ac:dyDescent="0.25">
      <c r="A2863" s="75" t="str">
        <f t="shared" si="132"/>
        <v>LEULISIgnore</v>
      </c>
      <c r="B2863" s="75" t="str">
        <f>VLOOKUP(L2863,Mapping!D:F,3,0)</f>
        <v>Ignore</v>
      </c>
      <c r="C2863" s="75" t="str">
        <f>VLOOKUP(L2863,Mapping!D:G,4,0)</f>
        <v>Ignore</v>
      </c>
      <c r="D2863" s="78">
        <f t="shared" si="133"/>
        <v>-1.7767298000000001E-2</v>
      </c>
      <c r="E2863" s="78">
        <f t="shared" si="134"/>
        <v>2.5080000000000002E-2</v>
      </c>
      <c r="F2863" s="76" t="str">
        <f>VLOOKUP(L2863,Mapping!D:H,5,0)</f>
        <v>AUM</v>
      </c>
      <c r="G2863" s="1" t="s">
        <v>648</v>
      </c>
      <c r="H2863" s="1" t="s">
        <v>491</v>
      </c>
      <c r="I2863" s="1" t="s">
        <v>494</v>
      </c>
      <c r="J2863" s="6">
        <v>212000</v>
      </c>
      <c r="K2863" s="1" t="s">
        <v>681</v>
      </c>
      <c r="L2863" s="6">
        <v>210161</v>
      </c>
      <c r="M2863" s="2">
        <v>0</v>
      </c>
      <c r="N2863" s="1" t="s">
        <v>938</v>
      </c>
      <c r="O2863" s="1" t="s">
        <v>651</v>
      </c>
      <c r="P2863" s="2">
        <v>0</v>
      </c>
      <c r="Q2863" s="2">
        <v>428472.98</v>
      </c>
      <c r="R2863" s="2">
        <v>-177672.98</v>
      </c>
      <c r="S2863" s="2">
        <v>0</v>
      </c>
      <c r="T2863" s="2">
        <v>0</v>
      </c>
      <c r="U2863" s="2">
        <v>250800</v>
      </c>
      <c r="V2863" s="2">
        <v>0</v>
      </c>
      <c r="W2863" s="2">
        <v>428472.98</v>
      </c>
      <c r="X2863" s="2">
        <v>-177672.98</v>
      </c>
      <c r="Y2863" s="2">
        <v>0</v>
      </c>
      <c r="Z2863" s="2">
        <v>0</v>
      </c>
      <c r="AA2863" s="2">
        <v>250800</v>
      </c>
    </row>
    <row r="2864" spans="1:27" ht="15" customHeight="1" x14ac:dyDescent="0.25">
      <c r="A2864" s="75" t="str">
        <f t="shared" si="132"/>
        <v>LEULISIgnore</v>
      </c>
      <c r="B2864" s="75" t="str">
        <f>VLOOKUP(L2864,Mapping!D:F,3,0)</f>
        <v>Ignore</v>
      </c>
      <c r="C2864" s="75" t="str">
        <f>VLOOKUP(L2864,Mapping!D:G,4,0)</f>
        <v>Ignore</v>
      </c>
      <c r="D2864" s="78">
        <f t="shared" si="133"/>
        <v>4.7356220000000001E-3</v>
      </c>
      <c r="E2864" s="78">
        <f t="shared" si="134"/>
        <v>0.10978161399999999</v>
      </c>
      <c r="F2864" s="76" t="str">
        <f>VLOOKUP(L2864,Mapping!D:H,5,0)</f>
        <v>AUM</v>
      </c>
      <c r="G2864" s="1" t="s">
        <v>648</v>
      </c>
      <c r="H2864" s="1" t="s">
        <v>491</v>
      </c>
      <c r="I2864" s="1" t="s">
        <v>494</v>
      </c>
      <c r="J2864" s="6">
        <v>212000</v>
      </c>
      <c r="K2864" s="1" t="s">
        <v>681</v>
      </c>
      <c r="L2864" s="6">
        <v>210168</v>
      </c>
      <c r="M2864" s="2">
        <v>0</v>
      </c>
      <c r="N2864" s="1" t="s">
        <v>1019</v>
      </c>
      <c r="O2864" s="1" t="s">
        <v>651</v>
      </c>
      <c r="P2864" s="2">
        <v>0</v>
      </c>
      <c r="Q2864" s="2">
        <v>1050459.92</v>
      </c>
      <c r="R2864" s="2">
        <v>0</v>
      </c>
      <c r="S2864" s="2">
        <v>47356.22</v>
      </c>
      <c r="T2864" s="2">
        <v>0</v>
      </c>
      <c r="U2864" s="2">
        <v>1097816.1399999999</v>
      </c>
      <c r="V2864" s="2">
        <v>0</v>
      </c>
      <c r="W2864" s="2">
        <v>1050459.92</v>
      </c>
      <c r="X2864" s="2">
        <v>0</v>
      </c>
      <c r="Y2864" s="2">
        <v>47356.22</v>
      </c>
      <c r="Z2864" s="2">
        <v>0</v>
      </c>
      <c r="AA2864" s="2">
        <v>1097816.1399999999</v>
      </c>
    </row>
    <row r="2865" spans="1:27" ht="15" customHeight="1" x14ac:dyDescent="0.25">
      <c r="A2865" s="75" t="str">
        <f t="shared" si="132"/>
        <v>LEULISIgnore</v>
      </c>
      <c r="B2865" s="75" t="str">
        <f>VLOOKUP(L2865,Mapping!D:F,3,0)</f>
        <v>Ignore</v>
      </c>
      <c r="C2865" s="75" t="str">
        <f>VLOOKUP(L2865,Mapping!D:G,4,0)</f>
        <v>Ignore</v>
      </c>
      <c r="D2865" s="78">
        <f t="shared" si="133"/>
        <v>-0.109054207</v>
      </c>
      <c r="E2865" s="78">
        <f t="shared" si="134"/>
        <v>0</v>
      </c>
      <c r="F2865" s="76" t="str">
        <f>VLOOKUP(L2865,Mapping!D:H,5,0)</f>
        <v>AUM</v>
      </c>
      <c r="G2865" s="1" t="s">
        <v>648</v>
      </c>
      <c r="H2865" s="1" t="s">
        <v>491</v>
      </c>
      <c r="I2865" s="1" t="s">
        <v>494</v>
      </c>
      <c r="J2865" s="6">
        <v>212000</v>
      </c>
      <c r="K2865" s="1" t="s">
        <v>681</v>
      </c>
      <c r="L2865" s="6">
        <v>211101</v>
      </c>
      <c r="M2865" s="2">
        <v>0</v>
      </c>
      <c r="N2865" s="1" t="s">
        <v>1463</v>
      </c>
      <c r="O2865" s="1" t="s">
        <v>651</v>
      </c>
      <c r="P2865" s="2">
        <v>0</v>
      </c>
      <c r="Q2865" s="2">
        <v>1090542.07</v>
      </c>
      <c r="R2865" s="2">
        <v>-1090542.07</v>
      </c>
      <c r="S2865" s="2">
        <v>0</v>
      </c>
      <c r="T2865" s="2">
        <v>0</v>
      </c>
      <c r="U2865" s="2">
        <v>0</v>
      </c>
      <c r="V2865" s="2">
        <v>0</v>
      </c>
      <c r="W2865" s="2">
        <v>1090542.07</v>
      </c>
      <c r="X2865" s="2">
        <v>-1090542.07</v>
      </c>
      <c r="Y2865" s="2">
        <v>0</v>
      </c>
      <c r="Z2865" s="2">
        <v>0</v>
      </c>
      <c r="AA2865" s="2">
        <v>0</v>
      </c>
    </row>
    <row r="2866" spans="1:27" ht="15" customHeight="1" x14ac:dyDescent="0.25">
      <c r="A2866" s="75" t="str">
        <f t="shared" si="132"/>
        <v>LEULISIgnore</v>
      </c>
      <c r="B2866" s="75" t="str">
        <f>VLOOKUP(L2866,Mapping!D:F,3,0)</f>
        <v>Ignore</v>
      </c>
      <c r="C2866" s="75" t="str">
        <f>VLOOKUP(L2866,Mapping!D:G,4,0)</f>
        <v>Ignore</v>
      </c>
      <c r="D2866" s="78">
        <f t="shared" si="133"/>
        <v>-0.19454933899999999</v>
      </c>
      <c r="E2866" s="78">
        <f t="shared" si="134"/>
        <v>0</v>
      </c>
      <c r="F2866" s="76" t="str">
        <f>VLOOKUP(L2866,Mapping!D:H,5,0)</f>
        <v>AUM</v>
      </c>
      <c r="G2866" s="1" t="s">
        <v>648</v>
      </c>
      <c r="H2866" s="1" t="s">
        <v>491</v>
      </c>
      <c r="I2866" s="1" t="s">
        <v>494</v>
      </c>
      <c r="J2866" s="6">
        <v>212000</v>
      </c>
      <c r="K2866" s="1" t="s">
        <v>681</v>
      </c>
      <c r="L2866" s="6">
        <v>211114</v>
      </c>
      <c r="M2866" s="2">
        <v>0</v>
      </c>
      <c r="N2866" s="1" t="s">
        <v>787</v>
      </c>
      <c r="O2866" s="1" t="s">
        <v>651</v>
      </c>
      <c r="P2866" s="2">
        <v>0</v>
      </c>
      <c r="Q2866" s="2">
        <v>1945493.39</v>
      </c>
      <c r="R2866" s="2">
        <v>-1945493.39</v>
      </c>
      <c r="S2866" s="2">
        <v>0</v>
      </c>
      <c r="T2866" s="2">
        <v>0</v>
      </c>
      <c r="U2866" s="2">
        <v>0</v>
      </c>
      <c r="V2866" s="2">
        <v>0</v>
      </c>
      <c r="W2866" s="2">
        <v>1945493.39</v>
      </c>
      <c r="X2866" s="2">
        <v>-1945493.39</v>
      </c>
      <c r="Y2866" s="2">
        <v>0</v>
      </c>
      <c r="Z2866" s="2">
        <v>0</v>
      </c>
      <c r="AA2866" s="2">
        <v>0</v>
      </c>
    </row>
    <row r="2867" spans="1:27" ht="15" customHeight="1" x14ac:dyDescent="0.25">
      <c r="A2867" s="75" t="str">
        <f t="shared" si="132"/>
        <v>LEULISIgnore</v>
      </c>
      <c r="B2867" s="75" t="str">
        <f>VLOOKUP(L2867,Mapping!D:F,3,0)</f>
        <v>Ignore</v>
      </c>
      <c r="C2867" s="75" t="str">
        <f>VLOOKUP(L2867,Mapping!D:G,4,0)</f>
        <v>Ignore</v>
      </c>
      <c r="D2867" s="78">
        <f t="shared" si="133"/>
        <v>-4.225581E-3</v>
      </c>
      <c r="E2867" s="78">
        <f t="shared" si="134"/>
        <v>5.8999999999999999E-8</v>
      </c>
      <c r="F2867" s="76" t="str">
        <f>VLOOKUP(L2867,Mapping!D:H,5,0)</f>
        <v>AUM</v>
      </c>
      <c r="G2867" s="1" t="s">
        <v>648</v>
      </c>
      <c r="H2867" s="1" t="s">
        <v>491</v>
      </c>
      <c r="I2867" s="1" t="s">
        <v>494</v>
      </c>
      <c r="J2867" s="6">
        <v>212000</v>
      </c>
      <c r="K2867" s="1" t="s">
        <v>681</v>
      </c>
      <c r="L2867" s="6">
        <v>212101</v>
      </c>
      <c r="M2867" s="2">
        <v>0</v>
      </c>
      <c r="N2867" s="1" t="s">
        <v>684</v>
      </c>
      <c r="O2867" s="1" t="s">
        <v>651</v>
      </c>
      <c r="P2867" s="2">
        <v>0</v>
      </c>
      <c r="Q2867" s="2">
        <v>42256.4</v>
      </c>
      <c r="R2867" s="2">
        <v>-42255.81</v>
      </c>
      <c r="S2867" s="2">
        <v>0</v>
      </c>
      <c r="T2867" s="2">
        <v>0</v>
      </c>
      <c r="U2867" s="2">
        <v>0.59</v>
      </c>
      <c r="V2867" s="2">
        <v>0</v>
      </c>
      <c r="W2867" s="2">
        <v>42256.4</v>
      </c>
      <c r="X2867" s="2">
        <v>-42255.81</v>
      </c>
      <c r="Y2867" s="2">
        <v>0</v>
      </c>
      <c r="Z2867" s="2">
        <v>0</v>
      </c>
      <c r="AA2867" s="2">
        <v>0.59</v>
      </c>
    </row>
    <row r="2868" spans="1:27" ht="15" customHeight="1" x14ac:dyDescent="0.25">
      <c r="A2868" s="75" t="str">
        <f t="shared" si="132"/>
        <v>LEULISIgnore</v>
      </c>
      <c r="B2868" s="75" t="str">
        <f>VLOOKUP(L2868,Mapping!D:F,3,0)</f>
        <v>Ignore</v>
      </c>
      <c r="C2868" s="75" t="str">
        <f>VLOOKUP(L2868,Mapping!D:G,4,0)</f>
        <v>Ignore</v>
      </c>
      <c r="D2868" s="78">
        <f t="shared" si="133"/>
        <v>-3.7894399999999998E-4</v>
      </c>
      <c r="E2868" s="78">
        <f t="shared" si="134"/>
        <v>0</v>
      </c>
      <c r="F2868" s="76" t="str">
        <f>VLOOKUP(L2868,Mapping!D:H,5,0)</f>
        <v>AUM</v>
      </c>
      <c r="G2868" s="1" t="s">
        <v>648</v>
      </c>
      <c r="H2868" s="1" t="s">
        <v>491</v>
      </c>
      <c r="I2868" s="1" t="s">
        <v>494</v>
      </c>
      <c r="J2868" s="6">
        <v>212000</v>
      </c>
      <c r="K2868" s="1" t="s">
        <v>681</v>
      </c>
      <c r="L2868" s="6">
        <v>212109</v>
      </c>
      <c r="M2868" s="2">
        <v>0</v>
      </c>
      <c r="N2868" s="1" t="s">
        <v>1659</v>
      </c>
      <c r="O2868" s="1" t="s">
        <v>651</v>
      </c>
      <c r="P2868" s="2">
        <v>0</v>
      </c>
      <c r="Q2868" s="2">
        <v>3789.44</v>
      </c>
      <c r="R2868" s="2">
        <v>-3789.44</v>
      </c>
      <c r="S2868" s="2">
        <v>0</v>
      </c>
      <c r="T2868" s="2">
        <v>0</v>
      </c>
      <c r="U2868" s="2">
        <v>0</v>
      </c>
      <c r="V2868" s="2">
        <v>0</v>
      </c>
      <c r="W2868" s="2">
        <v>3789.44</v>
      </c>
      <c r="X2868" s="2">
        <v>-3789.44</v>
      </c>
      <c r="Y2868" s="2">
        <v>0</v>
      </c>
      <c r="Z2868" s="2">
        <v>0</v>
      </c>
      <c r="AA2868" s="2">
        <v>0</v>
      </c>
    </row>
    <row r="2869" spans="1:27" ht="15" customHeight="1" x14ac:dyDescent="0.25">
      <c r="A2869" s="75" t="str">
        <f t="shared" si="132"/>
        <v>LEULISIgnore</v>
      </c>
      <c r="B2869" s="75" t="str">
        <f>VLOOKUP(L2869,Mapping!D:F,3,0)</f>
        <v>Ignore</v>
      </c>
      <c r="C2869" s="75" t="str">
        <f>VLOOKUP(L2869,Mapping!D:G,4,0)</f>
        <v>Ignore</v>
      </c>
      <c r="D2869" s="78">
        <f t="shared" si="133"/>
        <v>-1.4168699999999999E-4</v>
      </c>
      <c r="E2869" s="78">
        <f t="shared" si="134"/>
        <v>0</v>
      </c>
      <c r="F2869" s="76" t="str">
        <f>VLOOKUP(L2869,Mapping!D:H,5,0)</f>
        <v>AUM</v>
      </c>
      <c r="G2869" s="1" t="s">
        <v>648</v>
      </c>
      <c r="H2869" s="1" t="s">
        <v>491</v>
      </c>
      <c r="I2869" s="1" t="s">
        <v>494</v>
      </c>
      <c r="J2869" s="6">
        <v>212000</v>
      </c>
      <c r="K2869" s="1" t="s">
        <v>681</v>
      </c>
      <c r="L2869" s="6">
        <v>212112</v>
      </c>
      <c r="M2869" s="2">
        <v>0</v>
      </c>
      <c r="N2869" s="1" t="s">
        <v>685</v>
      </c>
      <c r="O2869" s="1" t="s">
        <v>651</v>
      </c>
      <c r="P2869" s="2">
        <v>0</v>
      </c>
      <c r="Q2869" s="2">
        <v>1416.87</v>
      </c>
      <c r="R2869" s="2">
        <v>-1416.87</v>
      </c>
      <c r="S2869" s="2">
        <v>0</v>
      </c>
      <c r="T2869" s="2">
        <v>0</v>
      </c>
      <c r="U2869" s="2">
        <v>0</v>
      </c>
      <c r="V2869" s="2">
        <v>0</v>
      </c>
      <c r="W2869" s="2">
        <v>1416.87</v>
      </c>
      <c r="X2869" s="2">
        <v>-1416.87</v>
      </c>
      <c r="Y2869" s="2">
        <v>0</v>
      </c>
      <c r="Z2869" s="2">
        <v>0</v>
      </c>
      <c r="AA2869" s="2">
        <v>0</v>
      </c>
    </row>
    <row r="2870" spans="1:27" ht="15" customHeight="1" x14ac:dyDescent="0.25">
      <c r="A2870" s="75" t="str">
        <f t="shared" si="132"/>
        <v>LEULISIgnore</v>
      </c>
      <c r="B2870" s="75" t="str">
        <f>VLOOKUP(L2870,Mapping!D:F,3,0)</f>
        <v>Ignore</v>
      </c>
      <c r="C2870" s="75" t="str">
        <f>VLOOKUP(L2870,Mapping!D:G,4,0)</f>
        <v>Ignore</v>
      </c>
      <c r="D2870" s="78">
        <f t="shared" si="133"/>
        <v>-1.4168699999999999E-4</v>
      </c>
      <c r="E2870" s="78">
        <f t="shared" si="134"/>
        <v>0</v>
      </c>
      <c r="F2870" s="76" t="str">
        <f>VLOOKUP(L2870,Mapping!D:H,5,0)</f>
        <v>AUM</v>
      </c>
      <c r="G2870" s="1" t="s">
        <v>648</v>
      </c>
      <c r="H2870" s="1" t="s">
        <v>491</v>
      </c>
      <c r="I2870" s="1" t="s">
        <v>494</v>
      </c>
      <c r="J2870" s="6">
        <v>212000</v>
      </c>
      <c r="K2870" s="1" t="s">
        <v>681</v>
      </c>
      <c r="L2870" s="6">
        <v>212113</v>
      </c>
      <c r="M2870" s="2">
        <v>0</v>
      </c>
      <c r="N2870" s="1" t="s">
        <v>686</v>
      </c>
      <c r="O2870" s="1" t="s">
        <v>651</v>
      </c>
      <c r="P2870" s="2">
        <v>0</v>
      </c>
      <c r="Q2870" s="2">
        <v>1416.87</v>
      </c>
      <c r="R2870" s="2">
        <v>-1416.87</v>
      </c>
      <c r="S2870" s="2">
        <v>0</v>
      </c>
      <c r="T2870" s="2">
        <v>0</v>
      </c>
      <c r="U2870" s="2">
        <v>0</v>
      </c>
      <c r="V2870" s="2">
        <v>0</v>
      </c>
      <c r="W2870" s="2">
        <v>1416.87</v>
      </c>
      <c r="X2870" s="2">
        <v>-1416.87</v>
      </c>
      <c r="Y2870" s="2">
        <v>0</v>
      </c>
      <c r="Z2870" s="2">
        <v>0</v>
      </c>
      <c r="AA2870" s="2">
        <v>0</v>
      </c>
    </row>
    <row r="2871" spans="1:27" ht="15" customHeight="1" x14ac:dyDescent="0.25">
      <c r="A2871" s="75" t="str">
        <f t="shared" si="132"/>
        <v>LEULISIgnore</v>
      </c>
      <c r="B2871" s="75" t="str">
        <f>VLOOKUP(L2871,Mapping!D:F,3,0)</f>
        <v>Ignore</v>
      </c>
      <c r="C2871" s="75" t="str">
        <f>VLOOKUP(L2871,Mapping!D:G,4,0)</f>
        <v>Ignore</v>
      </c>
      <c r="D2871" s="78">
        <f t="shared" si="133"/>
        <v>-4.7199999999999998E-4</v>
      </c>
      <c r="E2871" s="78">
        <f t="shared" si="134"/>
        <v>0</v>
      </c>
      <c r="F2871" s="76" t="str">
        <f>VLOOKUP(L2871,Mapping!D:H,5,0)</f>
        <v>AUM</v>
      </c>
      <c r="G2871" s="1" t="s">
        <v>648</v>
      </c>
      <c r="H2871" s="1" t="s">
        <v>491</v>
      </c>
      <c r="I2871" s="1" t="s">
        <v>494</v>
      </c>
      <c r="J2871" s="6">
        <v>212000</v>
      </c>
      <c r="K2871" s="1" t="s">
        <v>681</v>
      </c>
      <c r="L2871" s="6">
        <v>212118</v>
      </c>
      <c r="M2871" s="2">
        <v>0</v>
      </c>
      <c r="N2871" s="1" t="s">
        <v>1715</v>
      </c>
      <c r="O2871" s="1" t="s">
        <v>651</v>
      </c>
      <c r="P2871" s="2">
        <v>0</v>
      </c>
      <c r="Q2871" s="2">
        <v>4720</v>
      </c>
      <c r="R2871" s="2">
        <v>-4720</v>
      </c>
      <c r="S2871" s="2">
        <v>0</v>
      </c>
      <c r="T2871" s="2">
        <v>0</v>
      </c>
      <c r="U2871" s="2">
        <v>0</v>
      </c>
      <c r="V2871" s="2">
        <v>0</v>
      </c>
      <c r="W2871" s="2">
        <v>4720</v>
      </c>
      <c r="X2871" s="2">
        <v>-4720</v>
      </c>
      <c r="Y2871" s="2">
        <v>0</v>
      </c>
      <c r="Z2871" s="2">
        <v>0</v>
      </c>
      <c r="AA2871" s="2">
        <v>0</v>
      </c>
    </row>
    <row r="2872" spans="1:27" ht="15" customHeight="1" x14ac:dyDescent="0.25">
      <c r="A2872" s="75" t="str">
        <f t="shared" si="132"/>
        <v>LEULISIgnore</v>
      </c>
      <c r="B2872" s="75" t="str">
        <f>VLOOKUP(L2872,Mapping!D:F,3,0)</f>
        <v>Ignore</v>
      </c>
      <c r="C2872" s="75" t="str">
        <f>VLOOKUP(L2872,Mapping!D:G,4,0)</f>
        <v>Ignore</v>
      </c>
      <c r="D2872" s="78">
        <f t="shared" si="133"/>
        <v>-0.16853481399999998</v>
      </c>
      <c r="E2872" s="78">
        <f t="shared" si="134"/>
        <v>7.4296740999999999E-2</v>
      </c>
      <c r="F2872" s="76" t="str">
        <f>VLOOKUP(L2872,Mapping!D:H,5,0)</f>
        <v>AUM</v>
      </c>
      <c r="G2872" s="1" t="s">
        <v>648</v>
      </c>
      <c r="H2872" s="1" t="s">
        <v>491</v>
      </c>
      <c r="I2872" s="1" t="s">
        <v>494</v>
      </c>
      <c r="J2872" s="6">
        <v>212000</v>
      </c>
      <c r="K2872" s="1" t="s">
        <v>681</v>
      </c>
      <c r="L2872" s="6">
        <v>212121</v>
      </c>
      <c r="M2872" s="2">
        <v>0</v>
      </c>
      <c r="N2872" s="1" t="s">
        <v>688</v>
      </c>
      <c r="O2872" s="1" t="s">
        <v>651</v>
      </c>
      <c r="P2872" s="2">
        <v>0</v>
      </c>
      <c r="Q2872" s="2">
        <v>2428315.5499999998</v>
      </c>
      <c r="R2872" s="2">
        <v>-1685348.14</v>
      </c>
      <c r="S2872" s="2">
        <v>0</v>
      </c>
      <c r="T2872" s="2">
        <v>0</v>
      </c>
      <c r="U2872" s="2">
        <v>742967.41</v>
      </c>
      <c r="V2872" s="2">
        <v>0</v>
      </c>
      <c r="W2872" s="2">
        <v>2428315.5499999998</v>
      </c>
      <c r="X2872" s="2">
        <v>-1685348.14</v>
      </c>
      <c r="Y2872" s="2">
        <v>0</v>
      </c>
      <c r="Z2872" s="2">
        <v>0</v>
      </c>
      <c r="AA2872" s="2">
        <v>742967.41</v>
      </c>
    </row>
    <row r="2873" spans="1:27" ht="15" customHeight="1" x14ac:dyDescent="0.25">
      <c r="A2873" s="75" t="str">
        <f t="shared" si="132"/>
        <v>LEULISIgnore</v>
      </c>
      <c r="B2873" s="75" t="str">
        <f>VLOOKUP(L2873,Mapping!D:F,3,0)</f>
        <v>Ignore</v>
      </c>
      <c r="C2873" s="75" t="str">
        <f>VLOOKUP(L2873,Mapping!D:G,4,0)</f>
        <v>Ignore</v>
      </c>
      <c r="D2873" s="78">
        <f t="shared" si="133"/>
        <v>-1.3976994E-2</v>
      </c>
      <c r="E2873" s="78">
        <f t="shared" si="134"/>
        <v>4.6112624999999997E-2</v>
      </c>
      <c r="F2873" s="76" t="str">
        <f>VLOOKUP(L2873,Mapping!D:H,5,0)</f>
        <v>AUM</v>
      </c>
      <c r="G2873" s="1" t="s">
        <v>648</v>
      </c>
      <c r="H2873" s="1" t="s">
        <v>491</v>
      </c>
      <c r="I2873" s="1" t="s">
        <v>494</v>
      </c>
      <c r="J2873" s="6">
        <v>212000</v>
      </c>
      <c r="K2873" s="1" t="s">
        <v>681</v>
      </c>
      <c r="L2873" s="6">
        <v>212124</v>
      </c>
      <c r="M2873" s="2">
        <v>0</v>
      </c>
      <c r="N2873" s="1" t="s">
        <v>689</v>
      </c>
      <c r="O2873" s="1" t="s">
        <v>651</v>
      </c>
      <c r="P2873" s="2">
        <v>0</v>
      </c>
      <c r="Q2873" s="2">
        <v>600896.19000000006</v>
      </c>
      <c r="R2873" s="2">
        <v>-139769.94</v>
      </c>
      <c r="S2873" s="2">
        <v>0</v>
      </c>
      <c r="T2873" s="2">
        <v>0</v>
      </c>
      <c r="U2873" s="2">
        <v>461126.25</v>
      </c>
      <c r="V2873" s="2">
        <v>0</v>
      </c>
      <c r="W2873" s="2">
        <v>600896.19000000006</v>
      </c>
      <c r="X2873" s="2">
        <v>-139769.94</v>
      </c>
      <c r="Y2873" s="2">
        <v>0</v>
      </c>
      <c r="Z2873" s="2">
        <v>0</v>
      </c>
      <c r="AA2873" s="2">
        <v>461126.25</v>
      </c>
    </row>
    <row r="2874" spans="1:27" ht="15" customHeight="1" x14ac:dyDescent="0.25">
      <c r="A2874" s="75" t="str">
        <f t="shared" si="132"/>
        <v>LEULISIgnore</v>
      </c>
      <c r="B2874" s="75" t="str">
        <f>VLOOKUP(L2874,Mapping!D:F,3,0)</f>
        <v>Ignore</v>
      </c>
      <c r="C2874" s="75" t="str">
        <f>VLOOKUP(L2874,Mapping!D:G,4,0)</f>
        <v>Ignore</v>
      </c>
      <c r="D2874" s="78">
        <f t="shared" si="133"/>
        <v>8.8599700000000003E-2</v>
      </c>
      <c r="E2874" s="78">
        <f t="shared" si="134"/>
        <v>0</v>
      </c>
      <c r="F2874" s="76" t="str">
        <f>VLOOKUP(L2874,Mapping!D:H,5,0)</f>
        <v>AUM</v>
      </c>
      <c r="G2874" s="1" t="s">
        <v>648</v>
      </c>
      <c r="H2874" s="1" t="s">
        <v>491</v>
      </c>
      <c r="I2874" s="1" t="s">
        <v>494</v>
      </c>
      <c r="J2874" s="6">
        <v>212000</v>
      </c>
      <c r="K2874" s="1" t="s">
        <v>681</v>
      </c>
      <c r="L2874" s="6">
        <v>212154</v>
      </c>
      <c r="M2874" s="2">
        <v>0</v>
      </c>
      <c r="N2874" s="1" t="s">
        <v>1464</v>
      </c>
      <c r="O2874" s="1" t="s">
        <v>651</v>
      </c>
      <c r="P2874" s="2">
        <v>-885997</v>
      </c>
      <c r="Q2874" s="2">
        <v>0</v>
      </c>
      <c r="R2874" s="2">
        <v>0</v>
      </c>
      <c r="S2874" s="2">
        <v>885997</v>
      </c>
      <c r="T2874" s="2">
        <v>0</v>
      </c>
      <c r="U2874" s="2">
        <v>0</v>
      </c>
      <c r="V2874" s="2">
        <v>-885997</v>
      </c>
      <c r="W2874" s="2">
        <v>0</v>
      </c>
      <c r="X2874" s="2">
        <v>0</v>
      </c>
      <c r="Y2874" s="2">
        <v>885997</v>
      </c>
      <c r="Z2874" s="2">
        <v>0</v>
      </c>
      <c r="AA2874" s="2">
        <v>0</v>
      </c>
    </row>
    <row r="2875" spans="1:27" ht="15" customHeight="1" x14ac:dyDescent="0.25">
      <c r="A2875" s="75" t="str">
        <f t="shared" si="132"/>
        <v>LEULISIgnore</v>
      </c>
      <c r="B2875" s="75" t="str">
        <f>VLOOKUP(L2875,Mapping!D:F,3,0)</f>
        <v>Ignore</v>
      </c>
      <c r="C2875" s="75" t="str">
        <f>VLOOKUP(L2875,Mapping!D:G,4,0)</f>
        <v>Ignore</v>
      </c>
      <c r="D2875" s="78">
        <f t="shared" si="133"/>
        <v>-5.3268299999999998E-2</v>
      </c>
      <c r="E2875" s="78">
        <f t="shared" si="134"/>
        <v>0</v>
      </c>
      <c r="F2875" s="76" t="str">
        <f>VLOOKUP(L2875,Mapping!D:H,5,0)</f>
        <v>AUM</v>
      </c>
      <c r="G2875" s="1" t="s">
        <v>648</v>
      </c>
      <c r="H2875" s="1" t="s">
        <v>491</v>
      </c>
      <c r="I2875" s="1" t="s">
        <v>494</v>
      </c>
      <c r="J2875" s="6">
        <v>212000</v>
      </c>
      <c r="K2875" s="1" t="s">
        <v>681</v>
      </c>
      <c r="L2875" s="6">
        <v>212183</v>
      </c>
      <c r="M2875" s="2">
        <v>0</v>
      </c>
      <c r="N2875" s="1" t="s">
        <v>1465</v>
      </c>
      <c r="O2875" s="1" t="s">
        <v>651</v>
      </c>
      <c r="P2875" s="2">
        <v>0</v>
      </c>
      <c r="Q2875" s="2">
        <v>532683</v>
      </c>
      <c r="R2875" s="2">
        <v>-532683</v>
      </c>
      <c r="S2875" s="2">
        <v>0</v>
      </c>
      <c r="T2875" s="2">
        <v>0</v>
      </c>
      <c r="U2875" s="2">
        <v>0</v>
      </c>
      <c r="V2875" s="2">
        <v>0</v>
      </c>
      <c r="W2875" s="2">
        <v>532683</v>
      </c>
      <c r="X2875" s="2">
        <v>-532683</v>
      </c>
      <c r="Y2875" s="2">
        <v>0</v>
      </c>
      <c r="Z2875" s="2">
        <v>0</v>
      </c>
      <c r="AA2875" s="2">
        <v>0</v>
      </c>
    </row>
    <row r="2876" spans="1:27" ht="15" customHeight="1" x14ac:dyDescent="0.25">
      <c r="A2876" s="75" t="str">
        <f t="shared" si="132"/>
        <v>LEULISIgnore</v>
      </c>
      <c r="B2876" s="75" t="str">
        <f>VLOOKUP(L2876,Mapping!D:F,3,0)</f>
        <v>Ignore</v>
      </c>
      <c r="C2876" s="75" t="str">
        <f>VLOOKUP(L2876,Mapping!D:G,4,0)</f>
        <v>Ignore</v>
      </c>
      <c r="D2876" s="78">
        <f t="shared" si="133"/>
        <v>-1.9813140000000001E-3</v>
      </c>
      <c r="E2876" s="78">
        <f t="shared" si="134"/>
        <v>3.1145630000000003E-3</v>
      </c>
      <c r="F2876" s="76" t="str">
        <f>VLOOKUP(L2876,Mapping!D:H,5,0)</f>
        <v>AUM</v>
      </c>
      <c r="G2876" s="1" t="s">
        <v>648</v>
      </c>
      <c r="H2876" s="1" t="s">
        <v>491</v>
      </c>
      <c r="I2876" s="1" t="s">
        <v>494</v>
      </c>
      <c r="J2876" s="6">
        <v>212000</v>
      </c>
      <c r="K2876" s="1" t="s">
        <v>681</v>
      </c>
      <c r="L2876" s="6">
        <v>212185</v>
      </c>
      <c r="M2876" s="2">
        <v>0</v>
      </c>
      <c r="N2876" s="1" t="s">
        <v>1020</v>
      </c>
      <c r="O2876" s="1" t="s">
        <v>651</v>
      </c>
      <c r="P2876" s="2">
        <v>0</v>
      </c>
      <c r="Q2876" s="2">
        <v>50958.77</v>
      </c>
      <c r="R2876" s="2">
        <v>-19813.14</v>
      </c>
      <c r="S2876" s="2">
        <v>0</v>
      </c>
      <c r="T2876" s="2">
        <v>0</v>
      </c>
      <c r="U2876" s="2">
        <v>31145.63</v>
      </c>
      <c r="V2876" s="2">
        <v>0</v>
      </c>
      <c r="W2876" s="2">
        <v>50958.77</v>
      </c>
      <c r="X2876" s="2">
        <v>-19813.14</v>
      </c>
      <c r="Y2876" s="2">
        <v>0</v>
      </c>
      <c r="Z2876" s="2">
        <v>0</v>
      </c>
      <c r="AA2876" s="2">
        <v>31145.63</v>
      </c>
    </row>
    <row r="2877" spans="1:27" ht="15" customHeight="1" x14ac:dyDescent="0.25">
      <c r="A2877" s="75" t="str">
        <f t="shared" si="132"/>
        <v>LEULISIgnore</v>
      </c>
      <c r="B2877" s="75" t="str">
        <f>VLOOKUP(L2877,Mapping!D:F,3,0)</f>
        <v>Ignore</v>
      </c>
      <c r="C2877" s="75" t="str">
        <f>VLOOKUP(L2877,Mapping!D:G,4,0)</f>
        <v>Ignore</v>
      </c>
      <c r="D2877" s="78">
        <f t="shared" si="133"/>
        <v>-3.4991398E-2</v>
      </c>
      <c r="E2877" s="78">
        <f t="shared" si="134"/>
        <v>2.3000000000000001E-8</v>
      </c>
      <c r="F2877" s="76" t="str">
        <f>VLOOKUP(L2877,Mapping!D:H,5,0)</f>
        <v>AUM</v>
      </c>
      <c r="G2877" s="1" t="s">
        <v>648</v>
      </c>
      <c r="H2877" s="1" t="s">
        <v>491</v>
      </c>
      <c r="I2877" s="1" t="s">
        <v>494</v>
      </c>
      <c r="J2877" s="6">
        <v>212000</v>
      </c>
      <c r="K2877" s="1" t="s">
        <v>681</v>
      </c>
      <c r="L2877" s="6">
        <v>212187</v>
      </c>
      <c r="M2877" s="2">
        <v>0</v>
      </c>
      <c r="N2877" s="1" t="s">
        <v>1203</v>
      </c>
      <c r="O2877" s="1" t="s">
        <v>651</v>
      </c>
      <c r="P2877" s="2">
        <v>0</v>
      </c>
      <c r="Q2877" s="2">
        <v>349914.21</v>
      </c>
      <c r="R2877" s="2">
        <v>-349913.98</v>
      </c>
      <c r="S2877" s="2">
        <v>0</v>
      </c>
      <c r="T2877" s="2">
        <v>0</v>
      </c>
      <c r="U2877" s="2">
        <v>0.23</v>
      </c>
      <c r="V2877" s="2">
        <v>0</v>
      </c>
      <c r="W2877" s="2">
        <v>349914.21</v>
      </c>
      <c r="X2877" s="2">
        <v>-349913.98</v>
      </c>
      <c r="Y2877" s="2">
        <v>0</v>
      </c>
      <c r="Z2877" s="2">
        <v>0</v>
      </c>
      <c r="AA2877" s="2">
        <v>0.23</v>
      </c>
    </row>
    <row r="2878" spans="1:27" ht="15" customHeight="1" x14ac:dyDescent="0.25">
      <c r="A2878" s="75" t="str">
        <f t="shared" si="132"/>
        <v>LEULISIgnore</v>
      </c>
      <c r="B2878" s="75" t="str">
        <f>VLOOKUP(L2878,Mapping!D:F,3,0)</f>
        <v>Ignore</v>
      </c>
      <c r="C2878" s="75" t="str">
        <f>VLOOKUP(L2878,Mapping!D:G,4,0)</f>
        <v>Ignore</v>
      </c>
      <c r="D2878" s="78">
        <f t="shared" si="133"/>
        <v>-8.2401699999999998E-3</v>
      </c>
      <c r="E2878" s="78">
        <f t="shared" si="134"/>
        <v>1.8502240000000001E-3</v>
      </c>
      <c r="F2878" s="76" t="str">
        <f>VLOOKUP(L2878,Mapping!D:H,5,0)</f>
        <v>AUM</v>
      </c>
      <c r="G2878" s="1" t="s">
        <v>648</v>
      </c>
      <c r="H2878" s="1" t="s">
        <v>491</v>
      </c>
      <c r="I2878" s="1" t="s">
        <v>494</v>
      </c>
      <c r="J2878" s="6">
        <v>212000</v>
      </c>
      <c r="K2878" s="1" t="s">
        <v>681</v>
      </c>
      <c r="L2878" s="6">
        <v>212194</v>
      </c>
      <c r="M2878" s="2">
        <v>0</v>
      </c>
      <c r="N2878" s="1" t="s">
        <v>691</v>
      </c>
      <c r="O2878" s="1" t="s">
        <v>651</v>
      </c>
      <c r="P2878" s="2">
        <v>0</v>
      </c>
      <c r="Q2878" s="2">
        <v>100903.94</v>
      </c>
      <c r="R2878" s="2">
        <v>-82401.7</v>
      </c>
      <c r="S2878" s="2">
        <v>0</v>
      </c>
      <c r="T2878" s="2">
        <v>0</v>
      </c>
      <c r="U2878" s="2">
        <v>18502.240000000002</v>
      </c>
      <c r="V2878" s="2">
        <v>0</v>
      </c>
      <c r="W2878" s="2">
        <v>100903.94</v>
      </c>
      <c r="X2878" s="2">
        <v>-82401.7</v>
      </c>
      <c r="Y2878" s="2">
        <v>0</v>
      </c>
      <c r="Z2878" s="2">
        <v>0</v>
      </c>
      <c r="AA2878" s="2">
        <v>18502.240000000002</v>
      </c>
    </row>
    <row r="2879" spans="1:27" ht="15" customHeight="1" x14ac:dyDescent="0.25">
      <c r="A2879" s="75" t="str">
        <f t="shared" si="132"/>
        <v>LEULISIgnore</v>
      </c>
      <c r="B2879" s="75" t="str">
        <f>VLOOKUP(L2879,Mapping!D:F,3,0)</f>
        <v>Ignore</v>
      </c>
      <c r="C2879" s="75" t="str">
        <f>VLOOKUP(L2879,Mapping!D:G,4,0)</f>
        <v>Ignore</v>
      </c>
      <c r="D2879" s="78">
        <f t="shared" si="133"/>
        <v>-3.8674999999999998E-3</v>
      </c>
      <c r="E2879" s="78">
        <f t="shared" si="134"/>
        <v>0</v>
      </c>
      <c r="F2879" s="76" t="str">
        <f>VLOOKUP(L2879,Mapping!D:H,5,0)</f>
        <v>AUM</v>
      </c>
      <c r="G2879" s="1" t="s">
        <v>648</v>
      </c>
      <c r="H2879" s="1" t="s">
        <v>491</v>
      </c>
      <c r="I2879" s="1" t="s">
        <v>494</v>
      </c>
      <c r="J2879" s="6">
        <v>212000</v>
      </c>
      <c r="K2879" s="1" t="s">
        <v>681</v>
      </c>
      <c r="L2879" s="6">
        <v>212197</v>
      </c>
      <c r="M2879" s="2">
        <v>0</v>
      </c>
      <c r="N2879" s="1" t="s">
        <v>942</v>
      </c>
      <c r="O2879" s="1" t="s">
        <v>651</v>
      </c>
      <c r="P2879" s="2">
        <v>0</v>
      </c>
      <c r="Q2879" s="2">
        <v>38675</v>
      </c>
      <c r="R2879" s="2">
        <v>-38675</v>
      </c>
      <c r="S2879" s="2">
        <v>0</v>
      </c>
      <c r="T2879" s="2">
        <v>0</v>
      </c>
      <c r="U2879" s="2">
        <v>0</v>
      </c>
      <c r="V2879" s="2">
        <v>0</v>
      </c>
      <c r="W2879" s="2">
        <v>38675</v>
      </c>
      <c r="X2879" s="2">
        <v>-38675</v>
      </c>
      <c r="Y2879" s="2">
        <v>0</v>
      </c>
      <c r="Z2879" s="2">
        <v>0</v>
      </c>
      <c r="AA2879" s="2">
        <v>0</v>
      </c>
    </row>
    <row r="2880" spans="1:27" ht="15" customHeight="1" x14ac:dyDescent="0.25">
      <c r="A2880" s="75" t="str">
        <f t="shared" si="132"/>
        <v>LEULISIgnore</v>
      </c>
      <c r="B2880" s="75" t="str">
        <f>VLOOKUP(L2880,Mapping!D:F,3,0)</f>
        <v>Ignore</v>
      </c>
      <c r="C2880" s="75" t="str">
        <f>VLOOKUP(L2880,Mapping!D:G,4,0)</f>
        <v>Ignore</v>
      </c>
      <c r="D2880" s="78">
        <f t="shared" si="133"/>
        <v>3.0114848680000001</v>
      </c>
      <c r="E2880" s="78">
        <f t="shared" si="134"/>
        <v>3.0114847329999996</v>
      </c>
      <c r="F2880" s="76" t="str">
        <f>VLOOKUP(L2880,Mapping!D:H,5,0)</f>
        <v>AUM</v>
      </c>
      <c r="G2880" s="1" t="s">
        <v>648</v>
      </c>
      <c r="H2880" s="1" t="s">
        <v>491</v>
      </c>
      <c r="I2880" s="1" t="s">
        <v>494</v>
      </c>
      <c r="J2880" s="6">
        <v>212000</v>
      </c>
      <c r="K2880" s="1" t="s">
        <v>681</v>
      </c>
      <c r="L2880" s="6">
        <v>212220</v>
      </c>
      <c r="M2880" s="2">
        <v>0</v>
      </c>
      <c r="N2880" s="1" t="s">
        <v>692</v>
      </c>
      <c r="O2880" s="1" t="s">
        <v>651</v>
      </c>
      <c r="P2880" s="2">
        <v>-1.35</v>
      </c>
      <c r="Q2880" s="2">
        <v>0</v>
      </c>
      <c r="R2880" s="2">
        <v>0</v>
      </c>
      <c r="S2880" s="2">
        <v>30114848.68</v>
      </c>
      <c r="T2880" s="2">
        <v>0</v>
      </c>
      <c r="U2880" s="2">
        <v>30114847.329999998</v>
      </c>
      <c r="V2880" s="2">
        <v>-1.35</v>
      </c>
      <c r="W2880" s="2">
        <v>0</v>
      </c>
      <c r="X2880" s="2">
        <v>0</v>
      </c>
      <c r="Y2880" s="2">
        <v>30114848.68</v>
      </c>
      <c r="Z2880" s="2">
        <v>0</v>
      </c>
      <c r="AA2880" s="2">
        <v>30114847.329999998</v>
      </c>
    </row>
    <row r="2881" spans="1:27" ht="15" customHeight="1" x14ac:dyDescent="0.25">
      <c r="A2881" s="75" t="str">
        <f t="shared" si="132"/>
        <v>LEULISIgnore</v>
      </c>
      <c r="B2881" s="75" t="str">
        <f>VLOOKUP(L2881,Mapping!D:F,3,0)</f>
        <v>Ignore</v>
      </c>
      <c r="C2881" s="75" t="str">
        <f>VLOOKUP(L2881,Mapping!D:G,4,0)</f>
        <v>Ignore</v>
      </c>
      <c r="D2881" s="78">
        <f t="shared" si="133"/>
        <v>-0.21622733900000002</v>
      </c>
      <c r="E2881" s="78">
        <f t="shared" si="134"/>
        <v>-0.21622733900000002</v>
      </c>
      <c r="F2881" s="76" t="str">
        <f>VLOOKUP(L2881,Mapping!D:H,5,0)</f>
        <v>AUM</v>
      </c>
      <c r="G2881" s="1" t="s">
        <v>648</v>
      </c>
      <c r="H2881" s="1" t="s">
        <v>491</v>
      </c>
      <c r="I2881" s="1" t="s">
        <v>494</v>
      </c>
      <c r="J2881" s="6">
        <v>212000</v>
      </c>
      <c r="K2881" s="1" t="s">
        <v>681</v>
      </c>
      <c r="L2881" s="6">
        <v>212223</v>
      </c>
      <c r="M2881" s="2">
        <v>0</v>
      </c>
      <c r="N2881" s="1" t="s">
        <v>693</v>
      </c>
      <c r="O2881" s="1" t="s">
        <v>651</v>
      </c>
      <c r="P2881" s="2">
        <v>0</v>
      </c>
      <c r="Q2881" s="2">
        <v>0</v>
      </c>
      <c r="R2881" s="2">
        <v>-2162273.39</v>
      </c>
      <c r="S2881" s="2">
        <v>0</v>
      </c>
      <c r="T2881" s="2">
        <v>-2162273.39</v>
      </c>
      <c r="U2881" s="2">
        <v>0</v>
      </c>
      <c r="V2881" s="2">
        <v>0</v>
      </c>
      <c r="W2881" s="2">
        <v>0</v>
      </c>
      <c r="X2881" s="2">
        <v>-2162273.39</v>
      </c>
      <c r="Y2881" s="2">
        <v>0</v>
      </c>
      <c r="Z2881" s="2">
        <v>-2162273.39</v>
      </c>
      <c r="AA2881" s="2">
        <v>0</v>
      </c>
    </row>
    <row r="2882" spans="1:27" ht="15" customHeight="1" x14ac:dyDescent="0.25">
      <c r="A2882" s="75" t="str">
        <f t="shared" si="132"/>
        <v>LEULISIgnore</v>
      </c>
      <c r="B2882" s="75" t="str">
        <f>VLOOKUP(L2882,Mapping!D:F,3,0)</f>
        <v>Ignore</v>
      </c>
      <c r="C2882" s="75" t="str">
        <f>VLOOKUP(L2882,Mapping!D:G,4,0)</f>
        <v>Ignore</v>
      </c>
      <c r="D2882" s="78">
        <f t="shared" si="133"/>
        <v>0.14159712800000002</v>
      </c>
      <c r="E2882" s="78">
        <f t="shared" si="134"/>
        <v>0.15446688</v>
      </c>
      <c r="F2882" s="76" t="str">
        <f>VLOOKUP(L2882,Mapping!D:H,5,0)</f>
        <v>AUM</v>
      </c>
      <c r="G2882" s="1" t="s">
        <v>648</v>
      </c>
      <c r="H2882" s="1" t="s">
        <v>491</v>
      </c>
      <c r="I2882" s="1" t="s">
        <v>494</v>
      </c>
      <c r="J2882" s="6">
        <v>212000</v>
      </c>
      <c r="K2882" s="1" t="s">
        <v>681</v>
      </c>
      <c r="L2882" s="6">
        <v>212227</v>
      </c>
      <c r="M2882" s="2">
        <v>0</v>
      </c>
      <c r="N2882" s="1" t="s">
        <v>836</v>
      </c>
      <c r="O2882" s="1" t="s">
        <v>651</v>
      </c>
      <c r="P2882" s="2">
        <v>0</v>
      </c>
      <c r="Q2882" s="2">
        <v>128697.52</v>
      </c>
      <c r="R2882" s="2">
        <v>0</v>
      </c>
      <c r="S2882" s="2">
        <v>1415971.28</v>
      </c>
      <c r="T2882" s="2">
        <v>0</v>
      </c>
      <c r="U2882" s="2">
        <v>1544668.8</v>
      </c>
      <c r="V2882" s="2">
        <v>0</v>
      </c>
      <c r="W2882" s="2">
        <v>128697.52</v>
      </c>
      <c r="X2882" s="2">
        <v>0</v>
      </c>
      <c r="Y2882" s="2">
        <v>1415971.28</v>
      </c>
      <c r="Z2882" s="2">
        <v>0</v>
      </c>
      <c r="AA2882" s="2">
        <v>1544668.8</v>
      </c>
    </row>
    <row r="2883" spans="1:27" ht="15" customHeight="1" x14ac:dyDescent="0.25">
      <c r="A2883" s="75" t="str">
        <f t="shared" si="132"/>
        <v>LEULISIgnore</v>
      </c>
      <c r="B2883" s="75" t="str">
        <f>VLOOKUP(L2883,Mapping!D:F,3,0)</f>
        <v>Ignore</v>
      </c>
      <c r="C2883" s="75" t="str">
        <f>VLOOKUP(L2883,Mapping!D:G,4,0)</f>
        <v>Ignore</v>
      </c>
      <c r="D2883" s="78">
        <f t="shared" si="133"/>
        <v>-5.4319999999999998E-6</v>
      </c>
      <c r="E2883" s="78">
        <f t="shared" si="134"/>
        <v>3.7406999999999996E-5</v>
      </c>
      <c r="F2883" s="76" t="str">
        <f>VLOOKUP(L2883,Mapping!D:H,5,0)</f>
        <v>AUM</v>
      </c>
      <c r="G2883" s="1" t="s">
        <v>648</v>
      </c>
      <c r="H2883" s="1" t="s">
        <v>491</v>
      </c>
      <c r="I2883" s="1" t="s">
        <v>494</v>
      </c>
      <c r="J2883" s="6">
        <v>212000</v>
      </c>
      <c r="K2883" s="1" t="s">
        <v>681</v>
      </c>
      <c r="L2883" s="6">
        <v>212231</v>
      </c>
      <c r="M2883" s="2">
        <v>0</v>
      </c>
      <c r="N2883" s="1" t="s">
        <v>910</v>
      </c>
      <c r="O2883" s="1" t="s">
        <v>651</v>
      </c>
      <c r="P2883" s="2">
        <v>0</v>
      </c>
      <c r="Q2883" s="2">
        <v>428.39</v>
      </c>
      <c r="R2883" s="2">
        <v>-54.32</v>
      </c>
      <c r="S2883" s="2">
        <v>0</v>
      </c>
      <c r="T2883" s="2">
        <v>0</v>
      </c>
      <c r="U2883" s="2">
        <v>374.07</v>
      </c>
      <c r="V2883" s="2">
        <v>0</v>
      </c>
      <c r="W2883" s="2">
        <v>428.39</v>
      </c>
      <c r="X2883" s="2">
        <v>-54.32</v>
      </c>
      <c r="Y2883" s="2">
        <v>0</v>
      </c>
      <c r="Z2883" s="2">
        <v>0</v>
      </c>
      <c r="AA2883" s="2">
        <v>374.07</v>
      </c>
    </row>
    <row r="2884" spans="1:27" ht="15" customHeight="1" x14ac:dyDescent="0.25">
      <c r="A2884" s="75" t="str">
        <f t="shared" ref="A2884:A2947" si="135">H2884&amp;B2884</f>
        <v>LEULISIgnore</v>
      </c>
      <c r="B2884" s="75" t="str">
        <f>VLOOKUP(L2884,Mapping!D:F,3,0)</f>
        <v>Ignore</v>
      </c>
      <c r="C2884" s="75" t="str">
        <f>VLOOKUP(L2884,Mapping!D:G,4,0)</f>
        <v>Ignore</v>
      </c>
      <c r="D2884" s="78">
        <f t="shared" ref="D2884:D2947" si="136">(X2884+Y2884)/10000000</f>
        <v>0</v>
      </c>
      <c r="E2884" s="78">
        <f t="shared" ref="E2884:E2947" si="137">(Z2884+AA2884)/10000000</f>
        <v>5.0250920000000001E-3</v>
      </c>
      <c r="F2884" s="76" t="str">
        <f>VLOOKUP(L2884,Mapping!D:H,5,0)</f>
        <v>AUM</v>
      </c>
      <c r="G2884" s="1" t="s">
        <v>648</v>
      </c>
      <c r="H2884" s="1" t="s">
        <v>491</v>
      </c>
      <c r="I2884" s="1" t="s">
        <v>494</v>
      </c>
      <c r="J2884" s="6">
        <v>212000</v>
      </c>
      <c r="K2884" s="1" t="s">
        <v>681</v>
      </c>
      <c r="L2884" s="6">
        <v>212232</v>
      </c>
      <c r="M2884" s="2">
        <v>0</v>
      </c>
      <c r="N2884" s="1" t="s">
        <v>922</v>
      </c>
      <c r="O2884" s="1" t="s">
        <v>651</v>
      </c>
      <c r="P2884" s="2">
        <v>0</v>
      </c>
      <c r="Q2884" s="2">
        <v>50250.92</v>
      </c>
      <c r="R2884" s="2">
        <v>0</v>
      </c>
      <c r="S2884" s="2">
        <v>0</v>
      </c>
      <c r="T2884" s="2">
        <v>0</v>
      </c>
      <c r="U2884" s="2">
        <v>50250.92</v>
      </c>
      <c r="V2884" s="2">
        <v>0</v>
      </c>
      <c r="W2884" s="2">
        <v>50250.92</v>
      </c>
      <c r="X2884" s="2">
        <v>0</v>
      </c>
      <c r="Y2884" s="2">
        <v>0</v>
      </c>
      <c r="Z2884" s="2">
        <v>0</v>
      </c>
      <c r="AA2884" s="2">
        <v>50250.92</v>
      </c>
    </row>
    <row r="2885" spans="1:27" ht="15" customHeight="1" x14ac:dyDescent="0.25">
      <c r="A2885" s="75" t="str">
        <f t="shared" si="135"/>
        <v>LEULISIgnore</v>
      </c>
      <c r="B2885" s="75" t="str">
        <f>VLOOKUP(L2885,Mapping!D:F,3,0)</f>
        <v>Ignore</v>
      </c>
      <c r="C2885" s="75" t="str">
        <f>VLOOKUP(L2885,Mapping!D:G,4,0)</f>
        <v>Ignore</v>
      </c>
      <c r="D2885" s="78">
        <f t="shared" si="136"/>
        <v>-1.9548999999999999E-3</v>
      </c>
      <c r="E2885" s="78">
        <f t="shared" si="137"/>
        <v>1.0429E-3</v>
      </c>
      <c r="F2885" s="76" t="str">
        <f>VLOOKUP(L2885,Mapping!D:H,5,0)</f>
        <v>AUM</v>
      </c>
      <c r="G2885" s="1" t="s">
        <v>648</v>
      </c>
      <c r="H2885" s="1" t="s">
        <v>491</v>
      </c>
      <c r="I2885" s="1" t="s">
        <v>494</v>
      </c>
      <c r="J2885" s="6">
        <v>212000</v>
      </c>
      <c r="K2885" s="1" t="s">
        <v>681</v>
      </c>
      <c r="L2885" s="6">
        <v>212233</v>
      </c>
      <c r="M2885" s="2">
        <v>0</v>
      </c>
      <c r="N2885" s="1" t="s">
        <v>694</v>
      </c>
      <c r="O2885" s="1" t="s">
        <v>651</v>
      </c>
      <c r="P2885" s="2">
        <v>0</v>
      </c>
      <c r="Q2885" s="2">
        <v>29978</v>
      </c>
      <c r="R2885" s="2">
        <v>-19549</v>
      </c>
      <c r="S2885" s="2">
        <v>0</v>
      </c>
      <c r="T2885" s="2">
        <v>0</v>
      </c>
      <c r="U2885" s="2">
        <v>10429</v>
      </c>
      <c r="V2885" s="2">
        <v>0</v>
      </c>
      <c r="W2885" s="2">
        <v>29978</v>
      </c>
      <c r="X2885" s="2">
        <v>-19549</v>
      </c>
      <c r="Y2885" s="2">
        <v>0</v>
      </c>
      <c r="Z2885" s="2">
        <v>0</v>
      </c>
      <c r="AA2885" s="2">
        <v>10429</v>
      </c>
    </row>
    <row r="2886" spans="1:27" ht="15" customHeight="1" x14ac:dyDescent="0.25">
      <c r="A2886" s="75" t="str">
        <f t="shared" si="135"/>
        <v>LEULISIgnore</v>
      </c>
      <c r="B2886" s="75" t="str">
        <f>VLOOKUP(L2886,Mapping!D:F,3,0)</f>
        <v>Ignore</v>
      </c>
      <c r="C2886" s="75" t="str">
        <f>VLOOKUP(L2886,Mapping!D:G,4,0)</f>
        <v>Ignore</v>
      </c>
      <c r="D2886" s="78">
        <f t="shared" si="136"/>
        <v>4.7240200000000002E-4</v>
      </c>
      <c r="E2886" s="78">
        <f t="shared" si="137"/>
        <v>3.4379620000000001E-3</v>
      </c>
      <c r="F2886" s="76" t="str">
        <f>VLOOKUP(L2886,Mapping!D:H,5,0)</f>
        <v>AUM</v>
      </c>
      <c r="G2886" s="1" t="s">
        <v>648</v>
      </c>
      <c r="H2886" s="1" t="s">
        <v>491</v>
      </c>
      <c r="I2886" s="1" t="s">
        <v>494</v>
      </c>
      <c r="J2886" s="6">
        <v>212000</v>
      </c>
      <c r="K2886" s="1" t="s">
        <v>681</v>
      </c>
      <c r="L2886" s="6">
        <v>212240</v>
      </c>
      <c r="M2886" s="2">
        <v>0</v>
      </c>
      <c r="N2886" s="1" t="s">
        <v>695</v>
      </c>
      <c r="O2886" s="1" t="s">
        <v>651</v>
      </c>
      <c r="P2886" s="2">
        <v>0</v>
      </c>
      <c r="Q2886" s="2">
        <v>29655.599999999999</v>
      </c>
      <c r="R2886" s="2">
        <v>0</v>
      </c>
      <c r="S2886" s="2">
        <v>4724.0200000000004</v>
      </c>
      <c r="T2886" s="2">
        <v>0</v>
      </c>
      <c r="U2886" s="2">
        <v>34379.620000000003</v>
      </c>
      <c r="V2886" s="2">
        <v>0</v>
      </c>
      <c r="W2886" s="2">
        <v>29655.599999999999</v>
      </c>
      <c r="X2886" s="2">
        <v>0</v>
      </c>
      <c r="Y2886" s="2">
        <v>4724.0200000000004</v>
      </c>
      <c r="Z2886" s="2">
        <v>0</v>
      </c>
      <c r="AA2886" s="2">
        <v>34379.620000000003</v>
      </c>
    </row>
    <row r="2887" spans="1:27" ht="15" customHeight="1" x14ac:dyDescent="0.25">
      <c r="A2887" s="75" t="str">
        <f t="shared" si="135"/>
        <v>LEULISIgnore</v>
      </c>
      <c r="B2887" s="75" t="str">
        <f>VLOOKUP(L2887,Mapping!D:F,3,0)</f>
        <v>Ignore</v>
      </c>
      <c r="C2887" s="75" t="str">
        <f>VLOOKUP(L2887,Mapping!D:G,4,0)</f>
        <v>Ignore</v>
      </c>
      <c r="D2887" s="78">
        <f t="shared" si="136"/>
        <v>-1.2500000000000001E-6</v>
      </c>
      <c r="E2887" s="78">
        <f t="shared" si="137"/>
        <v>-4.5225000000000002E-4</v>
      </c>
      <c r="F2887" s="76" t="str">
        <f>VLOOKUP(L2887,Mapping!D:H,5,0)</f>
        <v>AUM</v>
      </c>
      <c r="G2887" s="1" t="s">
        <v>648</v>
      </c>
      <c r="H2887" s="1" t="s">
        <v>491</v>
      </c>
      <c r="I2887" s="1" t="s">
        <v>494</v>
      </c>
      <c r="J2887" s="6">
        <v>212000</v>
      </c>
      <c r="K2887" s="1" t="s">
        <v>681</v>
      </c>
      <c r="L2887" s="6">
        <v>212247</v>
      </c>
      <c r="M2887" s="2">
        <v>0</v>
      </c>
      <c r="N2887" s="1" t="s">
        <v>696</v>
      </c>
      <c r="O2887" s="1" t="s">
        <v>651</v>
      </c>
      <c r="P2887" s="2">
        <v>-4510</v>
      </c>
      <c r="Q2887" s="2">
        <v>0</v>
      </c>
      <c r="R2887" s="2">
        <v>-12.5</v>
      </c>
      <c r="S2887" s="2">
        <v>0</v>
      </c>
      <c r="T2887" s="2">
        <v>-4522.5</v>
      </c>
      <c r="U2887" s="2">
        <v>0</v>
      </c>
      <c r="V2887" s="2">
        <v>-4510</v>
      </c>
      <c r="W2887" s="2">
        <v>0</v>
      </c>
      <c r="X2887" s="2">
        <v>-12.5</v>
      </c>
      <c r="Y2887" s="2">
        <v>0</v>
      </c>
      <c r="Z2887" s="2">
        <v>-4522.5</v>
      </c>
      <c r="AA2887" s="2">
        <v>0</v>
      </c>
    </row>
    <row r="2888" spans="1:27" ht="15" customHeight="1" x14ac:dyDescent="0.25">
      <c r="A2888" s="75" t="str">
        <f t="shared" si="135"/>
        <v>LEULISIgnore</v>
      </c>
      <c r="B2888" s="75" t="str">
        <f>VLOOKUP(L2888,Mapping!D:F,3,0)</f>
        <v>Ignore</v>
      </c>
      <c r="C2888" s="75" t="str">
        <f>VLOOKUP(L2888,Mapping!D:G,4,0)</f>
        <v>Ignore</v>
      </c>
      <c r="D2888" s="78">
        <f t="shared" si="136"/>
        <v>-3.9443400000000004E-4</v>
      </c>
      <c r="E2888" s="78">
        <f t="shared" si="137"/>
        <v>5.0552799999999999E-4</v>
      </c>
      <c r="F2888" s="76" t="str">
        <f>VLOOKUP(L2888,Mapping!D:H,5,0)</f>
        <v>AUM</v>
      </c>
      <c r="G2888" s="1" t="s">
        <v>648</v>
      </c>
      <c r="H2888" s="1" t="s">
        <v>491</v>
      </c>
      <c r="I2888" s="1" t="s">
        <v>494</v>
      </c>
      <c r="J2888" s="6">
        <v>212000</v>
      </c>
      <c r="K2888" s="1" t="s">
        <v>681</v>
      </c>
      <c r="L2888" s="6">
        <v>212252</v>
      </c>
      <c r="M2888" s="2">
        <v>0</v>
      </c>
      <c r="N2888" s="1" t="s">
        <v>697</v>
      </c>
      <c r="O2888" s="1" t="s">
        <v>651</v>
      </c>
      <c r="P2888" s="2">
        <v>0</v>
      </c>
      <c r="Q2888" s="2">
        <v>8999.6200000000008</v>
      </c>
      <c r="R2888" s="2">
        <v>-3944.34</v>
      </c>
      <c r="S2888" s="2">
        <v>0</v>
      </c>
      <c r="T2888" s="2">
        <v>0</v>
      </c>
      <c r="U2888" s="2">
        <v>5055.28</v>
      </c>
      <c r="V2888" s="2">
        <v>0</v>
      </c>
      <c r="W2888" s="2">
        <v>8999.6200000000008</v>
      </c>
      <c r="X2888" s="2">
        <v>-3944.34</v>
      </c>
      <c r="Y2888" s="2">
        <v>0</v>
      </c>
      <c r="Z2888" s="2">
        <v>0</v>
      </c>
      <c r="AA2888" s="2">
        <v>5055.28</v>
      </c>
    </row>
    <row r="2889" spans="1:27" ht="15" customHeight="1" x14ac:dyDescent="0.25">
      <c r="A2889" s="75" t="str">
        <f t="shared" si="135"/>
        <v>LEULISIgnore</v>
      </c>
      <c r="B2889" s="75" t="str">
        <f>VLOOKUP(L2889,Mapping!D:F,3,0)</f>
        <v>Ignore</v>
      </c>
      <c r="C2889" s="75" t="str">
        <f>VLOOKUP(L2889,Mapping!D:G,4,0)</f>
        <v>Ignore</v>
      </c>
      <c r="D2889" s="78">
        <f t="shared" si="136"/>
        <v>0.20278363400000002</v>
      </c>
      <c r="E2889" s="78">
        <f t="shared" si="137"/>
        <v>0.20278363099999999</v>
      </c>
      <c r="F2889" s="76" t="str">
        <f>VLOOKUP(L2889,Mapping!D:H,5,0)</f>
        <v>AUM</v>
      </c>
      <c r="G2889" s="1" t="s">
        <v>648</v>
      </c>
      <c r="H2889" s="1" t="s">
        <v>491</v>
      </c>
      <c r="I2889" s="1" t="s">
        <v>494</v>
      </c>
      <c r="J2889" s="6">
        <v>212000</v>
      </c>
      <c r="K2889" s="1" t="s">
        <v>681</v>
      </c>
      <c r="L2889" s="6">
        <v>212255</v>
      </c>
      <c r="M2889" s="2">
        <v>0</v>
      </c>
      <c r="N2889" s="1" t="s">
        <v>698</v>
      </c>
      <c r="O2889" s="1" t="s">
        <v>651</v>
      </c>
      <c r="P2889" s="2">
        <v>-0.03</v>
      </c>
      <c r="Q2889" s="2">
        <v>0</v>
      </c>
      <c r="R2889" s="2">
        <v>0</v>
      </c>
      <c r="S2889" s="2">
        <v>2027836.34</v>
      </c>
      <c r="T2889" s="2">
        <v>0</v>
      </c>
      <c r="U2889" s="2">
        <v>2027836.31</v>
      </c>
      <c r="V2889" s="2">
        <v>-0.03</v>
      </c>
      <c r="W2889" s="2">
        <v>0</v>
      </c>
      <c r="X2889" s="2">
        <v>0</v>
      </c>
      <c r="Y2889" s="2">
        <v>2027836.34</v>
      </c>
      <c r="Z2889" s="2">
        <v>0</v>
      </c>
      <c r="AA2889" s="2">
        <v>2027836.31</v>
      </c>
    </row>
    <row r="2890" spans="1:27" ht="15" customHeight="1" x14ac:dyDescent="0.25">
      <c r="A2890" s="75" t="str">
        <f t="shared" si="135"/>
        <v>LEULISIgnore</v>
      </c>
      <c r="B2890" s="75" t="str">
        <f>VLOOKUP(L2890,Mapping!D:F,3,0)</f>
        <v>Ignore</v>
      </c>
      <c r="C2890" s="75" t="str">
        <f>VLOOKUP(L2890,Mapping!D:G,4,0)</f>
        <v>Ignore</v>
      </c>
      <c r="D2890" s="78">
        <f t="shared" si="136"/>
        <v>-2.4203149E-2</v>
      </c>
      <c r="E2890" s="78">
        <f t="shared" si="137"/>
        <v>1.0000000000000001E-9</v>
      </c>
      <c r="F2890" s="76" t="str">
        <f>VLOOKUP(L2890,Mapping!D:H,5,0)</f>
        <v>AUM</v>
      </c>
      <c r="G2890" s="1" t="s">
        <v>648</v>
      </c>
      <c r="H2890" s="1" t="s">
        <v>491</v>
      </c>
      <c r="I2890" s="1" t="s">
        <v>494</v>
      </c>
      <c r="J2890" s="6">
        <v>212000</v>
      </c>
      <c r="K2890" s="1" t="s">
        <v>681</v>
      </c>
      <c r="L2890" s="6">
        <v>212271</v>
      </c>
      <c r="M2890" s="2">
        <v>0</v>
      </c>
      <c r="N2890" s="1" t="s">
        <v>700</v>
      </c>
      <c r="O2890" s="1" t="s">
        <v>651</v>
      </c>
      <c r="P2890" s="2">
        <v>0</v>
      </c>
      <c r="Q2890" s="2">
        <v>242031.5</v>
      </c>
      <c r="R2890" s="2">
        <v>-242031.49</v>
      </c>
      <c r="S2890" s="2">
        <v>0</v>
      </c>
      <c r="T2890" s="2">
        <v>0</v>
      </c>
      <c r="U2890" s="2">
        <v>0.01</v>
      </c>
      <c r="V2890" s="2">
        <v>0</v>
      </c>
      <c r="W2890" s="2">
        <v>242031.5</v>
      </c>
      <c r="X2890" s="2">
        <v>-242031.49</v>
      </c>
      <c r="Y2890" s="2">
        <v>0</v>
      </c>
      <c r="Z2890" s="2">
        <v>0</v>
      </c>
      <c r="AA2890" s="2">
        <v>0.01</v>
      </c>
    </row>
    <row r="2891" spans="1:27" ht="15" customHeight="1" x14ac:dyDescent="0.25">
      <c r="A2891" s="75" t="str">
        <f t="shared" si="135"/>
        <v>LEULISIgnore</v>
      </c>
      <c r="B2891" s="75" t="str">
        <f>VLOOKUP(L2891,Mapping!D:F,3,0)</f>
        <v>Ignore</v>
      </c>
      <c r="C2891" s="75" t="str">
        <f>VLOOKUP(L2891,Mapping!D:G,4,0)</f>
        <v>Ignore</v>
      </c>
      <c r="D2891" s="78">
        <f t="shared" si="136"/>
        <v>-2.4203149E-2</v>
      </c>
      <c r="E2891" s="78">
        <f t="shared" si="137"/>
        <v>1.0000000000000001E-9</v>
      </c>
      <c r="F2891" s="76" t="str">
        <f>VLOOKUP(L2891,Mapping!D:H,5,0)</f>
        <v>AUM</v>
      </c>
      <c r="G2891" s="1" t="s">
        <v>648</v>
      </c>
      <c r="H2891" s="1" t="s">
        <v>491</v>
      </c>
      <c r="I2891" s="1" t="s">
        <v>494</v>
      </c>
      <c r="J2891" s="6">
        <v>212000</v>
      </c>
      <c r="K2891" s="1" t="s">
        <v>681</v>
      </c>
      <c r="L2891" s="6">
        <v>212272</v>
      </c>
      <c r="M2891" s="2">
        <v>0</v>
      </c>
      <c r="N2891" s="1" t="s">
        <v>701</v>
      </c>
      <c r="O2891" s="1" t="s">
        <v>651</v>
      </c>
      <c r="P2891" s="2">
        <v>0</v>
      </c>
      <c r="Q2891" s="2">
        <v>242031.5</v>
      </c>
      <c r="R2891" s="2">
        <v>-242031.49</v>
      </c>
      <c r="S2891" s="2">
        <v>0</v>
      </c>
      <c r="T2891" s="2">
        <v>0</v>
      </c>
      <c r="U2891" s="2">
        <v>0.01</v>
      </c>
      <c r="V2891" s="2">
        <v>0</v>
      </c>
      <c r="W2891" s="2">
        <v>242031.5</v>
      </c>
      <c r="X2891" s="2">
        <v>-242031.49</v>
      </c>
      <c r="Y2891" s="2">
        <v>0</v>
      </c>
      <c r="Z2891" s="2">
        <v>0</v>
      </c>
      <c r="AA2891" s="2">
        <v>0.01</v>
      </c>
    </row>
    <row r="2892" spans="1:27" ht="15" customHeight="1" x14ac:dyDescent="0.25">
      <c r="A2892" s="75" t="str">
        <f t="shared" si="135"/>
        <v>LEULISIgnore</v>
      </c>
      <c r="B2892" s="75" t="str">
        <f>VLOOKUP(L2892,Mapping!D:F,3,0)</f>
        <v>Ignore</v>
      </c>
      <c r="C2892" s="75" t="str">
        <f>VLOOKUP(L2892,Mapping!D:G,4,0)</f>
        <v>Ignore</v>
      </c>
      <c r="D2892" s="78">
        <f t="shared" si="136"/>
        <v>-1.768291E-3</v>
      </c>
      <c r="E2892" s="78">
        <f t="shared" si="137"/>
        <v>2.23425E-4</v>
      </c>
      <c r="F2892" s="76" t="str">
        <f>VLOOKUP(L2892,Mapping!D:H,5,0)</f>
        <v>AUM</v>
      </c>
      <c r="G2892" s="1" t="s">
        <v>648</v>
      </c>
      <c r="H2892" s="1" t="s">
        <v>491</v>
      </c>
      <c r="I2892" s="1" t="s">
        <v>494</v>
      </c>
      <c r="J2892" s="6">
        <v>212000</v>
      </c>
      <c r="K2892" s="1" t="s">
        <v>681</v>
      </c>
      <c r="L2892" s="6">
        <v>212427</v>
      </c>
      <c r="M2892" s="2">
        <v>0</v>
      </c>
      <c r="N2892" s="1" t="s">
        <v>768</v>
      </c>
      <c r="O2892" s="1" t="s">
        <v>651</v>
      </c>
      <c r="P2892" s="2">
        <v>0</v>
      </c>
      <c r="Q2892" s="2">
        <v>19917.16</v>
      </c>
      <c r="R2892" s="2">
        <v>-17682.91</v>
      </c>
      <c r="S2892" s="2">
        <v>0</v>
      </c>
      <c r="T2892" s="2">
        <v>0</v>
      </c>
      <c r="U2892" s="2">
        <v>2234.25</v>
      </c>
      <c r="V2892" s="2">
        <v>0</v>
      </c>
      <c r="W2892" s="2">
        <v>19917.16</v>
      </c>
      <c r="X2892" s="2">
        <v>-17682.91</v>
      </c>
      <c r="Y2892" s="2">
        <v>0</v>
      </c>
      <c r="Z2892" s="2">
        <v>0</v>
      </c>
      <c r="AA2892" s="2">
        <v>2234.25</v>
      </c>
    </row>
    <row r="2893" spans="1:27" ht="15" customHeight="1" x14ac:dyDescent="0.25">
      <c r="A2893" s="75" t="str">
        <f t="shared" si="135"/>
        <v>LEULISIgnore</v>
      </c>
      <c r="B2893" s="75" t="str">
        <f>VLOOKUP(L2893,Mapping!D:F,3,0)</f>
        <v>Ignore</v>
      </c>
      <c r="C2893" s="75" t="str">
        <f>VLOOKUP(L2893,Mapping!D:G,4,0)</f>
        <v>Ignore</v>
      </c>
      <c r="D2893" s="78">
        <f t="shared" si="136"/>
        <v>4.7240200000000002E-4</v>
      </c>
      <c r="E2893" s="78">
        <f t="shared" si="137"/>
        <v>3.4379620000000001E-3</v>
      </c>
      <c r="F2893" s="76" t="str">
        <f>VLOOKUP(L2893,Mapping!D:H,5,0)</f>
        <v>AUM</v>
      </c>
      <c r="G2893" s="1" t="s">
        <v>648</v>
      </c>
      <c r="H2893" s="1" t="s">
        <v>491</v>
      </c>
      <c r="I2893" s="1" t="s">
        <v>494</v>
      </c>
      <c r="J2893" s="6">
        <v>212000</v>
      </c>
      <c r="K2893" s="1" t="s">
        <v>681</v>
      </c>
      <c r="L2893" s="6">
        <v>213166</v>
      </c>
      <c r="M2893" s="2">
        <v>0</v>
      </c>
      <c r="N2893" s="1" t="s">
        <v>702</v>
      </c>
      <c r="O2893" s="1" t="s">
        <v>651</v>
      </c>
      <c r="P2893" s="2">
        <v>0</v>
      </c>
      <c r="Q2893" s="2">
        <v>29655.599999999999</v>
      </c>
      <c r="R2893" s="2">
        <v>0</v>
      </c>
      <c r="S2893" s="2">
        <v>4724.0200000000004</v>
      </c>
      <c r="T2893" s="2">
        <v>0</v>
      </c>
      <c r="U2893" s="2">
        <v>34379.620000000003</v>
      </c>
      <c r="V2893" s="2">
        <v>0</v>
      </c>
      <c r="W2893" s="2">
        <v>29655.599999999999</v>
      </c>
      <c r="X2893" s="2">
        <v>0</v>
      </c>
      <c r="Y2893" s="2">
        <v>4724.0200000000004</v>
      </c>
      <c r="Z2893" s="2">
        <v>0</v>
      </c>
      <c r="AA2893" s="2">
        <v>34379.620000000003</v>
      </c>
    </row>
    <row r="2894" spans="1:27" ht="15" customHeight="1" x14ac:dyDescent="0.25">
      <c r="A2894" s="75" t="str">
        <f t="shared" si="135"/>
        <v>LEULISIgnore</v>
      </c>
      <c r="B2894" s="75" t="str">
        <f>VLOOKUP(L2894,Mapping!D:F,3,0)</f>
        <v>Ignore</v>
      </c>
      <c r="C2894" s="75" t="str">
        <f>VLOOKUP(L2894,Mapping!D:G,4,0)</f>
        <v>Ignore</v>
      </c>
      <c r="D2894" s="78">
        <f t="shared" si="136"/>
        <v>-2.8704999999999998E-3</v>
      </c>
      <c r="E2894" s="78">
        <f t="shared" si="137"/>
        <v>0</v>
      </c>
      <c r="F2894" s="76" t="str">
        <f>VLOOKUP(L2894,Mapping!D:H,5,0)</f>
        <v>AUM</v>
      </c>
      <c r="G2894" s="1" t="s">
        <v>648</v>
      </c>
      <c r="H2894" s="1" t="s">
        <v>491</v>
      </c>
      <c r="I2894" s="1" t="s">
        <v>494</v>
      </c>
      <c r="J2894" s="6">
        <v>212000</v>
      </c>
      <c r="K2894" s="1" t="s">
        <v>681</v>
      </c>
      <c r="L2894" s="6">
        <v>214100</v>
      </c>
      <c r="M2894" s="2">
        <v>0</v>
      </c>
      <c r="N2894" s="1" t="s">
        <v>944</v>
      </c>
      <c r="O2894" s="1" t="s">
        <v>651</v>
      </c>
      <c r="P2894" s="2">
        <v>0</v>
      </c>
      <c r="Q2894" s="2">
        <v>28705</v>
      </c>
      <c r="R2894" s="2">
        <v>-28705</v>
      </c>
      <c r="S2894" s="2">
        <v>0</v>
      </c>
      <c r="T2894" s="2">
        <v>0</v>
      </c>
      <c r="U2894" s="2">
        <v>0</v>
      </c>
      <c r="V2894" s="2">
        <v>0</v>
      </c>
      <c r="W2894" s="2">
        <v>28705</v>
      </c>
      <c r="X2894" s="2">
        <v>-28705</v>
      </c>
      <c r="Y2894" s="2">
        <v>0</v>
      </c>
      <c r="Z2894" s="2">
        <v>0</v>
      </c>
      <c r="AA2894" s="2">
        <v>0</v>
      </c>
    </row>
    <row r="2895" spans="1:27" ht="15" customHeight="1" x14ac:dyDescent="0.25">
      <c r="A2895" s="75" t="str">
        <f t="shared" si="135"/>
        <v>LEULISIgnore</v>
      </c>
      <c r="B2895" s="75" t="str">
        <f>VLOOKUP(L2895,Mapping!D:F,3,0)</f>
        <v>Ignore</v>
      </c>
      <c r="C2895" s="75" t="str">
        <f>VLOOKUP(L2895,Mapping!D:G,4,0)</f>
        <v>Ignore</v>
      </c>
      <c r="D2895" s="78">
        <f t="shared" si="136"/>
        <v>-0.266234635</v>
      </c>
      <c r="E2895" s="78">
        <f t="shared" si="137"/>
        <v>-1.4999999999999999E-8</v>
      </c>
      <c r="F2895" s="76" t="str">
        <f>VLOOKUP(L2895,Mapping!D:H,5,0)</f>
        <v>AUM</v>
      </c>
      <c r="G2895" s="1" t="s">
        <v>648</v>
      </c>
      <c r="H2895" s="1" t="s">
        <v>491</v>
      </c>
      <c r="I2895" s="1" t="s">
        <v>494</v>
      </c>
      <c r="J2895" s="6">
        <v>213000</v>
      </c>
      <c r="K2895" s="1" t="s">
        <v>703</v>
      </c>
      <c r="L2895" s="6">
        <v>213500</v>
      </c>
      <c r="M2895" s="2">
        <v>0</v>
      </c>
      <c r="N2895" s="1" t="s">
        <v>704</v>
      </c>
      <c r="O2895" s="1" t="s">
        <v>651</v>
      </c>
      <c r="P2895" s="2">
        <v>0</v>
      </c>
      <c r="Q2895" s="2">
        <v>2662346.2000000002</v>
      </c>
      <c r="R2895" s="2">
        <v>-2662346.35</v>
      </c>
      <c r="S2895" s="2">
        <v>0</v>
      </c>
      <c r="T2895" s="2">
        <v>-0.15</v>
      </c>
      <c r="U2895" s="2">
        <v>0</v>
      </c>
      <c r="V2895" s="2">
        <v>0</v>
      </c>
      <c r="W2895" s="2">
        <v>2662346.2000000002</v>
      </c>
      <c r="X2895" s="2">
        <v>-2662346.35</v>
      </c>
      <c r="Y2895" s="2">
        <v>0</v>
      </c>
      <c r="Z2895" s="2">
        <v>-0.15</v>
      </c>
      <c r="AA2895" s="2">
        <v>0</v>
      </c>
    </row>
    <row r="2896" spans="1:27" ht="15" customHeight="1" x14ac:dyDescent="0.25">
      <c r="A2896" s="75" t="str">
        <f t="shared" si="135"/>
        <v>LEULISIgnore</v>
      </c>
      <c r="B2896" s="75" t="str">
        <f>VLOOKUP(L2896,Mapping!D:F,3,0)</f>
        <v>Ignore</v>
      </c>
      <c r="C2896" s="75" t="str">
        <f>VLOOKUP(L2896,Mapping!D:G,4,0)</f>
        <v>Ignore</v>
      </c>
      <c r="D2896" s="78">
        <f t="shared" si="136"/>
        <v>2.3968938000000002E-2</v>
      </c>
      <c r="E2896" s="78">
        <f t="shared" si="137"/>
        <v>7.5609897999999995E-2</v>
      </c>
      <c r="F2896" s="76" t="str">
        <f>VLOOKUP(L2896,Mapping!D:H,5,0)</f>
        <v>AUM</v>
      </c>
      <c r="G2896" s="1" t="s">
        <v>648</v>
      </c>
      <c r="H2896" s="1" t="s">
        <v>491</v>
      </c>
      <c r="I2896" s="1" t="s">
        <v>494</v>
      </c>
      <c r="J2896" s="6">
        <v>220000</v>
      </c>
      <c r="K2896" s="1" t="s">
        <v>705</v>
      </c>
      <c r="L2896" s="6">
        <v>210125</v>
      </c>
      <c r="M2896" s="2">
        <v>0</v>
      </c>
      <c r="N2896" s="1" t="s">
        <v>1651</v>
      </c>
      <c r="O2896" s="1" t="s">
        <v>651</v>
      </c>
      <c r="P2896" s="2">
        <v>0</v>
      </c>
      <c r="Q2896" s="2">
        <v>516409.59999999998</v>
      </c>
      <c r="R2896" s="2">
        <v>0</v>
      </c>
      <c r="S2896" s="2">
        <v>239689.38</v>
      </c>
      <c r="T2896" s="2">
        <v>0</v>
      </c>
      <c r="U2896" s="2">
        <v>756098.98</v>
      </c>
      <c r="V2896" s="2">
        <v>0</v>
      </c>
      <c r="W2896" s="2">
        <v>516409.59999999998</v>
      </c>
      <c r="X2896" s="2">
        <v>0</v>
      </c>
      <c r="Y2896" s="2">
        <v>239689.38</v>
      </c>
      <c r="Z2896" s="2">
        <v>0</v>
      </c>
      <c r="AA2896" s="2">
        <v>756098.98</v>
      </c>
    </row>
    <row r="2897" spans="1:27" ht="15" customHeight="1" x14ac:dyDescent="0.25">
      <c r="A2897" s="75" t="str">
        <f t="shared" si="135"/>
        <v>LEULISIgnore</v>
      </c>
      <c r="B2897" s="75" t="str">
        <f>VLOOKUP(L2897,Mapping!D:F,3,0)</f>
        <v>Ignore</v>
      </c>
      <c r="C2897" s="75" t="str">
        <f>VLOOKUP(L2897,Mapping!D:G,4,0)</f>
        <v>Ignore</v>
      </c>
      <c r="D2897" s="78">
        <f t="shared" si="136"/>
        <v>-2.1445073999999998E-2</v>
      </c>
      <c r="E2897" s="78">
        <f t="shared" si="137"/>
        <v>0</v>
      </c>
      <c r="F2897" s="76" t="str">
        <f>VLOOKUP(L2897,Mapping!D:H,5,0)</f>
        <v>AUM</v>
      </c>
      <c r="G2897" s="1" t="s">
        <v>648</v>
      </c>
      <c r="H2897" s="1" t="s">
        <v>491</v>
      </c>
      <c r="I2897" s="1" t="s">
        <v>494</v>
      </c>
      <c r="J2897" s="6">
        <v>220000</v>
      </c>
      <c r="K2897" s="1" t="s">
        <v>705</v>
      </c>
      <c r="L2897" s="6">
        <v>210180</v>
      </c>
      <c r="M2897" s="2">
        <v>0</v>
      </c>
      <c r="N2897" s="1" t="s">
        <v>1716</v>
      </c>
      <c r="O2897" s="1" t="s">
        <v>651</v>
      </c>
      <c r="P2897" s="2">
        <v>0</v>
      </c>
      <c r="Q2897" s="2">
        <v>214450.74</v>
      </c>
      <c r="R2897" s="2">
        <v>-214450.74</v>
      </c>
      <c r="S2897" s="2">
        <v>0</v>
      </c>
      <c r="T2897" s="2">
        <v>0</v>
      </c>
      <c r="U2897" s="2">
        <v>0</v>
      </c>
      <c r="V2897" s="2">
        <v>0</v>
      </c>
      <c r="W2897" s="2">
        <v>214450.74</v>
      </c>
      <c r="X2897" s="2">
        <v>-214450.74</v>
      </c>
      <c r="Y2897" s="2">
        <v>0</v>
      </c>
      <c r="Z2897" s="2">
        <v>0</v>
      </c>
      <c r="AA2897" s="2">
        <v>0</v>
      </c>
    </row>
    <row r="2898" spans="1:27" ht="15" customHeight="1" x14ac:dyDescent="0.25">
      <c r="A2898" s="75" t="str">
        <f t="shared" si="135"/>
        <v>LEULIS1.2</v>
      </c>
      <c r="B2898" s="75">
        <f>VLOOKUP(L2898,Mapping!D:F,3,0)</f>
        <v>1.2</v>
      </c>
      <c r="C2898" s="75" t="str">
        <f>VLOOKUP(L2898,Mapping!D:G,4,0)</f>
        <v>Ignore</v>
      </c>
      <c r="D2898" s="78">
        <f t="shared" si="136"/>
        <v>-0.28126362999999999</v>
      </c>
      <c r="E2898" s="78">
        <f t="shared" si="137"/>
        <v>155.04814276500002</v>
      </c>
      <c r="F2898" s="76">
        <f>VLOOKUP(L2898,Mapping!D:H,5,0)</f>
        <v>0</v>
      </c>
      <c r="G2898" s="1" t="s">
        <v>648</v>
      </c>
      <c r="H2898" s="1" t="s">
        <v>491</v>
      </c>
      <c r="I2898" s="1" t="s">
        <v>494</v>
      </c>
      <c r="J2898" s="6">
        <v>301000</v>
      </c>
      <c r="K2898" s="1" t="s">
        <v>710</v>
      </c>
      <c r="L2898" s="6">
        <v>310000</v>
      </c>
      <c r="M2898" s="2">
        <v>0</v>
      </c>
      <c r="N2898" s="1" t="s">
        <v>711</v>
      </c>
      <c r="O2898" s="1" t="s">
        <v>651</v>
      </c>
      <c r="P2898" s="2">
        <v>0</v>
      </c>
      <c r="Q2898" s="2">
        <v>1553294063.95</v>
      </c>
      <c r="R2898" s="2">
        <v>-2812636.3</v>
      </c>
      <c r="S2898" s="2">
        <v>0</v>
      </c>
      <c r="T2898" s="2">
        <v>0</v>
      </c>
      <c r="U2898" s="2">
        <v>1550481427.6500001</v>
      </c>
      <c r="V2898" s="2">
        <v>0</v>
      </c>
      <c r="W2898" s="2">
        <v>1553294063.95</v>
      </c>
      <c r="X2898" s="2">
        <v>-2812636.3</v>
      </c>
      <c r="Y2898" s="2">
        <v>0</v>
      </c>
      <c r="Z2898" s="2">
        <v>0</v>
      </c>
      <c r="AA2898" s="2">
        <v>1550481427.6500001</v>
      </c>
    </row>
    <row r="2899" spans="1:27" ht="15" customHeight="1" x14ac:dyDescent="0.25">
      <c r="A2899" s="75" t="str">
        <f t="shared" si="135"/>
        <v>LEULISIgnore</v>
      </c>
      <c r="B2899" s="75" t="str">
        <f>VLOOKUP(L2899,Mapping!D:F,3,0)</f>
        <v>Ignore</v>
      </c>
      <c r="C2899" s="75" t="str">
        <f>VLOOKUP(L2899,Mapping!D:G,4,0)</f>
        <v>Ignore</v>
      </c>
      <c r="D2899" s="78">
        <f t="shared" si="136"/>
        <v>-0.707294965</v>
      </c>
      <c r="E2899" s="78">
        <f t="shared" si="137"/>
        <v>4.1622264920000003</v>
      </c>
      <c r="F2899" s="76">
        <f>VLOOKUP(L2899,Mapping!D:H,5,0)</f>
        <v>0</v>
      </c>
      <c r="G2899" s="1" t="s">
        <v>648</v>
      </c>
      <c r="H2899" s="1" t="s">
        <v>491</v>
      </c>
      <c r="I2899" s="1" t="s">
        <v>494</v>
      </c>
      <c r="J2899" s="6">
        <v>303000</v>
      </c>
      <c r="K2899" s="1" t="s">
        <v>712</v>
      </c>
      <c r="L2899" s="6">
        <v>303202</v>
      </c>
      <c r="M2899" s="2">
        <v>0</v>
      </c>
      <c r="N2899" s="1" t="s">
        <v>714</v>
      </c>
      <c r="O2899" s="1" t="s">
        <v>651</v>
      </c>
      <c r="P2899" s="2">
        <v>0</v>
      </c>
      <c r="Q2899" s="2">
        <v>48695214.57</v>
      </c>
      <c r="R2899" s="2">
        <v>-7072949.6500000004</v>
      </c>
      <c r="S2899" s="2">
        <v>0</v>
      </c>
      <c r="T2899" s="2">
        <v>0</v>
      </c>
      <c r="U2899" s="2">
        <v>41622264.920000002</v>
      </c>
      <c r="V2899" s="2">
        <v>0</v>
      </c>
      <c r="W2899" s="2">
        <v>48695214.57</v>
      </c>
      <c r="X2899" s="2">
        <v>-7072949.6500000004</v>
      </c>
      <c r="Y2899" s="2">
        <v>0</v>
      </c>
      <c r="Z2899" s="2">
        <v>0</v>
      </c>
      <c r="AA2899" s="2">
        <v>41622264.920000002</v>
      </c>
    </row>
    <row r="2900" spans="1:27" ht="15" customHeight="1" x14ac:dyDescent="0.25">
      <c r="A2900" s="75" t="str">
        <f t="shared" si="135"/>
        <v>LEULISIgnore</v>
      </c>
      <c r="B2900" s="75" t="str">
        <f>VLOOKUP(L2900,Mapping!D:F,3,0)</f>
        <v>Ignore</v>
      </c>
      <c r="C2900" s="75" t="str">
        <f>VLOOKUP(L2900,Mapping!D:G,4,0)</f>
        <v>Ignore</v>
      </c>
      <c r="D2900" s="78">
        <f t="shared" si="136"/>
        <v>0.223546094</v>
      </c>
      <c r="E2900" s="78">
        <f t="shared" si="137"/>
        <v>1.630507197</v>
      </c>
      <c r="F2900" s="76">
        <f>VLOOKUP(L2900,Mapping!D:H,5,0)</f>
        <v>0</v>
      </c>
      <c r="G2900" s="1" t="s">
        <v>648</v>
      </c>
      <c r="H2900" s="1" t="s">
        <v>491</v>
      </c>
      <c r="I2900" s="1" t="s">
        <v>494</v>
      </c>
      <c r="J2900" s="6">
        <v>303000</v>
      </c>
      <c r="K2900" s="1" t="s">
        <v>712</v>
      </c>
      <c r="L2900" s="6">
        <v>303246</v>
      </c>
      <c r="M2900" s="2">
        <v>0</v>
      </c>
      <c r="N2900" s="1" t="s">
        <v>716</v>
      </c>
      <c r="O2900" s="1" t="s">
        <v>651</v>
      </c>
      <c r="P2900" s="2">
        <v>0</v>
      </c>
      <c r="Q2900" s="2">
        <v>14069611.029999999</v>
      </c>
      <c r="R2900" s="2">
        <v>0</v>
      </c>
      <c r="S2900" s="2">
        <v>2235460.94</v>
      </c>
      <c r="T2900" s="2">
        <v>0</v>
      </c>
      <c r="U2900" s="2">
        <v>16305071.970000001</v>
      </c>
      <c r="V2900" s="2">
        <v>0</v>
      </c>
      <c r="W2900" s="2">
        <v>14069611.029999999</v>
      </c>
      <c r="X2900" s="2">
        <v>0</v>
      </c>
      <c r="Y2900" s="2">
        <v>2235460.94</v>
      </c>
      <c r="Z2900" s="2">
        <v>0</v>
      </c>
      <c r="AA2900" s="2">
        <v>16305071.970000001</v>
      </c>
    </row>
    <row r="2901" spans="1:27" ht="15" customHeight="1" x14ac:dyDescent="0.25">
      <c r="A2901" s="75" t="str">
        <f t="shared" si="135"/>
        <v>LEULISIgnore</v>
      </c>
      <c r="B2901" s="75" t="str">
        <f>VLOOKUP(L2901,Mapping!D:F,3,0)</f>
        <v>Ignore</v>
      </c>
      <c r="C2901" s="75" t="str">
        <f>VLOOKUP(L2901,Mapping!D:G,4,0)</f>
        <v>Ignore</v>
      </c>
      <c r="D2901" s="78">
        <f t="shared" si="136"/>
        <v>0</v>
      </c>
      <c r="E2901" s="78">
        <f t="shared" si="137"/>
        <v>78.208564961000008</v>
      </c>
      <c r="F2901" s="76">
        <f>VLOOKUP(L2901,Mapping!D:H,5,0)</f>
        <v>0</v>
      </c>
      <c r="G2901" s="1" t="s">
        <v>648</v>
      </c>
      <c r="H2901" s="1" t="s">
        <v>491</v>
      </c>
      <c r="I2901" s="1" t="s">
        <v>494</v>
      </c>
      <c r="J2901" s="6">
        <v>303000</v>
      </c>
      <c r="K2901" s="1" t="s">
        <v>712</v>
      </c>
      <c r="L2901" s="6">
        <v>390000</v>
      </c>
      <c r="M2901" s="2">
        <v>0</v>
      </c>
      <c r="N2901" s="1" t="s">
        <v>717</v>
      </c>
      <c r="O2901" s="1" t="s">
        <v>651</v>
      </c>
      <c r="P2901" s="2">
        <v>0</v>
      </c>
      <c r="Q2901" s="2">
        <v>782085649.61000001</v>
      </c>
      <c r="R2901" s="2">
        <v>0</v>
      </c>
      <c r="S2901" s="2">
        <v>0</v>
      </c>
      <c r="T2901" s="2">
        <v>0</v>
      </c>
      <c r="U2901" s="2">
        <v>782085649.61000001</v>
      </c>
      <c r="V2901" s="2">
        <v>0</v>
      </c>
      <c r="W2901" s="2">
        <v>782085649.61000001</v>
      </c>
      <c r="X2901" s="2">
        <v>0</v>
      </c>
      <c r="Y2901" s="2">
        <v>0</v>
      </c>
      <c r="Z2901" s="2">
        <v>0</v>
      </c>
      <c r="AA2901" s="2">
        <v>782085649.61000001</v>
      </c>
    </row>
    <row r="2902" spans="1:27" ht="15" customHeight="1" x14ac:dyDescent="0.25">
      <c r="A2902" s="75" t="str">
        <f t="shared" si="135"/>
        <v>LEULISIgnore</v>
      </c>
      <c r="B2902" s="75" t="str">
        <f>VLOOKUP(L2902,Mapping!D:F,3,0)</f>
        <v>Ignore</v>
      </c>
      <c r="C2902" s="75" t="str">
        <f>VLOOKUP(L2902,Mapping!D:G,4,0)</f>
        <v>Ignore</v>
      </c>
      <c r="D2902" s="78">
        <f t="shared" si="136"/>
        <v>0</v>
      </c>
      <c r="E2902" s="78">
        <f t="shared" si="137"/>
        <v>2.6847841510000001</v>
      </c>
      <c r="F2902" s="76">
        <f>VLOOKUP(L2902,Mapping!D:H,5,0)</f>
        <v>0</v>
      </c>
      <c r="G2902" s="1" t="s">
        <v>648</v>
      </c>
      <c r="H2902" s="1" t="s">
        <v>491</v>
      </c>
      <c r="I2902" s="1" t="s">
        <v>494</v>
      </c>
      <c r="J2902" s="6">
        <v>303000</v>
      </c>
      <c r="K2902" s="1" t="s">
        <v>712</v>
      </c>
      <c r="L2902" s="6">
        <v>390002</v>
      </c>
      <c r="M2902" s="2">
        <v>0</v>
      </c>
      <c r="N2902" s="1" t="s">
        <v>719</v>
      </c>
      <c r="O2902" s="1" t="s">
        <v>651</v>
      </c>
      <c r="P2902" s="2">
        <v>0</v>
      </c>
      <c r="Q2902" s="2">
        <v>26847841.510000002</v>
      </c>
      <c r="R2902" s="2">
        <v>0</v>
      </c>
      <c r="S2902" s="2">
        <v>0</v>
      </c>
      <c r="T2902" s="2">
        <v>0</v>
      </c>
      <c r="U2902" s="2">
        <v>26847841.510000002</v>
      </c>
      <c r="V2902" s="2">
        <v>0</v>
      </c>
      <c r="W2902" s="2">
        <v>26847841.510000002</v>
      </c>
      <c r="X2902" s="2">
        <v>0</v>
      </c>
      <c r="Y2902" s="2">
        <v>0</v>
      </c>
      <c r="Z2902" s="2">
        <v>0</v>
      </c>
      <c r="AA2902" s="2">
        <v>26847841.510000002</v>
      </c>
    </row>
    <row r="2903" spans="1:27" ht="15" customHeight="1" x14ac:dyDescent="0.25">
      <c r="A2903" s="75" t="str">
        <f t="shared" si="135"/>
        <v>LEULISIgnore</v>
      </c>
      <c r="B2903" s="75" t="str">
        <f>VLOOKUP(L2903,Mapping!D:F,3,0)</f>
        <v>Ignore</v>
      </c>
      <c r="C2903" s="75" t="str">
        <f>VLOOKUP(L2903,Mapping!D:G,4,0)</f>
        <v>Ignore</v>
      </c>
      <c r="D2903" s="78">
        <f t="shared" si="136"/>
        <v>0</v>
      </c>
      <c r="E2903" s="78">
        <f t="shared" si="137"/>
        <v>-8.7766801650000001</v>
      </c>
      <c r="F2903" s="76">
        <f>VLOOKUP(L2903,Mapping!D:H,5,0)</f>
        <v>0</v>
      </c>
      <c r="G2903" s="1" t="s">
        <v>648</v>
      </c>
      <c r="H2903" s="1" t="s">
        <v>491</v>
      </c>
      <c r="I2903" s="1" t="s">
        <v>494</v>
      </c>
      <c r="J2903" s="6">
        <v>303000</v>
      </c>
      <c r="K2903" s="1" t="s">
        <v>712</v>
      </c>
      <c r="L2903" s="6">
        <v>390405</v>
      </c>
      <c r="M2903" s="2">
        <v>0</v>
      </c>
      <c r="N2903" s="1" t="s">
        <v>720</v>
      </c>
      <c r="O2903" s="1" t="s">
        <v>651</v>
      </c>
      <c r="P2903" s="2">
        <v>-87766801.650000006</v>
      </c>
      <c r="Q2903" s="2">
        <v>0</v>
      </c>
      <c r="R2903" s="2">
        <v>0</v>
      </c>
      <c r="S2903" s="2">
        <v>0</v>
      </c>
      <c r="T2903" s="2">
        <v>-87766801.650000006</v>
      </c>
      <c r="U2903" s="2">
        <v>0</v>
      </c>
      <c r="V2903" s="2">
        <v>-87766801.650000006</v>
      </c>
      <c r="W2903" s="2">
        <v>0</v>
      </c>
      <c r="X2903" s="2">
        <v>0</v>
      </c>
      <c r="Y2903" s="2">
        <v>0</v>
      </c>
      <c r="Z2903" s="2">
        <v>-87766801.650000006</v>
      </c>
      <c r="AA2903" s="2">
        <v>0</v>
      </c>
    </row>
    <row r="2904" spans="1:27" ht="15" customHeight="1" x14ac:dyDescent="0.25">
      <c r="A2904" s="75" t="str">
        <f t="shared" si="135"/>
        <v>LEULISIgnore</v>
      </c>
      <c r="B2904" s="75" t="str">
        <f>VLOOKUP(L2904,Mapping!D:F,3,0)</f>
        <v>Ignore</v>
      </c>
      <c r="C2904" s="75" t="str">
        <f>VLOOKUP(L2904,Mapping!D:G,4,0)</f>
        <v>Ignore</v>
      </c>
      <c r="D2904" s="78">
        <f t="shared" si="136"/>
        <v>0</v>
      </c>
      <c r="E2904" s="78">
        <f t="shared" si="137"/>
        <v>1.636211E-3</v>
      </c>
      <c r="F2904" s="76">
        <f>VLOOKUP(L2904,Mapping!D:H,5,0)</f>
        <v>0</v>
      </c>
      <c r="G2904" s="1" t="s">
        <v>648</v>
      </c>
      <c r="H2904" s="1" t="s">
        <v>491</v>
      </c>
      <c r="I2904" s="1" t="s">
        <v>494</v>
      </c>
      <c r="J2904" s="6">
        <v>303000</v>
      </c>
      <c r="K2904" s="1" t="s">
        <v>712</v>
      </c>
      <c r="L2904" s="6">
        <v>390406</v>
      </c>
      <c r="M2904" s="2">
        <v>0</v>
      </c>
      <c r="N2904" s="1" t="s">
        <v>1027</v>
      </c>
      <c r="O2904" s="1" t="s">
        <v>651</v>
      </c>
      <c r="P2904" s="2">
        <v>0</v>
      </c>
      <c r="Q2904" s="2">
        <v>16362.11</v>
      </c>
      <c r="R2904" s="2">
        <v>0</v>
      </c>
      <c r="S2904" s="2">
        <v>0</v>
      </c>
      <c r="T2904" s="2">
        <v>0</v>
      </c>
      <c r="U2904" s="2">
        <v>16362.11</v>
      </c>
      <c r="V2904" s="2">
        <v>0</v>
      </c>
      <c r="W2904" s="2">
        <v>16362.11</v>
      </c>
      <c r="X2904" s="2">
        <v>0</v>
      </c>
      <c r="Y2904" s="2">
        <v>0</v>
      </c>
      <c r="Z2904" s="2">
        <v>0</v>
      </c>
      <c r="AA2904" s="2">
        <v>16362.11</v>
      </c>
    </row>
    <row r="2905" spans="1:27" ht="15" customHeight="1" x14ac:dyDescent="0.25">
      <c r="A2905" s="75" t="str">
        <f t="shared" si="135"/>
        <v>LEULISIgnore</v>
      </c>
      <c r="B2905" s="75" t="str">
        <f>VLOOKUP(L2905,Mapping!D:F,3,0)</f>
        <v>Ignore</v>
      </c>
      <c r="C2905" s="75" t="str">
        <f>VLOOKUP(L2905,Mapping!D:G,4,0)</f>
        <v>Ignore</v>
      </c>
      <c r="D2905" s="78">
        <f t="shared" si="136"/>
        <v>0</v>
      </c>
      <c r="E2905" s="78">
        <f t="shared" si="137"/>
        <v>0.76292435000000003</v>
      </c>
      <c r="F2905" s="76">
        <f>VLOOKUP(L2905,Mapping!D:H,5,0)</f>
        <v>0</v>
      </c>
      <c r="G2905" s="1" t="s">
        <v>648</v>
      </c>
      <c r="H2905" s="1" t="s">
        <v>491</v>
      </c>
      <c r="I2905" s="1" t="s">
        <v>494</v>
      </c>
      <c r="J2905" s="6">
        <v>303000</v>
      </c>
      <c r="K2905" s="1" t="s">
        <v>712</v>
      </c>
      <c r="L2905" s="6">
        <v>390446</v>
      </c>
      <c r="M2905" s="2">
        <v>0</v>
      </c>
      <c r="N2905" s="1" t="s">
        <v>722</v>
      </c>
      <c r="O2905" s="1" t="s">
        <v>651</v>
      </c>
      <c r="P2905" s="2">
        <v>0</v>
      </c>
      <c r="Q2905" s="2">
        <v>7629243.5</v>
      </c>
      <c r="R2905" s="2">
        <v>0</v>
      </c>
      <c r="S2905" s="2">
        <v>0</v>
      </c>
      <c r="T2905" s="2">
        <v>0</v>
      </c>
      <c r="U2905" s="2">
        <v>7629243.5</v>
      </c>
      <c r="V2905" s="2">
        <v>0</v>
      </c>
      <c r="W2905" s="2">
        <v>7629243.5</v>
      </c>
      <c r="X2905" s="2">
        <v>0</v>
      </c>
      <c r="Y2905" s="2">
        <v>0</v>
      </c>
      <c r="Z2905" s="2">
        <v>0</v>
      </c>
      <c r="AA2905" s="2">
        <v>7629243.5</v>
      </c>
    </row>
    <row r="2906" spans="1:27" ht="15" customHeight="1" x14ac:dyDescent="0.25">
      <c r="A2906" s="75" t="str">
        <f t="shared" si="135"/>
        <v>LEULIS5.3</v>
      </c>
      <c r="B2906" s="75">
        <f>VLOOKUP(L2906,Mapping!D:F,3,0)</f>
        <v>5.3</v>
      </c>
      <c r="C2906" s="75" t="str">
        <f>VLOOKUP(L2906,Mapping!D:G,4,0)</f>
        <v>Ignore</v>
      </c>
      <c r="D2906" s="78">
        <f t="shared" si="136"/>
        <v>18.356403621999998</v>
      </c>
      <c r="E2906" s="78">
        <f t="shared" si="137"/>
        <v>18.356403621999998</v>
      </c>
      <c r="F2906" s="76">
        <f>VLOOKUP(L2906,Mapping!D:H,5,0)</f>
        <v>0</v>
      </c>
      <c r="G2906" s="1" t="s">
        <v>648</v>
      </c>
      <c r="H2906" s="1" t="s">
        <v>491</v>
      </c>
      <c r="I2906" s="1" t="s">
        <v>494</v>
      </c>
      <c r="J2906" s="6">
        <v>410000</v>
      </c>
      <c r="K2906" s="1" t="s">
        <v>723</v>
      </c>
      <c r="L2906" s="6">
        <v>411100</v>
      </c>
      <c r="M2906" s="2">
        <v>0</v>
      </c>
      <c r="N2906" s="1" t="s">
        <v>780</v>
      </c>
      <c r="O2906" s="1" t="s">
        <v>651</v>
      </c>
      <c r="P2906" s="2">
        <v>0</v>
      </c>
      <c r="Q2906" s="2">
        <v>0</v>
      </c>
      <c r="R2906" s="2">
        <v>0</v>
      </c>
      <c r="S2906" s="2">
        <v>183564036.22</v>
      </c>
      <c r="T2906" s="2">
        <v>0</v>
      </c>
      <c r="U2906" s="2">
        <v>183564036.22</v>
      </c>
      <c r="V2906" s="2">
        <v>0</v>
      </c>
      <c r="W2906" s="2">
        <v>0</v>
      </c>
      <c r="X2906" s="2">
        <v>0</v>
      </c>
      <c r="Y2906" s="2">
        <v>183564036.22</v>
      </c>
      <c r="Z2906" s="2">
        <v>0</v>
      </c>
      <c r="AA2906" s="2">
        <v>183564036.22</v>
      </c>
    </row>
    <row r="2907" spans="1:27" ht="15" customHeight="1" x14ac:dyDescent="0.25">
      <c r="A2907" s="75" t="str">
        <f t="shared" si="135"/>
        <v>LEULISIgnore</v>
      </c>
      <c r="B2907" s="75" t="str">
        <f>VLOOKUP(L2907,Mapping!D:F,3,0)</f>
        <v>Ignore</v>
      </c>
      <c r="C2907" s="75" t="str">
        <f>VLOOKUP(L2907,Mapping!D:G,4,0)</f>
        <v>Ignore</v>
      </c>
      <c r="D2907" s="78">
        <f t="shared" si="136"/>
        <v>57.340780284000004</v>
      </c>
      <c r="E2907" s="78">
        <f t="shared" si="137"/>
        <v>170.33412399700001</v>
      </c>
      <c r="F2907" s="76">
        <f>VLOOKUP(L2907,Mapping!D:H,5,0)</f>
        <v>0</v>
      </c>
      <c r="G2907" s="1" t="s">
        <v>648</v>
      </c>
      <c r="H2907" s="1" t="s">
        <v>491</v>
      </c>
      <c r="I2907" s="1" t="s">
        <v>494</v>
      </c>
      <c r="J2907" s="6">
        <v>430000</v>
      </c>
      <c r="K2907" s="1" t="s">
        <v>729</v>
      </c>
      <c r="L2907" s="6">
        <v>431100</v>
      </c>
      <c r="M2907" s="2">
        <v>0</v>
      </c>
      <c r="N2907" s="1" t="s">
        <v>813</v>
      </c>
      <c r="O2907" s="1" t="s">
        <v>651</v>
      </c>
      <c r="P2907" s="2">
        <v>0</v>
      </c>
      <c r="Q2907" s="2">
        <v>1129933437.1300001</v>
      </c>
      <c r="R2907" s="2">
        <v>0</v>
      </c>
      <c r="S2907" s="2">
        <v>573407802.84000003</v>
      </c>
      <c r="T2907" s="2">
        <v>0</v>
      </c>
      <c r="U2907" s="2">
        <v>1703341239.97</v>
      </c>
      <c r="V2907" s="2">
        <v>0</v>
      </c>
      <c r="W2907" s="2">
        <v>1129933437.1300001</v>
      </c>
      <c r="X2907" s="2">
        <v>0</v>
      </c>
      <c r="Y2907" s="2">
        <v>573407802.84000003</v>
      </c>
      <c r="Z2907" s="2">
        <v>0</v>
      </c>
      <c r="AA2907" s="2">
        <v>1703341239.97</v>
      </c>
    </row>
    <row r="2908" spans="1:27" ht="15" customHeight="1" x14ac:dyDescent="0.25">
      <c r="A2908" s="75" t="str">
        <f t="shared" si="135"/>
        <v>LEULISIgnore</v>
      </c>
      <c r="B2908" s="75" t="str">
        <f>VLOOKUP(L2908,Mapping!D:F,3,0)</f>
        <v>Ignore</v>
      </c>
      <c r="C2908" s="75" t="str">
        <f>VLOOKUP(L2908,Mapping!D:G,4,0)</f>
        <v>Ignore</v>
      </c>
      <c r="D2908" s="78">
        <f t="shared" si="136"/>
        <v>7.9547369999999992E-2</v>
      </c>
      <c r="E2908" s="78">
        <f t="shared" si="137"/>
        <v>7.9547369999999992E-2</v>
      </c>
      <c r="F2908" s="76">
        <f>VLOOKUP(L2908,Mapping!D:H,5,0)</f>
        <v>0</v>
      </c>
      <c r="G2908" s="1" t="s">
        <v>648</v>
      </c>
      <c r="H2908" s="1" t="s">
        <v>491</v>
      </c>
      <c r="I2908" s="1" t="s">
        <v>494</v>
      </c>
      <c r="J2908" s="6">
        <v>430000</v>
      </c>
      <c r="K2908" s="1" t="s">
        <v>729</v>
      </c>
      <c r="L2908" s="6">
        <v>431120</v>
      </c>
      <c r="M2908" s="2">
        <v>0</v>
      </c>
      <c r="N2908" s="1" t="s">
        <v>928</v>
      </c>
      <c r="O2908" s="1" t="s">
        <v>651</v>
      </c>
      <c r="P2908" s="2">
        <v>0</v>
      </c>
      <c r="Q2908" s="2">
        <v>0</v>
      </c>
      <c r="R2908" s="2">
        <v>0</v>
      </c>
      <c r="S2908" s="2">
        <v>795473.7</v>
      </c>
      <c r="T2908" s="2">
        <v>0</v>
      </c>
      <c r="U2908" s="2">
        <v>795473.7</v>
      </c>
      <c r="V2908" s="2">
        <v>0</v>
      </c>
      <c r="W2908" s="2">
        <v>0</v>
      </c>
      <c r="X2908" s="2">
        <v>0</v>
      </c>
      <c r="Y2908" s="2">
        <v>795473.7</v>
      </c>
      <c r="Z2908" s="2">
        <v>0</v>
      </c>
      <c r="AA2908" s="2">
        <v>795473.7</v>
      </c>
    </row>
    <row r="2909" spans="1:27" ht="15" customHeight="1" x14ac:dyDescent="0.25">
      <c r="A2909" s="75" t="str">
        <f t="shared" si="135"/>
        <v>LEULISIgnore</v>
      </c>
      <c r="B2909" s="75" t="str">
        <f>VLOOKUP(L2909,Mapping!D:F,3,0)</f>
        <v>Ignore</v>
      </c>
      <c r="C2909" s="75" t="str">
        <f>VLOOKUP(L2909,Mapping!D:G,4,0)</f>
        <v>Ignore</v>
      </c>
      <c r="D2909" s="78">
        <f t="shared" si="136"/>
        <v>-2.5773020000000001E-2</v>
      </c>
      <c r="E2909" s="78">
        <f t="shared" si="137"/>
        <v>-1.5770720000000002E-2</v>
      </c>
      <c r="F2909" s="76">
        <f>VLOOKUP(L2909,Mapping!D:H,5,0)</f>
        <v>0</v>
      </c>
      <c r="G2909" s="1" t="s">
        <v>648</v>
      </c>
      <c r="H2909" s="1" t="s">
        <v>491</v>
      </c>
      <c r="I2909" s="1" t="s">
        <v>494</v>
      </c>
      <c r="J2909" s="6">
        <v>430000</v>
      </c>
      <c r="K2909" s="1" t="s">
        <v>729</v>
      </c>
      <c r="L2909" s="6">
        <v>432110</v>
      </c>
      <c r="M2909" s="2">
        <v>0</v>
      </c>
      <c r="N2909" s="1" t="s">
        <v>886</v>
      </c>
      <c r="O2909" s="1" t="s">
        <v>651</v>
      </c>
      <c r="P2909" s="2">
        <v>0</v>
      </c>
      <c r="Q2909" s="2">
        <v>100023</v>
      </c>
      <c r="R2909" s="2">
        <v>-257730.2</v>
      </c>
      <c r="S2909" s="2">
        <v>0</v>
      </c>
      <c r="T2909" s="2">
        <v>-157707.20000000001</v>
      </c>
      <c r="U2909" s="2">
        <v>0</v>
      </c>
      <c r="V2909" s="2">
        <v>0</v>
      </c>
      <c r="W2909" s="2">
        <v>100023</v>
      </c>
      <c r="X2909" s="2">
        <v>-257730.2</v>
      </c>
      <c r="Y2909" s="2">
        <v>0</v>
      </c>
      <c r="Z2909" s="2">
        <v>-157707.20000000001</v>
      </c>
      <c r="AA2909" s="2">
        <v>0</v>
      </c>
    </row>
    <row r="2910" spans="1:27" ht="15" customHeight="1" x14ac:dyDescent="0.25">
      <c r="A2910" s="75" t="str">
        <f t="shared" si="135"/>
        <v>LEULISIgnore</v>
      </c>
      <c r="B2910" s="75" t="str">
        <f>VLOOKUP(L2910,Mapping!D:F,3,0)</f>
        <v>Ignore</v>
      </c>
      <c r="C2910" s="75" t="str">
        <f>VLOOKUP(L2910,Mapping!D:G,4,0)</f>
        <v>Ignore</v>
      </c>
      <c r="D2910" s="78">
        <f t="shared" si="136"/>
        <v>1.6764E-3</v>
      </c>
      <c r="E2910" s="78">
        <f t="shared" si="137"/>
        <v>1.6764E-3</v>
      </c>
      <c r="F2910" s="76">
        <f>VLOOKUP(L2910,Mapping!D:H,5,0)</f>
        <v>0</v>
      </c>
      <c r="G2910" s="1" t="s">
        <v>648</v>
      </c>
      <c r="H2910" s="1" t="s">
        <v>491</v>
      </c>
      <c r="I2910" s="1" t="s">
        <v>494</v>
      </c>
      <c r="J2910" s="6">
        <v>430000</v>
      </c>
      <c r="K2910" s="1" t="s">
        <v>729</v>
      </c>
      <c r="L2910" s="6">
        <v>432130</v>
      </c>
      <c r="M2910" s="2">
        <v>0</v>
      </c>
      <c r="N2910" s="1" t="s">
        <v>731</v>
      </c>
      <c r="O2910" s="1" t="s">
        <v>651</v>
      </c>
      <c r="P2910" s="2">
        <v>0</v>
      </c>
      <c r="Q2910" s="2">
        <v>0</v>
      </c>
      <c r="R2910" s="2">
        <v>0</v>
      </c>
      <c r="S2910" s="2">
        <v>16764</v>
      </c>
      <c r="T2910" s="2">
        <v>0</v>
      </c>
      <c r="U2910" s="2">
        <v>16764</v>
      </c>
      <c r="V2910" s="2">
        <v>0</v>
      </c>
      <c r="W2910" s="2">
        <v>0</v>
      </c>
      <c r="X2910" s="2">
        <v>0</v>
      </c>
      <c r="Y2910" s="2">
        <v>16764</v>
      </c>
      <c r="Z2910" s="2">
        <v>0</v>
      </c>
      <c r="AA2910" s="2">
        <v>16764</v>
      </c>
    </row>
    <row r="2911" spans="1:27" ht="15" customHeight="1" x14ac:dyDescent="0.25">
      <c r="A2911" s="75" t="str">
        <f t="shared" si="135"/>
        <v>LEULIS5.1</v>
      </c>
      <c r="B2911" s="75">
        <f>VLOOKUP(L2911,Mapping!D:F,3,0)</f>
        <v>5.0999999999999996</v>
      </c>
      <c r="C2911" s="75" t="str">
        <f>VLOOKUP(L2911,Mapping!D:G,4,0)</f>
        <v>Ignore</v>
      </c>
      <c r="D2911" s="78">
        <f t="shared" si="136"/>
        <v>1.160963065</v>
      </c>
      <c r="E2911" s="78">
        <f t="shared" si="137"/>
        <v>1.160963065</v>
      </c>
      <c r="F2911" s="76">
        <f>VLOOKUP(L2911,Mapping!D:H,5,0)</f>
        <v>0</v>
      </c>
      <c r="G2911" s="1" t="s">
        <v>648</v>
      </c>
      <c r="H2911" s="1" t="s">
        <v>491</v>
      </c>
      <c r="I2911" s="1" t="s">
        <v>494</v>
      </c>
      <c r="J2911" s="6">
        <v>450000</v>
      </c>
      <c r="K2911" s="1" t="s">
        <v>733</v>
      </c>
      <c r="L2911" s="6">
        <v>451100</v>
      </c>
      <c r="M2911" s="2">
        <v>0</v>
      </c>
      <c r="N2911" s="1" t="s">
        <v>781</v>
      </c>
      <c r="O2911" s="1" t="s">
        <v>651</v>
      </c>
      <c r="P2911" s="2">
        <v>0</v>
      </c>
      <c r="Q2911" s="2">
        <v>0</v>
      </c>
      <c r="R2911" s="2">
        <v>0</v>
      </c>
      <c r="S2911" s="2">
        <v>11609630.65</v>
      </c>
      <c r="T2911" s="2">
        <v>0</v>
      </c>
      <c r="U2911" s="2">
        <v>11609630.65</v>
      </c>
      <c r="V2911" s="2">
        <v>0</v>
      </c>
      <c r="W2911" s="2">
        <v>0</v>
      </c>
      <c r="X2911" s="2">
        <v>0</v>
      </c>
      <c r="Y2911" s="2">
        <v>11609630.65</v>
      </c>
      <c r="Z2911" s="2">
        <v>0</v>
      </c>
      <c r="AA2911" s="2">
        <v>11609630.65</v>
      </c>
    </row>
    <row r="2912" spans="1:27" ht="15" customHeight="1" x14ac:dyDescent="0.25">
      <c r="A2912" s="75" t="str">
        <f t="shared" si="135"/>
        <v>LEULIS5.2</v>
      </c>
      <c r="B2912" s="75">
        <f>VLOOKUP(L2912,Mapping!D:F,3,0)</f>
        <v>5.2</v>
      </c>
      <c r="C2912" s="75" t="str">
        <f>VLOOKUP(L2912,Mapping!D:G,4,0)</f>
        <v>Ignore</v>
      </c>
      <c r="D2912" s="78">
        <f t="shared" si="136"/>
        <v>1.2397413640000001</v>
      </c>
      <c r="E2912" s="78">
        <f t="shared" si="137"/>
        <v>1.2397413640000001</v>
      </c>
      <c r="F2912" s="76">
        <f>VLOOKUP(L2912,Mapping!D:H,5,0)</f>
        <v>0</v>
      </c>
      <c r="G2912" s="1" t="s">
        <v>648</v>
      </c>
      <c r="H2912" s="1" t="s">
        <v>491</v>
      </c>
      <c r="I2912" s="1" t="s">
        <v>494</v>
      </c>
      <c r="J2912" s="6">
        <v>450000</v>
      </c>
      <c r="K2912" s="1" t="s">
        <v>733</v>
      </c>
      <c r="L2912" s="6">
        <v>452110</v>
      </c>
      <c r="M2912" s="2">
        <v>0</v>
      </c>
      <c r="N2912" s="1" t="s">
        <v>734</v>
      </c>
      <c r="O2912" s="1" t="s">
        <v>651</v>
      </c>
      <c r="P2912" s="2">
        <v>0</v>
      </c>
      <c r="Q2912" s="2">
        <v>0</v>
      </c>
      <c r="R2912" s="2">
        <v>0</v>
      </c>
      <c r="S2912" s="2">
        <v>12397413.640000001</v>
      </c>
      <c r="T2912" s="2">
        <v>0</v>
      </c>
      <c r="U2912" s="2">
        <v>12397413.640000001</v>
      </c>
      <c r="V2912" s="2">
        <v>0</v>
      </c>
      <c r="W2912" s="2">
        <v>0</v>
      </c>
      <c r="X2912" s="2">
        <v>0</v>
      </c>
      <c r="Y2912" s="2">
        <v>12397413.640000001</v>
      </c>
      <c r="Z2912" s="2">
        <v>0</v>
      </c>
      <c r="AA2912" s="2">
        <v>12397413.640000001</v>
      </c>
    </row>
    <row r="2913" spans="1:27" ht="15" customHeight="1" x14ac:dyDescent="0.25">
      <c r="A2913" s="75" t="str">
        <f t="shared" si="135"/>
        <v>LEULIS5.2</v>
      </c>
      <c r="B2913" s="75">
        <f>VLOOKUP(L2913,Mapping!D:F,3,0)</f>
        <v>5.2</v>
      </c>
      <c r="C2913" s="75" t="str">
        <f>VLOOKUP(L2913,Mapping!D:G,4,0)</f>
        <v>Ignore</v>
      </c>
      <c r="D2913" s="78">
        <f t="shared" si="136"/>
        <v>4.4560800000000001E-4</v>
      </c>
      <c r="E2913" s="78">
        <f t="shared" si="137"/>
        <v>4.4560800000000001E-4</v>
      </c>
      <c r="F2913" s="76">
        <f>VLOOKUP(L2913,Mapping!D:H,5,0)</f>
        <v>0</v>
      </c>
      <c r="G2913" s="1" t="s">
        <v>648</v>
      </c>
      <c r="H2913" s="1" t="s">
        <v>491</v>
      </c>
      <c r="I2913" s="1" t="s">
        <v>494</v>
      </c>
      <c r="J2913" s="6">
        <v>450000</v>
      </c>
      <c r="K2913" s="1" t="s">
        <v>733</v>
      </c>
      <c r="L2913" s="6">
        <v>452111</v>
      </c>
      <c r="M2913" s="2">
        <v>0</v>
      </c>
      <c r="N2913" s="1" t="s">
        <v>735</v>
      </c>
      <c r="O2913" s="1" t="s">
        <v>651</v>
      </c>
      <c r="P2913" s="2">
        <v>0</v>
      </c>
      <c r="Q2913" s="2">
        <v>0</v>
      </c>
      <c r="R2913" s="2">
        <v>0</v>
      </c>
      <c r="S2913" s="2">
        <v>4456.08</v>
      </c>
      <c r="T2913" s="2">
        <v>0</v>
      </c>
      <c r="U2913" s="2">
        <v>4456.08</v>
      </c>
      <c r="V2913" s="2">
        <v>0</v>
      </c>
      <c r="W2913" s="2">
        <v>0</v>
      </c>
      <c r="X2913" s="2">
        <v>0</v>
      </c>
      <c r="Y2913" s="2">
        <v>4456.08</v>
      </c>
      <c r="Z2913" s="2">
        <v>0</v>
      </c>
      <c r="AA2913" s="2">
        <v>4456.08</v>
      </c>
    </row>
    <row r="2914" spans="1:27" ht="15" customHeight="1" x14ac:dyDescent="0.25">
      <c r="A2914" s="75" t="str">
        <f t="shared" si="135"/>
        <v>LEULIS5.2</v>
      </c>
      <c r="B2914" s="75">
        <f>VLOOKUP(L2914,Mapping!D:F,3,0)</f>
        <v>5.2</v>
      </c>
      <c r="C2914" s="75" t="str">
        <f>VLOOKUP(L2914,Mapping!D:G,4,0)</f>
        <v>Ignore</v>
      </c>
      <c r="D2914" s="78">
        <f t="shared" si="136"/>
        <v>2.8150000000000001E-2</v>
      </c>
      <c r="E2914" s="78">
        <f t="shared" si="137"/>
        <v>2.8150000000000001E-2</v>
      </c>
      <c r="F2914" s="76">
        <f>VLOOKUP(L2914,Mapping!D:H,5,0)</f>
        <v>0</v>
      </c>
      <c r="G2914" s="1" t="s">
        <v>648</v>
      </c>
      <c r="H2914" s="1" t="s">
        <v>491</v>
      </c>
      <c r="I2914" s="1" t="s">
        <v>494</v>
      </c>
      <c r="J2914" s="6">
        <v>450000</v>
      </c>
      <c r="K2914" s="1" t="s">
        <v>733</v>
      </c>
      <c r="L2914" s="6">
        <v>452130</v>
      </c>
      <c r="M2914" s="2">
        <v>0</v>
      </c>
      <c r="N2914" s="1" t="s">
        <v>737</v>
      </c>
      <c r="O2914" s="1" t="s">
        <v>651</v>
      </c>
      <c r="P2914" s="2">
        <v>0</v>
      </c>
      <c r="Q2914" s="2">
        <v>0</v>
      </c>
      <c r="R2914" s="2">
        <v>0</v>
      </c>
      <c r="S2914" s="2">
        <v>281500</v>
      </c>
      <c r="T2914" s="2">
        <v>0</v>
      </c>
      <c r="U2914" s="2">
        <v>281500</v>
      </c>
      <c r="V2914" s="2">
        <v>0</v>
      </c>
      <c r="W2914" s="2">
        <v>0</v>
      </c>
      <c r="X2914" s="2">
        <v>0</v>
      </c>
      <c r="Y2914" s="2">
        <v>281500</v>
      </c>
      <c r="Z2914" s="2">
        <v>0</v>
      </c>
      <c r="AA2914" s="2">
        <v>281500</v>
      </c>
    </row>
    <row r="2915" spans="1:27" ht="15" customHeight="1" x14ac:dyDescent="0.25">
      <c r="A2915" s="75" t="str">
        <f t="shared" si="135"/>
        <v>LEULIS5.2</v>
      </c>
      <c r="B2915" s="75">
        <f>VLOOKUP(L2915,Mapping!D:F,3,0)</f>
        <v>5.2</v>
      </c>
      <c r="C2915" s="75" t="str">
        <f>VLOOKUP(L2915,Mapping!D:G,4,0)</f>
        <v>Ignore</v>
      </c>
      <c r="D2915" s="78">
        <f t="shared" si="136"/>
        <v>7.2623100000000003E-4</v>
      </c>
      <c r="E2915" s="78">
        <f t="shared" si="137"/>
        <v>7.2623100000000003E-4</v>
      </c>
      <c r="F2915" s="76">
        <f>VLOOKUP(L2915,Mapping!D:H,5,0)</f>
        <v>0</v>
      </c>
      <c r="G2915" s="1" t="s">
        <v>648</v>
      </c>
      <c r="H2915" s="1" t="s">
        <v>491</v>
      </c>
      <c r="I2915" s="1" t="s">
        <v>494</v>
      </c>
      <c r="J2915" s="6">
        <v>450000</v>
      </c>
      <c r="K2915" s="1" t="s">
        <v>733</v>
      </c>
      <c r="L2915" s="6">
        <v>452230</v>
      </c>
      <c r="M2915" s="2">
        <v>0</v>
      </c>
      <c r="N2915" s="1" t="s">
        <v>740</v>
      </c>
      <c r="O2915" s="1" t="s">
        <v>651</v>
      </c>
      <c r="P2915" s="2">
        <v>0</v>
      </c>
      <c r="Q2915" s="2">
        <v>0</v>
      </c>
      <c r="R2915" s="2">
        <v>0</v>
      </c>
      <c r="S2915" s="2">
        <v>7262.31</v>
      </c>
      <c r="T2915" s="2">
        <v>0</v>
      </c>
      <c r="U2915" s="2">
        <v>7262.31</v>
      </c>
      <c r="V2915" s="2">
        <v>0</v>
      </c>
      <c r="W2915" s="2">
        <v>0</v>
      </c>
      <c r="X2915" s="2">
        <v>0</v>
      </c>
      <c r="Y2915" s="2">
        <v>7262.31</v>
      </c>
      <c r="Z2915" s="2">
        <v>0</v>
      </c>
      <c r="AA2915" s="2">
        <v>7262.31</v>
      </c>
    </row>
    <row r="2916" spans="1:27" ht="15" customHeight="1" x14ac:dyDescent="0.25">
      <c r="A2916" s="75" t="str">
        <f t="shared" si="135"/>
        <v>LEULIS5.2</v>
      </c>
      <c r="B2916" s="75">
        <f>VLOOKUP(L2916,Mapping!D:F,3,0)</f>
        <v>5.2</v>
      </c>
      <c r="C2916" s="75" t="str">
        <f>VLOOKUP(L2916,Mapping!D:G,4,0)</f>
        <v>Ignore</v>
      </c>
      <c r="D2916" s="78">
        <f t="shared" si="136"/>
        <v>0.14778746499999998</v>
      </c>
      <c r="E2916" s="78">
        <f t="shared" si="137"/>
        <v>0.14778746499999998</v>
      </c>
      <c r="F2916" s="76">
        <f>VLOOKUP(L2916,Mapping!D:H,5,0)</f>
        <v>0</v>
      </c>
      <c r="G2916" s="1" t="s">
        <v>648</v>
      </c>
      <c r="H2916" s="1" t="s">
        <v>491</v>
      </c>
      <c r="I2916" s="1" t="s">
        <v>494</v>
      </c>
      <c r="J2916" s="6">
        <v>450000</v>
      </c>
      <c r="K2916" s="1" t="s">
        <v>733</v>
      </c>
      <c r="L2916" s="6">
        <v>452247</v>
      </c>
      <c r="M2916" s="2">
        <v>0</v>
      </c>
      <c r="N2916" s="1" t="s">
        <v>741</v>
      </c>
      <c r="O2916" s="1" t="s">
        <v>651</v>
      </c>
      <c r="P2916" s="2">
        <v>0</v>
      </c>
      <c r="Q2916" s="2">
        <v>0</v>
      </c>
      <c r="R2916" s="2">
        <v>0</v>
      </c>
      <c r="S2916" s="2">
        <v>1477874.65</v>
      </c>
      <c r="T2916" s="2">
        <v>0</v>
      </c>
      <c r="U2916" s="2">
        <v>1477874.65</v>
      </c>
      <c r="V2916" s="2">
        <v>0</v>
      </c>
      <c r="W2916" s="2">
        <v>0</v>
      </c>
      <c r="X2916" s="2">
        <v>0</v>
      </c>
      <c r="Y2916" s="2">
        <v>1477874.65</v>
      </c>
      <c r="Z2916" s="2">
        <v>0</v>
      </c>
      <c r="AA2916" s="2">
        <v>1477874.65</v>
      </c>
    </row>
    <row r="2917" spans="1:27" ht="15" customHeight="1" x14ac:dyDescent="0.25">
      <c r="A2917" s="75" t="str">
        <f t="shared" si="135"/>
        <v>LEULIS5.5</v>
      </c>
      <c r="B2917" s="75">
        <f>VLOOKUP(L2917,Mapping!D:F,3,0)</f>
        <v>5.5</v>
      </c>
      <c r="C2917" s="75" t="str">
        <f>VLOOKUP(L2917,Mapping!D:G,4,0)</f>
        <v>Ignore</v>
      </c>
      <c r="D2917" s="78">
        <f t="shared" si="136"/>
        <v>1.3057210000000001E-2</v>
      </c>
      <c r="E2917" s="78">
        <f t="shared" si="137"/>
        <v>1.3057210000000001E-2</v>
      </c>
      <c r="F2917" s="76">
        <f>VLOOKUP(L2917,Mapping!D:H,5,0)</f>
        <v>0</v>
      </c>
      <c r="G2917" s="1" t="s">
        <v>648</v>
      </c>
      <c r="H2917" s="1" t="s">
        <v>491</v>
      </c>
      <c r="I2917" s="1" t="s">
        <v>494</v>
      </c>
      <c r="J2917" s="6">
        <v>460000</v>
      </c>
      <c r="K2917" s="1" t="s">
        <v>742</v>
      </c>
      <c r="L2917" s="6">
        <v>452233</v>
      </c>
      <c r="M2917" s="2">
        <v>0</v>
      </c>
      <c r="N2917" s="1" t="s">
        <v>743</v>
      </c>
      <c r="O2917" s="1" t="s">
        <v>651</v>
      </c>
      <c r="P2917" s="2">
        <v>0</v>
      </c>
      <c r="Q2917" s="2">
        <v>0</v>
      </c>
      <c r="R2917" s="2">
        <v>0</v>
      </c>
      <c r="S2917" s="2">
        <v>130572.1</v>
      </c>
      <c r="T2917" s="2">
        <v>0</v>
      </c>
      <c r="U2917" s="2">
        <v>130572.1</v>
      </c>
      <c r="V2917" s="2">
        <v>0</v>
      </c>
      <c r="W2917" s="2">
        <v>0</v>
      </c>
      <c r="X2917" s="2">
        <v>0</v>
      </c>
      <c r="Y2917" s="2">
        <v>130572.1</v>
      </c>
      <c r="Z2917" s="2">
        <v>0</v>
      </c>
      <c r="AA2917" s="2">
        <v>130572.1</v>
      </c>
    </row>
    <row r="2918" spans="1:27" ht="15" customHeight="1" x14ac:dyDescent="0.25">
      <c r="A2918" s="75" t="str">
        <f t="shared" si="135"/>
        <v>LEULIS5.5</v>
      </c>
      <c r="B2918" s="75">
        <f>VLOOKUP(L2918,Mapping!D:F,3,0)</f>
        <v>5.5</v>
      </c>
      <c r="C2918" s="75" t="str">
        <f>VLOOKUP(L2918,Mapping!D:G,4,0)</f>
        <v>Ignore</v>
      </c>
      <c r="D2918" s="78">
        <f t="shared" si="136"/>
        <v>3.8000000000000002E-4</v>
      </c>
      <c r="E2918" s="78">
        <f t="shared" si="137"/>
        <v>3.8000000000000002E-4</v>
      </c>
      <c r="F2918" s="76">
        <f>VLOOKUP(L2918,Mapping!D:H,5,0)</f>
        <v>0</v>
      </c>
      <c r="G2918" s="1" t="s">
        <v>648</v>
      </c>
      <c r="H2918" s="1" t="s">
        <v>491</v>
      </c>
      <c r="I2918" s="1" t="s">
        <v>494</v>
      </c>
      <c r="J2918" s="6">
        <v>460000</v>
      </c>
      <c r="K2918" s="1" t="s">
        <v>742</v>
      </c>
      <c r="L2918" s="6">
        <v>452233</v>
      </c>
      <c r="M2918" s="2">
        <v>9</v>
      </c>
      <c r="N2918" s="1" t="s">
        <v>743</v>
      </c>
      <c r="O2918" s="1" t="s">
        <v>651</v>
      </c>
      <c r="P2918" s="2">
        <v>0</v>
      </c>
      <c r="Q2918" s="2">
        <v>0</v>
      </c>
      <c r="R2918" s="2">
        <v>0</v>
      </c>
      <c r="S2918" s="2">
        <v>3800</v>
      </c>
      <c r="T2918" s="2">
        <v>0</v>
      </c>
      <c r="U2918" s="2">
        <v>3800</v>
      </c>
      <c r="V2918" s="2">
        <v>0</v>
      </c>
      <c r="W2918" s="2">
        <v>0</v>
      </c>
      <c r="X2918" s="2">
        <v>0</v>
      </c>
      <c r="Y2918" s="2">
        <v>3800</v>
      </c>
      <c r="Z2918" s="2">
        <v>0</v>
      </c>
      <c r="AA2918" s="2">
        <v>3800</v>
      </c>
    </row>
    <row r="2919" spans="1:27" ht="15" customHeight="1" x14ac:dyDescent="0.25">
      <c r="A2919" s="75" t="str">
        <f t="shared" si="135"/>
        <v>LEULIS5.5</v>
      </c>
      <c r="B2919" s="75">
        <f>VLOOKUP(L2919,Mapping!D:F,3,0)</f>
        <v>5.5</v>
      </c>
      <c r="C2919" s="75" t="str">
        <f>VLOOKUP(L2919,Mapping!D:G,4,0)</f>
        <v>Ignore</v>
      </c>
      <c r="D2919" s="78">
        <f t="shared" si="136"/>
        <v>-2.6940291999999998E-2</v>
      </c>
      <c r="E2919" s="78">
        <f t="shared" si="137"/>
        <v>-2.6940291999999998E-2</v>
      </c>
      <c r="F2919" s="76">
        <f>VLOOKUP(L2919,Mapping!D:H,5,0)</f>
        <v>0</v>
      </c>
      <c r="G2919" s="1" t="s">
        <v>648</v>
      </c>
      <c r="H2919" s="1" t="s">
        <v>491</v>
      </c>
      <c r="I2919" s="1" t="s">
        <v>494</v>
      </c>
      <c r="J2919" s="6">
        <v>460000</v>
      </c>
      <c r="K2919" s="1" t="s">
        <v>742</v>
      </c>
      <c r="L2919" s="6">
        <v>460100</v>
      </c>
      <c r="M2919" s="2">
        <v>0</v>
      </c>
      <c r="N2919" s="1" t="s">
        <v>815</v>
      </c>
      <c r="O2919" s="1" t="s">
        <v>651</v>
      </c>
      <c r="P2919" s="2">
        <v>0</v>
      </c>
      <c r="Q2919" s="2">
        <v>0</v>
      </c>
      <c r="R2919" s="2">
        <v>-269402.92</v>
      </c>
      <c r="S2919" s="2">
        <v>0</v>
      </c>
      <c r="T2919" s="2">
        <v>-269402.92</v>
      </c>
      <c r="U2919" s="2">
        <v>0</v>
      </c>
      <c r="V2919" s="2">
        <v>0</v>
      </c>
      <c r="W2919" s="2">
        <v>0</v>
      </c>
      <c r="X2919" s="2">
        <v>-269402.92</v>
      </c>
      <c r="Y2919" s="2">
        <v>0</v>
      </c>
      <c r="Z2919" s="2">
        <v>-269402.92</v>
      </c>
      <c r="AA2919" s="2">
        <v>0</v>
      </c>
    </row>
    <row r="2920" spans="1:27" ht="15" customHeight="1" x14ac:dyDescent="0.25">
      <c r="A2920" s="75" t="str">
        <f t="shared" si="135"/>
        <v>LEULIS5.5</v>
      </c>
      <c r="B2920" s="75">
        <f>VLOOKUP(L2920,Mapping!D:F,3,0)</f>
        <v>5.5</v>
      </c>
      <c r="C2920" s="75" t="str">
        <f>VLOOKUP(L2920,Mapping!D:G,4,0)</f>
        <v>Ignore</v>
      </c>
      <c r="D2920" s="78">
        <f t="shared" si="136"/>
        <v>2.5221420000000001E-2</v>
      </c>
      <c r="E2920" s="78">
        <f t="shared" si="137"/>
        <v>2.5221420000000001E-2</v>
      </c>
      <c r="F2920" s="76">
        <f>VLOOKUP(L2920,Mapping!D:H,5,0)</f>
        <v>0</v>
      </c>
      <c r="G2920" s="1" t="s">
        <v>648</v>
      </c>
      <c r="H2920" s="1" t="s">
        <v>491</v>
      </c>
      <c r="I2920" s="1" t="s">
        <v>494</v>
      </c>
      <c r="J2920" s="6">
        <v>460000</v>
      </c>
      <c r="K2920" s="1" t="s">
        <v>742</v>
      </c>
      <c r="L2920" s="6">
        <v>460102</v>
      </c>
      <c r="M2920" s="2">
        <v>0</v>
      </c>
      <c r="N2920" s="1" t="s">
        <v>819</v>
      </c>
      <c r="O2920" s="1" t="s">
        <v>651</v>
      </c>
      <c r="P2920" s="2">
        <v>0</v>
      </c>
      <c r="Q2920" s="2">
        <v>0</v>
      </c>
      <c r="R2920" s="2">
        <v>0</v>
      </c>
      <c r="S2920" s="2">
        <v>252214.2</v>
      </c>
      <c r="T2920" s="2">
        <v>0</v>
      </c>
      <c r="U2920" s="2">
        <v>252214.2</v>
      </c>
      <c r="V2920" s="2">
        <v>0</v>
      </c>
      <c r="W2920" s="2">
        <v>0</v>
      </c>
      <c r="X2920" s="2">
        <v>0</v>
      </c>
      <c r="Y2920" s="2">
        <v>252214.2</v>
      </c>
      <c r="Z2920" s="2">
        <v>0</v>
      </c>
      <c r="AA2920" s="2">
        <v>252214.2</v>
      </c>
    </row>
    <row r="2921" spans="1:27" ht="15" customHeight="1" x14ac:dyDescent="0.25">
      <c r="A2921" s="75" t="str">
        <f t="shared" si="135"/>
        <v>LEULIS5.5</v>
      </c>
      <c r="B2921" s="75">
        <f>VLOOKUP(L2921,Mapping!D:F,3,0)</f>
        <v>5.5</v>
      </c>
      <c r="C2921" s="75" t="str">
        <f>VLOOKUP(L2921,Mapping!D:G,4,0)</f>
        <v>Ignore</v>
      </c>
      <c r="D2921" s="78">
        <f t="shared" si="136"/>
        <v>1.7188720000000002E-3</v>
      </c>
      <c r="E2921" s="78">
        <f t="shared" si="137"/>
        <v>1.7188720000000002E-3</v>
      </c>
      <c r="F2921" s="76">
        <f>VLOOKUP(L2921,Mapping!D:H,5,0)</f>
        <v>0</v>
      </c>
      <c r="G2921" s="1" t="s">
        <v>648</v>
      </c>
      <c r="H2921" s="1" t="s">
        <v>491</v>
      </c>
      <c r="I2921" s="1" t="s">
        <v>494</v>
      </c>
      <c r="J2921" s="6">
        <v>460000</v>
      </c>
      <c r="K2921" s="1" t="s">
        <v>742</v>
      </c>
      <c r="L2921" s="6">
        <v>460144</v>
      </c>
      <c r="M2921" s="2">
        <v>0</v>
      </c>
      <c r="N2921" s="1" t="s">
        <v>820</v>
      </c>
      <c r="O2921" s="1" t="s">
        <v>651</v>
      </c>
      <c r="P2921" s="2">
        <v>0</v>
      </c>
      <c r="Q2921" s="2">
        <v>0</v>
      </c>
      <c r="R2921" s="2">
        <v>0</v>
      </c>
      <c r="S2921" s="2">
        <v>17188.72</v>
      </c>
      <c r="T2921" s="2">
        <v>0</v>
      </c>
      <c r="U2921" s="2">
        <v>17188.72</v>
      </c>
      <c r="V2921" s="2">
        <v>0</v>
      </c>
      <c r="W2921" s="2">
        <v>0</v>
      </c>
      <c r="X2921" s="2">
        <v>0</v>
      </c>
      <c r="Y2921" s="2">
        <v>17188.72</v>
      </c>
      <c r="Z2921" s="2">
        <v>0</v>
      </c>
      <c r="AA2921" s="2">
        <v>17188.72</v>
      </c>
    </row>
    <row r="2922" spans="1:27" ht="15" customHeight="1" x14ac:dyDescent="0.25">
      <c r="A2922" s="75" t="str">
        <f t="shared" si="135"/>
        <v>LEULIS5.3</v>
      </c>
      <c r="B2922" s="75">
        <f>VLOOKUP(L2922,Mapping!D:F,3,0)</f>
        <v>5.3</v>
      </c>
      <c r="C2922" s="75" t="str">
        <f>VLOOKUP(L2922,Mapping!D:G,4,0)</f>
        <v>Ignore</v>
      </c>
      <c r="D2922" s="78">
        <f t="shared" si="136"/>
        <v>-0.78261208900000001</v>
      </c>
      <c r="E2922" s="78">
        <f t="shared" si="137"/>
        <v>-0.78261208900000001</v>
      </c>
      <c r="F2922" s="76">
        <f>VLOOKUP(L2922,Mapping!D:H,5,0)</f>
        <v>0</v>
      </c>
      <c r="G2922" s="1" t="s">
        <v>648</v>
      </c>
      <c r="H2922" s="1" t="s">
        <v>491</v>
      </c>
      <c r="I2922" s="1" t="s">
        <v>494</v>
      </c>
      <c r="J2922" s="6">
        <v>510000</v>
      </c>
      <c r="K2922" s="1" t="s">
        <v>745</v>
      </c>
      <c r="L2922" s="6">
        <v>511100</v>
      </c>
      <c r="M2922" s="2">
        <v>0</v>
      </c>
      <c r="N2922" s="1" t="s">
        <v>782</v>
      </c>
      <c r="O2922" s="1" t="s">
        <v>651</v>
      </c>
      <c r="P2922" s="2">
        <v>0</v>
      </c>
      <c r="Q2922" s="2">
        <v>0</v>
      </c>
      <c r="R2922" s="2">
        <v>-7826120.8899999997</v>
      </c>
      <c r="S2922" s="2">
        <v>0</v>
      </c>
      <c r="T2922" s="2">
        <v>-7826120.8899999997</v>
      </c>
      <c r="U2922" s="2">
        <v>0</v>
      </c>
      <c r="V2922" s="2">
        <v>0</v>
      </c>
      <c r="W2922" s="2">
        <v>0</v>
      </c>
      <c r="X2922" s="2">
        <v>-7826120.8899999997</v>
      </c>
      <c r="Y2922" s="2">
        <v>0</v>
      </c>
      <c r="Z2922" s="2">
        <v>-7826120.8899999997</v>
      </c>
      <c r="AA2922" s="2">
        <v>0</v>
      </c>
    </row>
    <row r="2923" spans="1:27" ht="15" customHeight="1" x14ac:dyDescent="0.25">
      <c r="A2923" s="75" t="str">
        <f t="shared" si="135"/>
        <v>LEULIS6.3</v>
      </c>
      <c r="B2923" s="75">
        <f>VLOOKUP(L2923,Mapping!D:F,3,0)</f>
        <v>6.3</v>
      </c>
      <c r="C2923" s="75" t="str">
        <f>VLOOKUP(L2923,Mapping!D:G,4,0)</f>
        <v>Mirror</v>
      </c>
      <c r="D2923" s="78">
        <f t="shared" si="136"/>
        <v>-3.8713090000000003E-3</v>
      </c>
      <c r="E2923" s="78">
        <f t="shared" si="137"/>
        <v>-3.8713090000000003E-3</v>
      </c>
      <c r="F2923" s="76">
        <f>VLOOKUP(L2923,Mapping!D:H,5,0)</f>
        <v>0</v>
      </c>
      <c r="G2923" s="1" t="s">
        <v>648</v>
      </c>
      <c r="H2923" s="1" t="s">
        <v>491</v>
      </c>
      <c r="I2923" s="1" t="s">
        <v>494</v>
      </c>
      <c r="J2923" s="6">
        <v>550000</v>
      </c>
      <c r="K2923" s="1" t="s">
        <v>752</v>
      </c>
      <c r="L2923" s="6">
        <v>553007</v>
      </c>
      <c r="M2923" s="2">
        <v>0</v>
      </c>
      <c r="N2923" s="1" t="s">
        <v>753</v>
      </c>
      <c r="O2923" s="1" t="s">
        <v>651</v>
      </c>
      <c r="P2923" s="2">
        <v>0</v>
      </c>
      <c r="Q2923" s="2">
        <v>0</v>
      </c>
      <c r="R2923" s="2">
        <v>-38713.090000000004</v>
      </c>
      <c r="S2923" s="2">
        <v>0</v>
      </c>
      <c r="T2923" s="2">
        <v>-38713.090000000004</v>
      </c>
      <c r="U2923" s="2">
        <v>0</v>
      </c>
      <c r="V2923" s="2">
        <v>0</v>
      </c>
      <c r="W2923" s="2">
        <v>0</v>
      </c>
      <c r="X2923" s="2">
        <v>-38713.090000000004</v>
      </c>
      <c r="Y2923" s="2">
        <v>0</v>
      </c>
      <c r="Z2923" s="2">
        <v>-38713.090000000004</v>
      </c>
      <c r="AA2923" s="2">
        <v>0</v>
      </c>
    </row>
    <row r="2924" spans="1:27" ht="15" customHeight="1" x14ac:dyDescent="0.25">
      <c r="A2924" s="75" t="str">
        <f t="shared" si="135"/>
        <v>LEULIS6.3</v>
      </c>
      <c r="B2924" s="75">
        <f>VLOOKUP(L2924,Mapping!D:F,3,0)</f>
        <v>6.3</v>
      </c>
      <c r="C2924" s="75" t="str">
        <f>VLOOKUP(L2924,Mapping!D:G,4,0)</f>
        <v>Mirror</v>
      </c>
      <c r="D2924" s="78">
        <f t="shared" si="136"/>
        <v>-2.3600000000000001E-3</v>
      </c>
      <c r="E2924" s="78">
        <f t="shared" si="137"/>
        <v>-2.3600000000000001E-3</v>
      </c>
      <c r="F2924" s="76">
        <f>VLOOKUP(L2924,Mapping!D:H,5,0)</f>
        <v>0</v>
      </c>
      <c r="G2924" s="1" t="s">
        <v>648</v>
      </c>
      <c r="H2924" s="1" t="s">
        <v>491</v>
      </c>
      <c r="I2924" s="1" t="s">
        <v>494</v>
      </c>
      <c r="J2924" s="6">
        <v>550000</v>
      </c>
      <c r="K2924" s="1" t="s">
        <v>752</v>
      </c>
      <c r="L2924" s="6">
        <v>553020</v>
      </c>
      <c r="M2924" s="2">
        <v>0</v>
      </c>
      <c r="N2924" s="1" t="s">
        <v>1652</v>
      </c>
      <c r="O2924" s="1" t="s">
        <v>651</v>
      </c>
      <c r="P2924" s="2">
        <v>0</v>
      </c>
      <c r="Q2924" s="2">
        <v>0</v>
      </c>
      <c r="R2924" s="2">
        <v>-23600</v>
      </c>
      <c r="S2924" s="2">
        <v>0</v>
      </c>
      <c r="T2924" s="2">
        <v>-23600</v>
      </c>
      <c r="U2924" s="2">
        <v>0</v>
      </c>
      <c r="V2924" s="2">
        <v>0</v>
      </c>
      <c r="W2924" s="2">
        <v>0</v>
      </c>
      <c r="X2924" s="2">
        <v>-23600</v>
      </c>
      <c r="Y2924" s="2">
        <v>0</v>
      </c>
      <c r="Z2924" s="2">
        <v>-23600</v>
      </c>
      <c r="AA2924" s="2">
        <v>0</v>
      </c>
    </row>
    <row r="2925" spans="1:27" ht="15" customHeight="1" x14ac:dyDescent="0.25">
      <c r="A2925" s="75" t="str">
        <f t="shared" si="135"/>
        <v>LEULIS6.3</v>
      </c>
      <c r="B2925" s="75">
        <f>VLOOKUP(L2925,Mapping!D:F,3,0)</f>
        <v>6.3</v>
      </c>
      <c r="C2925" s="75" t="str">
        <f>VLOOKUP(L2925,Mapping!D:G,4,0)</f>
        <v>Mirror</v>
      </c>
      <c r="D2925" s="78">
        <f t="shared" si="136"/>
        <v>-1.2244794E-2</v>
      </c>
      <c r="E2925" s="78">
        <f t="shared" si="137"/>
        <v>-1.2244794E-2</v>
      </c>
      <c r="F2925" s="76">
        <f>VLOOKUP(L2925,Mapping!D:H,5,0)</f>
        <v>0</v>
      </c>
      <c r="G2925" s="1" t="s">
        <v>648</v>
      </c>
      <c r="H2925" s="1" t="s">
        <v>491</v>
      </c>
      <c r="I2925" s="1" t="s">
        <v>494</v>
      </c>
      <c r="J2925" s="6">
        <v>550000</v>
      </c>
      <c r="K2925" s="1" t="s">
        <v>752</v>
      </c>
      <c r="L2925" s="6">
        <v>553107</v>
      </c>
      <c r="M2925" s="2">
        <v>0</v>
      </c>
      <c r="N2925" s="1" t="s">
        <v>755</v>
      </c>
      <c r="O2925" s="1" t="s">
        <v>651</v>
      </c>
      <c r="P2925" s="2">
        <v>0</v>
      </c>
      <c r="Q2925" s="2">
        <v>0</v>
      </c>
      <c r="R2925" s="2">
        <v>-122447.94</v>
      </c>
      <c r="S2925" s="2">
        <v>0</v>
      </c>
      <c r="T2925" s="2">
        <v>-122447.94</v>
      </c>
      <c r="U2925" s="2">
        <v>0</v>
      </c>
      <c r="V2925" s="2">
        <v>0</v>
      </c>
      <c r="W2925" s="2">
        <v>0</v>
      </c>
      <c r="X2925" s="2">
        <v>-122447.94</v>
      </c>
      <c r="Y2925" s="2">
        <v>0</v>
      </c>
      <c r="Z2925" s="2">
        <v>-122447.94</v>
      </c>
      <c r="AA2925" s="2">
        <v>0</v>
      </c>
    </row>
    <row r="2926" spans="1:27" ht="15" customHeight="1" x14ac:dyDescent="0.25">
      <c r="A2926" s="75" t="str">
        <f t="shared" si="135"/>
        <v>LEULIS6.3</v>
      </c>
      <c r="B2926" s="75">
        <f>VLOOKUP(L2926,Mapping!D:F,3,0)</f>
        <v>6.3</v>
      </c>
      <c r="C2926" s="75" t="str">
        <f>VLOOKUP(L2926,Mapping!D:G,4,0)</f>
        <v>Mirror</v>
      </c>
      <c r="D2926" s="78">
        <f t="shared" si="136"/>
        <v>0.21622733900000002</v>
      </c>
      <c r="E2926" s="78">
        <f t="shared" si="137"/>
        <v>0.21622733900000002</v>
      </c>
      <c r="F2926" s="76">
        <f>VLOOKUP(L2926,Mapping!D:H,5,0)</f>
        <v>0</v>
      </c>
      <c r="G2926" s="1" t="s">
        <v>648</v>
      </c>
      <c r="H2926" s="1" t="s">
        <v>491</v>
      </c>
      <c r="I2926" s="1" t="s">
        <v>494</v>
      </c>
      <c r="J2926" s="6">
        <v>550000</v>
      </c>
      <c r="K2926" s="1" t="s">
        <v>752</v>
      </c>
      <c r="L2926" s="6">
        <v>553111</v>
      </c>
      <c r="M2926" s="2">
        <v>0</v>
      </c>
      <c r="N2926" s="1" t="s">
        <v>756</v>
      </c>
      <c r="O2926" s="1" t="s">
        <v>651</v>
      </c>
      <c r="P2926" s="2">
        <v>0</v>
      </c>
      <c r="Q2926" s="2">
        <v>0</v>
      </c>
      <c r="R2926" s="2">
        <v>0</v>
      </c>
      <c r="S2926" s="2">
        <v>2162273.39</v>
      </c>
      <c r="T2926" s="2">
        <v>0</v>
      </c>
      <c r="U2926" s="2">
        <v>2162273.39</v>
      </c>
      <c r="V2926" s="2">
        <v>0</v>
      </c>
      <c r="W2926" s="2">
        <v>0</v>
      </c>
      <c r="X2926" s="2">
        <v>0</v>
      </c>
      <c r="Y2926" s="2">
        <v>2162273.39</v>
      </c>
      <c r="Z2926" s="2">
        <v>0</v>
      </c>
      <c r="AA2926" s="2">
        <v>2162273.39</v>
      </c>
    </row>
    <row r="2927" spans="1:27" ht="15" customHeight="1" x14ac:dyDescent="0.25">
      <c r="A2927" s="75" t="str">
        <f t="shared" si="135"/>
        <v>LEULIS6.2</v>
      </c>
      <c r="B2927" s="75">
        <f>VLOOKUP(L2927,Mapping!D:F,3,0)</f>
        <v>6.2</v>
      </c>
      <c r="C2927" s="75" t="str">
        <f>VLOOKUP(L2927,Mapping!D:G,4,0)</f>
        <v>Mirror</v>
      </c>
      <c r="D2927" s="78">
        <f t="shared" si="136"/>
        <v>-2.0775170000000001E-3</v>
      </c>
      <c r="E2927" s="78">
        <f t="shared" si="137"/>
        <v>-2.0775170000000001E-3</v>
      </c>
      <c r="F2927" s="76">
        <f>VLOOKUP(L2927,Mapping!D:H,5,0)</f>
        <v>0</v>
      </c>
      <c r="G2927" s="1" t="s">
        <v>648</v>
      </c>
      <c r="H2927" s="1" t="s">
        <v>491</v>
      </c>
      <c r="I2927" s="1" t="s">
        <v>494</v>
      </c>
      <c r="J2927" s="6">
        <v>550000</v>
      </c>
      <c r="K2927" s="1" t="s">
        <v>752</v>
      </c>
      <c r="L2927" s="6">
        <v>553131</v>
      </c>
      <c r="M2927" s="2">
        <v>0</v>
      </c>
      <c r="N2927" s="1" t="s">
        <v>757</v>
      </c>
      <c r="O2927" s="1" t="s">
        <v>651</v>
      </c>
      <c r="P2927" s="2">
        <v>0</v>
      </c>
      <c r="Q2927" s="2">
        <v>0</v>
      </c>
      <c r="R2927" s="2">
        <v>-20775.170000000002</v>
      </c>
      <c r="S2927" s="2">
        <v>0</v>
      </c>
      <c r="T2927" s="2">
        <v>-20775.170000000002</v>
      </c>
      <c r="U2927" s="2">
        <v>0</v>
      </c>
      <c r="V2927" s="2">
        <v>0</v>
      </c>
      <c r="W2927" s="2">
        <v>0</v>
      </c>
      <c r="X2927" s="2">
        <v>-20775.170000000002</v>
      </c>
      <c r="Y2927" s="2">
        <v>0</v>
      </c>
      <c r="Z2927" s="2">
        <v>-20775.170000000002</v>
      </c>
      <c r="AA2927" s="2">
        <v>0</v>
      </c>
    </row>
    <row r="2928" spans="1:27" ht="15" customHeight="1" x14ac:dyDescent="0.25">
      <c r="A2928" s="75" t="str">
        <f t="shared" si="135"/>
        <v>LEULIS6.3</v>
      </c>
      <c r="B2928" s="75">
        <f>VLOOKUP(L2928,Mapping!D:F,3,0)</f>
        <v>6.3</v>
      </c>
      <c r="C2928" s="75" t="str">
        <f>VLOOKUP(L2928,Mapping!D:G,4,0)</f>
        <v>Mirror</v>
      </c>
      <c r="D2928" s="78">
        <f t="shared" si="136"/>
        <v>-6.7337580000000003E-3</v>
      </c>
      <c r="E2928" s="78">
        <f t="shared" si="137"/>
        <v>-6.7337580000000003E-3</v>
      </c>
      <c r="F2928" s="76">
        <f>VLOOKUP(L2928,Mapping!D:H,5,0)</f>
        <v>0</v>
      </c>
      <c r="G2928" s="1" t="s">
        <v>648</v>
      </c>
      <c r="H2928" s="1" t="s">
        <v>491</v>
      </c>
      <c r="I2928" s="1" t="s">
        <v>494</v>
      </c>
      <c r="J2928" s="6">
        <v>550000</v>
      </c>
      <c r="K2928" s="1" t="s">
        <v>752</v>
      </c>
      <c r="L2928" s="6">
        <v>553141</v>
      </c>
      <c r="M2928" s="2">
        <v>0</v>
      </c>
      <c r="N2928" s="1" t="s">
        <v>758</v>
      </c>
      <c r="O2928" s="1" t="s">
        <v>651</v>
      </c>
      <c r="P2928" s="2">
        <v>0</v>
      </c>
      <c r="Q2928" s="2">
        <v>0</v>
      </c>
      <c r="R2928" s="2">
        <v>-67337.58</v>
      </c>
      <c r="S2928" s="2">
        <v>0</v>
      </c>
      <c r="T2928" s="2">
        <v>-67337.58</v>
      </c>
      <c r="U2928" s="2">
        <v>0</v>
      </c>
      <c r="V2928" s="2">
        <v>0</v>
      </c>
      <c r="W2928" s="2">
        <v>0</v>
      </c>
      <c r="X2928" s="2">
        <v>-67337.58</v>
      </c>
      <c r="Y2928" s="2">
        <v>0</v>
      </c>
      <c r="Z2928" s="2">
        <v>-67337.58</v>
      </c>
      <c r="AA2928" s="2">
        <v>0</v>
      </c>
    </row>
    <row r="2929" spans="1:27" ht="15" customHeight="1" x14ac:dyDescent="0.25">
      <c r="A2929" s="75" t="str">
        <f t="shared" si="135"/>
        <v>LEULIS6.3</v>
      </c>
      <c r="B2929" s="75">
        <f>VLOOKUP(L2929,Mapping!D:F,3,0)</f>
        <v>6.3</v>
      </c>
      <c r="C2929" s="75" t="str">
        <f>VLOOKUP(L2929,Mapping!D:G,4,0)</f>
        <v>Accrual</v>
      </c>
      <c r="D2929" s="78">
        <f t="shared" si="136"/>
        <v>-1.8983646E-2</v>
      </c>
      <c r="E2929" s="78">
        <f t="shared" si="137"/>
        <v>-1.8983646E-2</v>
      </c>
      <c r="F2929" s="76">
        <f>VLOOKUP(L2929,Mapping!D:H,5,0)</f>
        <v>0</v>
      </c>
      <c r="G2929" s="1" t="s">
        <v>648</v>
      </c>
      <c r="H2929" s="1" t="s">
        <v>491</v>
      </c>
      <c r="I2929" s="1" t="s">
        <v>494</v>
      </c>
      <c r="J2929" s="6">
        <v>550000</v>
      </c>
      <c r="K2929" s="1" t="s">
        <v>752</v>
      </c>
      <c r="L2929" s="6">
        <v>553171</v>
      </c>
      <c r="M2929" s="2">
        <v>0</v>
      </c>
      <c r="N2929" s="1" t="s">
        <v>759</v>
      </c>
      <c r="O2929" s="1" t="s">
        <v>651</v>
      </c>
      <c r="P2929" s="2">
        <v>0</v>
      </c>
      <c r="Q2929" s="2">
        <v>0</v>
      </c>
      <c r="R2929" s="2">
        <v>-189836.46</v>
      </c>
      <c r="S2929" s="2">
        <v>0</v>
      </c>
      <c r="T2929" s="2">
        <v>-189836.46</v>
      </c>
      <c r="U2929" s="2">
        <v>0</v>
      </c>
      <c r="V2929" s="2">
        <v>0</v>
      </c>
      <c r="W2929" s="2">
        <v>0</v>
      </c>
      <c r="X2929" s="2">
        <v>-189836.46</v>
      </c>
      <c r="Y2929" s="2">
        <v>0</v>
      </c>
      <c r="Z2929" s="2">
        <v>-189836.46</v>
      </c>
      <c r="AA2929" s="2">
        <v>0</v>
      </c>
    </row>
    <row r="2930" spans="1:27" ht="15" customHeight="1" x14ac:dyDescent="0.25">
      <c r="A2930" s="75" t="str">
        <f t="shared" si="135"/>
        <v>LEULIS6.3</v>
      </c>
      <c r="B2930" s="75">
        <f>VLOOKUP(L2930,Mapping!D:F,3,0)</f>
        <v>6.3</v>
      </c>
      <c r="C2930" s="75" t="str">
        <f>VLOOKUP(L2930,Mapping!D:G,4,0)</f>
        <v>Accrual</v>
      </c>
      <c r="D2930" s="78">
        <f t="shared" si="136"/>
        <v>-5.6869999999999999E-6</v>
      </c>
      <c r="E2930" s="78">
        <f t="shared" si="137"/>
        <v>-5.6869999999999999E-6</v>
      </c>
      <c r="F2930" s="76">
        <f>VLOOKUP(L2930,Mapping!D:H,5,0)</f>
        <v>0</v>
      </c>
      <c r="G2930" s="1" t="s">
        <v>648</v>
      </c>
      <c r="H2930" s="1" t="s">
        <v>491</v>
      </c>
      <c r="I2930" s="1" t="s">
        <v>494</v>
      </c>
      <c r="J2930" s="6">
        <v>550000</v>
      </c>
      <c r="K2930" s="1" t="s">
        <v>752</v>
      </c>
      <c r="L2930" s="6">
        <v>553176</v>
      </c>
      <c r="M2930" s="2">
        <v>0</v>
      </c>
      <c r="N2930" s="1" t="s">
        <v>760</v>
      </c>
      <c r="O2930" s="1" t="s">
        <v>651</v>
      </c>
      <c r="P2930" s="2">
        <v>0</v>
      </c>
      <c r="Q2930" s="2">
        <v>0</v>
      </c>
      <c r="R2930" s="2">
        <v>-56.87</v>
      </c>
      <c r="S2930" s="2">
        <v>0</v>
      </c>
      <c r="T2930" s="2">
        <v>-56.87</v>
      </c>
      <c r="U2930" s="2">
        <v>0</v>
      </c>
      <c r="V2930" s="2">
        <v>0</v>
      </c>
      <c r="W2930" s="2">
        <v>0</v>
      </c>
      <c r="X2930" s="2">
        <v>-56.87</v>
      </c>
      <c r="Y2930" s="2">
        <v>0</v>
      </c>
      <c r="Z2930" s="2">
        <v>-56.87</v>
      </c>
      <c r="AA2930" s="2">
        <v>0</v>
      </c>
    </row>
    <row r="2931" spans="1:27" ht="15" customHeight="1" x14ac:dyDescent="0.25">
      <c r="A2931" s="75" t="str">
        <f t="shared" si="135"/>
        <v>LEULIS6.3</v>
      </c>
      <c r="B2931" s="75">
        <f>VLOOKUP(L2931,Mapping!D:F,3,0)</f>
        <v>6.3</v>
      </c>
      <c r="C2931" s="75" t="str">
        <f>VLOOKUP(L2931,Mapping!D:G,4,0)</f>
        <v>Mirror</v>
      </c>
      <c r="D2931" s="78">
        <f t="shared" si="136"/>
        <v>-0.182575035</v>
      </c>
      <c r="E2931" s="78">
        <f t="shared" si="137"/>
        <v>-0.182575035</v>
      </c>
      <c r="F2931" s="76">
        <f>VLOOKUP(L2931,Mapping!D:H,5,0)</f>
        <v>0</v>
      </c>
      <c r="G2931" s="1" t="s">
        <v>648</v>
      </c>
      <c r="H2931" s="1" t="s">
        <v>491</v>
      </c>
      <c r="I2931" s="1" t="s">
        <v>494</v>
      </c>
      <c r="J2931" s="6">
        <v>550000</v>
      </c>
      <c r="K2931" s="1" t="s">
        <v>752</v>
      </c>
      <c r="L2931" s="6">
        <v>553180</v>
      </c>
      <c r="M2931" s="2">
        <v>0</v>
      </c>
      <c r="N2931" s="1" t="s">
        <v>761</v>
      </c>
      <c r="O2931" s="1" t="s">
        <v>651</v>
      </c>
      <c r="P2931" s="2">
        <v>0</v>
      </c>
      <c r="Q2931" s="2">
        <v>0</v>
      </c>
      <c r="R2931" s="2">
        <v>-1825750.35</v>
      </c>
      <c r="S2931" s="2">
        <v>0</v>
      </c>
      <c r="T2931" s="2">
        <v>-1825750.35</v>
      </c>
      <c r="U2931" s="2">
        <v>0</v>
      </c>
      <c r="V2931" s="2">
        <v>0</v>
      </c>
      <c r="W2931" s="2">
        <v>0</v>
      </c>
      <c r="X2931" s="2">
        <v>-1825750.35</v>
      </c>
      <c r="Y2931" s="2">
        <v>0</v>
      </c>
      <c r="Z2931" s="2">
        <v>-1825750.35</v>
      </c>
      <c r="AA2931" s="2">
        <v>0</v>
      </c>
    </row>
    <row r="2932" spans="1:27" ht="15" customHeight="1" x14ac:dyDescent="0.25">
      <c r="A2932" s="75" t="str">
        <f t="shared" si="135"/>
        <v>LEULIS6.3</v>
      </c>
      <c r="B2932" s="75">
        <f>VLOOKUP(L2932,Mapping!D:F,3,0)</f>
        <v>6.3</v>
      </c>
      <c r="C2932" s="75" t="str">
        <f>VLOOKUP(L2932,Mapping!D:G,4,0)</f>
        <v>Accrual</v>
      </c>
      <c r="D2932" s="78">
        <f t="shared" si="136"/>
        <v>-3.0114848680000001</v>
      </c>
      <c r="E2932" s="78">
        <f t="shared" si="137"/>
        <v>-3.0114848680000001</v>
      </c>
      <c r="F2932" s="76">
        <f>VLOOKUP(L2932,Mapping!D:H,5,0)</f>
        <v>0</v>
      </c>
      <c r="G2932" s="1" t="s">
        <v>648</v>
      </c>
      <c r="H2932" s="1" t="s">
        <v>491</v>
      </c>
      <c r="I2932" s="1" t="s">
        <v>494</v>
      </c>
      <c r="J2932" s="6">
        <v>550000</v>
      </c>
      <c r="K2932" s="1" t="s">
        <v>752</v>
      </c>
      <c r="L2932" s="6">
        <v>553190</v>
      </c>
      <c r="M2932" s="2">
        <v>0</v>
      </c>
      <c r="N2932" s="1" t="s">
        <v>762</v>
      </c>
      <c r="O2932" s="1" t="s">
        <v>651</v>
      </c>
      <c r="P2932" s="2">
        <v>0</v>
      </c>
      <c r="Q2932" s="2">
        <v>0</v>
      </c>
      <c r="R2932" s="2">
        <v>-30114848.68</v>
      </c>
      <c r="S2932" s="2">
        <v>0</v>
      </c>
      <c r="T2932" s="2">
        <v>-30114848.68</v>
      </c>
      <c r="U2932" s="2">
        <v>0</v>
      </c>
      <c r="V2932" s="2">
        <v>0</v>
      </c>
      <c r="W2932" s="2">
        <v>0</v>
      </c>
      <c r="X2932" s="2">
        <v>-30114848.68</v>
      </c>
      <c r="Y2932" s="2">
        <v>0</v>
      </c>
      <c r="Z2932" s="2">
        <v>-30114848.68</v>
      </c>
      <c r="AA2932" s="2">
        <v>0</v>
      </c>
    </row>
    <row r="2933" spans="1:27" ht="15" customHeight="1" x14ac:dyDescent="0.25">
      <c r="A2933" s="75" t="str">
        <f t="shared" si="135"/>
        <v>LEULIS6.3</v>
      </c>
      <c r="B2933" s="75">
        <f>VLOOKUP(L2933,Mapping!D:F,3,0)</f>
        <v>6.3</v>
      </c>
      <c r="C2933" s="75" t="str">
        <f>VLOOKUP(L2933,Mapping!D:G,4,0)</f>
        <v>Accrual</v>
      </c>
      <c r="D2933" s="78">
        <f t="shared" si="136"/>
        <v>-1.184662855</v>
      </c>
      <c r="E2933" s="78">
        <f t="shared" si="137"/>
        <v>-1.184662855</v>
      </c>
      <c r="F2933" s="76">
        <f>VLOOKUP(L2933,Mapping!D:H,5,0)</f>
        <v>0</v>
      </c>
      <c r="G2933" s="1" t="s">
        <v>648</v>
      </c>
      <c r="H2933" s="1" t="s">
        <v>491</v>
      </c>
      <c r="I2933" s="1" t="s">
        <v>494</v>
      </c>
      <c r="J2933" s="6">
        <v>550000</v>
      </c>
      <c r="K2933" s="1" t="s">
        <v>752</v>
      </c>
      <c r="L2933" s="6">
        <v>553202</v>
      </c>
      <c r="M2933" s="2">
        <v>0</v>
      </c>
      <c r="N2933" s="1" t="s">
        <v>764</v>
      </c>
      <c r="O2933" s="1" t="s">
        <v>651</v>
      </c>
      <c r="P2933" s="2">
        <v>0</v>
      </c>
      <c r="Q2933" s="2">
        <v>0</v>
      </c>
      <c r="R2933" s="2">
        <v>-11846628.550000001</v>
      </c>
      <c r="S2933" s="2">
        <v>0</v>
      </c>
      <c r="T2933" s="2">
        <v>-11846628.550000001</v>
      </c>
      <c r="U2933" s="2">
        <v>0</v>
      </c>
      <c r="V2933" s="2">
        <v>0</v>
      </c>
      <c r="W2933" s="2">
        <v>0</v>
      </c>
      <c r="X2933" s="2">
        <v>-11846628.550000001</v>
      </c>
      <c r="Y2933" s="2">
        <v>0</v>
      </c>
      <c r="Z2933" s="2">
        <v>-11846628.550000001</v>
      </c>
      <c r="AA2933" s="2">
        <v>0</v>
      </c>
    </row>
    <row r="2934" spans="1:27" ht="15" customHeight="1" x14ac:dyDescent="0.25">
      <c r="A2934" s="75" t="str">
        <f t="shared" si="135"/>
        <v>LEULIS6.3</v>
      </c>
      <c r="B2934" s="75">
        <f>VLOOKUP(L2934,Mapping!D:F,3,0)</f>
        <v>6.3</v>
      </c>
      <c r="C2934" s="75" t="str">
        <f>VLOOKUP(L2934,Mapping!D:G,4,0)</f>
        <v>Mirror</v>
      </c>
      <c r="D2934" s="78">
        <f t="shared" si="136"/>
        <v>0.98187922100000014</v>
      </c>
      <c r="E2934" s="78">
        <f t="shared" si="137"/>
        <v>0.98187922100000014</v>
      </c>
      <c r="F2934" s="76">
        <f>VLOOKUP(L2934,Mapping!D:H,5,0)</f>
        <v>0</v>
      </c>
      <c r="G2934" s="1" t="s">
        <v>648</v>
      </c>
      <c r="H2934" s="1" t="s">
        <v>491</v>
      </c>
      <c r="I2934" s="1" t="s">
        <v>494</v>
      </c>
      <c r="J2934" s="6">
        <v>550000</v>
      </c>
      <c r="K2934" s="1" t="s">
        <v>752</v>
      </c>
      <c r="L2934" s="6">
        <v>553208</v>
      </c>
      <c r="M2934" s="2">
        <v>0</v>
      </c>
      <c r="N2934" s="1" t="s">
        <v>765</v>
      </c>
      <c r="O2934" s="1" t="s">
        <v>651</v>
      </c>
      <c r="P2934" s="2">
        <v>0</v>
      </c>
      <c r="Q2934" s="2">
        <v>0</v>
      </c>
      <c r="R2934" s="2">
        <v>0</v>
      </c>
      <c r="S2934" s="2">
        <v>9818792.2100000009</v>
      </c>
      <c r="T2934" s="2">
        <v>0</v>
      </c>
      <c r="U2934" s="2">
        <v>9818792.2100000009</v>
      </c>
      <c r="V2934" s="2">
        <v>0</v>
      </c>
      <c r="W2934" s="2">
        <v>0</v>
      </c>
      <c r="X2934" s="2">
        <v>0</v>
      </c>
      <c r="Y2934" s="2">
        <v>9818792.2100000009</v>
      </c>
      <c r="Z2934" s="2">
        <v>0</v>
      </c>
      <c r="AA2934" s="2">
        <v>9818792.2100000009</v>
      </c>
    </row>
    <row r="2935" spans="1:27" ht="15" customHeight="1" x14ac:dyDescent="0.25">
      <c r="A2935" s="75" t="str">
        <f t="shared" si="135"/>
        <v>LEULIS6.3</v>
      </c>
      <c r="B2935" s="75">
        <f>VLOOKUP(L2935,Mapping!D:F,3,0)</f>
        <v>6.3</v>
      </c>
      <c r="C2935" s="75" t="str">
        <f>VLOOKUP(L2935,Mapping!D:G,4,0)</f>
        <v>Mirror</v>
      </c>
      <c r="D2935" s="78">
        <f t="shared" si="136"/>
        <v>-2.065E-3</v>
      </c>
      <c r="E2935" s="78">
        <f t="shared" si="137"/>
        <v>-2.065E-3</v>
      </c>
      <c r="F2935" s="76">
        <f>VLOOKUP(L2935,Mapping!D:H,5,0)</f>
        <v>0</v>
      </c>
      <c r="G2935" s="1" t="s">
        <v>648</v>
      </c>
      <c r="H2935" s="1" t="s">
        <v>491</v>
      </c>
      <c r="I2935" s="1" t="s">
        <v>494</v>
      </c>
      <c r="J2935" s="6">
        <v>550000</v>
      </c>
      <c r="K2935" s="1" t="s">
        <v>752</v>
      </c>
      <c r="L2935" s="6">
        <v>553213</v>
      </c>
      <c r="M2935" s="2">
        <v>0</v>
      </c>
      <c r="N2935" s="1" t="s">
        <v>766</v>
      </c>
      <c r="O2935" s="1" t="s">
        <v>651</v>
      </c>
      <c r="P2935" s="2">
        <v>0</v>
      </c>
      <c r="Q2935" s="2">
        <v>0</v>
      </c>
      <c r="R2935" s="2">
        <v>-20650</v>
      </c>
      <c r="S2935" s="2">
        <v>0</v>
      </c>
      <c r="T2935" s="2">
        <v>-20650</v>
      </c>
      <c r="U2935" s="2">
        <v>0</v>
      </c>
      <c r="V2935" s="2">
        <v>0</v>
      </c>
      <c r="W2935" s="2">
        <v>0</v>
      </c>
      <c r="X2935" s="2">
        <v>-20650</v>
      </c>
      <c r="Y2935" s="2">
        <v>0</v>
      </c>
      <c r="Z2935" s="2">
        <v>-20650</v>
      </c>
      <c r="AA2935" s="2">
        <v>0</v>
      </c>
    </row>
    <row r="2936" spans="1:27" ht="15" customHeight="1" x14ac:dyDescent="0.25">
      <c r="A2936" s="75" t="str">
        <f t="shared" si="135"/>
        <v>LEULIS6.3</v>
      </c>
      <c r="B2936" s="75">
        <f>VLOOKUP(L2936,Mapping!D:F,3,0)</f>
        <v>6.3</v>
      </c>
      <c r="C2936" s="75" t="str">
        <f>VLOOKUP(L2936,Mapping!D:G,4,0)</f>
        <v>Mirror</v>
      </c>
      <c r="D2936" s="78">
        <f t="shared" si="136"/>
        <v>-2.1773699999999999E-4</v>
      </c>
      <c r="E2936" s="78">
        <f t="shared" si="137"/>
        <v>-2.1773699999999999E-4</v>
      </c>
      <c r="F2936" s="76">
        <f>VLOOKUP(L2936,Mapping!D:H,5,0)</f>
        <v>0</v>
      </c>
      <c r="G2936" s="1" t="s">
        <v>648</v>
      </c>
      <c r="H2936" s="1" t="s">
        <v>491</v>
      </c>
      <c r="I2936" s="1" t="s">
        <v>494</v>
      </c>
      <c r="J2936" s="6">
        <v>550000</v>
      </c>
      <c r="K2936" s="1" t="s">
        <v>752</v>
      </c>
      <c r="L2936" s="6">
        <v>553219</v>
      </c>
      <c r="M2936" s="2">
        <v>0</v>
      </c>
      <c r="N2936" s="1" t="s">
        <v>951</v>
      </c>
      <c r="O2936" s="1" t="s">
        <v>651</v>
      </c>
      <c r="P2936" s="2">
        <v>0</v>
      </c>
      <c r="Q2936" s="2">
        <v>0</v>
      </c>
      <c r="R2936" s="2">
        <v>-2177.37</v>
      </c>
      <c r="S2936" s="2">
        <v>0</v>
      </c>
      <c r="T2936" s="2">
        <v>-2177.37</v>
      </c>
      <c r="U2936" s="2">
        <v>0</v>
      </c>
      <c r="V2936" s="2">
        <v>0</v>
      </c>
      <c r="W2936" s="2">
        <v>0</v>
      </c>
      <c r="X2936" s="2">
        <v>-2177.37</v>
      </c>
      <c r="Y2936" s="2">
        <v>0</v>
      </c>
      <c r="Z2936" s="2">
        <v>-2177.37</v>
      </c>
      <c r="AA2936" s="2">
        <v>0</v>
      </c>
    </row>
    <row r="2937" spans="1:27" ht="15" customHeight="1" x14ac:dyDescent="0.25">
      <c r="A2937" s="75" t="str">
        <f t="shared" si="135"/>
        <v>LEULIS6.3</v>
      </c>
      <c r="B2937" s="75">
        <f>VLOOKUP(L2937,Mapping!D:F,3,0)</f>
        <v>6.3</v>
      </c>
      <c r="C2937" s="75" t="str">
        <f>VLOOKUP(L2937,Mapping!D:G,4,0)</f>
        <v>Accrual</v>
      </c>
      <c r="D2937" s="78">
        <f t="shared" si="136"/>
        <v>-0.220900288</v>
      </c>
      <c r="E2937" s="78">
        <f t="shared" si="137"/>
        <v>-0.220900288</v>
      </c>
      <c r="F2937" s="76">
        <f>VLOOKUP(L2937,Mapping!D:H,5,0)</f>
        <v>0</v>
      </c>
      <c r="G2937" s="1" t="s">
        <v>648</v>
      </c>
      <c r="H2937" s="1" t="s">
        <v>491</v>
      </c>
      <c r="I2937" s="1" t="s">
        <v>494</v>
      </c>
      <c r="J2937" s="6">
        <v>550000</v>
      </c>
      <c r="K2937" s="1" t="s">
        <v>752</v>
      </c>
      <c r="L2937" s="6">
        <v>553900</v>
      </c>
      <c r="M2937" s="2">
        <v>0</v>
      </c>
      <c r="N2937" s="1" t="s">
        <v>888</v>
      </c>
      <c r="O2937" s="1" t="s">
        <v>651</v>
      </c>
      <c r="P2937" s="2">
        <v>0</v>
      </c>
      <c r="Q2937" s="2">
        <v>0</v>
      </c>
      <c r="R2937" s="2">
        <v>-2209002.88</v>
      </c>
      <c r="S2937" s="2">
        <v>0</v>
      </c>
      <c r="T2937" s="2">
        <v>-2209002.88</v>
      </c>
      <c r="U2937" s="2">
        <v>0</v>
      </c>
      <c r="V2937" s="2">
        <v>0</v>
      </c>
      <c r="W2937" s="2">
        <v>0</v>
      </c>
      <c r="X2937" s="2">
        <v>-2209002.88</v>
      </c>
      <c r="Y2937" s="2">
        <v>0</v>
      </c>
      <c r="Z2937" s="2">
        <v>-2209002.88</v>
      </c>
      <c r="AA2937" s="2">
        <v>0</v>
      </c>
    </row>
    <row r="2938" spans="1:27" ht="15" customHeight="1" x14ac:dyDescent="0.25">
      <c r="A2938" s="75" t="str">
        <f t="shared" si="135"/>
        <v>LEULIS6.3</v>
      </c>
      <c r="B2938" s="75">
        <f>VLOOKUP(L2938,Mapping!D:F,3,0)</f>
        <v>6.3</v>
      </c>
      <c r="C2938" s="75" t="str">
        <f>VLOOKUP(L2938,Mapping!D:G,4,0)</f>
        <v>Accrual</v>
      </c>
      <c r="D2938" s="78">
        <f t="shared" si="136"/>
        <v>-1.8983646E-2</v>
      </c>
      <c r="E2938" s="78">
        <f t="shared" si="137"/>
        <v>-1.8983646E-2</v>
      </c>
      <c r="F2938" s="76">
        <f>VLOOKUP(L2938,Mapping!D:H,5,0)</f>
        <v>0</v>
      </c>
      <c r="G2938" s="1" t="s">
        <v>648</v>
      </c>
      <c r="H2938" s="1" t="s">
        <v>491</v>
      </c>
      <c r="I2938" s="1" t="s">
        <v>494</v>
      </c>
      <c r="J2938" s="6">
        <v>550000</v>
      </c>
      <c r="K2938" s="1" t="s">
        <v>752</v>
      </c>
      <c r="L2938" s="6">
        <v>554526</v>
      </c>
      <c r="M2938" s="2">
        <v>0</v>
      </c>
      <c r="N2938" s="1" t="s">
        <v>767</v>
      </c>
      <c r="O2938" s="1" t="s">
        <v>651</v>
      </c>
      <c r="P2938" s="2">
        <v>0</v>
      </c>
      <c r="Q2938" s="2">
        <v>0</v>
      </c>
      <c r="R2938" s="2">
        <v>-189836.46</v>
      </c>
      <c r="S2938" s="2">
        <v>0</v>
      </c>
      <c r="T2938" s="2">
        <v>-189836.46</v>
      </c>
      <c r="U2938" s="2">
        <v>0</v>
      </c>
      <c r="V2938" s="2">
        <v>0</v>
      </c>
      <c r="W2938" s="2">
        <v>0</v>
      </c>
      <c r="X2938" s="2">
        <v>-189836.46</v>
      </c>
      <c r="Y2938" s="2">
        <v>0</v>
      </c>
      <c r="Z2938" s="2">
        <v>-189836.46</v>
      </c>
      <c r="AA2938" s="2">
        <v>0</v>
      </c>
    </row>
    <row r="2939" spans="1:27" ht="15" customHeight="1" x14ac:dyDescent="0.25">
      <c r="A2939" s="75" t="str">
        <f t="shared" si="135"/>
        <v>LEULIS6.3</v>
      </c>
      <c r="B2939" s="75">
        <f>VLOOKUP(L2939,Mapping!D:F,3,0)</f>
        <v>6.3</v>
      </c>
      <c r="C2939" s="75" t="str">
        <f>VLOOKUP(L2939,Mapping!D:G,4,0)</f>
        <v>Mirror</v>
      </c>
      <c r="D2939" s="78">
        <f t="shared" si="136"/>
        <v>-5.4587700000000006E-4</v>
      </c>
      <c r="E2939" s="78">
        <f t="shared" si="137"/>
        <v>-5.4587700000000006E-4</v>
      </c>
      <c r="F2939" s="76">
        <f>VLOOKUP(L2939,Mapping!D:H,5,0)</f>
        <v>0</v>
      </c>
      <c r="G2939" s="1" t="s">
        <v>648</v>
      </c>
      <c r="H2939" s="1" t="s">
        <v>491</v>
      </c>
      <c r="I2939" s="1" t="s">
        <v>494</v>
      </c>
      <c r="J2939" s="6">
        <v>550000</v>
      </c>
      <c r="K2939" s="1" t="s">
        <v>752</v>
      </c>
      <c r="L2939" s="6">
        <v>554527</v>
      </c>
      <c r="M2939" s="2">
        <v>0</v>
      </c>
      <c r="N2939" s="1" t="s">
        <v>768</v>
      </c>
      <c r="O2939" s="1" t="s">
        <v>651</v>
      </c>
      <c r="P2939" s="2">
        <v>0</v>
      </c>
      <c r="Q2939" s="2">
        <v>0</v>
      </c>
      <c r="R2939" s="2">
        <v>-5458.77</v>
      </c>
      <c r="S2939" s="2">
        <v>0</v>
      </c>
      <c r="T2939" s="2">
        <v>-5458.77</v>
      </c>
      <c r="U2939" s="2">
        <v>0</v>
      </c>
      <c r="V2939" s="2">
        <v>0</v>
      </c>
      <c r="W2939" s="2">
        <v>0</v>
      </c>
      <c r="X2939" s="2">
        <v>-5458.77</v>
      </c>
      <c r="Y2939" s="2">
        <v>0</v>
      </c>
      <c r="Z2939" s="2">
        <v>-5458.77</v>
      </c>
      <c r="AA2939" s="2">
        <v>0</v>
      </c>
    </row>
    <row r="2940" spans="1:27" ht="15" customHeight="1" x14ac:dyDescent="0.25">
      <c r="A2940" s="75" t="str">
        <f t="shared" si="135"/>
        <v>LEULIS6.3</v>
      </c>
      <c r="B2940" s="75">
        <f>VLOOKUP(L2940,Mapping!D:F,3,0)</f>
        <v>6.3</v>
      </c>
      <c r="C2940" s="75" t="str">
        <f>VLOOKUP(L2940,Mapping!D:G,4,0)</f>
        <v>Mirror</v>
      </c>
      <c r="D2940" s="78">
        <f t="shared" si="136"/>
        <v>-0.98187922100000014</v>
      </c>
      <c r="E2940" s="78">
        <f t="shared" si="137"/>
        <v>-0.98187922100000014</v>
      </c>
      <c r="F2940" s="76">
        <f>VLOOKUP(L2940,Mapping!D:H,5,0)</f>
        <v>0</v>
      </c>
      <c r="G2940" s="1" t="s">
        <v>648</v>
      </c>
      <c r="H2940" s="1" t="s">
        <v>491</v>
      </c>
      <c r="I2940" s="1" t="s">
        <v>494</v>
      </c>
      <c r="J2940" s="6">
        <v>550000</v>
      </c>
      <c r="K2940" s="1" t="s">
        <v>752</v>
      </c>
      <c r="L2940" s="6">
        <v>555157</v>
      </c>
      <c r="M2940" s="2">
        <v>0</v>
      </c>
      <c r="N2940" s="1" t="s">
        <v>770</v>
      </c>
      <c r="O2940" s="1" t="s">
        <v>651</v>
      </c>
      <c r="P2940" s="2">
        <v>0</v>
      </c>
      <c r="Q2940" s="2">
        <v>0</v>
      </c>
      <c r="R2940" s="2">
        <v>-9818792.2100000009</v>
      </c>
      <c r="S2940" s="2">
        <v>0</v>
      </c>
      <c r="T2940" s="2">
        <v>-9818792.2100000009</v>
      </c>
      <c r="U2940" s="2">
        <v>0</v>
      </c>
      <c r="V2940" s="2">
        <v>0</v>
      </c>
      <c r="W2940" s="2">
        <v>0</v>
      </c>
      <c r="X2940" s="2">
        <v>-9818792.2100000009</v>
      </c>
      <c r="Y2940" s="2">
        <v>0</v>
      </c>
      <c r="Z2940" s="2">
        <v>-9818792.2100000009</v>
      </c>
      <c r="AA2940" s="2">
        <v>0</v>
      </c>
    </row>
    <row r="2941" spans="1:27" ht="15" customHeight="1" x14ac:dyDescent="0.25">
      <c r="A2941" s="75" t="str">
        <f t="shared" si="135"/>
        <v>LEULIS6.3</v>
      </c>
      <c r="B2941" s="75">
        <f>VLOOKUP(L2941,Mapping!D:F,3,0)</f>
        <v>6.3</v>
      </c>
      <c r="C2941" s="75" t="str">
        <f>VLOOKUP(L2941,Mapping!D:G,4,0)</f>
        <v>Mirror</v>
      </c>
      <c r="D2941" s="78">
        <f t="shared" si="136"/>
        <v>-2.6583880000000002E-3</v>
      </c>
      <c r="E2941" s="78">
        <f t="shared" si="137"/>
        <v>-2.6583880000000002E-3</v>
      </c>
      <c r="F2941" s="76">
        <f>VLOOKUP(L2941,Mapping!D:H,5,0)</f>
        <v>0</v>
      </c>
      <c r="G2941" s="1" t="s">
        <v>648</v>
      </c>
      <c r="H2941" s="1" t="s">
        <v>491</v>
      </c>
      <c r="I2941" s="1" t="s">
        <v>494</v>
      </c>
      <c r="J2941" s="6">
        <v>550000</v>
      </c>
      <c r="K2941" s="1" t="s">
        <v>752</v>
      </c>
      <c r="L2941" s="6">
        <v>555204</v>
      </c>
      <c r="M2941" s="2">
        <v>0</v>
      </c>
      <c r="N2941" s="1" t="s">
        <v>771</v>
      </c>
      <c r="O2941" s="1" t="s">
        <v>651</v>
      </c>
      <c r="P2941" s="2">
        <v>0</v>
      </c>
      <c r="Q2941" s="2">
        <v>0</v>
      </c>
      <c r="R2941" s="2">
        <v>-26583.88</v>
      </c>
      <c r="S2941" s="2">
        <v>0</v>
      </c>
      <c r="T2941" s="2">
        <v>-26583.88</v>
      </c>
      <c r="U2941" s="2">
        <v>0</v>
      </c>
      <c r="V2941" s="2">
        <v>0</v>
      </c>
      <c r="W2941" s="2">
        <v>0</v>
      </c>
      <c r="X2941" s="2">
        <v>-26583.88</v>
      </c>
      <c r="Y2941" s="2">
        <v>0</v>
      </c>
      <c r="Z2941" s="2">
        <v>-26583.88</v>
      </c>
      <c r="AA2941" s="2">
        <v>0</v>
      </c>
    </row>
    <row r="2942" spans="1:27" ht="15" customHeight="1" x14ac:dyDescent="0.25">
      <c r="A2942" s="75" t="str">
        <f t="shared" si="135"/>
        <v>LEULIS6.3</v>
      </c>
      <c r="B2942" s="75">
        <f>VLOOKUP(L2942,Mapping!D:F,3,0)</f>
        <v>6.3</v>
      </c>
      <c r="C2942" s="75" t="str">
        <f>VLOOKUP(L2942,Mapping!D:G,4,0)</f>
        <v>Mirror</v>
      </c>
      <c r="D2942" s="78">
        <f t="shared" si="136"/>
        <v>-8.7792399999999998E-4</v>
      </c>
      <c r="E2942" s="78">
        <f t="shared" si="137"/>
        <v>-8.7792399999999998E-4</v>
      </c>
      <c r="F2942" s="76">
        <f>VLOOKUP(L2942,Mapping!D:H,5,0)</f>
        <v>0</v>
      </c>
      <c r="G2942" s="1" t="s">
        <v>648</v>
      </c>
      <c r="H2942" s="1" t="s">
        <v>491</v>
      </c>
      <c r="I2942" s="1" t="s">
        <v>494</v>
      </c>
      <c r="J2942" s="6">
        <v>550000</v>
      </c>
      <c r="K2942" s="1" t="s">
        <v>752</v>
      </c>
      <c r="L2942" s="6">
        <v>556421</v>
      </c>
      <c r="M2942" s="2">
        <v>0</v>
      </c>
      <c r="N2942" s="1" t="s">
        <v>776</v>
      </c>
      <c r="O2942" s="1" t="s">
        <v>651</v>
      </c>
      <c r="P2942" s="2">
        <v>0</v>
      </c>
      <c r="Q2942" s="2">
        <v>0</v>
      </c>
      <c r="R2942" s="2">
        <v>-8779.24</v>
      </c>
      <c r="S2942" s="2">
        <v>0</v>
      </c>
      <c r="T2942" s="2">
        <v>-8779.24</v>
      </c>
      <c r="U2942" s="2">
        <v>0</v>
      </c>
      <c r="V2942" s="2">
        <v>0</v>
      </c>
      <c r="W2942" s="2">
        <v>0</v>
      </c>
      <c r="X2942" s="2">
        <v>-8779.24</v>
      </c>
      <c r="Y2942" s="2">
        <v>0</v>
      </c>
      <c r="Z2942" s="2">
        <v>-8779.24</v>
      </c>
      <c r="AA2942" s="2">
        <v>0</v>
      </c>
    </row>
    <row r="2943" spans="1:27" ht="15" customHeight="1" x14ac:dyDescent="0.25">
      <c r="A2943" s="75" t="str">
        <f t="shared" si="135"/>
        <v>LLIQDFIgnore</v>
      </c>
      <c r="B2943" s="75" t="str">
        <f>VLOOKUP(L2943,Mapping!D:F,3,0)</f>
        <v>Ignore</v>
      </c>
      <c r="C2943" s="75" t="str">
        <f>VLOOKUP(L2943,Mapping!D:G,4,0)</f>
        <v>Ignore</v>
      </c>
      <c r="D2943" s="78">
        <f t="shared" si="136"/>
        <v>830.43175258500003</v>
      </c>
      <c r="E2943" s="78">
        <f t="shared" si="137"/>
        <v>-498.16728999999998</v>
      </c>
      <c r="F2943" s="76" t="str">
        <f>VLOOKUP(L2943,Mapping!D:H,5,0)</f>
        <v>AUM</v>
      </c>
      <c r="G2943" s="1" t="s">
        <v>648</v>
      </c>
      <c r="H2943" s="1" t="s">
        <v>503</v>
      </c>
      <c r="I2943" s="1" t="s">
        <v>507</v>
      </c>
      <c r="J2943" s="6">
        <v>102000</v>
      </c>
      <c r="K2943" s="1" t="s">
        <v>649</v>
      </c>
      <c r="L2943" s="6">
        <v>102110</v>
      </c>
      <c r="M2943" s="2">
        <v>0</v>
      </c>
      <c r="N2943" s="1" t="s">
        <v>874</v>
      </c>
      <c r="O2943" s="1" t="s">
        <v>651</v>
      </c>
      <c r="P2943" s="2">
        <v>-13285990425.85</v>
      </c>
      <c r="Q2943" s="2">
        <v>0</v>
      </c>
      <c r="R2943" s="2">
        <v>0</v>
      </c>
      <c r="S2943" s="2">
        <v>8304317525.8500004</v>
      </c>
      <c r="T2943" s="2">
        <v>-4981672900</v>
      </c>
      <c r="U2943" s="2">
        <v>0</v>
      </c>
      <c r="V2943" s="2">
        <v>-13285990425.85</v>
      </c>
      <c r="W2943" s="2">
        <v>0</v>
      </c>
      <c r="X2943" s="2">
        <v>0</v>
      </c>
      <c r="Y2943" s="2">
        <v>8304317525.8500004</v>
      </c>
      <c r="Z2943" s="2">
        <v>-4981672900</v>
      </c>
      <c r="AA2943" s="2">
        <v>0</v>
      </c>
    </row>
    <row r="2944" spans="1:27" ht="15" customHeight="1" x14ac:dyDescent="0.25">
      <c r="A2944" s="75" t="str">
        <f t="shared" si="135"/>
        <v>LLIQDFIgnore</v>
      </c>
      <c r="B2944" s="75" t="str">
        <f>VLOOKUP(L2944,Mapping!D:F,3,0)</f>
        <v>Ignore</v>
      </c>
      <c r="C2944" s="75" t="str">
        <f>VLOOKUP(L2944,Mapping!D:G,4,0)</f>
        <v>Ignore</v>
      </c>
      <c r="D2944" s="78">
        <f t="shared" si="136"/>
        <v>-948.31936781399997</v>
      </c>
      <c r="E2944" s="78">
        <f t="shared" si="137"/>
        <v>-2904.6517746</v>
      </c>
      <c r="F2944" s="76" t="str">
        <f>VLOOKUP(L2944,Mapping!D:H,5,0)</f>
        <v>AUM</v>
      </c>
      <c r="G2944" s="1" t="s">
        <v>648</v>
      </c>
      <c r="H2944" s="1" t="s">
        <v>503</v>
      </c>
      <c r="I2944" s="1" t="s">
        <v>507</v>
      </c>
      <c r="J2944" s="6">
        <v>102000</v>
      </c>
      <c r="K2944" s="1" t="s">
        <v>649</v>
      </c>
      <c r="L2944" s="6">
        <v>102180</v>
      </c>
      <c r="M2944" s="2">
        <v>0</v>
      </c>
      <c r="N2944" s="1" t="s">
        <v>829</v>
      </c>
      <c r="O2944" s="1" t="s">
        <v>651</v>
      </c>
      <c r="P2944" s="2">
        <v>-19563324067.860001</v>
      </c>
      <c r="Q2944" s="2">
        <v>0</v>
      </c>
      <c r="R2944" s="2">
        <v>-9483193678.1399994</v>
      </c>
      <c r="S2944" s="2">
        <v>0</v>
      </c>
      <c r="T2944" s="2">
        <v>-29046517746</v>
      </c>
      <c r="U2944" s="2">
        <v>0</v>
      </c>
      <c r="V2944" s="2">
        <v>-19563324067.860001</v>
      </c>
      <c r="W2944" s="2">
        <v>0</v>
      </c>
      <c r="X2944" s="2">
        <v>-9483193678.1399994</v>
      </c>
      <c r="Y2944" s="2">
        <v>0</v>
      </c>
      <c r="Z2944" s="2">
        <v>-29046517746</v>
      </c>
      <c r="AA2944" s="2">
        <v>0</v>
      </c>
    </row>
    <row r="2945" spans="1:27" ht="15" customHeight="1" x14ac:dyDescent="0.25">
      <c r="A2945" s="75" t="str">
        <f t="shared" si="135"/>
        <v>LLIQDFIgnore</v>
      </c>
      <c r="B2945" s="75" t="str">
        <f>VLOOKUP(L2945,Mapping!D:F,3,0)</f>
        <v>Ignore</v>
      </c>
      <c r="C2945" s="75" t="str">
        <f>VLOOKUP(L2945,Mapping!D:G,4,0)</f>
        <v>Ignore</v>
      </c>
      <c r="D2945" s="78">
        <f t="shared" si="136"/>
        <v>-118.999629</v>
      </c>
      <c r="E2945" s="78">
        <f t="shared" si="137"/>
        <v>-168.63032860000001</v>
      </c>
      <c r="F2945" s="76" t="str">
        <f>VLOOKUP(L2945,Mapping!D:H,5,0)</f>
        <v>AUM</v>
      </c>
      <c r="G2945" s="1" t="s">
        <v>648</v>
      </c>
      <c r="H2945" s="1" t="s">
        <v>503</v>
      </c>
      <c r="I2945" s="1" t="s">
        <v>507</v>
      </c>
      <c r="J2945" s="6">
        <v>102000</v>
      </c>
      <c r="K2945" s="1" t="s">
        <v>649</v>
      </c>
      <c r="L2945" s="6">
        <v>102190</v>
      </c>
      <c r="M2945" s="2">
        <v>0</v>
      </c>
      <c r="N2945" s="1" t="s">
        <v>830</v>
      </c>
      <c r="O2945" s="1" t="s">
        <v>651</v>
      </c>
      <c r="P2945" s="2">
        <v>-496306996</v>
      </c>
      <c r="Q2945" s="2">
        <v>0</v>
      </c>
      <c r="R2945" s="2">
        <v>-1189996290</v>
      </c>
      <c r="S2945" s="2">
        <v>0</v>
      </c>
      <c r="T2945" s="2">
        <v>-1686303286</v>
      </c>
      <c r="U2945" s="2">
        <v>0</v>
      </c>
      <c r="V2945" s="2">
        <v>-496306996</v>
      </c>
      <c r="W2945" s="2">
        <v>0</v>
      </c>
      <c r="X2945" s="2">
        <v>-1189996290</v>
      </c>
      <c r="Y2945" s="2">
        <v>0</v>
      </c>
      <c r="Z2945" s="2">
        <v>-1686303286</v>
      </c>
      <c r="AA2945" s="2">
        <v>0</v>
      </c>
    </row>
    <row r="2946" spans="1:27" ht="15" customHeight="1" x14ac:dyDescent="0.25">
      <c r="A2946" s="75" t="str">
        <f t="shared" si="135"/>
        <v>LLIQDFIgnore</v>
      </c>
      <c r="B2946" s="75" t="str">
        <f>VLOOKUP(L2946,Mapping!D:F,3,0)</f>
        <v>Ignore</v>
      </c>
      <c r="C2946" s="75" t="str">
        <f>VLOOKUP(L2946,Mapping!D:G,4,0)</f>
        <v>Ignore</v>
      </c>
      <c r="D2946" s="78">
        <f t="shared" si="136"/>
        <v>2.5542376949999999</v>
      </c>
      <c r="E2946" s="78">
        <f t="shared" si="137"/>
        <v>0</v>
      </c>
      <c r="F2946" s="76" t="str">
        <f>VLOOKUP(L2946,Mapping!D:H,5,0)</f>
        <v>AUM</v>
      </c>
      <c r="G2946" s="1" t="s">
        <v>648</v>
      </c>
      <c r="H2946" s="1" t="s">
        <v>503</v>
      </c>
      <c r="I2946" s="1" t="s">
        <v>507</v>
      </c>
      <c r="J2946" s="6">
        <v>110000</v>
      </c>
      <c r="K2946" s="1" t="s">
        <v>656</v>
      </c>
      <c r="L2946" s="6">
        <v>110116</v>
      </c>
      <c r="M2946" s="2">
        <v>0</v>
      </c>
      <c r="N2946" s="1" t="s">
        <v>659</v>
      </c>
      <c r="O2946" s="1" t="s">
        <v>651</v>
      </c>
      <c r="P2946" s="2">
        <v>-25542376.949999999</v>
      </c>
      <c r="Q2946" s="2">
        <v>0</v>
      </c>
      <c r="R2946" s="2">
        <v>0</v>
      </c>
      <c r="S2946" s="2">
        <v>25542376.949999999</v>
      </c>
      <c r="T2946" s="2">
        <v>0</v>
      </c>
      <c r="U2946" s="2">
        <v>0</v>
      </c>
      <c r="V2946" s="2">
        <v>-25542376.949999999</v>
      </c>
      <c r="W2946" s="2">
        <v>0</v>
      </c>
      <c r="X2946" s="2">
        <v>0</v>
      </c>
      <c r="Y2946" s="2">
        <v>25542376.949999999</v>
      </c>
      <c r="Z2946" s="2">
        <v>0</v>
      </c>
      <c r="AA2946" s="2">
        <v>0</v>
      </c>
    </row>
    <row r="2947" spans="1:27" ht="15" customHeight="1" x14ac:dyDescent="0.25">
      <c r="A2947" s="75" t="str">
        <f t="shared" si="135"/>
        <v>LLIQDFIgnore</v>
      </c>
      <c r="B2947" s="75" t="str">
        <f>VLOOKUP(L2947,Mapping!D:F,3,0)</f>
        <v>Ignore</v>
      </c>
      <c r="C2947" s="75" t="str">
        <f>VLOOKUP(L2947,Mapping!D:G,4,0)</f>
        <v>Ignore</v>
      </c>
      <c r="D2947" s="78">
        <f t="shared" si="136"/>
        <v>-3.8468071060000004</v>
      </c>
      <c r="E2947" s="78">
        <f t="shared" si="137"/>
        <v>-4.9076898890000002</v>
      </c>
      <c r="F2947" s="76" t="str">
        <f>VLOOKUP(L2947,Mapping!D:H,5,0)</f>
        <v>AUM</v>
      </c>
      <c r="G2947" s="1" t="s">
        <v>648</v>
      </c>
      <c r="H2947" s="1" t="s">
        <v>503</v>
      </c>
      <c r="I2947" s="1" t="s">
        <v>507</v>
      </c>
      <c r="J2947" s="6">
        <v>110000</v>
      </c>
      <c r="K2947" s="1" t="s">
        <v>656</v>
      </c>
      <c r="L2947" s="6">
        <v>110123</v>
      </c>
      <c r="M2947" s="2">
        <v>0</v>
      </c>
      <c r="N2947" s="1" t="s">
        <v>1017</v>
      </c>
      <c r="O2947" s="1" t="s">
        <v>651</v>
      </c>
      <c r="P2947" s="2">
        <v>-10608827.83</v>
      </c>
      <c r="Q2947" s="2">
        <v>0</v>
      </c>
      <c r="R2947" s="2">
        <v>-38468071.060000002</v>
      </c>
      <c r="S2947" s="2">
        <v>0</v>
      </c>
      <c r="T2947" s="2">
        <v>-49076898.890000001</v>
      </c>
      <c r="U2947" s="2">
        <v>0</v>
      </c>
      <c r="V2947" s="2">
        <v>-10608827.83</v>
      </c>
      <c r="W2947" s="2">
        <v>0</v>
      </c>
      <c r="X2947" s="2">
        <v>-38468071.060000002</v>
      </c>
      <c r="Y2947" s="2">
        <v>0</v>
      </c>
      <c r="Z2947" s="2">
        <v>-49076898.890000001</v>
      </c>
      <c r="AA2947" s="2">
        <v>0</v>
      </c>
    </row>
    <row r="2948" spans="1:27" ht="15" customHeight="1" x14ac:dyDescent="0.25">
      <c r="A2948" s="75" t="str">
        <f t="shared" ref="A2948:A3011" si="138">H2948&amp;B2948</f>
        <v>LLIQDFIgnore</v>
      </c>
      <c r="B2948" s="75" t="str">
        <f>VLOOKUP(L2948,Mapping!D:F,3,0)</f>
        <v>Ignore</v>
      </c>
      <c r="C2948" s="75" t="str">
        <f>VLOOKUP(L2948,Mapping!D:G,4,0)</f>
        <v>Ignore</v>
      </c>
      <c r="D2948" s="78">
        <f t="shared" ref="D2948:D3011" si="139">(X2948+Y2948)/10000000</f>
        <v>-1.49967611</v>
      </c>
      <c r="E2948" s="78">
        <f t="shared" ref="E2948:E3011" si="140">(Z2948+AA2948)/10000000</f>
        <v>-1.49967611</v>
      </c>
      <c r="F2948" s="76" t="str">
        <f>VLOOKUP(L2948,Mapping!D:H,5,0)</f>
        <v>AUM</v>
      </c>
      <c r="G2948" s="1" t="s">
        <v>648</v>
      </c>
      <c r="H2948" s="1" t="s">
        <v>503</v>
      </c>
      <c r="I2948" s="1" t="s">
        <v>507</v>
      </c>
      <c r="J2948" s="6">
        <v>110000</v>
      </c>
      <c r="K2948" s="1" t="s">
        <v>656</v>
      </c>
      <c r="L2948" s="6">
        <v>110125</v>
      </c>
      <c r="M2948" s="2">
        <v>0</v>
      </c>
      <c r="N2948" s="1" t="s">
        <v>1713</v>
      </c>
      <c r="O2948" s="1" t="s">
        <v>651</v>
      </c>
      <c r="P2948" s="2">
        <v>0</v>
      </c>
      <c r="Q2948" s="2">
        <v>0</v>
      </c>
      <c r="R2948" s="2">
        <v>-14996761.1</v>
      </c>
      <c r="S2948" s="2">
        <v>0</v>
      </c>
      <c r="T2948" s="2">
        <v>-14996761.1</v>
      </c>
      <c r="U2948" s="2">
        <v>0</v>
      </c>
      <c r="V2948" s="2">
        <v>0</v>
      </c>
      <c r="W2948" s="2">
        <v>0</v>
      </c>
      <c r="X2948" s="2">
        <v>-14996761.1</v>
      </c>
      <c r="Y2948" s="2">
        <v>0</v>
      </c>
      <c r="Z2948" s="2">
        <v>-14996761.1</v>
      </c>
      <c r="AA2948" s="2">
        <v>0</v>
      </c>
    </row>
    <row r="2949" spans="1:27" ht="15" customHeight="1" x14ac:dyDescent="0.25">
      <c r="A2949" s="75" t="str">
        <f t="shared" si="138"/>
        <v>LLIQDFIgnore</v>
      </c>
      <c r="B2949" s="75" t="str">
        <f>VLOOKUP(L2949,Mapping!D:F,3,0)</f>
        <v>Ignore</v>
      </c>
      <c r="C2949" s="75" t="str">
        <f>VLOOKUP(L2949,Mapping!D:G,4,0)</f>
        <v>Ignore</v>
      </c>
      <c r="D2949" s="78">
        <f t="shared" si="139"/>
        <v>-9.7349002000000004E-2</v>
      </c>
      <c r="E2949" s="78">
        <f t="shared" si="140"/>
        <v>-9.7349002000000004E-2</v>
      </c>
      <c r="F2949" s="76" t="str">
        <f>VLOOKUP(L2949,Mapping!D:H,5,0)</f>
        <v>AUM</v>
      </c>
      <c r="G2949" s="1" t="s">
        <v>648</v>
      </c>
      <c r="H2949" s="1" t="s">
        <v>503</v>
      </c>
      <c r="I2949" s="1" t="s">
        <v>507</v>
      </c>
      <c r="J2949" s="6">
        <v>110000</v>
      </c>
      <c r="K2949" s="1" t="s">
        <v>656</v>
      </c>
      <c r="L2949" s="6">
        <v>110126</v>
      </c>
      <c r="M2949" s="2">
        <v>0</v>
      </c>
      <c r="N2949" s="1" t="s">
        <v>1714</v>
      </c>
      <c r="O2949" s="1" t="s">
        <v>651</v>
      </c>
      <c r="P2949" s="2">
        <v>0</v>
      </c>
      <c r="Q2949" s="2">
        <v>0</v>
      </c>
      <c r="R2949" s="2">
        <v>-973490.02</v>
      </c>
      <c r="S2949" s="2">
        <v>0</v>
      </c>
      <c r="T2949" s="2">
        <v>-973490.02</v>
      </c>
      <c r="U2949" s="2">
        <v>0</v>
      </c>
      <c r="V2949" s="2">
        <v>0</v>
      </c>
      <c r="W2949" s="2">
        <v>0</v>
      </c>
      <c r="X2949" s="2">
        <v>-973490.02</v>
      </c>
      <c r="Y2949" s="2">
        <v>0</v>
      </c>
      <c r="Z2949" s="2">
        <v>-973490.02</v>
      </c>
      <c r="AA2949" s="2">
        <v>0</v>
      </c>
    </row>
    <row r="2950" spans="1:27" ht="15" customHeight="1" x14ac:dyDescent="0.25">
      <c r="A2950" s="75" t="str">
        <f t="shared" si="138"/>
        <v>LLIQDFIgnore</v>
      </c>
      <c r="B2950" s="75" t="str">
        <f>VLOOKUP(L2950,Mapping!D:F,3,0)</f>
        <v>Ignore</v>
      </c>
      <c r="C2950" s="75" t="str">
        <f>VLOOKUP(L2950,Mapping!D:G,4,0)</f>
        <v>Ignore</v>
      </c>
      <c r="D2950" s="78">
        <f t="shared" si="139"/>
        <v>-2708.8498712330002</v>
      </c>
      <c r="E2950" s="78">
        <f t="shared" si="140"/>
        <v>-6017.1324500999999</v>
      </c>
      <c r="F2950" s="76" t="str">
        <f>VLOOKUP(L2950,Mapping!D:H,5,0)</f>
        <v>AUM</v>
      </c>
      <c r="G2950" s="1" t="s">
        <v>648</v>
      </c>
      <c r="H2950" s="1" t="s">
        <v>503</v>
      </c>
      <c r="I2950" s="1" t="s">
        <v>507</v>
      </c>
      <c r="J2950" s="6">
        <v>110000</v>
      </c>
      <c r="K2950" s="1" t="s">
        <v>656</v>
      </c>
      <c r="L2950" s="6">
        <v>110247</v>
      </c>
      <c r="M2950" s="2">
        <v>0</v>
      </c>
      <c r="N2950" s="1" t="s">
        <v>660</v>
      </c>
      <c r="O2950" s="1" t="s">
        <v>651</v>
      </c>
      <c r="P2950" s="2">
        <v>-33082825788.669998</v>
      </c>
      <c r="Q2950" s="2">
        <v>0</v>
      </c>
      <c r="R2950" s="2">
        <v>-27088498712.330002</v>
      </c>
      <c r="S2950" s="2">
        <v>0</v>
      </c>
      <c r="T2950" s="2">
        <v>-60171324501</v>
      </c>
      <c r="U2950" s="2">
        <v>0</v>
      </c>
      <c r="V2950" s="2">
        <v>-33082825788.669998</v>
      </c>
      <c r="W2950" s="2">
        <v>0</v>
      </c>
      <c r="X2950" s="2">
        <v>-27088498712.330002</v>
      </c>
      <c r="Y2950" s="2">
        <v>0</v>
      </c>
      <c r="Z2950" s="2">
        <v>-60171324501</v>
      </c>
      <c r="AA2950" s="2">
        <v>0</v>
      </c>
    </row>
    <row r="2951" spans="1:27" ht="15" customHeight="1" x14ac:dyDescent="0.25">
      <c r="A2951" s="75" t="str">
        <f t="shared" si="138"/>
        <v>LLIQDFIgnore</v>
      </c>
      <c r="B2951" s="75" t="str">
        <f>VLOOKUP(L2951,Mapping!D:F,3,0)</f>
        <v>Ignore</v>
      </c>
      <c r="C2951" s="75" t="str">
        <f>VLOOKUP(L2951,Mapping!D:G,4,0)</f>
        <v>Ignore</v>
      </c>
      <c r="D2951" s="78">
        <f t="shared" si="139"/>
        <v>-1.1599999999999999E-7</v>
      </c>
      <c r="E2951" s="78">
        <f t="shared" si="140"/>
        <v>-1.1599999999999999E-7</v>
      </c>
      <c r="F2951" s="76" t="str">
        <f>VLOOKUP(L2951,Mapping!D:H,5,0)</f>
        <v>AUM</v>
      </c>
      <c r="G2951" s="1" t="s">
        <v>648</v>
      </c>
      <c r="H2951" s="1" t="s">
        <v>503</v>
      </c>
      <c r="I2951" s="1" t="s">
        <v>507</v>
      </c>
      <c r="J2951" s="6">
        <v>132000</v>
      </c>
      <c r="K2951" s="1" t="s">
        <v>661</v>
      </c>
      <c r="L2951" s="6">
        <v>132113</v>
      </c>
      <c r="M2951" s="2">
        <v>0</v>
      </c>
      <c r="N2951" s="1" t="s">
        <v>1040</v>
      </c>
      <c r="O2951" s="1" t="s">
        <v>651</v>
      </c>
      <c r="P2951" s="2">
        <v>0</v>
      </c>
      <c r="Q2951" s="2">
        <v>0</v>
      </c>
      <c r="R2951" s="2">
        <v>-1.1599999999999999</v>
      </c>
      <c r="S2951" s="2">
        <v>0</v>
      </c>
      <c r="T2951" s="2">
        <v>-1.1599999999999999</v>
      </c>
      <c r="U2951" s="2">
        <v>0</v>
      </c>
      <c r="V2951" s="2">
        <v>0</v>
      </c>
      <c r="W2951" s="2">
        <v>0</v>
      </c>
      <c r="X2951" s="2">
        <v>-1.1599999999999999</v>
      </c>
      <c r="Y2951" s="2">
        <v>0</v>
      </c>
      <c r="Z2951" s="2">
        <v>-1.1599999999999999</v>
      </c>
      <c r="AA2951" s="2">
        <v>0</v>
      </c>
    </row>
    <row r="2952" spans="1:27" ht="15" customHeight="1" x14ac:dyDescent="0.25">
      <c r="A2952" s="75" t="str">
        <f t="shared" si="138"/>
        <v>LLIQDFIgnore</v>
      </c>
      <c r="B2952" s="75" t="str">
        <f>VLOOKUP(L2952,Mapping!D:F,3,0)</f>
        <v>Ignore</v>
      </c>
      <c r="C2952" s="75" t="str">
        <f>VLOOKUP(L2952,Mapping!D:G,4,0)</f>
        <v>Ignore</v>
      </c>
      <c r="D2952" s="78">
        <f t="shared" si="139"/>
        <v>-0.26986966400000001</v>
      </c>
      <c r="E2952" s="78">
        <f t="shared" si="140"/>
        <v>-0.27183109599999999</v>
      </c>
      <c r="F2952" s="76" t="str">
        <f>VLOOKUP(L2952,Mapping!D:H,5,0)</f>
        <v>AUM</v>
      </c>
      <c r="G2952" s="1" t="s">
        <v>648</v>
      </c>
      <c r="H2952" s="1" t="s">
        <v>503</v>
      </c>
      <c r="I2952" s="1" t="s">
        <v>507</v>
      </c>
      <c r="J2952" s="6">
        <v>132000</v>
      </c>
      <c r="K2952" s="1" t="s">
        <v>661</v>
      </c>
      <c r="L2952" s="6">
        <v>132121</v>
      </c>
      <c r="M2952" s="2">
        <v>0</v>
      </c>
      <c r="N2952" s="1" t="s">
        <v>662</v>
      </c>
      <c r="O2952" s="1" t="s">
        <v>651</v>
      </c>
      <c r="P2952" s="2">
        <v>-19614.32</v>
      </c>
      <c r="Q2952" s="2">
        <v>0</v>
      </c>
      <c r="R2952" s="2">
        <v>-2698696.64</v>
      </c>
      <c r="S2952" s="2">
        <v>0</v>
      </c>
      <c r="T2952" s="2">
        <v>-2718310.96</v>
      </c>
      <c r="U2952" s="2">
        <v>0</v>
      </c>
      <c r="V2952" s="2">
        <v>-19614.32</v>
      </c>
      <c r="W2952" s="2">
        <v>0</v>
      </c>
      <c r="X2952" s="2">
        <v>-2698696.64</v>
      </c>
      <c r="Y2952" s="2">
        <v>0</v>
      </c>
      <c r="Z2952" s="2">
        <v>-2718310.96</v>
      </c>
      <c r="AA2952" s="2">
        <v>0</v>
      </c>
    </row>
    <row r="2953" spans="1:27" ht="15" customHeight="1" x14ac:dyDescent="0.25">
      <c r="A2953" s="75" t="str">
        <f t="shared" si="138"/>
        <v>LLIQDFIgnore</v>
      </c>
      <c r="B2953" s="75" t="str">
        <f>VLOOKUP(L2953,Mapping!D:F,3,0)</f>
        <v>Ignore</v>
      </c>
      <c r="C2953" s="75" t="str">
        <f>VLOOKUP(L2953,Mapping!D:G,4,0)</f>
        <v>Ignore</v>
      </c>
      <c r="D2953" s="78">
        <f t="shared" si="139"/>
        <v>9.9233000000000003E-4</v>
      </c>
      <c r="E2953" s="78">
        <f t="shared" si="140"/>
        <v>9.9233000000000003E-4</v>
      </c>
      <c r="F2953" s="76" t="str">
        <f>VLOOKUP(L2953,Mapping!D:H,5,0)</f>
        <v>AUM</v>
      </c>
      <c r="G2953" s="1" t="s">
        <v>648</v>
      </c>
      <c r="H2953" s="1" t="s">
        <v>503</v>
      </c>
      <c r="I2953" s="1" t="s">
        <v>507</v>
      </c>
      <c r="J2953" s="6">
        <v>132000</v>
      </c>
      <c r="K2953" s="1" t="s">
        <v>661</v>
      </c>
      <c r="L2953" s="6">
        <v>132124</v>
      </c>
      <c r="M2953" s="2">
        <v>0</v>
      </c>
      <c r="N2953" s="1" t="s">
        <v>663</v>
      </c>
      <c r="O2953" s="1" t="s">
        <v>651</v>
      </c>
      <c r="P2953" s="2">
        <v>0</v>
      </c>
      <c r="Q2953" s="2">
        <v>0</v>
      </c>
      <c r="R2953" s="2">
        <v>0</v>
      </c>
      <c r="S2953" s="2">
        <v>9923.3000000000011</v>
      </c>
      <c r="T2953" s="2">
        <v>0</v>
      </c>
      <c r="U2953" s="2">
        <v>9923.3000000000011</v>
      </c>
      <c r="V2953" s="2">
        <v>0</v>
      </c>
      <c r="W2953" s="2">
        <v>0</v>
      </c>
      <c r="X2953" s="2">
        <v>0</v>
      </c>
      <c r="Y2953" s="2">
        <v>9923.3000000000011</v>
      </c>
      <c r="Z2953" s="2">
        <v>0</v>
      </c>
      <c r="AA2953" s="2">
        <v>9923.3000000000011</v>
      </c>
    </row>
    <row r="2954" spans="1:27" ht="15" customHeight="1" x14ac:dyDescent="0.25">
      <c r="A2954" s="75" t="str">
        <f t="shared" si="138"/>
        <v>LLIQDFIgnore</v>
      </c>
      <c r="B2954" s="75" t="str">
        <f>VLOOKUP(L2954,Mapping!D:F,3,0)</f>
        <v>Ignore</v>
      </c>
      <c r="C2954" s="75" t="str">
        <f>VLOOKUP(L2954,Mapping!D:G,4,0)</f>
        <v>Ignore</v>
      </c>
      <c r="D2954" s="78">
        <f t="shared" si="139"/>
        <v>8.9089200000000001E-4</v>
      </c>
      <c r="E2954" s="78">
        <f t="shared" si="140"/>
        <v>0</v>
      </c>
      <c r="F2954" s="76" t="str">
        <f>VLOOKUP(L2954,Mapping!D:H,5,0)</f>
        <v>AUM</v>
      </c>
      <c r="G2954" s="1" t="s">
        <v>648</v>
      </c>
      <c r="H2954" s="1" t="s">
        <v>503</v>
      </c>
      <c r="I2954" s="1" t="s">
        <v>507</v>
      </c>
      <c r="J2954" s="6">
        <v>132000</v>
      </c>
      <c r="K2954" s="1" t="s">
        <v>661</v>
      </c>
      <c r="L2954" s="6">
        <v>132220</v>
      </c>
      <c r="M2954" s="2">
        <v>0</v>
      </c>
      <c r="N2954" s="1" t="s">
        <v>946</v>
      </c>
      <c r="O2954" s="1" t="s">
        <v>651</v>
      </c>
      <c r="P2954" s="2">
        <v>-8908.92</v>
      </c>
      <c r="Q2954" s="2">
        <v>0</v>
      </c>
      <c r="R2954" s="2">
        <v>0</v>
      </c>
      <c r="S2954" s="2">
        <v>8908.92</v>
      </c>
      <c r="T2954" s="2">
        <v>0</v>
      </c>
      <c r="U2954" s="2">
        <v>0</v>
      </c>
      <c r="V2954" s="2">
        <v>-8908.92</v>
      </c>
      <c r="W2954" s="2">
        <v>0</v>
      </c>
      <c r="X2954" s="2">
        <v>0</v>
      </c>
      <c r="Y2954" s="2">
        <v>8908.92</v>
      </c>
      <c r="Z2954" s="2">
        <v>0</v>
      </c>
      <c r="AA2954" s="2">
        <v>0</v>
      </c>
    </row>
    <row r="2955" spans="1:27" ht="15" customHeight="1" x14ac:dyDescent="0.25">
      <c r="A2955" s="75" t="str">
        <f t="shared" si="138"/>
        <v>LLIQDFIgnore</v>
      </c>
      <c r="B2955" s="75" t="str">
        <f>VLOOKUP(L2955,Mapping!D:F,3,0)</f>
        <v>Ignore</v>
      </c>
      <c r="C2955" s="75" t="str">
        <f>VLOOKUP(L2955,Mapping!D:G,4,0)</f>
        <v>Ignore</v>
      </c>
      <c r="D2955" s="78">
        <f t="shared" si="139"/>
        <v>0</v>
      </c>
      <c r="E2955" s="78">
        <f t="shared" si="140"/>
        <v>-0.100000005</v>
      </c>
      <c r="F2955" s="76" t="str">
        <f>VLOOKUP(L2955,Mapping!D:H,5,0)</f>
        <v>AUM</v>
      </c>
      <c r="G2955" s="1" t="s">
        <v>648</v>
      </c>
      <c r="H2955" s="1" t="s">
        <v>503</v>
      </c>
      <c r="I2955" s="1" t="s">
        <v>507</v>
      </c>
      <c r="J2955" s="6">
        <v>140000</v>
      </c>
      <c r="K2955" s="1" t="s">
        <v>665</v>
      </c>
      <c r="L2955" s="6">
        <v>132237</v>
      </c>
      <c r="M2955" s="2">
        <v>0</v>
      </c>
      <c r="N2955" s="1" t="s">
        <v>666</v>
      </c>
      <c r="O2955" s="1" t="s">
        <v>651</v>
      </c>
      <c r="P2955" s="2">
        <v>-1000000.05</v>
      </c>
      <c r="Q2955" s="2">
        <v>0</v>
      </c>
      <c r="R2955" s="2">
        <v>0</v>
      </c>
      <c r="S2955" s="2">
        <v>0</v>
      </c>
      <c r="T2955" s="2">
        <v>-1000000.05</v>
      </c>
      <c r="U2955" s="2">
        <v>0</v>
      </c>
      <c r="V2955" s="2">
        <v>-1000000.05</v>
      </c>
      <c r="W2955" s="2">
        <v>0</v>
      </c>
      <c r="X2955" s="2">
        <v>0</v>
      </c>
      <c r="Y2955" s="2">
        <v>0</v>
      </c>
      <c r="Z2955" s="2">
        <v>-1000000.05</v>
      </c>
      <c r="AA2955" s="2">
        <v>0</v>
      </c>
    </row>
    <row r="2956" spans="1:27" ht="15" customHeight="1" x14ac:dyDescent="0.25">
      <c r="A2956" s="75" t="str">
        <f t="shared" si="138"/>
        <v>LLIQDFIgnore</v>
      </c>
      <c r="B2956" s="75" t="str">
        <f>VLOOKUP(L2956,Mapping!D:F,3,0)</f>
        <v>Ignore</v>
      </c>
      <c r="C2956" s="75" t="str">
        <f>VLOOKUP(L2956,Mapping!D:G,4,0)</f>
        <v>Ignore</v>
      </c>
      <c r="D2956" s="78">
        <f t="shared" si="139"/>
        <v>0.1</v>
      </c>
      <c r="E2956" s="78">
        <f t="shared" si="140"/>
        <v>0</v>
      </c>
      <c r="F2956" s="76" t="str">
        <f>VLOOKUP(L2956,Mapping!D:H,5,0)</f>
        <v>AUM</v>
      </c>
      <c r="G2956" s="1" t="s">
        <v>648</v>
      </c>
      <c r="H2956" s="1" t="s">
        <v>503</v>
      </c>
      <c r="I2956" s="1" t="s">
        <v>507</v>
      </c>
      <c r="J2956" s="6">
        <v>140000</v>
      </c>
      <c r="K2956" s="1" t="s">
        <v>665</v>
      </c>
      <c r="L2956" s="6">
        <v>140101</v>
      </c>
      <c r="M2956" s="2">
        <v>0</v>
      </c>
      <c r="N2956" s="1" t="s">
        <v>1476</v>
      </c>
      <c r="O2956" s="1" t="s">
        <v>651</v>
      </c>
      <c r="P2956" s="2">
        <v>-1000000</v>
      </c>
      <c r="Q2956" s="2">
        <v>0</v>
      </c>
      <c r="R2956" s="2">
        <v>0</v>
      </c>
      <c r="S2956" s="2">
        <v>1000000</v>
      </c>
      <c r="T2956" s="2">
        <v>0</v>
      </c>
      <c r="U2956" s="2">
        <v>0</v>
      </c>
      <c r="V2956" s="2">
        <v>-1000000</v>
      </c>
      <c r="W2956" s="2">
        <v>0</v>
      </c>
      <c r="X2956" s="2">
        <v>0</v>
      </c>
      <c r="Y2956" s="2">
        <v>1000000</v>
      </c>
      <c r="Z2956" s="2">
        <v>0</v>
      </c>
      <c r="AA2956" s="2">
        <v>0</v>
      </c>
    </row>
    <row r="2957" spans="1:27" ht="15" customHeight="1" x14ac:dyDescent="0.25">
      <c r="A2957" s="75" t="str">
        <f t="shared" si="138"/>
        <v>LLIQDFIgnore</v>
      </c>
      <c r="B2957" s="75" t="str">
        <f>VLOOKUP(L2957,Mapping!D:F,3,0)</f>
        <v>Ignore</v>
      </c>
      <c r="C2957" s="75" t="str">
        <f>VLOOKUP(L2957,Mapping!D:G,4,0)</f>
        <v>Ignore</v>
      </c>
      <c r="D2957" s="78">
        <f t="shared" si="139"/>
        <v>2.7866060000000001E-3</v>
      </c>
      <c r="E2957" s="78">
        <f t="shared" si="140"/>
        <v>0</v>
      </c>
      <c r="F2957" s="76" t="str">
        <f>VLOOKUP(L2957,Mapping!D:H,5,0)</f>
        <v>AUM</v>
      </c>
      <c r="G2957" s="1" t="s">
        <v>648</v>
      </c>
      <c r="H2957" s="1" t="s">
        <v>503</v>
      </c>
      <c r="I2957" s="1" t="s">
        <v>507</v>
      </c>
      <c r="J2957" s="6">
        <v>140000</v>
      </c>
      <c r="K2957" s="1" t="s">
        <v>665</v>
      </c>
      <c r="L2957" s="6">
        <v>140122</v>
      </c>
      <c r="M2957" s="2">
        <v>0</v>
      </c>
      <c r="N2957" s="1" t="s">
        <v>1478</v>
      </c>
      <c r="O2957" s="1" t="s">
        <v>651</v>
      </c>
      <c r="P2957" s="2">
        <v>-27866.06</v>
      </c>
      <c r="Q2957" s="2">
        <v>0</v>
      </c>
      <c r="R2957" s="2">
        <v>0</v>
      </c>
      <c r="S2957" s="2">
        <v>27866.06</v>
      </c>
      <c r="T2957" s="2">
        <v>0</v>
      </c>
      <c r="U2957" s="2">
        <v>0</v>
      </c>
      <c r="V2957" s="2">
        <v>-27866.06</v>
      </c>
      <c r="W2957" s="2">
        <v>0</v>
      </c>
      <c r="X2957" s="2">
        <v>0</v>
      </c>
      <c r="Y2957" s="2">
        <v>27866.06</v>
      </c>
      <c r="Z2957" s="2">
        <v>0</v>
      </c>
      <c r="AA2957" s="2">
        <v>0</v>
      </c>
    </row>
    <row r="2958" spans="1:27" ht="15" customHeight="1" x14ac:dyDescent="0.25">
      <c r="A2958" s="75" t="str">
        <f t="shared" si="138"/>
        <v>LLIQDFIgnore</v>
      </c>
      <c r="B2958" s="75" t="str">
        <f>VLOOKUP(L2958,Mapping!D:F,3,0)</f>
        <v>Ignore</v>
      </c>
      <c r="C2958" s="75" t="str">
        <f>VLOOKUP(L2958,Mapping!D:G,4,0)</f>
        <v>Ignore</v>
      </c>
      <c r="D2958" s="78">
        <f t="shared" si="139"/>
        <v>1.47536E-3</v>
      </c>
      <c r="E2958" s="78">
        <f t="shared" si="140"/>
        <v>0</v>
      </c>
      <c r="F2958" s="76" t="str">
        <f>VLOOKUP(L2958,Mapping!D:H,5,0)</f>
        <v>AUM</v>
      </c>
      <c r="G2958" s="1" t="s">
        <v>648</v>
      </c>
      <c r="H2958" s="1" t="s">
        <v>503</v>
      </c>
      <c r="I2958" s="1" t="s">
        <v>507</v>
      </c>
      <c r="J2958" s="6">
        <v>140000</v>
      </c>
      <c r="K2958" s="1" t="s">
        <v>665</v>
      </c>
      <c r="L2958" s="6">
        <v>140166</v>
      </c>
      <c r="M2958" s="2">
        <v>0</v>
      </c>
      <c r="N2958" s="1" t="s">
        <v>1466</v>
      </c>
      <c r="O2958" s="1" t="s">
        <v>651</v>
      </c>
      <c r="P2958" s="2">
        <v>-14753.6</v>
      </c>
      <c r="Q2958" s="2">
        <v>0</v>
      </c>
      <c r="R2958" s="2">
        <v>0</v>
      </c>
      <c r="S2958" s="2">
        <v>14753.6</v>
      </c>
      <c r="T2958" s="2">
        <v>0</v>
      </c>
      <c r="U2958" s="2">
        <v>0</v>
      </c>
      <c r="V2958" s="2">
        <v>-14753.6</v>
      </c>
      <c r="W2958" s="2">
        <v>0</v>
      </c>
      <c r="X2958" s="2">
        <v>0</v>
      </c>
      <c r="Y2958" s="2">
        <v>14753.6</v>
      </c>
      <c r="Z2958" s="2">
        <v>0</v>
      </c>
      <c r="AA2958" s="2">
        <v>0</v>
      </c>
    </row>
    <row r="2959" spans="1:27" ht="15" customHeight="1" x14ac:dyDescent="0.25">
      <c r="A2959" s="75" t="str">
        <f t="shared" si="138"/>
        <v>LLIQDFIgnore</v>
      </c>
      <c r="B2959" s="75" t="str">
        <f>VLOOKUP(L2959,Mapping!D:F,3,0)</f>
        <v>Ignore</v>
      </c>
      <c r="C2959" s="75" t="str">
        <f>VLOOKUP(L2959,Mapping!D:G,4,0)</f>
        <v>Ignore</v>
      </c>
      <c r="D2959" s="78">
        <f t="shared" si="139"/>
        <v>5.6693199999999999E-2</v>
      </c>
      <c r="E2959" s="78">
        <f t="shared" si="140"/>
        <v>0</v>
      </c>
      <c r="F2959" s="76" t="str">
        <f>VLOOKUP(L2959,Mapping!D:H,5,0)</f>
        <v>AUM</v>
      </c>
      <c r="G2959" s="1" t="s">
        <v>648</v>
      </c>
      <c r="H2959" s="1" t="s">
        <v>503</v>
      </c>
      <c r="I2959" s="1" t="s">
        <v>507</v>
      </c>
      <c r="J2959" s="6">
        <v>140000</v>
      </c>
      <c r="K2959" s="1" t="s">
        <v>665</v>
      </c>
      <c r="L2959" s="6">
        <v>140167</v>
      </c>
      <c r="M2959" s="2">
        <v>0</v>
      </c>
      <c r="N2959" s="1" t="s">
        <v>1479</v>
      </c>
      <c r="O2959" s="1" t="s">
        <v>651</v>
      </c>
      <c r="P2959" s="2">
        <v>-566932</v>
      </c>
      <c r="Q2959" s="2">
        <v>0</v>
      </c>
      <c r="R2959" s="2">
        <v>0</v>
      </c>
      <c r="S2959" s="2">
        <v>566932</v>
      </c>
      <c r="T2959" s="2">
        <v>0</v>
      </c>
      <c r="U2959" s="2">
        <v>0</v>
      </c>
      <c r="V2959" s="2">
        <v>-566932</v>
      </c>
      <c r="W2959" s="2">
        <v>0</v>
      </c>
      <c r="X2959" s="2">
        <v>0</v>
      </c>
      <c r="Y2959" s="2">
        <v>566932</v>
      </c>
      <c r="Z2959" s="2">
        <v>0</v>
      </c>
      <c r="AA2959" s="2">
        <v>0</v>
      </c>
    </row>
    <row r="2960" spans="1:27" ht="15" customHeight="1" x14ac:dyDescent="0.25">
      <c r="A2960" s="75" t="str">
        <f t="shared" si="138"/>
        <v>LLIQDFIgnore</v>
      </c>
      <c r="B2960" s="75" t="str">
        <f>VLOOKUP(L2960,Mapping!D:F,3,0)</f>
        <v>Ignore</v>
      </c>
      <c r="C2960" s="75" t="str">
        <f>VLOOKUP(L2960,Mapping!D:G,4,0)</f>
        <v>Ignore</v>
      </c>
      <c r="D2960" s="78">
        <f t="shared" si="139"/>
        <v>3.7494660000000003E-3</v>
      </c>
      <c r="E2960" s="78">
        <f t="shared" si="140"/>
        <v>0</v>
      </c>
      <c r="F2960" s="76" t="str">
        <f>VLOOKUP(L2960,Mapping!D:H,5,0)</f>
        <v>AUM</v>
      </c>
      <c r="G2960" s="1" t="s">
        <v>648</v>
      </c>
      <c r="H2960" s="1" t="s">
        <v>503</v>
      </c>
      <c r="I2960" s="1" t="s">
        <v>507</v>
      </c>
      <c r="J2960" s="6">
        <v>140000</v>
      </c>
      <c r="K2960" s="1" t="s">
        <v>665</v>
      </c>
      <c r="L2960" s="6">
        <v>140168</v>
      </c>
      <c r="M2960" s="2">
        <v>0</v>
      </c>
      <c r="N2960" s="1" t="s">
        <v>1480</v>
      </c>
      <c r="O2960" s="1" t="s">
        <v>651</v>
      </c>
      <c r="P2960" s="2">
        <v>-37494.660000000003</v>
      </c>
      <c r="Q2960" s="2">
        <v>0</v>
      </c>
      <c r="R2960" s="2">
        <v>0</v>
      </c>
      <c r="S2960" s="2">
        <v>37494.660000000003</v>
      </c>
      <c r="T2960" s="2">
        <v>0</v>
      </c>
      <c r="U2960" s="2">
        <v>0</v>
      </c>
      <c r="V2960" s="2">
        <v>-37494.660000000003</v>
      </c>
      <c r="W2960" s="2">
        <v>0</v>
      </c>
      <c r="X2960" s="2">
        <v>0</v>
      </c>
      <c r="Y2960" s="2">
        <v>37494.660000000003</v>
      </c>
      <c r="Z2960" s="2">
        <v>0</v>
      </c>
      <c r="AA2960" s="2">
        <v>0</v>
      </c>
    </row>
    <row r="2961" spans="1:27" ht="15" customHeight="1" x14ac:dyDescent="0.25">
      <c r="A2961" s="75" t="str">
        <f t="shared" si="138"/>
        <v>LLIQDFIgnore</v>
      </c>
      <c r="B2961" s="75" t="str">
        <f>VLOOKUP(L2961,Mapping!D:F,3,0)</f>
        <v>Ignore</v>
      </c>
      <c r="C2961" s="75" t="str">
        <f>VLOOKUP(L2961,Mapping!D:G,4,0)</f>
        <v>Ignore</v>
      </c>
      <c r="D2961" s="78">
        <f t="shared" si="139"/>
        <v>0.183552675</v>
      </c>
      <c r="E2961" s="78">
        <f t="shared" si="140"/>
        <v>0</v>
      </c>
      <c r="F2961" s="76" t="str">
        <f>VLOOKUP(L2961,Mapping!D:H,5,0)</f>
        <v>AUM</v>
      </c>
      <c r="G2961" s="1" t="s">
        <v>648</v>
      </c>
      <c r="H2961" s="1" t="s">
        <v>503</v>
      </c>
      <c r="I2961" s="1" t="s">
        <v>507</v>
      </c>
      <c r="J2961" s="6">
        <v>140000</v>
      </c>
      <c r="K2961" s="1" t="s">
        <v>665</v>
      </c>
      <c r="L2961" s="6">
        <v>140183</v>
      </c>
      <c r="M2961" s="2">
        <v>0</v>
      </c>
      <c r="N2961" s="1" t="s">
        <v>1467</v>
      </c>
      <c r="O2961" s="1" t="s">
        <v>651</v>
      </c>
      <c r="P2961" s="2">
        <v>-1835526.75</v>
      </c>
      <c r="Q2961" s="2">
        <v>0</v>
      </c>
      <c r="R2961" s="2">
        <v>0</v>
      </c>
      <c r="S2961" s="2">
        <v>1835526.75</v>
      </c>
      <c r="T2961" s="2">
        <v>0</v>
      </c>
      <c r="U2961" s="2">
        <v>0</v>
      </c>
      <c r="V2961" s="2">
        <v>-1835526.75</v>
      </c>
      <c r="W2961" s="2">
        <v>0</v>
      </c>
      <c r="X2961" s="2">
        <v>0</v>
      </c>
      <c r="Y2961" s="2">
        <v>1835526.75</v>
      </c>
      <c r="Z2961" s="2">
        <v>0</v>
      </c>
      <c r="AA2961" s="2">
        <v>0</v>
      </c>
    </row>
    <row r="2962" spans="1:27" ht="15" customHeight="1" x14ac:dyDescent="0.25">
      <c r="A2962" s="75" t="str">
        <f t="shared" si="138"/>
        <v>LLIQDFIgnore</v>
      </c>
      <c r="B2962" s="75" t="str">
        <f>VLOOKUP(L2962,Mapping!D:F,3,0)</f>
        <v>Ignore</v>
      </c>
      <c r="C2962" s="75" t="str">
        <f>VLOOKUP(L2962,Mapping!D:G,4,0)</f>
        <v>Ignore</v>
      </c>
      <c r="D2962" s="78">
        <f t="shared" si="139"/>
        <v>1.4999999999999999E-2</v>
      </c>
      <c r="E2962" s="78">
        <f t="shared" si="140"/>
        <v>0</v>
      </c>
      <c r="F2962" s="76" t="str">
        <f>VLOOKUP(L2962,Mapping!D:H,5,0)</f>
        <v>AUM</v>
      </c>
      <c r="G2962" s="1" t="s">
        <v>648</v>
      </c>
      <c r="H2962" s="1" t="s">
        <v>503</v>
      </c>
      <c r="I2962" s="1" t="s">
        <v>507</v>
      </c>
      <c r="J2962" s="6">
        <v>140000</v>
      </c>
      <c r="K2962" s="1" t="s">
        <v>665</v>
      </c>
      <c r="L2962" s="6">
        <v>140311</v>
      </c>
      <c r="M2962" s="2">
        <v>0</v>
      </c>
      <c r="N2962" s="1" t="s">
        <v>1468</v>
      </c>
      <c r="O2962" s="1" t="s">
        <v>651</v>
      </c>
      <c r="P2962" s="2">
        <v>-150000</v>
      </c>
      <c r="Q2962" s="2">
        <v>0</v>
      </c>
      <c r="R2962" s="2">
        <v>0</v>
      </c>
      <c r="S2962" s="2">
        <v>150000</v>
      </c>
      <c r="T2962" s="2">
        <v>0</v>
      </c>
      <c r="U2962" s="2">
        <v>0</v>
      </c>
      <c r="V2962" s="2">
        <v>-150000</v>
      </c>
      <c r="W2962" s="2">
        <v>0</v>
      </c>
      <c r="X2962" s="2">
        <v>0</v>
      </c>
      <c r="Y2962" s="2">
        <v>150000</v>
      </c>
      <c r="Z2962" s="2">
        <v>0</v>
      </c>
      <c r="AA2962" s="2">
        <v>0</v>
      </c>
    </row>
    <row r="2963" spans="1:27" ht="15" customHeight="1" x14ac:dyDescent="0.25">
      <c r="A2963" s="75" t="str">
        <f t="shared" si="138"/>
        <v>LLIQDFIgnore</v>
      </c>
      <c r="B2963" s="75" t="str">
        <f>VLOOKUP(L2963,Mapping!D:F,3,0)</f>
        <v>Ignore</v>
      </c>
      <c r="C2963" s="75" t="str">
        <f>VLOOKUP(L2963,Mapping!D:G,4,0)</f>
        <v>Ignore</v>
      </c>
      <c r="D2963" s="78">
        <f t="shared" si="139"/>
        <v>4.0000000000000002E-4</v>
      </c>
      <c r="E2963" s="78">
        <f t="shared" si="140"/>
        <v>0</v>
      </c>
      <c r="F2963" s="76" t="str">
        <f>VLOOKUP(L2963,Mapping!D:H,5,0)</f>
        <v>AUM</v>
      </c>
      <c r="G2963" s="1" t="s">
        <v>648</v>
      </c>
      <c r="H2963" s="1" t="s">
        <v>503</v>
      </c>
      <c r="I2963" s="1" t="s">
        <v>507</v>
      </c>
      <c r="J2963" s="6">
        <v>140000</v>
      </c>
      <c r="K2963" s="1" t="s">
        <v>665</v>
      </c>
      <c r="L2963" s="6">
        <v>140366</v>
      </c>
      <c r="M2963" s="2">
        <v>0</v>
      </c>
      <c r="N2963" s="1" t="s">
        <v>1462</v>
      </c>
      <c r="O2963" s="1" t="s">
        <v>651</v>
      </c>
      <c r="P2963" s="2">
        <v>-4000</v>
      </c>
      <c r="Q2963" s="2">
        <v>0</v>
      </c>
      <c r="R2963" s="2">
        <v>0</v>
      </c>
      <c r="S2963" s="2">
        <v>4000</v>
      </c>
      <c r="T2963" s="2">
        <v>0</v>
      </c>
      <c r="U2963" s="2">
        <v>0</v>
      </c>
      <c r="V2963" s="2">
        <v>-4000</v>
      </c>
      <c r="W2963" s="2">
        <v>0</v>
      </c>
      <c r="X2963" s="2">
        <v>0</v>
      </c>
      <c r="Y2963" s="2">
        <v>4000</v>
      </c>
      <c r="Z2963" s="2">
        <v>0</v>
      </c>
      <c r="AA2963" s="2">
        <v>0</v>
      </c>
    </row>
    <row r="2964" spans="1:27" ht="15" customHeight="1" x14ac:dyDescent="0.25">
      <c r="A2964" s="75" t="str">
        <f t="shared" si="138"/>
        <v>LLIQDFIgnore</v>
      </c>
      <c r="B2964" s="75" t="str">
        <f>VLOOKUP(L2964,Mapping!D:F,3,0)</f>
        <v>Ignore</v>
      </c>
      <c r="C2964" s="75" t="str">
        <f>VLOOKUP(L2964,Mapping!D:G,4,0)</f>
        <v>Ignore</v>
      </c>
      <c r="D2964" s="78">
        <f t="shared" si="139"/>
        <v>0.36099685099999995</v>
      </c>
      <c r="E2964" s="78">
        <f t="shared" si="140"/>
        <v>0</v>
      </c>
      <c r="F2964" s="76" t="str">
        <f>VLOOKUP(L2964,Mapping!D:H,5,0)</f>
        <v>AUM</v>
      </c>
      <c r="G2964" s="1" t="s">
        <v>648</v>
      </c>
      <c r="H2964" s="1" t="s">
        <v>503</v>
      </c>
      <c r="I2964" s="1" t="s">
        <v>507</v>
      </c>
      <c r="J2964" s="6">
        <v>140000</v>
      </c>
      <c r="K2964" s="1" t="s">
        <v>665</v>
      </c>
      <c r="L2964" s="6">
        <v>140375</v>
      </c>
      <c r="M2964" s="2">
        <v>0</v>
      </c>
      <c r="N2964" s="1" t="s">
        <v>1456</v>
      </c>
      <c r="O2964" s="1" t="s">
        <v>651</v>
      </c>
      <c r="P2964" s="2">
        <v>-3609968.51</v>
      </c>
      <c r="Q2964" s="2">
        <v>0</v>
      </c>
      <c r="R2964" s="2">
        <v>0</v>
      </c>
      <c r="S2964" s="2">
        <v>3609968.51</v>
      </c>
      <c r="T2964" s="2">
        <v>0</v>
      </c>
      <c r="U2964" s="2">
        <v>0</v>
      </c>
      <c r="V2964" s="2">
        <v>-3609968.51</v>
      </c>
      <c r="W2964" s="2">
        <v>0</v>
      </c>
      <c r="X2964" s="2">
        <v>0</v>
      </c>
      <c r="Y2964" s="2">
        <v>3609968.51</v>
      </c>
      <c r="Z2964" s="2">
        <v>0</v>
      </c>
      <c r="AA2964" s="2">
        <v>0</v>
      </c>
    </row>
    <row r="2965" spans="1:27" ht="15" customHeight="1" x14ac:dyDescent="0.25">
      <c r="A2965" s="75" t="str">
        <f t="shared" si="138"/>
        <v>LLIQDFIgnore</v>
      </c>
      <c r="B2965" s="75" t="str">
        <f>VLOOKUP(L2965,Mapping!D:F,3,0)</f>
        <v>Ignore</v>
      </c>
      <c r="C2965" s="75" t="str">
        <f>VLOOKUP(L2965,Mapping!D:G,4,0)</f>
        <v>Ignore</v>
      </c>
      <c r="D2965" s="78">
        <f t="shared" si="139"/>
        <v>2E-3</v>
      </c>
      <c r="E2965" s="78">
        <f t="shared" si="140"/>
        <v>0</v>
      </c>
      <c r="F2965" s="76" t="str">
        <f>VLOOKUP(L2965,Mapping!D:H,5,0)</f>
        <v>AUM</v>
      </c>
      <c r="G2965" s="1" t="s">
        <v>648</v>
      </c>
      <c r="H2965" s="1" t="s">
        <v>503</v>
      </c>
      <c r="I2965" s="1" t="s">
        <v>507</v>
      </c>
      <c r="J2965" s="6">
        <v>140000</v>
      </c>
      <c r="K2965" s="1" t="s">
        <v>665</v>
      </c>
      <c r="L2965" s="6">
        <v>140390</v>
      </c>
      <c r="M2965" s="2">
        <v>0</v>
      </c>
      <c r="N2965" s="1" t="s">
        <v>1481</v>
      </c>
      <c r="O2965" s="1" t="s">
        <v>651</v>
      </c>
      <c r="P2965" s="2">
        <v>-20000</v>
      </c>
      <c r="Q2965" s="2">
        <v>0</v>
      </c>
      <c r="R2965" s="2">
        <v>0</v>
      </c>
      <c r="S2965" s="2">
        <v>20000</v>
      </c>
      <c r="T2965" s="2">
        <v>0</v>
      </c>
      <c r="U2965" s="2">
        <v>0</v>
      </c>
      <c r="V2965" s="2">
        <v>-20000</v>
      </c>
      <c r="W2965" s="2">
        <v>0</v>
      </c>
      <c r="X2965" s="2">
        <v>0</v>
      </c>
      <c r="Y2965" s="2">
        <v>20000</v>
      </c>
      <c r="Z2965" s="2">
        <v>0</v>
      </c>
      <c r="AA2965" s="2">
        <v>0</v>
      </c>
    </row>
    <row r="2966" spans="1:27" ht="15" customHeight="1" x14ac:dyDescent="0.25">
      <c r="A2966" s="75" t="str">
        <f t="shared" si="138"/>
        <v>LLIQDFIgnore</v>
      </c>
      <c r="B2966" s="75" t="str">
        <f>VLOOKUP(L2966,Mapping!D:F,3,0)</f>
        <v>Ignore</v>
      </c>
      <c r="C2966" s="75" t="str">
        <f>VLOOKUP(L2966,Mapping!D:G,4,0)</f>
        <v>Ignore</v>
      </c>
      <c r="D2966" s="78">
        <f t="shared" si="139"/>
        <v>3.5618770000000006E-3</v>
      </c>
      <c r="E2966" s="78">
        <f t="shared" si="140"/>
        <v>0</v>
      </c>
      <c r="F2966" s="76" t="str">
        <f>VLOOKUP(L2966,Mapping!D:H,5,0)</f>
        <v>AUM</v>
      </c>
      <c r="G2966" s="1" t="s">
        <v>648</v>
      </c>
      <c r="H2966" s="1" t="s">
        <v>503</v>
      </c>
      <c r="I2966" s="1" t="s">
        <v>507</v>
      </c>
      <c r="J2966" s="6">
        <v>140000</v>
      </c>
      <c r="K2966" s="1" t="s">
        <v>665</v>
      </c>
      <c r="L2966" s="6">
        <v>140415</v>
      </c>
      <c r="M2966" s="2">
        <v>0</v>
      </c>
      <c r="N2966" s="1" t="s">
        <v>1482</v>
      </c>
      <c r="O2966" s="1" t="s">
        <v>651</v>
      </c>
      <c r="P2966" s="2">
        <v>-35618.770000000004</v>
      </c>
      <c r="Q2966" s="2">
        <v>0</v>
      </c>
      <c r="R2966" s="2">
        <v>0</v>
      </c>
      <c r="S2966" s="2">
        <v>35618.770000000004</v>
      </c>
      <c r="T2966" s="2">
        <v>0</v>
      </c>
      <c r="U2966" s="2">
        <v>0</v>
      </c>
      <c r="V2966" s="2">
        <v>-35618.770000000004</v>
      </c>
      <c r="W2966" s="2">
        <v>0</v>
      </c>
      <c r="X2966" s="2">
        <v>0</v>
      </c>
      <c r="Y2966" s="2">
        <v>35618.770000000004</v>
      </c>
      <c r="Z2966" s="2">
        <v>0</v>
      </c>
      <c r="AA2966" s="2">
        <v>0</v>
      </c>
    </row>
    <row r="2967" spans="1:27" ht="15" customHeight="1" x14ac:dyDescent="0.25">
      <c r="A2967" s="75" t="str">
        <f t="shared" si="138"/>
        <v>LLIQDFIgnore</v>
      </c>
      <c r="B2967" s="75" t="str">
        <f>VLOOKUP(L2967,Mapping!D:F,3,0)</f>
        <v>Ignore</v>
      </c>
      <c r="C2967" s="75" t="str">
        <f>VLOOKUP(L2967,Mapping!D:G,4,0)</f>
        <v>Ignore</v>
      </c>
      <c r="D2967" s="78">
        <f t="shared" si="139"/>
        <v>0</v>
      </c>
      <c r="E2967" s="78">
        <f t="shared" si="140"/>
        <v>-0.17</v>
      </c>
      <c r="F2967" s="76" t="str">
        <f>VLOOKUP(L2967,Mapping!D:H,5,0)</f>
        <v>AUM</v>
      </c>
      <c r="G2967" s="1" t="s">
        <v>648</v>
      </c>
      <c r="H2967" s="1" t="s">
        <v>503</v>
      </c>
      <c r="I2967" s="1" t="s">
        <v>507</v>
      </c>
      <c r="J2967" s="6">
        <v>140000</v>
      </c>
      <c r="K2967" s="1" t="s">
        <v>665</v>
      </c>
      <c r="L2967" s="6">
        <v>140419</v>
      </c>
      <c r="M2967" s="2">
        <v>0</v>
      </c>
      <c r="N2967" s="1" t="s">
        <v>947</v>
      </c>
      <c r="O2967" s="1" t="s">
        <v>651</v>
      </c>
      <c r="P2967" s="2">
        <v>-1700000</v>
      </c>
      <c r="Q2967" s="2">
        <v>0</v>
      </c>
      <c r="R2967" s="2">
        <v>0</v>
      </c>
      <c r="S2967" s="2">
        <v>0</v>
      </c>
      <c r="T2967" s="2">
        <v>-1700000</v>
      </c>
      <c r="U2967" s="2">
        <v>0</v>
      </c>
      <c r="V2967" s="2">
        <v>-1700000</v>
      </c>
      <c r="W2967" s="2">
        <v>0</v>
      </c>
      <c r="X2967" s="2">
        <v>0</v>
      </c>
      <c r="Y2967" s="2">
        <v>0</v>
      </c>
      <c r="Z2967" s="2">
        <v>-1700000</v>
      </c>
      <c r="AA2967" s="2">
        <v>0</v>
      </c>
    </row>
    <row r="2968" spans="1:27" ht="15" customHeight="1" x14ac:dyDescent="0.25">
      <c r="A2968" s="75" t="str">
        <f t="shared" si="138"/>
        <v>LLIQDFIgnore</v>
      </c>
      <c r="B2968" s="75" t="str">
        <f>VLOOKUP(L2968,Mapping!D:F,3,0)</f>
        <v>Ignore</v>
      </c>
      <c r="C2968" s="75" t="str">
        <f>VLOOKUP(L2968,Mapping!D:G,4,0)</f>
        <v>Ignore</v>
      </c>
      <c r="D2968" s="78">
        <f t="shared" si="139"/>
        <v>0.96801805099999993</v>
      </c>
      <c r="E2968" s="78">
        <f t="shared" si="140"/>
        <v>-0.55125750399999995</v>
      </c>
      <c r="F2968" s="76" t="str">
        <f>VLOOKUP(L2968,Mapping!D:H,5,0)</f>
        <v>AUM</v>
      </c>
      <c r="G2968" s="1" t="s">
        <v>648</v>
      </c>
      <c r="H2968" s="1" t="s">
        <v>503</v>
      </c>
      <c r="I2968" s="1" t="s">
        <v>507</v>
      </c>
      <c r="J2968" s="6">
        <v>140000</v>
      </c>
      <c r="K2968" s="1" t="s">
        <v>665</v>
      </c>
      <c r="L2968" s="6">
        <v>140500</v>
      </c>
      <c r="M2968" s="2">
        <v>0</v>
      </c>
      <c r="N2968" s="1" t="s">
        <v>670</v>
      </c>
      <c r="O2968" s="1" t="s">
        <v>651</v>
      </c>
      <c r="P2968" s="2">
        <v>-15192755.550000001</v>
      </c>
      <c r="Q2968" s="2">
        <v>0</v>
      </c>
      <c r="R2968" s="2">
        <v>0</v>
      </c>
      <c r="S2968" s="2">
        <v>9680180.5099999998</v>
      </c>
      <c r="T2968" s="2">
        <v>-5512575.04</v>
      </c>
      <c r="U2968" s="2">
        <v>0</v>
      </c>
      <c r="V2968" s="2">
        <v>-15192755.550000001</v>
      </c>
      <c r="W2968" s="2">
        <v>0</v>
      </c>
      <c r="X2968" s="2">
        <v>0</v>
      </c>
      <c r="Y2968" s="2">
        <v>9680180.5099999998</v>
      </c>
      <c r="Z2968" s="2">
        <v>-5512575.04</v>
      </c>
      <c r="AA2968" s="2">
        <v>0</v>
      </c>
    </row>
    <row r="2969" spans="1:27" ht="15" customHeight="1" x14ac:dyDescent="0.25">
      <c r="A2969" s="75" t="str">
        <f t="shared" si="138"/>
        <v>LLIQDFIgnore</v>
      </c>
      <c r="B2969" s="75" t="str">
        <f>VLOOKUP(L2969,Mapping!D:F,3,0)</f>
        <v>Ignore</v>
      </c>
      <c r="C2969" s="75" t="str">
        <f>VLOOKUP(L2969,Mapping!D:G,4,0)</f>
        <v>Ignore</v>
      </c>
      <c r="D2969" s="78">
        <f t="shared" si="139"/>
        <v>0.10589137700000001</v>
      </c>
      <c r="E2969" s="78">
        <f t="shared" si="140"/>
        <v>0</v>
      </c>
      <c r="F2969" s="76" t="str">
        <f>VLOOKUP(L2969,Mapping!D:H,5,0)</f>
        <v>AUM</v>
      </c>
      <c r="G2969" s="1" t="s">
        <v>648</v>
      </c>
      <c r="H2969" s="1" t="s">
        <v>503</v>
      </c>
      <c r="I2969" s="1" t="s">
        <v>507</v>
      </c>
      <c r="J2969" s="6">
        <v>140000</v>
      </c>
      <c r="K2969" s="1" t="s">
        <v>665</v>
      </c>
      <c r="L2969" s="6">
        <v>140520</v>
      </c>
      <c r="M2969" s="2">
        <v>0</v>
      </c>
      <c r="N2969" s="1" t="s">
        <v>1483</v>
      </c>
      <c r="O2969" s="1" t="s">
        <v>651</v>
      </c>
      <c r="P2969" s="2">
        <v>-1058913.77</v>
      </c>
      <c r="Q2969" s="2">
        <v>0</v>
      </c>
      <c r="R2969" s="2">
        <v>0</v>
      </c>
      <c r="S2969" s="2">
        <v>1058913.77</v>
      </c>
      <c r="T2969" s="2">
        <v>0</v>
      </c>
      <c r="U2969" s="2">
        <v>0</v>
      </c>
      <c r="V2969" s="2">
        <v>-1058913.77</v>
      </c>
      <c r="W2969" s="2">
        <v>0</v>
      </c>
      <c r="X2969" s="2">
        <v>0</v>
      </c>
      <c r="Y2969" s="2">
        <v>1058913.77</v>
      </c>
      <c r="Z2969" s="2">
        <v>0</v>
      </c>
      <c r="AA2969" s="2">
        <v>0</v>
      </c>
    </row>
    <row r="2970" spans="1:27" ht="15" customHeight="1" x14ac:dyDescent="0.25">
      <c r="A2970" s="75" t="str">
        <f t="shared" si="138"/>
        <v>LLIQDFIgnore</v>
      </c>
      <c r="B2970" s="75" t="str">
        <f>VLOOKUP(L2970,Mapping!D:F,3,0)</f>
        <v>Ignore</v>
      </c>
      <c r="C2970" s="75" t="str">
        <f>VLOOKUP(L2970,Mapping!D:G,4,0)</f>
        <v>Ignore</v>
      </c>
      <c r="D2970" s="78">
        <f t="shared" si="139"/>
        <v>7.1570864999999997E-2</v>
      </c>
      <c r="E2970" s="78">
        <f t="shared" si="140"/>
        <v>0</v>
      </c>
      <c r="F2970" s="76" t="str">
        <f>VLOOKUP(L2970,Mapping!D:H,5,0)</f>
        <v>AUM</v>
      </c>
      <c r="G2970" s="1" t="s">
        <v>648</v>
      </c>
      <c r="H2970" s="1" t="s">
        <v>503</v>
      </c>
      <c r="I2970" s="1" t="s">
        <v>507</v>
      </c>
      <c r="J2970" s="6">
        <v>140000</v>
      </c>
      <c r="K2970" s="1" t="s">
        <v>665</v>
      </c>
      <c r="L2970" s="6">
        <v>140527</v>
      </c>
      <c r="M2970" s="2">
        <v>0</v>
      </c>
      <c r="N2970" s="1" t="s">
        <v>1469</v>
      </c>
      <c r="O2970" s="1" t="s">
        <v>651</v>
      </c>
      <c r="P2970" s="2">
        <v>-715708.65</v>
      </c>
      <c r="Q2970" s="2">
        <v>0</v>
      </c>
      <c r="R2970" s="2">
        <v>0</v>
      </c>
      <c r="S2970" s="2">
        <v>715708.65</v>
      </c>
      <c r="T2970" s="2">
        <v>0</v>
      </c>
      <c r="U2970" s="2">
        <v>0</v>
      </c>
      <c r="V2970" s="2">
        <v>-715708.65</v>
      </c>
      <c r="W2970" s="2">
        <v>0</v>
      </c>
      <c r="X2970" s="2">
        <v>0</v>
      </c>
      <c r="Y2970" s="2">
        <v>715708.65</v>
      </c>
      <c r="Z2970" s="2">
        <v>0</v>
      </c>
      <c r="AA2970" s="2">
        <v>0</v>
      </c>
    </row>
    <row r="2971" spans="1:27" ht="15" customHeight="1" x14ac:dyDescent="0.25">
      <c r="A2971" s="75" t="str">
        <f t="shared" si="138"/>
        <v>LLIQDFIgnore</v>
      </c>
      <c r="B2971" s="75" t="str">
        <f>VLOOKUP(L2971,Mapping!D:F,3,0)</f>
        <v>Ignore</v>
      </c>
      <c r="C2971" s="75" t="str">
        <f>VLOOKUP(L2971,Mapping!D:G,4,0)</f>
        <v>Ignore</v>
      </c>
      <c r="D2971" s="78">
        <f t="shared" si="139"/>
        <v>7.1373839999999992E-3</v>
      </c>
      <c r="E2971" s="78">
        <f t="shared" si="140"/>
        <v>0</v>
      </c>
      <c r="F2971" s="76" t="str">
        <f>VLOOKUP(L2971,Mapping!D:H,5,0)</f>
        <v>AUM</v>
      </c>
      <c r="G2971" s="1" t="s">
        <v>648</v>
      </c>
      <c r="H2971" s="1" t="s">
        <v>503</v>
      </c>
      <c r="I2971" s="1" t="s">
        <v>507</v>
      </c>
      <c r="J2971" s="6">
        <v>140000</v>
      </c>
      <c r="K2971" s="1" t="s">
        <v>665</v>
      </c>
      <c r="L2971" s="6">
        <v>140540</v>
      </c>
      <c r="M2971" s="2">
        <v>0</v>
      </c>
      <c r="N2971" s="1" t="s">
        <v>1457</v>
      </c>
      <c r="O2971" s="1" t="s">
        <v>651</v>
      </c>
      <c r="P2971" s="2">
        <v>-71373.84</v>
      </c>
      <c r="Q2971" s="2">
        <v>0</v>
      </c>
      <c r="R2971" s="2">
        <v>0</v>
      </c>
      <c r="S2971" s="2">
        <v>71373.84</v>
      </c>
      <c r="T2971" s="2">
        <v>0</v>
      </c>
      <c r="U2971" s="2">
        <v>0</v>
      </c>
      <c r="V2971" s="2">
        <v>-71373.84</v>
      </c>
      <c r="W2971" s="2">
        <v>0</v>
      </c>
      <c r="X2971" s="2">
        <v>0</v>
      </c>
      <c r="Y2971" s="2">
        <v>71373.84</v>
      </c>
      <c r="Z2971" s="2">
        <v>0</v>
      </c>
      <c r="AA2971" s="2">
        <v>0</v>
      </c>
    </row>
    <row r="2972" spans="1:27" ht="15" customHeight="1" x14ac:dyDescent="0.25">
      <c r="A2972" s="75" t="str">
        <f t="shared" si="138"/>
        <v>LLIQDFIgnore</v>
      </c>
      <c r="B2972" s="75" t="str">
        <f>VLOOKUP(L2972,Mapping!D:F,3,0)</f>
        <v>Ignore</v>
      </c>
      <c r="C2972" s="75" t="str">
        <f>VLOOKUP(L2972,Mapping!D:G,4,0)</f>
        <v>Ignore</v>
      </c>
      <c r="D2972" s="78">
        <f t="shared" si="139"/>
        <v>2.2032056000000001E-2</v>
      </c>
      <c r="E2972" s="78">
        <f t="shared" si="140"/>
        <v>0</v>
      </c>
      <c r="F2972" s="76" t="str">
        <f>VLOOKUP(L2972,Mapping!D:H,5,0)</f>
        <v>AUM</v>
      </c>
      <c r="G2972" s="1" t="s">
        <v>648</v>
      </c>
      <c r="H2972" s="1" t="s">
        <v>503</v>
      </c>
      <c r="I2972" s="1" t="s">
        <v>507</v>
      </c>
      <c r="J2972" s="6">
        <v>140000</v>
      </c>
      <c r="K2972" s="1" t="s">
        <v>665</v>
      </c>
      <c r="L2972" s="6">
        <v>140548</v>
      </c>
      <c r="M2972" s="2">
        <v>0</v>
      </c>
      <c r="N2972" s="1" t="s">
        <v>1485</v>
      </c>
      <c r="O2972" s="1" t="s">
        <v>651</v>
      </c>
      <c r="P2972" s="2">
        <v>-220320.56</v>
      </c>
      <c r="Q2972" s="2">
        <v>0</v>
      </c>
      <c r="R2972" s="2">
        <v>0</v>
      </c>
      <c r="S2972" s="2">
        <v>220320.56</v>
      </c>
      <c r="T2972" s="2">
        <v>0</v>
      </c>
      <c r="U2972" s="2">
        <v>0</v>
      </c>
      <c r="V2972" s="2">
        <v>-220320.56</v>
      </c>
      <c r="W2972" s="2">
        <v>0</v>
      </c>
      <c r="X2972" s="2">
        <v>0</v>
      </c>
      <c r="Y2972" s="2">
        <v>220320.56</v>
      </c>
      <c r="Z2972" s="2">
        <v>0</v>
      </c>
      <c r="AA2972" s="2">
        <v>0</v>
      </c>
    </row>
    <row r="2973" spans="1:27" ht="15" customHeight="1" x14ac:dyDescent="0.25">
      <c r="A2973" s="75" t="str">
        <f t="shared" si="138"/>
        <v>LLIQDFIgnore</v>
      </c>
      <c r="B2973" s="75" t="str">
        <f>VLOOKUP(L2973,Mapping!D:F,3,0)</f>
        <v>Ignore</v>
      </c>
      <c r="C2973" s="75" t="str">
        <f>VLOOKUP(L2973,Mapping!D:G,4,0)</f>
        <v>Ignore</v>
      </c>
      <c r="D2973" s="78">
        <f t="shared" si="139"/>
        <v>4.8571000000000004E-4</v>
      </c>
      <c r="E2973" s="78">
        <f t="shared" si="140"/>
        <v>0</v>
      </c>
      <c r="F2973" s="76" t="str">
        <f>VLOOKUP(L2973,Mapping!D:H,5,0)</f>
        <v>AUM</v>
      </c>
      <c r="G2973" s="1" t="s">
        <v>648</v>
      </c>
      <c r="H2973" s="1" t="s">
        <v>503</v>
      </c>
      <c r="I2973" s="1" t="s">
        <v>507</v>
      </c>
      <c r="J2973" s="6">
        <v>140000</v>
      </c>
      <c r="K2973" s="1" t="s">
        <v>665</v>
      </c>
      <c r="L2973" s="6">
        <v>140549</v>
      </c>
      <c r="M2973" s="2">
        <v>0</v>
      </c>
      <c r="N2973" s="1" t="s">
        <v>1477</v>
      </c>
      <c r="O2973" s="1" t="s">
        <v>651</v>
      </c>
      <c r="P2973" s="2">
        <v>-4857.1000000000004</v>
      </c>
      <c r="Q2973" s="2">
        <v>0</v>
      </c>
      <c r="R2973" s="2">
        <v>0</v>
      </c>
      <c r="S2973" s="2">
        <v>4857.1000000000004</v>
      </c>
      <c r="T2973" s="2">
        <v>0</v>
      </c>
      <c r="U2973" s="2">
        <v>0</v>
      </c>
      <c r="V2973" s="2">
        <v>-4857.1000000000004</v>
      </c>
      <c r="W2973" s="2">
        <v>0</v>
      </c>
      <c r="X2973" s="2">
        <v>0</v>
      </c>
      <c r="Y2973" s="2">
        <v>4857.1000000000004</v>
      </c>
      <c r="Z2973" s="2">
        <v>0</v>
      </c>
      <c r="AA2973" s="2">
        <v>0</v>
      </c>
    </row>
    <row r="2974" spans="1:27" ht="15" customHeight="1" x14ac:dyDescent="0.25">
      <c r="A2974" s="75" t="str">
        <f t="shared" si="138"/>
        <v>LLIQDFIgnore</v>
      </c>
      <c r="B2974" s="75" t="str">
        <f>VLOOKUP(L2974,Mapping!D:F,3,0)</f>
        <v>Ignore</v>
      </c>
      <c r="C2974" s="75" t="str">
        <f>VLOOKUP(L2974,Mapping!D:G,4,0)</f>
        <v>Ignore</v>
      </c>
      <c r="D2974" s="78">
        <f t="shared" si="139"/>
        <v>-4.9442900000000001E-4</v>
      </c>
      <c r="E2974" s="78">
        <f t="shared" si="140"/>
        <v>-2.7971569999999998E-3</v>
      </c>
      <c r="F2974" s="76" t="str">
        <f>VLOOKUP(L2974,Mapping!D:H,5,0)</f>
        <v>AUM</v>
      </c>
      <c r="G2974" s="1" t="s">
        <v>648</v>
      </c>
      <c r="H2974" s="1" t="s">
        <v>503</v>
      </c>
      <c r="I2974" s="1" t="s">
        <v>507</v>
      </c>
      <c r="J2974" s="6">
        <v>140000</v>
      </c>
      <c r="K2974" s="1" t="s">
        <v>665</v>
      </c>
      <c r="L2974" s="6">
        <v>140551</v>
      </c>
      <c r="M2974" s="2">
        <v>0</v>
      </c>
      <c r="N2974" s="1" t="s">
        <v>1018</v>
      </c>
      <c r="O2974" s="1" t="s">
        <v>651</v>
      </c>
      <c r="P2974" s="2">
        <v>-23027.279999999999</v>
      </c>
      <c r="Q2974" s="2">
        <v>0</v>
      </c>
      <c r="R2974" s="2">
        <v>-4944.29</v>
      </c>
      <c r="S2974" s="2">
        <v>0</v>
      </c>
      <c r="T2974" s="2">
        <v>-27971.57</v>
      </c>
      <c r="U2974" s="2">
        <v>0</v>
      </c>
      <c r="V2974" s="2">
        <v>-23027.279999999999</v>
      </c>
      <c r="W2974" s="2">
        <v>0</v>
      </c>
      <c r="X2974" s="2">
        <v>-4944.29</v>
      </c>
      <c r="Y2974" s="2">
        <v>0</v>
      </c>
      <c r="Z2974" s="2">
        <v>-27971.57</v>
      </c>
      <c r="AA2974" s="2">
        <v>0</v>
      </c>
    </row>
    <row r="2975" spans="1:27" ht="15" customHeight="1" x14ac:dyDescent="0.25">
      <c r="A2975" s="75" t="str">
        <f t="shared" si="138"/>
        <v>LLIQDFIgnore</v>
      </c>
      <c r="B2975" s="75" t="str">
        <f>VLOOKUP(L2975,Mapping!D:F,3,0)</f>
        <v>Ignore</v>
      </c>
      <c r="C2975" s="75" t="str">
        <f>VLOOKUP(L2975,Mapping!D:G,4,0)</f>
        <v>Ignore</v>
      </c>
      <c r="D2975" s="78">
        <f t="shared" si="139"/>
        <v>-1.6601691859999999</v>
      </c>
      <c r="E2975" s="78">
        <f t="shared" si="140"/>
        <v>-10.2241324</v>
      </c>
      <c r="F2975" s="76" t="str">
        <f>VLOOKUP(L2975,Mapping!D:H,5,0)</f>
        <v>AUM</v>
      </c>
      <c r="G2975" s="1" t="s">
        <v>648</v>
      </c>
      <c r="H2975" s="1" t="s">
        <v>503</v>
      </c>
      <c r="I2975" s="1" t="s">
        <v>507</v>
      </c>
      <c r="J2975" s="6">
        <v>152000</v>
      </c>
      <c r="K2975" s="1" t="s">
        <v>671</v>
      </c>
      <c r="L2975" s="6">
        <v>152180</v>
      </c>
      <c r="M2975" s="2">
        <v>0</v>
      </c>
      <c r="N2975" s="1" t="s">
        <v>832</v>
      </c>
      <c r="O2975" s="1" t="s">
        <v>651</v>
      </c>
      <c r="P2975" s="2">
        <v>-85639632.140000001</v>
      </c>
      <c r="Q2975" s="2">
        <v>0</v>
      </c>
      <c r="R2975" s="2">
        <v>-16601691.859999999</v>
      </c>
      <c r="S2975" s="2">
        <v>0</v>
      </c>
      <c r="T2975" s="2">
        <v>-102241324</v>
      </c>
      <c r="U2975" s="2">
        <v>0</v>
      </c>
      <c r="V2975" s="2">
        <v>-85639632.140000001</v>
      </c>
      <c r="W2975" s="2">
        <v>0</v>
      </c>
      <c r="X2975" s="2">
        <v>-16601691.859999999</v>
      </c>
      <c r="Y2975" s="2">
        <v>0</v>
      </c>
      <c r="Z2975" s="2">
        <v>-102241324</v>
      </c>
      <c r="AA2975" s="2">
        <v>0</v>
      </c>
    </row>
    <row r="2976" spans="1:27" ht="15" customHeight="1" x14ac:dyDescent="0.25">
      <c r="A2976" s="75" t="str">
        <f t="shared" si="138"/>
        <v>LLIQDFIgnore</v>
      </c>
      <c r="B2976" s="75" t="str">
        <f>VLOOKUP(L2976,Mapping!D:F,3,0)</f>
        <v>Ignore</v>
      </c>
      <c r="C2976" s="75" t="str">
        <f>VLOOKUP(L2976,Mapping!D:G,4,0)</f>
        <v>Ignore</v>
      </c>
      <c r="D2976" s="78">
        <f t="shared" si="139"/>
        <v>-0.99289810000000001</v>
      </c>
      <c r="E2976" s="78">
        <f t="shared" si="140"/>
        <v>-1.0390604999999999</v>
      </c>
      <c r="F2976" s="76" t="str">
        <f>VLOOKUP(L2976,Mapping!D:H,5,0)</f>
        <v>AUM</v>
      </c>
      <c r="G2976" s="1" t="s">
        <v>648</v>
      </c>
      <c r="H2976" s="1" t="s">
        <v>503</v>
      </c>
      <c r="I2976" s="1" t="s">
        <v>507</v>
      </c>
      <c r="J2976" s="6">
        <v>152000</v>
      </c>
      <c r="K2976" s="1" t="s">
        <v>671</v>
      </c>
      <c r="L2976" s="6">
        <v>152181</v>
      </c>
      <c r="M2976" s="2">
        <v>0</v>
      </c>
      <c r="N2976" s="1" t="s">
        <v>833</v>
      </c>
      <c r="O2976" s="1" t="s">
        <v>651</v>
      </c>
      <c r="P2976" s="2">
        <v>-461624</v>
      </c>
      <c r="Q2976" s="2">
        <v>0</v>
      </c>
      <c r="R2976" s="2">
        <v>-9928981</v>
      </c>
      <c r="S2976" s="2">
        <v>0</v>
      </c>
      <c r="T2976" s="2">
        <v>-10390605</v>
      </c>
      <c r="U2976" s="2">
        <v>0</v>
      </c>
      <c r="V2976" s="2">
        <v>-461624</v>
      </c>
      <c r="W2976" s="2">
        <v>0</v>
      </c>
      <c r="X2976" s="2">
        <v>-9928981</v>
      </c>
      <c r="Y2976" s="2">
        <v>0</v>
      </c>
      <c r="Z2976" s="2">
        <v>-10390605</v>
      </c>
      <c r="AA2976" s="2">
        <v>0</v>
      </c>
    </row>
    <row r="2977" spans="1:27" ht="15" customHeight="1" x14ac:dyDescent="0.25">
      <c r="A2977" s="75" t="str">
        <f t="shared" si="138"/>
        <v>LLIQDFIgnore</v>
      </c>
      <c r="B2977" s="75" t="str">
        <f>VLOOKUP(L2977,Mapping!D:F,3,0)</f>
        <v>Ignore</v>
      </c>
      <c r="C2977" s="75" t="str">
        <f>VLOOKUP(L2977,Mapping!D:G,4,0)</f>
        <v>Ignore</v>
      </c>
      <c r="D2977" s="78">
        <f t="shared" si="139"/>
        <v>0</v>
      </c>
      <c r="E2977" s="78">
        <f t="shared" si="140"/>
        <v>-3.6899999999999998E-7</v>
      </c>
      <c r="F2977" s="76" t="str">
        <f>VLOOKUP(L2977,Mapping!D:H,5,0)</f>
        <v>AUM</v>
      </c>
      <c r="G2977" s="1" t="s">
        <v>648</v>
      </c>
      <c r="H2977" s="1" t="s">
        <v>503</v>
      </c>
      <c r="I2977" s="1" t="s">
        <v>507</v>
      </c>
      <c r="J2977" s="6">
        <v>152000</v>
      </c>
      <c r="K2977" s="1" t="s">
        <v>671</v>
      </c>
      <c r="L2977" s="6">
        <v>152232</v>
      </c>
      <c r="M2977" s="2">
        <v>0</v>
      </c>
      <c r="N2977" s="1" t="s">
        <v>675</v>
      </c>
      <c r="O2977" s="1" t="s">
        <v>651</v>
      </c>
      <c r="P2977" s="2">
        <v>-3.69</v>
      </c>
      <c r="Q2977" s="2">
        <v>0</v>
      </c>
      <c r="R2977" s="2">
        <v>0</v>
      </c>
      <c r="S2977" s="2">
        <v>0</v>
      </c>
      <c r="T2977" s="2">
        <v>-3.69</v>
      </c>
      <c r="U2977" s="2">
        <v>0</v>
      </c>
      <c r="V2977" s="2">
        <v>-3.69</v>
      </c>
      <c r="W2977" s="2">
        <v>0</v>
      </c>
      <c r="X2977" s="2">
        <v>0</v>
      </c>
      <c r="Y2977" s="2">
        <v>0</v>
      </c>
      <c r="Z2977" s="2">
        <v>-3.69</v>
      </c>
      <c r="AA2977" s="2">
        <v>0</v>
      </c>
    </row>
    <row r="2978" spans="1:27" ht="15" customHeight="1" x14ac:dyDescent="0.25">
      <c r="A2978" s="75" t="str">
        <f t="shared" si="138"/>
        <v>LLIQDFIgnore</v>
      </c>
      <c r="B2978" s="75" t="str">
        <f>VLOOKUP(L2978,Mapping!D:F,3,0)</f>
        <v>Ignore</v>
      </c>
      <c r="C2978" s="75" t="str">
        <f>VLOOKUP(L2978,Mapping!D:G,4,0)</f>
        <v>Ignore</v>
      </c>
      <c r="D2978" s="78">
        <f t="shared" si="139"/>
        <v>-0.24549484999999999</v>
      </c>
      <c r="E2978" s="78">
        <f t="shared" si="140"/>
        <v>-0.54881200099999994</v>
      </c>
      <c r="F2978" s="76" t="str">
        <f>VLOOKUP(L2978,Mapping!D:H,5,0)</f>
        <v>AUM</v>
      </c>
      <c r="G2978" s="1" t="s">
        <v>648</v>
      </c>
      <c r="H2978" s="1" t="s">
        <v>503</v>
      </c>
      <c r="I2978" s="1" t="s">
        <v>507</v>
      </c>
      <c r="J2978" s="6">
        <v>152000</v>
      </c>
      <c r="K2978" s="1" t="s">
        <v>671</v>
      </c>
      <c r="L2978" s="6">
        <v>152248</v>
      </c>
      <c r="M2978" s="2">
        <v>0</v>
      </c>
      <c r="N2978" s="1" t="s">
        <v>676</v>
      </c>
      <c r="O2978" s="1" t="s">
        <v>651</v>
      </c>
      <c r="P2978" s="2">
        <v>-3033171.51</v>
      </c>
      <c r="Q2978" s="2">
        <v>0</v>
      </c>
      <c r="R2978" s="2">
        <v>-2454948.5</v>
      </c>
      <c r="S2978" s="2">
        <v>0</v>
      </c>
      <c r="T2978" s="2">
        <v>-5488120.0099999998</v>
      </c>
      <c r="U2978" s="2">
        <v>0</v>
      </c>
      <c r="V2978" s="2">
        <v>-3033171.51</v>
      </c>
      <c r="W2978" s="2">
        <v>0</v>
      </c>
      <c r="X2978" s="2">
        <v>-2454948.5</v>
      </c>
      <c r="Y2978" s="2">
        <v>0</v>
      </c>
      <c r="Z2978" s="2">
        <v>-5488120.0099999998</v>
      </c>
      <c r="AA2978" s="2">
        <v>0</v>
      </c>
    </row>
    <row r="2979" spans="1:27" ht="15" customHeight="1" x14ac:dyDescent="0.25">
      <c r="A2979" s="75" t="str">
        <f t="shared" si="138"/>
        <v>LLIQDFIgnore</v>
      </c>
      <c r="B2979" s="75" t="str">
        <f>VLOOKUP(L2979,Mapping!D:F,3,0)</f>
        <v>Ignore</v>
      </c>
      <c r="C2979" s="75" t="str">
        <f>VLOOKUP(L2979,Mapping!D:G,4,0)</f>
        <v>Ignore</v>
      </c>
      <c r="D2979" s="78">
        <f t="shared" si="139"/>
        <v>3.7048631109999999</v>
      </c>
      <c r="E2979" s="78">
        <f t="shared" si="140"/>
        <v>-1.5708949999999999</v>
      </c>
      <c r="F2979" s="76" t="str">
        <f>VLOOKUP(L2979,Mapping!D:H,5,0)</f>
        <v>AUM</v>
      </c>
      <c r="G2979" s="1" t="s">
        <v>648</v>
      </c>
      <c r="H2979" s="1" t="s">
        <v>503</v>
      </c>
      <c r="I2979" s="1" t="s">
        <v>507</v>
      </c>
      <c r="J2979" s="6">
        <v>152000</v>
      </c>
      <c r="K2979" s="1" t="s">
        <v>671</v>
      </c>
      <c r="L2979" s="6">
        <v>153001</v>
      </c>
      <c r="M2979" s="2">
        <v>0</v>
      </c>
      <c r="N2979" s="1" t="s">
        <v>876</v>
      </c>
      <c r="O2979" s="1" t="s">
        <v>651</v>
      </c>
      <c r="P2979" s="2">
        <v>-52757581.109999999</v>
      </c>
      <c r="Q2979" s="2">
        <v>0</v>
      </c>
      <c r="R2979" s="2">
        <v>0</v>
      </c>
      <c r="S2979" s="2">
        <v>37048631.109999999</v>
      </c>
      <c r="T2979" s="2">
        <v>-15708950</v>
      </c>
      <c r="U2979" s="2">
        <v>0</v>
      </c>
      <c r="V2979" s="2">
        <v>-52757581.109999999</v>
      </c>
      <c r="W2979" s="2">
        <v>0</v>
      </c>
      <c r="X2979" s="2">
        <v>0</v>
      </c>
      <c r="Y2979" s="2">
        <v>37048631.109999999</v>
      </c>
      <c r="Z2979" s="2">
        <v>-15708950</v>
      </c>
      <c r="AA2979" s="2">
        <v>0</v>
      </c>
    </row>
    <row r="2980" spans="1:27" ht="15" customHeight="1" x14ac:dyDescent="0.25">
      <c r="A2980" s="75" t="str">
        <f t="shared" si="138"/>
        <v>LLIQDFIgnore</v>
      </c>
      <c r="B2980" s="75" t="str">
        <f>VLOOKUP(L2980,Mapping!D:F,3,0)</f>
        <v>Ignore</v>
      </c>
      <c r="C2980" s="75" t="str">
        <f>VLOOKUP(L2980,Mapping!D:G,4,0)</f>
        <v>Ignore</v>
      </c>
      <c r="D2980" s="78">
        <f t="shared" si="139"/>
        <v>9.1862508999999995E-2</v>
      </c>
      <c r="E2980" s="78">
        <f t="shared" si="140"/>
        <v>4.1850000000000004E-3</v>
      </c>
      <c r="F2980" s="76" t="str">
        <f>VLOOKUP(L2980,Mapping!D:H,5,0)</f>
        <v>AUM</v>
      </c>
      <c r="G2980" s="1" t="s">
        <v>648</v>
      </c>
      <c r="H2980" s="1" t="s">
        <v>503</v>
      </c>
      <c r="I2980" s="1" t="s">
        <v>507</v>
      </c>
      <c r="J2980" s="6">
        <v>160000</v>
      </c>
      <c r="K2980" s="1" t="s">
        <v>677</v>
      </c>
      <c r="L2980" s="6">
        <v>162110</v>
      </c>
      <c r="M2980" s="2">
        <v>0</v>
      </c>
      <c r="N2980" s="1" t="s">
        <v>877</v>
      </c>
      <c r="O2980" s="1" t="s">
        <v>651</v>
      </c>
      <c r="P2980" s="2">
        <v>-876775.09</v>
      </c>
      <c r="Q2980" s="2">
        <v>0</v>
      </c>
      <c r="R2980" s="2">
        <v>0</v>
      </c>
      <c r="S2980" s="2">
        <v>918625.09</v>
      </c>
      <c r="T2980" s="2">
        <v>0</v>
      </c>
      <c r="U2980" s="2">
        <v>41850</v>
      </c>
      <c r="V2980" s="2">
        <v>-876775.09</v>
      </c>
      <c r="W2980" s="2">
        <v>0</v>
      </c>
      <c r="X2980" s="2">
        <v>0</v>
      </c>
      <c r="Y2980" s="2">
        <v>918625.09</v>
      </c>
      <c r="Z2980" s="2">
        <v>0</v>
      </c>
      <c r="AA2980" s="2">
        <v>41850</v>
      </c>
    </row>
    <row r="2981" spans="1:27" ht="15" customHeight="1" x14ac:dyDescent="0.25">
      <c r="A2981" s="75" t="str">
        <f t="shared" si="138"/>
        <v>LLIQDFIgnore</v>
      </c>
      <c r="B2981" s="75" t="str">
        <f>VLOOKUP(L2981,Mapping!D:F,3,0)</f>
        <v>Ignore</v>
      </c>
      <c r="C2981" s="75" t="str">
        <f>VLOOKUP(L2981,Mapping!D:G,4,0)</f>
        <v>Ignore</v>
      </c>
      <c r="D2981" s="78">
        <f t="shared" si="139"/>
        <v>0.28048699999999999</v>
      </c>
      <c r="E2981" s="78">
        <f t="shared" si="140"/>
        <v>-0.11379300000000001</v>
      </c>
      <c r="F2981" s="76" t="str">
        <f>VLOOKUP(L2981,Mapping!D:H,5,0)</f>
        <v>AUM</v>
      </c>
      <c r="G2981" s="1" t="s">
        <v>648</v>
      </c>
      <c r="H2981" s="1" t="s">
        <v>503</v>
      </c>
      <c r="I2981" s="1" t="s">
        <v>507</v>
      </c>
      <c r="J2981" s="6">
        <v>160000</v>
      </c>
      <c r="K2981" s="1" t="s">
        <v>677</v>
      </c>
      <c r="L2981" s="6">
        <v>162180</v>
      </c>
      <c r="M2981" s="2">
        <v>0</v>
      </c>
      <c r="N2981" s="1" t="s">
        <v>834</v>
      </c>
      <c r="O2981" s="1" t="s">
        <v>651</v>
      </c>
      <c r="P2981" s="2">
        <v>-3942800</v>
      </c>
      <c r="Q2981" s="2">
        <v>0</v>
      </c>
      <c r="R2981" s="2">
        <v>0</v>
      </c>
      <c r="S2981" s="2">
        <v>2804870</v>
      </c>
      <c r="T2981" s="2">
        <v>-1137930</v>
      </c>
      <c r="U2981" s="2">
        <v>0</v>
      </c>
      <c r="V2981" s="2">
        <v>-3942800</v>
      </c>
      <c r="W2981" s="2">
        <v>0</v>
      </c>
      <c r="X2981" s="2">
        <v>0</v>
      </c>
      <c r="Y2981" s="2">
        <v>2804870</v>
      </c>
      <c r="Z2981" s="2">
        <v>-1137930</v>
      </c>
      <c r="AA2981" s="2">
        <v>0</v>
      </c>
    </row>
    <row r="2982" spans="1:27" ht="15" customHeight="1" x14ac:dyDescent="0.25">
      <c r="A2982" s="75" t="str">
        <f t="shared" si="138"/>
        <v>LLIQDFIgnore</v>
      </c>
      <c r="B2982" s="75" t="str">
        <f>VLOOKUP(L2982,Mapping!D:F,3,0)</f>
        <v>Ignore</v>
      </c>
      <c r="C2982" s="75" t="str">
        <f>VLOOKUP(L2982,Mapping!D:G,4,0)</f>
        <v>Ignore</v>
      </c>
      <c r="D2982" s="78">
        <f t="shared" si="139"/>
        <v>8.4471000000000008E-3</v>
      </c>
      <c r="E2982" s="78">
        <f t="shared" si="140"/>
        <v>2.0909999999999999E-4</v>
      </c>
      <c r="F2982" s="76" t="str">
        <f>VLOOKUP(L2982,Mapping!D:H,5,0)</f>
        <v>AUM</v>
      </c>
      <c r="G2982" s="1" t="s">
        <v>648</v>
      </c>
      <c r="H2982" s="1" t="s">
        <v>503</v>
      </c>
      <c r="I2982" s="1" t="s">
        <v>507</v>
      </c>
      <c r="J2982" s="6">
        <v>160000</v>
      </c>
      <c r="K2982" s="1" t="s">
        <v>677</v>
      </c>
      <c r="L2982" s="6">
        <v>162190</v>
      </c>
      <c r="M2982" s="2">
        <v>0</v>
      </c>
      <c r="N2982" s="1" t="s">
        <v>835</v>
      </c>
      <c r="O2982" s="1" t="s">
        <v>651</v>
      </c>
      <c r="P2982" s="2">
        <v>-82380</v>
      </c>
      <c r="Q2982" s="2">
        <v>0</v>
      </c>
      <c r="R2982" s="2">
        <v>0</v>
      </c>
      <c r="S2982" s="2">
        <v>84471</v>
      </c>
      <c r="T2982" s="2">
        <v>0</v>
      </c>
      <c r="U2982" s="2">
        <v>2091</v>
      </c>
      <c r="V2982" s="2">
        <v>-82380</v>
      </c>
      <c r="W2982" s="2">
        <v>0</v>
      </c>
      <c r="X2982" s="2">
        <v>0</v>
      </c>
      <c r="Y2982" s="2">
        <v>84471</v>
      </c>
      <c r="Z2982" s="2">
        <v>0</v>
      </c>
      <c r="AA2982" s="2">
        <v>2091</v>
      </c>
    </row>
    <row r="2983" spans="1:27" ht="15" customHeight="1" x14ac:dyDescent="0.25">
      <c r="A2983" s="75" t="str">
        <f t="shared" si="138"/>
        <v>LLIQDFIgnore</v>
      </c>
      <c r="B2983" s="75" t="str">
        <f>VLOOKUP(L2983,Mapping!D:F,3,0)</f>
        <v>Ignore</v>
      </c>
      <c r="C2983" s="75" t="str">
        <f>VLOOKUP(L2983,Mapping!D:G,4,0)</f>
        <v>Ignore</v>
      </c>
      <c r="D2983" s="78">
        <f t="shared" si="139"/>
        <v>0.104058763</v>
      </c>
      <c r="E2983" s="78">
        <f t="shared" si="140"/>
        <v>-0.24921976699999998</v>
      </c>
      <c r="F2983" s="76" t="str">
        <f>VLOOKUP(L2983,Mapping!D:H,5,0)</f>
        <v>AUM</v>
      </c>
      <c r="G2983" s="1" t="s">
        <v>648</v>
      </c>
      <c r="H2983" s="1" t="s">
        <v>503</v>
      </c>
      <c r="I2983" s="1" t="s">
        <v>507</v>
      </c>
      <c r="J2983" s="6">
        <v>212000</v>
      </c>
      <c r="K2983" s="1" t="s">
        <v>681</v>
      </c>
      <c r="L2983" s="6">
        <v>210123</v>
      </c>
      <c r="M2983" s="2">
        <v>0</v>
      </c>
      <c r="N2983" s="1" t="s">
        <v>1458</v>
      </c>
      <c r="O2983" s="1" t="s">
        <v>651</v>
      </c>
      <c r="P2983" s="2">
        <v>-3532785.3</v>
      </c>
      <c r="Q2983" s="2">
        <v>0</v>
      </c>
      <c r="R2983" s="2">
        <v>0</v>
      </c>
      <c r="S2983" s="2">
        <v>1040587.63</v>
      </c>
      <c r="T2983" s="2">
        <v>-2492197.67</v>
      </c>
      <c r="U2983" s="2">
        <v>0</v>
      </c>
      <c r="V2983" s="2">
        <v>-3532785.3</v>
      </c>
      <c r="W2983" s="2">
        <v>0</v>
      </c>
      <c r="X2983" s="2">
        <v>0</v>
      </c>
      <c r="Y2983" s="2">
        <v>1040587.63</v>
      </c>
      <c r="Z2983" s="2">
        <v>-2492197.67</v>
      </c>
      <c r="AA2983" s="2">
        <v>0</v>
      </c>
    </row>
    <row r="2984" spans="1:27" ht="15" customHeight="1" x14ac:dyDescent="0.25">
      <c r="A2984" s="75" t="str">
        <f t="shared" si="138"/>
        <v>LLIQDFIgnore</v>
      </c>
      <c r="B2984" s="75" t="str">
        <f>VLOOKUP(L2984,Mapping!D:F,3,0)</f>
        <v>Ignore</v>
      </c>
      <c r="C2984" s="75" t="str">
        <f>VLOOKUP(L2984,Mapping!D:G,4,0)</f>
        <v>Ignore</v>
      </c>
      <c r="D2984" s="78">
        <f t="shared" si="139"/>
        <v>-3.7117309999999998E-3</v>
      </c>
      <c r="E2984" s="78">
        <f t="shared" si="140"/>
        <v>2.3205286999999998E-2</v>
      </c>
      <c r="F2984" s="76" t="str">
        <f>VLOOKUP(L2984,Mapping!D:H,5,0)</f>
        <v>AUM</v>
      </c>
      <c r="G2984" s="1" t="s">
        <v>648</v>
      </c>
      <c r="H2984" s="1" t="s">
        <v>503</v>
      </c>
      <c r="I2984" s="1" t="s">
        <v>507</v>
      </c>
      <c r="J2984" s="6">
        <v>212000</v>
      </c>
      <c r="K2984" s="1" t="s">
        <v>681</v>
      </c>
      <c r="L2984" s="6">
        <v>210124</v>
      </c>
      <c r="M2984" s="2">
        <v>0</v>
      </c>
      <c r="N2984" s="1" t="s">
        <v>1472</v>
      </c>
      <c r="O2984" s="1" t="s">
        <v>651</v>
      </c>
      <c r="P2984" s="2">
        <v>0</v>
      </c>
      <c r="Q2984" s="2">
        <v>269170.18</v>
      </c>
      <c r="R2984" s="2">
        <v>-37117.31</v>
      </c>
      <c r="S2984" s="2">
        <v>0</v>
      </c>
      <c r="T2984" s="2">
        <v>0</v>
      </c>
      <c r="U2984" s="2">
        <v>232052.87</v>
      </c>
      <c r="V2984" s="2">
        <v>0</v>
      </c>
      <c r="W2984" s="2">
        <v>269170.18</v>
      </c>
      <c r="X2984" s="2">
        <v>-37117.31</v>
      </c>
      <c r="Y2984" s="2">
        <v>0</v>
      </c>
      <c r="Z2984" s="2">
        <v>0</v>
      </c>
      <c r="AA2984" s="2">
        <v>232052.87</v>
      </c>
    </row>
    <row r="2985" spans="1:27" ht="15" customHeight="1" x14ac:dyDescent="0.25">
      <c r="A2985" s="75" t="str">
        <f t="shared" si="138"/>
        <v>LLIQDFIgnore</v>
      </c>
      <c r="B2985" s="75" t="str">
        <f>VLOOKUP(L2985,Mapping!D:F,3,0)</f>
        <v>Ignore</v>
      </c>
      <c r="C2985" s="75" t="str">
        <f>VLOOKUP(L2985,Mapping!D:G,4,0)</f>
        <v>Ignore</v>
      </c>
      <c r="D2985" s="78">
        <f t="shared" si="139"/>
        <v>4.9442900000000001E-4</v>
      </c>
      <c r="E2985" s="78">
        <f t="shared" si="140"/>
        <v>2.7971569999999998E-3</v>
      </c>
      <c r="F2985" s="76" t="str">
        <f>VLOOKUP(L2985,Mapping!D:H,5,0)</f>
        <v>AUM</v>
      </c>
      <c r="G2985" s="1" t="s">
        <v>648</v>
      </c>
      <c r="H2985" s="1" t="s">
        <v>503</v>
      </c>
      <c r="I2985" s="1" t="s">
        <v>507</v>
      </c>
      <c r="J2985" s="6">
        <v>212000</v>
      </c>
      <c r="K2985" s="1" t="s">
        <v>681</v>
      </c>
      <c r="L2985" s="6">
        <v>210168</v>
      </c>
      <c r="M2985" s="2">
        <v>0</v>
      </c>
      <c r="N2985" s="1" t="s">
        <v>1019</v>
      </c>
      <c r="O2985" s="1" t="s">
        <v>651</v>
      </c>
      <c r="P2985" s="2">
        <v>0</v>
      </c>
      <c r="Q2985" s="2">
        <v>23027.279999999999</v>
      </c>
      <c r="R2985" s="2">
        <v>0</v>
      </c>
      <c r="S2985" s="2">
        <v>4944.29</v>
      </c>
      <c r="T2985" s="2">
        <v>0</v>
      </c>
      <c r="U2985" s="2">
        <v>27971.57</v>
      </c>
      <c r="V2985" s="2">
        <v>0</v>
      </c>
      <c r="W2985" s="2">
        <v>23027.279999999999</v>
      </c>
      <c r="X2985" s="2">
        <v>0</v>
      </c>
      <c r="Y2985" s="2">
        <v>4944.29</v>
      </c>
      <c r="Z2985" s="2">
        <v>0</v>
      </c>
      <c r="AA2985" s="2">
        <v>27971.57</v>
      </c>
    </row>
    <row r="2986" spans="1:27" ht="15" customHeight="1" x14ac:dyDescent="0.25">
      <c r="A2986" s="75" t="str">
        <f t="shared" si="138"/>
        <v>LLIQDFIgnore</v>
      </c>
      <c r="B2986" s="75" t="str">
        <f>VLOOKUP(L2986,Mapping!D:F,3,0)</f>
        <v>Ignore</v>
      </c>
      <c r="C2986" s="75" t="str">
        <f>VLOOKUP(L2986,Mapping!D:G,4,0)</f>
        <v>Ignore</v>
      </c>
      <c r="D2986" s="78">
        <f t="shared" si="139"/>
        <v>-0.97909933199999999</v>
      </c>
      <c r="E2986" s="78">
        <f t="shared" si="140"/>
        <v>0</v>
      </c>
      <c r="F2986" s="76" t="str">
        <f>VLOOKUP(L2986,Mapping!D:H,5,0)</f>
        <v>AUM</v>
      </c>
      <c r="G2986" s="1" t="s">
        <v>648</v>
      </c>
      <c r="H2986" s="1" t="s">
        <v>503</v>
      </c>
      <c r="I2986" s="1" t="s">
        <v>507</v>
      </c>
      <c r="J2986" s="6">
        <v>212000</v>
      </c>
      <c r="K2986" s="1" t="s">
        <v>681</v>
      </c>
      <c r="L2986" s="6">
        <v>211101</v>
      </c>
      <c r="M2986" s="2">
        <v>0</v>
      </c>
      <c r="N2986" s="1" t="s">
        <v>1463</v>
      </c>
      <c r="O2986" s="1" t="s">
        <v>651</v>
      </c>
      <c r="P2986" s="2">
        <v>0</v>
      </c>
      <c r="Q2986" s="2">
        <v>9790993.3200000003</v>
      </c>
      <c r="R2986" s="2">
        <v>-9790993.3200000003</v>
      </c>
      <c r="S2986" s="2">
        <v>0</v>
      </c>
      <c r="T2986" s="2">
        <v>0</v>
      </c>
      <c r="U2986" s="2">
        <v>0</v>
      </c>
      <c r="V2986" s="2">
        <v>0</v>
      </c>
      <c r="W2986" s="2">
        <v>9790993.3200000003</v>
      </c>
      <c r="X2986" s="2">
        <v>-9790993.3200000003</v>
      </c>
      <c r="Y2986" s="2">
        <v>0</v>
      </c>
      <c r="Z2986" s="2">
        <v>0</v>
      </c>
      <c r="AA2986" s="2">
        <v>0</v>
      </c>
    </row>
    <row r="2987" spans="1:27" ht="15" customHeight="1" x14ac:dyDescent="0.25">
      <c r="A2987" s="75" t="str">
        <f t="shared" si="138"/>
        <v>LLIQDFIgnore</v>
      </c>
      <c r="B2987" s="75" t="str">
        <f>VLOOKUP(L2987,Mapping!D:F,3,0)</f>
        <v>Ignore</v>
      </c>
      <c r="C2987" s="75" t="str">
        <f>VLOOKUP(L2987,Mapping!D:G,4,0)</f>
        <v>Ignore</v>
      </c>
      <c r="D2987" s="78">
        <f t="shared" si="139"/>
        <v>-0.13120114100000002</v>
      </c>
      <c r="E2987" s="78">
        <f t="shared" si="140"/>
        <v>0</v>
      </c>
      <c r="F2987" s="76" t="str">
        <f>VLOOKUP(L2987,Mapping!D:H,5,0)</f>
        <v>AUM</v>
      </c>
      <c r="G2987" s="1" t="s">
        <v>648</v>
      </c>
      <c r="H2987" s="1" t="s">
        <v>503</v>
      </c>
      <c r="I2987" s="1" t="s">
        <v>507</v>
      </c>
      <c r="J2987" s="6">
        <v>212000</v>
      </c>
      <c r="K2987" s="1" t="s">
        <v>681</v>
      </c>
      <c r="L2987" s="6">
        <v>211114</v>
      </c>
      <c r="M2987" s="2">
        <v>0</v>
      </c>
      <c r="N2987" s="1" t="s">
        <v>787</v>
      </c>
      <c r="O2987" s="1" t="s">
        <v>651</v>
      </c>
      <c r="P2987" s="2">
        <v>0</v>
      </c>
      <c r="Q2987" s="2">
        <v>1312011.4100000001</v>
      </c>
      <c r="R2987" s="2">
        <v>-1312011.4100000001</v>
      </c>
      <c r="S2987" s="2">
        <v>0</v>
      </c>
      <c r="T2987" s="2">
        <v>0</v>
      </c>
      <c r="U2987" s="2">
        <v>0</v>
      </c>
      <c r="V2987" s="2">
        <v>0</v>
      </c>
      <c r="W2987" s="2">
        <v>1312011.4100000001</v>
      </c>
      <c r="X2987" s="2">
        <v>-1312011.4100000001</v>
      </c>
      <c r="Y2987" s="2">
        <v>0</v>
      </c>
      <c r="Z2987" s="2">
        <v>0</v>
      </c>
      <c r="AA2987" s="2">
        <v>0</v>
      </c>
    </row>
    <row r="2988" spans="1:27" ht="15" customHeight="1" x14ac:dyDescent="0.25">
      <c r="A2988" s="75" t="str">
        <f t="shared" si="138"/>
        <v>LLIQDFIgnore</v>
      </c>
      <c r="B2988" s="75" t="str">
        <f>VLOOKUP(L2988,Mapping!D:F,3,0)</f>
        <v>Ignore</v>
      </c>
      <c r="C2988" s="75" t="str">
        <f>VLOOKUP(L2988,Mapping!D:G,4,0)</f>
        <v>Ignore</v>
      </c>
      <c r="D2988" s="78">
        <f t="shared" si="139"/>
        <v>7.3367089999999994E-3</v>
      </c>
      <c r="E2988" s="78">
        <f t="shared" si="140"/>
        <v>1.0050264999999999E-2</v>
      </c>
      <c r="F2988" s="76" t="str">
        <f>VLOOKUP(L2988,Mapping!D:H,5,0)</f>
        <v>AUM</v>
      </c>
      <c r="G2988" s="1" t="s">
        <v>648</v>
      </c>
      <c r="H2988" s="1" t="s">
        <v>503</v>
      </c>
      <c r="I2988" s="1" t="s">
        <v>507</v>
      </c>
      <c r="J2988" s="6">
        <v>212000</v>
      </c>
      <c r="K2988" s="1" t="s">
        <v>681</v>
      </c>
      <c r="L2988" s="6">
        <v>212100</v>
      </c>
      <c r="M2988" s="2">
        <v>0</v>
      </c>
      <c r="N2988" s="1" t="s">
        <v>683</v>
      </c>
      <c r="O2988" s="1" t="s">
        <v>651</v>
      </c>
      <c r="P2988" s="2">
        <v>0</v>
      </c>
      <c r="Q2988" s="2">
        <v>27135.56</v>
      </c>
      <c r="R2988" s="2">
        <v>0</v>
      </c>
      <c r="S2988" s="2">
        <v>73367.09</v>
      </c>
      <c r="T2988" s="2">
        <v>0</v>
      </c>
      <c r="U2988" s="2">
        <v>100502.65</v>
      </c>
      <c r="V2988" s="2">
        <v>0</v>
      </c>
      <c r="W2988" s="2">
        <v>27135.56</v>
      </c>
      <c r="X2988" s="2">
        <v>0</v>
      </c>
      <c r="Y2988" s="2">
        <v>73367.09</v>
      </c>
      <c r="Z2988" s="2">
        <v>0</v>
      </c>
      <c r="AA2988" s="2">
        <v>100502.65</v>
      </c>
    </row>
    <row r="2989" spans="1:27" ht="15" customHeight="1" x14ac:dyDescent="0.25">
      <c r="A2989" s="75" t="str">
        <f t="shared" si="138"/>
        <v>LLIQDFIgnore</v>
      </c>
      <c r="B2989" s="75" t="str">
        <f>VLOOKUP(L2989,Mapping!D:F,3,0)</f>
        <v>Ignore</v>
      </c>
      <c r="C2989" s="75" t="str">
        <f>VLOOKUP(L2989,Mapping!D:G,4,0)</f>
        <v>Ignore</v>
      </c>
      <c r="D2989" s="78">
        <f t="shared" si="139"/>
        <v>-1.1611728999999999E-2</v>
      </c>
      <c r="E2989" s="78">
        <f t="shared" si="140"/>
        <v>5.1900000000000003E-7</v>
      </c>
      <c r="F2989" s="76" t="str">
        <f>VLOOKUP(L2989,Mapping!D:H,5,0)</f>
        <v>AUM</v>
      </c>
      <c r="G2989" s="1" t="s">
        <v>648</v>
      </c>
      <c r="H2989" s="1" t="s">
        <v>503</v>
      </c>
      <c r="I2989" s="1" t="s">
        <v>507</v>
      </c>
      <c r="J2989" s="6">
        <v>212000</v>
      </c>
      <c r="K2989" s="1" t="s">
        <v>681</v>
      </c>
      <c r="L2989" s="6">
        <v>212101</v>
      </c>
      <c r="M2989" s="2">
        <v>0</v>
      </c>
      <c r="N2989" s="1" t="s">
        <v>684</v>
      </c>
      <c r="O2989" s="1" t="s">
        <v>651</v>
      </c>
      <c r="P2989" s="2">
        <v>0</v>
      </c>
      <c r="Q2989" s="2">
        <v>116122.48</v>
      </c>
      <c r="R2989" s="2">
        <v>-116117.29</v>
      </c>
      <c r="S2989" s="2">
        <v>0</v>
      </c>
      <c r="T2989" s="2">
        <v>0</v>
      </c>
      <c r="U2989" s="2">
        <v>5.19</v>
      </c>
      <c r="V2989" s="2">
        <v>0</v>
      </c>
      <c r="W2989" s="2">
        <v>116122.48</v>
      </c>
      <c r="X2989" s="2">
        <v>-116117.29</v>
      </c>
      <c r="Y2989" s="2">
        <v>0</v>
      </c>
      <c r="Z2989" s="2">
        <v>0</v>
      </c>
      <c r="AA2989" s="2">
        <v>5.19</v>
      </c>
    </row>
    <row r="2990" spans="1:27" ht="15" customHeight="1" x14ac:dyDescent="0.25">
      <c r="A2990" s="75" t="str">
        <f t="shared" si="138"/>
        <v>LLIQDFIgnore</v>
      </c>
      <c r="B2990" s="75" t="str">
        <f>VLOOKUP(L2990,Mapping!D:F,3,0)</f>
        <v>Ignore</v>
      </c>
      <c r="C2990" s="75" t="str">
        <f>VLOOKUP(L2990,Mapping!D:G,4,0)</f>
        <v>Ignore</v>
      </c>
      <c r="D2990" s="78">
        <f t="shared" si="139"/>
        <v>-7.4379150000000007E-3</v>
      </c>
      <c r="E2990" s="78">
        <f t="shared" si="140"/>
        <v>0</v>
      </c>
      <c r="F2990" s="76" t="str">
        <f>VLOOKUP(L2990,Mapping!D:H,5,0)</f>
        <v>AUM</v>
      </c>
      <c r="G2990" s="1" t="s">
        <v>648</v>
      </c>
      <c r="H2990" s="1" t="s">
        <v>503</v>
      </c>
      <c r="I2990" s="1" t="s">
        <v>507</v>
      </c>
      <c r="J2990" s="6">
        <v>212000</v>
      </c>
      <c r="K2990" s="1" t="s">
        <v>681</v>
      </c>
      <c r="L2990" s="6">
        <v>212109</v>
      </c>
      <c r="M2990" s="2">
        <v>0</v>
      </c>
      <c r="N2990" s="1" t="s">
        <v>1659</v>
      </c>
      <c r="O2990" s="1" t="s">
        <v>651</v>
      </c>
      <c r="P2990" s="2">
        <v>0</v>
      </c>
      <c r="Q2990" s="2">
        <v>74379.150000000009</v>
      </c>
      <c r="R2990" s="2">
        <v>-74379.150000000009</v>
      </c>
      <c r="S2990" s="2">
        <v>0</v>
      </c>
      <c r="T2990" s="2">
        <v>0</v>
      </c>
      <c r="U2990" s="2">
        <v>0</v>
      </c>
      <c r="V2990" s="2">
        <v>0</v>
      </c>
      <c r="W2990" s="2">
        <v>74379.150000000009</v>
      </c>
      <c r="X2990" s="2">
        <v>-74379.150000000009</v>
      </c>
      <c r="Y2990" s="2">
        <v>0</v>
      </c>
      <c r="Z2990" s="2">
        <v>0</v>
      </c>
      <c r="AA2990" s="2">
        <v>0</v>
      </c>
    </row>
    <row r="2991" spans="1:27" ht="15" customHeight="1" x14ac:dyDescent="0.25">
      <c r="A2991" s="75" t="str">
        <f t="shared" si="138"/>
        <v>LLIQDFIgnore</v>
      </c>
      <c r="B2991" s="75" t="str">
        <f>VLOOKUP(L2991,Mapping!D:F,3,0)</f>
        <v>Ignore</v>
      </c>
      <c r="C2991" s="75" t="str">
        <f>VLOOKUP(L2991,Mapping!D:G,4,0)</f>
        <v>Ignore</v>
      </c>
      <c r="D2991" s="78">
        <f t="shared" si="139"/>
        <v>6.02868E-4</v>
      </c>
      <c r="E2991" s="78">
        <f t="shared" si="140"/>
        <v>6.07612E-4</v>
      </c>
      <c r="F2991" s="76" t="str">
        <f>VLOOKUP(L2991,Mapping!D:H,5,0)</f>
        <v>AUM</v>
      </c>
      <c r="G2991" s="1" t="s">
        <v>648</v>
      </c>
      <c r="H2991" s="1" t="s">
        <v>503</v>
      </c>
      <c r="I2991" s="1" t="s">
        <v>507</v>
      </c>
      <c r="J2991" s="6">
        <v>212000</v>
      </c>
      <c r="K2991" s="1" t="s">
        <v>681</v>
      </c>
      <c r="L2991" s="6">
        <v>212112</v>
      </c>
      <c r="M2991" s="2">
        <v>0</v>
      </c>
      <c r="N2991" s="1" t="s">
        <v>685</v>
      </c>
      <c r="O2991" s="1" t="s">
        <v>651</v>
      </c>
      <c r="P2991" s="2">
        <v>0</v>
      </c>
      <c r="Q2991" s="2">
        <v>47.44</v>
      </c>
      <c r="R2991" s="2">
        <v>0</v>
      </c>
      <c r="S2991" s="2">
        <v>6028.68</v>
      </c>
      <c r="T2991" s="2">
        <v>0</v>
      </c>
      <c r="U2991" s="2">
        <v>6076.12</v>
      </c>
      <c r="V2991" s="2">
        <v>0</v>
      </c>
      <c r="W2991" s="2">
        <v>47.44</v>
      </c>
      <c r="X2991" s="2">
        <v>0</v>
      </c>
      <c r="Y2991" s="2">
        <v>6028.68</v>
      </c>
      <c r="Z2991" s="2">
        <v>0</v>
      </c>
      <c r="AA2991" s="2">
        <v>6076.12</v>
      </c>
    </row>
    <row r="2992" spans="1:27" ht="15" customHeight="1" x14ac:dyDescent="0.25">
      <c r="A2992" s="75" t="str">
        <f t="shared" si="138"/>
        <v>LLIQDFIgnore</v>
      </c>
      <c r="B2992" s="75" t="str">
        <f>VLOOKUP(L2992,Mapping!D:F,3,0)</f>
        <v>Ignore</v>
      </c>
      <c r="C2992" s="75" t="str">
        <f>VLOOKUP(L2992,Mapping!D:G,4,0)</f>
        <v>Ignore</v>
      </c>
      <c r="D2992" s="78">
        <f t="shared" si="139"/>
        <v>6.02868E-4</v>
      </c>
      <c r="E2992" s="78">
        <f t="shared" si="140"/>
        <v>6.07612E-4</v>
      </c>
      <c r="F2992" s="76" t="str">
        <f>VLOOKUP(L2992,Mapping!D:H,5,0)</f>
        <v>AUM</v>
      </c>
      <c r="G2992" s="1" t="s">
        <v>648</v>
      </c>
      <c r="H2992" s="1" t="s">
        <v>503</v>
      </c>
      <c r="I2992" s="1" t="s">
        <v>507</v>
      </c>
      <c r="J2992" s="6">
        <v>212000</v>
      </c>
      <c r="K2992" s="1" t="s">
        <v>681</v>
      </c>
      <c r="L2992" s="6">
        <v>212113</v>
      </c>
      <c r="M2992" s="2">
        <v>0</v>
      </c>
      <c r="N2992" s="1" t="s">
        <v>686</v>
      </c>
      <c r="O2992" s="1" t="s">
        <v>651</v>
      </c>
      <c r="P2992" s="2">
        <v>0</v>
      </c>
      <c r="Q2992" s="2">
        <v>47.44</v>
      </c>
      <c r="R2992" s="2">
        <v>0</v>
      </c>
      <c r="S2992" s="2">
        <v>6028.68</v>
      </c>
      <c r="T2992" s="2">
        <v>0</v>
      </c>
      <c r="U2992" s="2">
        <v>6076.12</v>
      </c>
      <c r="V2992" s="2">
        <v>0</v>
      </c>
      <c r="W2992" s="2">
        <v>47.44</v>
      </c>
      <c r="X2992" s="2">
        <v>0</v>
      </c>
      <c r="Y2992" s="2">
        <v>6028.68</v>
      </c>
      <c r="Z2992" s="2">
        <v>0</v>
      </c>
      <c r="AA2992" s="2">
        <v>6076.12</v>
      </c>
    </row>
    <row r="2993" spans="1:27" ht="15" customHeight="1" x14ac:dyDescent="0.25">
      <c r="A2993" s="75" t="str">
        <f t="shared" si="138"/>
        <v>LLIQDFIgnore</v>
      </c>
      <c r="B2993" s="75" t="str">
        <f>VLOOKUP(L2993,Mapping!D:F,3,0)</f>
        <v>Ignore</v>
      </c>
      <c r="C2993" s="75" t="str">
        <f>VLOOKUP(L2993,Mapping!D:G,4,0)</f>
        <v>Ignore</v>
      </c>
      <c r="D2993" s="78">
        <f t="shared" si="139"/>
        <v>-1.7728999999999999E-5</v>
      </c>
      <c r="E2993" s="78">
        <f t="shared" si="140"/>
        <v>4.6829999999999999E-6</v>
      </c>
      <c r="F2993" s="76" t="str">
        <f>VLOOKUP(L2993,Mapping!D:H,5,0)</f>
        <v>AUM</v>
      </c>
      <c r="G2993" s="1" t="s">
        <v>648</v>
      </c>
      <c r="H2993" s="1" t="s">
        <v>503</v>
      </c>
      <c r="I2993" s="1" t="s">
        <v>507</v>
      </c>
      <c r="J2993" s="6">
        <v>212000</v>
      </c>
      <c r="K2993" s="1" t="s">
        <v>681</v>
      </c>
      <c r="L2993" s="6">
        <v>212114</v>
      </c>
      <c r="M2993" s="2">
        <v>0</v>
      </c>
      <c r="N2993" s="1" t="s">
        <v>687</v>
      </c>
      <c r="O2993" s="1" t="s">
        <v>651</v>
      </c>
      <c r="P2993" s="2">
        <v>0</v>
      </c>
      <c r="Q2993" s="2">
        <v>224.12</v>
      </c>
      <c r="R2993" s="2">
        <v>-177.29</v>
      </c>
      <c r="S2993" s="2">
        <v>0</v>
      </c>
      <c r="T2993" s="2">
        <v>0</v>
      </c>
      <c r="U2993" s="2">
        <v>46.83</v>
      </c>
      <c r="V2993" s="2">
        <v>0</v>
      </c>
      <c r="W2993" s="2">
        <v>224.12</v>
      </c>
      <c r="X2993" s="2">
        <v>-177.29</v>
      </c>
      <c r="Y2993" s="2">
        <v>0</v>
      </c>
      <c r="Z2993" s="2">
        <v>0</v>
      </c>
      <c r="AA2993" s="2">
        <v>46.83</v>
      </c>
    </row>
    <row r="2994" spans="1:27" ht="15" customHeight="1" x14ac:dyDescent="0.25">
      <c r="A2994" s="75" t="str">
        <f t="shared" si="138"/>
        <v>LLIQDFIgnore</v>
      </c>
      <c r="B2994" s="75" t="str">
        <f>VLOOKUP(L2994,Mapping!D:F,3,0)</f>
        <v>Ignore</v>
      </c>
      <c r="C2994" s="75" t="str">
        <f>VLOOKUP(L2994,Mapping!D:G,4,0)</f>
        <v>Ignore</v>
      </c>
      <c r="D2994" s="78">
        <f t="shared" si="139"/>
        <v>-4.7199999999999998E-4</v>
      </c>
      <c r="E2994" s="78">
        <f t="shared" si="140"/>
        <v>0</v>
      </c>
      <c r="F2994" s="76" t="str">
        <f>VLOOKUP(L2994,Mapping!D:H,5,0)</f>
        <v>AUM</v>
      </c>
      <c r="G2994" s="1" t="s">
        <v>648</v>
      </c>
      <c r="H2994" s="1" t="s">
        <v>503</v>
      </c>
      <c r="I2994" s="1" t="s">
        <v>507</v>
      </c>
      <c r="J2994" s="6">
        <v>212000</v>
      </c>
      <c r="K2994" s="1" t="s">
        <v>681</v>
      </c>
      <c r="L2994" s="6">
        <v>212118</v>
      </c>
      <c r="M2994" s="2">
        <v>0</v>
      </c>
      <c r="N2994" s="1" t="s">
        <v>1715</v>
      </c>
      <c r="O2994" s="1" t="s">
        <v>651</v>
      </c>
      <c r="P2994" s="2">
        <v>0</v>
      </c>
      <c r="Q2994" s="2">
        <v>4720</v>
      </c>
      <c r="R2994" s="2">
        <v>-4720</v>
      </c>
      <c r="S2994" s="2">
        <v>0</v>
      </c>
      <c r="T2994" s="2">
        <v>0</v>
      </c>
      <c r="U2994" s="2">
        <v>0</v>
      </c>
      <c r="V2994" s="2">
        <v>0</v>
      </c>
      <c r="W2994" s="2">
        <v>4720</v>
      </c>
      <c r="X2994" s="2">
        <v>-4720</v>
      </c>
      <c r="Y2994" s="2">
        <v>0</v>
      </c>
      <c r="Z2994" s="2">
        <v>0</v>
      </c>
      <c r="AA2994" s="2">
        <v>0</v>
      </c>
    </row>
    <row r="2995" spans="1:27" ht="15" customHeight="1" x14ac:dyDescent="0.25">
      <c r="A2995" s="75" t="str">
        <f t="shared" si="138"/>
        <v>LLIQDFIgnore</v>
      </c>
      <c r="B2995" s="75" t="str">
        <f>VLOOKUP(L2995,Mapping!D:F,3,0)</f>
        <v>Ignore</v>
      </c>
      <c r="C2995" s="75" t="str">
        <f>VLOOKUP(L2995,Mapping!D:G,4,0)</f>
        <v>Ignore</v>
      </c>
      <c r="D2995" s="78">
        <f t="shared" si="139"/>
        <v>-8.4686320000000002E-3</v>
      </c>
      <c r="E2995" s="78">
        <f t="shared" si="140"/>
        <v>6.526942E-3</v>
      </c>
      <c r="F2995" s="76" t="str">
        <f>VLOOKUP(L2995,Mapping!D:H,5,0)</f>
        <v>AUM</v>
      </c>
      <c r="G2995" s="1" t="s">
        <v>648</v>
      </c>
      <c r="H2995" s="1" t="s">
        <v>503</v>
      </c>
      <c r="I2995" s="1" t="s">
        <v>507</v>
      </c>
      <c r="J2995" s="6">
        <v>212000</v>
      </c>
      <c r="K2995" s="1" t="s">
        <v>681</v>
      </c>
      <c r="L2995" s="6">
        <v>212121</v>
      </c>
      <c r="M2995" s="2">
        <v>0</v>
      </c>
      <c r="N2995" s="1" t="s">
        <v>688</v>
      </c>
      <c r="O2995" s="1" t="s">
        <v>651</v>
      </c>
      <c r="P2995" s="2">
        <v>0</v>
      </c>
      <c r="Q2995" s="2">
        <v>149955.74</v>
      </c>
      <c r="R2995" s="2">
        <v>-84686.32</v>
      </c>
      <c r="S2995" s="2">
        <v>0</v>
      </c>
      <c r="T2995" s="2">
        <v>0</v>
      </c>
      <c r="U2995" s="2">
        <v>65269.42</v>
      </c>
      <c r="V2995" s="2">
        <v>0</v>
      </c>
      <c r="W2995" s="2">
        <v>149955.74</v>
      </c>
      <c r="X2995" s="2">
        <v>-84686.32</v>
      </c>
      <c r="Y2995" s="2">
        <v>0</v>
      </c>
      <c r="Z2995" s="2">
        <v>0</v>
      </c>
      <c r="AA2995" s="2">
        <v>65269.42</v>
      </c>
    </row>
    <row r="2996" spans="1:27" ht="15" customHeight="1" x14ac:dyDescent="0.25">
      <c r="A2996" s="75" t="str">
        <f t="shared" si="138"/>
        <v>LLIQDFIgnore</v>
      </c>
      <c r="B2996" s="75" t="str">
        <f>VLOOKUP(L2996,Mapping!D:F,3,0)</f>
        <v>Ignore</v>
      </c>
      <c r="C2996" s="75" t="str">
        <f>VLOOKUP(L2996,Mapping!D:G,4,0)</f>
        <v>Ignore</v>
      </c>
      <c r="D2996" s="78">
        <f t="shared" si="139"/>
        <v>-2.108E-6</v>
      </c>
      <c r="E2996" s="78">
        <f t="shared" si="140"/>
        <v>-2.108E-6</v>
      </c>
      <c r="F2996" s="76" t="str">
        <f>VLOOKUP(L2996,Mapping!D:H,5,0)</f>
        <v>AUM</v>
      </c>
      <c r="G2996" s="1" t="s">
        <v>648</v>
      </c>
      <c r="H2996" s="1" t="s">
        <v>503</v>
      </c>
      <c r="I2996" s="1" t="s">
        <v>507</v>
      </c>
      <c r="J2996" s="6">
        <v>212000</v>
      </c>
      <c r="K2996" s="1" t="s">
        <v>681</v>
      </c>
      <c r="L2996" s="6">
        <v>212124</v>
      </c>
      <c r="M2996" s="2">
        <v>0</v>
      </c>
      <c r="N2996" s="1" t="s">
        <v>689</v>
      </c>
      <c r="O2996" s="1" t="s">
        <v>651</v>
      </c>
      <c r="P2996" s="2">
        <v>0</v>
      </c>
      <c r="Q2996" s="2">
        <v>0</v>
      </c>
      <c r="R2996" s="2">
        <v>-21.08</v>
      </c>
      <c r="S2996" s="2">
        <v>0</v>
      </c>
      <c r="T2996" s="2">
        <v>-21.08</v>
      </c>
      <c r="U2996" s="2">
        <v>0</v>
      </c>
      <c r="V2996" s="2">
        <v>0</v>
      </c>
      <c r="W2996" s="2">
        <v>0</v>
      </c>
      <c r="X2996" s="2">
        <v>-21.08</v>
      </c>
      <c r="Y2996" s="2">
        <v>0</v>
      </c>
      <c r="Z2996" s="2">
        <v>-21.08</v>
      </c>
      <c r="AA2996" s="2">
        <v>0</v>
      </c>
    </row>
    <row r="2997" spans="1:27" ht="15" customHeight="1" x14ac:dyDescent="0.25">
      <c r="A2997" s="75" t="str">
        <f t="shared" si="138"/>
        <v>LLIQDFIgnore</v>
      </c>
      <c r="B2997" s="75" t="str">
        <f>VLOOKUP(L2997,Mapping!D:F,3,0)</f>
        <v>Ignore</v>
      </c>
      <c r="C2997" s="75" t="str">
        <f>VLOOKUP(L2997,Mapping!D:G,4,0)</f>
        <v>Ignore</v>
      </c>
      <c r="D2997" s="78">
        <f t="shared" si="139"/>
        <v>-1.6936630000000002E-3</v>
      </c>
      <c r="E2997" s="78">
        <f t="shared" si="140"/>
        <v>-1.55E-7</v>
      </c>
      <c r="F2997" s="76" t="str">
        <f>VLOOKUP(L2997,Mapping!D:H,5,0)</f>
        <v>AUM</v>
      </c>
      <c r="G2997" s="1" t="s">
        <v>648</v>
      </c>
      <c r="H2997" s="1" t="s">
        <v>503</v>
      </c>
      <c r="I2997" s="1" t="s">
        <v>507</v>
      </c>
      <c r="J2997" s="6">
        <v>212000</v>
      </c>
      <c r="K2997" s="1" t="s">
        <v>681</v>
      </c>
      <c r="L2997" s="6">
        <v>212132</v>
      </c>
      <c r="M2997" s="2">
        <v>0</v>
      </c>
      <c r="N2997" s="1" t="s">
        <v>1459</v>
      </c>
      <c r="O2997" s="1" t="s">
        <v>651</v>
      </c>
      <c r="P2997" s="2">
        <v>0</v>
      </c>
      <c r="Q2997" s="2">
        <v>16935.080000000002</v>
      </c>
      <c r="R2997" s="2">
        <v>-16936.63</v>
      </c>
      <c r="S2997" s="2">
        <v>0</v>
      </c>
      <c r="T2997" s="2">
        <v>-1.55</v>
      </c>
      <c r="U2997" s="2">
        <v>0</v>
      </c>
      <c r="V2997" s="2">
        <v>0</v>
      </c>
      <c r="W2997" s="2">
        <v>16935.080000000002</v>
      </c>
      <c r="X2997" s="2">
        <v>-16936.63</v>
      </c>
      <c r="Y2997" s="2">
        <v>0</v>
      </c>
      <c r="Z2997" s="2">
        <v>-1.55</v>
      </c>
      <c r="AA2997" s="2">
        <v>0</v>
      </c>
    </row>
    <row r="2998" spans="1:27" ht="15" customHeight="1" x14ac:dyDescent="0.25">
      <c r="A2998" s="75" t="str">
        <f t="shared" si="138"/>
        <v>LLIQDFIgnore</v>
      </c>
      <c r="B2998" s="75" t="str">
        <f>VLOOKUP(L2998,Mapping!D:F,3,0)</f>
        <v>Ignore</v>
      </c>
      <c r="C2998" s="75" t="str">
        <f>VLOOKUP(L2998,Mapping!D:G,4,0)</f>
        <v>Ignore</v>
      </c>
      <c r="D2998" s="78">
        <f t="shared" si="139"/>
        <v>-4.165387172</v>
      </c>
      <c r="E2998" s="78">
        <f t="shared" si="140"/>
        <v>0</v>
      </c>
      <c r="F2998" s="76" t="str">
        <f>VLOOKUP(L2998,Mapping!D:H,5,0)</f>
        <v>AUM</v>
      </c>
      <c r="G2998" s="1" t="s">
        <v>648</v>
      </c>
      <c r="H2998" s="1" t="s">
        <v>503</v>
      </c>
      <c r="I2998" s="1" t="s">
        <v>507</v>
      </c>
      <c r="J2998" s="6">
        <v>212000</v>
      </c>
      <c r="K2998" s="1" t="s">
        <v>681</v>
      </c>
      <c r="L2998" s="6">
        <v>212154</v>
      </c>
      <c r="M2998" s="2">
        <v>0</v>
      </c>
      <c r="N2998" s="1" t="s">
        <v>1464</v>
      </c>
      <c r="O2998" s="1" t="s">
        <v>651</v>
      </c>
      <c r="P2998" s="2">
        <v>0</v>
      </c>
      <c r="Q2998" s="2">
        <v>41653871.719999999</v>
      </c>
      <c r="R2998" s="2">
        <v>-41653871.719999999</v>
      </c>
      <c r="S2998" s="2">
        <v>0</v>
      </c>
      <c r="T2998" s="2">
        <v>0</v>
      </c>
      <c r="U2998" s="2">
        <v>0</v>
      </c>
      <c r="V2998" s="2">
        <v>0</v>
      </c>
      <c r="W2998" s="2">
        <v>41653871.719999999</v>
      </c>
      <c r="X2998" s="2">
        <v>-41653871.719999999</v>
      </c>
      <c r="Y2998" s="2">
        <v>0</v>
      </c>
      <c r="Z2998" s="2">
        <v>0</v>
      </c>
      <c r="AA2998" s="2">
        <v>0</v>
      </c>
    </row>
    <row r="2999" spans="1:27" ht="15" customHeight="1" x14ac:dyDescent="0.25">
      <c r="A2999" s="75" t="str">
        <f t="shared" si="138"/>
        <v>LLIQDFIgnore</v>
      </c>
      <c r="B2999" s="75" t="str">
        <f>VLOOKUP(L2999,Mapping!D:F,3,0)</f>
        <v>Ignore</v>
      </c>
      <c r="C2999" s="75" t="str">
        <f>VLOOKUP(L2999,Mapping!D:G,4,0)</f>
        <v>Ignore</v>
      </c>
      <c r="D2999" s="78">
        <f t="shared" si="139"/>
        <v>-1.17E-2</v>
      </c>
      <c r="E2999" s="78">
        <f t="shared" si="140"/>
        <v>0</v>
      </c>
      <c r="F2999" s="76" t="str">
        <f>VLOOKUP(L2999,Mapping!D:H,5,0)</f>
        <v>AUM</v>
      </c>
      <c r="G2999" s="1" t="s">
        <v>648</v>
      </c>
      <c r="H2999" s="1" t="s">
        <v>503</v>
      </c>
      <c r="I2999" s="1" t="s">
        <v>507</v>
      </c>
      <c r="J2999" s="6">
        <v>212000</v>
      </c>
      <c r="K2999" s="1" t="s">
        <v>681</v>
      </c>
      <c r="L2999" s="6">
        <v>212183</v>
      </c>
      <c r="M2999" s="2">
        <v>0</v>
      </c>
      <c r="N2999" s="1" t="s">
        <v>1465</v>
      </c>
      <c r="O2999" s="1" t="s">
        <v>651</v>
      </c>
      <c r="P2999" s="2">
        <v>0</v>
      </c>
      <c r="Q2999" s="2">
        <v>117000</v>
      </c>
      <c r="R2999" s="2">
        <v>-117000</v>
      </c>
      <c r="S2999" s="2">
        <v>0</v>
      </c>
      <c r="T2999" s="2">
        <v>0</v>
      </c>
      <c r="U2999" s="2">
        <v>0</v>
      </c>
      <c r="V2999" s="2">
        <v>0</v>
      </c>
      <c r="W2999" s="2">
        <v>117000</v>
      </c>
      <c r="X2999" s="2">
        <v>-117000</v>
      </c>
      <c r="Y2999" s="2">
        <v>0</v>
      </c>
      <c r="Z2999" s="2">
        <v>0</v>
      </c>
      <c r="AA2999" s="2">
        <v>0</v>
      </c>
    </row>
    <row r="3000" spans="1:27" ht="15" customHeight="1" x14ac:dyDescent="0.25">
      <c r="A3000" s="75" t="str">
        <f t="shared" si="138"/>
        <v>LLIQDFIgnore</v>
      </c>
      <c r="B3000" s="75" t="str">
        <f>VLOOKUP(L3000,Mapping!D:F,3,0)</f>
        <v>Ignore</v>
      </c>
      <c r="C3000" s="75" t="str">
        <f>VLOOKUP(L3000,Mapping!D:G,4,0)</f>
        <v>Ignore</v>
      </c>
      <c r="D3000" s="78">
        <f t="shared" si="139"/>
        <v>-1.7272819999999999E-3</v>
      </c>
      <c r="E3000" s="78">
        <f t="shared" si="140"/>
        <v>1.5682110000000001E-3</v>
      </c>
      <c r="F3000" s="76" t="str">
        <f>VLOOKUP(L3000,Mapping!D:H,5,0)</f>
        <v>AUM</v>
      </c>
      <c r="G3000" s="1" t="s">
        <v>648</v>
      </c>
      <c r="H3000" s="1" t="s">
        <v>503</v>
      </c>
      <c r="I3000" s="1" t="s">
        <v>507</v>
      </c>
      <c r="J3000" s="6">
        <v>212000</v>
      </c>
      <c r="K3000" s="1" t="s">
        <v>681</v>
      </c>
      <c r="L3000" s="6">
        <v>212185</v>
      </c>
      <c r="M3000" s="2">
        <v>0</v>
      </c>
      <c r="N3000" s="1" t="s">
        <v>1020</v>
      </c>
      <c r="O3000" s="1" t="s">
        <v>651</v>
      </c>
      <c r="P3000" s="2">
        <v>0</v>
      </c>
      <c r="Q3000" s="2">
        <v>32954.93</v>
      </c>
      <c r="R3000" s="2">
        <v>-17272.82</v>
      </c>
      <c r="S3000" s="2">
        <v>0</v>
      </c>
      <c r="T3000" s="2">
        <v>0</v>
      </c>
      <c r="U3000" s="2">
        <v>15682.11</v>
      </c>
      <c r="V3000" s="2">
        <v>0</v>
      </c>
      <c r="W3000" s="2">
        <v>32954.93</v>
      </c>
      <c r="X3000" s="2">
        <v>-17272.82</v>
      </c>
      <c r="Y3000" s="2">
        <v>0</v>
      </c>
      <c r="Z3000" s="2">
        <v>0</v>
      </c>
      <c r="AA3000" s="2">
        <v>15682.11</v>
      </c>
    </row>
    <row r="3001" spans="1:27" ht="15" customHeight="1" x14ac:dyDescent="0.25">
      <c r="A3001" s="75" t="str">
        <f t="shared" si="138"/>
        <v>LLIQDFIgnore</v>
      </c>
      <c r="B3001" s="75" t="str">
        <f>VLOOKUP(L3001,Mapping!D:F,3,0)</f>
        <v>Ignore</v>
      </c>
      <c r="C3001" s="75" t="str">
        <f>VLOOKUP(L3001,Mapping!D:G,4,0)</f>
        <v>Ignore</v>
      </c>
      <c r="D3001" s="78">
        <f t="shared" si="139"/>
        <v>-0.12306977299999999</v>
      </c>
      <c r="E3001" s="78">
        <f t="shared" si="140"/>
        <v>2.9700000000000003E-7</v>
      </c>
      <c r="F3001" s="76" t="str">
        <f>VLOOKUP(L3001,Mapping!D:H,5,0)</f>
        <v>AUM</v>
      </c>
      <c r="G3001" s="1" t="s">
        <v>648</v>
      </c>
      <c r="H3001" s="1" t="s">
        <v>503</v>
      </c>
      <c r="I3001" s="1" t="s">
        <v>507</v>
      </c>
      <c r="J3001" s="6">
        <v>212000</v>
      </c>
      <c r="K3001" s="1" t="s">
        <v>681</v>
      </c>
      <c r="L3001" s="6">
        <v>212187</v>
      </c>
      <c r="M3001" s="2">
        <v>0</v>
      </c>
      <c r="N3001" s="1" t="s">
        <v>1203</v>
      </c>
      <c r="O3001" s="1" t="s">
        <v>651</v>
      </c>
      <c r="P3001" s="2">
        <v>0</v>
      </c>
      <c r="Q3001" s="2">
        <v>1230700.7</v>
      </c>
      <c r="R3001" s="2">
        <v>-1230697.73</v>
      </c>
      <c r="S3001" s="2">
        <v>0</v>
      </c>
      <c r="T3001" s="2">
        <v>0</v>
      </c>
      <c r="U3001" s="2">
        <v>2.97</v>
      </c>
      <c r="V3001" s="2">
        <v>0</v>
      </c>
      <c r="W3001" s="2">
        <v>1230700.7</v>
      </c>
      <c r="X3001" s="2">
        <v>-1230697.73</v>
      </c>
      <c r="Y3001" s="2">
        <v>0</v>
      </c>
      <c r="Z3001" s="2">
        <v>0</v>
      </c>
      <c r="AA3001" s="2">
        <v>2.97</v>
      </c>
    </row>
    <row r="3002" spans="1:27" ht="15" customHeight="1" x14ac:dyDescent="0.25">
      <c r="A3002" s="75" t="str">
        <f t="shared" si="138"/>
        <v>LLIQDFIgnore</v>
      </c>
      <c r="B3002" s="75" t="str">
        <f>VLOOKUP(L3002,Mapping!D:F,3,0)</f>
        <v>Ignore</v>
      </c>
      <c r="C3002" s="75" t="str">
        <f>VLOOKUP(L3002,Mapping!D:G,4,0)</f>
        <v>Ignore</v>
      </c>
      <c r="D3002" s="78">
        <f t="shared" si="139"/>
        <v>-4.8891236999999997E-2</v>
      </c>
      <c r="E3002" s="78">
        <f t="shared" si="140"/>
        <v>5.527105E-3</v>
      </c>
      <c r="F3002" s="76" t="str">
        <f>VLOOKUP(L3002,Mapping!D:H,5,0)</f>
        <v>AUM</v>
      </c>
      <c r="G3002" s="1" t="s">
        <v>648</v>
      </c>
      <c r="H3002" s="1" t="s">
        <v>503</v>
      </c>
      <c r="I3002" s="1" t="s">
        <v>507</v>
      </c>
      <c r="J3002" s="6">
        <v>212000</v>
      </c>
      <c r="K3002" s="1" t="s">
        <v>681</v>
      </c>
      <c r="L3002" s="6">
        <v>212194</v>
      </c>
      <c r="M3002" s="2">
        <v>0</v>
      </c>
      <c r="N3002" s="1" t="s">
        <v>691</v>
      </c>
      <c r="O3002" s="1" t="s">
        <v>651</v>
      </c>
      <c r="P3002" s="2">
        <v>0</v>
      </c>
      <c r="Q3002" s="2">
        <v>544183.42000000004</v>
      </c>
      <c r="R3002" s="2">
        <v>-488912.37</v>
      </c>
      <c r="S3002" s="2">
        <v>0</v>
      </c>
      <c r="T3002" s="2">
        <v>0</v>
      </c>
      <c r="U3002" s="2">
        <v>55271.05</v>
      </c>
      <c r="V3002" s="2">
        <v>0</v>
      </c>
      <c r="W3002" s="2">
        <v>544183.42000000004</v>
      </c>
      <c r="X3002" s="2">
        <v>-488912.37</v>
      </c>
      <c r="Y3002" s="2">
        <v>0</v>
      </c>
      <c r="Z3002" s="2">
        <v>0</v>
      </c>
      <c r="AA3002" s="2">
        <v>55271.05</v>
      </c>
    </row>
    <row r="3003" spans="1:27" ht="15" customHeight="1" x14ac:dyDescent="0.25">
      <c r="A3003" s="75" t="str">
        <f t="shared" si="138"/>
        <v>LLIQDFIgnore</v>
      </c>
      <c r="B3003" s="75" t="str">
        <f>VLOOKUP(L3003,Mapping!D:F,3,0)</f>
        <v>Ignore</v>
      </c>
      <c r="C3003" s="75" t="str">
        <f>VLOOKUP(L3003,Mapping!D:G,4,0)</f>
        <v>Ignore</v>
      </c>
      <c r="D3003" s="78">
        <f t="shared" si="139"/>
        <v>-2.5967500000000001E-2</v>
      </c>
      <c r="E3003" s="78">
        <f t="shared" si="140"/>
        <v>0</v>
      </c>
      <c r="F3003" s="76" t="str">
        <f>VLOOKUP(L3003,Mapping!D:H,5,0)</f>
        <v>AUM</v>
      </c>
      <c r="G3003" s="1" t="s">
        <v>648</v>
      </c>
      <c r="H3003" s="1" t="s">
        <v>503</v>
      </c>
      <c r="I3003" s="1" t="s">
        <v>507</v>
      </c>
      <c r="J3003" s="6">
        <v>212000</v>
      </c>
      <c r="K3003" s="1" t="s">
        <v>681</v>
      </c>
      <c r="L3003" s="6">
        <v>212197</v>
      </c>
      <c r="M3003" s="2">
        <v>0</v>
      </c>
      <c r="N3003" s="1" t="s">
        <v>942</v>
      </c>
      <c r="O3003" s="1" t="s">
        <v>651</v>
      </c>
      <c r="P3003" s="2">
        <v>0</v>
      </c>
      <c r="Q3003" s="2">
        <v>259675</v>
      </c>
      <c r="R3003" s="2">
        <v>-259675</v>
      </c>
      <c r="S3003" s="2">
        <v>0</v>
      </c>
      <c r="T3003" s="2">
        <v>0</v>
      </c>
      <c r="U3003" s="2">
        <v>0</v>
      </c>
      <c r="V3003" s="2">
        <v>0</v>
      </c>
      <c r="W3003" s="2">
        <v>259675</v>
      </c>
      <c r="X3003" s="2">
        <v>-259675</v>
      </c>
      <c r="Y3003" s="2">
        <v>0</v>
      </c>
      <c r="Z3003" s="2">
        <v>0</v>
      </c>
      <c r="AA3003" s="2">
        <v>0</v>
      </c>
    </row>
    <row r="3004" spans="1:27" ht="15" customHeight="1" x14ac:dyDescent="0.25">
      <c r="A3004" s="75" t="str">
        <f t="shared" si="138"/>
        <v>LLIQDFIgnore</v>
      </c>
      <c r="B3004" s="75" t="str">
        <f>VLOOKUP(L3004,Mapping!D:F,3,0)</f>
        <v>Ignore</v>
      </c>
      <c r="C3004" s="75" t="str">
        <f>VLOOKUP(L3004,Mapping!D:G,4,0)</f>
        <v>Ignore</v>
      </c>
      <c r="D3004" s="78">
        <f t="shared" si="139"/>
        <v>1.1611634849999999</v>
      </c>
      <c r="E3004" s="78">
        <f t="shared" si="140"/>
        <v>1.1611633779999999</v>
      </c>
      <c r="F3004" s="76" t="str">
        <f>VLOOKUP(L3004,Mapping!D:H,5,0)</f>
        <v>AUM</v>
      </c>
      <c r="G3004" s="1" t="s">
        <v>648</v>
      </c>
      <c r="H3004" s="1" t="s">
        <v>503</v>
      </c>
      <c r="I3004" s="1" t="s">
        <v>507</v>
      </c>
      <c r="J3004" s="6">
        <v>212000</v>
      </c>
      <c r="K3004" s="1" t="s">
        <v>681</v>
      </c>
      <c r="L3004" s="6">
        <v>212220</v>
      </c>
      <c r="M3004" s="2">
        <v>0</v>
      </c>
      <c r="N3004" s="1" t="s">
        <v>692</v>
      </c>
      <c r="O3004" s="1" t="s">
        <v>651</v>
      </c>
      <c r="P3004" s="2">
        <v>-1.07</v>
      </c>
      <c r="Q3004" s="2">
        <v>0</v>
      </c>
      <c r="R3004" s="2">
        <v>0</v>
      </c>
      <c r="S3004" s="2">
        <v>11611634.85</v>
      </c>
      <c r="T3004" s="2">
        <v>0</v>
      </c>
      <c r="U3004" s="2">
        <v>11611633.779999999</v>
      </c>
      <c r="V3004" s="2">
        <v>-1.07</v>
      </c>
      <c r="W3004" s="2">
        <v>0</v>
      </c>
      <c r="X3004" s="2">
        <v>0</v>
      </c>
      <c r="Y3004" s="2">
        <v>11611634.85</v>
      </c>
      <c r="Z3004" s="2">
        <v>0</v>
      </c>
      <c r="AA3004" s="2">
        <v>11611633.779999999</v>
      </c>
    </row>
    <row r="3005" spans="1:27" ht="15" customHeight="1" x14ac:dyDescent="0.25">
      <c r="A3005" s="75" t="str">
        <f t="shared" si="138"/>
        <v>LLIQDFIgnore</v>
      </c>
      <c r="B3005" s="75" t="str">
        <f>VLOOKUP(L3005,Mapping!D:F,3,0)</f>
        <v>Ignore</v>
      </c>
      <c r="C3005" s="75" t="str">
        <f>VLOOKUP(L3005,Mapping!D:G,4,0)</f>
        <v>Ignore</v>
      </c>
      <c r="D3005" s="78">
        <f t="shared" si="139"/>
        <v>-0.90256180799999997</v>
      </c>
      <c r="E3005" s="78">
        <f t="shared" si="140"/>
        <v>-0.90256180799999997</v>
      </c>
      <c r="F3005" s="76" t="str">
        <f>VLOOKUP(L3005,Mapping!D:H,5,0)</f>
        <v>AUM</v>
      </c>
      <c r="G3005" s="1" t="s">
        <v>648</v>
      </c>
      <c r="H3005" s="1" t="s">
        <v>503</v>
      </c>
      <c r="I3005" s="1" t="s">
        <v>507</v>
      </c>
      <c r="J3005" s="6">
        <v>212000</v>
      </c>
      <c r="K3005" s="1" t="s">
        <v>681</v>
      </c>
      <c r="L3005" s="6">
        <v>212223</v>
      </c>
      <c r="M3005" s="2">
        <v>0</v>
      </c>
      <c r="N3005" s="1" t="s">
        <v>693</v>
      </c>
      <c r="O3005" s="1" t="s">
        <v>651</v>
      </c>
      <c r="P3005" s="2">
        <v>0</v>
      </c>
      <c r="Q3005" s="2">
        <v>0</v>
      </c>
      <c r="R3005" s="2">
        <v>-9025618.0800000001</v>
      </c>
      <c r="S3005" s="2">
        <v>0</v>
      </c>
      <c r="T3005" s="2">
        <v>-9025618.0800000001</v>
      </c>
      <c r="U3005" s="2">
        <v>0</v>
      </c>
      <c r="V3005" s="2">
        <v>0</v>
      </c>
      <c r="W3005" s="2">
        <v>0</v>
      </c>
      <c r="X3005" s="2">
        <v>-9025618.0800000001</v>
      </c>
      <c r="Y3005" s="2">
        <v>0</v>
      </c>
      <c r="Z3005" s="2">
        <v>-9025618.0800000001</v>
      </c>
      <c r="AA3005" s="2">
        <v>0</v>
      </c>
    </row>
    <row r="3006" spans="1:27" ht="15" customHeight="1" x14ac:dyDescent="0.25">
      <c r="A3006" s="75" t="str">
        <f t="shared" si="138"/>
        <v>LLIQDFIgnore</v>
      </c>
      <c r="B3006" s="75" t="str">
        <f>VLOOKUP(L3006,Mapping!D:F,3,0)</f>
        <v>Ignore</v>
      </c>
      <c r="C3006" s="75" t="str">
        <f>VLOOKUP(L3006,Mapping!D:G,4,0)</f>
        <v>Ignore</v>
      </c>
      <c r="D3006" s="78">
        <f t="shared" si="139"/>
        <v>2.2694999999999998E-3</v>
      </c>
      <c r="E3006" s="78">
        <f t="shared" si="140"/>
        <v>2.3641000000000001E-3</v>
      </c>
      <c r="F3006" s="76" t="str">
        <f>VLOOKUP(L3006,Mapping!D:H,5,0)</f>
        <v>AUM</v>
      </c>
      <c r="G3006" s="1" t="s">
        <v>648</v>
      </c>
      <c r="H3006" s="1" t="s">
        <v>503</v>
      </c>
      <c r="I3006" s="1" t="s">
        <v>507</v>
      </c>
      <c r="J3006" s="6">
        <v>212000</v>
      </c>
      <c r="K3006" s="1" t="s">
        <v>681</v>
      </c>
      <c r="L3006" s="6">
        <v>212233</v>
      </c>
      <c r="M3006" s="2">
        <v>0</v>
      </c>
      <c r="N3006" s="1" t="s">
        <v>694</v>
      </c>
      <c r="O3006" s="1" t="s">
        <v>651</v>
      </c>
      <c r="P3006" s="2">
        <v>0</v>
      </c>
      <c r="Q3006" s="2">
        <v>946</v>
      </c>
      <c r="R3006" s="2">
        <v>0</v>
      </c>
      <c r="S3006" s="2">
        <v>22695</v>
      </c>
      <c r="T3006" s="2">
        <v>0</v>
      </c>
      <c r="U3006" s="2">
        <v>23641</v>
      </c>
      <c r="V3006" s="2">
        <v>0</v>
      </c>
      <c r="W3006" s="2">
        <v>946</v>
      </c>
      <c r="X3006" s="2">
        <v>0</v>
      </c>
      <c r="Y3006" s="2">
        <v>22695</v>
      </c>
      <c r="Z3006" s="2">
        <v>0</v>
      </c>
      <c r="AA3006" s="2">
        <v>23641</v>
      </c>
    </row>
    <row r="3007" spans="1:27" ht="15" customHeight="1" x14ac:dyDescent="0.25">
      <c r="A3007" s="75" t="str">
        <f t="shared" si="138"/>
        <v>LLIQDFIgnore</v>
      </c>
      <c r="B3007" s="75" t="str">
        <f>VLOOKUP(L3007,Mapping!D:F,3,0)</f>
        <v>Ignore</v>
      </c>
      <c r="C3007" s="75" t="str">
        <f>VLOOKUP(L3007,Mapping!D:G,4,0)</f>
        <v>Ignore</v>
      </c>
      <c r="D3007" s="78">
        <f t="shared" si="139"/>
        <v>3.8965190000000002E-3</v>
      </c>
      <c r="E3007" s="78">
        <f t="shared" si="140"/>
        <v>6.2105306000000006E-2</v>
      </c>
      <c r="F3007" s="76" t="str">
        <f>VLOOKUP(L3007,Mapping!D:H,5,0)</f>
        <v>AUM</v>
      </c>
      <c r="G3007" s="1" t="s">
        <v>648</v>
      </c>
      <c r="H3007" s="1" t="s">
        <v>503</v>
      </c>
      <c r="I3007" s="1" t="s">
        <v>507</v>
      </c>
      <c r="J3007" s="6">
        <v>212000</v>
      </c>
      <c r="K3007" s="1" t="s">
        <v>681</v>
      </c>
      <c r="L3007" s="6">
        <v>212240</v>
      </c>
      <c r="M3007" s="2">
        <v>0</v>
      </c>
      <c r="N3007" s="1" t="s">
        <v>695</v>
      </c>
      <c r="O3007" s="1" t="s">
        <v>651</v>
      </c>
      <c r="P3007" s="2">
        <v>0</v>
      </c>
      <c r="Q3007" s="2">
        <v>582087.87</v>
      </c>
      <c r="R3007" s="2">
        <v>0</v>
      </c>
      <c r="S3007" s="2">
        <v>38965.19</v>
      </c>
      <c r="T3007" s="2">
        <v>0</v>
      </c>
      <c r="U3007" s="2">
        <v>621053.06000000006</v>
      </c>
      <c r="V3007" s="2">
        <v>0</v>
      </c>
      <c r="W3007" s="2">
        <v>582087.87</v>
      </c>
      <c r="X3007" s="2">
        <v>0</v>
      </c>
      <c r="Y3007" s="2">
        <v>38965.19</v>
      </c>
      <c r="Z3007" s="2">
        <v>0</v>
      </c>
      <c r="AA3007" s="2">
        <v>621053.06000000006</v>
      </c>
    </row>
    <row r="3008" spans="1:27" ht="15" customHeight="1" x14ac:dyDescent="0.25">
      <c r="A3008" s="75" t="str">
        <f t="shared" si="138"/>
        <v>LLIQDFIgnore</v>
      </c>
      <c r="B3008" s="75" t="str">
        <f>VLOOKUP(L3008,Mapping!D:F,3,0)</f>
        <v>Ignore</v>
      </c>
      <c r="C3008" s="75" t="str">
        <f>VLOOKUP(L3008,Mapping!D:G,4,0)</f>
        <v>Ignore</v>
      </c>
      <c r="D3008" s="78">
        <f t="shared" si="139"/>
        <v>1.5E-5</v>
      </c>
      <c r="E3008" s="78">
        <f t="shared" si="140"/>
        <v>1.10385E-3</v>
      </c>
      <c r="F3008" s="76" t="str">
        <f>VLOOKUP(L3008,Mapping!D:H,5,0)</f>
        <v>AUM</v>
      </c>
      <c r="G3008" s="1" t="s">
        <v>648</v>
      </c>
      <c r="H3008" s="1" t="s">
        <v>503</v>
      </c>
      <c r="I3008" s="1" t="s">
        <v>507</v>
      </c>
      <c r="J3008" s="6">
        <v>212000</v>
      </c>
      <c r="K3008" s="1" t="s">
        <v>681</v>
      </c>
      <c r="L3008" s="6">
        <v>212247</v>
      </c>
      <c r="M3008" s="2">
        <v>0</v>
      </c>
      <c r="N3008" s="1" t="s">
        <v>696</v>
      </c>
      <c r="O3008" s="1" t="s">
        <v>651</v>
      </c>
      <c r="P3008" s="2">
        <v>0</v>
      </c>
      <c r="Q3008" s="2">
        <v>10888.5</v>
      </c>
      <c r="R3008" s="2">
        <v>0</v>
      </c>
      <c r="S3008" s="2">
        <v>150</v>
      </c>
      <c r="T3008" s="2">
        <v>0</v>
      </c>
      <c r="U3008" s="2">
        <v>11038.5</v>
      </c>
      <c r="V3008" s="2">
        <v>0</v>
      </c>
      <c r="W3008" s="2">
        <v>10888.5</v>
      </c>
      <c r="X3008" s="2">
        <v>0</v>
      </c>
      <c r="Y3008" s="2">
        <v>150</v>
      </c>
      <c r="Z3008" s="2">
        <v>0</v>
      </c>
      <c r="AA3008" s="2">
        <v>11038.5</v>
      </c>
    </row>
    <row r="3009" spans="1:27" ht="15" customHeight="1" x14ac:dyDescent="0.25">
      <c r="A3009" s="75" t="str">
        <f t="shared" si="138"/>
        <v>LLIQDFIgnore</v>
      </c>
      <c r="B3009" s="75" t="str">
        <f>VLOOKUP(L3009,Mapping!D:F,3,0)</f>
        <v>Ignore</v>
      </c>
      <c r="C3009" s="75" t="str">
        <f>VLOOKUP(L3009,Mapping!D:G,4,0)</f>
        <v>Ignore</v>
      </c>
      <c r="D3009" s="78">
        <f t="shared" si="139"/>
        <v>3.968437E-3</v>
      </c>
      <c r="E3009" s="78">
        <f t="shared" si="140"/>
        <v>3.6344596E-2</v>
      </c>
      <c r="F3009" s="76" t="str">
        <f>VLOOKUP(L3009,Mapping!D:H,5,0)</f>
        <v>AUM</v>
      </c>
      <c r="G3009" s="1" t="s">
        <v>648</v>
      </c>
      <c r="H3009" s="1" t="s">
        <v>503</v>
      </c>
      <c r="I3009" s="1" t="s">
        <v>507</v>
      </c>
      <c r="J3009" s="6">
        <v>212000</v>
      </c>
      <c r="K3009" s="1" t="s">
        <v>681</v>
      </c>
      <c r="L3009" s="6">
        <v>212252</v>
      </c>
      <c r="M3009" s="2">
        <v>0</v>
      </c>
      <c r="N3009" s="1" t="s">
        <v>697</v>
      </c>
      <c r="O3009" s="1" t="s">
        <v>651</v>
      </c>
      <c r="P3009" s="2">
        <v>0</v>
      </c>
      <c r="Q3009" s="2">
        <v>323761.59000000003</v>
      </c>
      <c r="R3009" s="2">
        <v>0</v>
      </c>
      <c r="S3009" s="2">
        <v>39684.370000000003</v>
      </c>
      <c r="T3009" s="2">
        <v>0</v>
      </c>
      <c r="U3009" s="2">
        <v>363445.96</v>
      </c>
      <c r="V3009" s="2">
        <v>0</v>
      </c>
      <c r="W3009" s="2">
        <v>323761.59000000003</v>
      </c>
      <c r="X3009" s="2">
        <v>0</v>
      </c>
      <c r="Y3009" s="2">
        <v>39684.370000000003</v>
      </c>
      <c r="Z3009" s="2">
        <v>0</v>
      </c>
      <c r="AA3009" s="2">
        <v>363445.96</v>
      </c>
    </row>
    <row r="3010" spans="1:27" ht="15" customHeight="1" x14ac:dyDescent="0.25">
      <c r="A3010" s="75" t="str">
        <f t="shared" si="138"/>
        <v>LLIQDFIgnore</v>
      </c>
      <c r="B3010" s="75" t="str">
        <f>VLOOKUP(L3010,Mapping!D:F,3,0)</f>
        <v>Ignore</v>
      </c>
      <c r="C3010" s="75" t="str">
        <f>VLOOKUP(L3010,Mapping!D:G,4,0)</f>
        <v>Ignore</v>
      </c>
      <c r="D3010" s="78">
        <f t="shared" si="139"/>
        <v>0.205478258</v>
      </c>
      <c r="E3010" s="78">
        <f t="shared" si="140"/>
        <v>0.205478254</v>
      </c>
      <c r="F3010" s="76" t="str">
        <f>VLOOKUP(L3010,Mapping!D:H,5,0)</f>
        <v>AUM</v>
      </c>
      <c r="G3010" s="1" t="s">
        <v>648</v>
      </c>
      <c r="H3010" s="1" t="s">
        <v>503</v>
      </c>
      <c r="I3010" s="1" t="s">
        <v>507</v>
      </c>
      <c r="J3010" s="6">
        <v>212000</v>
      </c>
      <c r="K3010" s="1" t="s">
        <v>681</v>
      </c>
      <c r="L3010" s="6">
        <v>212255</v>
      </c>
      <c r="M3010" s="2">
        <v>0</v>
      </c>
      <c r="N3010" s="1" t="s">
        <v>698</v>
      </c>
      <c r="O3010" s="1" t="s">
        <v>651</v>
      </c>
      <c r="P3010" s="2">
        <v>-0.04</v>
      </c>
      <c r="Q3010" s="2">
        <v>0</v>
      </c>
      <c r="R3010" s="2">
        <v>0</v>
      </c>
      <c r="S3010" s="2">
        <v>2054782.58</v>
      </c>
      <c r="T3010" s="2">
        <v>0</v>
      </c>
      <c r="U3010" s="2">
        <v>2054782.54</v>
      </c>
      <c r="V3010" s="2">
        <v>-0.04</v>
      </c>
      <c r="W3010" s="2">
        <v>0</v>
      </c>
      <c r="X3010" s="2">
        <v>0</v>
      </c>
      <c r="Y3010" s="2">
        <v>2054782.58</v>
      </c>
      <c r="Z3010" s="2">
        <v>0</v>
      </c>
      <c r="AA3010" s="2">
        <v>2054782.54</v>
      </c>
    </row>
    <row r="3011" spans="1:27" ht="15" customHeight="1" x14ac:dyDescent="0.25">
      <c r="A3011" s="75" t="str">
        <f t="shared" si="138"/>
        <v>LLIQDFIgnore</v>
      </c>
      <c r="B3011" s="75" t="str">
        <f>VLOOKUP(L3011,Mapping!D:F,3,0)</f>
        <v>Ignore</v>
      </c>
      <c r="C3011" s="75" t="str">
        <f>VLOOKUP(L3011,Mapping!D:G,4,0)</f>
        <v>Ignore</v>
      </c>
      <c r="D3011" s="78">
        <f t="shared" si="139"/>
        <v>-1.1454941999999999E-2</v>
      </c>
      <c r="E3011" s="78">
        <f t="shared" si="140"/>
        <v>2.7914759999999997E-2</v>
      </c>
      <c r="F3011" s="76" t="str">
        <f>VLOOKUP(L3011,Mapping!D:H,5,0)</f>
        <v>AUM</v>
      </c>
      <c r="G3011" s="1" t="s">
        <v>648</v>
      </c>
      <c r="H3011" s="1" t="s">
        <v>503</v>
      </c>
      <c r="I3011" s="1" t="s">
        <v>507</v>
      </c>
      <c r="J3011" s="6">
        <v>212000</v>
      </c>
      <c r="K3011" s="1" t="s">
        <v>681</v>
      </c>
      <c r="L3011" s="6">
        <v>212271</v>
      </c>
      <c r="M3011" s="2">
        <v>0</v>
      </c>
      <c r="N3011" s="1" t="s">
        <v>700</v>
      </c>
      <c r="O3011" s="1" t="s">
        <v>651</v>
      </c>
      <c r="P3011" s="2">
        <v>0</v>
      </c>
      <c r="Q3011" s="2">
        <v>393697.02</v>
      </c>
      <c r="R3011" s="2">
        <v>-114549.42</v>
      </c>
      <c r="S3011" s="2">
        <v>0</v>
      </c>
      <c r="T3011" s="2">
        <v>0</v>
      </c>
      <c r="U3011" s="2">
        <v>279147.59999999998</v>
      </c>
      <c r="V3011" s="2">
        <v>0</v>
      </c>
      <c r="W3011" s="2">
        <v>393697.02</v>
      </c>
      <c r="X3011" s="2">
        <v>-114549.42</v>
      </c>
      <c r="Y3011" s="2">
        <v>0</v>
      </c>
      <c r="Z3011" s="2">
        <v>0</v>
      </c>
      <c r="AA3011" s="2">
        <v>279147.59999999998</v>
      </c>
    </row>
    <row r="3012" spans="1:27" ht="15" customHeight="1" x14ac:dyDescent="0.25">
      <c r="A3012" s="75" t="str">
        <f t="shared" ref="A3012:A3075" si="141">H3012&amp;B3012</f>
        <v>LLIQDFIgnore</v>
      </c>
      <c r="B3012" s="75" t="str">
        <f>VLOOKUP(L3012,Mapping!D:F,3,0)</f>
        <v>Ignore</v>
      </c>
      <c r="C3012" s="75" t="str">
        <f>VLOOKUP(L3012,Mapping!D:G,4,0)</f>
        <v>Ignore</v>
      </c>
      <c r="D3012" s="78">
        <f t="shared" ref="D3012:D3075" si="142">(X3012+Y3012)/10000000</f>
        <v>-1.1454941999999999E-2</v>
      </c>
      <c r="E3012" s="78">
        <f t="shared" ref="E3012:E3075" si="143">(Z3012+AA3012)/10000000</f>
        <v>2.7914759999999997E-2</v>
      </c>
      <c r="F3012" s="76" t="str">
        <f>VLOOKUP(L3012,Mapping!D:H,5,0)</f>
        <v>AUM</v>
      </c>
      <c r="G3012" s="1" t="s">
        <v>648</v>
      </c>
      <c r="H3012" s="1" t="s">
        <v>503</v>
      </c>
      <c r="I3012" s="1" t="s">
        <v>507</v>
      </c>
      <c r="J3012" s="6">
        <v>212000</v>
      </c>
      <c r="K3012" s="1" t="s">
        <v>681</v>
      </c>
      <c r="L3012" s="6">
        <v>212272</v>
      </c>
      <c r="M3012" s="2">
        <v>0</v>
      </c>
      <c r="N3012" s="1" t="s">
        <v>701</v>
      </c>
      <c r="O3012" s="1" t="s">
        <v>651</v>
      </c>
      <c r="P3012" s="2">
        <v>0</v>
      </c>
      <c r="Q3012" s="2">
        <v>393697.02</v>
      </c>
      <c r="R3012" s="2">
        <v>-114549.42</v>
      </c>
      <c r="S3012" s="2">
        <v>0</v>
      </c>
      <c r="T3012" s="2">
        <v>0</v>
      </c>
      <c r="U3012" s="2">
        <v>279147.59999999998</v>
      </c>
      <c r="V3012" s="2">
        <v>0</v>
      </c>
      <c r="W3012" s="2">
        <v>393697.02</v>
      </c>
      <c r="X3012" s="2">
        <v>-114549.42</v>
      </c>
      <c r="Y3012" s="2">
        <v>0</v>
      </c>
      <c r="Z3012" s="2">
        <v>0</v>
      </c>
      <c r="AA3012" s="2">
        <v>279147.59999999998</v>
      </c>
    </row>
    <row r="3013" spans="1:27" ht="15" customHeight="1" x14ac:dyDescent="0.25">
      <c r="A3013" s="75" t="str">
        <f t="shared" si="141"/>
        <v>LLIQDFIgnore</v>
      </c>
      <c r="B3013" s="75" t="str">
        <f>VLOOKUP(L3013,Mapping!D:F,3,0)</f>
        <v>Ignore</v>
      </c>
      <c r="C3013" s="75" t="str">
        <f>VLOOKUP(L3013,Mapping!D:G,4,0)</f>
        <v>Ignore</v>
      </c>
      <c r="D3013" s="78">
        <f t="shared" si="142"/>
        <v>-1.842497E-3</v>
      </c>
      <c r="E3013" s="78">
        <f t="shared" si="143"/>
        <v>1.04147E-4</v>
      </c>
      <c r="F3013" s="76" t="str">
        <f>VLOOKUP(L3013,Mapping!D:H,5,0)</f>
        <v>AUM</v>
      </c>
      <c r="G3013" s="1" t="s">
        <v>648</v>
      </c>
      <c r="H3013" s="1" t="s">
        <v>503</v>
      </c>
      <c r="I3013" s="1" t="s">
        <v>507</v>
      </c>
      <c r="J3013" s="6">
        <v>212000</v>
      </c>
      <c r="K3013" s="1" t="s">
        <v>681</v>
      </c>
      <c r="L3013" s="6">
        <v>212427</v>
      </c>
      <c r="M3013" s="2">
        <v>0</v>
      </c>
      <c r="N3013" s="1" t="s">
        <v>768</v>
      </c>
      <c r="O3013" s="1" t="s">
        <v>651</v>
      </c>
      <c r="P3013" s="2">
        <v>0</v>
      </c>
      <c r="Q3013" s="2">
        <v>19466.439999999999</v>
      </c>
      <c r="R3013" s="2">
        <v>-18424.97</v>
      </c>
      <c r="S3013" s="2">
        <v>0</v>
      </c>
      <c r="T3013" s="2">
        <v>0</v>
      </c>
      <c r="U3013" s="2">
        <v>1041.47</v>
      </c>
      <c r="V3013" s="2">
        <v>0</v>
      </c>
      <c r="W3013" s="2">
        <v>19466.439999999999</v>
      </c>
      <c r="X3013" s="2">
        <v>-18424.97</v>
      </c>
      <c r="Y3013" s="2">
        <v>0</v>
      </c>
      <c r="Z3013" s="2">
        <v>0</v>
      </c>
      <c r="AA3013" s="2">
        <v>1041.47</v>
      </c>
    </row>
    <row r="3014" spans="1:27" ht="15" customHeight="1" x14ac:dyDescent="0.25">
      <c r="A3014" s="75" t="str">
        <f t="shared" si="141"/>
        <v>LLIQDFIgnore</v>
      </c>
      <c r="B3014" s="75" t="str">
        <f>VLOOKUP(L3014,Mapping!D:F,3,0)</f>
        <v>Ignore</v>
      </c>
      <c r="C3014" s="75" t="str">
        <f>VLOOKUP(L3014,Mapping!D:G,4,0)</f>
        <v>Ignore</v>
      </c>
      <c r="D3014" s="78">
        <f t="shared" si="142"/>
        <v>3.8965190000000002E-3</v>
      </c>
      <c r="E3014" s="78">
        <f t="shared" si="143"/>
        <v>6.2105306000000006E-2</v>
      </c>
      <c r="F3014" s="76" t="str">
        <f>VLOOKUP(L3014,Mapping!D:H,5,0)</f>
        <v>AUM</v>
      </c>
      <c r="G3014" s="1" t="s">
        <v>648</v>
      </c>
      <c r="H3014" s="1" t="s">
        <v>503</v>
      </c>
      <c r="I3014" s="1" t="s">
        <v>507</v>
      </c>
      <c r="J3014" s="6">
        <v>212000</v>
      </c>
      <c r="K3014" s="1" t="s">
        <v>681</v>
      </c>
      <c r="L3014" s="6">
        <v>213166</v>
      </c>
      <c r="M3014" s="2">
        <v>0</v>
      </c>
      <c r="N3014" s="1" t="s">
        <v>702</v>
      </c>
      <c r="O3014" s="1" t="s">
        <v>651</v>
      </c>
      <c r="P3014" s="2">
        <v>0</v>
      </c>
      <c r="Q3014" s="2">
        <v>582087.87</v>
      </c>
      <c r="R3014" s="2">
        <v>0</v>
      </c>
      <c r="S3014" s="2">
        <v>38965.19</v>
      </c>
      <c r="T3014" s="2">
        <v>0</v>
      </c>
      <c r="U3014" s="2">
        <v>621053.06000000006</v>
      </c>
      <c r="V3014" s="2">
        <v>0</v>
      </c>
      <c r="W3014" s="2">
        <v>582087.87</v>
      </c>
      <c r="X3014" s="2">
        <v>0</v>
      </c>
      <c r="Y3014" s="2">
        <v>38965.19</v>
      </c>
      <c r="Z3014" s="2">
        <v>0</v>
      </c>
      <c r="AA3014" s="2">
        <v>621053.06000000006</v>
      </c>
    </row>
    <row r="3015" spans="1:27" ht="15" customHeight="1" x14ac:dyDescent="0.25">
      <c r="A3015" s="75" t="str">
        <f t="shared" si="141"/>
        <v>LLIQDFIgnore</v>
      </c>
      <c r="B3015" s="75" t="str">
        <f>VLOOKUP(L3015,Mapping!D:F,3,0)</f>
        <v>Ignore</v>
      </c>
      <c r="C3015" s="75" t="str">
        <f>VLOOKUP(L3015,Mapping!D:G,4,0)</f>
        <v>Ignore</v>
      </c>
      <c r="D3015" s="78">
        <f t="shared" si="142"/>
        <v>-1.4596638E-2</v>
      </c>
      <c r="E3015" s="78">
        <f t="shared" si="143"/>
        <v>0</v>
      </c>
      <c r="F3015" s="76" t="str">
        <f>VLOOKUP(L3015,Mapping!D:H,5,0)</f>
        <v>AUM</v>
      </c>
      <c r="G3015" s="1" t="s">
        <v>648</v>
      </c>
      <c r="H3015" s="1" t="s">
        <v>503</v>
      </c>
      <c r="I3015" s="1" t="s">
        <v>507</v>
      </c>
      <c r="J3015" s="6">
        <v>212000</v>
      </c>
      <c r="K3015" s="1" t="s">
        <v>681</v>
      </c>
      <c r="L3015" s="6">
        <v>214100</v>
      </c>
      <c r="M3015" s="2">
        <v>0</v>
      </c>
      <c r="N3015" s="1" t="s">
        <v>944</v>
      </c>
      <c r="O3015" s="1" t="s">
        <v>651</v>
      </c>
      <c r="P3015" s="2">
        <v>0</v>
      </c>
      <c r="Q3015" s="2">
        <v>145966.38</v>
      </c>
      <c r="R3015" s="2">
        <v>-145966.38</v>
      </c>
      <c r="S3015" s="2">
        <v>0</v>
      </c>
      <c r="T3015" s="2">
        <v>0</v>
      </c>
      <c r="U3015" s="2">
        <v>0</v>
      </c>
      <c r="V3015" s="2">
        <v>0</v>
      </c>
      <c r="W3015" s="2">
        <v>145966.38</v>
      </c>
      <c r="X3015" s="2">
        <v>-145966.38</v>
      </c>
      <c r="Y3015" s="2">
        <v>0</v>
      </c>
      <c r="Z3015" s="2">
        <v>0</v>
      </c>
      <c r="AA3015" s="2">
        <v>0</v>
      </c>
    </row>
    <row r="3016" spans="1:27" ht="15" customHeight="1" x14ac:dyDescent="0.25">
      <c r="A3016" s="75" t="str">
        <f t="shared" si="141"/>
        <v>LLIQDFIgnore</v>
      </c>
      <c r="B3016" s="75" t="str">
        <f>VLOOKUP(L3016,Mapping!D:F,3,0)</f>
        <v>Ignore</v>
      </c>
      <c r="C3016" s="75" t="str">
        <f>VLOOKUP(L3016,Mapping!D:G,4,0)</f>
        <v>Ignore</v>
      </c>
      <c r="D3016" s="78">
        <f t="shared" si="142"/>
        <v>-0.12290258200000001</v>
      </c>
      <c r="E3016" s="78">
        <f t="shared" si="143"/>
        <v>0.31016405899999999</v>
      </c>
      <c r="F3016" s="76" t="str">
        <f>VLOOKUP(L3016,Mapping!D:H,5,0)</f>
        <v>AUM</v>
      </c>
      <c r="G3016" s="1" t="s">
        <v>648</v>
      </c>
      <c r="H3016" s="1" t="s">
        <v>503</v>
      </c>
      <c r="I3016" s="1" t="s">
        <v>507</v>
      </c>
      <c r="J3016" s="6">
        <v>213000</v>
      </c>
      <c r="K3016" s="1" t="s">
        <v>703</v>
      </c>
      <c r="L3016" s="6">
        <v>213500</v>
      </c>
      <c r="M3016" s="2">
        <v>0</v>
      </c>
      <c r="N3016" s="1" t="s">
        <v>704</v>
      </c>
      <c r="O3016" s="1" t="s">
        <v>651</v>
      </c>
      <c r="P3016" s="2">
        <v>0</v>
      </c>
      <c r="Q3016" s="2">
        <v>4330666.41</v>
      </c>
      <c r="R3016" s="2">
        <v>-1229025.82</v>
      </c>
      <c r="S3016" s="2">
        <v>0</v>
      </c>
      <c r="T3016" s="2">
        <v>0</v>
      </c>
      <c r="U3016" s="2">
        <v>3101640.59</v>
      </c>
      <c r="V3016" s="2">
        <v>0</v>
      </c>
      <c r="W3016" s="2">
        <v>4330666.41</v>
      </c>
      <c r="X3016" s="2">
        <v>-1229025.82</v>
      </c>
      <c r="Y3016" s="2">
        <v>0</v>
      </c>
      <c r="Z3016" s="2">
        <v>0</v>
      </c>
      <c r="AA3016" s="2">
        <v>3101640.59</v>
      </c>
    </row>
    <row r="3017" spans="1:27" ht="15" customHeight="1" x14ac:dyDescent="0.25">
      <c r="A3017" s="75" t="str">
        <f t="shared" si="141"/>
        <v>LLIQDFIgnore</v>
      </c>
      <c r="B3017" s="75" t="str">
        <f>VLOOKUP(L3017,Mapping!D:F,3,0)</f>
        <v>Ignore</v>
      </c>
      <c r="C3017" s="75" t="str">
        <f>VLOOKUP(L3017,Mapping!D:G,4,0)</f>
        <v>Ignore</v>
      </c>
      <c r="D3017" s="78">
        <f t="shared" si="142"/>
        <v>-9.1332700000000002E-4</v>
      </c>
      <c r="E3017" s="78">
        <f t="shared" si="143"/>
        <v>4.8716044E-2</v>
      </c>
      <c r="F3017" s="76" t="str">
        <f>VLOOKUP(L3017,Mapping!D:H,5,0)</f>
        <v>AUM</v>
      </c>
      <c r="G3017" s="1" t="s">
        <v>648</v>
      </c>
      <c r="H3017" s="1" t="s">
        <v>503</v>
      </c>
      <c r="I3017" s="1" t="s">
        <v>507</v>
      </c>
      <c r="J3017" s="6">
        <v>220000</v>
      </c>
      <c r="K3017" s="1" t="s">
        <v>705</v>
      </c>
      <c r="L3017" s="6">
        <v>210125</v>
      </c>
      <c r="M3017" s="2">
        <v>0</v>
      </c>
      <c r="N3017" s="1" t="s">
        <v>1651</v>
      </c>
      <c r="O3017" s="1" t="s">
        <v>651</v>
      </c>
      <c r="P3017" s="2">
        <v>0</v>
      </c>
      <c r="Q3017" s="2">
        <v>496293.71</v>
      </c>
      <c r="R3017" s="2">
        <v>-9133.27</v>
      </c>
      <c r="S3017" s="2">
        <v>0</v>
      </c>
      <c r="T3017" s="2">
        <v>0</v>
      </c>
      <c r="U3017" s="2">
        <v>487160.44</v>
      </c>
      <c r="V3017" s="2">
        <v>0</v>
      </c>
      <c r="W3017" s="2">
        <v>496293.71</v>
      </c>
      <c r="X3017" s="2">
        <v>-9133.27</v>
      </c>
      <c r="Y3017" s="2">
        <v>0</v>
      </c>
      <c r="Z3017" s="2">
        <v>0</v>
      </c>
      <c r="AA3017" s="2">
        <v>487160.44</v>
      </c>
    </row>
    <row r="3018" spans="1:27" ht="15" customHeight="1" x14ac:dyDescent="0.25">
      <c r="A3018" s="75" t="str">
        <f t="shared" si="141"/>
        <v>LLIQDFIgnore</v>
      </c>
      <c r="B3018" s="75" t="str">
        <f>VLOOKUP(L3018,Mapping!D:F,3,0)</f>
        <v>Ignore</v>
      </c>
      <c r="C3018" s="75" t="str">
        <f>VLOOKUP(L3018,Mapping!D:G,4,0)</f>
        <v>Ignore</v>
      </c>
      <c r="D3018" s="78">
        <f t="shared" si="142"/>
        <v>-3.0467330000000003E-3</v>
      </c>
      <c r="E3018" s="78">
        <f t="shared" si="143"/>
        <v>0</v>
      </c>
      <c r="F3018" s="76" t="str">
        <f>VLOOKUP(L3018,Mapping!D:H,5,0)</f>
        <v>AUM</v>
      </c>
      <c r="G3018" s="1" t="s">
        <v>648</v>
      </c>
      <c r="H3018" s="1" t="s">
        <v>503</v>
      </c>
      <c r="I3018" s="1" t="s">
        <v>507</v>
      </c>
      <c r="J3018" s="6">
        <v>220000</v>
      </c>
      <c r="K3018" s="1" t="s">
        <v>705</v>
      </c>
      <c r="L3018" s="6">
        <v>210180</v>
      </c>
      <c r="M3018" s="2">
        <v>0</v>
      </c>
      <c r="N3018" s="1" t="s">
        <v>1716</v>
      </c>
      <c r="O3018" s="1" t="s">
        <v>651</v>
      </c>
      <c r="P3018" s="2">
        <v>0</v>
      </c>
      <c r="Q3018" s="2">
        <v>30467.33</v>
      </c>
      <c r="R3018" s="2">
        <v>-30467.33</v>
      </c>
      <c r="S3018" s="2">
        <v>0</v>
      </c>
      <c r="T3018" s="2">
        <v>0</v>
      </c>
      <c r="U3018" s="2">
        <v>0</v>
      </c>
      <c r="V3018" s="2">
        <v>0</v>
      </c>
      <c r="W3018" s="2">
        <v>30467.33</v>
      </c>
      <c r="X3018" s="2">
        <v>-30467.33</v>
      </c>
      <c r="Y3018" s="2">
        <v>0</v>
      </c>
      <c r="Z3018" s="2">
        <v>0</v>
      </c>
      <c r="AA3018" s="2">
        <v>0</v>
      </c>
    </row>
    <row r="3019" spans="1:27" ht="15" customHeight="1" x14ac:dyDescent="0.25">
      <c r="A3019" s="75" t="str">
        <f t="shared" si="141"/>
        <v>LLIQDF1.2</v>
      </c>
      <c r="B3019" s="75">
        <f>VLOOKUP(L3019,Mapping!D:F,3,0)</f>
        <v>1.2</v>
      </c>
      <c r="C3019" s="75" t="str">
        <f>VLOOKUP(L3019,Mapping!D:G,4,0)</f>
        <v>Ignore</v>
      </c>
      <c r="D3019" s="78">
        <f t="shared" si="142"/>
        <v>763.20144040000002</v>
      </c>
      <c r="E3019" s="78">
        <f t="shared" si="143"/>
        <v>2592.405140971</v>
      </c>
      <c r="F3019" s="76">
        <f>VLOOKUP(L3019,Mapping!D:H,5,0)</f>
        <v>0</v>
      </c>
      <c r="G3019" s="1" t="s">
        <v>648</v>
      </c>
      <c r="H3019" s="1" t="s">
        <v>503</v>
      </c>
      <c r="I3019" s="1" t="s">
        <v>507</v>
      </c>
      <c r="J3019" s="6">
        <v>301000</v>
      </c>
      <c r="K3019" s="1" t="s">
        <v>710</v>
      </c>
      <c r="L3019" s="6">
        <v>310000</v>
      </c>
      <c r="M3019" s="2">
        <v>0</v>
      </c>
      <c r="N3019" s="1" t="s">
        <v>711</v>
      </c>
      <c r="O3019" s="1" t="s">
        <v>651</v>
      </c>
      <c r="P3019" s="2">
        <v>0</v>
      </c>
      <c r="Q3019" s="2">
        <v>18292037005.709999</v>
      </c>
      <c r="R3019" s="2">
        <v>0</v>
      </c>
      <c r="S3019" s="2">
        <v>7632014404</v>
      </c>
      <c r="T3019" s="2">
        <v>0</v>
      </c>
      <c r="U3019" s="2">
        <v>25924051409.709999</v>
      </c>
      <c r="V3019" s="2">
        <v>0</v>
      </c>
      <c r="W3019" s="2">
        <v>18292037005.709999</v>
      </c>
      <c r="X3019" s="2">
        <v>0</v>
      </c>
      <c r="Y3019" s="2">
        <v>7632014404</v>
      </c>
      <c r="Z3019" s="2">
        <v>0</v>
      </c>
      <c r="AA3019" s="2">
        <v>25924051409.709999</v>
      </c>
    </row>
    <row r="3020" spans="1:27" ht="15" customHeight="1" x14ac:dyDescent="0.25">
      <c r="A3020" s="75" t="str">
        <f t="shared" si="141"/>
        <v>LLIQDFIgnore</v>
      </c>
      <c r="B3020" s="75" t="str">
        <f>VLOOKUP(L3020,Mapping!D:F,3,0)</f>
        <v>Ignore</v>
      </c>
      <c r="C3020" s="75" t="str">
        <f>VLOOKUP(L3020,Mapping!D:G,4,0)</f>
        <v>Ignore</v>
      </c>
      <c r="D3020" s="78">
        <f t="shared" si="142"/>
        <v>0</v>
      </c>
      <c r="E3020" s="78">
        <f t="shared" si="143"/>
        <v>128.73641050399999</v>
      </c>
      <c r="F3020" s="76">
        <f>VLOOKUP(L3020,Mapping!D:H,5,0)</f>
        <v>0</v>
      </c>
      <c r="G3020" s="1" t="s">
        <v>648</v>
      </c>
      <c r="H3020" s="1" t="s">
        <v>503</v>
      </c>
      <c r="I3020" s="1" t="s">
        <v>507</v>
      </c>
      <c r="J3020" s="6">
        <v>303000</v>
      </c>
      <c r="K3020" s="1" t="s">
        <v>712</v>
      </c>
      <c r="L3020" s="6">
        <v>303110</v>
      </c>
      <c r="M3020" s="2">
        <v>0</v>
      </c>
      <c r="N3020" s="1" t="s">
        <v>1045</v>
      </c>
      <c r="O3020" s="1" t="s">
        <v>651</v>
      </c>
      <c r="P3020" s="2">
        <v>0</v>
      </c>
      <c r="Q3020" s="2">
        <v>1287364105.04</v>
      </c>
      <c r="R3020" s="2">
        <v>0</v>
      </c>
      <c r="S3020" s="2">
        <v>0</v>
      </c>
      <c r="T3020" s="2">
        <v>0</v>
      </c>
      <c r="U3020" s="2">
        <v>1287364105.04</v>
      </c>
      <c r="V3020" s="2">
        <v>0</v>
      </c>
      <c r="W3020" s="2">
        <v>1287364105.04</v>
      </c>
      <c r="X3020" s="2">
        <v>0</v>
      </c>
      <c r="Y3020" s="2">
        <v>0</v>
      </c>
      <c r="Z3020" s="2">
        <v>0</v>
      </c>
      <c r="AA3020" s="2">
        <v>1287364105.04</v>
      </c>
    </row>
    <row r="3021" spans="1:27" ht="15" customHeight="1" x14ac:dyDescent="0.25">
      <c r="A3021" s="75" t="str">
        <f t="shared" si="141"/>
        <v>LLIQDFIgnore</v>
      </c>
      <c r="B3021" s="75" t="str">
        <f>VLOOKUP(L3021,Mapping!D:F,3,0)</f>
        <v>Ignore</v>
      </c>
      <c r="C3021" s="75" t="str">
        <f>VLOOKUP(L3021,Mapping!D:G,4,0)</f>
        <v>Ignore</v>
      </c>
      <c r="D3021" s="78">
        <f t="shared" si="142"/>
        <v>0</v>
      </c>
      <c r="E3021" s="78">
        <f t="shared" si="143"/>
        <v>8.8574028279999997</v>
      </c>
      <c r="F3021" s="76">
        <f>VLOOKUP(L3021,Mapping!D:H,5,0)</f>
        <v>0</v>
      </c>
      <c r="G3021" s="1" t="s">
        <v>648</v>
      </c>
      <c r="H3021" s="1" t="s">
        <v>503</v>
      </c>
      <c r="I3021" s="1" t="s">
        <v>507</v>
      </c>
      <c r="J3021" s="6">
        <v>303000</v>
      </c>
      <c r="K3021" s="1" t="s">
        <v>712</v>
      </c>
      <c r="L3021" s="6">
        <v>303111</v>
      </c>
      <c r="M3021" s="2">
        <v>0</v>
      </c>
      <c r="N3021" s="1" t="s">
        <v>1046</v>
      </c>
      <c r="O3021" s="1" t="s">
        <v>651</v>
      </c>
      <c r="P3021" s="2">
        <v>0</v>
      </c>
      <c r="Q3021" s="2">
        <v>88574028.280000001</v>
      </c>
      <c r="R3021" s="2">
        <v>0</v>
      </c>
      <c r="S3021" s="2">
        <v>0</v>
      </c>
      <c r="T3021" s="2">
        <v>0</v>
      </c>
      <c r="U3021" s="2">
        <v>88574028.280000001</v>
      </c>
      <c r="V3021" s="2">
        <v>0</v>
      </c>
      <c r="W3021" s="2">
        <v>88574028.280000001</v>
      </c>
      <c r="X3021" s="2">
        <v>0</v>
      </c>
      <c r="Y3021" s="2">
        <v>0</v>
      </c>
      <c r="Z3021" s="2">
        <v>0</v>
      </c>
      <c r="AA3021" s="2">
        <v>88574028.280000001</v>
      </c>
    </row>
    <row r="3022" spans="1:27" ht="15" customHeight="1" x14ac:dyDescent="0.25">
      <c r="A3022" s="75" t="str">
        <f t="shared" si="141"/>
        <v>LLIQDFIgnore</v>
      </c>
      <c r="B3022" s="75" t="str">
        <f>VLOOKUP(L3022,Mapping!D:F,3,0)</f>
        <v>Ignore</v>
      </c>
      <c r="C3022" s="75" t="str">
        <f>VLOOKUP(L3022,Mapping!D:G,4,0)</f>
        <v>Ignore</v>
      </c>
      <c r="D3022" s="78">
        <f t="shared" si="142"/>
        <v>-109.10221269600001</v>
      </c>
      <c r="E3022" s="78">
        <f t="shared" si="143"/>
        <v>-1740.2974274900002</v>
      </c>
      <c r="F3022" s="76">
        <f>VLOOKUP(L3022,Mapping!D:H,5,0)</f>
        <v>0</v>
      </c>
      <c r="G3022" s="1" t="s">
        <v>648</v>
      </c>
      <c r="H3022" s="1" t="s">
        <v>503</v>
      </c>
      <c r="I3022" s="1" t="s">
        <v>507</v>
      </c>
      <c r="J3022" s="6">
        <v>303000</v>
      </c>
      <c r="K3022" s="1" t="s">
        <v>712</v>
      </c>
      <c r="L3022" s="6">
        <v>303201</v>
      </c>
      <c r="M3022" s="2">
        <v>0</v>
      </c>
      <c r="N3022" s="1" t="s">
        <v>713</v>
      </c>
      <c r="O3022" s="1" t="s">
        <v>651</v>
      </c>
      <c r="P3022" s="2">
        <v>-16311952147.940001</v>
      </c>
      <c r="Q3022" s="2">
        <v>0</v>
      </c>
      <c r="R3022" s="2">
        <v>-1091022126.96</v>
      </c>
      <c r="S3022" s="2">
        <v>0</v>
      </c>
      <c r="T3022" s="2">
        <v>-17402974274.900002</v>
      </c>
      <c r="U3022" s="2">
        <v>0</v>
      </c>
      <c r="V3022" s="2">
        <v>-16311952147.940001</v>
      </c>
      <c r="W3022" s="2">
        <v>0</v>
      </c>
      <c r="X3022" s="2">
        <v>-1091022126.96</v>
      </c>
      <c r="Y3022" s="2">
        <v>0</v>
      </c>
      <c r="Z3022" s="2">
        <v>-17402974274.900002</v>
      </c>
      <c r="AA3022" s="2">
        <v>0</v>
      </c>
    </row>
    <row r="3023" spans="1:27" ht="15" customHeight="1" x14ac:dyDescent="0.25">
      <c r="A3023" s="75" t="str">
        <f t="shared" si="141"/>
        <v>LLIQDFIgnore</v>
      </c>
      <c r="B3023" s="75" t="str">
        <f>VLOOKUP(L3023,Mapping!D:F,3,0)</f>
        <v>Ignore</v>
      </c>
      <c r="C3023" s="75" t="str">
        <f>VLOOKUP(L3023,Mapping!D:G,4,0)</f>
        <v>Ignore</v>
      </c>
      <c r="D3023" s="78">
        <f t="shared" si="142"/>
        <v>-2.246166E-3</v>
      </c>
      <c r="E3023" s="78">
        <f t="shared" si="143"/>
        <v>-68.005434074000007</v>
      </c>
      <c r="F3023" s="76">
        <f>VLOOKUP(L3023,Mapping!D:H,5,0)</f>
        <v>0</v>
      </c>
      <c r="G3023" s="1" t="s">
        <v>648</v>
      </c>
      <c r="H3023" s="1" t="s">
        <v>503</v>
      </c>
      <c r="I3023" s="1" t="s">
        <v>507</v>
      </c>
      <c r="J3023" s="6">
        <v>303000</v>
      </c>
      <c r="K3023" s="1" t="s">
        <v>712</v>
      </c>
      <c r="L3023" s="6">
        <v>303213</v>
      </c>
      <c r="M3023" s="2">
        <v>0</v>
      </c>
      <c r="N3023" s="1" t="s">
        <v>838</v>
      </c>
      <c r="O3023" s="1" t="s">
        <v>651</v>
      </c>
      <c r="P3023" s="2">
        <v>-680031879.08000004</v>
      </c>
      <c r="Q3023" s="2">
        <v>0</v>
      </c>
      <c r="R3023" s="2">
        <v>-22461.66</v>
      </c>
      <c r="S3023" s="2">
        <v>0</v>
      </c>
      <c r="T3023" s="2">
        <v>-680054340.74000001</v>
      </c>
      <c r="U3023" s="2">
        <v>0</v>
      </c>
      <c r="V3023" s="2">
        <v>-680031879.08000004</v>
      </c>
      <c r="W3023" s="2">
        <v>0</v>
      </c>
      <c r="X3023" s="2">
        <v>-22461.66</v>
      </c>
      <c r="Y3023" s="2">
        <v>0</v>
      </c>
      <c r="Z3023" s="2">
        <v>-680054340.74000001</v>
      </c>
      <c r="AA3023" s="2">
        <v>0</v>
      </c>
    </row>
    <row r="3024" spans="1:27" ht="15" customHeight="1" x14ac:dyDescent="0.25">
      <c r="A3024" s="75" t="str">
        <f t="shared" si="141"/>
        <v>LLIQDFIgnore</v>
      </c>
      <c r="B3024" s="75" t="str">
        <f>VLOOKUP(L3024,Mapping!D:F,3,0)</f>
        <v>Ignore</v>
      </c>
      <c r="C3024" s="75" t="str">
        <f>VLOOKUP(L3024,Mapping!D:G,4,0)</f>
        <v>Ignore</v>
      </c>
      <c r="D3024" s="78">
        <f t="shared" si="142"/>
        <v>2183.345491307</v>
      </c>
      <c r="E3024" s="78">
        <f t="shared" si="143"/>
        <v>3692.4797336019997</v>
      </c>
      <c r="F3024" s="76">
        <f>VLOOKUP(L3024,Mapping!D:H,5,0)</f>
        <v>0</v>
      </c>
      <c r="G3024" s="1" t="s">
        <v>648</v>
      </c>
      <c r="H3024" s="1" t="s">
        <v>503</v>
      </c>
      <c r="I3024" s="1" t="s">
        <v>507</v>
      </c>
      <c r="J3024" s="6">
        <v>303000</v>
      </c>
      <c r="K3024" s="1" t="s">
        <v>712</v>
      </c>
      <c r="L3024" s="6">
        <v>303245</v>
      </c>
      <c r="M3024" s="2">
        <v>0</v>
      </c>
      <c r="N3024" s="1" t="s">
        <v>715</v>
      </c>
      <c r="O3024" s="1" t="s">
        <v>651</v>
      </c>
      <c r="P3024" s="2">
        <v>0</v>
      </c>
      <c r="Q3024" s="2">
        <v>15091342422.950001</v>
      </c>
      <c r="R3024" s="2">
        <v>0</v>
      </c>
      <c r="S3024" s="2">
        <v>21833454913.07</v>
      </c>
      <c r="T3024" s="2">
        <v>0</v>
      </c>
      <c r="U3024" s="2">
        <v>36924797336.019997</v>
      </c>
      <c r="V3024" s="2">
        <v>0</v>
      </c>
      <c r="W3024" s="2">
        <v>15091342422.950001</v>
      </c>
      <c r="X3024" s="2">
        <v>0</v>
      </c>
      <c r="Y3024" s="2">
        <v>21833454913.07</v>
      </c>
      <c r="Z3024" s="2">
        <v>0</v>
      </c>
      <c r="AA3024" s="2">
        <v>36924797336.019997</v>
      </c>
    </row>
    <row r="3025" spans="1:27" ht="15" customHeight="1" x14ac:dyDescent="0.25">
      <c r="A3025" s="75" t="str">
        <f t="shared" si="141"/>
        <v>LLIQDFIgnore</v>
      </c>
      <c r="B3025" s="75" t="str">
        <f>VLOOKUP(L3025,Mapping!D:F,3,0)</f>
        <v>Ignore</v>
      </c>
      <c r="C3025" s="75" t="str">
        <f>VLOOKUP(L3025,Mapping!D:G,4,0)</f>
        <v>Ignore</v>
      </c>
      <c r="D3025" s="78">
        <f t="shared" si="142"/>
        <v>0.102471938</v>
      </c>
      <c r="E3025" s="78">
        <f t="shared" si="143"/>
        <v>-129.33654162900001</v>
      </c>
      <c r="F3025" s="76">
        <f>VLOOKUP(L3025,Mapping!D:H,5,0)</f>
        <v>0</v>
      </c>
      <c r="G3025" s="1" t="s">
        <v>648</v>
      </c>
      <c r="H3025" s="1" t="s">
        <v>503</v>
      </c>
      <c r="I3025" s="1" t="s">
        <v>507</v>
      </c>
      <c r="J3025" s="6">
        <v>303000</v>
      </c>
      <c r="K3025" s="1" t="s">
        <v>712</v>
      </c>
      <c r="L3025" s="6">
        <v>303246</v>
      </c>
      <c r="M3025" s="2">
        <v>0</v>
      </c>
      <c r="N3025" s="1" t="s">
        <v>716</v>
      </c>
      <c r="O3025" s="1" t="s">
        <v>651</v>
      </c>
      <c r="P3025" s="2">
        <v>-1294390135.6700001</v>
      </c>
      <c r="Q3025" s="2">
        <v>0</v>
      </c>
      <c r="R3025" s="2">
        <v>0</v>
      </c>
      <c r="S3025" s="2">
        <v>1024719.38</v>
      </c>
      <c r="T3025" s="2">
        <v>-1293365416.29</v>
      </c>
      <c r="U3025" s="2">
        <v>0</v>
      </c>
      <c r="V3025" s="2">
        <v>-1294390135.6700001</v>
      </c>
      <c r="W3025" s="2">
        <v>0</v>
      </c>
      <c r="X3025" s="2">
        <v>0</v>
      </c>
      <c r="Y3025" s="2">
        <v>1024719.38</v>
      </c>
      <c r="Z3025" s="2">
        <v>-1293365416.29</v>
      </c>
      <c r="AA3025" s="2">
        <v>0</v>
      </c>
    </row>
    <row r="3026" spans="1:27" ht="15" customHeight="1" x14ac:dyDescent="0.25">
      <c r="A3026" s="75" t="str">
        <f t="shared" si="141"/>
        <v>LLIQDFIgnore</v>
      </c>
      <c r="B3026" s="75" t="str">
        <f>VLOOKUP(L3026,Mapping!D:F,3,0)</f>
        <v>Ignore</v>
      </c>
      <c r="C3026" s="75" t="str">
        <f>VLOOKUP(L3026,Mapping!D:G,4,0)</f>
        <v>Ignore</v>
      </c>
      <c r="D3026" s="78">
        <f t="shared" si="142"/>
        <v>0</v>
      </c>
      <c r="E3026" s="78">
        <f t="shared" si="143"/>
        <v>7887.9710886699995</v>
      </c>
      <c r="F3026" s="76">
        <f>VLOOKUP(L3026,Mapping!D:H,5,0)</f>
        <v>0</v>
      </c>
      <c r="G3026" s="1" t="s">
        <v>648</v>
      </c>
      <c r="H3026" s="1" t="s">
        <v>503</v>
      </c>
      <c r="I3026" s="1" t="s">
        <v>507</v>
      </c>
      <c r="J3026" s="6">
        <v>303000</v>
      </c>
      <c r="K3026" s="1" t="s">
        <v>712</v>
      </c>
      <c r="L3026" s="6">
        <v>390000</v>
      </c>
      <c r="M3026" s="2">
        <v>0</v>
      </c>
      <c r="N3026" s="1" t="s">
        <v>717</v>
      </c>
      <c r="O3026" s="1" t="s">
        <v>651</v>
      </c>
      <c r="P3026" s="2">
        <v>0</v>
      </c>
      <c r="Q3026" s="2">
        <v>78879710886.699997</v>
      </c>
      <c r="R3026" s="2">
        <v>0</v>
      </c>
      <c r="S3026" s="2">
        <v>0</v>
      </c>
      <c r="T3026" s="2">
        <v>0</v>
      </c>
      <c r="U3026" s="2">
        <v>78879710886.699997</v>
      </c>
      <c r="V3026" s="2">
        <v>0</v>
      </c>
      <c r="W3026" s="2">
        <v>78879710886.699997</v>
      </c>
      <c r="X3026" s="2">
        <v>0</v>
      </c>
      <c r="Y3026" s="2">
        <v>0</v>
      </c>
      <c r="Z3026" s="2">
        <v>0</v>
      </c>
      <c r="AA3026" s="2">
        <v>78879710886.699997</v>
      </c>
    </row>
    <row r="3027" spans="1:27" ht="15" customHeight="1" x14ac:dyDescent="0.25">
      <c r="A3027" s="75" t="str">
        <f t="shared" si="141"/>
        <v>LLIQDFIgnore</v>
      </c>
      <c r="B3027" s="75" t="str">
        <f>VLOOKUP(L3027,Mapping!D:F,3,0)</f>
        <v>Ignore</v>
      </c>
      <c r="C3027" s="75" t="str">
        <f>VLOOKUP(L3027,Mapping!D:G,4,0)</f>
        <v>Ignore</v>
      </c>
      <c r="D3027" s="78">
        <f t="shared" si="142"/>
        <v>0</v>
      </c>
      <c r="E3027" s="78">
        <f t="shared" si="143"/>
        <v>-333.58488989299997</v>
      </c>
      <c r="F3027" s="76">
        <f>VLOOKUP(L3027,Mapping!D:H,5,0)</f>
        <v>0</v>
      </c>
      <c r="G3027" s="1" t="s">
        <v>648</v>
      </c>
      <c r="H3027" s="1" t="s">
        <v>503</v>
      </c>
      <c r="I3027" s="1" t="s">
        <v>507</v>
      </c>
      <c r="J3027" s="6">
        <v>303000</v>
      </c>
      <c r="K3027" s="1" t="s">
        <v>712</v>
      </c>
      <c r="L3027" s="6">
        <v>390001</v>
      </c>
      <c r="M3027" s="2">
        <v>0</v>
      </c>
      <c r="N3027" s="1" t="s">
        <v>718</v>
      </c>
      <c r="O3027" s="1" t="s">
        <v>651</v>
      </c>
      <c r="P3027" s="2">
        <v>-3335848898.9299998</v>
      </c>
      <c r="Q3027" s="2">
        <v>0</v>
      </c>
      <c r="R3027" s="2">
        <v>0</v>
      </c>
      <c r="S3027" s="2">
        <v>0</v>
      </c>
      <c r="T3027" s="2">
        <v>-3335848898.9299998</v>
      </c>
      <c r="U3027" s="2">
        <v>0</v>
      </c>
      <c r="V3027" s="2">
        <v>-3335848898.9299998</v>
      </c>
      <c r="W3027" s="2">
        <v>0</v>
      </c>
      <c r="X3027" s="2">
        <v>0</v>
      </c>
      <c r="Y3027" s="2">
        <v>0</v>
      </c>
      <c r="Z3027" s="2">
        <v>-3335848898.9299998</v>
      </c>
      <c r="AA3027" s="2">
        <v>0</v>
      </c>
    </row>
    <row r="3028" spans="1:27" ht="15" customHeight="1" x14ac:dyDescent="0.25">
      <c r="A3028" s="75" t="str">
        <f t="shared" si="141"/>
        <v>LLIQDFIgnore</v>
      </c>
      <c r="B3028" s="75" t="str">
        <f>VLOOKUP(L3028,Mapping!D:F,3,0)</f>
        <v>Ignore</v>
      </c>
      <c r="C3028" s="75" t="str">
        <f>VLOOKUP(L3028,Mapping!D:G,4,0)</f>
        <v>Ignore</v>
      </c>
      <c r="D3028" s="78">
        <f t="shared" si="142"/>
        <v>0</v>
      </c>
      <c r="E3028" s="78">
        <f t="shared" si="143"/>
        <v>-6.51263799</v>
      </c>
      <c r="F3028" s="76">
        <f>VLOOKUP(L3028,Mapping!D:H,5,0)</f>
        <v>0</v>
      </c>
      <c r="G3028" s="1" t="s">
        <v>648</v>
      </c>
      <c r="H3028" s="1" t="s">
        <v>503</v>
      </c>
      <c r="I3028" s="1" t="s">
        <v>507</v>
      </c>
      <c r="J3028" s="6">
        <v>303000</v>
      </c>
      <c r="K3028" s="1" t="s">
        <v>712</v>
      </c>
      <c r="L3028" s="6">
        <v>390405</v>
      </c>
      <c r="M3028" s="2">
        <v>0</v>
      </c>
      <c r="N3028" s="1" t="s">
        <v>720</v>
      </c>
      <c r="O3028" s="1" t="s">
        <v>651</v>
      </c>
      <c r="P3028" s="2">
        <v>-65126379.899999999</v>
      </c>
      <c r="Q3028" s="2">
        <v>0</v>
      </c>
      <c r="R3028" s="2">
        <v>0</v>
      </c>
      <c r="S3028" s="2">
        <v>0</v>
      </c>
      <c r="T3028" s="2">
        <v>-65126379.899999999</v>
      </c>
      <c r="U3028" s="2">
        <v>0</v>
      </c>
      <c r="V3028" s="2">
        <v>-65126379.899999999</v>
      </c>
      <c r="W3028" s="2">
        <v>0</v>
      </c>
      <c r="X3028" s="2">
        <v>0</v>
      </c>
      <c r="Y3028" s="2">
        <v>0</v>
      </c>
      <c r="Z3028" s="2">
        <v>-65126379.899999999</v>
      </c>
      <c r="AA3028" s="2">
        <v>0</v>
      </c>
    </row>
    <row r="3029" spans="1:27" ht="15" customHeight="1" x14ac:dyDescent="0.25">
      <c r="A3029" s="75" t="str">
        <f t="shared" si="141"/>
        <v>LLIQDFIgnore</v>
      </c>
      <c r="B3029" s="75" t="str">
        <f>VLOOKUP(L3029,Mapping!D:F,3,0)</f>
        <v>Ignore</v>
      </c>
      <c r="C3029" s="75" t="str">
        <f>VLOOKUP(L3029,Mapping!D:G,4,0)</f>
        <v>Ignore</v>
      </c>
      <c r="D3029" s="78">
        <f t="shared" si="142"/>
        <v>0</v>
      </c>
      <c r="E3029" s="78">
        <f t="shared" si="143"/>
        <v>-65.531358788000006</v>
      </c>
      <c r="F3029" s="76">
        <f>VLOOKUP(L3029,Mapping!D:H,5,0)</f>
        <v>0</v>
      </c>
      <c r="G3029" s="1" t="s">
        <v>648</v>
      </c>
      <c r="H3029" s="1" t="s">
        <v>503</v>
      </c>
      <c r="I3029" s="1" t="s">
        <v>507</v>
      </c>
      <c r="J3029" s="6">
        <v>303000</v>
      </c>
      <c r="K3029" s="1" t="s">
        <v>712</v>
      </c>
      <c r="L3029" s="6">
        <v>390413</v>
      </c>
      <c r="M3029" s="2">
        <v>0</v>
      </c>
      <c r="N3029" s="1" t="s">
        <v>844</v>
      </c>
      <c r="O3029" s="1" t="s">
        <v>651</v>
      </c>
      <c r="P3029" s="2">
        <v>-655313587.88</v>
      </c>
      <c r="Q3029" s="2">
        <v>0</v>
      </c>
      <c r="R3029" s="2">
        <v>0</v>
      </c>
      <c r="S3029" s="2">
        <v>0</v>
      </c>
      <c r="T3029" s="2">
        <v>-655313587.88</v>
      </c>
      <c r="U3029" s="2">
        <v>0</v>
      </c>
      <c r="V3029" s="2">
        <v>-655313587.88</v>
      </c>
      <c r="W3029" s="2">
        <v>0</v>
      </c>
      <c r="X3029" s="2">
        <v>0</v>
      </c>
      <c r="Y3029" s="2">
        <v>0</v>
      </c>
      <c r="Z3029" s="2">
        <v>-655313587.88</v>
      </c>
      <c r="AA3029" s="2">
        <v>0</v>
      </c>
    </row>
    <row r="3030" spans="1:27" ht="15" customHeight="1" x14ac:dyDescent="0.25">
      <c r="A3030" s="75" t="str">
        <f t="shared" si="141"/>
        <v>LLIQDFIgnore</v>
      </c>
      <c r="B3030" s="75" t="str">
        <f>VLOOKUP(L3030,Mapping!D:F,3,0)</f>
        <v>Ignore</v>
      </c>
      <c r="C3030" s="75" t="str">
        <f>VLOOKUP(L3030,Mapping!D:G,4,0)</f>
        <v>Ignore</v>
      </c>
      <c r="D3030" s="78">
        <f t="shared" si="142"/>
        <v>0</v>
      </c>
      <c r="E3030" s="78">
        <f t="shared" si="143"/>
        <v>-2297.758999873</v>
      </c>
      <c r="F3030" s="76">
        <f>VLOOKUP(L3030,Mapping!D:H,5,0)</f>
        <v>0</v>
      </c>
      <c r="G3030" s="1" t="s">
        <v>648</v>
      </c>
      <c r="H3030" s="1" t="s">
        <v>503</v>
      </c>
      <c r="I3030" s="1" t="s">
        <v>507</v>
      </c>
      <c r="J3030" s="6">
        <v>303000</v>
      </c>
      <c r="K3030" s="1" t="s">
        <v>712</v>
      </c>
      <c r="L3030" s="6">
        <v>390445</v>
      </c>
      <c r="M3030" s="2">
        <v>0</v>
      </c>
      <c r="N3030" s="1" t="s">
        <v>721</v>
      </c>
      <c r="O3030" s="1" t="s">
        <v>651</v>
      </c>
      <c r="P3030" s="2">
        <v>-22977589998.73</v>
      </c>
      <c r="Q3030" s="2">
        <v>0</v>
      </c>
      <c r="R3030" s="2">
        <v>0</v>
      </c>
      <c r="S3030" s="2">
        <v>0</v>
      </c>
      <c r="T3030" s="2">
        <v>-22977589998.73</v>
      </c>
      <c r="U3030" s="2">
        <v>0</v>
      </c>
      <c r="V3030" s="2">
        <v>-22977589998.73</v>
      </c>
      <c r="W3030" s="2">
        <v>0</v>
      </c>
      <c r="X3030" s="2">
        <v>0</v>
      </c>
      <c r="Y3030" s="2">
        <v>0</v>
      </c>
      <c r="Z3030" s="2">
        <v>-22977589998.73</v>
      </c>
      <c r="AA3030" s="2">
        <v>0</v>
      </c>
    </row>
    <row r="3031" spans="1:27" ht="15" customHeight="1" x14ac:dyDescent="0.25">
      <c r="A3031" s="75" t="str">
        <f t="shared" si="141"/>
        <v>LLIQDFIgnore</v>
      </c>
      <c r="B3031" s="75" t="str">
        <f>VLOOKUP(L3031,Mapping!D:F,3,0)</f>
        <v>Ignore</v>
      </c>
      <c r="C3031" s="75" t="str">
        <f>VLOOKUP(L3031,Mapping!D:G,4,0)</f>
        <v>Ignore</v>
      </c>
      <c r="D3031" s="78">
        <f t="shared" si="142"/>
        <v>0</v>
      </c>
      <c r="E3031" s="78">
        <f t="shared" si="143"/>
        <v>-174.436767925</v>
      </c>
      <c r="F3031" s="76">
        <f>VLOOKUP(L3031,Mapping!D:H,5,0)</f>
        <v>0</v>
      </c>
      <c r="G3031" s="1" t="s">
        <v>648</v>
      </c>
      <c r="H3031" s="1" t="s">
        <v>503</v>
      </c>
      <c r="I3031" s="1" t="s">
        <v>507</v>
      </c>
      <c r="J3031" s="6">
        <v>303000</v>
      </c>
      <c r="K3031" s="1" t="s">
        <v>712</v>
      </c>
      <c r="L3031" s="6">
        <v>390446</v>
      </c>
      <c r="M3031" s="2">
        <v>0</v>
      </c>
      <c r="N3031" s="1" t="s">
        <v>722</v>
      </c>
      <c r="O3031" s="1" t="s">
        <v>651</v>
      </c>
      <c r="P3031" s="2">
        <v>-1744367679.25</v>
      </c>
      <c r="Q3031" s="2">
        <v>0</v>
      </c>
      <c r="R3031" s="2">
        <v>0</v>
      </c>
      <c r="S3031" s="2">
        <v>0</v>
      </c>
      <c r="T3031" s="2">
        <v>-1744367679.25</v>
      </c>
      <c r="U3031" s="2">
        <v>0</v>
      </c>
      <c r="V3031" s="2">
        <v>-1744367679.25</v>
      </c>
      <c r="W3031" s="2">
        <v>0</v>
      </c>
      <c r="X3031" s="2">
        <v>0</v>
      </c>
      <c r="Y3031" s="2">
        <v>0</v>
      </c>
      <c r="Z3031" s="2">
        <v>-1744367679.25</v>
      </c>
      <c r="AA3031" s="2">
        <v>0</v>
      </c>
    </row>
    <row r="3032" spans="1:27" ht="15" customHeight="1" x14ac:dyDescent="0.25">
      <c r="A3032" s="75" t="str">
        <f t="shared" si="141"/>
        <v>LLIQDF5.3</v>
      </c>
      <c r="B3032" s="75">
        <f>VLOOKUP(L3032,Mapping!D:F,3,0)</f>
        <v>5.3</v>
      </c>
      <c r="C3032" s="75" t="str">
        <f>VLOOKUP(L3032,Mapping!D:G,4,0)</f>
        <v>Ignore</v>
      </c>
      <c r="D3032" s="78">
        <f t="shared" si="142"/>
        <v>5.81121E-2</v>
      </c>
      <c r="E3032" s="78">
        <f t="shared" si="143"/>
        <v>5.81121E-2</v>
      </c>
      <c r="F3032" s="76">
        <f>VLOOKUP(L3032,Mapping!D:H,5,0)</f>
        <v>0</v>
      </c>
      <c r="G3032" s="1" t="s">
        <v>648</v>
      </c>
      <c r="H3032" s="1" t="s">
        <v>503</v>
      </c>
      <c r="I3032" s="1" t="s">
        <v>507</v>
      </c>
      <c r="J3032" s="6">
        <v>410000</v>
      </c>
      <c r="K3032" s="1" t="s">
        <v>723</v>
      </c>
      <c r="L3032" s="6">
        <v>412180</v>
      </c>
      <c r="M3032" s="2">
        <v>0</v>
      </c>
      <c r="N3032" s="1" t="s">
        <v>900</v>
      </c>
      <c r="O3032" s="1" t="s">
        <v>651</v>
      </c>
      <c r="P3032" s="2">
        <v>0</v>
      </c>
      <c r="Q3032" s="2">
        <v>0</v>
      </c>
      <c r="R3032" s="2">
        <v>0</v>
      </c>
      <c r="S3032" s="2">
        <v>581121</v>
      </c>
      <c r="T3032" s="2">
        <v>0</v>
      </c>
      <c r="U3032" s="2">
        <v>581121</v>
      </c>
      <c r="V3032" s="2">
        <v>0</v>
      </c>
      <c r="W3032" s="2">
        <v>0</v>
      </c>
      <c r="X3032" s="2">
        <v>0</v>
      </c>
      <c r="Y3032" s="2">
        <v>581121</v>
      </c>
      <c r="Z3032" s="2">
        <v>0</v>
      </c>
      <c r="AA3032" s="2">
        <v>581121</v>
      </c>
    </row>
    <row r="3033" spans="1:27" ht="15" customHeight="1" x14ac:dyDescent="0.25">
      <c r="A3033" s="75" t="str">
        <f t="shared" si="141"/>
        <v>LLIQDFIgnore</v>
      </c>
      <c r="B3033" s="75" t="str">
        <f>VLOOKUP(L3033,Mapping!D:F,3,0)</f>
        <v>Ignore</v>
      </c>
      <c r="C3033" s="75" t="str">
        <f>VLOOKUP(L3033,Mapping!D:G,4,0)</f>
        <v>Ignore</v>
      </c>
      <c r="D3033" s="78">
        <f t="shared" si="142"/>
        <v>-9.1862508999999995E-2</v>
      </c>
      <c r="E3033" s="78">
        <f t="shared" si="143"/>
        <v>-4.1850000000000004E-3</v>
      </c>
      <c r="F3033" s="76">
        <f>VLOOKUP(L3033,Mapping!D:H,5,0)</f>
        <v>0</v>
      </c>
      <c r="G3033" s="1" t="s">
        <v>648</v>
      </c>
      <c r="H3033" s="1" t="s">
        <v>503</v>
      </c>
      <c r="I3033" s="1" t="s">
        <v>507</v>
      </c>
      <c r="J3033" s="6">
        <v>430000</v>
      </c>
      <c r="K3033" s="1" t="s">
        <v>729</v>
      </c>
      <c r="L3033" s="6">
        <v>432110</v>
      </c>
      <c r="M3033" s="2">
        <v>0</v>
      </c>
      <c r="N3033" s="1" t="s">
        <v>886</v>
      </c>
      <c r="O3033" s="1" t="s">
        <v>651</v>
      </c>
      <c r="P3033" s="2">
        <v>0</v>
      </c>
      <c r="Q3033" s="2">
        <v>876775.09</v>
      </c>
      <c r="R3033" s="2">
        <v>-918625.09</v>
      </c>
      <c r="S3033" s="2">
        <v>0</v>
      </c>
      <c r="T3033" s="2">
        <v>-41850</v>
      </c>
      <c r="U3033" s="2">
        <v>0</v>
      </c>
      <c r="V3033" s="2">
        <v>0</v>
      </c>
      <c r="W3033" s="2">
        <v>876775.09</v>
      </c>
      <c r="X3033" s="2">
        <v>-918625.09</v>
      </c>
      <c r="Y3033" s="2">
        <v>0</v>
      </c>
      <c r="Z3033" s="2">
        <v>-41850</v>
      </c>
      <c r="AA3033" s="2">
        <v>0</v>
      </c>
    </row>
    <row r="3034" spans="1:27" ht="15" customHeight="1" x14ac:dyDescent="0.25">
      <c r="A3034" s="75" t="str">
        <f t="shared" si="141"/>
        <v>LLIQDFIgnore</v>
      </c>
      <c r="B3034" s="75" t="str">
        <f>VLOOKUP(L3034,Mapping!D:F,3,0)</f>
        <v>Ignore</v>
      </c>
      <c r="C3034" s="75" t="str">
        <f>VLOOKUP(L3034,Mapping!D:G,4,0)</f>
        <v>Ignore</v>
      </c>
      <c r="D3034" s="78">
        <f t="shared" si="142"/>
        <v>-0.28048699999999999</v>
      </c>
      <c r="E3034" s="78">
        <f t="shared" si="143"/>
        <v>0.11379300000000001</v>
      </c>
      <c r="F3034" s="76">
        <f>VLOOKUP(L3034,Mapping!D:H,5,0)</f>
        <v>0</v>
      </c>
      <c r="G3034" s="1" t="s">
        <v>648</v>
      </c>
      <c r="H3034" s="1" t="s">
        <v>503</v>
      </c>
      <c r="I3034" s="1" t="s">
        <v>507</v>
      </c>
      <c r="J3034" s="6">
        <v>430000</v>
      </c>
      <c r="K3034" s="1" t="s">
        <v>729</v>
      </c>
      <c r="L3034" s="6">
        <v>432180</v>
      </c>
      <c r="M3034" s="2">
        <v>0</v>
      </c>
      <c r="N3034" s="1" t="s">
        <v>854</v>
      </c>
      <c r="O3034" s="1" t="s">
        <v>651</v>
      </c>
      <c r="P3034" s="2">
        <v>0</v>
      </c>
      <c r="Q3034" s="2">
        <v>3942800</v>
      </c>
      <c r="R3034" s="2">
        <v>-2804870</v>
      </c>
      <c r="S3034" s="2">
        <v>0</v>
      </c>
      <c r="T3034" s="2">
        <v>0</v>
      </c>
      <c r="U3034" s="2">
        <v>1137930</v>
      </c>
      <c r="V3034" s="2">
        <v>0</v>
      </c>
      <c r="W3034" s="2">
        <v>3942800</v>
      </c>
      <c r="X3034" s="2">
        <v>-2804870</v>
      </c>
      <c r="Y3034" s="2">
        <v>0</v>
      </c>
      <c r="Z3034" s="2">
        <v>0</v>
      </c>
      <c r="AA3034" s="2">
        <v>1137930</v>
      </c>
    </row>
    <row r="3035" spans="1:27" ht="15" customHeight="1" x14ac:dyDescent="0.25">
      <c r="A3035" s="75" t="str">
        <f t="shared" si="141"/>
        <v>LLIQDFIgnore</v>
      </c>
      <c r="B3035" s="75" t="str">
        <f>VLOOKUP(L3035,Mapping!D:F,3,0)</f>
        <v>Ignore</v>
      </c>
      <c r="C3035" s="75" t="str">
        <f>VLOOKUP(L3035,Mapping!D:G,4,0)</f>
        <v>Ignore</v>
      </c>
      <c r="D3035" s="78">
        <f t="shared" si="142"/>
        <v>-8.4471000000000008E-3</v>
      </c>
      <c r="E3035" s="78">
        <f t="shared" si="143"/>
        <v>-2.0909999999999999E-4</v>
      </c>
      <c r="F3035" s="76">
        <f>VLOOKUP(L3035,Mapping!D:H,5,0)</f>
        <v>0</v>
      </c>
      <c r="G3035" s="1" t="s">
        <v>648</v>
      </c>
      <c r="H3035" s="1" t="s">
        <v>503</v>
      </c>
      <c r="I3035" s="1" t="s">
        <v>507</v>
      </c>
      <c r="J3035" s="6">
        <v>430000</v>
      </c>
      <c r="K3035" s="1" t="s">
        <v>729</v>
      </c>
      <c r="L3035" s="6">
        <v>432190</v>
      </c>
      <c r="M3035" s="2">
        <v>0</v>
      </c>
      <c r="N3035" s="1" t="s">
        <v>855</v>
      </c>
      <c r="O3035" s="1" t="s">
        <v>651</v>
      </c>
      <c r="P3035" s="2">
        <v>0</v>
      </c>
      <c r="Q3035" s="2">
        <v>82380</v>
      </c>
      <c r="R3035" s="2">
        <v>-84471</v>
      </c>
      <c r="S3035" s="2">
        <v>0</v>
      </c>
      <c r="T3035" s="2">
        <v>-2091</v>
      </c>
      <c r="U3035" s="2">
        <v>0</v>
      </c>
      <c r="V3035" s="2">
        <v>0</v>
      </c>
      <c r="W3035" s="2">
        <v>82380</v>
      </c>
      <c r="X3035" s="2">
        <v>-84471</v>
      </c>
      <c r="Y3035" s="2">
        <v>0</v>
      </c>
      <c r="Z3035" s="2">
        <v>-2091</v>
      </c>
      <c r="AA3035" s="2">
        <v>0</v>
      </c>
    </row>
    <row r="3036" spans="1:27" ht="15" customHeight="1" x14ac:dyDescent="0.25">
      <c r="A3036" s="75" t="str">
        <f t="shared" si="141"/>
        <v>LLIQDF5.2</v>
      </c>
      <c r="B3036" s="75">
        <f>VLOOKUP(L3036,Mapping!D:F,3,0)</f>
        <v>5.2</v>
      </c>
      <c r="C3036" s="75" t="str">
        <f>VLOOKUP(L3036,Mapping!D:G,4,0)</f>
        <v>Ignore</v>
      </c>
      <c r="D3036" s="78">
        <f t="shared" si="142"/>
        <v>30.403307939999998</v>
      </c>
      <c r="E3036" s="78">
        <f t="shared" si="143"/>
        <v>30.403307939999998</v>
      </c>
      <c r="F3036" s="76">
        <f>VLOOKUP(L3036,Mapping!D:H,5,0)</f>
        <v>0</v>
      </c>
      <c r="G3036" s="1" t="s">
        <v>648</v>
      </c>
      <c r="H3036" s="1" t="s">
        <v>503</v>
      </c>
      <c r="I3036" s="1" t="s">
        <v>507</v>
      </c>
      <c r="J3036" s="6">
        <v>450000</v>
      </c>
      <c r="K3036" s="1" t="s">
        <v>733</v>
      </c>
      <c r="L3036" s="6">
        <v>452110</v>
      </c>
      <c r="M3036" s="2">
        <v>0</v>
      </c>
      <c r="N3036" s="1" t="s">
        <v>734</v>
      </c>
      <c r="O3036" s="1" t="s">
        <v>651</v>
      </c>
      <c r="P3036" s="2">
        <v>0</v>
      </c>
      <c r="Q3036" s="2">
        <v>0</v>
      </c>
      <c r="R3036" s="2">
        <v>0</v>
      </c>
      <c r="S3036" s="2">
        <v>304033079.39999998</v>
      </c>
      <c r="T3036" s="2">
        <v>0</v>
      </c>
      <c r="U3036" s="2">
        <v>304033079.39999998</v>
      </c>
      <c r="V3036" s="2">
        <v>0</v>
      </c>
      <c r="W3036" s="2">
        <v>0</v>
      </c>
      <c r="X3036" s="2">
        <v>0</v>
      </c>
      <c r="Y3036" s="2">
        <v>304033079.39999998</v>
      </c>
      <c r="Z3036" s="2">
        <v>0</v>
      </c>
      <c r="AA3036" s="2">
        <v>304033079.39999998</v>
      </c>
    </row>
    <row r="3037" spans="1:27" ht="15" customHeight="1" x14ac:dyDescent="0.25">
      <c r="A3037" s="75" t="str">
        <f t="shared" si="141"/>
        <v>LLIQDF5.2</v>
      </c>
      <c r="B3037" s="75">
        <f>VLOOKUP(L3037,Mapping!D:F,3,0)</f>
        <v>5.2</v>
      </c>
      <c r="C3037" s="75" t="str">
        <f>VLOOKUP(L3037,Mapping!D:G,4,0)</f>
        <v>Ignore</v>
      </c>
      <c r="D3037" s="78">
        <f t="shared" si="142"/>
        <v>1.3356529000000001E-2</v>
      </c>
      <c r="E3037" s="78">
        <f t="shared" si="143"/>
        <v>1.3356529000000001E-2</v>
      </c>
      <c r="F3037" s="76">
        <f>VLOOKUP(L3037,Mapping!D:H,5,0)</f>
        <v>0</v>
      </c>
      <c r="G3037" s="1" t="s">
        <v>648</v>
      </c>
      <c r="H3037" s="1" t="s">
        <v>503</v>
      </c>
      <c r="I3037" s="1" t="s">
        <v>507</v>
      </c>
      <c r="J3037" s="6">
        <v>450000</v>
      </c>
      <c r="K3037" s="1" t="s">
        <v>733</v>
      </c>
      <c r="L3037" s="6">
        <v>452111</v>
      </c>
      <c r="M3037" s="2">
        <v>0</v>
      </c>
      <c r="N3037" s="1" t="s">
        <v>735</v>
      </c>
      <c r="O3037" s="1" t="s">
        <v>651</v>
      </c>
      <c r="P3037" s="2">
        <v>0</v>
      </c>
      <c r="Q3037" s="2">
        <v>0</v>
      </c>
      <c r="R3037" s="2">
        <v>0</v>
      </c>
      <c r="S3037" s="2">
        <v>133565.29</v>
      </c>
      <c r="T3037" s="2">
        <v>0</v>
      </c>
      <c r="U3037" s="2">
        <v>133565.29</v>
      </c>
      <c r="V3037" s="2">
        <v>0</v>
      </c>
      <c r="W3037" s="2">
        <v>0</v>
      </c>
      <c r="X3037" s="2">
        <v>0</v>
      </c>
      <c r="Y3037" s="2">
        <v>133565.29</v>
      </c>
      <c r="Z3037" s="2">
        <v>0</v>
      </c>
      <c r="AA3037" s="2">
        <v>133565.29</v>
      </c>
    </row>
    <row r="3038" spans="1:27" ht="15" customHeight="1" x14ac:dyDescent="0.25">
      <c r="A3038" s="75" t="str">
        <f t="shared" si="141"/>
        <v>LLIQDF5.2</v>
      </c>
      <c r="B3038" s="75">
        <f>VLOOKUP(L3038,Mapping!D:F,3,0)</f>
        <v>5.2</v>
      </c>
      <c r="C3038" s="75" t="str">
        <f>VLOOKUP(L3038,Mapping!D:G,4,0)</f>
        <v>Ignore</v>
      </c>
      <c r="D3038" s="78">
        <f t="shared" si="142"/>
        <v>1.1917808220000001</v>
      </c>
      <c r="E3038" s="78">
        <f t="shared" si="143"/>
        <v>1.1917808220000001</v>
      </c>
      <c r="F3038" s="76">
        <f>VLOOKUP(L3038,Mapping!D:H,5,0)</f>
        <v>0</v>
      </c>
      <c r="G3038" s="1" t="s">
        <v>648</v>
      </c>
      <c r="H3038" s="1" t="s">
        <v>503</v>
      </c>
      <c r="I3038" s="1" t="s">
        <v>507</v>
      </c>
      <c r="J3038" s="6">
        <v>450000</v>
      </c>
      <c r="K3038" s="1" t="s">
        <v>733</v>
      </c>
      <c r="L3038" s="6">
        <v>452120</v>
      </c>
      <c r="M3038" s="2">
        <v>0</v>
      </c>
      <c r="N3038" s="1" t="s">
        <v>736</v>
      </c>
      <c r="O3038" s="1" t="s">
        <v>651</v>
      </c>
      <c r="P3038" s="2">
        <v>0</v>
      </c>
      <c r="Q3038" s="2">
        <v>0</v>
      </c>
      <c r="R3038" s="2">
        <v>0</v>
      </c>
      <c r="S3038" s="2">
        <v>11917808.220000001</v>
      </c>
      <c r="T3038" s="2">
        <v>0</v>
      </c>
      <c r="U3038" s="2">
        <v>11917808.220000001</v>
      </c>
      <c r="V3038" s="2">
        <v>0</v>
      </c>
      <c r="W3038" s="2">
        <v>0</v>
      </c>
      <c r="X3038" s="2">
        <v>0</v>
      </c>
      <c r="Y3038" s="2">
        <v>11917808.220000001</v>
      </c>
      <c r="Z3038" s="2">
        <v>0</v>
      </c>
      <c r="AA3038" s="2">
        <v>11917808.220000001</v>
      </c>
    </row>
    <row r="3039" spans="1:27" ht="15" customHeight="1" x14ac:dyDescent="0.25">
      <c r="A3039" s="75" t="str">
        <f t="shared" si="141"/>
        <v>LLIQDF5.2</v>
      </c>
      <c r="B3039" s="75">
        <f>VLOOKUP(L3039,Mapping!D:F,3,0)</f>
        <v>5.2</v>
      </c>
      <c r="C3039" s="75" t="str">
        <f>VLOOKUP(L3039,Mapping!D:G,4,0)</f>
        <v>Ignore</v>
      </c>
      <c r="D3039" s="78">
        <f t="shared" si="142"/>
        <v>57.809378779999996</v>
      </c>
      <c r="E3039" s="78">
        <f t="shared" si="143"/>
        <v>57.809378779999996</v>
      </c>
      <c r="F3039" s="76">
        <f>VLOOKUP(L3039,Mapping!D:H,5,0)</f>
        <v>0</v>
      </c>
      <c r="G3039" s="1" t="s">
        <v>648</v>
      </c>
      <c r="H3039" s="1" t="s">
        <v>503</v>
      </c>
      <c r="I3039" s="1" t="s">
        <v>507</v>
      </c>
      <c r="J3039" s="6">
        <v>450000</v>
      </c>
      <c r="K3039" s="1" t="s">
        <v>733</v>
      </c>
      <c r="L3039" s="6">
        <v>452180</v>
      </c>
      <c r="M3039" s="2">
        <v>0</v>
      </c>
      <c r="N3039" s="1" t="s">
        <v>856</v>
      </c>
      <c r="O3039" s="1" t="s">
        <v>651</v>
      </c>
      <c r="P3039" s="2">
        <v>0</v>
      </c>
      <c r="Q3039" s="2">
        <v>0</v>
      </c>
      <c r="R3039" s="2">
        <v>0</v>
      </c>
      <c r="S3039" s="2">
        <v>578093787.79999995</v>
      </c>
      <c r="T3039" s="2">
        <v>0</v>
      </c>
      <c r="U3039" s="2">
        <v>578093787.79999995</v>
      </c>
      <c r="V3039" s="2">
        <v>0</v>
      </c>
      <c r="W3039" s="2">
        <v>0</v>
      </c>
      <c r="X3039" s="2">
        <v>0</v>
      </c>
      <c r="Y3039" s="2">
        <v>578093787.79999995</v>
      </c>
      <c r="Z3039" s="2">
        <v>0</v>
      </c>
      <c r="AA3039" s="2">
        <v>578093787.79999995</v>
      </c>
    </row>
    <row r="3040" spans="1:27" ht="15" customHeight="1" x14ac:dyDescent="0.25">
      <c r="A3040" s="75" t="str">
        <f t="shared" si="141"/>
        <v>LLIQDF5.2</v>
      </c>
      <c r="B3040" s="75">
        <f>VLOOKUP(L3040,Mapping!D:F,3,0)</f>
        <v>5.2</v>
      </c>
      <c r="C3040" s="75" t="str">
        <f>VLOOKUP(L3040,Mapping!D:G,4,0)</f>
        <v>Ignore</v>
      </c>
      <c r="D3040" s="78">
        <f t="shared" si="142"/>
        <v>3.0483701000000001</v>
      </c>
      <c r="E3040" s="78">
        <f t="shared" si="143"/>
        <v>3.0483701000000001</v>
      </c>
      <c r="F3040" s="76">
        <f>VLOOKUP(L3040,Mapping!D:H,5,0)</f>
        <v>0</v>
      </c>
      <c r="G3040" s="1" t="s">
        <v>648</v>
      </c>
      <c r="H3040" s="1" t="s">
        <v>503</v>
      </c>
      <c r="I3040" s="1" t="s">
        <v>507</v>
      </c>
      <c r="J3040" s="6">
        <v>450000</v>
      </c>
      <c r="K3040" s="1" t="s">
        <v>733</v>
      </c>
      <c r="L3040" s="6">
        <v>452181</v>
      </c>
      <c r="M3040" s="2">
        <v>0</v>
      </c>
      <c r="N3040" s="1" t="s">
        <v>857</v>
      </c>
      <c r="O3040" s="1" t="s">
        <v>651</v>
      </c>
      <c r="P3040" s="2">
        <v>0</v>
      </c>
      <c r="Q3040" s="2">
        <v>0</v>
      </c>
      <c r="R3040" s="2">
        <v>0</v>
      </c>
      <c r="S3040" s="2">
        <v>30483701</v>
      </c>
      <c r="T3040" s="2">
        <v>0</v>
      </c>
      <c r="U3040" s="2">
        <v>30483701</v>
      </c>
      <c r="V3040" s="2">
        <v>0</v>
      </c>
      <c r="W3040" s="2">
        <v>0</v>
      </c>
      <c r="X3040" s="2">
        <v>0</v>
      </c>
      <c r="Y3040" s="2">
        <v>30483701</v>
      </c>
      <c r="Z3040" s="2">
        <v>0</v>
      </c>
      <c r="AA3040" s="2">
        <v>30483701</v>
      </c>
    </row>
    <row r="3041" spans="1:27" ht="15" customHeight="1" x14ac:dyDescent="0.25">
      <c r="A3041" s="75" t="str">
        <f t="shared" si="141"/>
        <v>LLIQDF5.2</v>
      </c>
      <c r="B3041" s="75">
        <f>VLOOKUP(L3041,Mapping!D:F,3,0)</f>
        <v>5.2</v>
      </c>
      <c r="C3041" s="75" t="str">
        <f>VLOOKUP(L3041,Mapping!D:G,4,0)</f>
        <v>Ignore</v>
      </c>
      <c r="D3041" s="78">
        <f t="shared" si="142"/>
        <v>10.538991636</v>
      </c>
      <c r="E3041" s="78">
        <f t="shared" si="143"/>
        <v>10.538991636</v>
      </c>
      <c r="F3041" s="76">
        <f>VLOOKUP(L3041,Mapping!D:H,5,0)</f>
        <v>0</v>
      </c>
      <c r="G3041" s="1" t="s">
        <v>648</v>
      </c>
      <c r="H3041" s="1" t="s">
        <v>503</v>
      </c>
      <c r="I3041" s="1" t="s">
        <v>507</v>
      </c>
      <c r="J3041" s="6">
        <v>450000</v>
      </c>
      <c r="K3041" s="1" t="s">
        <v>733</v>
      </c>
      <c r="L3041" s="6">
        <v>452230</v>
      </c>
      <c r="M3041" s="2">
        <v>0</v>
      </c>
      <c r="N3041" s="1" t="s">
        <v>740</v>
      </c>
      <c r="O3041" s="1" t="s">
        <v>651</v>
      </c>
      <c r="P3041" s="2">
        <v>0</v>
      </c>
      <c r="Q3041" s="2">
        <v>0</v>
      </c>
      <c r="R3041" s="2">
        <v>0</v>
      </c>
      <c r="S3041" s="2">
        <v>105389916.36</v>
      </c>
      <c r="T3041" s="2">
        <v>0</v>
      </c>
      <c r="U3041" s="2">
        <v>105389916.36</v>
      </c>
      <c r="V3041" s="2">
        <v>0</v>
      </c>
      <c r="W3041" s="2">
        <v>0</v>
      </c>
      <c r="X3041" s="2">
        <v>0</v>
      </c>
      <c r="Y3041" s="2">
        <v>105389916.36</v>
      </c>
      <c r="Z3041" s="2">
        <v>0</v>
      </c>
      <c r="AA3041" s="2">
        <v>105389916.36</v>
      </c>
    </row>
    <row r="3042" spans="1:27" ht="15" customHeight="1" x14ac:dyDescent="0.25">
      <c r="A3042" s="75" t="str">
        <f t="shared" si="141"/>
        <v>LLIQDF5.2</v>
      </c>
      <c r="B3042" s="75">
        <f>VLOOKUP(L3042,Mapping!D:F,3,0)</f>
        <v>5.2</v>
      </c>
      <c r="C3042" s="75" t="str">
        <f>VLOOKUP(L3042,Mapping!D:G,4,0)</f>
        <v>Ignore</v>
      </c>
      <c r="D3042" s="78">
        <f t="shared" si="142"/>
        <v>23.171279593000001</v>
      </c>
      <c r="E3042" s="78">
        <f t="shared" si="143"/>
        <v>23.171279593000001</v>
      </c>
      <c r="F3042" s="76">
        <f>VLOOKUP(L3042,Mapping!D:H,5,0)</f>
        <v>0</v>
      </c>
      <c r="G3042" s="1" t="s">
        <v>648</v>
      </c>
      <c r="H3042" s="1" t="s">
        <v>503</v>
      </c>
      <c r="I3042" s="1" t="s">
        <v>507</v>
      </c>
      <c r="J3042" s="6">
        <v>450000</v>
      </c>
      <c r="K3042" s="1" t="s">
        <v>733</v>
      </c>
      <c r="L3042" s="6">
        <v>452247</v>
      </c>
      <c r="M3042" s="2">
        <v>0</v>
      </c>
      <c r="N3042" s="1" t="s">
        <v>741</v>
      </c>
      <c r="O3042" s="1" t="s">
        <v>651</v>
      </c>
      <c r="P3042" s="2">
        <v>0</v>
      </c>
      <c r="Q3042" s="2">
        <v>0</v>
      </c>
      <c r="R3042" s="2">
        <v>0</v>
      </c>
      <c r="S3042" s="2">
        <v>231712795.93000001</v>
      </c>
      <c r="T3042" s="2">
        <v>0</v>
      </c>
      <c r="U3042" s="2">
        <v>231712795.93000001</v>
      </c>
      <c r="V3042" s="2">
        <v>0</v>
      </c>
      <c r="W3042" s="2">
        <v>0</v>
      </c>
      <c r="X3042" s="2">
        <v>0</v>
      </c>
      <c r="Y3042" s="2">
        <v>231712795.93000001</v>
      </c>
      <c r="Z3042" s="2">
        <v>0</v>
      </c>
      <c r="AA3042" s="2">
        <v>231712795.93000001</v>
      </c>
    </row>
    <row r="3043" spans="1:27" ht="15" customHeight="1" x14ac:dyDescent="0.25">
      <c r="A3043" s="75" t="str">
        <f t="shared" si="141"/>
        <v>LLIQDF5.5</v>
      </c>
      <c r="B3043" s="75">
        <f>VLOOKUP(L3043,Mapping!D:F,3,0)</f>
        <v>5.5</v>
      </c>
      <c r="C3043" s="75" t="str">
        <f>VLOOKUP(L3043,Mapping!D:G,4,0)</f>
        <v>Ignore</v>
      </c>
      <c r="D3043" s="78">
        <f t="shared" si="142"/>
        <v>-4.0462800000000003E-4</v>
      </c>
      <c r="E3043" s="78">
        <f t="shared" si="143"/>
        <v>-4.0462800000000003E-4</v>
      </c>
      <c r="F3043" s="76">
        <f>VLOOKUP(L3043,Mapping!D:H,5,0)</f>
        <v>0</v>
      </c>
      <c r="G3043" s="1" t="s">
        <v>648</v>
      </c>
      <c r="H3043" s="1" t="s">
        <v>503</v>
      </c>
      <c r="I3043" s="1" t="s">
        <v>507</v>
      </c>
      <c r="J3043" s="6">
        <v>460000</v>
      </c>
      <c r="K3043" s="1" t="s">
        <v>742</v>
      </c>
      <c r="L3043" s="6">
        <v>452233</v>
      </c>
      <c r="M3043" s="2">
        <v>0</v>
      </c>
      <c r="N3043" s="1" t="s">
        <v>743</v>
      </c>
      <c r="O3043" s="1" t="s">
        <v>651</v>
      </c>
      <c r="P3043" s="2">
        <v>0</v>
      </c>
      <c r="Q3043" s="2">
        <v>0</v>
      </c>
      <c r="R3043" s="2">
        <v>-4046.28</v>
      </c>
      <c r="S3043" s="2">
        <v>0</v>
      </c>
      <c r="T3043" s="2">
        <v>-4046.28</v>
      </c>
      <c r="U3043" s="2">
        <v>0</v>
      </c>
      <c r="V3043" s="2">
        <v>0</v>
      </c>
      <c r="W3043" s="2">
        <v>0</v>
      </c>
      <c r="X3043" s="2">
        <v>-4046.28</v>
      </c>
      <c r="Y3043" s="2">
        <v>0</v>
      </c>
      <c r="Z3043" s="2">
        <v>-4046.28</v>
      </c>
      <c r="AA3043" s="2">
        <v>0</v>
      </c>
    </row>
    <row r="3044" spans="1:27" ht="15" customHeight="1" x14ac:dyDescent="0.25">
      <c r="A3044" s="75" t="str">
        <f t="shared" si="141"/>
        <v>LLIQDF5.5</v>
      </c>
      <c r="B3044" s="75">
        <f>VLOOKUP(L3044,Mapping!D:F,3,0)</f>
        <v>5.5</v>
      </c>
      <c r="C3044" s="75" t="str">
        <f>VLOOKUP(L3044,Mapping!D:G,4,0)</f>
        <v>Ignore</v>
      </c>
      <c r="D3044" s="78">
        <f t="shared" si="142"/>
        <v>3.5679330000000001E-3</v>
      </c>
      <c r="E3044" s="78">
        <f t="shared" si="143"/>
        <v>3.5679330000000001E-3</v>
      </c>
      <c r="F3044" s="76">
        <f>VLOOKUP(L3044,Mapping!D:H,5,0)</f>
        <v>0</v>
      </c>
      <c r="G3044" s="1" t="s">
        <v>648</v>
      </c>
      <c r="H3044" s="1" t="s">
        <v>503</v>
      </c>
      <c r="I3044" s="1" t="s">
        <v>507</v>
      </c>
      <c r="J3044" s="6">
        <v>460000</v>
      </c>
      <c r="K3044" s="1" t="s">
        <v>742</v>
      </c>
      <c r="L3044" s="6">
        <v>452238</v>
      </c>
      <c r="M3044" s="2">
        <v>0</v>
      </c>
      <c r="N3044" s="1" t="s">
        <v>1023</v>
      </c>
      <c r="O3044" s="1" t="s">
        <v>651</v>
      </c>
      <c r="P3044" s="2">
        <v>0</v>
      </c>
      <c r="Q3044" s="2">
        <v>0</v>
      </c>
      <c r="R3044" s="2">
        <v>0</v>
      </c>
      <c r="S3044" s="2">
        <v>35679.33</v>
      </c>
      <c r="T3044" s="2">
        <v>0</v>
      </c>
      <c r="U3044" s="2">
        <v>35679.33</v>
      </c>
      <c r="V3044" s="2">
        <v>0</v>
      </c>
      <c r="W3044" s="2">
        <v>0</v>
      </c>
      <c r="X3044" s="2">
        <v>0</v>
      </c>
      <c r="Y3044" s="2">
        <v>35679.33</v>
      </c>
      <c r="Z3044" s="2">
        <v>0</v>
      </c>
      <c r="AA3044" s="2">
        <v>35679.33</v>
      </c>
    </row>
    <row r="3045" spans="1:27" ht="15" customHeight="1" x14ac:dyDescent="0.25">
      <c r="A3045" s="75" t="str">
        <f t="shared" si="141"/>
        <v>LLIQDF5.5</v>
      </c>
      <c r="B3045" s="75">
        <f>VLOOKUP(L3045,Mapping!D:F,3,0)</f>
        <v>5.5</v>
      </c>
      <c r="C3045" s="75" t="str">
        <f>VLOOKUP(L3045,Mapping!D:G,4,0)</f>
        <v>Ignore</v>
      </c>
      <c r="D3045" s="78">
        <f t="shared" si="142"/>
        <v>1.3365726000000001E-2</v>
      </c>
      <c r="E3045" s="78">
        <f t="shared" si="143"/>
        <v>1.3365726000000001E-2</v>
      </c>
      <c r="F3045" s="76">
        <f>VLOOKUP(L3045,Mapping!D:H,5,0)</f>
        <v>0</v>
      </c>
      <c r="G3045" s="1" t="s">
        <v>648</v>
      </c>
      <c r="H3045" s="1" t="s">
        <v>503</v>
      </c>
      <c r="I3045" s="1" t="s">
        <v>507</v>
      </c>
      <c r="J3045" s="6">
        <v>460000</v>
      </c>
      <c r="K3045" s="1" t="s">
        <v>742</v>
      </c>
      <c r="L3045" s="6">
        <v>455103</v>
      </c>
      <c r="M3045" s="2">
        <v>0</v>
      </c>
      <c r="N3045" s="1" t="s">
        <v>744</v>
      </c>
      <c r="O3045" s="1" t="s">
        <v>651</v>
      </c>
      <c r="P3045" s="2">
        <v>0</v>
      </c>
      <c r="Q3045" s="2">
        <v>0</v>
      </c>
      <c r="R3045" s="2">
        <v>0</v>
      </c>
      <c r="S3045" s="2">
        <v>133657.26</v>
      </c>
      <c r="T3045" s="2">
        <v>0</v>
      </c>
      <c r="U3045" s="2">
        <v>133657.26</v>
      </c>
      <c r="V3045" s="2">
        <v>0</v>
      </c>
      <c r="W3045" s="2">
        <v>0</v>
      </c>
      <c r="X3045" s="2">
        <v>0</v>
      </c>
      <c r="Y3045" s="2">
        <v>133657.26</v>
      </c>
      <c r="Z3045" s="2">
        <v>0</v>
      </c>
      <c r="AA3045" s="2">
        <v>133657.26</v>
      </c>
    </row>
    <row r="3046" spans="1:27" ht="15" customHeight="1" x14ac:dyDescent="0.25">
      <c r="A3046" s="75" t="str">
        <f t="shared" si="141"/>
        <v>LLIQDF5.5</v>
      </c>
      <c r="B3046" s="75">
        <f>VLOOKUP(L3046,Mapping!D:F,3,0)</f>
        <v>5.5</v>
      </c>
      <c r="C3046" s="75" t="str">
        <f>VLOOKUP(L3046,Mapping!D:G,4,0)</f>
        <v>Ignore</v>
      </c>
      <c r="D3046" s="78">
        <f t="shared" si="142"/>
        <v>-1.5390999999999999E-5</v>
      </c>
      <c r="E3046" s="78">
        <f t="shared" si="143"/>
        <v>-1.5390999999999999E-5</v>
      </c>
      <c r="F3046" s="76">
        <f>VLOOKUP(L3046,Mapping!D:H,5,0)</f>
        <v>0</v>
      </c>
      <c r="G3046" s="1" t="s">
        <v>648</v>
      </c>
      <c r="H3046" s="1" t="s">
        <v>503</v>
      </c>
      <c r="I3046" s="1" t="s">
        <v>507</v>
      </c>
      <c r="J3046" s="6">
        <v>460000</v>
      </c>
      <c r="K3046" s="1" t="s">
        <v>742</v>
      </c>
      <c r="L3046" s="6">
        <v>460000</v>
      </c>
      <c r="M3046" s="2">
        <v>0</v>
      </c>
      <c r="N3046" s="1" t="s">
        <v>792</v>
      </c>
      <c r="O3046" s="1" t="s">
        <v>651</v>
      </c>
      <c r="P3046" s="2">
        <v>0</v>
      </c>
      <c r="Q3046" s="2">
        <v>0</v>
      </c>
      <c r="R3046" s="2">
        <v>-153.91</v>
      </c>
      <c r="S3046" s="2">
        <v>0</v>
      </c>
      <c r="T3046" s="2">
        <v>-153.91</v>
      </c>
      <c r="U3046" s="2">
        <v>0</v>
      </c>
      <c r="V3046" s="2">
        <v>0</v>
      </c>
      <c r="W3046" s="2">
        <v>0</v>
      </c>
      <c r="X3046" s="2">
        <v>-153.91</v>
      </c>
      <c r="Y3046" s="2">
        <v>0</v>
      </c>
      <c r="Z3046" s="2">
        <v>-153.91</v>
      </c>
      <c r="AA3046" s="2">
        <v>0</v>
      </c>
    </row>
    <row r="3047" spans="1:27" ht="15" customHeight="1" x14ac:dyDescent="0.25">
      <c r="A3047" s="75" t="str">
        <f t="shared" si="141"/>
        <v>LLIQDF5.5</v>
      </c>
      <c r="B3047" s="75">
        <f>VLOOKUP(L3047,Mapping!D:F,3,0)</f>
        <v>5.5</v>
      </c>
      <c r="C3047" s="75" t="str">
        <f>VLOOKUP(L3047,Mapping!D:G,4,0)</f>
        <v>Ignore</v>
      </c>
      <c r="D3047" s="78">
        <f t="shared" si="142"/>
        <v>-3.9427651000000001E-2</v>
      </c>
      <c r="E3047" s="78">
        <f t="shared" si="143"/>
        <v>-3.9427651000000001E-2</v>
      </c>
      <c r="F3047" s="76">
        <f>VLOOKUP(L3047,Mapping!D:H,5,0)</f>
        <v>0</v>
      </c>
      <c r="G3047" s="1" t="s">
        <v>648</v>
      </c>
      <c r="H3047" s="1" t="s">
        <v>503</v>
      </c>
      <c r="I3047" s="1" t="s">
        <v>507</v>
      </c>
      <c r="J3047" s="6">
        <v>460000</v>
      </c>
      <c r="K3047" s="1" t="s">
        <v>742</v>
      </c>
      <c r="L3047" s="6">
        <v>460100</v>
      </c>
      <c r="M3047" s="2">
        <v>0</v>
      </c>
      <c r="N3047" s="1" t="s">
        <v>815</v>
      </c>
      <c r="O3047" s="1" t="s">
        <v>651</v>
      </c>
      <c r="P3047" s="2">
        <v>0</v>
      </c>
      <c r="Q3047" s="2">
        <v>0</v>
      </c>
      <c r="R3047" s="2">
        <v>-394276.51</v>
      </c>
      <c r="S3047" s="2">
        <v>0</v>
      </c>
      <c r="T3047" s="2">
        <v>-394276.51</v>
      </c>
      <c r="U3047" s="2">
        <v>0</v>
      </c>
      <c r="V3047" s="2">
        <v>0</v>
      </c>
      <c r="W3047" s="2">
        <v>0</v>
      </c>
      <c r="X3047" s="2">
        <v>-394276.51</v>
      </c>
      <c r="Y3047" s="2">
        <v>0</v>
      </c>
      <c r="Z3047" s="2">
        <v>-394276.51</v>
      </c>
      <c r="AA3047" s="2">
        <v>0</v>
      </c>
    </row>
    <row r="3048" spans="1:27" ht="15" customHeight="1" x14ac:dyDescent="0.25">
      <c r="A3048" s="75" t="str">
        <f t="shared" si="141"/>
        <v>LLIQDF5.5</v>
      </c>
      <c r="B3048" s="75">
        <f>VLOOKUP(L3048,Mapping!D:F,3,0)</f>
        <v>5.5</v>
      </c>
      <c r="C3048" s="75" t="str">
        <f>VLOOKUP(L3048,Mapping!D:G,4,0)</f>
        <v>Ignore</v>
      </c>
      <c r="D3048" s="78">
        <f t="shared" si="142"/>
        <v>2.5098142E-2</v>
      </c>
      <c r="E3048" s="78">
        <f t="shared" si="143"/>
        <v>2.5098142E-2</v>
      </c>
      <c r="F3048" s="76">
        <f>VLOOKUP(L3048,Mapping!D:H,5,0)</f>
        <v>0</v>
      </c>
      <c r="G3048" s="1" t="s">
        <v>648</v>
      </c>
      <c r="H3048" s="1" t="s">
        <v>503</v>
      </c>
      <c r="I3048" s="1" t="s">
        <v>507</v>
      </c>
      <c r="J3048" s="6">
        <v>460000</v>
      </c>
      <c r="K3048" s="1" t="s">
        <v>742</v>
      </c>
      <c r="L3048" s="6">
        <v>460101</v>
      </c>
      <c r="M3048" s="2">
        <v>0</v>
      </c>
      <c r="N3048" s="1" t="s">
        <v>818</v>
      </c>
      <c r="O3048" s="1" t="s">
        <v>651</v>
      </c>
      <c r="P3048" s="2">
        <v>0</v>
      </c>
      <c r="Q3048" s="2">
        <v>0</v>
      </c>
      <c r="R3048" s="2">
        <v>0</v>
      </c>
      <c r="S3048" s="2">
        <v>250981.42</v>
      </c>
      <c r="T3048" s="2">
        <v>0</v>
      </c>
      <c r="U3048" s="2">
        <v>250981.42</v>
      </c>
      <c r="V3048" s="2">
        <v>0</v>
      </c>
      <c r="W3048" s="2">
        <v>0</v>
      </c>
      <c r="X3048" s="2">
        <v>0</v>
      </c>
      <c r="Y3048" s="2">
        <v>250981.42</v>
      </c>
      <c r="Z3048" s="2">
        <v>0</v>
      </c>
      <c r="AA3048" s="2">
        <v>250981.42</v>
      </c>
    </row>
    <row r="3049" spans="1:27" ht="15" customHeight="1" x14ac:dyDescent="0.25">
      <c r="A3049" s="75" t="str">
        <f t="shared" si="141"/>
        <v>LLIQDF5.5</v>
      </c>
      <c r="B3049" s="75">
        <f>VLOOKUP(L3049,Mapping!D:F,3,0)</f>
        <v>5.5</v>
      </c>
      <c r="C3049" s="75" t="str">
        <f>VLOOKUP(L3049,Mapping!D:G,4,0)</f>
        <v>Ignore</v>
      </c>
      <c r="D3049" s="78">
        <f t="shared" si="142"/>
        <v>-3.7285919999999998E-3</v>
      </c>
      <c r="E3049" s="78">
        <f t="shared" si="143"/>
        <v>-3.7285919999999998E-3</v>
      </c>
      <c r="F3049" s="76">
        <f>VLOOKUP(L3049,Mapping!D:H,5,0)</f>
        <v>0</v>
      </c>
      <c r="G3049" s="1" t="s">
        <v>648</v>
      </c>
      <c r="H3049" s="1" t="s">
        <v>503</v>
      </c>
      <c r="I3049" s="1" t="s">
        <v>507</v>
      </c>
      <c r="J3049" s="6">
        <v>460000</v>
      </c>
      <c r="K3049" s="1" t="s">
        <v>742</v>
      </c>
      <c r="L3049" s="6">
        <v>460112</v>
      </c>
      <c r="M3049" s="2">
        <v>0</v>
      </c>
      <c r="N3049" s="1" t="s">
        <v>1033</v>
      </c>
      <c r="O3049" s="1" t="s">
        <v>651</v>
      </c>
      <c r="P3049" s="2">
        <v>0</v>
      </c>
      <c r="Q3049" s="2">
        <v>0</v>
      </c>
      <c r="R3049" s="2">
        <v>-37285.919999999998</v>
      </c>
      <c r="S3049" s="2">
        <v>0</v>
      </c>
      <c r="T3049" s="2">
        <v>-37285.919999999998</v>
      </c>
      <c r="U3049" s="2">
        <v>0</v>
      </c>
      <c r="V3049" s="2">
        <v>0</v>
      </c>
      <c r="W3049" s="2">
        <v>0</v>
      </c>
      <c r="X3049" s="2">
        <v>-37285.919999999998</v>
      </c>
      <c r="Y3049" s="2">
        <v>0</v>
      </c>
      <c r="Z3049" s="2">
        <v>-37285.919999999998</v>
      </c>
      <c r="AA3049" s="2">
        <v>0</v>
      </c>
    </row>
    <row r="3050" spans="1:27" ht="15" customHeight="1" x14ac:dyDescent="0.25">
      <c r="A3050" s="75" t="str">
        <f t="shared" si="141"/>
        <v>LLIQDF5.5</v>
      </c>
      <c r="B3050" s="75">
        <f>VLOOKUP(L3050,Mapping!D:F,3,0)</f>
        <v>5.5</v>
      </c>
      <c r="C3050" s="75" t="str">
        <f>VLOOKUP(L3050,Mapping!D:G,4,0)</f>
        <v>Ignore</v>
      </c>
      <c r="D3050" s="78">
        <f t="shared" si="142"/>
        <v>1.6752029000000002E-2</v>
      </c>
      <c r="E3050" s="78">
        <f t="shared" si="143"/>
        <v>1.6752029000000002E-2</v>
      </c>
      <c r="F3050" s="76">
        <f>VLOOKUP(L3050,Mapping!D:H,5,0)</f>
        <v>0</v>
      </c>
      <c r="G3050" s="1" t="s">
        <v>648</v>
      </c>
      <c r="H3050" s="1" t="s">
        <v>503</v>
      </c>
      <c r="I3050" s="1" t="s">
        <v>507</v>
      </c>
      <c r="J3050" s="6">
        <v>460000</v>
      </c>
      <c r="K3050" s="1" t="s">
        <v>742</v>
      </c>
      <c r="L3050" s="6">
        <v>460143</v>
      </c>
      <c r="M3050" s="2">
        <v>0</v>
      </c>
      <c r="N3050" s="1" t="s">
        <v>816</v>
      </c>
      <c r="O3050" s="1" t="s">
        <v>651</v>
      </c>
      <c r="P3050" s="2">
        <v>0</v>
      </c>
      <c r="Q3050" s="2">
        <v>0</v>
      </c>
      <c r="R3050" s="2">
        <v>0</v>
      </c>
      <c r="S3050" s="2">
        <v>167520.29</v>
      </c>
      <c r="T3050" s="2">
        <v>0</v>
      </c>
      <c r="U3050" s="2">
        <v>167520.29</v>
      </c>
      <c r="V3050" s="2">
        <v>0</v>
      </c>
      <c r="W3050" s="2">
        <v>0</v>
      </c>
      <c r="X3050" s="2">
        <v>0</v>
      </c>
      <c r="Y3050" s="2">
        <v>167520.29</v>
      </c>
      <c r="Z3050" s="2">
        <v>0</v>
      </c>
      <c r="AA3050" s="2">
        <v>167520.29</v>
      </c>
    </row>
    <row r="3051" spans="1:27" ht="15" customHeight="1" x14ac:dyDescent="0.25">
      <c r="A3051" s="75" t="str">
        <f t="shared" si="141"/>
        <v>LLIQDF5.5</v>
      </c>
      <c r="B3051" s="75">
        <f>VLOOKUP(L3051,Mapping!D:F,3,0)</f>
        <v>5.5</v>
      </c>
      <c r="C3051" s="75" t="str">
        <f>VLOOKUP(L3051,Mapping!D:G,4,0)</f>
        <v>Ignore</v>
      </c>
      <c r="D3051" s="78">
        <f t="shared" si="142"/>
        <v>1.3060719999999999E-3</v>
      </c>
      <c r="E3051" s="78">
        <f t="shared" si="143"/>
        <v>1.3060719999999999E-3</v>
      </c>
      <c r="F3051" s="76">
        <f>VLOOKUP(L3051,Mapping!D:H,5,0)</f>
        <v>0</v>
      </c>
      <c r="G3051" s="1" t="s">
        <v>648</v>
      </c>
      <c r="H3051" s="1" t="s">
        <v>503</v>
      </c>
      <c r="I3051" s="1" t="s">
        <v>507</v>
      </c>
      <c r="J3051" s="6">
        <v>460000</v>
      </c>
      <c r="K3051" s="1" t="s">
        <v>742</v>
      </c>
      <c r="L3051" s="6">
        <v>460144</v>
      </c>
      <c r="M3051" s="2">
        <v>0</v>
      </c>
      <c r="N3051" s="1" t="s">
        <v>820</v>
      </c>
      <c r="O3051" s="1" t="s">
        <v>651</v>
      </c>
      <c r="P3051" s="2">
        <v>0</v>
      </c>
      <c r="Q3051" s="2">
        <v>0</v>
      </c>
      <c r="R3051" s="2">
        <v>0</v>
      </c>
      <c r="S3051" s="2">
        <v>13060.72</v>
      </c>
      <c r="T3051" s="2">
        <v>0</v>
      </c>
      <c r="U3051" s="2">
        <v>13060.72</v>
      </c>
      <c r="V3051" s="2">
        <v>0</v>
      </c>
      <c r="W3051" s="2">
        <v>0</v>
      </c>
      <c r="X3051" s="2">
        <v>0</v>
      </c>
      <c r="Y3051" s="2">
        <v>13060.72</v>
      </c>
      <c r="Z3051" s="2">
        <v>0</v>
      </c>
      <c r="AA3051" s="2">
        <v>13060.72</v>
      </c>
    </row>
    <row r="3052" spans="1:27" ht="15" customHeight="1" x14ac:dyDescent="0.25">
      <c r="A3052" s="75" t="str">
        <f t="shared" si="141"/>
        <v>LLIQDF5.3</v>
      </c>
      <c r="B3052" s="75">
        <f>VLOOKUP(L3052,Mapping!D:F,3,0)</f>
        <v>5.3</v>
      </c>
      <c r="C3052" s="75" t="str">
        <f>VLOOKUP(L3052,Mapping!D:G,4,0)</f>
        <v>Ignore</v>
      </c>
      <c r="D3052" s="78">
        <f t="shared" si="142"/>
        <v>-0.64050439999999997</v>
      </c>
      <c r="E3052" s="78">
        <f t="shared" si="143"/>
        <v>-0.64050439999999997</v>
      </c>
      <c r="F3052" s="76">
        <f>VLOOKUP(L3052,Mapping!D:H,5,0)</f>
        <v>0</v>
      </c>
      <c r="G3052" s="1" t="s">
        <v>648</v>
      </c>
      <c r="H3052" s="1" t="s">
        <v>503</v>
      </c>
      <c r="I3052" s="1" t="s">
        <v>507</v>
      </c>
      <c r="J3052" s="6">
        <v>510000</v>
      </c>
      <c r="K3052" s="1" t="s">
        <v>745</v>
      </c>
      <c r="L3052" s="6">
        <v>512120</v>
      </c>
      <c r="M3052" s="2">
        <v>0</v>
      </c>
      <c r="N3052" s="1" t="s">
        <v>746</v>
      </c>
      <c r="O3052" s="1" t="s">
        <v>651</v>
      </c>
      <c r="P3052" s="2">
        <v>0</v>
      </c>
      <c r="Q3052" s="2">
        <v>0</v>
      </c>
      <c r="R3052" s="2">
        <v>-6405044</v>
      </c>
      <c r="S3052" s="2">
        <v>0</v>
      </c>
      <c r="T3052" s="2">
        <v>-6405044</v>
      </c>
      <c r="U3052" s="2">
        <v>0</v>
      </c>
      <c r="V3052" s="2">
        <v>0</v>
      </c>
      <c r="W3052" s="2">
        <v>0</v>
      </c>
      <c r="X3052" s="2">
        <v>-6405044</v>
      </c>
      <c r="Y3052" s="2">
        <v>0</v>
      </c>
      <c r="Z3052" s="2">
        <v>-6405044</v>
      </c>
      <c r="AA3052" s="2">
        <v>0</v>
      </c>
    </row>
    <row r="3053" spans="1:27" ht="15" customHeight="1" x14ac:dyDescent="0.25">
      <c r="A3053" s="75" t="str">
        <f t="shared" si="141"/>
        <v>LLIQDF5.3</v>
      </c>
      <c r="B3053" s="75">
        <f>VLOOKUP(L3053,Mapping!D:F,3,0)</f>
        <v>5.3</v>
      </c>
      <c r="C3053" s="75" t="str">
        <f>VLOOKUP(L3053,Mapping!D:G,4,0)</f>
        <v>Ignore</v>
      </c>
      <c r="D3053" s="78">
        <f t="shared" si="142"/>
        <v>-1.0280000000000001E-3</v>
      </c>
      <c r="E3053" s="78">
        <f t="shared" si="143"/>
        <v>-1.0280000000000001E-3</v>
      </c>
      <c r="F3053" s="76">
        <f>VLOOKUP(L3053,Mapping!D:H,5,0)</f>
        <v>0</v>
      </c>
      <c r="G3053" s="1" t="s">
        <v>648</v>
      </c>
      <c r="H3053" s="1" t="s">
        <v>503</v>
      </c>
      <c r="I3053" s="1" t="s">
        <v>507</v>
      </c>
      <c r="J3053" s="6">
        <v>510000</v>
      </c>
      <c r="K3053" s="1" t="s">
        <v>745</v>
      </c>
      <c r="L3053" s="6">
        <v>512180</v>
      </c>
      <c r="M3053" s="2">
        <v>0</v>
      </c>
      <c r="N3053" s="1" t="s">
        <v>901</v>
      </c>
      <c r="O3053" s="1" t="s">
        <v>651</v>
      </c>
      <c r="P3053" s="2">
        <v>0</v>
      </c>
      <c r="Q3053" s="2">
        <v>0</v>
      </c>
      <c r="R3053" s="2">
        <v>-10280</v>
      </c>
      <c r="S3053" s="2">
        <v>0</v>
      </c>
      <c r="T3053" s="2">
        <v>-10280</v>
      </c>
      <c r="U3053" s="2">
        <v>0</v>
      </c>
      <c r="V3053" s="2">
        <v>0</v>
      </c>
      <c r="W3053" s="2">
        <v>0</v>
      </c>
      <c r="X3053" s="2">
        <v>-10280</v>
      </c>
      <c r="Y3053" s="2">
        <v>0</v>
      </c>
      <c r="Z3053" s="2">
        <v>-10280</v>
      </c>
      <c r="AA3053" s="2">
        <v>0</v>
      </c>
    </row>
    <row r="3054" spans="1:27" ht="15" customHeight="1" x14ac:dyDescent="0.25">
      <c r="A3054" s="75" t="str">
        <f t="shared" si="141"/>
        <v>LLIQDF5.3</v>
      </c>
      <c r="B3054" s="75">
        <f>VLOOKUP(L3054,Mapping!D:F,3,0)</f>
        <v>5.3</v>
      </c>
      <c r="C3054" s="75" t="str">
        <f>VLOOKUP(L3054,Mapping!D:G,4,0)</f>
        <v>Ignore</v>
      </c>
      <c r="D3054" s="78">
        <f t="shared" si="142"/>
        <v>-2.4011520000000001E-3</v>
      </c>
      <c r="E3054" s="78">
        <f t="shared" si="143"/>
        <v>-2.4011520000000001E-3</v>
      </c>
      <c r="F3054" s="76">
        <f>VLOOKUP(L3054,Mapping!D:H,5,0)</f>
        <v>0</v>
      </c>
      <c r="G3054" s="1" t="s">
        <v>648</v>
      </c>
      <c r="H3054" s="1" t="s">
        <v>503</v>
      </c>
      <c r="I3054" s="1" t="s">
        <v>507</v>
      </c>
      <c r="J3054" s="6">
        <v>510000</v>
      </c>
      <c r="K3054" s="1" t="s">
        <v>745</v>
      </c>
      <c r="L3054" s="6">
        <v>512230</v>
      </c>
      <c r="M3054" s="2">
        <v>0</v>
      </c>
      <c r="N3054" s="1" t="s">
        <v>748</v>
      </c>
      <c r="O3054" s="1" t="s">
        <v>651</v>
      </c>
      <c r="P3054" s="2">
        <v>0</v>
      </c>
      <c r="Q3054" s="2">
        <v>0</v>
      </c>
      <c r="R3054" s="2">
        <v>-24011.52</v>
      </c>
      <c r="S3054" s="2">
        <v>0</v>
      </c>
      <c r="T3054" s="2">
        <v>-24011.52</v>
      </c>
      <c r="U3054" s="2">
        <v>0</v>
      </c>
      <c r="V3054" s="2">
        <v>0</v>
      </c>
      <c r="W3054" s="2">
        <v>0</v>
      </c>
      <c r="X3054" s="2">
        <v>-24011.52</v>
      </c>
      <c r="Y3054" s="2">
        <v>0</v>
      </c>
      <c r="Z3054" s="2">
        <v>-24011.52</v>
      </c>
      <c r="AA3054" s="2">
        <v>0</v>
      </c>
    </row>
    <row r="3055" spans="1:27" ht="15" customHeight="1" x14ac:dyDescent="0.25">
      <c r="A3055" s="75" t="str">
        <f t="shared" si="141"/>
        <v>LLIQDF5.3</v>
      </c>
      <c r="B3055" s="75">
        <f>VLOOKUP(L3055,Mapping!D:F,3,0)</f>
        <v>5.3</v>
      </c>
      <c r="C3055" s="75" t="str">
        <f>VLOOKUP(L3055,Mapping!D:G,4,0)</f>
        <v>Ignore</v>
      </c>
      <c r="D3055" s="78">
        <f t="shared" si="142"/>
        <v>-1.3873643E-2</v>
      </c>
      <c r="E3055" s="78">
        <f t="shared" si="143"/>
        <v>-1.3873643E-2</v>
      </c>
      <c r="F3055" s="76">
        <f>VLOOKUP(L3055,Mapping!D:H,5,0)</f>
        <v>0</v>
      </c>
      <c r="G3055" s="1" t="s">
        <v>648</v>
      </c>
      <c r="H3055" s="1" t="s">
        <v>503</v>
      </c>
      <c r="I3055" s="1" t="s">
        <v>507</v>
      </c>
      <c r="J3055" s="6">
        <v>510000</v>
      </c>
      <c r="K3055" s="1" t="s">
        <v>745</v>
      </c>
      <c r="L3055" s="6">
        <v>512247</v>
      </c>
      <c r="M3055" s="2">
        <v>0</v>
      </c>
      <c r="N3055" s="1" t="s">
        <v>902</v>
      </c>
      <c r="O3055" s="1" t="s">
        <v>651</v>
      </c>
      <c r="P3055" s="2">
        <v>0</v>
      </c>
      <c r="Q3055" s="2">
        <v>0</v>
      </c>
      <c r="R3055" s="2">
        <v>-138736.43</v>
      </c>
      <c r="S3055" s="2">
        <v>0</v>
      </c>
      <c r="T3055" s="2">
        <v>-138736.43</v>
      </c>
      <c r="U3055" s="2">
        <v>0</v>
      </c>
      <c r="V3055" s="2">
        <v>0</v>
      </c>
      <c r="W3055" s="2">
        <v>0</v>
      </c>
      <c r="X3055" s="2">
        <v>-138736.43</v>
      </c>
      <c r="Y3055" s="2">
        <v>0</v>
      </c>
      <c r="Z3055" s="2">
        <v>-138736.43</v>
      </c>
      <c r="AA3055" s="2">
        <v>0</v>
      </c>
    </row>
    <row r="3056" spans="1:27" ht="15" customHeight="1" x14ac:dyDescent="0.25">
      <c r="A3056" s="75" t="str">
        <f t="shared" si="141"/>
        <v>LLIQDF6.3</v>
      </c>
      <c r="B3056" s="75">
        <f>VLOOKUP(L3056,Mapping!D:F,3,0)</f>
        <v>6.3</v>
      </c>
      <c r="C3056" s="75" t="str">
        <f>VLOOKUP(L3056,Mapping!D:G,4,0)</f>
        <v>Mirror</v>
      </c>
      <c r="D3056" s="78">
        <f t="shared" si="142"/>
        <v>-0.102766776</v>
      </c>
      <c r="E3056" s="78">
        <f t="shared" si="143"/>
        <v>-0.102766776</v>
      </c>
      <c r="F3056" s="76">
        <f>VLOOKUP(L3056,Mapping!D:H,5,0)</f>
        <v>0</v>
      </c>
      <c r="G3056" s="1" t="s">
        <v>648</v>
      </c>
      <c r="H3056" s="1" t="s">
        <v>503</v>
      </c>
      <c r="I3056" s="1" t="s">
        <v>507</v>
      </c>
      <c r="J3056" s="6">
        <v>550000</v>
      </c>
      <c r="K3056" s="1" t="s">
        <v>752</v>
      </c>
      <c r="L3056" s="6">
        <v>553007</v>
      </c>
      <c r="M3056" s="2">
        <v>0</v>
      </c>
      <c r="N3056" s="1" t="s">
        <v>753</v>
      </c>
      <c r="O3056" s="1" t="s">
        <v>651</v>
      </c>
      <c r="P3056" s="2">
        <v>0</v>
      </c>
      <c r="Q3056" s="2">
        <v>0</v>
      </c>
      <c r="R3056" s="2">
        <v>-1027667.76</v>
      </c>
      <c r="S3056" s="2">
        <v>0</v>
      </c>
      <c r="T3056" s="2">
        <v>-1027667.76</v>
      </c>
      <c r="U3056" s="2">
        <v>0</v>
      </c>
      <c r="V3056" s="2">
        <v>0</v>
      </c>
      <c r="W3056" s="2">
        <v>0</v>
      </c>
      <c r="X3056" s="2">
        <v>-1027667.76</v>
      </c>
      <c r="Y3056" s="2">
        <v>0</v>
      </c>
      <c r="Z3056" s="2">
        <v>-1027667.76</v>
      </c>
      <c r="AA3056" s="2">
        <v>0</v>
      </c>
    </row>
    <row r="3057" spans="1:27" ht="15" customHeight="1" x14ac:dyDescent="0.25">
      <c r="A3057" s="75" t="str">
        <f t="shared" si="141"/>
        <v>LLIQDF6.3</v>
      </c>
      <c r="B3057" s="75">
        <f>VLOOKUP(L3057,Mapping!D:F,3,0)</f>
        <v>6.3</v>
      </c>
      <c r="C3057" s="75" t="str">
        <f>VLOOKUP(L3057,Mapping!D:G,4,0)</f>
        <v>Mirror</v>
      </c>
      <c r="D3057" s="78">
        <f t="shared" si="142"/>
        <v>-2.3600000000000001E-3</v>
      </c>
      <c r="E3057" s="78">
        <f t="shared" si="143"/>
        <v>-2.3600000000000001E-3</v>
      </c>
      <c r="F3057" s="76">
        <f>VLOOKUP(L3057,Mapping!D:H,5,0)</f>
        <v>0</v>
      </c>
      <c r="G3057" s="1" t="s">
        <v>648</v>
      </c>
      <c r="H3057" s="1" t="s">
        <v>503</v>
      </c>
      <c r="I3057" s="1" t="s">
        <v>507</v>
      </c>
      <c r="J3057" s="6">
        <v>550000</v>
      </c>
      <c r="K3057" s="1" t="s">
        <v>752</v>
      </c>
      <c r="L3057" s="6">
        <v>553020</v>
      </c>
      <c r="M3057" s="2">
        <v>0</v>
      </c>
      <c r="N3057" s="1" t="s">
        <v>1652</v>
      </c>
      <c r="O3057" s="1" t="s">
        <v>651</v>
      </c>
      <c r="P3057" s="2">
        <v>0</v>
      </c>
      <c r="Q3057" s="2">
        <v>0</v>
      </c>
      <c r="R3057" s="2">
        <v>-23600</v>
      </c>
      <c r="S3057" s="2">
        <v>0</v>
      </c>
      <c r="T3057" s="2">
        <v>-23600</v>
      </c>
      <c r="U3057" s="2">
        <v>0</v>
      </c>
      <c r="V3057" s="2">
        <v>0</v>
      </c>
      <c r="W3057" s="2">
        <v>0</v>
      </c>
      <c r="X3057" s="2">
        <v>-23600</v>
      </c>
      <c r="Y3057" s="2">
        <v>0</v>
      </c>
      <c r="Z3057" s="2">
        <v>-23600</v>
      </c>
      <c r="AA3057" s="2">
        <v>0</v>
      </c>
    </row>
    <row r="3058" spans="1:27" ht="15" customHeight="1" x14ac:dyDescent="0.25">
      <c r="A3058" s="75" t="str">
        <f t="shared" si="141"/>
        <v>LLIQDF6.3</v>
      </c>
      <c r="B3058" s="75">
        <f>VLOOKUP(L3058,Mapping!D:F,3,0)</f>
        <v>6.3</v>
      </c>
      <c r="C3058" s="75" t="str">
        <f>VLOOKUP(L3058,Mapping!D:G,4,0)</f>
        <v>Mirror</v>
      </c>
      <c r="D3058" s="78">
        <f t="shared" si="142"/>
        <v>-8.8028447999999995E-2</v>
      </c>
      <c r="E3058" s="78">
        <f t="shared" si="143"/>
        <v>-8.8028447999999995E-2</v>
      </c>
      <c r="F3058" s="76">
        <f>VLOOKUP(L3058,Mapping!D:H,5,0)</f>
        <v>0</v>
      </c>
      <c r="G3058" s="1" t="s">
        <v>648</v>
      </c>
      <c r="H3058" s="1" t="s">
        <v>503</v>
      </c>
      <c r="I3058" s="1" t="s">
        <v>507</v>
      </c>
      <c r="J3058" s="6">
        <v>550000</v>
      </c>
      <c r="K3058" s="1" t="s">
        <v>752</v>
      </c>
      <c r="L3058" s="6">
        <v>553107</v>
      </c>
      <c r="M3058" s="2">
        <v>0</v>
      </c>
      <c r="N3058" s="1" t="s">
        <v>755</v>
      </c>
      <c r="O3058" s="1" t="s">
        <v>651</v>
      </c>
      <c r="P3058" s="2">
        <v>0</v>
      </c>
      <c r="Q3058" s="2">
        <v>0</v>
      </c>
      <c r="R3058" s="2">
        <v>-880284.48</v>
      </c>
      <c r="S3058" s="2">
        <v>0</v>
      </c>
      <c r="T3058" s="2">
        <v>-880284.48</v>
      </c>
      <c r="U3058" s="2">
        <v>0</v>
      </c>
      <c r="V3058" s="2">
        <v>0</v>
      </c>
      <c r="W3058" s="2">
        <v>0</v>
      </c>
      <c r="X3058" s="2">
        <v>-880284.48</v>
      </c>
      <c r="Y3058" s="2">
        <v>0</v>
      </c>
      <c r="Z3058" s="2">
        <v>-880284.48</v>
      </c>
      <c r="AA3058" s="2">
        <v>0</v>
      </c>
    </row>
    <row r="3059" spans="1:27" ht="15" customHeight="1" x14ac:dyDescent="0.25">
      <c r="A3059" s="75" t="str">
        <f t="shared" si="141"/>
        <v>LLIQDF6.3</v>
      </c>
      <c r="B3059" s="75">
        <f>VLOOKUP(L3059,Mapping!D:F,3,0)</f>
        <v>6.3</v>
      </c>
      <c r="C3059" s="75" t="str">
        <f>VLOOKUP(L3059,Mapping!D:G,4,0)</f>
        <v>Mirror</v>
      </c>
      <c r="D3059" s="78">
        <f t="shared" si="142"/>
        <v>0.90256180699999999</v>
      </c>
      <c r="E3059" s="78">
        <f t="shared" si="143"/>
        <v>0.90256180699999999</v>
      </c>
      <c r="F3059" s="76">
        <f>VLOOKUP(L3059,Mapping!D:H,5,0)</f>
        <v>0</v>
      </c>
      <c r="G3059" s="1" t="s">
        <v>648</v>
      </c>
      <c r="H3059" s="1" t="s">
        <v>503</v>
      </c>
      <c r="I3059" s="1" t="s">
        <v>507</v>
      </c>
      <c r="J3059" s="6">
        <v>550000</v>
      </c>
      <c r="K3059" s="1" t="s">
        <v>752</v>
      </c>
      <c r="L3059" s="6">
        <v>553111</v>
      </c>
      <c r="M3059" s="2">
        <v>0</v>
      </c>
      <c r="N3059" s="1" t="s">
        <v>756</v>
      </c>
      <c r="O3059" s="1" t="s">
        <v>651</v>
      </c>
      <c r="P3059" s="2">
        <v>0</v>
      </c>
      <c r="Q3059" s="2">
        <v>0</v>
      </c>
      <c r="R3059" s="2">
        <v>0</v>
      </c>
      <c r="S3059" s="2">
        <v>9025618.0700000003</v>
      </c>
      <c r="T3059" s="2">
        <v>0</v>
      </c>
      <c r="U3059" s="2">
        <v>9025618.0700000003</v>
      </c>
      <c r="V3059" s="2">
        <v>0</v>
      </c>
      <c r="W3059" s="2">
        <v>0</v>
      </c>
      <c r="X3059" s="2">
        <v>0</v>
      </c>
      <c r="Y3059" s="2">
        <v>9025618.0700000003</v>
      </c>
      <c r="Z3059" s="2">
        <v>0</v>
      </c>
      <c r="AA3059" s="2">
        <v>9025618.0700000003</v>
      </c>
    </row>
    <row r="3060" spans="1:27" ht="15" customHeight="1" x14ac:dyDescent="0.25">
      <c r="A3060" s="75" t="str">
        <f t="shared" si="141"/>
        <v>LLIQDF6.2</v>
      </c>
      <c r="B3060" s="75">
        <f>VLOOKUP(L3060,Mapping!D:F,3,0)</f>
        <v>6.2</v>
      </c>
      <c r="C3060" s="75" t="str">
        <f>VLOOKUP(L3060,Mapping!D:G,4,0)</f>
        <v>Mirror</v>
      </c>
      <c r="D3060" s="78">
        <f t="shared" si="142"/>
        <v>-4.0495872999999995E-2</v>
      </c>
      <c r="E3060" s="78">
        <f t="shared" si="143"/>
        <v>-4.0495872999999995E-2</v>
      </c>
      <c r="F3060" s="76">
        <f>VLOOKUP(L3060,Mapping!D:H,5,0)</f>
        <v>0</v>
      </c>
      <c r="G3060" s="1" t="s">
        <v>648</v>
      </c>
      <c r="H3060" s="1" t="s">
        <v>503</v>
      </c>
      <c r="I3060" s="1" t="s">
        <v>507</v>
      </c>
      <c r="J3060" s="6">
        <v>550000</v>
      </c>
      <c r="K3060" s="1" t="s">
        <v>752</v>
      </c>
      <c r="L3060" s="6">
        <v>553131</v>
      </c>
      <c r="M3060" s="2">
        <v>0</v>
      </c>
      <c r="N3060" s="1" t="s">
        <v>757</v>
      </c>
      <c r="O3060" s="1" t="s">
        <v>651</v>
      </c>
      <c r="P3060" s="2">
        <v>0</v>
      </c>
      <c r="Q3060" s="2">
        <v>0</v>
      </c>
      <c r="R3060" s="2">
        <v>-404958.73</v>
      </c>
      <c r="S3060" s="2">
        <v>0</v>
      </c>
      <c r="T3060" s="2">
        <v>-404958.73</v>
      </c>
      <c r="U3060" s="2">
        <v>0</v>
      </c>
      <c r="V3060" s="2">
        <v>0</v>
      </c>
      <c r="W3060" s="2">
        <v>0</v>
      </c>
      <c r="X3060" s="2">
        <v>-404958.73</v>
      </c>
      <c r="Y3060" s="2">
        <v>0</v>
      </c>
      <c r="Z3060" s="2">
        <v>-404958.73</v>
      </c>
      <c r="AA3060" s="2">
        <v>0</v>
      </c>
    </row>
    <row r="3061" spans="1:27" ht="15" customHeight="1" x14ac:dyDescent="0.25">
      <c r="A3061" s="75" t="str">
        <f t="shared" si="141"/>
        <v>LLIQDF6.3</v>
      </c>
      <c r="B3061" s="75">
        <f>VLOOKUP(L3061,Mapping!D:F,3,0)</f>
        <v>6.3</v>
      </c>
      <c r="C3061" s="75" t="str">
        <f>VLOOKUP(L3061,Mapping!D:G,4,0)</f>
        <v>Mirror</v>
      </c>
      <c r="D3061" s="78">
        <f t="shared" si="142"/>
        <v>-3.3606160000000003E-3</v>
      </c>
      <c r="E3061" s="78">
        <f t="shared" si="143"/>
        <v>-3.3606160000000003E-3</v>
      </c>
      <c r="F3061" s="76">
        <f>VLOOKUP(L3061,Mapping!D:H,5,0)</f>
        <v>0</v>
      </c>
      <c r="G3061" s="1" t="s">
        <v>648</v>
      </c>
      <c r="H3061" s="1" t="s">
        <v>503</v>
      </c>
      <c r="I3061" s="1" t="s">
        <v>507</v>
      </c>
      <c r="J3061" s="6">
        <v>550000</v>
      </c>
      <c r="K3061" s="1" t="s">
        <v>752</v>
      </c>
      <c r="L3061" s="6">
        <v>553141</v>
      </c>
      <c r="M3061" s="2">
        <v>0</v>
      </c>
      <c r="N3061" s="1" t="s">
        <v>758</v>
      </c>
      <c r="O3061" s="1" t="s">
        <v>651</v>
      </c>
      <c r="P3061" s="2">
        <v>0</v>
      </c>
      <c r="Q3061" s="2">
        <v>0</v>
      </c>
      <c r="R3061" s="2">
        <v>-33606.160000000003</v>
      </c>
      <c r="S3061" s="2">
        <v>0</v>
      </c>
      <c r="T3061" s="2">
        <v>-33606.160000000003</v>
      </c>
      <c r="U3061" s="2">
        <v>0</v>
      </c>
      <c r="V3061" s="2">
        <v>0</v>
      </c>
      <c r="W3061" s="2">
        <v>0</v>
      </c>
      <c r="X3061" s="2">
        <v>-33606.160000000003</v>
      </c>
      <c r="Y3061" s="2">
        <v>0</v>
      </c>
      <c r="Z3061" s="2">
        <v>-33606.160000000003</v>
      </c>
      <c r="AA3061" s="2">
        <v>0</v>
      </c>
    </row>
    <row r="3062" spans="1:27" ht="15" customHeight="1" x14ac:dyDescent="0.25">
      <c r="A3062" s="75" t="str">
        <f t="shared" si="141"/>
        <v>LLIQDF6.3</v>
      </c>
      <c r="B3062" s="75">
        <f>VLOOKUP(L3062,Mapping!D:F,3,0)</f>
        <v>6.3</v>
      </c>
      <c r="C3062" s="75" t="str">
        <f>VLOOKUP(L3062,Mapping!D:G,4,0)</f>
        <v>Accrual</v>
      </c>
      <c r="D3062" s="78">
        <f t="shared" si="142"/>
        <v>-0.36497559600000001</v>
      </c>
      <c r="E3062" s="78">
        <f t="shared" si="143"/>
        <v>-0.36497559600000001</v>
      </c>
      <c r="F3062" s="76">
        <f>VLOOKUP(L3062,Mapping!D:H,5,0)</f>
        <v>0</v>
      </c>
      <c r="G3062" s="1" t="s">
        <v>648</v>
      </c>
      <c r="H3062" s="1" t="s">
        <v>503</v>
      </c>
      <c r="I3062" s="1" t="s">
        <v>507</v>
      </c>
      <c r="J3062" s="6">
        <v>550000</v>
      </c>
      <c r="K3062" s="1" t="s">
        <v>752</v>
      </c>
      <c r="L3062" s="6">
        <v>553171</v>
      </c>
      <c r="M3062" s="2">
        <v>0</v>
      </c>
      <c r="N3062" s="1" t="s">
        <v>759</v>
      </c>
      <c r="O3062" s="1" t="s">
        <v>651</v>
      </c>
      <c r="P3062" s="2">
        <v>0</v>
      </c>
      <c r="Q3062" s="2">
        <v>0</v>
      </c>
      <c r="R3062" s="2">
        <v>-3649755.96</v>
      </c>
      <c r="S3062" s="2">
        <v>0</v>
      </c>
      <c r="T3062" s="2">
        <v>-3649755.96</v>
      </c>
      <c r="U3062" s="2">
        <v>0</v>
      </c>
      <c r="V3062" s="2">
        <v>0</v>
      </c>
      <c r="W3062" s="2">
        <v>0</v>
      </c>
      <c r="X3062" s="2">
        <v>-3649755.96</v>
      </c>
      <c r="Y3062" s="2">
        <v>0</v>
      </c>
      <c r="Z3062" s="2">
        <v>-3649755.96</v>
      </c>
      <c r="AA3062" s="2">
        <v>0</v>
      </c>
    </row>
    <row r="3063" spans="1:27" ht="15" customHeight="1" x14ac:dyDescent="0.25">
      <c r="A3063" s="75" t="str">
        <f t="shared" si="141"/>
        <v>LLIQDF6.3</v>
      </c>
      <c r="B3063" s="75">
        <f>VLOOKUP(L3063,Mapping!D:F,3,0)</f>
        <v>6.3</v>
      </c>
      <c r="C3063" s="75" t="str">
        <f>VLOOKUP(L3063,Mapping!D:G,4,0)</f>
        <v>Accrual</v>
      </c>
      <c r="D3063" s="78">
        <f t="shared" si="142"/>
        <v>-7.0970246000000001E-2</v>
      </c>
      <c r="E3063" s="78">
        <f t="shared" si="143"/>
        <v>-7.0970246000000001E-2</v>
      </c>
      <c r="F3063" s="76">
        <f>VLOOKUP(L3063,Mapping!D:H,5,0)</f>
        <v>0</v>
      </c>
      <c r="G3063" s="1" t="s">
        <v>648</v>
      </c>
      <c r="H3063" s="1" t="s">
        <v>503</v>
      </c>
      <c r="I3063" s="1" t="s">
        <v>507</v>
      </c>
      <c r="J3063" s="6">
        <v>550000</v>
      </c>
      <c r="K3063" s="1" t="s">
        <v>752</v>
      </c>
      <c r="L3063" s="6">
        <v>553176</v>
      </c>
      <c r="M3063" s="2">
        <v>0</v>
      </c>
      <c r="N3063" s="1" t="s">
        <v>760</v>
      </c>
      <c r="O3063" s="1" t="s">
        <v>651</v>
      </c>
      <c r="P3063" s="2">
        <v>0</v>
      </c>
      <c r="Q3063" s="2">
        <v>0</v>
      </c>
      <c r="R3063" s="2">
        <v>-709702.46</v>
      </c>
      <c r="S3063" s="2">
        <v>0</v>
      </c>
      <c r="T3063" s="2">
        <v>-709702.46</v>
      </c>
      <c r="U3063" s="2">
        <v>0</v>
      </c>
      <c r="V3063" s="2">
        <v>0</v>
      </c>
      <c r="W3063" s="2">
        <v>0</v>
      </c>
      <c r="X3063" s="2">
        <v>-709702.46</v>
      </c>
      <c r="Y3063" s="2">
        <v>0</v>
      </c>
      <c r="Z3063" s="2">
        <v>-709702.46</v>
      </c>
      <c r="AA3063" s="2">
        <v>0</v>
      </c>
    </row>
    <row r="3064" spans="1:27" ht="15" customHeight="1" x14ac:dyDescent="0.25">
      <c r="A3064" s="75" t="str">
        <f t="shared" si="141"/>
        <v>LLIQDF6.3</v>
      </c>
      <c r="B3064" s="75">
        <f>VLOOKUP(L3064,Mapping!D:F,3,0)</f>
        <v>6.3</v>
      </c>
      <c r="C3064" s="75" t="str">
        <f>VLOOKUP(L3064,Mapping!D:G,4,0)</f>
        <v>Mirror</v>
      </c>
      <c r="D3064" s="78">
        <f t="shared" si="142"/>
        <v>-0.63199092699999992</v>
      </c>
      <c r="E3064" s="78">
        <f t="shared" si="143"/>
        <v>-0.63199092699999992</v>
      </c>
      <c r="F3064" s="76">
        <f>VLOOKUP(L3064,Mapping!D:H,5,0)</f>
        <v>0</v>
      </c>
      <c r="G3064" s="1" t="s">
        <v>648</v>
      </c>
      <c r="H3064" s="1" t="s">
        <v>503</v>
      </c>
      <c r="I3064" s="1" t="s">
        <v>507</v>
      </c>
      <c r="J3064" s="6">
        <v>550000</v>
      </c>
      <c r="K3064" s="1" t="s">
        <v>752</v>
      </c>
      <c r="L3064" s="6">
        <v>553180</v>
      </c>
      <c r="M3064" s="2">
        <v>0</v>
      </c>
      <c r="N3064" s="1" t="s">
        <v>761</v>
      </c>
      <c r="O3064" s="1" t="s">
        <v>651</v>
      </c>
      <c r="P3064" s="2">
        <v>0</v>
      </c>
      <c r="Q3064" s="2">
        <v>0</v>
      </c>
      <c r="R3064" s="2">
        <v>-6319909.2699999996</v>
      </c>
      <c r="S3064" s="2">
        <v>0</v>
      </c>
      <c r="T3064" s="2">
        <v>-6319909.2699999996</v>
      </c>
      <c r="U3064" s="2">
        <v>0</v>
      </c>
      <c r="V3064" s="2">
        <v>0</v>
      </c>
      <c r="W3064" s="2">
        <v>0</v>
      </c>
      <c r="X3064" s="2">
        <v>-6319909.2699999996</v>
      </c>
      <c r="Y3064" s="2">
        <v>0</v>
      </c>
      <c r="Z3064" s="2">
        <v>-6319909.2699999996</v>
      </c>
      <c r="AA3064" s="2">
        <v>0</v>
      </c>
    </row>
    <row r="3065" spans="1:27" ht="15" customHeight="1" x14ac:dyDescent="0.25">
      <c r="A3065" s="75" t="str">
        <f t="shared" si="141"/>
        <v>LLIQDF6.3</v>
      </c>
      <c r="B3065" s="75">
        <f>VLOOKUP(L3065,Mapping!D:F,3,0)</f>
        <v>6.3</v>
      </c>
      <c r="C3065" s="75" t="str">
        <f>VLOOKUP(L3065,Mapping!D:G,4,0)</f>
        <v>Accrual</v>
      </c>
      <c r="D3065" s="78">
        <f t="shared" si="142"/>
        <v>-1.5111634869999999</v>
      </c>
      <c r="E3065" s="78">
        <f t="shared" si="143"/>
        <v>-1.5111634869999999</v>
      </c>
      <c r="F3065" s="76">
        <f>VLOOKUP(L3065,Mapping!D:H,5,0)</f>
        <v>0</v>
      </c>
      <c r="G3065" s="1" t="s">
        <v>648</v>
      </c>
      <c r="H3065" s="1" t="s">
        <v>503</v>
      </c>
      <c r="I3065" s="1" t="s">
        <v>507</v>
      </c>
      <c r="J3065" s="6">
        <v>550000</v>
      </c>
      <c r="K3065" s="1" t="s">
        <v>752</v>
      </c>
      <c r="L3065" s="6">
        <v>553190</v>
      </c>
      <c r="M3065" s="2">
        <v>0</v>
      </c>
      <c r="N3065" s="1" t="s">
        <v>762</v>
      </c>
      <c r="O3065" s="1" t="s">
        <v>651</v>
      </c>
      <c r="P3065" s="2">
        <v>0</v>
      </c>
      <c r="Q3065" s="2">
        <v>0</v>
      </c>
      <c r="R3065" s="2">
        <v>-15111634.869999999</v>
      </c>
      <c r="S3065" s="2">
        <v>0</v>
      </c>
      <c r="T3065" s="2">
        <v>-15111634.869999999</v>
      </c>
      <c r="U3065" s="2">
        <v>0</v>
      </c>
      <c r="V3065" s="2">
        <v>0</v>
      </c>
      <c r="W3065" s="2">
        <v>0</v>
      </c>
      <c r="X3065" s="2">
        <v>-15111634.869999999</v>
      </c>
      <c r="Y3065" s="2">
        <v>0</v>
      </c>
      <c r="Z3065" s="2">
        <v>-15111634.869999999</v>
      </c>
      <c r="AA3065" s="2">
        <v>0</v>
      </c>
    </row>
    <row r="3066" spans="1:27" ht="15" customHeight="1" x14ac:dyDescent="0.25">
      <c r="A3066" s="75" t="str">
        <f t="shared" si="141"/>
        <v>LLIQDF6.3</v>
      </c>
      <c r="B3066" s="75">
        <f>VLOOKUP(L3066,Mapping!D:F,3,0)</f>
        <v>6.3</v>
      </c>
      <c r="C3066" s="75" t="str">
        <f>VLOOKUP(L3066,Mapping!D:G,4,0)</f>
        <v>Accrual</v>
      </c>
      <c r="D3066" s="78">
        <f t="shared" si="142"/>
        <v>-0.95099543399999997</v>
      </c>
      <c r="E3066" s="78">
        <f t="shared" si="143"/>
        <v>-0.95099543399999997</v>
      </c>
      <c r="F3066" s="76">
        <f>VLOOKUP(L3066,Mapping!D:H,5,0)</f>
        <v>0</v>
      </c>
      <c r="G3066" s="1" t="s">
        <v>648</v>
      </c>
      <c r="H3066" s="1" t="s">
        <v>503</v>
      </c>
      <c r="I3066" s="1" t="s">
        <v>507</v>
      </c>
      <c r="J3066" s="6">
        <v>550000</v>
      </c>
      <c r="K3066" s="1" t="s">
        <v>752</v>
      </c>
      <c r="L3066" s="6">
        <v>553202</v>
      </c>
      <c r="M3066" s="2">
        <v>0</v>
      </c>
      <c r="N3066" s="1" t="s">
        <v>764</v>
      </c>
      <c r="O3066" s="1" t="s">
        <v>651</v>
      </c>
      <c r="P3066" s="2">
        <v>0</v>
      </c>
      <c r="Q3066" s="2">
        <v>0</v>
      </c>
      <c r="R3066" s="2">
        <v>-9509954.3399999999</v>
      </c>
      <c r="S3066" s="2">
        <v>0</v>
      </c>
      <c r="T3066" s="2">
        <v>-9509954.3399999999</v>
      </c>
      <c r="U3066" s="2">
        <v>0</v>
      </c>
      <c r="V3066" s="2">
        <v>0</v>
      </c>
      <c r="W3066" s="2">
        <v>0</v>
      </c>
      <c r="X3066" s="2">
        <v>-9509954.3399999999</v>
      </c>
      <c r="Y3066" s="2">
        <v>0</v>
      </c>
      <c r="Z3066" s="2">
        <v>-9509954.3399999999</v>
      </c>
      <c r="AA3066" s="2">
        <v>0</v>
      </c>
    </row>
    <row r="3067" spans="1:27" ht="15" customHeight="1" x14ac:dyDescent="0.25">
      <c r="A3067" s="75" t="str">
        <f t="shared" si="141"/>
        <v>LLIQDF6.3</v>
      </c>
      <c r="B3067" s="75">
        <f>VLOOKUP(L3067,Mapping!D:F,3,0)</f>
        <v>6.3</v>
      </c>
      <c r="C3067" s="75" t="str">
        <f>VLOOKUP(L3067,Mapping!D:G,4,0)</f>
        <v>Mirror</v>
      </c>
      <c r="D3067" s="78">
        <f t="shared" si="142"/>
        <v>0.53551717599999993</v>
      </c>
      <c r="E3067" s="78">
        <f t="shared" si="143"/>
        <v>0.53551717599999993</v>
      </c>
      <c r="F3067" s="76">
        <f>VLOOKUP(L3067,Mapping!D:H,5,0)</f>
        <v>0</v>
      </c>
      <c r="G3067" s="1" t="s">
        <v>648</v>
      </c>
      <c r="H3067" s="1" t="s">
        <v>503</v>
      </c>
      <c r="I3067" s="1" t="s">
        <v>507</v>
      </c>
      <c r="J3067" s="6">
        <v>550000</v>
      </c>
      <c r="K3067" s="1" t="s">
        <v>752</v>
      </c>
      <c r="L3067" s="6">
        <v>553208</v>
      </c>
      <c r="M3067" s="2">
        <v>0</v>
      </c>
      <c r="N3067" s="1" t="s">
        <v>765</v>
      </c>
      <c r="O3067" s="1" t="s">
        <v>651</v>
      </c>
      <c r="P3067" s="2">
        <v>0</v>
      </c>
      <c r="Q3067" s="2">
        <v>0</v>
      </c>
      <c r="R3067" s="2">
        <v>0</v>
      </c>
      <c r="S3067" s="2">
        <v>5355171.76</v>
      </c>
      <c r="T3067" s="2">
        <v>0</v>
      </c>
      <c r="U3067" s="2">
        <v>5355171.76</v>
      </c>
      <c r="V3067" s="2">
        <v>0</v>
      </c>
      <c r="W3067" s="2">
        <v>0</v>
      </c>
      <c r="X3067" s="2">
        <v>0</v>
      </c>
      <c r="Y3067" s="2">
        <v>5355171.76</v>
      </c>
      <c r="Z3067" s="2">
        <v>0</v>
      </c>
      <c r="AA3067" s="2">
        <v>5355171.76</v>
      </c>
    </row>
    <row r="3068" spans="1:27" ht="15" customHeight="1" x14ac:dyDescent="0.25">
      <c r="A3068" s="75" t="str">
        <f t="shared" si="141"/>
        <v>LLIQDF6.3</v>
      </c>
      <c r="B3068" s="75">
        <f>VLOOKUP(L3068,Mapping!D:F,3,0)</f>
        <v>6.3</v>
      </c>
      <c r="C3068" s="75" t="str">
        <f>VLOOKUP(L3068,Mapping!D:G,4,0)</f>
        <v>Mirror</v>
      </c>
      <c r="D3068" s="78">
        <f t="shared" si="142"/>
        <v>-1.3865000000000001E-2</v>
      </c>
      <c r="E3068" s="78">
        <f t="shared" si="143"/>
        <v>-1.3865000000000001E-2</v>
      </c>
      <c r="F3068" s="76">
        <f>VLOOKUP(L3068,Mapping!D:H,5,0)</f>
        <v>0</v>
      </c>
      <c r="G3068" s="1" t="s">
        <v>648</v>
      </c>
      <c r="H3068" s="1" t="s">
        <v>503</v>
      </c>
      <c r="I3068" s="1" t="s">
        <v>507</v>
      </c>
      <c r="J3068" s="6">
        <v>550000</v>
      </c>
      <c r="K3068" s="1" t="s">
        <v>752</v>
      </c>
      <c r="L3068" s="6">
        <v>553213</v>
      </c>
      <c r="M3068" s="2">
        <v>0</v>
      </c>
      <c r="N3068" s="1" t="s">
        <v>766</v>
      </c>
      <c r="O3068" s="1" t="s">
        <v>651</v>
      </c>
      <c r="P3068" s="2">
        <v>0</v>
      </c>
      <c r="Q3068" s="2">
        <v>0</v>
      </c>
      <c r="R3068" s="2">
        <v>-138650</v>
      </c>
      <c r="S3068" s="2">
        <v>0</v>
      </c>
      <c r="T3068" s="2">
        <v>-138650</v>
      </c>
      <c r="U3068" s="2">
        <v>0</v>
      </c>
      <c r="V3068" s="2">
        <v>0</v>
      </c>
      <c r="W3068" s="2">
        <v>0</v>
      </c>
      <c r="X3068" s="2">
        <v>-138650</v>
      </c>
      <c r="Y3068" s="2">
        <v>0</v>
      </c>
      <c r="Z3068" s="2">
        <v>-138650</v>
      </c>
      <c r="AA3068" s="2">
        <v>0</v>
      </c>
    </row>
    <row r="3069" spans="1:27" ht="15" customHeight="1" x14ac:dyDescent="0.25">
      <c r="A3069" s="75" t="str">
        <f t="shared" si="141"/>
        <v>LLIQDF6.3</v>
      </c>
      <c r="B3069" s="75">
        <f>VLOOKUP(L3069,Mapping!D:F,3,0)</f>
        <v>6.3</v>
      </c>
      <c r="C3069" s="75" t="str">
        <f>VLOOKUP(L3069,Mapping!D:G,4,0)</f>
        <v>Mirror</v>
      </c>
      <c r="D3069" s="78">
        <f t="shared" si="142"/>
        <v>-5.7799959999999999E-3</v>
      </c>
      <c r="E3069" s="78">
        <f t="shared" si="143"/>
        <v>-5.7799959999999999E-3</v>
      </c>
      <c r="F3069" s="76">
        <f>VLOOKUP(L3069,Mapping!D:H,5,0)</f>
        <v>0</v>
      </c>
      <c r="G3069" s="1" t="s">
        <v>648</v>
      </c>
      <c r="H3069" s="1" t="s">
        <v>503</v>
      </c>
      <c r="I3069" s="1" t="s">
        <v>507</v>
      </c>
      <c r="J3069" s="6">
        <v>550000</v>
      </c>
      <c r="K3069" s="1" t="s">
        <v>752</v>
      </c>
      <c r="L3069" s="6">
        <v>553219</v>
      </c>
      <c r="M3069" s="2">
        <v>0</v>
      </c>
      <c r="N3069" s="1" t="s">
        <v>951</v>
      </c>
      <c r="O3069" s="1" t="s">
        <v>651</v>
      </c>
      <c r="P3069" s="2">
        <v>0</v>
      </c>
      <c r="Q3069" s="2">
        <v>0</v>
      </c>
      <c r="R3069" s="2">
        <v>-57799.96</v>
      </c>
      <c r="S3069" s="2">
        <v>0</v>
      </c>
      <c r="T3069" s="2">
        <v>-57799.96</v>
      </c>
      <c r="U3069" s="2">
        <v>0</v>
      </c>
      <c r="V3069" s="2">
        <v>0</v>
      </c>
      <c r="W3069" s="2">
        <v>0</v>
      </c>
      <c r="X3069" s="2">
        <v>-57799.96</v>
      </c>
      <c r="Y3069" s="2">
        <v>0</v>
      </c>
      <c r="Z3069" s="2">
        <v>-57799.96</v>
      </c>
      <c r="AA3069" s="2">
        <v>0</v>
      </c>
    </row>
    <row r="3070" spans="1:27" ht="15" customHeight="1" x14ac:dyDescent="0.25">
      <c r="A3070" s="75" t="str">
        <f t="shared" si="141"/>
        <v>LLIQDF6.3</v>
      </c>
      <c r="B3070" s="75">
        <f>VLOOKUP(L3070,Mapping!D:F,3,0)</f>
        <v>6.3</v>
      </c>
      <c r="C3070" s="75" t="str">
        <f>VLOOKUP(L3070,Mapping!D:G,4,0)</f>
        <v>Accrual</v>
      </c>
      <c r="D3070" s="78">
        <f t="shared" si="142"/>
        <v>-0.36497559600000001</v>
      </c>
      <c r="E3070" s="78">
        <f t="shared" si="143"/>
        <v>-0.36497559600000001</v>
      </c>
      <c r="F3070" s="76">
        <f>VLOOKUP(L3070,Mapping!D:H,5,0)</f>
        <v>0</v>
      </c>
      <c r="G3070" s="1" t="s">
        <v>648</v>
      </c>
      <c r="H3070" s="1" t="s">
        <v>503</v>
      </c>
      <c r="I3070" s="1" t="s">
        <v>507</v>
      </c>
      <c r="J3070" s="6">
        <v>550000</v>
      </c>
      <c r="K3070" s="1" t="s">
        <v>752</v>
      </c>
      <c r="L3070" s="6">
        <v>554526</v>
      </c>
      <c r="M3070" s="2">
        <v>0</v>
      </c>
      <c r="N3070" s="1" t="s">
        <v>767</v>
      </c>
      <c r="O3070" s="1" t="s">
        <v>651</v>
      </c>
      <c r="P3070" s="2">
        <v>0</v>
      </c>
      <c r="Q3070" s="2">
        <v>0</v>
      </c>
      <c r="R3070" s="2">
        <v>-3649755.96</v>
      </c>
      <c r="S3070" s="2">
        <v>0</v>
      </c>
      <c r="T3070" s="2">
        <v>-3649755.96</v>
      </c>
      <c r="U3070" s="2">
        <v>0</v>
      </c>
      <c r="V3070" s="2">
        <v>0</v>
      </c>
      <c r="W3070" s="2">
        <v>0</v>
      </c>
      <c r="X3070" s="2">
        <v>-3649755.96</v>
      </c>
      <c r="Y3070" s="2">
        <v>0</v>
      </c>
      <c r="Z3070" s="2">
        <v>-3649755.96</v>
      </c>
      <c r="AA3070" s="2">
        <v>0</v>
      </c>
    </row>
    <row r="3071" spans="1:27" ht="15" customHeight="1" x14ac:dyDescent="0.25">
      <c r="A3071" s="75" t="str">
        <f t="shared" si="141"/>
        <v>LLIQDF6.3</v>
      </c>
      <c r="B3071" s="75">
        <f>VLOOKUP(L3071,Mapping!D:F,3,0)</f>
        <v>6.3</v>
      </c>
      <c r="C3071" s="75" t="str">
        <f>VLOOKUP(L3071,Mapping!D:G,4,0)</f>
        <v>Mirror</v>
      </c>
      <c r="D3071" s="78">
        <f t="shared" si="142"/>
        <v>-1.64933E-4</v>
      </c>
      <c r="E3071" s="78">
        <f t="shared" si="143"/>
        <v>-1.64933E-4</v>
      </c>
      <c r="F3071" s="76">
        <f>VLOOKUP(L3071,Mapping!D:H,5,0)</f>
        <v>0</v>
      </c>
      <c r="G3071" s="1" t="s">
        <v>648</v>
      </c>
      <c r="H3071" s="1" t="s">
        <v>503</v>
      </c>
      <c r="I3071" s="1" t="s">
        <v>507</v>
      </c>
      <c r="J3071" s="6">
        <v>550000</v>
      </c>
      <c r="K3071" s="1" t="s">
        <v>752</v>
      </c>
      <c r="L3071" s="6">
        <v>554527</v>
      </c>
      <c r="M3071" s="2">
        <v>0</v>
      </c>
      <c r="N3071" s="1" t="s">
        <v>768</v>
      </c>
      <c r="O3071" s="1" t="s">
        <v>651</v>
      </c>
      <c r="P3071" s="2">
        <v>0</v>
      </c>
      <c r="Q3071" s="2">
        <v>0</v>
      </c>
      <c r="R3071" s="2">
        <v>-1649.33</v>
      </c>
      <c r="S3071" s="2">
        <v>0</v>
      </c>
      <c r="T3071" s="2">
        <v>-1649.33</v>
      </c>
      <c r="U3071" s="2">
        <v>0</v>
      </c>
      <c r="V3071" s="2">
        <v>0</v>
      </c>
      <c r="W3071" s="2">
        <v>0</v>
      </c>
      <c r="X3071" s="2">
        <v>-1649.33</v>
      </c>
      <c r="Y3071" s="2">
        <v>0</v>
      </c>
      <c r="Z3071" s="2">
        <v>-1649.33</v>
      </c>
      <c r="AA3071" s="2">
        <v>0</v>
      </c>
    </row>
    <row r="3072" spans="1:27" ht="15" customHeight="1" x14ac:dyDescent="0.25">
      <c r="A3072" s="75" t="str">
        <f t="shared" si="141"/>
        <v>LLIQDF6.3</v>
      </c>
      <c r="B3072" s="75">
        <f>VLOOKUP(L3072,Mapping!D:F,3,0)</f>
        <v>6.3</v>
      </c>
      <c r="C3072" s="75" t="str">
        <f>VLOOKUP(L3072,Mapping!D:G,4,0)</f>
        <v>Mirror</v>
      </c>
      <c r="D3072" s="78">
        <f t="shared" si="142"/>
        <v>-1.0360929E-2</v>
      </c>
      <c r="E3072" s="78">
        <f t="shared" si="143"/>
        <v>-1.0360929E-2</v>
      </c>
      <c r="F3072" s="76">
        <f>VLOOKUP(L3072,Mapping!D:H,5,0)</f>
        <v>0</v>
      </c>
      <c r="G3072" s="1" t="s">
        <v>648</v>
      </c>
      <c r="H3072" s="1" t="s">
        <v>503</v>
      </c>
      <c r="I3072" s="1" t="s">
        <v>507</v>
      </c>
      <c r="J3072" s="6">
        <v>550000</v>
      </c>
      <c r="K3072" s="1" t="s">
        <v>752</v>
      </c>
      <c r="L3072" s="6">
        <v>555104</v>
      </c>
      <c r="M3072" s="2">
        <v>0</v>
      </c>
      <c r="N3072" s="1" t="s">
        <v>769</v>
      </c>
      <c r="O3072" s="1" t="s">
        <v>651</v>
      </c>
      <c r="P3072" s="2">
        <v>0</v>
      </c>
      <c r="Q3072" s="2">
        <v>0</v>
      </c>
      <c r="R3072" s="2">
        <v>-103609.29</v>
      </c>
      <c r="S3072" s="2">
        <v>0</v>
      </c>
      <c r="T3072" s="2">
        <v>-103609.29</v>
      </c>
      <c r="U3072" s="2">
        <v>0</v>
      </c>
      <c r="V3072" s="2">
        <v>0</v>
      </c>
      <c r="W3072" s="2">
        <v>0</v>
      </c>
      <c r="X3072" s="2">
        <v>-103609.29</v>
      </c>
      <c r="Y3072" s="2">
        <v>0</v>
      </c>
      <c r="Z3072" s="2">
        <v>-103609.29</v>
      </c>
      <c r="AA3072" s="2">
        <v>0</v>
      </c>
    </row>
    <row r="3073" spans="1:27" ht="15" customHeight="1" x14ac:dyDescent="0.25">
      <c r="A3073" s="75" t="str">
        <f t="shared" si="141"/>
        <v>LLIQDF6.3</v>
      </c>
      <c r="B3073" s="75">
        <f>VLOOKUP(L3073,Mapping!D:F,3,0)</f>
        <v>6.3</v>
      </c>
      <c r="C3073" s="75" t="str">
        <f>VLOOKUP(L3073,Mapping!D:G,4,0)</f>
        <v>Mirror</v>
      </c>
      <c r="D3073" s="78">
        <f t="shared" si="142"/>
        <v>-0.53551717599999993</v>
      </c>
      <c r="E3073" s="78">
        <f t="shared" si="143"/>
        <v>-0.53551717599999993</v>
      </c>
      <c r="F3073" s="76">
        <f>VLOOKUP(L3073,Mapping!D:H,5,0)</f>
        <v>0</v>
      </c>
      <c r="G3073" s="1" t="s">
        <v>648</v>
      </c>
      <c r="H3073" s="1" t="s">
        <v>503</v>
      </c>
      <c r="I3073" s="1" t="s">
        <v>507</v>
      </c>
      <c r="J3073" s="6">
        <v>550000</v>
      </c>
      <c r="K3073" s="1" t="s">
        <v>752</v>
      </c>
      <c r="L3073" s="6">
        <v>555157</v>
      </c>
      <c r="M3073" s="2">
        <v>0</v>
      </c>
      <c r="N3073" s="1" t="s">
        <v>770</v>
      </c>
      <c r="O3073" s="1" t="s">
        <v>651</v>
      </c>
      <c r="P3073" s="2">
        <v>0</v>
      </c>
      <c r="Q3073" s="2">
        <v>0</v>
      </c>
      <c r="R3073" s="2">
        <v>-5355171.76</v>
      </c>
      <c r="S3073" s="2">
        <v>0</v>
      </c>
      <c r="T3073" s="2">
        <v>-5355171.76</v>
      </c>
      <c r="U3073" s="2">
        <v>0</v>
      </c>
      <c r="V3073" s="2">
        <v>0</v>
      </c>
      <c r="W3073" s="2">
        <v>0</v>
      </c>
      <c r="X3073" s="2">
        <v>-5355171.76</v>
      </c>
      <c r="Y3073" s="2">
        <v>0</v>
      </c>
      <c r="Z3073" s="2">
        <v>-5355171.76</v>
      </c>
      <c r="AA3073" s="2">
        <v>0</v>
      </c>
    </row>
    <row r="3074" spans="1:27" ht="15" customHeight="1" x14ac:dyDescent="0.25">
      <c r="A3074" s="75" t="str">
        <f t="shared" si="141"/>
        <v>LLIQDF6.3</v>
      </c>
      <c r="B3074" s="75">
        <f>VLOOKUP(L3074,Mapping!D:F,3,0)</f>
        <v>6.3</v>
      </c>
      <c r="C3074" s="75" t="str">
        <f>VLOOKUP(L3074,Mapping!D:G,4,0)</f>
        <v>Mirror</v>
      </c>
      <c r="D3074" s="78">
        <f t="shared" si="142"/>
        <v>-2.980866E-3</v>
      </c>
      <c r="E3074" s="78">
        <f t="shared" si="143"/>
        <v>-2.980866E-3</v>
      </c>
      <c r="F3074" s="76">
        <f>VLOOKUP(L3074,Mapping!D:H,5,0)</f>
        <v>0</v>
      </c>
      <c r="G3074" s="1" t="s">
        <v>648</v>
      </c>
      <c r="H3074" s="1" t="s">
        <v>503</v>
      </c>
      <c r="I3074" s="1" t="s">
        <v>507</v>
      </c>
      <c r="J3074" s="6">
        <v>550000</v>
      </c>
      <c r="K3074" s="1" t="s">
        <v>752</v>
      </c>
      <c r="L3074" s="6">
        <v>555204</v>
      </c>
      <c r="M3074" s="2">
        <v>0</v>
      </c>
      <c r="N3074" s="1" t="s">
        <v>771</v>
      </c>
      <c r="O3074" s="1" t="s">
        <v>651</v>
      </c>
      <c r="P3074" s="2">
        <v>0</v>
      </c>
      <c r="Q3074" s="2">
        <v>0</v>
      </c>
      <c r="R3074" s="2">
        <v>-29808.66</v>
      </c>
      <c r="S3074" s="2">
        <v>0</v>
      </c>
      <c r="T3074" s="2">
        <v>-29808.66</v>
      </c>
      <c r="U3074" s="2">
        <v>0</v>
      </c>
      <c r="V3074" s="2">
        <v>0</v>
      </c>
      <c r="W3074" s="2">
        <v>0</v>
      </c>
      <c r="X3074" s="2">
        <v>-29808.66</v>
      </c>
      <c r="Y3074" s="2">
        <v>0</v>
      </c>
      <c r="Z3074" s="2">
        <v>-29808.66</v>
      </c>
      <c r="AA3074" s="2">
        <v>0</v>
      </c>
    </row>
    <row r="3075" spans="1:27" ht="15" customHeight="1" x14ac:dyDescent="0.25">
      <c r="A3075" s="75" t="str">
        <f t="shared" si="141"/>
        <v>LLIQDF6.1</v>
      </c>
      <c r="B3075" s="75">
        <f>VLOOKUP(L3075,Mapping!D:F,3,0)</f>
        <v>6.1</v>
      </c>
      <c r="C3075" s="75" t="str">
        <f>VLOOKUP(L3075,Mapping!D:G,4,0)</f>
        <v>Accrual</v>
      </c>
      <c r="D3075" s="78">
        <f t="shared" si="142"/>
        <v>-0.29661017000000001</v>
      </c>
      <c r="E3075" s="78">
        <f t="shared" si="143"/>
        <v>-0.29661017000000001</v>
      </c>
      <c r="F3075" s="76">
        <f>VLOOKUP(L3075,Mapping!D:H,5,0)</f>
        <v>0</v>
      </c>
      <c r="G3075" s="1" t="s">
        <v>648</v>
      </c>
      <c r="H3075" s="1" t="s">
        <v>503</v>
      </c>
      <c r="I3075" s="1" t="s">
        <v>507</v>
      </c>
      <c r="J3075" s="6">
        <v>550000</v>
      </c>
      <c r="K3075" s="1" t="s">
        <v>752</v>
      </c>
      <c r="L3075" s="6">
        <v>555274</v>
      </c>
      <c r="M3075" s="2">
        <v>0</v>
      </c>
      <c r="N3075" s="1" t="s">
        <v>799</v>
      </c>
      <c r="O3075" s="1" t="s">
        <v>651</v>
      </c>
      <c r="P3075" s="2">
        <v>0</v>
      </c>
      <c r="Q3075" s="2">
        <v>0</v>
      </c>
      <c r="R3075" s="2">
        <v>-2966101.7</v>
      </c>
      <c r="S3075" s="2">
        <v>0</v>
      </c>
      <c r="T3075" s="2">
        <v>-2966101.7</v>
      </c>
      <c r="U3075" s="2">
        <v>0</v>
      </c>
      <c r="V3075" s="2">
        <v>0</v>
      </c>
      <c r="W3075" s="2">
        <v>0</v>
      </c>
      <c r="X3075" s="2">
        <v>-2966101.7</v>
      </c>
      <c r="Y3075" s="2">
        <v>0</v>
      </c>
      <c r="Z3075" s="2">
        <v>-2966101.7</v>
      </c>
      <c r="AA3075" s="2">
        <v>0</v>
      </c>
    </row>
    <row r="3076" spans="1:27" ht="15" customHeight="1" x14ac:dyDescent="0.25">
      <c r="A3076" s="75" t="str">
        <f t="shared" ref="A3076:A3139" si="144">H3076&amp;B3076</f>
        <v>LLIQDF6.1</v>
      </c>
      <c r="B3076" s="75">
        <f>VLOOKUP(L3076,Mapping!D:F,3,0)</f>
        <v>6.1</v>
      </c>
      <c r="C3076" s="75" t="str">
        <f>VLOOKUP(L3076,Mapping!D:G,4,0)</f>
        <v>Accrual</v>
      </c>
      <c r="D3076" s="78">
        <f t="shared" ref="D3076:D3139" si="145">(X3076+Y3076)/10000000</f>
        <v>-2.6694916000000003E-2</v>
      </c>
      <c r="E3076" s="78">
        <f t="shared" ref="E3076:E3139" si="146">(Z3076+AA3076)/10000000</f>
        <v>-2.6694916000000003E-2</v>
      </c>
      <c r="F3076" s="76">
        <f>VLOOKUP(L3076,Mapping!D:H,5,0)</f>
        <v>0</v>
      </c>
      <c r="G3076" s="1" t="s">
        <v>648</v>
      </c>
      <c r="H3076" s="1" t="s">
        <v>503</v>
      </c>
      <c r="I3076" s="1" t="s">
        <v>507</v>
      </c>
      <c r="J3076" s="6">
        <v>550000</v>
      </c>
      <c r="K3076" s="1" t="s">
        <v>752</v>
      </c>
      <c r="L3076" s="6">
        <v>555276</v>
      </c>
      <c r="M3076" s="2">
        <v>0</v>
      </c>
      <c r="N3076" s="1" t="s">
        <v>952</v>
      </c>
      <c r="O3076" s="1" t="s">
        <v>651</v>
      </c>
      <c r="P3076" s="2">
        <v>0</v>
      </c>
      <c r="Q3076" s="2">
        <v>0</v>
      </c>
      <c r="R3076" s="2">
        <v>-266949.16000000003</v>
      </c>
      <c r="S3076" s="2">
        <v>0</v>
      </c>
      <c r="T3076" s="2">
        <v>-266949.16000000003</v>
      </c>
      <c r="U3076" s="2">
        <v>0</v>
      </c>
      <c r="V3076" s="2">
        <v>0</v>
      </c>
      <c r="W3076" s="2">
        <v>0</v>
      </c>
      <c r="X3076" s="2">
        <v>-266949.16000000003</v>
      </c>
      <c r="Y3076" s="2">
        <v>0</v>
      </c>
      <c r="Z3076" s="2">
        <v>-266949.16000000003</v>
      </c>
      <c r="AA3076" s="2">
        <v>0</v>
      </c>
    </row>
    <row r="3077" spans="1:27" ht="15" customHeight="1" x14ac:dyDescent="0.25">
      <c r="A3077" s="75" t="str">
        <f t="shared" si="144"/>
        <v>LLIQDF6.1</v>
      </c>
      <c r="B3077" s="75">
        <f>VLOOKUP(L3077,Mapping!D:F,3,0)</f>
        <v>6.1</v>
      </c>
      <c r="C3077" s="75" t="str">
        <f>VLOOKUP(L3077,Mapping!D:G,4,0)</f>
        <v>Accrual</v>
      </c>
      <c r="D3077" s="78">
        <f t="shared" si="145"/>
        <v>-2.6694916000000003E-2</v>
      </c>
      <c r="E3077" s="78">
        <f t="shared" si="146"/>
        <v>-2.6694916000000003E-2</v>
      </c>
      <c r="F3077" s="76">
        <f>VLOOKUP(L3077,Mapping!D:H,5,0)</f>
        <v>0</v>
      </c>
      <c r="G3077" s="1" t="s">
        <v>648</v>
      </c>
      <c r="H3077" s="1" t="s">
        <v>503</v>
      </c>
      <c r="I3077" s="1" t="s">
        <v>507</v>
      </c>
      <c r="J3077" s="6">
        <v>550000</v>
      </c>
      <c r="K3077" s="1" t="s">
        <v>752</v>
      </c>
      <c r="L3077" s="6">
        <v>555277</v>
      </c>
      <c r="M3077" s="2">
        <v>0</v>
      </c>
      <c r="N3077" s="1" t="s">
        <v>953</v>
      </c>
      <c r="O3077" s="1" t="s">
        <v>651</v>
      </c>
      <c r="P3077" s="2">
        <v>0</v>
      </c>
      <c r="Q3077" s="2">
        <v>0</v>
      </c>
      <c r="R3077" s="2">
        <v>-266949.16000000003</v>
      </c>
      <c r="S3077" s="2">
        <v>0</v>
      </c>
      <c r="T3077" s="2">
        <v>-266949.16000000003</v>
      </c>
      <c r="U3077" s="2">
        <v>0</v>
      </c>
      <c r="V3077" s="2">
        <v>0</v>
      </c>
      <c r="W3077" s="2">
        <v>0</v>
      </c>
      <c r="X3077" s="2">
        <v>-266949.16000000003</v>
      </c>
      <c r="Y3077" s="2">
        <v>0</v>
      </c>
      <c r="Z3077" s="2">
        <v>-266949.16000000003</v>
      </c>
      <c r="AA3077" s="2">
        <v>0</v>
      </c>
    </row>
    <row r="3078" spans="1:27" ht="15" customHeight="1" x14ac:dyDescent="0.25">
      <c r="A3078" s="75" t="str">
        <f t="shared" si="144"/>
        <v>LLIQDF6.3</v>
      </c>
      <c r="B3078" s="75">
        <f>VLOOKUP(L3078,Mapping!D:F,3,0)</f>
        <v>6.3</v>
      </c>
      <c r="C3078" s="75" t="str">
        <f>VLOOKUP(L3078,Mapping!D:G,4,0)</f>
        <v>Accrual</v>
      </c>
      <c r="D3078" s="78">
        <f t="shared" si="145"/>
        <v>0.35000000199999998</v>
      </c>
      <c r="E3078" s="78">
        <f t="shared" si="146"/>
        <v>0.35000000199999998</v>
      </c>
      <c r="F3078" s="76">
        <f>VLOOKUP(L3078,Mapping!D:H,5,0)</f>
        <v>0</v>
      </c>
      <c r="G3078" s="1" t="s">
        <v>648</v>
      </c>
      <c r="H3078" s="1" t="s">
        <v>503</v>
      </c>
      <c r="I3078" s="1" t="s">
        <v>507</v>
      </c>
      <c r="J3078" s="6">
        <v>550000</v>
      </c>
      <c r="K3078" s="1" t="s">
        <v>752</v>
      </c>
      <c r="L3078" s="6">
        <v>555280</v>
      </c>
      <c r="M3078" s="2">
        <v>0</v>
      </c>
      <c r="N3078" s="1" t="s">
        <v>954</v>
      </c>
      <c r="O3078" s="1" t="s">
        <v>651</v>
      </c>
      <c r="P3078" s="2">
        <v>0</v>
      </c>
      <c r="Q3078" s="2">
        <v>0</v>
      </c>
      <c r="R3078" s="2">
        <v>0</v>
      </c>
      <c r="S3078" s="2">
        <v>3500000.02</v>
      </c>
      <c r="T3078" s="2">
        <v>0</v>
      </c>
      <c r="U3078" s="2">
        <v>3500000.02</v>
      </c>
      <c r="V3078" s="2">
        <v>0</v>
      </c>
      <c r="W3078" s="2">
        <v>0</v>
      </c>
      <c r="X3078" s="2">
        <v>0</v>
      </c>
      <c r="Y3078" s="2">
        <v>3500000.02</v>
      </c>
      <c r="Z3078" s="2">
        <v>0</v>
      </c>
      <c r="AA3078" s="2">
        <v>3500000.02</v>
      </c>
    </row>
    <row r="3079" spans="1:27" ht="15" customHeight="1" x14ac:dyDescent="0.25">
      <c r="A3079" s="75" t="str">
        <f t="shared" si="144"/>
        <v>LLIQDF6.1</v>
      </c>
      <c r="B3079" s="75">
        <f>VLOOKUP(L3079,Mapping!D:F,3,0)</f>
        <v>6.1</v>
      </c>
      <c r="C3079" s="75" t="str">
        <f>VLOOKUP(L3079,Mapping!D:G,4,0)</f>
        <v>Accrual</v>
      </c>
      <c r="D3079" s="78">
        <f t="shared" si="145"/>
        <v>-0.12677771899999998</v>
      </c>
      <c r="E3079" s="78">
        <f t="shared" si="146"/>
        <v>-0.12677771899999998</v>
      </c>
      <c r="F3079" s="76">
        <f>VLOOKUP(L3079,Mapping!D:H,5,0)</f>
        <v>0</v>
      </c>
      <c r="G3079" s="1" t="s">
        <v>648</v>
      </c>
      <c r="H3079" s="1" t="s">
        <v>503</v>
      </c>
      <c r="I3079" s="1" t="s">
        <v>507</v>
      </c>
      <c r="J3079" s="6">
        <v>550000</v>
      </c>
      <c r="K3079" s="1" t="s">
        <v>752</v>
      </c>
      <c r="L3079" s="6">
        <v>555597</v>
      </c>
      <c r="M3079" s="2">
        <v>0</v>
      </c>
      <c r="N3079" s="1" t="s">
        <v>772</v>
      </c>
      <c r="O3079" s="1" t="s">
        <v>651</v>
      </c>
      <c r="P3079" s="2">
        <v>0</v>
      </c>
      <c r="Q3079" s="2">
        <v>0</v>
      </c>
      <c r="R3079" s="2">
        <v>-1267777.19</v>
      </c>
      <c r="S3079" s="2">
        <v>0</v>
      </c>
      <c r="T3079" s="2">
        <v>-1267777.19</v>
      </c>
      <c r="U3079" s="2">
        <v>0</v>
      </c>
      <c r="V3079" s="2">
        <v>0</v>
      </c>
      <c r="W3079" s="2">
        <v>0</v>
      </c>
      <c r="X3079" s="2">
        <v>-1267777.19</v>
      </c>
      <c r="Y3079" s="2">
        <v>0</v>
      </c>
      <c r="Z3079" s="2">
        <v>-1267777.19</v>
      </c>
      <c r="AA3079" s="2">
        <v>0</v>
      </c>
    </row>
    <row r="3080" spans="1:27" ht="15" customHeight="1" x14ac:dyDescent="0.25">
      <c r="A3080" s="75" t="str">
        <f t="shared" si="144"/>
        <v>LLIQDF6.1</v>
      </c>
      <c r="B3080" s="75">
        <f>VLOOKUP(L3080,Mapping!D:F,3,0)</f>
        <v>6.1</v>
      </c>
      <c r="C3080" s="75" t="str">
        <f>VLOOKUP(L3080,Mapping!D:G,4,0)</f>
        <v>Accrual</v>
      </c>
      <c r="D3080" s="78">
        <f t="shared" si="145"/>
        <v>-0.12677771899999998</v>
      </c>
      <c r="E3080" s="78">
        <f t="shared" si="146"/>
        <v>-0.12677771899999998</v>
      </c>
      <c r="F3080" s="76">
        <f>VLOOKUP(L3080,Mapping!D:H,5,0)</f>
        <v>0</v>
      </c>
      <c r="G3080" s="1" t="s">
        <v>648</v>
      </c>
      <c r="H3080" s="1" t="s">
        <v>503</v>
      </c>
      <c r="I3080" s="1" t="s">
        <v>507</v>
      </c>
      <c r="J3080" s="6">
        <v>550000</v>
      </c>
      <c r="K3080" s="1" t="s">
        <v>752</v>
      </c>
      <c r="L3080" s="6">
        <v>555598</v>
      </c>
      <c r="M3080" s="2">
        <v>0</v>
      </c>
      <c r="N3080" s="1" t="s">
        <v>773</v>
      </c>
      <c r="O3080" s="1" t="s">
        <v>651</v>
      </c>
      <c r="P3080" s="2">
        <v>0</v>
      </c>
      <c r="Q3080" s="2">
        <v>0</v>
      </c>
      <c r="R3080" s="2">
        <v>-1267777.19</v>
      </c>
      <c r="S3080" s="2">
        <v>0</v>
      </c>
      <c r="T3080" s="2">
        <v>-1267777.19</v>
      </c>
      <c r="U3080" s="2">
        <v>0</v>
      </c>
      <c r="V3080" s="2">
        <v>0</v>
      </c>
      <c r="W3080" s="2">
        <v>0</v>
      </c>
      <c r="X3080" s="2">
        <v>-1267777.19</v>
      </c>
      <c r="Y3080" s="2">
        <v>0</v>
      </c>
      <c r="Z3080" s="2">
        <v>-1267777.19</v>
      </c>
      <c r="AA3080" s="2">
        <v>0</v>
      </c>
    </row>
    <row r="3081" spans="1:27" ht="15" customHeight="1" x14ac:dyDescent="0.25">
      <c r="A3081" s="75" t="str">
        <f t="shared" si="144"/>
        <v>LLIQDF6.1</v>
      </c>
      <c r="B3081" s="75">
        <f>VLOOKUP(L3081,Mapping!D:F,3,0)</f>
        <v>6.1</v>
      </c>
      <c r="C3081" s="75" t="str">
        <f>VLOOKUP(L3081,Mapping!D:G,4,0)</f>
        <v>Accrual</v>
      </c>
      <c r="D3081" s="78">
        <f t="shared" si="145"/>
        <v>1.786E-4</v>
      </c>
      <c r="E3081" s="78">
        <f t="shared" si="146"/>
        <v>1.786E-4</v>
      </c>
      <c r="F3081" s="76">
        <f>VLOOKUP(L3081,Mapping!D:H,5,0)</f>
        <v>0</v>
      </c>
      <c r="G3081" s="1" t="s">
        <v>648</v>
      </c>
      <c r="H3081" s="1" t="s">
        <v>503</v>
      </c>
      <c r="I3081" s="1" t="s">
        <v>507</v>
      </c>
      <c r="J3081" s="6">
        <v>550000</v>
      </c>
      <c r="K3081" s="1" t="s">
        <v>752</v>
      </c>
      <c r="L3081" s="6">
        <v>555599</v>
      </c>
      <c r="M3081" s="2">
        <v>0</v>
      </c>
      <c r="N3081" s="1" t="s">
        <v>774</v>
      </c>
      <c r="O3081" s="1" t="s">
        <v>651</v>
      </c>
      <c r="P3081" s="2">
        <v>0</v>
      </c>
      <c r="Q3081" s="2">
        <v>0</v>
      </c>
      <c r="R3081" s="2">
        <v>0</v>
      </c>
      <c r="S3081" s="2">
        <v>1786</v>
      </c>
      <c r="T3081" s="2">
        <v>0</v>
      </c>
      <c r="U3081" s="2">
        <v>1786</v>
      </c>
      <c r="V3081" s="2">
        <v>0</v>
      </c>
      <c r="W3081" s="2">
        <v>0</v>
      </c>
      <c r="X3081" s="2">
        <v>0</v>
      </c>
      <c r="Y3081" s="2">
        <v>1786</v>
      </c>
      <c r="Z3081" s="2">
        <v>0</v>
      </c>
      <c r="AA3081" s="2">
        <v>1786</v>
      </c>
    </row>
    <row r="3082" spans="1:27" ht="15" customHeight="1" x14ac:dyDescent="0.25">
      <c r="A3082" s="75" t="str">
        <f t="shared" si="144"/>
        <v>LLIQDF6.1</v>
      </c>
      <c r="B3082" s="75">
        <f>VLOOKUP(L3082,Mapping!D:F,3,0)</f>
        <v>6.1</v>
      </c>
      <c r="C3082" s="75" t="str">
        <f>VLOOKUP(L3082,Mapping!D:G,4,0)</f>
        <v>Accrual</v>
      </c>
      <c r="D3082" s="78">
        <f t="shared" si="145"/>
        <v>1.786E-4</v>
      </c>
      <c r="E3082" s="78">
        <f t="shared" si="146"/>
        <v>1.786E-4</v>
      </c>
      <c r="F3082" s="76">
        <f>VLOOKUP(L3082,Mapping!D:H,5,0)</f>
        <v>0</v>
      </c>
      <c r="G3082" s="1" t="s">
        <v>648</v>
      </c>
      <c r="H3082" s="1" t="s">
        <v>503</v>
      </c>
      <c r="I3082" s="1" t="s">
        <v>507</v>
      </c>
      <c r="J3082" s="6">
        <v>550000</v>
      </c>
      <c r="K3082" s="1" t="s">
        <v>752</v>
      </c>
      <c r="L3082" s="6">
        <v>555600</v>
      </c>
      <c r="M3082" s="2">
        <v>0</v>
      </c>
      <c r="N3082" s="1" t="s">
        <v>775</v>
      </c>
      <c r="O3082" s="1" t="s">
        <v>651</v>
      </c>
      <c r="P3082" s="2">
        <v>0</v>
      </c>
      <c r="Q3082" s="2">
        <v>0</v>
      </c>
      <c r="R3082" s="2">
        <v>0</v>
      </c>
      <c r="S3082" s="2">
        <v>1786</v>
      </c>
      <c r="T3082" s="2">
        <v>0</v>
      </c>
      <c r="U3082" s="2">
        <v>1786</v>
      </c>
      <c r="V3082" s="2">
        <v>0</v>
      </c>
      <c r="W3082" s="2">
        <v>0</v>
      </c>
      <c r="X3082" s="2">
        <v>0</v>
      </c>
      <c r="Y3082" s="2">
        <v>1786</v>
      </c>
      <c r="Z3082" s="2">
        <v>0</v>
      </c>
      <c r="AA3082" s="2">
        <v>1786</v>
      </c>
    </row>
    <row r="3083" spans="1:27" ht="15" customHeight="1" x14ac:dyDescent="0.25">
      <c r="A3083" s="75" t="str">
        <f t="shared" si="144"/>
        <v>LLIQDF6.3</v>
      </c>
      <c r="B3083" s="75">
        <f>VLOOKUP(L3083,Mapping!D:F,3,0)</f>
        <v>6.3</v>
      </c>
      <c r="C3083" s="75" t="str">
        <f>VLOOKUP(L3083,Mapping!D:G,4,0)</f>
        <v>Mirror</v>
      </c>
      <c r="D3083" s="78">
        <f t="shared" si="145"/>
        <v>-4.0744300000000001E-4</v>
      </c>
      <c r="E3083" s="78">
        <f t="shared" si="146"/>
        <v>-4.0744300000000001E-4</v>
      </c>
      <c r="F3083" s="76">
        <f>VLOOKUP(L3083,Mapping!D:H,5,0)</f>
        <v>0</v>
      </c>
      <c r="G3083" s="1" t="s">
        <v>648</v>
      </c>
      <c r="H3083" s="1" t="s">
        <v>503</v>
      </c>
      <c r="I3083" s="1" t="s">
        <v>507</v>
      </c>
      <c r="J3083" s="6">
        <v>550000</v>
      </c>
      <c r="K3083" s="1" t="s">
        <v>752</v>
      </c>
      <c r="L3083" s="6">
        <v>556421</v>
      </c>
      <c r="M3083" s="2">
        <v>0</v>
      </c>
      <c r="N3083" s="1" t="s">
        <v>776</v>
      </c>
      <c r="O3083" s="1" t="s">
        <v>651</v>
      </c>
      <c r="P3083" s="2">
        <v>0</v>
      </c>
      <c r="Q3083" s="2">
        <v>0</v>
      </c>
      <c r="R3083" s="2">
        <v>-4074.43</v>
      </c>
      <c r="S3083" s="2">
        <v>0</v>
      </c>
      <c r="T3083" s="2">
        <v>-4074.43</v>
      </c>
      <c r="U3083" s="2">
        <v>0</v>
      </c>
      <c r="V3083" s="2">
        <v>0</v>
      </c>
      <c r="W3083" s="2">
        <v>0</v>
      </c>
      <c r="X3083" s="2">
        <v>-4074.43</v>
      </c>
      <c r="Y3083" s="2">
        <v>0</v>
      </c>
      <c r="Z3083" s="2">
        <v>-4074.43</v>
      </c>
      <c r="AA3083" s="2">
        <v>0</v>
      </c>
    </row>
    <row r="3084" spans="1:27" ht="15" customHeight="1" x14ac:dyDescent="0.25">
      <c r="A3084" s="75" t="str">
        <f t="shared" si="144"/>
        <v>LLIQDF6.1</v>
      </c>
      <c r="B3084" s="75">
        <f>VLOOKUP(L3084,Mapping!D:F,3,0)</f>
        <v>6.1</v>
      </c>
      <c r="C3084" s="75" t="str">
        <f>VLOOKUP(L3084,Mapping!D:G,4,0)</f>
        <v>Accrual</v>
      </c>
      <c r="D3084" s="78">
        <f t="shared" si="145"/>
        <v>-1.408641273</v>
      </c>
      <c r="E3084" s="78">
        <f t="shared" si="146"/>
        <v>-1.408641273</v>
      </c>
      <c r="F3084" s="76">
        <f>VLOOKUP(L3084,Mapping!D:H,5,0)</f>
        <v>0</v>
      </c>
      <c r="G3084" s="1" t="s">
        <v>648</v>
      </c>
      <c r="H3084" s="1" t="s">
        <v>503</v>
      </c>
      <c r="I3084" s="1" t="s">
        <v>507</v>
      </c>
      <c r="J3084" s="6">
        <v>555100</v>
      </c>
      <c r="K3084" s="1" t="s">
        <v>777</v>
      </c>
      <c r="L3084" s="6">
        <v>555100</v>
      </c>
      <c r="M3084" s="2">
        <v>0</v>
      </c>
      <c r="N3084" s="1" t="s">
        <v>778</v>
      </c>
      <c r="O3084" s="1" t="s">
        <v>651</v>
      </c>
      <c r="P3084" s="2">
        <v>0</v>
      </c>
      <c r="Q3084" s="2">
        <v>0</v>
      </c>
      <c r="R3084" s="2">
        <v>-14086412.73</v>
      </c>
      <c r="S3084" s="2">
        <v>0</v>
      </c>
      <c r="T3084" s="2">
        <v>-14086412.73</v>
      </c>
      <c r="U3084" s="2">
        <v>0</v>
      </c>
      <c r="V3084" s="2">
        <v>0</v>
      </c>
      <c r="W3084" s="2">
        <v>0</v>
      </c>
      <c r="X3084" s="2">
        <v>-14086412.73</v>
      </c>
      <c r="Y3084" s="2">
        <v>0</v>
      </c>
      <c r="Z3084" s="2">
        <v>-14086412.73</v>
      </c>
      <c r="AA3084" s="2">
        <v>0</v>
      </c>
    </row>
    <row r="3085" spans="1:27" ht="15" customHeight="1" x14ac:dyDescent="0.25">
      <c r="A3085" s="75" t="str">
        <f t="shared" si="144"/>
        <v>LLIQDF6.1</v>
      </c>
      <c r="B3085" s="75">
        <f>VLOOKUP(L3085,Mapping!D:F,3,0)</f>
        <v>6.1</v>
      </c>
      <c r="C3085" s="75" t="str">
        <f>VLOOKUP(L3085,Mapping!D:G,4,0)</f>
        <v>Accrual</v>
      </c>
      <c r="D3085" s="78">
        <f t="shared" si="145"/>
        <v>1.9845790000000002E-3</v>
      </c>
      <c r="E3085" s="78">
        <f t="shared" si="146"/>
        <v>1.9845790000000002E-3</v>
      </c>
      <c r="F3085" s="76">
        <f>VLOOKUP(L3085,Mapping!D:H,5,0)</f>
        <v>0</v>
      </c>
      <c r="G3085" s="1" t="s">
        <v>648</v>
      </c>
      <c r="H3085" s="1" t="s">
        <v>503</v>
      </c>
      <c r="I3085" s="1" t="s">
        <v>507</v>
      </c>
      <c r="J3085" s="6">
        <v>555100</v>
      </c>
      <c r="K3085" s="1" t="s">
        <v>777</v>
      </c>
      <c r="L3085" s="6">
        <v>555329</v>
      </c>
      <c r="M3085" s="2">
        <v>0</v>
      </c>
      <c r="N3085" s="1" t="s">
        <v>779</v>
      </c>
      <c r="O3085" s="1" t="s">
        <v>651</v>
      </c>
      <c r="P3085" s="2">
        <v>0</v>
      </c>
      <c r="Q3085" s="2">
        <v>0</v>
      </c>
      <c r="R3085" s="2">
        <v>0</v>
      </c>
      <c r="S3085" s="2">
        <v>19845.79</v>
      </c>
      <c r="T3085" s="2">
        <v>0</v>
      </c>
      <c r="U3085" s="2">
        <v>19845.79</v>
      </c>
      <c r="V3085" s="2">
        <v>0</v>
      </c>
      <c r="W3085" s="2">
        <v>0</v>
      </c>
      <c r="X3085" s="2">
        <v>0</v>
      </c>
      <c r="Y3085" s="2">
        <v>19845.79</v>
      </c>
      <c r="Z3085" s="2">
        <v>0</v>
      </c>
      <c r="AA3085" s="2">
        <v>19845.79</v>
      </c>
    </row>
    <row r="3086" spans="1:27" ht="15" customHeight="1" x14ac:dyDescent="0.25">
      <c r="A3086" s="75" t="str">
        <f t="shared" si="144"/>
        <v>LLIQDF6.1</v>
      </c>
      <c r="B3086" s="75">
        <f>VLOOKUP(L3086,Mapping!D:F,3,0)</f>
        <v>6.1</v>
      </c>
      <c r="C3086" s="75" t="str">
        <f>VLOOKUP(L3086,Mapping!D:G,4,0)</f>
        <v>Accrual</v>
      </c>
      <c r="D3086" s="78">
        <f t="shared" si="145"/>
        <v>-0.17796610200000001</v>
      </c>
      <c r="E3086" s="78">
        <f t="shared" si="146"/>
        <v>-0.17796610200000001</v>
      </c>
      <c r="F3086" s="76">
        <f>VLOOKUP(L3086,Mapping!D:H,5,0)</f>
        <v>0</v>
      </c>
      <c r="G3086" s="1" t="s">
        <v>648</v>
      </c>
      <c r="H3086" s="1" t="s">
        <v>503</v>
      </c>
      <c r="I3086" s="1" t="s">
        <v>507</v>
      </c>
      <c r="J3086" s="6">
        <v>555100</v>
      </c>
      <c r="K3086" s="1" t="s">
        <v>777</v>
      </c>
      <c r="L3086" s="6">
        <v>557773</v>
      </c>
      <c r="M3086" s="2">
        <v>0</v>
      </c>
      <c r="N3086" s="1" t="s">
        <v>1028</v>
      </c>
      <c r="O3086" s="1" t="s">
        <v>651</v>
      </c>
      <c r="P3086" s="2">
        <v>0</v>
      </c>
      <c r="Q3086" s="2">
        <v>0</v>
      </c>
      <c r="R3086" s="2">
        <v>-1779661.02</v>
      </c>
      <c r="S3086" s="2">
        <v>0</v>
      </c>
      <c r="T3086" s="2">
        <v>-1779661.02</v>
      </c>
      <c r="U3086" s="2">
        <v>0</v>
      </c>
      <c r="V3086" s="2">
        <v>0</v>
      </c>
      <c r="W3086" s="2">
        <v>0</v>
      </c>
      <c r="X3086" s="2">
        <v>-1779661.02</v>
      </c>
      <c r="Y3086" s="2">
        <v>0</v>
      </c>
      <c r="Z3086" s="2">
        <v>-1779661.02</v>
      </c>
      <c r="AA3086" s="2">
        <v>0</v>
      </c>
    </row>
    <row r="3087" spans="1:27" ht="15" customHeight="1" x14ac:dyDescent="0.25">
      <c r="A3087" s="75" t="str">
        <f t="shared" si="144"/>
        <v>LLIQDF6.1</v>
      </c>
      <c r="B3087" s="75">
        <f>VLOOKUP(L3087,Mapping!D:F,3,0)</f>
        <v>6.1</v>
      </c>
      <c r="C3087" s="75" t="str">
        <f>VLOOKUP(L3087,Mapping!D:G,4,0)</f>
        <v>Accrual</v>
      </c>
      <c r="D3087" s="78">
        <f t="shared" si="145"/>
        <v>-1.6016948999999999E-2</v>
      </c>
      <c r="E3087" s="78">
        <f t="shared" si="146"/>
        <v>-1.6016948999999999E-2</v>
      </c>
      <c r="F3087" s="76">
        <f>VLOOKUP(L3087,Mapping!D:H,5,0)</f>
        <v>0</v>
      </c>
      <c r="G3087" s="1" t="s">
        <v>648</v>
      </c>
      <c r="H3087" s="1" t="s">
        <v>503</v>
      </c>
      <c r="I3087" s="1" t="s">
        <v>507</v>
      </c>
      <c r="J3087" s="6">
        <v>555100</v>
      </c>
      <c r="K3087" s="1" t="s">
        <v>777</v>
      </c>
      <c r="L3087" s="6">
        <v>557774</v>
      </c>
      <c r="M3087" s="2">
        <v>0</v>
      </c>
      <c r="N3087" s="1" t="s">
        <v>1029</v>
      </c>
      <c r="O3087" s="1" t="s">
        <v>651</v>
      </c>
      <c r="P3087" s="2">
        <v>0</v>
      </c>
      <c r="Q3087" s="2">
        <v>0</v>
      </c>
      <c r="R3087" s="2">
        <v>-160169.49</v>
      </c>
      <c r="S3087" s="2">
        <v>0</v>
      </c>
      <c r="T3087" s="2">
        <v>-160169.49</v>
      </c>
      <c r="U3087" s="2">
        <v>0</v>
      </c>
      <c r="V3087" s="2">
        <v>0</v>
      </c>
      <c r="W3087" s="2">
        <v>0</v>
      </c>
      <c r="X3087" s="2">
        <v>-160169.49</v>
      </c>
      <c r="Y3087" s="2">
        <v>0</v>
      </c>
      <c r="Z3087" s="2">
        <v>-160169.49</v>
      </c>
      <c r="AA3087" s="2">
        <v>0</v>
      </c>
    </row>
    <row r="3088" spans="1:27" ht="15" customHeight="1" x14ac:dyDescent="0.25">
      <c r="A3088" s="75" t="str">
        <f t="shared" si="144"/>
        <v>LLIQDF6.1</v>
      </c>
      <c r="B3088" s="75">
        <f>VLOOKUP(L3088,Mapping!D:F,3,0)</f>
        <v>6.1</v>
      </c>
      <c r="C3088" s="75" t="str">
        <f>VLOOKUP(L3088,Mapping!D:G,4,0)</f>
        <v>Accrual</v>
      </c>
      <c r="D3088" s="78">
        <f t="shared" si="145"/>
        <v>-1.6016948999999999E-2</v>
      </c>
      <c r="E3088" s="78">
        <f t="shared" si="146"/>
        <v>-1.6016948999999999E-2</v>
      </c>
      <c r="F3088" s="76">
        <f>VLOOKUP(L3088,Mapping!D:H,5,0)</f>
        <v>0</v>
      </c>
      <c r="G3088" s="1" t="s">
        <v>648</v>
      </c>
      <c r="H3088" s="1" t="s">
        <v>503</v>
      </c>
      <c r="I3088" s="1" t="s">
        <v>507</v>
      </c>
      <c r="J3088" s="6">
        <v>555100</v>
      </c>
      <c r="K3088" s="1" t="s">
        <v>777</v>
      </c>
      <c r="L3088" s="6">
        <v>557775</v>
      </c>
      <c r="M3088" s="2">
        <v>0</v>
      </c>
      <c r="N3088" s="1" t="s">
        <v>1030</v>
      </c>
      <c r="O3088" s="1" t="s">
        <v>651</v>
      </c>
      <c r="P3088" s="2">
        <v>0</v>
      </c>
      <c r="Q3088" s="2">
        <v>0</v>
      </c>
      <c r="R3088" s="2">
        <v>-160169.49</v>
      </c>
      <c r="S3088" s="2">
        <v>0</v>
      </c>
      <c r="T3088" s="2">
        <v>-160169.49</v>
      </c>
      <c r="U3088" s="2">
        <v>0</v>
      </c>
      <c r="V3088" s="2">
        <v>0</v>
      </c>
      <c r="W3088" s="2">
        <v>0</v>
      </c>
      <c r="X3088" s="2">
        <v>-160169.49</v>
      </c>
      <c r="Y3088" s="2">
        <v>0</v>
      </c>
      <c r="Z3088" s="2">
        <v>-160169.49</v>
      </c>
      <c r="AA3088" s="2">
        <v>0</v>
      </c>
    </row>
    <row r="3089" spans="1:27" ht="15" customHeight="1" x14ac:dyDescent="0.25">
      <c r="A3089" s="75" t="str">
        <f t="shared" si="144"/>
        <v>LLIQDF6.3</v>
      </c>
      <c r="B3089" s="75">
        <f>VLOOKUP(L3089,Mapping!D:F,3,0)</f>
        <v>6.3</v>
      </c>
      <c r="C3089" s="75" t="str">
        <f>VLOOKUP(L3089,Mapping!D:G,4,0)</f>
        <v>Accrual</v>
      </c>
      <c r="D3089" s="78">
        <f t="shared" si="145"/>
        <v>0.21</v>
      </c>
      <c r="E3089" s="78">
        <f t="shared" si="146"/>
        <v>0.21</v>
      </c>
      <c r="F3089" s="76">
        <f>VLOOKUP(L3089,Mapping!D:H,5,0)</f>
        <v>0</v>
      </c>
      <c r="G3089" s="1" t="s">
        <v>648</v>
      </c>
      <c r="H3089" s="1" t="s">
        <v>503</v>
      </c>
      <c r="I3089" s="1" t="s">
        <v>507</v>
      </c>
      <c r="J3089" s="6">
        <v>555100</v>
      </c>
      <c r="K3089" s="1" t="s">
        <v>777</v>
      </c>
      <c r="L3089" s="6">
        <v>557776</v>
      </c>
      <c r="M3089" s="2">
        <v>0</v>
      </c>
      <c r="N3089" s="1" t="s">
        <v>1031</v>
      </c>
      <c r="O3089" s="1" t="s">
        <v>651</v>
      </c>
      <c r="P3089" s="2">
        <v>0</v>
      </c>
      <c r="Q3089" s="2">
        <v>0</v>
      </c>
      <c r="R3089" s="2">
        <v>0</v>
      </c>
      <c r="S3089" s="2">
        <v>2100000</v>
      </c>
      <c r="T3089" s="2">
        <v>0</v>
      </c>
      <c r="U3089" s="2">
        <v>2100000</v>
      </c>
      <c r="V3089" s="2">
        <v>0</v>
      </c>
      <c r="W3089" s="2">
        <v>0</v>
      </c>
      <c r="X3089" s="2">
        <v>0</v>
      </c>
      <c r="Y3089" s="2">
        <v>2100000</v>
      </c>
      <c r="Z3089" s="2">
        <v>0</v>
      </c>
      <c r="AA3089" s="2">
        <v>2100000</v>
      </c>
    </row>
    <row r="3090" spans="1:27" ht="15" customHeight="1" x14ac:dyDescent="0.25">
      <c r="A3090" s="75" t="str">
        <f t="shared" si="144"/>
        <v>LLIQDFIgnore</v>
      </c>
      <c r="B3090" s="75" t="str">
        <f>VLOOKUP(L3090,Mapping!D:F,3,0)</f>
        <v>Ignore</v>
      </c>
      <c r="C3090" s="75" t="str">
        <f>VLOOKUP(L3090,Mapping!D:G,4,0)</f>
        <v>Ignore</v>
      </c>
      <c r="D3090" s="78">
        <f t="shared" si="145"/>
        <v>-2.2168327670000001</v>
      </c>
      <c r="E3090" s="78">
        <f t="shared" si="146"/>
        <v>-2.2168327670000001</v>
      </c>
      <c r="F3090" s="76">
        <f>VLOOKUP(L3090,Mapping!D:H,5,0)</f>
        <v>0</v>
      </c>
      <c r="G3090" s="1" t="s">
        <v>648</v>
      </c>
      <c r="H3090" s="1" t="s">
        <v>503</v>
      </c>
      <c r="I3090" s="1" t="s">
        <v>507</v>
      </c>
      <c r="J3090" s="6">
        <v>555300</v>
      </c>
      <c r="K3090" s="1" t="s">
        <v>783</v>
      </c>
      <c r="L3090" s="6">
        <v>553304</v>
      </c>
      <c r="M3090" s="2">
        <v>0</v>
      </c>
      <c r="N3090" s="1" t="s">
        <v>863</v>
      </c>
      <c r="O3090" s="1" t="s">
        <v>651</v>
      </c>
      <c r="P3090" s="2">
        <v>0</v>
      </c>
      <c r="Q3090" s="2">
        <v>0</v>
      </c>
      <c r="R3090" s="2">
        <v>-22168327.670000002</v>
      </c>
      <c r="S3090" s="2">
        <v>0</v>
      </c>
      <c r="T3090" s="2">
        <v>-22168327.670000002</v>
      </c>
      <c r="U3090" s="2">
        <v>0</v>
      </c>
      <c r="V3090" s="2">
        <v>0</v>
      </c>
      <c r="W3090" s="2">
        <v>0</v>
      </c>
      <c r="X3090" s="2">
        <v>-22168327.670000002</v>
      </c>
      <c r="Y3090" s="2">
        <v>0</v>
      </c>
      <c r="Z3090" s="2">
        <v>-22168327.670000002</v>
      </c>
      <c r="AA3090" s="2">
        <v>0</v>
      </c>
    </row>
    <row r="3091" spans="1:27" ht="15" customHeight="1" x14ac:dyDescent="0.25">
      <c r="A3091" s="75" t="str">
        <f t="shared" si="144"/>
        <v>LLIQDFIgnore</v>
      </c>
      <c r="B3091" s="75" t="str">
        <f>VLOOKUP(L3091,Mapping!D:F,3,0)</f>
        <v>Ignore</v>
      </c>
      <c r="C3091" s="75" t="str">
        <f>VLOOKUP(L3091,Mapping!D:G,4,0)</f>
        <v>Ignore</v>
      </c>
      <c r="D3091" s="78">
        <f t="shared" si="145"/>
        <v>-4.7194730930000004</v>
      </c>
      <c r="E3091" s="78">
        <f t="shared" si="146"/>
        <v>-4.7194730930000004</v>
      </c>
      <c r="F3091" s="76">
        <f>VLOOKUP(L3091,Mapping!D:H,5,0)</f>
        <v>0</v>
      </c>
      <c r="G3091" s="1" t="s">
        <v>648</v>
      </c>
      <c r="H3091" s="1" t="s">
        <v>503</v>
      </c>
      <c r="I3091" s="1" t="s">
        <v>507</v>
      </c>
      <c r="J3091" s="6">
        <v>555300</v>
      </c>
      <c r="K3091" s="1" t="s">
        <v>783</v>
      </c>
      <c r="L3091" s="6">
        <v>554346</v>
      </c>
      <c r="M3091" s="2">
        <v>0</v>
      </c>
      <c r="N3091" s="1" t="s">
        <v>804</v>
      </c>
      <c r="O3091" s="1" t="s">
        <v>651</v>
      </c>
      <c r="P3091" s="2">
        <v>0</v>
      </c>
      <c r="Q3091" s="2">
        <v>0</v>
      </c>
      <c r="R3091" s="2">
        <v>-47194730.93</v>
      </c>
      <c r="S3091" s="2">
        <v>0</v>
      </c>
      <c r="T3091" s="2">
        <v>-47194730.93</v>
      </c>
      <c r="U3091" s="2">
        <v>0</v>
      </c>
      <c r="V3091" s="2">
        <v>0</v>
      </c>
      <c r="W3091" s="2">
        <v>0</v>
      </c>
      <c r="X3091" s="2">
        <v>-47194730.93</v>
      </c>
      <c r="Y3091" s="2">
        <v>0</v>
      </c>
      <c r="Z3091" s="2">
        <v>-47194730.93</v>
      </c>
      <c r="AA3091" s="2">
        <v>0</v>
      </c>
    </row>
    <row r="3092" spans="1:27" ht="15" customHeight="1" x14ac:dyDescent="0.25">
      <c r="A3092" s="75" t="str">
        <f t="shared" si="144"/>
        <v>LSPLUSIgnore</v>
      </c>
      <c r="B3092" s="75" t="str">
        <f>VLOOKUP(L3092,Mapping!D:F,3,0)</f>
        <v>Ignore</v>
      </c>
      <c r="C3092" s="75" t="str">
        <f>VLOOKUP(L3092,Mapping!D:G,4,0)</f>
        <v>Ignore</v>
      </c>
      <c r="D3092" s="78">
        <f t="shared" si="145"/>
        <v>0</v>
      </c>
      <c r="E3092" s="78">
        <f t="shared" si="146"/>
        <v>-3.43460184</v>
      </c>
      <c r="F3092" s="76" t="str">
        <f>VLOOKUP(L3092,Mapping!D:H,5,0)</f>
        <v>AUM</v>
      </c>
      <c r="G3092" s="1" t="s">
        <v>648</v>
      </c>
      <c r="H3092" s="1" t="s">
        <v>523</v>
      </c>
      <c r="I3092" s="1" t="s">
        <v>524</v>
      </c>
      <c r="J3092" s="6">
        <v>101000</v>
      </c>
      <c r="K3092" s="1" t="s">
        <v>806</v>
      </c>
      <c r="L3092" s="6">
        <v>101100</v>
      </c>
      <c r="M3092" s="2">
        <v>0</v>
      </c>
      <c r="N3092" s="1" t="s">
        <v>807</v>
      </c>
      <c r="O3092" s="1" t="s">
        <v>651</v>
      </c>
      <c r="P3092" s="2">
        <v>-34346018.399999999</v>
      </c>
      <c r="Q3092" s="2">
        <v>0</v>
      </c>
      <c r="R3092" s="2">
        <v>0</v>
      </c>
      <c r="S3092" s="2">
        <v>0</v>
      </c>
      <c r="T3092" s="2">
        <v>-34346018.399999999</v>
      </c>
      <c r="U3092" s="2">
        <v>0</v>
      </c>
      <c r="V3092" s="2">
        <v>-34346018.399999999</v>
      </c>
      <c r="W3092" s="2">
        <v>0</v>
      </c>
      <c r="X3092" s="2">
        <v>0</v>
      </c>
      <c r="Y3092" s="2">
        <v>0</v>
      </c>
      <c r="Z3092" s="2">
        <v>-34346018.399999999</v>
      </c>
      <c r="AA3092" s="2">
        <v>0</v>
      </c>
    </row>
    <row r="3093" spans="1:27" ht="15" customHeight="1" x14ac:dyDescent="0.25">
      <c r="A3093" s="75" t="str">
        <f t="shared" si="144"/>
        <v>LSPLUSIgnore</v>
      </c>
      <c r="B3093" s="75" t="str">
        <f>VLOOKUP(L3093,Mapping!D:F,3,0)</f>
        <v>Ignore</v>
      </c>
      <c r="C3093" s="75" t="str">
        <f>VLOOKUP(L3093,Mapping!D:G,4,0)</f>
        <v>Ignore</v>
      </c>
      <c r="D3093" s="78">
        <f t="shared" si="145"/>
        <v>51.188625000000002</v>
      </c>
      <c r="E3093" s="78">
        <f t="shared" si="146"/>
        <v>0</v>
      </c>
      <c r="F3093" s="76" t="str">
        <f>VLOOKUP(L3093,Mapping!D:H,5,0)</f>
        <v>AUM</v>
      </c>
      <c r="G3093" s="1" t="s">
        <v>648</v>
      </c>
      <c r="H3093" s="1" t="s">
        <v>523</v>
      </c>
      <c r="I3093" s="1" t="s">
        <v>524</v>
      </c>
      <c r="J3093" s="6">
        <v>102000</v>
      </c>
      <c r="K3093" s="1" t="s">
        <v>649</v>
      </c>
      <c r="L3093" s="6">
        <v>102120</v>
      </c>
      <c r="M3093" s="2">
        <v>0</v>
      </c>
      <c r="N3093" s="1" t="s">
        <v>650</v>
      </c>
      <c r="O3093" s="1" t="s">
        <v>651</v>
      </c>
      <c r="P3093" s="2">
        <v>-511886250</v>
      </c>
      <c r="Q3093" s="2">
        <v>0</v>
      </c>
      <c r="R3093" s="2">
        <v>0</v>
      </c>
      <c r="S3093" s="2">
        <v>511886250</v>
      </c>
      <c r="T3093" s="2">
        <v>0</v>
      </c>
      <c r="U3093" s="2">
        <v>0</v>
      </c>
      <c r="V3093" s="2">
        <v>-511886250</v>
      </c>
      <c r="W3093" s="2">
        <v>0</v>
      </c>
      <c r="X3093" s="2">
        <v>0</v>
      </c>
      <c r="Y3093" s="2">
        <v>511886250</v>
      </c>
      <c r="Z3093" s="2">
        <v>0</v>
      </c>
      <c r="AA3093" s="2">
        <v>0</v>
      </c>
    </row>
    <row r="3094" spans="1:27" ht="15" customHeight="1" x14ac:dyDescent="0.25">
      <c r="A3094" s="75" t="str">
        <f t="shared" si="144"/>
        <v>LSPLUSIgnore</v>
      </c>
      <c r="B3094" s="75" t="str">
        <f>VLOOKUP(L3094,Mapping!D:F,3,0)</f>
        <v>Ignore</v>
      </c>
      <c r="C3094" s="75" t="str">
        <f>VLOOKUP(L3094,Mapping!D:G,4,0)</f>
        <v>Ignore</v>
      </c>
      <c r="D3094" s="78">
        <f t="shared" si="145"/>
        <v>-54.269035316</v>
      </c>
      <c r="E3094" s="78">
        <f t="shared" si="146"/>
        <v>-267.58904049400002</v>
      </c>
      <c r="F3094" s="76" t="str">
        <f>VLOOKUP(L3094,Mapping!D:H,5,0)</f>
        <v>AUM</v>
      </c>
      <c r="G3094" s="1" t="s">
        <v>648</v>
      </c>
      <c r="H3094" s="1" t="s">
        <v>523</v>
      </c>
      <c r="I3094" s="1" t="s">
        <v>524</v>
      </c>
      <c r="J3094" s="6">
        <v>105000</v>
      </c>
      <c r="K3094" s="1" t="s">
        <v>654</v>
      </c>
      <c r="L3094" s="6">
        <v>105100</v>
      </c>
      <c r="M3094" s="2">
        <v>0</v>
      </c>
      <c r="N3094" s="1" t="s">
        <v>655</v>
      </c>
      <c r="O3094" s="1" t="s">
        <v>651</v>
      </c>
      <c r="P3094" s="2">
        <v>-2133200051.78</v>
      </c>
      <c r="Q3094" s="2">
        <v>0</v>
      </c>
      <c r="R3094" s="2">
        <v>-542690353.15999997</v>
      </c>
      <c r="S3094" s="2">
        <v>0</v>
      </c>
      <c r="T3094" s="2">
        <v>-2675890404.9400001</v>
      </c>
      <c r="U3094" s="2">
        <v>0</v>
      </c>
      <c r="V3094" s="2">
        <v>-2133200051.78</v>
      </c>
      <c r="W3094" s="2">
        <v>0</v>
      </c>
      <c r="X3094" s="2">
        <v>-542690353.15999997</v>
      </c>
      <c r="Y3094" s="2">
        <v>0</v>
      </c>
      <c r="Z3094" s="2">
        <v>-2675890404.9400001</v>
      </c>
      <c r="AA3094" s="2">
        <v>0</v>
      </c>
    </row>
    <row r="3095" spans="1:27" ht="15" customHeight="1" x14ac:dyDescent="0.25">
      <c r="A3095" s="75" t="str">
        <f t="shared" si="144"/>
        <v>LSPLUSIgnore</v>
      </c>
      <c r="B3095" s="75" t="str">
        <f>VLOOKUP(L3095,Mapping!D:F,3,0)</f>
        <v>Ignore</v>
      </c>
      <c r="C3095" s="75" t="str">
        <f>VLOOKUP(L3095,Mapping!D:G,4,0)</f>
        <v>Ignore</v>
      </c>
      <c r="D3095" s="78">
        <f t="shared" si="145"/>
        <v>-0.21232567900000002</v>
      </c>
      <c r="E3095" s="78">
        <f t="shared" si="146"/>
        <v>-10.413052315</v>
      </c>
      <c r="F3095" s="76" t="str">
        <f>VLOOKUP(L3095,Mapping!D:H,5,0)</f>
        <v>AUM</v>
      </c>
      <c r="G3095" s="1" t="s">
        <v>648</v>
      </c>
      <c r="H3095" s="1" t="s">
        <v>523</v>
      </c>
      <c r="I3095" s="1" t="s">
        <v>524</v>
      </c>
      <c r="J3095" s="6">
        <v>110000</v>
      </c>
      <c r="K3095" s="1" t="s">
        <v>656</v>
      </c>
      <c r="L3095" s="6">
        <v>110247</v>
      </c>
      <c r="M3095" s="2">
        <v>0</v>
      </c>
      <c r="N3095" s="1" t="s">
        <v>660</v>
      </c>
      <c r="O3095" s="1" t="s">
        <v>651</v>
      </c>
      <c r="P3095" s="2">
        <v>-102007266.36</v>
      </c>
      <c r="Q3095" s="2">
        <v>0</v>
      </c>
      <c r="R3095" s="2">
        <v>-2123256.79</v>
      </c>
      <c r="S3095" s="2">
        <v>0</v>
      </c>
      <c r="T3095" s="2">
        <v>-104130523.15000001</v>
      </c>
      <c r="U3095" s="2">
        <v>0</v>
      </c>
      <c r="V3095" s="2">
        <v>-102007266.36</v>
      </c>
      <c r="W3095" s="2">
        <v>0</v>
      </c>
      <c r="X3095" s="2">
        <v>-2123256.79</v>
      </c>
      <c r="Y3095" s="2">
        <v>0</v>
      </c>
      <c r="Z3095" s="2">
        <v>-104130523.15000001</v>
      </c>
      <c r="AA3095" s="2">
        <v>0</v>
      </c>
    </row>
    <row r="3096" spans="1:27" ht="15" customHeight="1" x14ac:dyDescent="0.25">
      <c r="A3096" s="75" t="str">
        <f t="shared" si="144"/>
        <v>LSPLUSIgnore</v>
      </c>
      <c r="B3096" s="75" t="str">
        <f>VLOOKUP(L3096,Mapping!D:F,3,0)</f>
        <v>Ignore</v>
      </c>
      <c r="C3096" s="75" t="str">
        <f>VLOOKUP(L3096,Mapping!D:G,4,0)</f>
        <v>Ignore</v>
      </c>
      <c r="D3096" s="78">
        <f t="shared" si="145"/>
        <v>0</v>
      </c>
      <c r="E3096" s="78">
        <f t="shared" si="146"/>
        <v>-226.1949726</v>
      </c>
      <c r="F3096" s="76" t="str">
        <f>VLOOKUP(L3096,Mapping!D:H,5,0)</f>
        <v>AUM</v>
      </c>
      <c r="G3096" s="1" t="s">
        <v>648</v>
      </c>
      <c r="H3096" s="1" t="s">
        <v>523</v>
      </c>
      <c r="I3096" s="1" t="s">
        <v>524</v>
      </c>
      <c r="J3096" s="6">
        <v>132000</v>
      </c>
      <c r="K3096" s="1" t="s">
        <v>661</v>
      </c>
      <c r="L3096" s="6">
        <v>110141</v>
      </c>
      <c r="M3096" s="2">
        <v>0</v>
      </c>
      <c r="N3096" s="1" t="s">
        <v>956</v>
      </c>
      <c r="O3096" s="1" t="s">
        <v>651</v>
      </c>
      <c r="P3096" s="2">
        <v>-2261949726</v>
      </c>
      <c r="Q3096" s="2">
        <v>0</v>
      </c>
      <c r="R3096" s="2">
        <v>0</v>
      </c>
      <c r="S3096" s="2">
        <v>0</v>
      </c>
      <c r="T3096" s="2">
        <v>-2261949726</v>
      </c>
      <c r="U3096" s="2">
        <v>0</v>
      </c>
      <c r="V3096" s="2">
        <v>-2261949726</v>
      </c>
      <c r="W3096" s="2">
        <v>0</v>
      </c>
      <c r="X3096" s="2">
        <v>0</v>
      </c>
      <c r="Y3096" s="2">
        <v>0</v>
      </c>
      <c r="Z3096" s="2">
        <v>-2261949726</v>
      </c>
      <c r="AA3096" s="2">
        <v>0</v>
      </c>
    </row>
    <row r="3097" spans="1:27" ht="15" customHeight="1" x14ac:dyDescent="0.25">
      <c r="A3097" s="75" t="str">
        <f t="shared" si="144"/>
        <v>LSPLUSIgnore</v>
      </c>
      <c r="B3097" s="75" t="str">
        <f>VLOOKUP(L3097,Mapping!D:F,3,0)</f>
        <v>Ignore</v>
      </c>
      <c r="C3097" s="75" t="str">
        <f>VLOOKUP(L3097,Mapping!D:G,4,0)</f>
        <v>Ignore</v>
      </c>
      <c r="D3097" s="78">
        <f t="shared" si="145"/>
        <v>0</v>
      </c>
      <c r="E3097" s="78">
        <f t="shared" si="146"/>
        <v>-201.14675176900002</v>
      </c>
      <c r="F3097" s="76" t="str">
        <f>VLOOKUP(L3097,Mapping!D:H,5,0)</f>
        <v>AUM</v>
      </c>
      <c r="G3097" s="1" t="s">
        <v>648</v>
      </c>
      <c r="H3097" s="1" t="s">
        <v>523</v>
      </c>
      <c r="I3097" s="1" t="s">
        <v>524</v>
      </c>
      <c r="J3097" s="6">
        <v>132000</v>
      </c>
      <c r="K3097" s="1" t="s">
        <v>661</v>
      </c>
      <c r="L3097" s="6">
        <v>110142</v>
      </c>
      <c r="M3097" s="2">
        <v>0</v>
      </c>
      <c r="N3097" s="1" t="s">
        <v>957</v>
      </c>
      <c r="O3097" s="1" t="s">
        <v>651</v>
      </c>
      <c r="P3097" s="2">
        <v>-2011467517.6900001</v>
      </c>
      <c r="Q3097" s="2">
        <v>0</v>
      </c>
      <c r="R3097" s="2">
        <v>0</v>
      </c>
      <c r="S3097" s="2">
        <v>0</v>
      </c>
      <c r="T3097" s="2">
        <v>-2011467517.6900001</v>
      </c>
      <c r="U3097" s="2">
        <v>0</v>
      </c>
      <c r="V3097" s="2">
        <v>-2011467517.6900001</v>
      </c>
      <c r="W3097" s="2">
        <v>0</v>
      </c>
      <c r="X3097" s="2">
        <v>0</v>
      </c>
      <c r="Y3097" s="2">
        <v>0</v>
      </c>
      <c r="Z3097" s="2">
        <v>-2011467517.6900001</v>
      </c>
      <c r="AA3097" s="2">
        <v>0</v>
      </c>
    </row>
    <row r="3098" spans="1:27" ht="15" customHeight="1" x14ac:dyDescent="0.25">
      <c r="A3098" s="75" t="str">
        <f t="shared" si="144"/>
        <v>LSPLUSIgnore</v>
      </c>
      <c r="B3098" s="75" t="str">
        <f>VLOOKUP(L3098,Mapping!D:F,3,0)</f>
        <v>Ignore</v>
      </c>
      <c r="C3098" s="75" t="str">
        <f>VLOOKUP(L3098,Mapping!D:G,4,0)</f>
        <v>Ignore</v>
      </c>
      <c r="D3098" s="78">
        <f t="shared" si="145"/>
        <v>0</v>
      </c>
      <c r="E3098" s="78">
        <f t="shared" si="146"/>
        <v>-258.75</v>
      </c>
      <c r="F3098" s="76" t="str">
        <f>VLOOKUP(L3098,Mapping!D:H,5,0)</f>
        <v>AUM</v>
      </c>
      <c r="G3098" s="1" t="s">
        <v>648</v>
      </c>
      <c r="H3098" s="1" t="s">
        <v>523</v>
      </c>
      <c r="I3098" s="1" t="s">
        <v>524</v>
      </c>
      <c r="J3098" s="6">
        <v>132000</v>
      </c>
      <c r="K3098" s="1" t="s">
        <v>661</v>
      </c>
      <c r="L3098" s="6">
        <v>132166</v>
      </c>
      <c r="M3098" s="2">
        <v>0</v>
      </c>
      <c r="N3098" s="1" t="s">
        <v>958</v>
      </c>
      <c r="O3098" s="1" t="s">
        <v>651</v>
      </c>
      <c r="P3098" s="2">
        <v>-2587500000</v>
      </c>
      <c r="Q3098" s="2">
        <v>0</v>
      </c>
      <c r="R3098" s="2">
        <v>0</v>
      </c>
      <c r="S3098" s="2">
        <v>0</v>
      </c>
      <c r="T3098" s="2">
        <v>-2587500000</v>
      </c>
      <c r="U3098" s="2">
        <v>0</v>
      </c>
      <c r="V3098" s="2">
        <v>-2587500000</v>
      </c>
      <c r="W3098" s="2">
        <v>0</v>
      </c>
      <c r="X3098" s="2">
        <v>0</v>
      </c>
      <c r="Y3098" s="2">
        <v>0</v>
      </c>
      <c r="Z3098" s="2">
        <v>-2587500000</v>
      </c>
      <c r="AA3098" s="2">
        <v>0</v>
      </c>
    </row>
    <row r="3099" spans="1:27" ht="15" customHeight="1" x14ac:dyDescent="0.25">
      <c r="A3099" s="75" t="str">
        <f t="shared" si="144"/>
        <v>LSPLUSIgnore</v>
      </c>
      <c r="B3099" s="75" t="str">
        <f>VLOOKUP(L3099,Mapping!D:F,3,0)</f>
        <v>Ignore</v>
      </c>
      <c r="C3099" s="75" t="str">
        <f>VLOOKUP(L3099,Mapping!D:G,4,0)</f>
        <v>Ignore</v>
      </c>
      <c r="D3099" s="78">
        <f t="shared" si="145"/>
        <v>0</v>
      </c>
      <c r="E3099" s="78">
        <f t="shared" si="146"/>
        <v>-20.225721387</v>
      </c>
      <c r="F3099" s="76" t="str">
        <f>VLOOKUP(L3099,Mapping!D:H,5,0)</f>
        <v>AUM</v>
      </c>
      <c r="G3099" s="1" t="s">
        <v>648</v>
      </c>
      <c r="H3099" s="1" t="s">
        <v>523</v>
      </c>
      <c r="I3099" s="1" t="s">
        <v>524</v>
      </c>
      <c r="J3099" s="6">
        <v>132000</v>
      </c>
      <c r="K3099" s="1" t="s">
        <v>661</v>
      </c>
      <c r="L3099" s="6">
        <v>132170</v>
      </c>
      <c r="M3099" s="2">
        <v>0</v>
      </c>
      <c r="N3099" s="1" t="s">
        <v>934</v>
      </c>
      <c r="O3099" s="1" t="s">
        <v>651</v>
      </c>
      <c r="P3099" s="2">
        <v>-202257213.87</v>
      </c>
      <c r="Q3099" s="2">
        <v>0</v>
      </c>
      <c r="R3099" s="2">
        <v>0</v>
      </c>
      <c r="S3099" s="2">
        <v>0</v>
      </c>
      <c r="T3099" s="2">
        <v>-202257213.87</v>
      </c>
      <c r="U3099" s="2">
        <v>0</v>
      </c>
      <c r="V3099" s="2">
        <v>-202257213.87</v>
      </c>
      <c r="W3099" s="2">
        <v>0</v>
      </c>
      <c r="X3099" s="2">
        <v>0</v>
      </c>
      <c r="Y3099" s="2">
        <v>0</v>
      </c>
      <c r="Z3099" s="2">
        <v>-202257213.87</v>
      </c>
      <c r="AA3099" s="2">
        <v>0</v>
      </c>
    </row>
    <row r="3100" spans="1:27" ht="15" customHeight="1" x14ac:dyDescent="0.25">
      <c r="A3100" s="75" t="str">
        <f t="shared" si="144"/>
        <v>LSPLUSIgnore</v>
      </c>
      <c r="B3100" s="75" t="str">
        <f>VLOOKUP(L3100,Mapping!D:F,3,0)</f>
        <v>Ignore</v>
      </c>
      <c r="C3100" s="75" t="str">
        <f>VLOOKUP(L3100,Mapping!D:G,4,0)</f>
        <v>Ignore</v>
      </c>
      <c r="D3100" s="78">
        <f t="shared" si="145"/>
        <v>3.73106E-3</v>
      </c>
      <c r="E3100" s="78">
        <f t="shared" si="146"/>
        <v>-9.5449899999999993E-4</v>
      </c>
      <c r="F3100" s="76" t="str">
        <f>VLOOKUP(L3100,Mapping!D:H,5,0)</f>
        <v>AUM</v>
      </c>
      <c r="G3100" s="1" t="s">
        <v>648</v>
      </c>
      <c r="H3100" s="1" t="s">
        <v>523</v>
      </c>
      <c r="I3100" s="1" t="s">
        <v>524</v>
      </c>
      <c r="J3100" s="6">
        <v>140000</v>
      </c>
      <c r="K3100" s="1" t="s">
        <v>665</v>
      </c>
      <c r="L3100" s="6">
        <v>140500</v>
      </c>
      <c r="M3100" s="2">
        <v>0</v>
      </c>
      <c r="N3100" s="1" t="s">
        <v>670</v>
      </c>
      <c r="O3100" s="1" t="s">
        <v>651</v>
      </c>
      <c r="P3100" s="2">
        <v>-46855.59</v>
      </c>
      <c r="Q3100" s="2">
        <v>0</v>
      </c>
      <c r="R3100" s="2">
        <v>0</v>
      </c>
      <c r="S3100" s="2">
        <v>37310.6</v>
      </c>
      <c r="T3100" s="2">
        <v>-9544.99</v>
      </c>
      <c r="U3100" s="2">
        <v>0</v>
      </c>
      <c r="V3100" s="2">
        <v>-46855.59</v>
      </c>
      <c r="W3100" s="2">
        <v>0</v>
      </c>
      <c r="X3100" s="2">
        <v>0</v>
      </c>
      <c r="Y3100" s="2">
        <v>37310.6</v>
      </c>
      <c r="Z3100" s="2">
        <v>-9544.99</v>
      </c>
      <c r="AA3100" s="2">
        <v>0</v>
      </c>
    </row>
    <row r="3101" spans="1:27" ht="15" customHeight="1" x14ac:dyDescent="0.25">
      <c r="A3101" s="75" t="str">
        <f t="shared" si="144"/>
        <v>LSPLUSIgnore</v>
      </c>
      <c r="B3101" s="75" t="str">
        <f>VLOOKUP(L3101,Mapping!D:F,3,0)</f>
        <v>Ignore</v>
      </c>
      <c r="C3101" s="75" t="str">
        <f>VLOOKUP(L3101,Mapping!D:G,4,0)</f>
        <v>Ignore</v>
      </c>
      <c r="D3101" s="78">
        <f t="shared" si="145"/>
        <v>2.2309687249999999</v>
      </c>
      <c r="E3101" s="78">
        <f t="shared" si="146"/>
        <v>-5.7144040000000002E-3</v>
      </c>
      <c r="F3101" s="76" t="str">
        <f>VLOOKUP(L3101,Mapping!D:H,5,0)</f>
        <v>AUM</v>
      </c>
      <c r="G3101" s="1" t="s">
        <v>648</v>
      </c>
      <c r="H3101" s="1" t="s">
        <v>523</v>
      </c>
      <c r="I3101" s="1" t="s">
        <v>524</v>
      </c>
      <c r="J3101" s="6">
        <v>152000</v>
      </c>
      <c r="K3101" s="1" t="s">
        <v>671</v>
      </c>
      <c r="L3101" s="6">
        <v>152120</v>
      </c>
      <c r="M3101" s="2">
        <v>0</v>
      </c>
      <c r="N3101" s="1" t="s">
        <v>672</v>
      </c>
      <c r="O3101" s="1" t="s">
        <v>651</v>
      </c>
      <c r="P3101" s="2">
        <v>-22366831.289999999</v>
      </c>
      <c r="Q3101" s="2">
        <v>0</v>
      </c>
      <c r="R3101" s="2">
        <v>0</v>
      </c>
      <c r="S3101" s="2">
        <v>22309687.25</v>
      </c>
      <c r="T3101" s="2">
        <v>-57144.04</v>
      </c>
      <c r="U3101" s="2">
        <v>0</v>
      </c>
      <c r="V3101" s="2">
        <v>-22366831.289999999</v>
      </c>
      <c r="W3101" s="2">
        <v>0</v>
      </c>
      <c r="X3101" s="2">
        <v>0</v>
      </c>
      <c r="Y3101" s="2">
        <v>22309687.25</v>
      </c>
      <c r="Z3101" s="2">
        <v>-57144.04</v>
      </c>
      <c r="AA3101" s="2">
        <v>0</v>
      </c>
    </row>
    <row r="3102" spans="1:27" ht="15" customHeight="1" x14ac:dyDescent="0.25">
      <c r="A3102" s="75" t="str">
        <f t="shared" si="144"/>
        <v>LSPLUSIgnore</v>
      </c>
      <c r="B3102" s="75" t="str">
        <f>VLOOKUP(L3102,Mapping!D:F,3,0)</f>
        <v>Ignore</v>
      </c>
      <c r="C3102" s="75" t="str">
        <f>VLOOKUP(L3102,Mapping!D:G,4,0)</f>
        <v>Ignore</v>
      </c>
      <c r="D3102" s="78">
        <f t="shared" si="145"/>
        <v>0</v>
      </c>
      <c r="E3102" s="78">
        <f t="shared" si="146"/>
        <v>-2.0699999999999999E-7</v>
      </c>
      <c r="F3102" s="76" t="str">
        <f>VLOOKUP(L3102,Mapping!D:H,5,0)</f>
        <v>AUM</v>
      </c>
      <c r="G3102" s="1" t="s">
        <v>648</v>
      </c>
      <c r="H3102" s="1" t="s">
        <v>523</v>
      </c>
      <c r="I3102" s="1" t="s">
        <v>524</v>
      </c>
      <c r="J3102" s="6">
        <v>152000</v>
      </c>
      <c r="K3102" s="1" t="s">
        <v>671</v>
      </c>
      <c r="L3102" s="6">
        <v>152232</v>
      </c>
      <c r="M3102" s="2">
        <v>0</v>
      </c>
      <c r="N3102" s="1" t="s">
        <v>675</v>
      </c>
      <c r="O3102" s="1" t="s">
        <v>651</v>
      </c>
      <c r="P3102" s="2">
        <v>-2.0699999999999998</v>
      </c>
      <c r="Q3102" s="2">
        <v>0</v>
      </c>
      <c r="R3102" s="2">
        <v>0</v>
      </c>
      <c r="S3102" s="2">
        <v>0</v>
      </c>
      <c r="T3102" s="2">
        <v>-2.0699999999999998</v>
      </c>
      <c r="U3102" s="2">
        <v>0</v>
      </c>
      <c r="V3102" s="2">
        <v>-2.0699999999999998</v>
      </c>
      <c r="W3102" s="2">
        <v>0</v>
      </c>
      <c r="X3102" s="2">
        <v>0</v>
      </c>
      <c r="Y3102" s="2">
        <v>0</v>
      </c>
      <c r="Z3102" s="2">
        <v>-2.0699999999999998</v>
      </c>
      <c r="AA3102" s="2">
        <v>0</v>
      </c>
    </row>
    <row r="3103" spans="1:27" ht="15" customHeight="1" x14ac:dyDescent="0.25">
      <c r="A3103" s="75" t="str">
        <f t="shared" si="144"/>
        <v>LSPLUSIgnore</v>
      </c>
      <c r="B3103" s="75" t="str">
        <f>VLOOKUP(L3103,Mapping!D:F,3,0)</f>
        <v>Ignore</v>
      </c>
      <c r="C3103" s="75" t="str">
        <f>VLOOKUP(L3103,Mapping!D:G,4,0)</f>
        <v>Ignore</v>
      </c>
      <c r="D3103" s="78">
        <f t="shared" si="145"/>
        <v>-1.4511000000000002E-5</v>
      </c>
      <c r="E3103" s="78">
        <f t="shared" si="146"/>
        <v>-9.4975599999999995E-4</v>
      </c>
      <c r="F3103" s="76" t="str">
        <f>VLOOKUP(L3103,Mapping!D:H,5,0)</f>
        <v>AUM</v>
      </c>
      <c r="G3103" s="1" t="s">
        <v>648</v>
      </c>
      <c r="H3103" s="1" t="s">
        <v>523</v>
      </c>
      <c r="I3103" s="1" t="s">
        <v>524</v>
      </c>
      <c r="J3103" s="6">
        <v>152000</v>
      </c>
      <c r="K3103" s="1" t="s">
        <v>671</v>
      </c>
      <c r="L3103" s="6">
        <v>152248</v>
      </c>
      <c r="M3103" s="2">
        <v>0</v>
      </c>
      <c r="N3103" s="1" t="s">
        <v>676</v>
      </c>
      <c r="O3103" s="1" t="s">
        <v>651</v>
      </c>
      <c r="P3103" s="2">
        <v>-9352.4500000000007</v>
      </c>
      <c r="Q3103" s="2">
        <v>0</v>
      </c>
      <c r="R3103" s="2">
        <v>-145.11000000000001</v>
      </c>
      <c r="S3103" s="2">
        <v>0</v>
      </c>
      <c r="T3103" s="2">
        <v>-9497.56</v>
      </c>
      <c r="U3103" s="2">
        <v>0</v>
      </c>
      <c r="V3103" s="2">
        <v>-9352.4500000000007</v>
      </c>
      <c r="W3103" s="2">
        <v>0</v>
      </c>
      <c r="X3103" s="2">
        <v>-145.11000000000001</v>
      </c>
      <c r="Y3103" s="2">
        <v>0</v>
      </c>
      <c r="Z3103" s="2">
        <v>-9497.56</v>
      </c>
      <c r="AA3103" s="2">
        <v>0</v>
      </c>
    </row>
    <row r="3104" spans="1:27" ht="15" customHeight="1" x14ac:dyDescent="0.25">
      <c r="A3104" s="75" t="str">
        <f t="shared" si="144"/>
        <v>LSPLUSIgnore</v>
      </c>
      <c r="B3104" s="75" t="str">
        <f>VLOOKUP(L3104,Mapping!D:F,3,0)</f>
        <v>Ignore</v>
      </c>
      <c r="C3104" s="75" t="str">
        <f>VLOOKUP(L3104,Mapping!D:G,4,0)</f>
        <v>Ignore</v>
      </c>
      <c r="D3104" s="78">
        <f t="shared" si="145"/>
        <v>-9.6419479999999991E-3</v>
      </c>
      <c r="E3104" s="78">
        <f t="shared" si="146"/>
        <v>3.4088455450000001</v>
      </c>
      <c r="F3104" s="76" t="str">
        <f>VLOOKUP(L3104,Mapping!D:H,5,0)</f>
        <v>AUM</v>
      </c>
      <c r="G3104" s="1" t="s">
        <v>648</v>
      </c>
      <c r="H3104" s="1" t="s">
        <v>523</v>
      </c>
      <c r="I3104" s="1" t="s">
        <v>524</v>
      </c>
      <c r="J3104" s="6">
        <v>160000</v>
      </c>
      <c r="K3104" s="1" t="s">
        <v>677</v>
      </c>
      <c r="L3104" s="6">
        <v>161100</v>
      </c>
      <c r="M3104" s="2">
        <v>0</v>
      </c>
      <c r="N3104" s="1" t="s">
        <v>811</v>
      </c>
      <c r="O3104" s="1" t="s">
        <v>651</v>
      </c>
      <c r="P3104" s="2">
        <v>0</v>
      </c>
      <c r="Q3104" s="2">
        <v>34184874.93</v>
      </c>
      <c r="R3104" s="2">
        <v>-96419.48</v>
      </c>
      <c r="S3104" s="2">
        <v>0</v>
      </c>
      <c r="T3104" s="2">
        <v>0</v>
      </c>
      <c r="U3104" s="2">
        <v>34088455.450000003</v>
      </c>
      <c r="V3104" s="2">
        <v>0</v>
      </c>
      <c r="W3104" s="2">
        <v>34184874.93</v>
      </c>
      <c r="X3104" s="2">
        <v>-96419.48</v>
      </c>
      <c r="Y3104" s="2">
        <v>0</v>
      </c>
      <c r="Z3104" s="2">
        <v>0</v>
      </c>
      <c r="AA3104" s="2">
        <v>34088455.450000003</v>
      </c>
    </row>
    <row r="3105" spans="1:27" ht="15" customHeight="1" x14ac:dyDescent="0.25">
      <c r="A3105" s="75" t="str">
        <f t="shared" si="144"/>
        <v>LSPLUSIgnore</v>
      </c>
      <c r="B3105" s="75" t="str">
        <f>VLOOKUP(L3105,Mapping!D:F,3,0)</f>
        <v>Ignore</v>
      </c>
      <c r="C3105" s="75" t="str">
        <f>VLOOKUP(L3105,Mapping!D:G,4,0)</f>
        <v>Ignore</v>
      </c>
      <c r="D3105" s="78">
        <f t="shared" si="145"/>
        <v>-2.4747886929999998</v>
      </c>
      <c r="E3105" s="78">
        <f t="shared" si="146"/>
        <v>-0.13895428899999998</v>
      </c>
      <c r="F3105" s="76" t="str">
        <f>VLOOKUP(L3105,Mapping!D:H,5,0)</f>
        <v>AUM</v>
      </c>
      <c r="G3105" s="1" t="s">
        <v>648</v>
      </c>
      <c r="H3105" s="1" t="s">
        <v>523</v>
      </c>
      <c r="I3105" s="1" t="s">
        <v>524</v>
      </c>
      <c r="J3105" s="6">
        <v>160000</v>
      </c>
      <c r="K3105" s="1" t="s">
        <v>677</v>
      </c>
      <c r="L3105" s="6">
        <v>162120</v>
      </c>
      <c r="M3105" s="2">
        <v>0</v>
      </c>
      <c r="N3105" s="1" t="s">
        <v>678</v>
      </c>
      <c r="O3105" s="1" t="s">
        <v>651</v>
      </c>
      <c r="P3105" s="2">
        <v>0</v>
      </c>
      <c r="Q3105" s="2">
        <v>23358344.039999999</v>
      </c>
      <c r="R3105" s="2">
        <v>-24747886.93</v>
      </c>
      <c r="S3105" s="2">
        <v>0</v>
      </c>
      <c r="T3105" s="2">
        <v>-1389542.89</v>
      </c>
      <c r="U3105" s="2">
        <v>0</v>
      </c>
      <c r="V3105" s="2">
        <v>0</v>
      </c>
      <c r="W3105" s="2">
        <v>23358344.039999999</v>
      </c>
      <c r="X3105" s="2">
        <v>-24747886.93</v>
      </c>
      <c r="Y3105" s="2">
        <v>0</v>
      </c>
      <c r="Z3105" s="2">
        <v>-1389542.89</v>
      </c>
      <c r="AA3105" s="2">
        <v>0</v>
      </c>
    </row>
    <row r="3106" spans="1:27" ht="15" customHeight="1" x14ac:dyDescent="0.25">
      <c r="A3106" s="75" t="str">
        <f t="shared" si="144"/>
        <v>LSPLUSIgnore</v>
      </c>
      <c r="B3106" s="75" t="str">
        <f>VLOOKUP(L3106,Mapping!D:F,3,0)</f>
        <v>Ignore</v>
      </c>
      <c r="C3106" s="75" t="str">
        <f>VLOOKUP(L3106,Mapping!D:G,4,0)</f>
        <v>Ignore</v>
      </c>
      <c r="D3106" s="78">
        <f t="shared" si="145"/>
        <v>-7.5574483670000001</v>
      </c>
      <c r="E3106" s="78">
        <f t="shared" si="146"/>
        <v>-39.616752085000002</v>
      </c>
      <c r="F3106" s="76" t="str">
        <f>VLOOKUP(L3106,Mapping!D:H,5,0)</f>
        <v>AUM</v>
      </c>
      <c r="G3106" s="1" t="s">
        <v>648</v>
      </c>
      <c r="H3106" s="1" t="s">
        <v>523</v>
      </c>
      <c r="I3106" s="1" t="s">
        <v>524</v>
      </c>
      <c r="J3106" s="6">
        <v>160000</v>
      </c>
      <c r="K3106" s="1" t="s">
        <v>677</v>
      </c>
      <c r="L3106" s="6">
        <v>165100</v>
      </c>
      <c r="M3106" s="2">
        <v>0</v>
      </c>
      <c r="N3106" s="1" t="s">
        <v>923</v>
      </c>
      <c r="O3106" s="1" t="s">
        <v>651</v>
      </c>
      <c r="P3106" s="2">
        <v>-320593037.18000001</v>
      </c>
      <c r="Q3106" s="2">
        <v>0</v>
      </c>
      <c r="R3106" s="2">
        <v>-75574483.670000002</v>
      </c>
      <c r="S3106" s="2">
        <v>0</v>
      </c>
      <c r="T3106" s="2">
        <v>-396167520.85000002</v>
      </c>
      <c r="U3106" s="2">
        <v>0</v>
      </c>
      <c r="V3106" s="2">
        <v>-320593037.18000001</v>
      </c>
      <c r="W3106" s="2">
        <v>0</v>
      </c>
      <c r="X3106" s="2">
        <v>-75574483.670000002</v>
      </c>
      <c r="Y3106" s="2">
        <v>0</v>
      </c>
      <c r="Z3106" s="2">
        <v>-396167520.85000002</v>
      </c>
      <c r="AA3106" s="2">
        <v>0</v>
      </c>
    </row>
    <row r="3107" spans="1:27" ht="15" customHeight="1" x14ac:dyDescent="0.25">
      <c r="A3107" s="75" t="str">
        <f t="shared" si="144"/>
        <v>LSPLUSIgnore</v>
      </c>
      <c r="B3107" s="75" t="str">
        <f>VLOOKUP(L3107,Mapping!D:F,3,0)</f>
        <v>Ignore</v>
      </c>
      <c r="C3107" s="75" t="str">
        <f>VLOOKUP(L3107,Mapping!D:G,4,0)</f>
        <v>Ignore</v>
      </c>
      <c r="D3107" s="78">
        <f t="shared" si="145"/>
        <v>-2.9711000000000001E-5</v>
      </c>
      <c r="E3107" s="78">
        <f t="shared" si="146"/>
        <v>9.2427000000000001E-5</v>
      </c>
      <c r="F3107" s="76" t="str">
        <f>VLOOKUP(L3107,Mapping!D:H,5,0)</f>
        <v>AUM</v>
      </c>
      <c r="G3107" s="1" t="s">
        <v>648</v>
      </c>
      <c r="H3107" s="1" t="s">
        <v>523</v>
      </c>
      <c r="I3107" s="1" t="s">
        <v>524</v>
      </c>
      <c r="J3107" s="6">
        <v>212000</v>
      </c>
      <c r="K3107" s="1" t="s">
        <v>681</v>
      </c>
      <c r="L3107" s="6">
        <v>212252</v>
      </c>
      <c r="M3107" s="2">
        <v>0</v>
      </c>
      <c r="N3107" s="1" t="s">
        <v>697</v>
      </c>
      <c r="O3107" s="1" t="s">
        <v>651</v>
      </c>
      <c r="P3107" s="2">
        <v>0</v>
      </c>
      <c r="Q3107" s="2">
        <v>1221.3800000000001</v>
      </c>
      <c r="R3107" s="2">
        <v>-297.11</v>
      </c>
      <c r="S3107" s="2">
        <v>0</v>
      </c>
      <c r="T3107" s="2">
        <v>0</v>
      </c>
      <c r="U3107" s="2">
        <v>924.27</v>
      </c>
      <c r="V3107" s="2">
        <v>0</v>
      </c>
      <c r="W3107" s="2">
        <v>1221.3800000000001</v>
      </c>
      <c r="X3107" s="2">
        <v>-297.11</v>
      </c>
      <c r="Y3107" s="2">
        <v>0</v>
      </c>
      <c r="Z3107" s="2">
        <v>0</v>
      </c>
      <c r="AA3107" s="2">
        <v>924.27</v>
      </c>
    </row>
    <row r="3108" spans="1:27" ht="15" customHeight="1" x14ac:dyDescent="0.25">
      <c r="A3108" s="75" t="str">
        <f t="shared" si="144"/>
        <v>LSPLUSIgnore</v>
      </c>
      <c r="B3108" s="75" t="str">
        <f>VLOOKUP(L3108,Mapping!D:F,3,0)</f>
        <v>Ignore</v>
      </c>
      <c r="C3108" s="75" t="str">
        <f>VLOOKUP(L3108,Mapping!D:G,4,0)</f>
        <v>Ignore</v>
      </c>
      <c r="D3108" s="78">
        <f t="shared" si="145"/>
        <v>0</v>
      </c>
      <c r="E3108" s="78">
        <f t="shared" si="146"/>
        <v>686.09172436899996</v>
      </c>
      <c r="F3108" s="76" t="str">
        <f>VLOOKUP(L3108,Mapping!D:H,5,0)</f>
        <v>AUM</v>
      </c>
      <c r="G3108" s="1" t="s">
        <v>648</v>
      </c>
      <c r="H3108" s="1" t="s">
        <v>523</v>
      </c>
      <c r="I3108" s="1" t="s">
        <v>524</v>
      </c>
      <c r="J3108" s="6">
        <v>220000</v>
      </c>
      <c r="K3108" s="1" t="s">
        <v>705</v>
      </c>
      <c r="L3108" s="6">
        <v>210165</v>
      </c>
      <c r="M3108" s="2">
        <v>0</v>
      </c>
      <c r="N3108" s="1" t="s">
        <v>960</v>
      </c>
      <c r="O3108" s="1" t="s">
        <v>651</v>
      </c>
      <c r="P3108" s="2">
        <v>0</v>
      </c>
      <c r="Q3108" s="2">
        <v>6860917243.6899996</v>
      </c>
      <c r="R3108" s="2">
        <v>0</v>
      </c>
      <c r="S3108" s="2">
        <v>0</v>
      </c>
      <c r="T3108" s="2">
        <v>0</v>
      </c>
      <c r="U3108" s="2">
        <v>6860917243.6899996</v>
      </c>
      <c r="V3108" s="2">
        <v>0</v>
      </c>
      <c r="W3108" s="2">
        <v>6860917243.6899996</v>
      </c>
      <c r="X3108" s="2">
        <v>0</v>
      </c>
      <c r="Y3108" s="2">
        <v>0</v>
      </c>
      <c r="Z3108" s="2">
        <v>0</v>
      </c>
      <c r="AA3108" s="2">
        <v>6860917243.6899996</v>
      </c>
    </row>
    <row r="3109" spans="1:27" ht="15" customHeight="1" x14ac:dyDescent="0.25">
      <c r="A3109" s="75" t="str">
        <f t="shared" si="144"/>
        <v>LSPLUSIgnore</v>
      </c>
      <c r="B3109" s="75" t="str">
        <f>VLOOKUP(L3109,Mapping!D:F,3,0)</f>
        <v>Ignore</v>
      </c>
      <c r="C3109" s="75" t="str">
        <f>VLOOKUP(L3109,Mapping!D:G,4,0)</f>
        <v>Ignore</v>
      </c>
      <c r="D3109" s="78">
        <f t="shared" si="145"/>
        <v>0</v>
      </c>
      <c r="E3109" s="78">
        <f t="shared" si="146"/>
        <v>20.225721205000003</v>
      </c>
      <c r="F3109" s="76" t="str">
        <f>VLOOKUP(L3109,Mapping!D:H,5,0)</f>
        <v>AUM</v>
      </c>
      <c r="G3109" s="1" t="s">
        <v>648</v>
      </c>
      <c r="H3109" s="1" t="s">
        <v>523</v>
      </c>
      <c r="I3109" s="1" t="s">
        <v>524</v>
      </c>
      <c r="J3109" s="6">
        <v>220000</v>
      </c>
      <c r="K3109" s="1" t="s">
        <v>705</v>
      </c>
      <c r="L3109" s="6">
        <v>210167</v>
      </c>
      <c r="M3109" s="2">
        <v>0</v>
      </c>
      <c r="N3109" s="1" t="s">
        <v>961</v>
      </c>
      <c r="O3109" s="1" t="s">
        <v>651</v>
      </c>
      <c r="P3109" s="2">
        <v>0</v>
      </c>
      <c r="Q3109" s="2">
        <v>202257212.05000001</v>
      </c>
      <c r="R3109" s="2">
        <v>0</v>
      </c>
      <c r="S3109" s="2">
        <v>0</v>
      </c>
      <c r="T3109" s="2">
        <v>0</v>
      </c>
      <c r="U3109" s="2">
        <v>202257212.05000001</v>
      </c>
      <c r="V3109" s="2">
        <v>0</v>
      </c>
      <c r="W3109" s="2">
        <v>202257212.05000001</v>
      </c>
      <c r="X3109" s="2">
        <v>0</v>
      </c>
      <c r="Y3109" s="2">
        <v>0</v>
      </c>
      <c r="Z3109" s="2">
        <v>0</v>
      </c>
      <c r="AA3109" s="2">
        <v>202257212.05000001</v>
      </c>
    </row>
    <row r="3110" spans="1:27" ht="15" customHeight="1" x14ac:dyDescent="0.25">
      <c r="A3110" s="75" t="str">
        <f t="shared" si="144"/>
        <v>LSPLUS1.2</v>
      </c>
      <c r="B3110" s="75">
        <f>VLOOKUP(L3110,Mapping!D:F,3,0)</f>
        <v>1.2</v>
      </c>
      <c r="C3110" s="75" t="str">
        <f>VLOOKUP(L3110,Mapping!D:G,4,0)</f>
        <v>Ignore</v>
      </c>
      <c r="D3110" s="78">
        <f t="shared" si="145"/>
        <v>0</v>
      </c>
      <c r="E3110" s="78">
        <f t="shared" si="146"/>
        <v>139.83369847500001</v>
      </c>
      <c r="F3110" s="76">
        <f>VLOOKUP(L3110,Mapping!D:H,5,0)</f>
        <v>0</v>
      </c>
      <c r="G3110" s="1" t="s">
        <v>648</v>
      </c>
      <c r="H3110" s="1" t="s">
        <v>523</v>
      </c>
      <c r="I3110" s="1" t="s">
        <v>524</v>
      </c>
      <c r="J3110" s="6">
        <v>301000</v>
      </c>
      <c r="K3110" s="1" t="s">
        <v>710</v>
      </c>
      <c r="L3110" s="6">
        <v>310000</v>
      </c>
      <c r="M3110" s="2">
        <v>0</v>
      </c>
      <c r="N3110" s="1" t="s">
        <v>711</v>
      </c>
      <c r="O3110" s="1" t="s">
        <v>651</v>
      </c>
      <c r="P3110" s="2">
        <v>0</v>
      </c>
      <c r="Q3110" s="2">
        <v>1398336984.75</v>
      </c>
      <c r="R3110" s="2">
        <v>0</v>
      </c>
      <c r="S3110" s="2">
        <v>0</v>
      </c>
      <c r="T3110" s="2">
        <v>0</v>
      </c>
      <c r="U3110" s="2">
        <v>1398336984.75</v>
      </c>
      <c r="V3110" s="2">
        <v>0</v>
      </c>
      <c r="W3110" s="2">
        <v>1398336984.75</v>
      </c>
      <c r="X3110" s="2">
        <v>0</v>
      </c>
      <c r="Y3110" s="2">
        <v>0</v>
      </c>
      <c r="Z3110" s="2">
        <v>0</v>
      </c>
      <c r="AA3110" s="2">
        <v>1398336984.75</v>
      </c>
    </row>
    <row r="3111" spans="1:27" ht="15" customHeight="1" x14ac:dyDescent="0.25">
      <c r="A3111" s="75" t="str">
        <f t="shared" si="144"/>
        <v>LSPLUSIgnore</v>
      </c>
      <c r="B3111" s="75" t="str">
        <f>VLOOKUP(L3111,Mapping!D:F,3,0)</f>
        <v>Ignore</v>
      </c>
      <c r="C3111" s="75" t="str">
        <f>VLOOKUP(L3111,Mapping!D:G,4,0)</f>
        <v>Ignore</v>
      </c>
      <c r="D3111" s="78">
        <f t="shared" si="145"/>
        <v>0</v>
      </c>
      <c r="E3111" s="78">
        <f t="shared" si="146"/>
        <v>-435.23512347500002</v>
      </c>
      <c r="F3111" s="76">
        <f>VLOOKUP(L3111,Mapping!D:H,5,0)</f>
        <v>0</v>
      </c>
      <c r="G3111" s="1" t="s">
        <v>648</v>
      </c>
      <c r="H3111" s="1" t="s">
        <v>523</v>
      </c>
      <c r="I3111" s="1" t="s">
        <v>524</v>
      </c>
      <c r="J3111" s="6">
        <v>303000</v>
      </c>
      <c r="K3111" s="1" t="s">
        <v>712</v>
      </c>
      <c r="L3111" s="6">
        <v>303207</v>
      </c>
      <c r="M3111" s="2">
        <v>0</v>
      </c>
      <c r="N3111" s="1" t="s">
        <v>821</v>
      </c>
      <c r="O3111" s="1" t="s">
        <v>651</v>
      </c>
      <c r="P3111" s="2">
        <v>-4352351234.75</v>
      </c>
      <c r="Q3111" s="2">
        <v>0</v>
      </c>
      <c r="R3111" s="2">
        <v>0</v>
      </c>
      <c r="S3111" s="2">
        <v>0</v>
      </c>
      <c r="T3111" s="2">
        <v>-4352351234.75</v>
      </c>
      <c r="U3111" s="2">
        <v>0</v>
      </c>
      <c r="V3111" s="2">
        <v>-4352351234.75</v>
      </c>
      <c r="W3111" s="2">
        <v>0</v>
      </c>
      <c r="X3111" s="2">
        <v>0</v>
      </c>
      <c r="Y3111" s="2">
        <v>0</v>
      </c>
      <c r="Z3111" s="2">
        <v>-4352351234.75</v>
      </c>
      <c r="AA3111" s="2">
        <v>0</v>
      </c>
    </row>
    <row r="3112" spans="1:27" ht="15" customHeight="1" x14ac:dyDescent="0.25">
      <c r="A3112" s="75" t="str">
        <f t="shared" si="144"/>
        <v>LSPLUSIgnore</v>
      </c>
      <c r="B3112" s="75" t="str">
        <f>VLOOKUP(L3112,Mapping!D:F,3,0)</f>
        <v>Ignore</v>
      </c>
      <c r="C3112" s="75" t="str">
        <f>VLOOKUP(L3112,Mapping!D:G,4,0)</f>
        <v>Ignore</v>
      </c>
      <c r="D3112" s="78">
        <f t="shared" si="145"/>
        <v>0</v>
      </c>
      <c r="E3112" s="78">
        <f t="shared" si="146"/>
        <v>575.78756583799998</v>
      </c>
      <c r="F3112" s="76">
        <f>VLOOKUP(L3112,Mapping!D:H,5,0)</f>
        <v>0</v>
      </c>
      <c r="G3112" s="1" t="s">
        <v>648</v>
      </c>
      <c r="H3112" s="1" t="s">
        <v>523</v>
      </c>
      <c r="I3112" s="1" t="s">
        <v>524</v>
      </c>
      <c r="J3112" s="6">
        <v>303000</v>
      </c>
      <c r="K3112" s="1" t="s">
        <v>712</v>
      </c>
      <c r="L3112" s="6">
        <v>390000</v>
      </c>
      <c r="M3112" s="2">
        <v>0</v>
      </c>
      <c r="N3112" s="1" t="s">
        <v>717</v>
      </c>
      <c r="O3112" s="1" t="s">
        <v>651</v>
      </c>
      <c r="P3112" s="2">
        <v>0</v>
      </c>
      <c r="Q3112" s="2">
        <v>5757875658.3800001</v>
      </c>
      <c r="R3112" s="2">
        <v>0</v>
      </c>
      <c r="S3112" s="2">
        <v>0</v>
      </c>
      <c r="T3112" s="2">
        <v>0</v>
      </c>
      <c r="U3112" s="2">
        <v>5757875658.3800001</v>
      </c>
      <c r="V3112" s="2">
        <v>0</v>
      </c>
      <c r="W3112" s="2">
        <v>5757875658.3800001</v>
      </c>
      <c r="X3112" s="2">
        <v>0</v>
      </c>
      <c r="Y3112" s="2">
        <v>0</v>
      </c>
      <c r="Z3112" s="2">
        <v>0</v>
      </c>
      <c r="AA3112" s="2">
        <v>5757875658.3800001</v>
      </c>
    </row>
    <row r="3113" spans="1:27" ht="15" customHeight="1" x14ac:dyDescent="0.25">
      <c r="A3113" s="75" t="str">
        <f t="shared" si="144"/>
        <v>LSPLUSIgnore</v>
      </c>
      <c r="B3113" s="75" t="str">
        <f>VLOOKUP(L3113,Mapping!D:F,3,0)</f>
        <v>Ignore</v>
      </c>
      <c r="C3113" s="75" t="str">
        <f>VLOOKUP(L3113,Mapping!D:G,4,0)</f>
        <v>Ignore</v>
      </c>
      <c r="D3113" s="78">
        <f t="shared" si="145"/>
        <v>9.6419479999999991E-3</v>
      </c>
      <c r="E3113" s="78">
        <f t="shared" si="146"/>
        <v>-3.4088455450000001</v>
      </c>
      <c r="F3113" s="76">
        <f>VLOOKUP(L3113,Mapping!D:H,5,0)</f>
        <v>0</v>
      </c>
      <c r="G3113" s="1" t="s">
        <v>648</v>
      </c>
      <c r="H3113" s="1" t="s">
        <v>523</v>
      </c>
      <c r="I3113" s="1" t="s">
        <v>524</v>
      </c>
      <c r="J3113" s="6">
        <v>430000</v>
      </c>
      <c r="K3113" s="1" t="s">
        <v>729</v>
      </c>
      <c r="L3113" s="6">
        <v>431100</v>
      </c>
      <c r="M3113" s="2">
        <v>0</v>
      </c>
      <c r="N3113" s="1" t="s">
        <v>813</v>
      </c>
      <c r="O3113" s="1" t="s">
        <v>651</v>
      </c>
      <c r="P3113" s="2">
        <v>-34184874.93</v>
      </c>
      <c r="Q3113" s="2">
        <v>0</v>
      </c>
      <c r="R3113" s="2">
        <v>0</v>
      </c>
      <c r="S3113" s="2">
        <v>96419.48</v>
      </c>
      <c r="T3113" s="2">
        <v>-34088455.450000003</v>
      </c>
      <c r="U3113" s="2">
        <v>0</v>
      </c>
      <c r="V3113" s="2">
        <v>-34184874.93</v>
      </c>
      <c r="W3113" s="2">
        <v>0</v>
      </c>
      <c r="X3113" s="2">
        <v>0</v>
      </c>
      <c r="Y3113" s="2">
        <v>96419.48</v>
      </c>
      <c r="Z3113" s="2">
        <v>-34088455.450000003</v>
      </c>
      <c r="AA3113" s="2">
        <v>0</v>
      </c>
    </row>
    <row r="3114" spans="1:27" ht="15" customHeight="1" x14ac:dyDescent="0.25">
      <c r="A3114" s="75" t="str">
        <f t="shared" si="144"/>
        <v>LSPLUSIgnore</v>
      </c>
      <c r="B3114" s="75" t="str">
        <f>VLOOKUP(L3114,Mapping!D:F,3,0)</f>
        <v>Ignore</v>
      </c>
      <c r="C3114" s="75" t="str">
        <f>VLOOKUP(L3114,Mapping!D:G,4,0)</f>
        <v>Ignore</v>
      </c>
      <c r="D3114" s="78">
        <f t="shared" si="145"/>
        <v>2.4747886929999998</v>
      </c>
      <c r="E3114" s="78">
        <f t="shared" si="146"/>
        <v>0.13895428899999998</v>
      </c>
      <c r="F3114" s="76">
        <f>VLOOKUP(L3114,Mapping!D:H,5,0)</f>
        <v>0</v>
      </c>
      <c r="G3114" s="1" t="s">
        <v>648</v>
      </c>
      <c r="H3114" s="1" t="s">
        <v>523</v>
      </c>
      <c r="I3114" s="1" t="s">
        <v>524</v>
      </c>
      <c r="J3114" s="6">
        <v>430000</v>
      </c>
      <c r="K3114" s="1" t="s">
        <v>729</v>
      </c>
      <c r="L3114" s="6">
        <v>432120</v>
      </c>
      <c r="M3114" s="2">
        <v>0</v>
      </c>
      <c r="N3114" s="1" t="s">
        <v>730</v>
      </c>
      <c r="O3114" s="1" t="s">
        <v>651</v>
      </c>
      <c r="P3114" s="2">
        <v>-23358344.039999999</v>
      </c>
      <c r="Q3114" s="2">
        <v>0</v>
      </c>
      <c r="R3114" s="2">
        <v>0</v>
      </c>
      <c r="S3114" s="2">
        <v>24747886.93</v>
      </c>
      <c r="T3114" s="2">
        <v>0</v>
      </c>
      <c r="U3114" s="2">
        <v>1389542.89</v>
      </c>
      <c r="V3114" s="2">
        <v>-23358344.039999999</v>
      </c>
      <c r="W3114" s="2">
        <v>0</v>
      </c>
      <c r="X3114" s="2">
        <v>0</v>
      </c>
      <c r="Y3114" s="2">
        <v>24747886.93</v>
      </c>
      <c r="Z3114" s="2">
        <v>0</v>
      </c>
      <c r="AA3114" s="2">
        <v>1389542.89</v>
      </c>
    </row>
    <row r="3115" spans="1:27" ht="15" customHeight="1" x14ac:dyDescent="0.25">
      <c r="A3115" s="75" t="str">
        <f t="shared" si="144"/>
        <v>LSPLUSIgnore</v>
      </c>
      <c r="B3115" s="75" t="str">
        <f>VLOOKUP(L3115,Mapping!D:F,3,0)</f>
        <v>Ignore</v>
      </c>
      <c r="C3115" s="75" t="str">
        <f>VLOOKUP(L3115,Mapping!D:G,4,0)</f>
        <v>Ignore</v>
      </c>
      <c r="D3115" s="78">
        <f t="shared" si="145"/>
        <v>7.5574483670000001</v>
      </c>
      <c r="E3115" s="78">
        <f t="shared" si="146"/>
        <v>39.616752085000002</v>
      </c>
      <c r="F3115" s="76">
        <f>VLOOKUP(L3115,Mapping!D:H,5,0)</f>
        <v>0</v>
      </c>
      <c r="G3115" s="1" t="s">
        <v>648</v>
      </c>
      <c r="H3115" s="1" t="s">
        <v>523</v>
      </c>
      <c r="I3115" s="1" t="s">
        <v>524</v>
      </c>
      <c r="J3115" s="6">
        <v>430000</v>
      </c>
      <c r="K3115" s="1" t="s">
        <v>729</v>
      </c>
      <c r="L3115" s="6">
        <v>435100</v>
      </c>
      <c r="M3115" s="2">
        <v>0</v>
      </c>
      <c r="N3115" s="1" t="s">
        <v>924</v>
      </c>
      <c r="O3115" s="1" t="s">
        <v>651</v>
      </c>
      <c r="P3115" s="2">
        <v>0</v>
      </c>
      <c r="Q3115" s="2">
        <v>320593037.18000001</v>
      </c>
      <c r="R3115" s="2">
        <v>0</v>
      </c>
      <c r="S3115" s="2">
        <v>75574483.670000002</v>
      </c>
      <c r="T3115" s="2">
        <v>0</v>
      </c>
      <c r="U3115" s="2">
        <v>396167520.85000002</v>
      </c>
      <c r="V3115" s="2">
        <v>0</v>
      </c>
      <c r="W3115" s="2">
        <v>320593037.18000001</v>
      </c>
      <c r="X3115" s="2">
        <v>0</v>
      </c>
      <c r="Y3115" s="2">
        <v>75574483.670000002</v>
      </c>
      <c r="Z3115" s="2">
        <v>0</v>
      </c>
      <c r="AA3115" s="2">
        <v>396167520.85000002</v>
      </c>
    </row>
    <row r="3116" spans="1:27" ht="15" customHeight="1" x14ac:dyDescent="0.25">
      <c r="A3116" s="75" t="str">
        <f t="shared" si="144"/>
        <v>LSPLUS5.2</v>
      </c>
      <c r="B3116" s="75">
        <f>VLOOKUP(L3116,Mapping!D:F,3,0)</f>
        <v>5.2</v>
      </c>
      <c r="C3116" s="75" t="str">
        <f>VLOOKUP(L3116,Mapping!D:G,4,0)</f>
        <v>Ignore</v>
      </c>
      <c r="D3116" s="78">
        <f t="shared" si="145"/>
        <v>2.1573531749999999</v>
      </c>
      <c r="E3116" s="78">
        <f t="shared" si="146"/>
        <v>2.1573531749999999</v>
      </c>
      <c r="F3116" s="76">
        <f>VLOOKUP(L3116,Mapping!D:H,5,0)</f>
        <v>0</v>
      </c>
      <c r="G3116" s="1" t="s">
        <v>648</v>
      </c>
      <c r="H3116" s="1" t="s">
        <v>523</v>
      </c>
      <c r="I3116" s="1" t="s">
        <v>524</v>
      </c>
      <c r="J3116" s="6">
        <v>450000</v>
      </c>
      <c r="K3116" s="1" t="s">
        <v>733</v>
      </c>
      <c r="L3116" s="6">
        <v>452120</v>
      </c>
      <c r="M3116" s="2">
        <v>0</v>
      </c>
      <c r="N3116" s="1" t="s">
        <v>736</v>
      </c>
      <c r="O3116" s="1" t="s">
        <v>651</v>
      </c>
      <c r="P3116" s="2">
        <v>0</v>
      </c>
      <c r="Q3116" s="2">
        <v>0</v>
      </c>
      <c r="R3116" s="2">
        <v>0</v>
      </c>
      <c r="S3116" s="2">
        <v>21573531.75</v>
      </c>
      <c r="T3116" s="2">
        <v>0</v>
      </c>
      <c r="U3116" s="2">
        <v>21573531.75</v>
      </c>
      <c r="V3116" s="2">
        <v>0</v>
      </c>
      <c r="W3116" s="2">
        <v>0</v>
      </c>
      <c r="X3116" s="2">
        <v>0</v>
      </c>
      <c r="Y3116" s="2">
        <v>21573531.75</v>
      </c>
      <c r="Z3116" s="2">
        <v>0</v>
      </c>
      <c r="AA3116" s="2">
        <v>21573531.75</v>
      </c>
    </row>
    <row r="3117" spans="1:27" ht="15" customHeight="1" x14ac:dyDescent="0.25">
      <c r="A3117" s="75" t="str">
        <f t="shared" si="144"/>
        <v>LSPLUS5.2</v>
      </c>
      <c r="B3117" s="75">
        <f>VLOOKUP(L3117,Mapping!D:F,3,0)</f>
        <v>5.2</v>
      </c>
      <c r="C3117" s="75" t="str">
        <f>VLOOKUP(L3117,Mapping!D:G,4,0)</f>
        <v>Ignore</v>
      </c>
      <c r="D3117" s="78">
        <f t="shared" si="145"/>
        <v>9.2688099999999995E-4</v>
      </c>
      <c r="E3117" s="78">
        <f t="shared" si="146"/>
        <v>9.2688099999999995E-4</v>
      </c>
      <c r="F3117" s="76">
        <f>VLOOKUP(L3117,Mapping!D:H,5,0)</f>
        <v>0</v>
      </c>
      <c r="G3117" s="1" t="s">
        <v>648</v>
      </c>
      <c r="H3117" s="1" t="s">
        <v>523</v>
      </c>
      <c r="I3117" s="1" t="s">
        <v>524</v>
      </c>
      <c r="J3117" s="6">
        <v>450000</v>
      </c>
      <c r="K3117" s="1" t="s">
        <v>733</v>
      </c>
      <c r="L3117" s="6">
        <v>452230</v>
      </c>
      <c r="M3117" s="2">
        <v>0</v>
      </c>
      <c r="N3117" s="1" t="s">
        <v>740</v>
      </c>
      <c r="O3117" s="1" t="s">
        <v>651</v>
      </c>
      <c r="P3117" s="2">
        <v>0</v>
      </c>
      <c r="Q3117" s="2">
        <v>0</v>
      </c>
      <c r="R3117" s="2">
        <v>0</v>
      </c>
      <c r="S3117" s="2">
        <v>9268.81</v>
      </c>
      <c r="T3117" s="2">
        <v>0</v>
      </c>
      <c r="U3117" s="2">
        <v>9268.81</v>
      </c>
      <c r="V3117" s="2">
        <v>0</v>
      </c>
      <c r="W3117" s="2">
        <v>0</v>
      </c>
      <c r="X3117" s="2">
        <v>0</v>
      </c>
      <c r="Y3117" s="2">
        <v>9268.81</v>
      </c>
      <c r="Z3117" s="2">
        <v>0</v>
      </c>
      <c r="AA3117" s="2">
        <v>9268.81</v>
      </c>
    </row>
    <row r="3118" spans="1:27" ht="15" customHeight="1" x14ac:dyDescent="0.25">
      <c r="A3118" s="75" t="str">
        <f t="shared" si="144"/>
        <v>LSPLUS5.2</v>
      </c>
      <c r="B3118" s="75">
        <f>VLOOKUP(L3118,Mapping!D:F,3,0)</f>
        <v>5.2</v>
      </c>
      <c r="C3118" s="75" t="str">
        <f>VLOOKUP(L3118,Mapping!D:G,4,0)</f>
        <v>Ignore</v>
      </c>
      <c r="D3118" s="78">
        <f t="shared" si="145"/>
        <v>0.16575431699999998</v>
      </c>
      <c r="E3118" s="78">
        <f t="shared" si="146"/>
        <v>0.16575431699999998</v>
      </c>
      <c r="F3118" s="76">
        <f>VLOOKUP(L3118,Mapping!D:H,5,0)</f>
        <v>0</v>
      </c>
      <c r="G3118" s="1" t="s">
        <v>648</v>
      </c>
      <c r="H3118" s="1" t="s">
        <v>523</v>
      </c>
      <c r="I3118" s="1" t="s">
        <v>524</v>
      </c>
      <c r="J3118" s="6">
        <v>450000</v>
      </c>
      <c r="K3118" s="1" t="s">
        <v>733</v>
      </c>
      <c r="L3118" s="6">
        <v>452247</v>
      </c>
      <c r="M3118" s="2">
        <v>0</v>
      </c>
      <c r="N3118" s="1" t="s">
        <v>741</v>
      </c>
      <c r="O3118" s="1" t="s">
        <v>651</v>
      </c>
      <c r="P3118" s="2">
        <v>0</v>
      </c>
      <c r="Q3118" s="2">
        <v>0</v>
      </c>
      <c r="R3118" s="2">
        <v>0</v>
      </c>
      <c r="S3118" s="2">
        <v>1657543.17</v>
      </c>
      <c r="T3118" s="2">
        <v>0</v>
      </c>
      <c r="U3118" s="2">
        <v>1657543.17</v>
      </c>
      <c r="V3118" s="2">
        <v>0</v>
      </c>
      <c r="W3118" s="2">
        <v>0</v>
      </c>
      <c r="X3118" s="2">
        <v>0</v>
      </c>
      <c r="Y3118" s="2">
        <v>1657543.17</v>
      </c>
      <c r="Z3118" s="2">
        <v>0</v>
      </c>
      <c r="AA3118" s="2">
        <v>1657543.17</v>
      </c>
    </row>
    <row r="3119" spans="1:27" ht="15" customHeight="1" x14ac:dyDescent="0.25">
      <c r="A3119" s="75" t="str">
        <f t="shared" si="144"/>
        <v>LSPLUS5.3</v>
      </c>
      <c r="B3119" s="75">
        <f>VLOOKUP(L3119,Mapping!D:F,3,0)</f>
        <v>5.3</v>
      </c>
      <c r="C3119" s="75" t="str">
        <f>VLOOKUP(L3119,Mapping!D:G,4,0)</f>
        <v>Ignore</v>
      </c>
      <c r="D3119" s="78">
        <f t="shared" si="145"/>
        <v>-1.188625</v>
      </c>
      <c r="E3119" s="78">
        <f t="shared" si="146"/>
        <v>-1.188625</v>
      </c>
      <c r="F3119" s="76">
        <f>VLOOKUP(L3119,Mapping!D:H,5,0)</f>
        <v>0</v>
      </c>
      <c r="G3119" s="1" t="s">
        <v>648</v>
      </c>
      <c r="H3119" s="1" t="s">
        <v>523</v>
      </c>
      <c r="I3119" s="1" t="s">
        <v>524</v>
      </c>
      <c r="J3119" s="6">
        <v>510000</v>
      </c>
      <c r="K3119" s="1" t="s">
        <v>745</v>
      </c>
      <c r="L3119" s="6">
        <v>512120</v>
      </c>
      <c r="M3119" s="2">
        <v>0</v>
      </c>
      <c r="N3119" s="1" t="s">
        <v>746</v>
      </c>
      <c r="O3119" s="1" t="s">
        <v>651</v>
      </c>
      <c r="P3119" s="2">
        <v>0</v>
      </c>
      <c r="Q3119" s="2">
        <v>0</v>
      </c>
      <c r="R3119" s="2">
        <v>-11886250</v>
      </c>
      <c r="S3119" s="2">
        <v>0</v>
      </c>
      <c r="T3119" s="2">
        <v>-11886250</v>
      </c>
      <c r="U3119" s="2">
        <v>0</v>
      </c>
      <c r="V3119" s="2">
        <v>0</v>
      </c>
      <c r="W3119" s="2">
        <v>0</v>
      </c>
      <c r="X3119" s="2">
        <v>-11886250</v>
      </c>
      <c r="Y3119" s="2">
        <v>0</v>
      </c>
      <c r="Z3119" s="2">
        <v>-11886250</v>
      </c>
      <c r="AA3119" s="2">
        <v>0</v>
      </c>
    </row>
    <row r="3120" spans="1:27" ht="15" customHeight="1" x14ac:dyDescent="0.25">
      <c r="A3120" s="75" t="str">
        <f t="shared" si="144"/>
        <v>LSPLUS6.3</v>
      </c>
      <c r="B3120" s="75">
        <f>VLOOKUP(L3120,Mapping!D:F,3,0)</f>
        <v>6.3</v>
      </c>
      <c r="C3120" s="75" t="str">
        <f>VLOOKUP(L3120,Mapping!D:G,4,0)</f>
        <v>Mirror</v>
      </c>
      <c r="D3120" s="78">
        <f t="shared" si="145"/>
        <v>-8.8500000000000002E-3</v>
      </c>
      <c r="E3120" s="78">
        <f t="shared" si="146"/>
        <v>-8.8500000000000002E-3</v>
      </c>
      <c r="F3120" s="76">
        <f>VLOOKUP(L3120,Mapping!D:H,5,0)</f>
        <v>0</v>
      </c>
      <c r="G3120" s="1" t="s">
        <v>648</v>
      </c>
      <c r="H3120" s="1" t="s">
        <v>523</v>
      </c>
      <c r="I3120" s="1" t="s">
        <v>524</v>
      </c>
      <c r="J3120" s="6">
        <v>550000</v>
      </c>
      <c r="K3120" s="1" t="s">
        <v>752</v>
      </c>
      <c r="L3120" s="6">
        <v>553105</v>
      </c>
      <c r="M3120" s="2">
        <v>0</v>
      </c>
      <c r="N3120" s="1" t="s">
        <v>754</v>
      </c>
      <c r="O3120" s="1" t="s">
        <v>651</v>
      </c>
      <c r="P3120" s="2">
        <v>0</v>
      </c>
      <c r="Q3120" s="2">
        <v>0</v>
      </c>
      <c r="R3120" s="2">
        <v>-88500</v>
      </c>
      <c r="S3120" s="2">
        <v>0</v>
      </c>
      <c r="T3120" s="2">
        <v>-88500</v>
      </c>
      <c r="U3120" s="2">
        <v>0</v>
      </c>
      <c r="V3120" s="2">
        <v>0</v>
      </c>
      <c r="W3120" s="2">
        <v>0</v>
      </c>
      <c r="X3120" s="2">
        <v>-88500</v>
      </c>
      <c r="Y3120" s="2">
        <v>0</v>
      </c>
      <c r="Z3120" s="2">
        <v>-88500</v>
      </c>
      <c r="AA3120" s="2">
        <v>0</v>
      </c>
    </row>
    <row r="3121" spans="1:27" ht="15" customHeight="1" x14ac:dyDescent="0.25">
      <c r="A3121" s="75" t="str">
        <f t="shared" si="144"/>
        <v>LSPLUS6.3</v>
      </c>
      <c r="B3121" s="75">
        <f>VLOOKUP(L3121,Mapping!D:F,3,0)</f>
        <v>6.3</v>
      </c>
      <c r="C3121" s="75" t="str">
        <f>VLOOKUP(L3121,Mapping!D:G,4,0)</f>
        <v>Mirror</v>
      </c>
      <c r="D3121" s="78">
        <f t="shared" si="145"/>
        <v>-6.0788765000000002E-2</v>
      </c>
      <c r="E3121" s="78">
        <f t="shared" si="146"/>
        <v>-6.0788765000000002E-2</v>
      </c>
      <c r="F3121" s="76">
        <f>VLOOKUP(L3121,Mapping!D:H,5,0)</f>
        <v>0</v>
      </c>
      <c r="G3121" s="1" t="s">
        <v>648</v>
      </c>
      <c r="H3121" s="1" t="s">
        <v>523</v>
      </c>
      <c r="I3121" s="1" t="s">
        <v>524</v>
      </c>
      <c r="J3121" s="6">
        <v>550000</v>
      </c>
      <c r="K3121" s="1" t="s">
        <v>752</v>
      </c>
      <c r="L3121" s="6">
        <v>553107</v>
      </c>
      <c r="M3121" s="2">
        <v>0</v>
      </c>
      <c r="N3121" s="1" t="s">
        <v>755</v>
      </c>
      <c r="O3121" s="1" t="s">
        <v>651</v>
      </c>
      <c r="P3121" s="2">
        <v>0</v>
      </c>
      <c r="Q3121" s="2">
        <v>0</v>
      </c>
      <c r="R3121" s="2">
        <v>-607887.65</v>
      </c>
      <c r="S3121" s="2">
        <v>0</v>
      </c>
      <c r="T3121" s="2">
        <v>-607887.65</v>
      </c>
      <c r="U3121" s="2">
        <v>0</v>
      </c>
      <c r="V3121" s="2">
        <v>0</v>
      </c>
      <c r="W3121" s="2">
        <v>0</v>
      </c>
      <c r="X3121" s="2">
        <v>-607887.65</v>
      </c>
      <c r="Y3121" s="2">
        <v>0</v>
      </c>
      <c r="Z3121" s="2">
        <v>-607887.65</v>
      </c>
      <c r="AA3121" s="2">
        <v>0</v>
      </c>
    </row>
    <row r="3122" spans="1:27" ht="15" customHeight="1" x14ac:dyDescent="0.25">
      <c r="A3122" s="75" t="str">
        <f t="shared" si="144"/>
        <v>LSPLUS6.3</v>
      </c>
      <c r="B3122" s="75">
        <f>VLOOKUP(L3122,Mapping!D:F,3,0)</f>
        <v>6.3</v>
      </c>
      <c r="C3122" s="75" t="str">
        <f>VLOOKUP(L3122,Mapping!D:G,4,0)</f>
        <v>Accrual</v>
      </c>
      <c r="D3122" s="78">
        <f t="shared" si="145"/>
        <v>-7.2579999999999998E-6</v>
      </c>
      <c r="E3122" s="78">
        <f t="shared" si="146"/>
        <v>-7.2579999999999998E-6</v>
      </c>
      <c r="F3122" s="76">
        <f>VLOOKUP(L3122,Mapping!D:H,5,0)</f>
        <v>0</v>
      </c>
      <c r="G3122" s="1" t="s">
        <v>648</v>
      </c>
      <c r="H3122" s="1" t="s">
        <v>523</v>
      </c>
      <c r="I3122" s="1" t="s">
        <v>524</v>
      </c>
      <c r="J3122" s="6">
        <v>550000</v>
      </c>
      <c r="K3122" s="1" t="s">
        <v>752</v>
      </c>
      <c r="L3122" s="6">
        <v>553176</v>
      </c>
      <c r="M3122" s="2">
        <v>0</v>
      </c>
      <c r="N3122" s="1" t="s">
        <v>760</v>
      </c>
      <c r="O3122" s="1" t="s">
        <v>651</v>
      </c>
      <c r="P3122" s="2">
        <v>0</v>
      </c>
      <c r="Q3122" s="2">
        <v>0</v>
      </c>
      <c r="R3122" s="2">
        <v>-72.58</v>
      </c>
      <c r="S3122" s="2">
        <v>0</v>
      </c>
      <c r="T3122" s="2">
        <v>-72.58</v>
      </c>
      <c r="U3122" s="2">
        <v>0</v>
      </c>
      <c r="V3122" s="2">
        <v>0</v>
      </c>
      <c r="W3122" s="2">
        <v>0</v>
      </c>
      <c r="X3122" s="2">
        <v>-72.58</v>
      </c>
      <c r="Y3122" s="2">
        <v>0</v>
      </c>
      <c r="Z3122" s="2">
        <v>-72.58</v>
      </c>
      <c r="AA3122" s="2">
        <v>0</v>
      </c>
    </row>
    <row r="3123" spans="1:27" ht="15" customHeight="1" x14ac:dyDescent="0.25">
      <c r="A3123" s="75" t="str">
        <f t="shared" si="144"/>
        <v>LSPLUS6.3</v>
      </c>
      <c r="B3123" s="75">
        <f>VLOOKUP(L3123,Mapping!D:F,3,0)</f>
        <v>6.3</v>
      </c>
      <c r="C3123" s="75" t="str">
        <f>VLOOKUP(L3123,Mapping!D:G,4,0)</f>
        <v>Mirror</v>
      </c>
      <c r="D3123" s="78">
        <f t="shared" si="145"/>
        <v>-7.6829180000000004E-3</v>
      </c>
      <c r="E3123" s="78">
        <f t="shared" si="146"/>
        <v>-7.6829180000000004E-3</v>
      </c>
      <c r="F3123" s="76">
        <f>VLOOKUP(L3123,Mapping!D:H,5,0)</f>
        <v>0</v>
      </c>
      <c r="G3123" s="1" t="s">
        <v>648</v>
      </c>
      <c r="H3123" s="1" t="s">
        <v>523</v>
      </c>
      <c r="I3123" s="1" t="s">
        <v>524</v>
      </c>
      <c r="J3123" s="6">
        <v>550000</v>
      </c>
      <c r="K3123" s="1" t="s">
        <v>752</v>
      </c>
      <c r="L3123" s="6">
        <v>556421</v>
      </c>
      <c r="M3123" s="2">
        <v>0</v>
      </c>
      <c r="N3123" s="1" t="s">
        <v>776</v>
      </c>
      <c r="O3123" s="1" t="s">
        <v>651</v>
      </c>
      <c r="P3123" s="2">
        <v>0</v>
      </c>
      <c r="Q3123" s="2">
        <v>0</v>
      </c>
      <c r="R3123" s="2">
        <v>-76829.180000000008</v>
      </c>
      <c r="S3123" s="2">
        <v>0</v>
      </c>
      <c r="T3123" s="2">
        <v>-76829.180000000008</v>
      </c>
      <c r="U3123" s="2">
        <v>0</v>
      </c>
      <c r="V3123" s="2">
        <v>0</v>
      </c>
      <c r="W3123" s="2">
        <v>0</v>
      </c>
      <c r="X3123" s="2">
        <v>-76829.180000000008</v>
      </c>
      <c r="Y3123" s="2">
        <v>0</v>
      </c>
      <c r="Z3123" s="2">
        <v>-76829.180000000008</v>
      </c>
      <c r="AA3123" s="2">
        <v>0</v>
      </c>
    </row>
    <row r="3124" spans="1:27" ht="15" customHeight="1" x14ac:dyDescent="0.25">
      <c r="A3124" s="75" t="str">
        <f t="shared" si="144"/>
        <v>LUNCLFIgnore</v>
      </c>
      <c r="B3124" s="75" t="str">
        <f>VLOOKUP(L3124,Mapping!D:F,3,0)</f>
        <v>Ignore</v>
      </c>
      <c r="C3124" s="75" t="str">
        <f>VLOOKUP(L3124,Mapping!D:G,4,0)</f>
        <v>Ignore</v>
      </c>
      <c r="D3124" s="78">
        <f t="shared" si="145"/>
        <v>0</v>
      </c>
      <c r="E3124" s="78">
        <f t="shared" si="146"/>
        <v>-12.169390399999999</v>
      </c>
      <c r="F3124" s="76" t="str">
        <f>VLOOKUP(L3124,Mapping!D:H,5,0)</f>
        <v>AUM</v>
      </c>
      <c r="G3124" s="1" t="s">
        <v>648</v>
      </c>
      <c r="H3124" s="1" t="s">
        <v>528</v>
      </c>
      <c r="I3124" s="1" t="s">
        <v>531</v>
      </c>
      <c r="J3124" s="6">
        <v>105000</v>
      </c>
      <c r="K3124" s="1" t="s">
        <v>654</v>
      </c>
      <c r="L3124" s="6">
        <v>105100</v>
      </c>
      <c r="M3124" s="2">
        <v>0</v>
      </c>
      <c r="N3124" s="1" t="s">
        <v>655</v>
      </c>
      <c r="O3124" s="1" t="s">
        <v>651</v>
      </c>
      <c r="P3124" s="2">
        <v>-121693904</v>
      </c>
      <c r="Q3124" s="2">
        <v>0</v>
      </c>
      <c r="R3124" s="2">
        <v>0</v>
      </c>
      <c r="S3124" s="2">
        <v>0</v>
      </c>
      <c r="T3124" s="2">
        <v>-121693904</v>
      </c>
      <c r="U3124" s="2">
        <v>0</v>
      </c>
      <c r="V3124" s="2">
        <v>-121693904</v>
      </c>
      <c r="W3124" s="2">
        <v>0</v>
      </c>
      <c r="X3124" s="2">
        <v>0</v>
      </c>
      <c r="Y3124" s="2">
        <v>0</v>
      </c>
      <c r="Z3124" s="2">
        <v>-121693904</v>
      </c>
      <c r="AA3124" s="2">
        <v>0</v>
      </c>
    </row>
    <row r="3125" spans="1:27" ht="15" customHeight="1" x14ac:dyDescent="0.25">
      <c r="A3125" s="75" t="str">
        <f t="shared" si="144"/>
        <v>LUNCLFIgnore</v>
      </c>
      <c r="B3125" s="75" t="str">
        <f>VLOOKUP(L3125,Mapping!D:F,3,0)</f>
        <v>Ignore</v>
      </c>
      <c r="C3125" s="75" t="str">
        <f>VLOOKUP(L3125,Mapping!D:G,4,0)</f>
        <v>Ignore</v>
      </c>
      <c r="D3125" s="78">
        <f t="shared" si="145"/>
        <v>0</v>
      </c>
      <c r="E3125" s="78">
        <f t="shared" si="146"/>
        <v>1.0000000000000001E-9</v>
      </c>
      <c r="F3125" s="76" t="str">
        <f>VLOOKUP(L3125,Mapping!D:H,5,0)</f>
        <v>AUM</v>
      </c>
      <c r="G3125" s="1" t="s">
        <v>648</v>
      </c>
      <c r="H3125" s="1" t="s">
        <v>528</v>
      </c>
      <c r="I3125" s="1" t="s">
        <v>531</v>
      </c>
      <c r="J3125" s="6">
        <v>110000</v>
      </c>
      <c r="K3125" s="1" t="s">
        <v>656</v>
      </c>
      <c r="L3125" s="6">
        <v>110100</v>
      </c>
      <c r="M3125" s="2">
        <v>0</v>
      </c>
      <c r="N3125" s="1" t="s">
        <v>657</v>
      </c>
      <c r="O3125" s="1" t="s">
        <v>651</v>
      </c>
      <c r="P3125" s="2">
        <v>0</v>
      </c>
      <c r="Q3125" s="2">
        <v>0.01</v>
      </c>
      <c r="R3125" s="2">
        <v>0</v>
      </c>
      <c r="S3125" s="2">
        <v>0</v>
      </c>
      <c r="T3125" s="2">
        <v>0</v>
      </c>
      <c r="U3125" s="2">
        <v>0.01</v>
      </c>
      <c r="V3125" s="2">
        <v>0</v>
      </c>
      <c r="W3125" s="2">
        <v>0.01</v>
      </c>
      <c r="X3125" s="2">
        <v>0</v>
      </c>
      <c r="Y3125" s="2">
        <v>0</v>
      </c>
      <c r="Z3125" s="2">
        <v>0</v>
      </c>
      <c r="AA3125" s="2">
        <v>0.01</v>
      </c>
    </row>
    <row r="3126" spans="1:27" ht="15" customHeight="1" x14ac:dyDescent="0.25">
      <c r="A3126" s="75" t="str">
        <f t="shared" si="144"/>
        <v>LUNCLFIgnore</v>
      </c>
      <c r="B3126" s="75" t="str">
        <f>VLOOKUP(L3126,Mapping!D:F,3,0)</f>
        <v>Ignore</v>
      </c>
      <c r="C3126" s="75" t="str">
        <f>VLOOKUP(L3126,Mapping!D:G,4,0)</f>
        <v>Ignore</v>
      </c>
      <c r="D3126" s="78">
        <f t="shared" si="145"/>
        <v>-4.9332015E-2</v>
      </c>
      <c r="E3126" s="78">
        <f t="shared" si="146"/>
        <v>-0.28579944300000004</v>
      </c>
      <c r="F3126" s="76" t="str">
        <f>VLOOKUP(L3126,Mapping!D:H,5,0)</f>
        <v>AUM</v>
      </c>
      <c r="G3126" s="1" t="s">
        <v>648</v>
      </c>
      <c r="H3126" s="1" t="s">
        <v>528</v>
      </c>
      <c r="I3126" s="1" t="s">
        <v>531</v>
      </c>
      <c r="J3126" s="6">
        <v>110000</v>
      </c>
      <c r="K3126" s="1" t="s">
        <v>656</v>
      </c>
      <c r="L3126" s="6">
        <v>110247</v>
      </c>
      <c r="M3126" s="2">
        <v>0</v>
      </c>
      <c r="N3126" s="1" t="s">
        <v>660</v>
      </c>
      <c r="O3126" s="1" t="s">
        <v>651</v>
      </c>
      <c r="P3126" s="2">
        <v>-2364674.2800000003</v>
      </c>
      <c r="Q3126" s="2">
        <v>0</v>
      </c>
      <c r="R3126" s="2">
        <v>-493320.15</v>
      </c>
      <c r="S3126" s="2">
        <v>0</v>
      </c>
      <c r="T3126" s="2">
        <v>-2857994.43</v>
      </c>
      <c r="U3126" s="2">
        <v>0</v>
      </c>
      <c r="V3126" s="2">
        <v>-2364674.2800000003</v>
      </c>
      <c r="W3126" s="2">
        <v>0</v>
      </c>
      <c r="X3126" s="2">
        <v>-493320.15</v>
      </c>
      <c r="Y3126" s="2">
        <v>0</v>
      </c>
      <c r="Z3126" s="2">
        <v>-2857994.43</v>
      </c>
      <c r="AA3126" s="2">
        <v>0</v>
      </c>
    </row>
    <row r="3127" spans="1:27" ht="15" customHeight="1" x14ac:dyDescent="0.25">
      <c r="A3127" s="75" t="str">
        <f t="shared" si="144"/>
        <v>LUNCLFIgnore</v>
      </c>
      <c r="B3127" s="75" t="str">
        <f>VLOOKUP(L3127,Mapping!D:F,3,0)</f>
        <v>Ignore</v>
      </c>
      <c r="C3127" s="75" t="str">
        <f>VLOOKUP(L3127,Mapping!D:G,4,0)</f>
        <v>Ignore</v>
      </c>
      <c r="D3127" s="78">
        <f t="shared" si="145"/>
        <v>0.138927883</v>
      </c>
      <c r="E3127" s="78">
        <f t="shared" si="146"/>
        <v>0.17331908500000001</v>
      </c>
      <c r="F3127" s="76" t="str">
        <f>VLOOKUP(L3127,Mapping!D:H,5,0)</f>
        <v>AUM</v>
      </c>
      <c r="G3127" s="1" t="s">
        <v>648</v>
      </c>
      <c r="H3127" s="1" t="s">
        <v>528</v>
      </c>
      <c r="I3127" s="1" t="s">
        <v>531</v>
      </c>
      <c r="J3127" s="6">
        <v>132000</v>
      </c>
      <c r="K3127" s="1" t="s">
        <v>661</v>
      </c>
      <c r="L3127" s="6">
        <v>132121</v>
      </c>
      <c r="M3127" s="2">
        <v>0</v>
      </c>
      <c r="N3127" s="1" t="s">
        <v>662</v>
      </c>
      <c r="O3127" s="1" t="s">
        <v>651</v>
      </c>
      <c r="P3127" s="2">
        <v>0</v>
      </c>
      <c r="Q3127" s="2">
        <v>343912.02</v>
      </c>
      <c r="R3127" s="2">
        <v>0</v>
      </c>
      <c r="S3127" s="2">
        <v>1389278.83</v>
      </c>
      <c r="T3127" s="2">
        <v>0</v>
      </c>
      <c r="U3127" s="2">
        <v>1733190.85</v>
      </c>
      <c r="V3127" s="2">
        <v>0</v>
      </c>
      <c r="W3127" s="2">
        <v>343912.02</v>
      </c>
      <c r="X3127" s="2">
        <v>0</v>
      </c>
      <c r="Y3127" s="2">
        <v>1389278.83</v>
      </c>
      <c r="Z3127" s="2">
        <v>0</v>
      </c>
      <c r="AA3127" s="2">
        <v>1733190.85</v>
      </c>
    </row>
    <row r="3128" spans="1:27" ht="15" customHeight="1" x14ac:dyDescent="0.25">
      <c r="A3128" s="75" t="str">
        <f t="shared" si="144"/>
        <v>LUNCLFIgnore</v>
      </c>
      <c r="B3128" s="75" t="str">
        <f>VLOOKUP(L3128,Mapping!D:F,3,0)</f>
        <v>Ignore</v>
      </c>
      <c r="C3128" s="75" t="str">
        <f>VLOOKUP(L3128,Mapping!D:G,4,0)</f>
        <v>Ignore</v>
      </c>
      <c r="D3128" s="78">
        <f t="shared" si="145"/>
        <v>0</v>
      </c>
      <c r="E3128" s="78">
        <f t="shared" si="146"/>
        <v>-1.5807399999999999E-4</v>
      </c>
      <c r="F3128" s="76" t="str">
        <f>VLOOKUP(L3128,Mapping!D:H,5,0)</f>
        <v>AUM</v>
      </c>
      <c r="G3128" s="1" t="s">
        <v>648</v>
      </c>
      <c r="H3128" s="1" t="s">
        <v>528</v>
      </c>
      <c r="I3128" s="1" t="s">
        <v>531</v>
      </c>
      <c r="J3128" s="6">
        <v>140000</v>
      </c>
      <c r="K3128" s="1" t="s">
        <v>665</v>
      </c>
      <c r="L3128" s="6">
        <v>140330</v>
      </c>
      <c r="M3128" s="2">
        <v>0</v>
      </c>
      <c r="N3128" s="1" t="s">
        <v>668</v>
      </c>
      <c r="O3128" s="1" t="s">
        <v>651</v>
      </c>
      <c r="P3128" s="2">
        <v>-1580.74</v>
      </c>
      <c r="Q3128" s="2">
        <v>0</v>
      </c>
      <c r="R3128" s="2">
        <v>0</v>
      </c>
      <c r="S3128" s="2">
        <v>0</v>
      </c>
      <c r="T3128" s="2">
        <v>-1580.74</v>
      </c>
      <c r="U3128" s="2">
        <v>0</v>
      </c>
      <c r="V3128" s="2">
        <v>-1580.74</v>
      </c>
      <c r="W3128" s="2">
        <v>0</v>
      </c>
      <c r="X3128" s="2">
        <v>0</v>
      </c>
      <c r="Y3128" s="2">
        <v>0</v>
      </c>
      <c r="Z3128" s="2">
        <v>-1580.74</v>
      </c>
      <c r="AA3128" s="2">
        <v>0</v>
      </c>
    </row>
    <row r="3129" spans="1:27" ht="15" customHeight="1" x14ac:dyDescent="0.25">
      <c r="A3129" s="75" t="str">
        <f t="shared" si="144"/>
        <v>LUNCLFIgnore</v>
      </c>
      <c r="B3129" s="75" t="str">
        <f>VLOOKUP(L3129,Mapping!D:F,3,0)</f>
        <v>Ignore</v>
      </c>
      <c r="C3129" s="75" t="str">
        <f>VLOOKUP(L3129,Mapping!D:G,4,0)</f>
        <v>Ignore</v>
      </c>
      <c r="D3129" s="78">
        <f t="shared" si="145"/>
        <v>8.2429999999999995E-5</v>
      </c>
      <c r="E3129" s="78">
        <f t="shared" si="146"/>
        <v>-2.6268E-5</v>
      </c>
      <c r="F3129" s="76" t="str">
        <f>VLOOKUP(L3129,Mapping!D:H,5,0)</f>
        <v>AUM</v>
      </c>
      <c r="G3129" s="1" t="s">
        <v>648</v>
      </c>
      <c r="H3129" s="1" t="s">
        <v>528</v>
      </c>
      <c r="I3129" s="1" t="s">
        <v>531</v>
      </c>
      <c r="J3129" s="6">
        <v>140000</v>
      </c>
      <c r="K3129" s="1" t="s">
        <v>665</v>
      </c>
      <c r="L3129" s="6">
        <v>140500</v>
      </c>
      <c r="M3129" s="2">
        <v>0</v>
      </c>
      <c r="N3129" s="1" t="s">
        <v>670</v>
      </c>
      <c r="O3129" s="1" t="s">
        <v>651</v>
      </c>
      <c r="P3129" s="2">
        <v>-1086.98</v>
      </c>
      <c r="Q3129" s="2">
        <v>0</v>
      </c>
      <c r="R3129" s="2">
        <v>0</v>
      </c>
      <c r="S3129" s="2">
        <v>824.3</v>
      </c>
      <c r="T3129" s="2">
        <v>-262.68</v>
      </c>
      <c r="U3129" s="2">
        <v>0</v>
      </c>
      <c r="V3129" s="2">
        <v>-1086.98</v>
      </c>
      <c r="W3129" s="2">
        <v>0</v>
      </c>
      <c r="X3129" s="2">
        <v>0</v>
      </c>
      <c r="Y3129" s="2">
        <v>824.3</v>
      </c>
      <c r="Z3129" s="2">
        <v>-262.68</v>
      </c>
      <c r="AA3129" s="2">
        <v>0</v>
      </c>
    </row>
    <row r="3130" spans="1:27" ht="15" customHeight="1" x14ac:dyDescent="0.25">
      <c r="A3130" s="75" t="str">
        <f t="shared" si="144"/>
        <v>LUNCLFIgnore</v>
      </c>
      <c r="B3130" s="75" t="str">
        <f>VLOOKUP(L3130,Mapping!D:F,3,0)</f>
        <v>Ignore</v>
      </c>
      <c r="C3130" s="75" t="str">
        <f>VLOOKUP(L3130,Mapping!D:G,4,0)</f>
        <v>Ignore</v>
      </c>
      <c r="D3130" s="78">
        <f t="shared" si="145"/>
        <v>0</v>
      </c>
      <c r="E3130" s="78">
        <f t="shared" si="146"/>
        <v>-2.0000000000000001E-9</v>
      </c>
      <c r="F3130" s="76" t="str">
        <f>VLOOKUP(L3130,Mapping!D:H,5,0)</f>
        <v>AUM</v>
      </c>
      <c r="G3130" s="1" t="s">
        <v>648</v>
      </c>
      <c r="H3130" s="1" t="s">
        <v>528</v>
      </c>
      <c r="I3130" s="1" t="s">
        <v>531</v>
      </c>
      <c r="J3130" s="6">
        <v>152000</v>
      </c>
      <c r="K3130" s="1" t="s">
        <v>671</v>
      </c>
      <c r="L3130" s="6">
        <v>152232</v>
      </c>
      <c r="M3130" s="2">
        <v>0</v>
      </c>
      <c r="N3130" s="1" t="s">
        <v>675</v>
      </c>
      <c r="O3130" s="1" t="s">
        <v>651</v>
      </c>
      <c r="P3130" s="2">
        <v>-0.02</v>
      </c>
      <c r="Q3130" s="2">
        <v>0</v>
      </c>
      <c r="R3130" s="2">
        <v>0</v>
      </c>
      <c r="S3130" s="2">
        <v>0</v>
      </c>
      <c r="T3130" s="2">
        <v>-0.02</v>
      </c>
      <c r="U3130" s="2">
        <v>0</v>
      </c>
      <c r="V3130" s="2">
        <v>-0.02</v>
      </c>
      <c r="W3130" s="2">
        <v>0</v>
      </c>
      <c r="X3130" s="2">
        <v>0</v>
      </c>
      <c r="Y3130" s="2">
        <v>0</v>
      </c>
      <c r="Z3130" s="2">
        <v>-0.02</v>
      </c>
      <c r="AA3130" s="2">
        <v>0</v>
      </c>
    </row>
    <row r="3131" spans="1:27" ht="15" customHeight="1" x14ac:dyDescent="0.25">
      <c r="A3131" s="75" t="str">
        <f t="shared" si="144"/>
        <v>LUNCLFIgnore</v>
      </c>
      <c r="B3131" s="75" t="str">
        <f>VLOOKUP(L3131,Mapping!D:F,3,0)</f>
        <v>Ignore</v>
      </c>
      <c r="C3131" s="75" t="str">
        <f>VLOOKUP(L3131,Mapping!D:G,4,0)</f>
        <v>Ignore</v>
      </c>
      <c r="D3131" s="78">
        <f t="shared" si="145"/>
        <v>-4.386E-6</v>
      </c>
      <c r="E3131" s="78">
        <f t="shared" si="146"/>
        <v>-2.6067000000000003E-5</v>
      </c>
      <c r="F3131" s="76" t="str">
        <f>VLOOKUP(L3131,Mapping!D:H,5,0)</f>
        <v>AUM</v>
      </c>
      <c r="G3131" s="1" t="s">
        <v>648</v>
      </c>
      <c r="H3131" s="1" t="s">
        <v>528</v>
      </c>
      <c r="I3131" s="1" t="s">
        <v>531</v>
      </c>
      <c r="J3131" s="6">
        <v>152000</v>
      </c>
      <c r="K3131" s="1" t="s">
        <v>671</v>
      </c>
      <c r="L3131" s="6">
        <v>152248</v>
      </c>
      <c r="M3131" s="2">
        <v>0</v>
      </c>
      <c r="N3131" s="1" t="s">
        <v>676</v>
      </c>
      <c r="O3131" s="1" t="s">
        <v>651</v>
      </c>
      <c r="P3131" s="2">
        <v>-216.81</v>
      </c>
      <c r="Q3131" s="2">
        <v>0</v>
      </c>
      <c r="R3131" s="2">
        <v>-43.86</v>
      </c>
      <c r="S3131" s="2">
        <v>0</v>
      </c>
      <c r="T3131" s="2">
        <v>-260.67</v>
      </c>
      <c r="U3131" s="2">
        <v>0</v>
      </c>
      <c r="V3131" s="2">
        <v>-216.81</v>
      </c>
      <c r="W3131" s="2">
        <v>0</v>
      </c>
      <c r="X3131" s="2">
        <v>-43.86</v>
      </c>
      <c r="Y3131" s="2">
        <v>0</v>
      </c>
      <c r="Z3131" s="2">
        <v>-260.67</v>
      </c>
      <c r="AA3131" s="2">
        <v>0</v>
      </c>
    </row>
    <row r="3132" spans="1:27" ht="15" customHeight="1" x14ac:dyDescent="0.25">
      <c r="A3132" s="75" t="str">
        <f t="shared" si="144"/>
        <v>LUNCLFIgnore</v>
      </c>
      <c r="B3132" s="75" t="str">
        <f>VLOOKUP(L3132,Mapping!D:F,3,0)</f>
        <v>Ignore</v>
      </c>
      <c r="C3132" s="75" t="str">
        <f>VLOOKUP(L3132,Mapping!D:G,4,0)</f>
        <v>Ignore</v>
      </c>
      <c r="D3132" s="78">
        <f t="shared" si="145"/>
        <v>-0.24927163999999999</v>
      </c>
      <c r="E3132" s="78">
        <f t="shared" si="146"/>
        <v>-2.885509871</v>
      </c>
      <c r="F3132" s="76" t="str">
        <f>VLOOKUP(L3132,Mapping!D:H,5,0)</f>
        <v>AUM</v>
      </c>
      <c r="G3132" s="1" t="s">
        <v>648</v>
      </c>
      <c r="H3132" s="1" t="s">
        <v>528</v>
      </c>
      <c r="I3132" s="1" t="s">
        <v>531</v>
      </c>
      <c r="J3132" s="6">
        <v>160000</v>
      </c>
      <c r="K3132" s="1" t="s">
        <v>677</v>
      </c>
      <c r="L3132" s="6">
        <v>165100</v>
      </c>
      <c r="M3132" s="2">
        <v>0</v>
      </c>
      <c r="N3132" s="1" t="s">
        <v>923</v>
      </c>
      <c r="O3132" s="1" t="s">
        <v>651</v>
      </c>
      <c r="P3132" s="2">
        <v>-26362382.309999999</v>
      </c>
      <c r="Q3132" s="2">
        <v>0</v>
      </c>
      <c r="R3132" s="2">
        <v>-2492716.4</v>
      </c>
      <c r="S3132" s="2">
        <v>0</v>
      </c>
      <c r="T3132" s="2">
        <v>-28855098.710000001</v>
      </c>
      <c r="U3132" s="2">
        <v>0</v>
      </c>
      <c r="V3132" s="2">
        <v>-26362382.309999999</v>
      </c>
      <c r="W3132" s="2">
        <v>0</v>
      </c>
      <c r="X3132" s="2">
        <v>-2492716.4</v>
      </c>
      <c r="Y3132" s="2">
        <v>0</v>
      </c>
      <c r="Z3132" s="2">
        <v>-28855098.710000001</v>
      </c>
      <c r="AA3132" s="2">
        <v>0</v>
      </c>
    </row>
    <row r="3133" spans="1:27" ht="15" customHeight="1" x14ac:dyDescent="0.25">
      <c r="A3133" s="75" t="str">
        <f t="shared" si="144"/>
        <v>LUNCLFIgnore</v>
      </c>
      <c r="B3133" s="75" t="str">
        <f>VLOOKUP(L3133,Mapping!D:F,3,0)</f>
        <v>Ignore</v>
      </c>
      <c r="C3133" s="75" t="str">
        <f>VLOOKUP(L3133,Mapping!D:G,4,0)</f>
        <v>Ignore</v>
      </c>
      <c r="D3133" s="78">
        <f t="shared" si="145"/>
        <v>-8.6400000000000003E-6</v>
      </c>
      <c r="E3133" s="78">
        <f t="shared" si="146"/>
        <v>6.8590000000000007E-6</v>
      </c>
      <c r="F3133" s="76" t="str">
        <f>VLOOKUP(L3133,Mapping!D:H,5,0)</f>
        <v>AUM</v>
      </c>
      <c r="G3133" s="1" t="s">
        <v>648</v>
      </c>
      <c r="H3133" s="1" t="s">
        <v>528</v>
      </c>
      <c r="I3133" s="1" t="s">
        <v>531</v>
      </c>
      <c r="J3133" s="6">
        <v>212000</v>
      </c>
      <c r="K3133" s="1" t="s">
        <v>681</v>
      </c>
      <c r="L3133" s="6">
        <v>210123</v>
      </c>
      <c r="M3133" s="2">
        <v>0</v>
      </c>
      <c r="N3133" s="1" t="s">
        <v>1458</v>
      </c>
      <c r="O3133" s="1" t="s">
        <v>651</v>
      </c>
      <c r="P3133" s="2">
        <v>0</v>
      </c>
      <c r="Q3133" s="2">
        <v>154.99</v>
      </c>
      <c r="R3133" s="2">
        <v>-86.4</v>
      </c>
      <c r="S3133" s="2">
        <v>0</v>
      </c>
      <c r="T3133" s="2">
        <v>0</v>
      </c>
      <c r="U3133" s="2">
        <v>68.59</v>
      </c>
      <c r="V3133" s="2">
        <v>0</v>
      </c>
      <c r="W3133" s="2">
        <v>154.99</v>
      </c>
      <c r="X3133" s="2">
        <v>-86.4</v>
      </c>
      <c r="Y3133" s="2">
        <v>0</v>
      </c>
      <c r="Z3133" s="2">
        <v>0</v>
      </c>
      <c r="AA3133" s="2">
        <v>68.59</v>
      </c>
    </row>
    <row r="3134" spans="1:27" ht="15" customHeight="1" x14ac:dyDescent="0.25">
      <c r="A3134" s="75" t="str">
        <f t="shared" si="144"/>
        <v>LUNCLFIgnore</v>
      </c>
      <c r="B3134" s="75" t="str">
        <f>VLOOKUP(L3134,Mapping!D:F,3,0)</f>
        <v>Ignore</v>
      </c>
      <c r="C3134" s="75" t="str">
        <f>VLOOKUP(L3134,Mapping!D:G,4,0)</f>
        <v>Ignore</v>
      </c>
      <c r="D3134" s="78">
        <f t="shared" si="145"/>
        <v>-5.7860600000000006E-4</v>
      </c>
      <c r="E3134" s="78">
        <f t="shared" si="146"/>
        <v>0</v>
      </c>
      <c r="F3134" s="76" t="str">
        <f>VLOOKUP(L3134,Mapping!D:H,5,0)</f>
        <v>AUM</v>
      </c>
      <c r="G3134" s="1" t="s">
        <v>648</v>
      </c>
      <c r="H3134" s="1" t="s">
        <v>528</v>
      </c>
      <c r="I3134" s="1" t="s">
        <v>531</v>
      </c>
      <c r="J3134" s="6">
        <v>212000</v>
      </c>
      <c r="K3134" s="1" t="s">
        <v>681</v>
      </c>
      <c r="L3134" s="6">
        <v>212101</v>
      </c>
      <c r="M3134" s="2">
        <v>0</v>
      </c>
      <c r="N3134" s="1" t="s">
        <v>684</v>
      </c>
      <c r="O3134" s="1" t="s">
        <v>651</v>
      </c>
      <c r="P3134" s="2">
        <v>0</v>
      </c>
      <c r="Q3134" s="2">
        <v>5786.06</v>
      </c>
      <c r="R3134" s="2">
        <v>-5786.06</v>
      </c>
      <c r="S3134" s="2">
        <v>0</v>
      </c>
      <c r="T3134" s="2">
        <v>0</v>
      </c>
      <c r="U3134" s="2">
        <v>0</v>
      </c>
      <c r="V3134" s="2">
        <v>0</v>
      </c>
      <c r="W3134" s="2">
        <v>5786.06</v>
      </c>
      <c r="X3134" s="2">
        <v>-5786.06</v>
      </c>
      <c r="Y3134" s="2">
        <v>0</v>
      </c>
      <c r="Z3134" s="2">
        <v>0</v>
      </c>
      <c r="AA3134" s="2">
        <v>0</v>
      </c>
    </row>
    <row r="3135" spans="1:27" ht="15" customHeight="1" x14ac:dyDescent="0.25">
      <c r="A3135" s="75" t="str">
        <f t="shared" si="144"/>
        <v>LUNCLFIgnore</v>
      </c>
      <c r="B3135" s="75" t="str">
        <f>VLOOKUP(L3135,Mapping!D:F,3,0)</f>
        <v>Ignore</v>
      </c>
      <c r="C3135" s="75" t="str">
        <f>VLOOKUP(L3135,Mapping!D:G,4,0)</f>
        <v>Ignore</v>
      </c>
      <c r="D3135" s="78">
        <f t="shared" si="145"/>
        <v>-9.3187610000000001E-3</v>
      </c>
      <c r="E3135" s="78">
        <f t="shared" si="146"/>
        <v>-1.0000000000000001E-9</v>
      </c>
      <c r="F3135" s="76" t="str">
        <f>VLOOKUP(L3135,Mapping!D:H,5,0)</f>
        <v>AUM</v>
      </c>
      <c r="G3135" s="1" t="s">
        <v>648</v>
      </c>
      <c r="H3135" s="1" t="s">
        <v>528</v>
      </c>
      <c r="I3135" s="1" t="s">
        <v>531</v>
      </c>
      <c r="J3135" s="6">
        <v>212000</v>
      </c>
      <c r="K3135" s="1" t="s">
        <v>681</v>
      </c>
      <c r="L3135" s="6">
        <v>212121</v>
      </c>
      <c r="M3135" s="2">
        <v>0</v>
      </c>
      <c r="N3135" s="1" t="s">
        <v>688</v>
      </c>
      <c r="O3135" s="1" t="s">
        <v>651</v>
      </c>
      <c r="P3135" s="2">
        <v>0</v>
      </c>
      <c r="Q3135" s="2">
        <v>93187.6</v>
      </c>
      <c r="R3135" s="2">
        <v>-93187.61</v>
      </c>
      <c r="S3135" s="2">
        <v>0</v>
      </c>
      <c r="T3135" s="2">
        <v>-0.01</v>
      </c>
      <c r="U3135" s="2">
        <v>0</v>
      </c>
      <c r="V3135" s="2">
        <v>0</v>
      </c>
      <c r="W3135" s="2">
        <v>93187.6</v>
      </c>
      <c r="X3135" s="2">
        <v>-93187.61</v>
      </c>
      <c r="Y3135" s="2">
        <v>0</v>
      </c>
      <c r="Z3135" s="2">
        <v>-0.01</v>
      </c>
      <c r="AA3135" s="2">
        <v>0</v>
      </c>
    </row>
    <row r="3136" spans="1:27" ht="15" customHeight="1" x14ac:dyDescent="0.25">
      <c r="A3136" s="75" t="str">
        <f t="shared" si="144"/>
        <v>LUNCLFIgnore</v>
      </c>
      <c r="B3136" s="75" t="str">
        <f>VLOOKUP(L3136,Mapping!D:F,3,0)</f>
        <v>Ignore</v>
      </c>
      <c r="C3136" s="75" t="str">
        <f>VLOOKUP(L3136,Mapping!D:G,4,0)</f>
        <v>Ignore</v>
      </c>
      <c r="D3136" s="78">
        <f t="shared" si="145"/>
        <v>0</v>
      </c>
      <c r="E3136" s="78">
        <f t="shared" si="146"/>
        <v>-1.9000000000000001E-8</v>
      </c>
      <c r="F3136" s="76" t="str">
        <f>VLOOKUP(L3136,Mapping!D:H,5,0)</f>
        <v>AUM</v>
      </c>
      <c r="G3136" s="1" t="s">
        <v>648</v>
      </c>
      <c r="H3136" s="1" t="s">
        <v>528</v>
      </c>
      <c r="I3136" s="1" t="s">
        <v>531</v>
      </c>
      <c r="J3136" s="6">
        <v>212000</v>
      </c>
      <c r="K3136" s="1" t="s">
        <v>681</v>
      </c>
      <c r="L3136" s="6">
        <v>212124</v>
      </c>
      <c r="M3136" s="2">
        <v>0</v>
      </c>
      <c r="N3136" s="1" t="s">
        <v>689</v>
      </c>
      <c r="O3136" s="1" t="s">
        <v>651</v>
      </c>
      <c r="P3136" s="2">
        <v>-0.19</v>
      </c>
      <c r="Q3136" s="2">
        <v>0</v>
      </c>
      <c r="R3136" s="2">
        <v>0</v>
      </c>
      <c r="S3136" s="2">
        <v>0</v>
      </c>
      <c r="T3136" s="2">
        <v>-0.19</v>
      </c>
      <c r="U3136" s="2">
        <v>0</v>
      </c>
      <c r="V3136" s="2">
        <v>-0.19</v>
      </c>
      <c r="W3136" s="2">
        <v>0</v>
      </c>
      <c r="X3136" s="2">
        <v>0</v>
      </c>
      <c r="Y3136" s="2">
        <v>0</v>
      </c>
      <c r="Z3136" s="2">
        <v>-0.19</v>
      </c>
      <c r="AA3136" s="2">
        <v>0</v>
      </c>
    </row>
    <row r="3137" spans="1:27" ht="15" customHeight="1" x14ac:dyDescent="0.25">
      <c r="A3137" s="75" t="str">
        <f t="shared" si="144"/>
        <v>LUNCLFIgnore</v>
      </c>
      <c r="B3137" s="75" t="str">
        <f>VLOOKUP(L3137,Mapping!D:F,3,0)</f>
        <v>Ignore</v>
      </c>
      <c r="C3137" s="75" t="str">
        <f>VLOOKUP(L3137,Mapping!D:G,4,0)</f>
        <v>Ignore</v>
      </c>
      <c r="D3137" s="78">
        <f t="shared" si="145"/>
        <v>3.8184956999999999E-2</v>
      </c>
      <c r="E3137" s="78">
        <f t="shared" si="146"/>
        <v>3.8184956999999999E-2</v>
      </c>
      <c r="F3137" s="76" t="str">
        <f>VLOOKUP(L3137,Mapping!D:H,5,0)</f>
        <v>AUM</v>
      </c>
      <c r="G3137" s="1" t="s">
        <v>648</v>
      </c>
      <c r="H3137" s="1" t="s">
        <v>528</v>
      </c>
      <c r="I3137" s="1" t="s">
        <v>531</v>
      </c>
      <c r="J3137" s="6">
        <v>212000</v>
      </c>
      <c r="K3137" s="1" t="s">
        <v>681</v>
      </c>
      <c r="L3137" s="6">
        <v>212220</v>
      </c>
      <c r="M3137" s="2">
        <v>0</v>
      </c>
      <c r="N3137" s="1" t="s">
        <v>692</v>
      </c>
      <c r="O3137" s="1" t="s">
        <v>651</v>
      </c>
      <c r="P3137" s="2">
        <v>0</v>
      </c>
      <c r="Q3137" s="2">
        <v>0</v>
      </c>
      <c r="R3137" s="2">
        <v>0</v>
      </c>
      <c r="S3137" s="2">
        <v>381849.57</v>
      </c>
      <c r="T3137" s="2">
        <v>0</v>
      </c>
      <c r="U3137" s="2">
        <v>381849.57</v>
      </c>
      <c r="V3137" s="2">
        <v>0</v>
      </c>
      <c r="W3137" s="2">
        <v>0</v>
      </c>
      <c r="X3137" s="2">
        <v>0</v>
      </c>
      <c r="Y3137" s="2">
        <v>381849.57</v>
      </c>
      <c r="Z3137" s="2">
        <v>0</v>
      </c>
      <c r="AA3137" s="2">
        <v>381849.57</v>
      </c>
    </row>
    <row r="3138" spans="1:27" ht="15" customHeight="1" x14ac:dyDescent="0.25">
      <c r="A3138" s="75" t="str">
        <f t="shared" si="144"/>
        <v>LUNCLFIgnore</v>
      </c>
      <c r="B3138" s="75" t="str">
        <f>VLOOKUP(L3138,Mapping!D:F,3,0)</f>
        <v>Ignore</v>
      </c>
      <c r="C3138" s="75" t="str">
        <f>VLOOKUP(L3138,Mapping!D:G,4,0)</f>
        <v>Ignore</v>
      </c>
      <c r="D3138" s="78">
        <f t="shared" si="145"/>
        <v>-3.1750399999999998E-2</v>
      </c>
      <c r="E3138" s="78">
        <f t="shared" si="146"/>
        <v>-3.1750399999999998E-2</v>
      </c>
      <c r="F3138" s="76" t="str">
        <f>VLOOKUP(L3138,Mapping!D:H,5,0)</f>
        <v>AUM</v>
      </c>
      <c r="G3138" s="1" t="s">
        <v>648</v>
      </c>
      <c r="H3138" s="1" t="s">
        <v>528</v>
      </c>
      <c r="I3138" s="1" t="s">
        <v>531</v>
      </c>
      <c r="J3138" s="6">
        <v>212000</v>
      </c>
      <c r="K3138" s="1" t="s">
        <v>681</v>
      </c>
      <c r="L3138" s="6">
        <v>212223</v>
      </c>
      <c r="M3138" s="2">
        <v>0</v>
      </c>
      <c r="N3138" s="1" t="s">
        <v>693</v>
      </c>
      <c r="O3138" s="1" t="s">
        <v>651</v>
      </c>
      <c r="P3138" s="2">
        <v>0</v>
      </c>
      <c r="Q3138" s="2">
        <v>0</v>
      </c>
      <c r="R3138" s="2">
        <v>-317504</v>
      </c>
      <c r="S3138" s="2">
        <v>0</v>
      </c>
      <c r="T3138" s="2">
        <v>-317504</v>
      </c>
      <c r="U3138" s="2">
        <v>0</v>
      </c>
      <c r="V3138" s="2">
        <v>0</v>
      </c>
      <c r="W3138" s="2">
        <v>0</v>
      </c>
      <c r="X3138" s="2">
        <v>-317504</v>
      </c>
      <c r="Y3138" s="2">
        <v>0</v>
      </c>
      <c r="Z3138" s="2">
        <v>-317504</v>
      </c>
      <c r="AA3138" s="2">
        <v>0</v>
      </c>
    </row>
    <row r="3139" spans="1:27" ht="15" customHeight="1" x14ac:dyDescent="0.25">
      <c r="A3139" s="75" t="str">
        <f t="shared" si="144"/>
        <v>LUNCLFIgnore</v>
      </c>
      <c r="B3139" s="75" t="str">
        <f>VLOOKUP(L3139,Mapping!D:F,3,0)</f>
        <v>Ignore</v>
      </c>
      <c r="C3139" s="75" t="str">
        <f>VLOOKUP(L3139,Mapping!D:G,4,0)</f>
        <v>Ignore</v>
      </c>
      <c r="D3139" s="78">
        <f t="shared" si="145"/>
        <v>-3.0497150000000002E-3</v>
      </c>
      <c r="E3139" s="78">
        <f t="shared" si="146"/>
        <v>2.9779372000000002E-2</v>
      </c>
      <c r="F3139" s="76" t="str">
        <f>VLOOKUP(L3139,Mapping!D:H,5,0)</f>
        <v>AUM</v>
      </c>
      <c r="G3139" s="1" t="s">
        <v>648</v>
      </c>
      <c r="H3139" s="1" t="s">
        <v>528</v>
      </c>
      <c r="I3139" s="1" t="s">
        <v>531</v>
      </c>
      <c r="J3139" s="6">
        <v>212000</v>
      </c>
      <c r="K3139" s="1" t="s">
        <v>681</v>
      </c>
      <c r="L3139" s="6">
        <v>212240</v>
      </c>
      <c r="M3139" s="2">
        <v>0</v>
      </c>
      <c r="N3139" s="1" t="s">
        <v>695</v>
      </c>
      <c r="O3139" s="1" t="s">
        <v>651</v>
      </c>
      <c r="P3139" s="2">
        <v>0</v>
      </c>
      <c r="Q3139" s="2">
        <v>328290.87</v>
      </c>
      <c r="R3139" s="2">
        <v>-30497.15</v>
      </c>
      <c r="S3139" s="2">
        <v>0</v>
      </c>
      <c r="T3139" s="2">
        <v>0</v>
      </c>
      <c r="U3139" s="2">
        <v>297793.72000000003</v>
      </c>
      <c r="V3139" s="2">
        <v>0</v>
      </c>
      <c r="W3139" s="2">
        <v>328290.87</v>
      </c>
      <c r="X3139" s="2">
        <v>-30497.15</v>
      </c>
      <c r="Y3139" s="2">
        <v>0</v>
      </c>
      <c r="Z3139" s="2">
        <v>0</v>
      </c>
      <c r="AA3139" s="2">
        <v>297793.72000000003</v>
      </c>
    </row>
    <row r="3140" spans="1:27" ht="15" customHeight="1" x14ac:dyDescent="0.25">
      <c r="A3140" s="75" t="str">
        <f t="shared" ref="A3140:A3162" si="147">H3140&amp;B3140</f>
        <v>LUNCLFIgnore</v>
      </c>
      <c r="B3140" s="75" t="str">
        <f>VLOOKUP(L3140,Mapping!D:F,3,0)</f>
        <v>Ignore</v>
      </c>
      <c r="C3140" s="75" t="str">
        <f>VLOOKUP(L3140,Mapping!D:G,4,0)</f>
        <v>Ignore</v>
      </c>
      <c r="D3140" s="78">
        <f t="shared" ref="D3140:D3162" si="148">(X3140+Y3140)/10000000</f>
        <v>-7.9899999999999999E-7</v>
      </c>
      <c r="E3140" s="78">
        <f t="shared" ref="E3140:E3162" si="149">(Z3140+AA3140)/10000000</f>
        <v>2.6249999999999999E-6</v>
      </c>
      <c r="F3140" s="76" t="str">
        <f>VLOOKUP(L3140,Mapping!D:H,5,0)</f>
        <v>AUM</v>
      </c>
      <c r="G3140" s="1" t="s">
        <v>648</v>
      </c>
      <c r="H3140" s="1" t="s">
        <v>528</v>
      </c>
      <c r="I3140" s="1" t="s">
        <v>531</v>
      </c>
      <c r="J3140" s="6">
        <v>212000</v>
      </c>
      <c r="K3140" s="1" t="s">
        <v>681</v>
      </c>
      <c r="L3140" s="6">
        <v>212252</v>
      </c>
      <c r="M3140" s="2">
        <v>0</v>
      </c>
      <c r="N3140" s="1" t="s">
        <v>697</v>
      </c>
      <c r="O3140" s="1" t="s">
        <v>651</v>
      </c>
      <c r="P3140" s="2">
        <v>0</v>
      </c>
      <c r="Q3140" s="2">
        <v>34.24</v>
      </c>
      <c r="R3140" s="2">
        <v>-7.99</v>
      </c>
      <c r="S3140" s="2">
        <v>0</v>
      </c>
      <c r="T3140" s="2">
        <v>0</v>
      </c>
      <c r="U3140" s="2">
        <v>26.25</v>
      </c>
      <c r="V3140" s="2">
        <v>0</v>
      </c>
      <c r="W3140" s="2">
        <v>34.24</v>
      </c>
      <c r="X3140" s="2">
        <v>-7.99</v>
      </c>
      <c r="Y3140" s="2">
        <v>0</v>
      </c>
      <c r="Z3140" s="2">
        <v>0</v>
      </c>
      <c r="AA3140" s="2">
        <v>26.25</v>
      </c>
    </row>
    <row r="3141" spans="1:27" ht="15" customHeight="1" x14ac:dyDescent="0.25">
      <c r="A3141" s="75" t="str">
        <f t="shared" si="147"/>
        <v>LUNCLFIgnore</v>
      </c>
      <c r="B3141" s="75" t="str">
        <f>VLOOKUP(L3141,Mapping!D:F,3,0)</f>
        <v>Ignore</v>
      </c>
      <c r="C3141" s="75" t="str">
        <f>VLOOKUP(L3141,Mapping!D:G,4,0)</f>
        <v>Ignore</v>
      </c>
      <c r="D3141" s="78">
        <f t="shared" si="148"/>
        <v>-5.2074139999999996E-3</v>
      </c>
      <c r="E3141" s="78">
        <f t="shared" si="149"/>
        <v>1.0000000000000001E-9</v>
      </c>
      <c r="F3141" s="76" t="str">
        <f>VLOOKUP(L3141,Mapping!D:H,5,0)</f>
        <v>AUM</v>
      </c>
      <c r="G3141" s="1" t="s">
        <v>648</v>
      </c>
      <c r="H3141" s="1" t="s">
        <v>528</v>
      </c>
      <c r="I3141" s="1" t="s">
        <v>531</v>
      </c>
      <c r="J3141" s="6">
        <v>212000</v>
      </c>
      <c r="K3141" s="1" t="s">
        <v>681</v>
      </c>
      <c r="L3141" s="6">
        <v>212271</v>
      </c>
      <c r="M3141" s="2">
        <v>0</v>
      </c>
      <c r="N3141" s="1" t="s">
        <v>700</v>
      </c>
      <c r="O3141" s="1" t="s">
        <v>651</v>
      </c>
      <c r="P3141" s="2">
        <v>0</v>
      </c>
      <c r="Q3141" s="2">
        <v>52074.15</v>
      </c>
      <c r="R3141" s="2">
        <v>-52074.14</v>
      </c>
      <c r="S3141" s="2">
        <v>0</v>
      </c>
      <c r="T3141" s="2">
        <v>0</v>
      </c>
      <c r="U3141" s="2">
        <v>0.01</v>
      </c>
      <c r="V3141" s="2">
        <v>0</v>
      </c>
      <c r="W3141" s="2">
        <v>52074.15</v>
      </c>
      <c r="X3141" s="2">
        <v>-52074.14</v>
      </c>
      <c r="Y3141" s="2">
        <v>0</v>
      </c>
      <c r="Z3141" s="2">
        <v>0</v>
      </c>
      <c r="AA3141" s="2">
        <v>0.01</v>
      </c>
    </row>
    <row r="3142" spans="1:27" ht="15" customHeight="1" x14ac:dyDescent="0.25">
      <c r="A3142" s="75" t="str">
        <f t="shared" si="147"/>
        <v>LUNCLFIgnore</v>
      </c>
      <c r="B3142" s="75" t="str">
        <f>VLOOKUP(L3142,Mapping!D:F,3,0)</f>
        <v>Ignore</v>
      </c>
      <c r="C3142" s="75" t="str">
        <f>VLOOKUP(L3142,Mapping!D:G,4,0)</f>
        <v>Ignore</v>
      </c>
      <c r="D3142" s="78">
        <f t="shared" si="148"/>
        <v>-5.2074139999999996E-3</v>
      </c>
      <c r="E3142" s="78">
        <f t="shared" si="149"/>
        <v>1.0000000000000001E-9</v>
      </c>
      <c r="F3142" s="76" t="str">
        <f>VLOOKUP(L3142,Mapping!D:H,5,0)</f>
        <v>AUM</v>
      </c>
      <c r="G3142" s="1" t="s">
        <v>648</v>
      </c>
      <c r="H3142" s="1" t="s">
        <v>528</v>
      </c>
      <c r="I3142" s="1" t="s">
        <v>531</v>
      </c>
      <c r="J3142" s="6">
        <v>212000</v>
      </c>
      <c r="K3142" s="1" t="s">
        <v>681</v>
      </c>
      <c r="L3142" s="6">
        <v>212272</v>
      </c>
      <c r="M3142" s="2">
        <v>0</v>
      </c>
      <c r="N3142" s="1" t="s">
        <v>701</v>
      </c>
      <c r="O3142" s="1" t="s">
        <v>651</v>
      </c>
      <c r="P3142" s="2">
        <v>0</v>
      </c>
      <c r="Q3142" s="2">
        <v>52074.15</v>
      </c>
      <c r="R3142" s="2">
        <v>-52074.14</v>
      </c>
      <c r="S3142" s="2">
        <v>0</v>
      </c>
      <c r="T3142" s="2">
        <v>0</v>
      </c>
      <c r="U3142" s="2">
        <v>0.01</v>
      </c>
      <c r="V3142" s="2">
        <v>0</v>
      </c>
      <c r="W3142" s="2">
        <v>52074.15</v>
      </c>
      <c r="X3142" s="2">
        <v>-52074.14</v>
      </c>
      <c r="Y3142" s="2">
        <v>0</v>
      </c>
      <c r="Z3142" s="2">
        <v>0</v>
      </c>
      <c r="AA3142" s="2">
        <v>0.01</v>
      </c>
    </row>
    <row r="3143" spans="1:27" ht="15" customHeight="1" x14ac:dyDescent="0.25">
      <c r="A3143" s="75" t="str">
        <f t="shared" si="147"/>
        <v>LUNCLFIgnore</v>
      </c>
      <c r="B3143" s="75" t="str">
        <f>VLOOKUP(L3143,Mapping!D:F,3,0)</f>
        <v>Ignore</v>
      </c>
      <c r="C3143" s="75" t="str">
        <f>VLOOKUP(L3143,Mapping!D:G,4,0)</f>
        <v>Ignore</v>
      </c>
      <c r="D3143" s="78">
        <f t="shared" si="148"/>
        <v>-5.7281558999999996E-2</v>
      </c>
      <c r="E3143" s="78">
        <f t="shared" si="149"/>
        <v>-5.0000000000000001E-9</v>
      </c>
      <c r="F3143" s="76" t="str">
        <f>VLOOKUP(L3143,Mapping!D:H,5,0)</f>
        <v>AUM</v>
      </c>
      <c r="G3143" s="1" t="s">
        <v>648</v>
      </c>
      <c r="H3143" s="1" t="s">
        <v>528</v>
      </c>
      <c r="I3143" s="1" t="s">
        <v>531</v>
      </c>
      <c r="J3143" s="6">
        <v>213000</v>
      </c>
      <c r="K3143" s="1" t="s">
        <v>703</v>
      </c>
      <c r="L3143" s="6">
        <v>213500</v>
      </c>
      <c r="M3143" s="2">
        <v>0</v>
      </c>
      <c r="N3143" s="1" t="s">
        <v>704</v>
      </c>
      <c r="O3143" s="1" t="s">
        <v>651</v>
      </c>
      <c r="P3143" s="2">
        <v>0</v>
      </c>
      <c r="Q3143" s="2">
        <v>572815.54</v>
      </c>
      <c r="R3143" s="2">
        <v>-572815.59</v>
      </c>
      <c r="S3143" s="2">
        <v>0</v>
      </c>
      <c r="T3143" s="2">
        <v>-0.05</v>
      </c>
      <c r="U3143" s="2">
        <v>0</v>
      </c>
      <c r="V3143" s="2">
        <v>0</v>
      </c>
      <c r="W3143" s="2">
        <v>572815.54</v>
      </c>
      <c r="X3143" s="2">
        <v>-572815.59</v>
      </c>
      <c r="Y3143" s="2">
        <v>0</v>
      </c>
      <c r="Z3143" s="2">
        <v>-0.05</v>
      </c>
      <c r="AA3143" s="2">
        <v>0</v>
      </c>
    </row>
    <row r="3144" spans="1:27" ht="15" customHeight="1" x14ac:dyDescent="0.25">
      <c r="A3144" s="75" t="str">
        <f t="shared" si="147"/>
        <v>LUNCLF1.2</v>
      </c>
      <c r="B3144" s="75">
        <f>VLOOKUP(L3144,Mapping!D:F,3,0)</f>
        <v>1.2</v>
      </c>
      <c r="C3144" s="75" t="str">
        <f>VLOOKUP(L3144,Mapping!D:G,4,0)</f>
        <v>Ignore</v>
      </c>
      <c r="D3144" s="78">
        <f t="shared" si="148"/>
        <v>0.22290379500000002</v>
      </c>
      <c r="E3144" s="78">
        <f t="shared" si="149"/>
        <v>14.713647206000001</v>
      </c>
      <c r="F3144" s="76">
        <f>VLOOKUP(L3144,Mapping!D:H,5,0)</f>
        <v>0</v>
      </c>
      <c r="G3144" s="1" t="s">
        <v>648</v>
      </c>
      <c r="H3144" s="1" t="s">
        <v>528</v>
      </c>
      <c r="I3144" s="1" t="s">
        <v>531</v>
      </c>
      <c r="J3144" s="6">
        <v>301000</v>
      </c>
      <c r="K3144" s="1" t="s">
        <v>710</v>
      </c>
      <c r="L3144" s="6">
        <v>310000</v>
      </c>
      <c r="M3144" s="2">
        <v>0</v>
      </c>
      <c r="N3144" s="1" t="s">
        <v>711</v>
      </c>
      <c r="O3144" s="1" t="s">
        <v>651</v>
      </c>
      <c r="P3144" s="2">
        <v>0</v>
      </c>
      <c r="Q3144" s="2">
        <v>144907434.11000001</v>
      </c>
      <c r="R3144" s="2">
        <v>0</v>
      </c>
      <c r="S3144" s="2">
        <v>2229037.9500000002</v>
      </c>
      <c r="T3144" s="2">
        <v>0</v>
      </c>
      <c r="U3144" s="2">
        <v>147136472.06</v>
      </c>
      <c r="V3144" s="2">
        <v>0</v>
      </c>
      <c r="W3144" s="2">
        <v>144907434.11000001</v>
      </c>
      <c r="X3144" s="2">
        <v>0</v>
      </c>
      <c r="Y3144" s="2">
        <v>2229037.9500000002</v>
      </c>
      <c r="Z3144" s="2">
        <v>0</v>
      </c>
      <c r="AA3144" s="2">
        <v>147136472.06</v>
      </c>
    </row>
    <row r="3145" spans="1:27" ht="15" customHeight="1" x14ac:dyDescent="0.25">
      <c r="A3145" s="75" t="str">
        <f t="shared" si="147"/>
        <v>LUNCLFIgnore</v>
      </c>
      <c r="B3145" s="75" t="str">
        <f>VLOOKUP(L3145,Mapping!D:F,3,0)</f>
        <v>Ignore</v>
      </c>
      <c r="C3145" s="75" t="str">
        <f>VLOOKUP(L3145,Mapping!D:G,4,0)</f>
        <v>Ignore</v>
      </c>
      <c r="D3145" s="78">
        <f t="shared" si="148"/>
        <v>-1.4319057000000001E-2</v>
      </c>
      <c r="E3145" s="78">
        <f t="shared" si="149"/>
        <v>-0.15843414300000003</v>
      </c>
      <c r="F3145" s="76">
        <f>VLOOKUP(L3145,Mapping!D:H,5,0)</f>
        <v>0</v>
      </c>
      <c r="G3145" s="1" t="s">
        <v>648</v>
      </c>
      <c r="H3145" s="1" t="s">
        <v>528</v>
      </c>
      <c r="I3145" s="1" t="s">
        <v>531</v>
      </c>
      <c r="J3145" s="6">
        <v>303000</v>
      </c>
      <c r="K3145" s="1" t="s">
        <v>712</v>
      </c>
      <c r="L3145" s="6">
        <v>303416</v>
      </c>
      <c r="M3145" s="2">
        <v>0</v>
      </c>
      <c r="N3145" s="1" t="s">
        <v>964</v>
      </c>
      <c r="O3145" s="1" t="s">
        <v>651</v>
      </c>
      <c r="P3145" s="2">
        <v>-1441150.86</v>
      </c>
      <c r="Q3145" s="2">
        <v>0</v>
      </c>
      <c r="R3145" s="2">
        <v>-143190.57</v>
      </c>
      <c r="S3145" s="2">
        <v>0</v>
      </c>
      <c r="T3145" s="2">
        <v>-1584341.4300000004</v>
      </c>
      <c r="U3145" s="2">
        <v>0</v>
      </c>
      <c r="V3145" s="2">
        <v>-1441150.86</v>
      </c>
      <c r="W3145" s="2">
        <v>0</v>
      </c>
      <c r="X3145" s="2">
        <v>-143190.57</v>
      </c>
      <c r="Y3145" s="2">
        <v>0</v>
      </c>
      <c r="Z3145" s="2">
        <v>-1584341.4300000004</v>
      </c>
      <c r="AA3145" s="2">
        <v>0</v>
      </c>
    </row>
    <row r="3146" spans="1:27" ht="15" customHeight="1" x14ac:dyDescent="0.25">
      <c r="A3146" s="75" t="str">
        <f t="shared" si="147"/>
        <v>LUNCLFIgnore</v>
      </c>
      <c r="B3146" s="75" t="str">
        <f>VLOOKUP(L3146,Mapping!D:F,3,0)</f>
        <v>Ignore</v>
      </c>
      <c r="C3146" s="75" t="str">
        <f>VLOOKUP(L3146,Mapping!D:G,4,0)</f>
        <v>Ignore</v>
      </c>
      <c r="D3146" s="78">
        <f t="shared" si="148"/>
        <v>-1.585644E-3</v>
      </c>
      <c r="E3146" s="78">
        <f t="shared" si="149"/>
        <v>-0.57692860400000001</v>
      </c>
      <c r="F3146" s="76">
        <f>VLOOKUP(L3146,Mapping!D:H,5,0)</f>
        <v>0</v>
      </c>
      <c r="G3146" s="1" t="s">
        <v>648</v>
      </c>
      <c r="H3146" s="1" t="s">
        <v>528</v>
      </c>
      <c r="I3146" s="1" t="s">
        <v>531</v>
      </c>
      <c r="J3146" s="6">
        <v>303000</v>
      </c>
      <c r="K3146" s="1" t="s">
        <v>712</v>
      </c>
      <c r="L3146" s="6">
        <v>303418</v>
      </c>
      <c r="M3146" s="2">
        <v>0</v>
      </c>
      <c r="N3146" s="1" t="s">
        <v>965</v>
      </c>
      <c r="O3146" s="1" t="s">
        <v>651</v>
      </c>
      <c r="P3146" s="2">
        <v>-5753429.5999999996</v>
      </c>
      <c r="Q3146" s="2">
        <v>0</v>
      </c>
      <c r="R3146" s="2">
        <v>-15856.44</v>
      </c>
      <c r="S3146" s="2">
        <v>0</v>
      </c>
      <c r="T3146" s="2">
        <v>-5769286.04</v>
      </c>
      <c r="U3146" s="2">
        <v>0</v>
      </c>
      <c r="V3146" s="2">
        <v>-5753429.5999999996</v>
      </c>
      <c r="W3146" s="2">
        <v>0</v>
      </c>
      <c r="X3146" s="2">
        <v>-15856.44</v>
      </c>
      <c r="Y3146" s="2">
        <v>0</v>
      </c>
      <c r="Z3146" s="2">
        <v>-5769286.04</v>
      </c>
      <c r="AA3146" s="2">
        <v>0</v>
      </c>
    </row>
    <row r="3147" spans="1:27" ht="15" customHeight="1" x14ac:dyDescent="0.25">
      <c r="A3147" s="75" t="str">
        <f t="shared" si="147"/>
        <v>LUNCLFIgnore</v>
      </c>
      <c r="B3147" s="75" t="str">
        <f>VLOOKUP(L3147,Mapping!D:F,3,0)</f>
        <v>Ignore</v>
      </c>
      <c r="C3147" s="75" t="str">
        <f>VLOOKUP(L3147,Mapping!D:G,4,0)</f>
        <v>Ignore</v>
      </c>
      <c r="D3147" s="78">
        <f t="shared" si="148"/>
        <v>0</v>
      </c>
      <c r="E3147" s="78">
        <f t="shared" si="149"/>
        <v>0.50877135500000004</v>
      </c>
      <c r="F3147" s="76">
        <f>VLOOKUP(L3147,Mapping!D:H,5,0)</f>
        <v>0</v>
      </c>
      <c r="G3147" s="1" t="s">
        <v>648</v>
      </c>
      <c r="H3147" s="1" t="s">
        <v>528</v>
      </c>
      <c r="I3147" s="1" t="s">
        <v>531</v>
      </c>
      <c r="J3147" s="6">
        <v>303000</v>
      </c>
      <c r="K3147" s="1" t="s">
        <v>712</v>
      </c>
      <c r="L3147" s="6">
        <v>390000</v>
      </c>
      <c r="M3147" s="2">
        <v>0</v>
      </c>
      <c r="N3147" s="1" t="s">
        <v>717</v>
      </c>
      <c r="O3147" s="1" t="s">
        <v>651</v>
      </c>
      <c r="P3147" s="2">
        <v>0</v>
      </c>
      <c r="Q3147" s="2">
        <v>5087713.55</v>
      </c>
      <c r="R3147" s="2">
        <v>0</v>
      </c>
      <c r="S3147" s="2">
        <v>0</v>
      </c>
      <c r="T3147" s="2">
        <v>0</v>
      </c>
      <c r="U3147" s="2">
        <v>5087713.55</v>
      </c>
      <c r="V3147" s="2">
        <v>0</v>
      </c>
      <c r="W3147" s="2">
        <v>5087713.55</v>
      </c>
      <c r="X3147" s="2">
        <v>0</v>
      </c>
      <c r="Y3147" s="2">
        <v>0</v>
      </c>
      <c r="Z3147" s="2">
        <v>0</v>
      </c>
      <c r="AA3147" s="2">
        <v>5087713.55</v>
      </c>
    </row>
    <row r="3148" spans="1:27" ht="15" customHeight="1" x14ac:dyDescent="0.25">
      <c r="A3148" s="75" t="str">
        <f t="shared" si="147"/>
        <v>LUNCLFIgnore</v>
      </c>
      <c r="B3148" s="75" t="str">
        <f>VLOOKUP(L3148,Mapping!D:F,3,0)</f>
        <v>Ignore</v>
      </c>
      <c r="C3148" s="75" t="str">
        <f>VLOOKUP(L3148,Mapping!D:G,4,0)</f>
        <v>Ignore</v>
      </c>
      <c r="D3148" s="78">
        <f t="shared" si="148"/>
        <v>0</v>
      </c>
      <c r="E3148" s="78">
        <f t="shared" si="149"/>
        <v>-8.0167600000000012E-3</v>
      </c>
      <c r="F3148" s="76">
        <f>VLOOKUP(L3148,Mapping!D:H,5,0)</f>
        <v>0</v>
      </c>
      <c r="G3148" s="1" t="s">
        <v>648</v>
      </c>
      <c r="H3148" s="1" t="s">
        <v>528</v>
      </c>
      <c r="I3148" s="1" t="s">
        <v>531</v>
      </c>
      <c r="J3148" s="6">
        <v>303000</v>
      </c>
      <c r="K3148" s="1" t="s">
        <v>712</v>
      </c>
      <c r="L3148" s="6">
        <v>390519</v>
      </c>
      <c r="M3148" s="2">
        <v>0</v>
      </c>
      <c r="N3148" s="1" t="s">
        <v>966</v>
      </c>
      <c r="O3148" s="1" t="s">
        <v>651</v>
      </c>
      <c r="P3148" s="2">
        <v>-80167.600000000006</v>
      </c>
      <c r="Q3148" s="2">
        <v>0</v>
      </c>
      <c r="R3148" s="2">
        <v>0</v>
      </c>
      <c r="S3148" s="2">
        <v>0</v>
      </c>
      <c r="T3148" s="2">
        <v>-80167.600000000006</v>
      </c>
      <c r="U3148" s="2">
        <v>0</v>
      </c>
      <c r="V3148" s="2">
        <v>-80167.600000000006</v>
      </c>
      <c r="W3148" s="2">
        <v>0</v>
      </c>
      <c r="X3148" s="2">
        <v>0</v>
      </c>
      <c r="Y3148" s="2">
        <v>0</v>
      </c>
      <c r="Z3148" s="2">
        <v>-80167.600000000006</v>
      </c>
      <c r="AA3148" s="2">
        <v>0</v>
      </c>
    </row>
    <row r="3149" spans="1:27" ht="15" customHeight="1" x14ac:dyDescent="0.25">
      <c r="A3149" s="75" t="str">
        <f t="shared" si="147"/>
        <v>LUNCLFIgnore</v>
      </c>
      <c r="B3149" s="75" t="str">
        <f>VLOOKUP(L3149,Mapping!D:F,3,0)</f>
        <v>Ignore</v>
      </c>
      <c r="C3149" s="75" t="str">
        <f>VLOOKUP(L3149,Mapping!D:G,4,0)</f>
        <v>Ignore</v>
      </c>
      <c r="D3149" s="78">
        <f t="shared" si="148"/>
        <v>0</v>
      </c>
      <c r="E3149" s="78">
        <f t="shared" si="149"/>
        <v>-0.54686800400000002</v>
      </c>
      <c r="F3149" s="76">
        <f>VLOOKUP(L3149,Mapping!D:H,5,0)</f>
        <v>0</v>
      </c>
      <c r="G3149" s="1" t="s">
        <v>648</v>
      </c>
      <c r="H3149" s="1" t="s">
        <v>528</v>
      </c>
      <c r="I3149" s="1" t="s">
        <v>531</v>
      </c>
      <c r="J3149" s="6">
        <v>303000</v>
      </c>
      <c r="K3149" s="1" t="s">
        <v>712</v>
      </c>
      <c r="L3149" s="6">
        <v>390520</v>
      </c>
      <c r="M3149" s="2">
        <v>0</v>
      </c>
      <c r="N3149" s="1" t="s">
        <v>967</v>
      </c>
      <c r="O3149" s="1" t="s">
        <v>651</v>
      </c>
      <c r="P3149" s="2">
        <v>-5468680.04</v>
      </c>
      <c r="Q3149" s="2">
        <v>0</v>
      </c>
      <c r="R3149" s="2">
        <v>0</v>
      </c>
      <c r="S3149" s="2">
        <v>0</v>
      </c>
      <c r="T3149" s="2">
        <v>-5468680.04</v>
      </c>
      <c r="U3149" s="2">
        <v>0</v>
      </c>
      <c r="V3149" s="2">
        <v>-5468680.04</v>
      </c>
      <c r="W3149" s="2">
        <v>0</v>
      </c>
      <c r="X3149" s="2">
        <v>0</v>
      </c>
      <c r="Y3149" s="2">
        <v>0</v>
      </c>
      <c r="Z3149" s="2">
        <v>-5468680.04</v>
      </c>
      <c r="AA3149" s="2">
        <v>0</v>
      </c>
    </row>
    <row r="3150" spans="1:27" ht="15" customHeight="1" x14ac:dyDescent="0.25">
      <c r="A3150" s="75" t="str">
        <f t="shared" si="147"/>
        <v>LUNCLFIgnore</v>
      </c>
      <c r="B3150" s="75" t="str">
        <f>VLOOKUP(L3150,Mapping!D:F,3,0)</f>
        <v>Ignore</v>
      </c>
      <c r="C3150" s="75" t="str">
        <f>VLOOKUP(L3150,Mapping!D:G,4,0)</f>
        <v>Ignore</v>
      </c>
      <c r="D3150" s="78">
        <f t="shared" si="148"/>
        <v>0</v>
      </c>
      <c r="E3150" s="78">
        <f t="shared" si="149"/>
        <v>-1.9898932999999997E-2</v>
      </c>
      <c r="F3150" s="76">
        <f>VLOOKUP(L3150,Mapping!D:H,5,0)</f>
        <v>0</v>
      </c>
      <c r="G3150" s="1" t="s">
        <v>648</v>
      </c>
      <c r="H3150" s="1" t="s">
        <v>528</v>
      </c>
      <c r="I3150" s="1" t="s">
        <v>531</v>
      </c>
      <c r="J3150" s="6">
        <v>303000</v>
      </c>
      <c r="K3150" s="1" t="s">
        <v>712</v>
      </c>
      <c r="L3150" s="6">
        <v>390521</v>
      </c>
      <c r="M3150" s="2">
        <v>0</v>
      </c>
      <c r="N3150" s="1" t="s">
        <v>968</v>
      </c>
      <c r="O3150" s="1" t="s">
        <v>651</v>
      </c>
      <c r="P3150" s="2">
        <v>-198989.33</v>
      </c>
      <c r="Q3150" s="2">
        <v>0</v>
      </c>
      <c r="R3150" s="2">
        <v>0</v>
      </c>
      <c r="S3150" s="2">
        <v>0</v>
      </c>
      <c r="T3150" s="2">
        <v>-198989.33</v>
      </c>
      <c r="U3150" s="2">
        <v>0</v>
      </c>
      <c r="V3150" s="2">
        <v>-198989.33</v>
      </c>
      <c r="W3150" s="2">
        <v>0</v>
      </c>
      <c r="X3150" s="2">
        <v>0</v>
      </c>
      <c r="Y3150" s="2">
        <v>0</v>
      </c>
      <c r="Z3150" s="2">
        <v>-198989.33</v>
      </c>
      <c r="AA3150" s="2">
        <v>0</v>
      </c>
    </row>
    <row r="3151" spans="1:27" ht="15" customHeight="1" x14ac:dyDescent="0.25">
      <c r="A3151" s="75" t="str">
        <f t="shared" si="147"/>
        <v>LUNCLFIgnore</v>
      </c>
      <c r="B3151" s="75" t="str">
        <f>VLOOKUP(L3151,Mapping!D:F,3,0)</f>
        <v>Ignore</v>
      </c>
      <c r="C3151" s="75" t="str">
        <f>VLOOKUP(L3151,Mapping!D:G,4,0)</f>
        <v>Ignore</v>
      </c>
      <c r="D3151" s="78">
        <f t="shared" si="148"/>
        <v>0</v>
      </c>
      <c r="E3151" s="78">
        <f t="shared" si="149"/>
        <v>-1.443959684</v>
      </c>
      <c r="F3151" s="76">
        <f>VLOOKUP(L3151,Mapping!D:H,5,0)</f>
        <v>0</v>
      </c>
      <c r="G3151" s="1" t="s">
        <v>648</v>
      </c>
      <c r="H3151" s="1" t="s">
        <v>528</v>
      </c>
      <c r="I3151" s="1" t="s">
        <v>531</v>
      </c>
      <c r="J3151" s="6">
        <v>303000</v>
      </c>
      <c r="K3151" s="1" t="s">
        <v>712</v>
      </c>
      <c r="L3151" s="6">
        <v>390522</v>
      </c>
      <c r="M3151" s="2">
        <v>0</v>
      </c>
      <c r="N3151" s="1" t="s">
        <v>969</v>
      </c>
      <c r="O3151" s="1" t="s">
        <v>651</v>
      </c>
      <c r="P3151" s="2">
        <v>-14439596.84</v>
      </c>
      <c r="Q3151" s="2">
        <v>0</v>
      </c>
      <c r="R3151" s="2">
        <v>0</v>
      </c>
      <c r="S3151" s="2">
        <v>0</v>
      </c>
      <c r="T3151" s="2">
        <v>-14439596.84</v>
      </c>
      <c r="U3151" s="2">
        <v>0</v>
      </c>
      <c r="V3151" s="2">
        <v>-14439596.84</v>
      </c>
      <c r="W3151" s="2">
        <v>0</v>
      </c>
      <c r="X3151" s="2">
        <v>0</v>
      </c>
      <c r="Y3151" s="2">
        <v>0</v>
      </c>
      <c r="Z3151" s="2">
        <v>-14439596.84</v>
      </c>
      <c r="AA3151" s="2">
        <v>0</v>
      </c>
    </row>
    <row r="3152" spans="1:27" ht="15" customHeight="1" x14ac:dyDescent="0.25">
      <c r="A3152" s="75" t="str">
        <f t="shared" si="147"/>
        <v>LUNCLFIgnore</v>
      </c>
      <c r="B3152" s="75" t="str">
        <f>VLOOKUP(L3152,Mapping!D:F,3,0)</f>
        <v>Ignore</v>
      </c>
      <c r="C3152" s="75" t="str">
        <f>VLOOKUP(L3152,Mapping!D:G,4,0)</f>
        <v>Ignore</v>
      </c>
      <c r="D3152" s="78">
        <f t="shared" si="148"/>
        <v>0.24927163999999999</v>
      </c>
      <c r="E3152" s="78">
        <f t="shared" si="149"/>
        <v>2.885509871</v>
      </c>
      <c r="F3152" s="76">
        <f>VLOOKUP(L3152,Mapping!D:H,5,0)</f>
        <v>0</v>
      </c>
      <c r="G3152" s="1" t="s">
        <v>648</v>
      </c>
      <c r="H3152" s="1" t="s">
        <v>528</v>
      </c>
      <c r="I3152" s="1" t="s">
        <v>531</v>
      </c>
      <c r="J3152" s="6">
        <v>430000</v>
      </c>
      <c r="K3152" s="1" t="s">
        <v>729</v>
      </c>
      <c r="L3152" s="6">
        <v>435100</v>
      </c>
      <c r="M3152" s="2">
        <v>0</v>
      </c>
      <c r="N3152" s="1" t="s">
        <v>924</v>
      </c>
      <c r="O3152" s="1" t="s">
        <v>651</v>
      </c>
      <c r="P3152" s="2">
        <v>0</v>
      </c>
      <c r="Q3152" s="2">
        <v>26362382.309999999</v>
      </c>
      <c r="R3152" s="2">
        <v>0</v>
      </c>
      <c r="S3152" s="2">
        <v>2492716.4</v>
      </c>
      <c r="T3152" s="2">
        <v>0</v>
      </c>
      <c r="U3152" s="2">
        <v>28855098.710000001</v>
      </c>
      <c r="V3152" s="2">
        <v>0</v>
      </c>
      <c r="W3152" s="2">
        <v>26362382.309999999</v>
      </c>
      <c r="X3152" s="2">
        <v>0</v>
      </c>
      <c r="Y3152" s="2">
        <v>2492716.4</v>
      </c>
      <c r="Z3152" s="2">
        <v>0</v>
      </c>
      <c r="AA3152" s="2">
        <v>28855098.710000001</v>
      </c>
    </row>
    <row r="3153" spans="1:27" ht="15" customHeight="1" x14ac:dyDescent="0.25">
      <c r="A3153" s="75" t="str">
        <f t="shared" si="147"/>
        <v>LUNCLF5.2</v>
      </c>
      <c r="B3153" s="75">
        <f>VLOOKUP(L3153,Mapping!D:F,3,0)</f>
        <v>5.2</v>
      </c>
      <c r="C3153" s="75" t="str">
        <f>VLOOKUP(L3153,Mapping!D:G,4,0)</f>
        <v>Ignore</v>
      </c>
      <c r="D3153" s="78">
        <f t="shared" si="148"/>
        <v>7.8583920000000005E-3</v>
      </c>
      <c r="E3153" s="78">
        <f t="shared" si="149"/>
        <v>7.8583920000000005E-3</v>
      </c>
      <c r="F3153" s="76">
        <f>VLOOKUP(L3153,Mapping!D:H,5,0)</f>
        <v>0</v>
      </c>
      <c r="G3153" s="1" t="s">
        <v>648</v>
      </c>
      <c r="H3153" s="1" t="s">
        <v>528</v>
      </c>
      <c r="I3153" s="1" t="s">
        <v>531</v>
      </c>
      <c r="J3153" s="6">
        <v>450000</v>
      </c>
      <c r="K3153" s="1" t="s">
        <v>733</v>
      </c>
      <c r="L3153" s="6">
        <v>452247</v>
      </c>
      <c r="M3153" s="2">
        <v>0</v>
      </c>
      <c r="N3153" s="1" t="s">
        <v>741</v>
      </c>
      <c r="O3153" s="1" t="s">
        <v>651</v>
      </c>
      <c r="P3153" s="2">
        <v>0</v>
      </c>
      <c r="Q3153" s="2">
        <v>0</v>
      </c>
      <c r="R3153" s="2">
        <v>0</v>
      </c>
      <c r="S3153" s="2">
        <v>78583.92</v>
      </c>
      <c r="T3153" s="2">
        <v>0</v>
      </c>
      <c r="U3153" s="2">
        <v>78583.92</v>
      </c>
      <c r="V3153" s="2">
        <v>0</v>
      </c>
      <c r="W3153" s="2">
        <v>0</v>
      </c>
      <c r="X3153" s="2">
        <v>0</v>
      </c>
      <c r="Y3153" s="2">
        <v>78583.92</v>
      </c>
      <c r="Z3153" s="2">
        <v>0</v>
      </c>
      <c r="AA3153" s="2">
        <v>78583.92</v>
      </c>
    </row>
    <row r="3154" spans="1:27" ht="15" customHeight="1" x14ac:dyDescent="0.25">
      <c r="A3154" s="75" t="str">
        <f t="shared" si="147"/>
        <v>LUNCLF5.5</v>
      </c>
      <c r="B3154" s="75">
        <f>VLOOKUP(L3154,Mapping!D:F,3,0)</f>
        <v>5.5</v>
      </c>
      <c r="C3154" s="75" t="str">
        <f>VLOOKUP(L3154,Mapping!D:G,4,0)</f>
        <v>Ignore</v>
      </c>
      <c r="D3154" s="78">
        <f t="shared" si="148"/>
        <v>9.1372700000000003E-4</v>
      </c>
      <c r="E3154" s="78">
        <f t="shared" si="149"/>
        <v>9.1372700000000003E-4</v>
      </c>
      <c r="F3154" s="76">
        <f>VLOOKUP(L3154,Mapping!D:H,5,0)</f>
        <v>0</v>
      </c>
      <c r="G3154" s="1" t="s">
        <v>648</v>
      </c>
      <c r="H3154" s="1" t="s">
        <v>528</v>
      </c>
      <c r="I3154" s="1" t="s">
        <v>531</v>
      </c>
      <c r="J3154" s="6">
        <v>460000</v>
      </c>
      <c r="K3154" s="1" t="s">
        <v>742</v>
      </c>
      <c r="L3154" s="6">
        <v>460100</v>
      </c>
      <c r="M3154" s="2">
        <v>0</v>
      </c>
      <c r="N3154" s="1" t="s">
        <v>815</v>
      </c>
      <c r="O3154" s="1" t="s">
        <v>651</v>
      </c>
      <c r="P3154" s="2">
        <v>0</v>
      </c>
      <c r="Q3154" s="2">
        <v>0</v>
      </c>
      <c r="R3154" s="2">
        <v>0</v>
      </c>
      <c r="S3154" s="2">
        <v>9137.27</v>
      </c>
      <c r="T3154" s="2">
        <v>0</v>
      </c>
      <c r="U3154" s="2">
        <v>9137.27</v>
      </c>
      <c r="V3154" s="2">
        <v>0</v>
      </c>
      <c r="W3154" s="2">
        <v>0</v>
      </c>
      <c r="X3154" s="2">
        <v>0</v>
      </c>
      <c r="Y3154" s="2">
        <v>9137.27</v>
      </c>
      <c r="Z3154" s="2">
        <v>0</v>
      </c>
      <c r="AA3154" s="2">
        <v>9137.27</v>
      </c>
    </row>
    <row r="3155" spans="1:27" ht="15" customHeight="1" x14ac:dyDescent="0.25">
      <c r="A3155" s="75" t="str">
        <f t="shared" si="147"/>
        <v>LUNCLF5.5</v>
      </c>
      <c r="B3155" s="75">
        <f>VLOOKUP(L3155,Mapping!D:F,3,0)</f>
        <v>5.5</v>
      </c>
      <c r="C3155" s="75" t="str">
        <f>VLOOKUP(L3155,Mapping!D:G,4,0)</f>
        <v>Ignore</v>
      </c>
      <c r="D3155" s="78">
        <f t="shared" si="148"/>
        <v>-3.8553000000000003E-4</v>
      </c>
      <c r="E3155" s="78">
        <f t="shared" si="149"/>
        <v>-3.8553000000000003E-4</v>
      </c>
      <c r="F3155" s="76">
        <f>VLOOKUP(L3155,Mapping!D:H,5,0)</f>
        <v>0</v>
      </c>
      <c r="G3155" s="1" t="s">
        <v>648</v>
      </c>
      <c r="H3155" s="1" t="s">
        <v>528</v>
      </c>
      <c r="I3155" s="1" t="s">
        <v>531</v>
      </c>
      <c r="J3155" s="6">
        <v>460000</v>
      </c>
      <c r="K3155" s="1" t="s">
        <v>742</v>
      </c>
      <c r="L3155" s="6">
        <v>460226</v>
      </c>
      <c r="M3155" s="2">
        <v>0</v>
      </c>
      <c r="N3155" s="1" t="s">
        <v>1048</v>
      </c>
      <c r="O3155" s="1" t="s">
        <v>651</v>
      </c>
      <c r="P3155" s="2">
        <v>0</v>
      </c>
      <c r="Q3155" s="2">
        <v>0</v>
      </c>
      <c r="R3155" s="2">
        <v>-3855.3</v>
      </c>
      <c r="S3155" s="2">
        <v>0</v>
      </c>
      <c r="T3155" s="2">
        <v>-3855.3</v>
      </c>
      <c r="U3155" s="2">
        <v>0</v>
      </c>
      <c r="V3155" s="2">
        <v>0</v>
      </c>
      <c r="W3155" s="2">
        <v>0</v>
      </c>
      <c r="X3155" s="2">
        <v>-3855.3</v>
      </c>
      <c r="Y3155" s="2">
        <v>0</v>
      </c>
      <c r="Z3155" s="2">
        <v>-3855.3</v>
      </c>
      <c r="AA3155" s="2">
        <v>0</v>
      </c>
    </row>
    <row r="3156" spans="1:27" ht="15" customHeight="1" x14ac:dyDescent="0.25">
      <c r="A3156" s="75" t="str">
        <f t="shared" si="147"/>
        <v>LUNCLF5.5</v>
      </c>
      <c r="B3156" s="75">
        <f>VLOOKUP(L3156,Mapping!D:F,3,0)</f>
        <v>5.5</v>
      </c>
      <c r="C3156" s="75" t="str">
        <f>VLOOKUP(L3156,Mapping!D:G,4,0)</f>
        <v>Ignore</v>
      </c>
      <c r="D3156" s="78">
        <f t="shared" si="148"/>
        <v>-5.28197E-4</v>
      </c>
      <c r="E3156" s="78">
        <f t="shared" si="149"/>
        <v>-5.28197E-4</v>
      </c>
      <c r="F3156" s="76">
        <f>VLOOKUP(L3156,Mapping!D:H,5,0)</f>
        <v>0</v>
      </c>
      <c r="G3156" s="1" t="s">
        <v>648</v>
      </c>
      <c r="H3156" s="1" t="s">
        <v>528</v>
      </c>
      <c r="I3156" s="1" t="s">
        <v>531</v>
      </c>
      <c r="J3156" s="6">
        <v>460000</v>
      </c>
      <c r="K3156" s="1" t="s">
        <v>742</v>
      </c>
      <c r="L3156" s="6">
        <v>460227</v>
      </c>
      <c r="M3156" s="2">
        <v>0</v>
      </c>
      <c r="N3156" s="1" t="s">
        <v>1049</v>
      </c>
      <c r="O3156" s="1" t="s">
        <v>651</v>
      </c>
      <c r="P3156" s="2">
        <v>0</v>
      </c>
      <c r="Q3156" s="2">
        <v>0</v>
      </c>
      <c r="R3156" s="2">
        <v>-5281.97</v>
      </c>
      <c r="S3156" s="2">
        <v>0</v>
      </c>
      <c r="T3156" s="2">
        <v>-5281.97</v>
      </c>
      <c r="U3156" s="2">
        <v>0</v>
      </c>
      <c r="V3156" s="2">
        <v>0</v>
      </c>
      <c r="W3156" s="2">
        <v>0</v>
      </c>
      <c r="X3156" s="2">
        <v>-5281.97</v>
      </c>
      <c r="Y3156" s="2">
        <v>0</v>
      </c>
      <c r="Z3156" s="2">
        <v>-5281.97</v>
      </c>
      <c r="AA3156" s="2">
        <v>0</v>
      </c>
    </row>
    <row r="3157" spans="1:27" ht="15" customHeight="1" x14ac:dyDescent="0.25">
      <c r="A3157" s="75" t="str">
        <f t="shared" si="147"/>
        <v>LUNCLF6.3</v>
      </c>
      <c r="B3157" s="75">
        <f>VLOOKUP(L3157,Mapping!D:F,3,0)</f>
        <v>6.3</v>
      </c>
      <c r="C3157" s="75" t="str">
        <f>VLOOKUP(L3157,Mapping!D:G,4,0)</f>
        <v>Mirror</v>
      </c>
      <c r="D3157" s="78">
        <f t="shared" si="148"/>
        <v>3.1750399999999998E-2</v>
      </c>
      <c r="E3157" s="78">
        <f t="shared" si="149"/>
        <v>3.1750399999999998E-2</v>
      </c>
      <c r="F3157" s="76">
        <f>VLOOKUP(L3157,Mapping!D:H,5,0)</f>
        <v>0</v>
      </c>
      <c r="G3157" s="1" t="s">
        <v>648</v>
      </c>
      <c r="H3157" s="1" t="s">
        <v>528</v>
      </c>
      <c r="I3157" s="1" t="s">
        <v>531</v>
      </c>
      <c r="J3157" s="6">
        <v>550000</v>
      </c>
      <c r="K3157" s="1" t="s">
        <v>752</v>
      </c>
      <c r="L3157" s="6">
        <v>553111</v>
      </c>
      <c r="M3157" s="2">
        <v>0</v>
      </c>
      <c r="N3157" s="1" t="s">
        <v>756</v>
      </c>
      <c r="O3157" s="1" t="s">
        <v>651</v>
      </c>
      <c r="P3157" s="2">
        <v>0</v>
      </c>
      <c r="Q3157" s="2">
        <v>0</v>
      </c>
      <c r="R3157" s="2">
        <v>0</v>
      </c>
      <c r="S3157" s="2">
        <v>317504</v>
      </c>
      <c r="T3157" s="2">
        <v>0</v>
      </c>
      <c r="U3157" s="2">
        <v>317504</v>
      </c>
      <c r="V3157" s="2">
        <v>0</v>
      </c>
      <c r="W3157" s="2">
        <v>0</v>
      </c>
      <c r="X3157" s="2">
        <v>0</v>
      </c>
      <c r="Y3157" s="2">
        <v>317504</v>
      </c>
      <c r="Z3157" s="2">
        <v>0</v>
      </c>
      <c r="AA3157" s="2">
        <v>317504</v>
      </c>
    </row>
    <row r="3158" spans="1:27" ht="15" customHeight="1" x14ac:dyDescent="0.25">
      <c r="A3158" s="75" t="str">
        <f t="shared" si="147"/>
        <v>LUNCLF6.3</v>
      </c>
      <c r="B3158" s="75">
        <f>VLOOKUP(L3158,Mapping!D:F,3,0)</f>
        <v>6.3</v>
      </c>
      <c r="C3158" s="75" t="str">
        <f>VLOOKUP(L3158,Mapping!D:G,4,0)</f>
        <v>Mirror</v>
      </c>
      <c r="D3158" s="78">
        <f t="shared" si="148"/>
        <v>-3.1747900000000003E-2</v>
      </c>
      <c r="E3158" s="78">
        <f t="shared" si="149"/>
        <v>-3.1747900000000003E-2</v>
      </c>
      <c r="F3158" s="76">
        <f>VLOOKUP(L3158,Mapping!D:H,5,0)</f>
        <v>0</v>
      </c>
      <c r="G3158" s="1" t="s">
        <v>648</v>
      </c>
      <c r="H3158" s="1" t="s">
        <v>528</v>
      </c>
      <c r="I3158" s="1" t="s">
        <v>531</v>
      </c>
      <c r="J3158" s="6">
        <v>550000</v>
      </c>
      <c r="K3158" s="1" t="s">
        <v>752</v>
      </c>
      <c r="L3158" s="6">
        <v>553141</v>
      </c>
      <c r="M3158" s="2">
        <v>0</v>
      </c>
      <c r="N3158" s="1" t="s">
        <v>758</v>
      </c>
      <c r="O3158" s="1" t="s">
        <v>651</v>
      </c>
      <c r="P3158" s="2">
        <v>0</v>
      </c>
      <c r="Q3158" s="2">
        <v>0</v>
      </c>
      <c r="R3158" s="2">
        <v>-317479</v>
      </c>
      <c r="S3158" s="2">
        <v>0</v>
      </c>
      <c r="T3158" s="2">
        <v>-317479</v>
      </c>
      <c r="U3158" s="2">
        <v>0</v>
      </c>
      <c r="V3158" s="2">
        <v>0</v>
      </c>
      <c r="W3158" s="2">
        <v>0</v>
      </c>
      <c r="X3158" s="2">
        <v>-317479</v>
      </c>
      <c r="Y3158" s="2">
        <v>0</v>
      </c>
      <c r="Z3158" s="2">
        <v>-317479</v>
      </c>
      <c r="AA3158" s="2">
        <v>0</v>
      </c>
    </row>
    <row r="3159" spans="1:27" ht="15" customHeight="1" x14ac:dyDescent="0.25">
      <c r="A3159" s="75" t="str">
        <f t="shared" si="147"/>
        <v>LUNCLF6.3</v>
      </c>
      <c r="B3159" s="75">
        <f>VLOOKUP(L3159,Mapping!D:F,3,0)</f>
        <v>6.3</v>
      </c>
      <c r="C3159" s="75" t="str">
        <f>VLOOKUP(L3159,Mapping!D:G,4,0)</f>
        <v>Accrual</v>
      </c>
      <c r="D3159" s="78">
        <f t="shared" si="148"/>
        <v>-3.8184956999999999E-2</v>
      </c>
      <c r="E3159" s="78">
        <f t="shared" si="149"/>
        <v>-3.8184956999999999E-2</v>
      </c>
      <c r="F3159" s="76">
        <f>VLOOKUP(L3159,Mapping!D:H,5,0)</f>
        <v>0</v>
      </c>
      <c r="G3159" s="1" t="s">
        <v>648</v>
      </c>
      <c r="H3159" s="1" t="s">
        <v>528</v>
      </c>
      <c r="I3159" s="1" t="s">
        <v>531</v>
      </c>
      <c r="J3159" s="6">
        <v>550000</v>
      </c>
      <c r="K3159" s="1" t="s">
        <v>752</v>
      </c>
      <c r="L3159" s="6">
        <v>553190</v>
      </c>
      <c r="M3159" s="2">
        <v>0</v>
      </c>
      <c r="N3159" s="1" t="s">
        <v>762</v>
      </c>
      <c r="O3159" s="1" t="s">
        <v>651</v>
      </c>
      <c r="P3159" s="2">
        <v>0</v>
      </c>
      <c r="Q3159" s="2">
        <v>0</v>
      </c>
      <c r="R3159" s="2">
        <v>-381849.57</v>
      </c>
      <c r="S3159" s="2">
        <v>0</v>
      </c>
      <c r="T3159" s="2">
        <v>-381849.57</v>
      </c>
      <c r="U3159" s="2">
        <v>0</v>
      </c>
      <c r="V3159" s="2">
        <v>0</v>
      </c>
      <c r="W3159" s="2">
        <v>0</v>
      </c>
      <c r="X3159" s="2">
        <v>-381849.57</v>
      </c>
      <c r="Y3159" s="2">
        <v>0</v>
      </c>
      <c r="Z3159" s="2">
        <v>-381849.57</v>
      </c>
      <c r="AA3159" s="2">
        <v>0</v>
      </c>
    </row>
    <row r="3160" spans="1:27" ht="15" customHeight="1" x14ac:dyDescent="0.25">
      <c r="A3160" s="75" t="str">
        <f t="shared" si="147"/>
        <v>LUNCLF6.3</v>
      </c>
      <c r="B3160" s="75">
        <f>VLOOKUP(L3160,Mapping!D:F,3,0)</f>
        <v>6.3</v>
      </c>
      <c r="C3160" s="75" t="str">
        <f>VLOOKUP(L3160,Mapping!D:G,4,0)</f>
        <v>Accrual</v>
      </c>
      <c r="D3160" s="78">
        <f t="shared" si="148"/>
        <v>-5.0192085999999997E-2</v>
      </c>
      <c r="E3160" s="78">
        <f t="shared" si="149"/>
        <v>-5.0192085999999997E-2</v>
      </c>
      <c r="F3160" s="76">
        <f>VLOOKUP(L3160,Mapping!D:H,5,0)</f>
        <v>0</v>
      </c>
      <c r="G3160" s="1" t="s">
        <v>648</v>
      </c>
      <c r="H3160" s="1" t="s">
        <v>528</v>
      </c>
      <c r="I3160" s="1" t="s">
        <v>531</v>
      </c>
      <c r="J3160" s="6">
        <v>550000</v>
      </c>
      <c r="K3160" s="1" t="s">
        <v>752</v>
      </c>
      <c r="L3160" s="6">
        <v>553385</v>
      </c>
      <c r="M3160" s="2">
        <v>0</v>
      </c>
      <c r="N3160" s="1" t="s">
        <v>970</v>
      </c>
      <c r="O3160" s="1" t="s">
        <v>651</v>
      </c>
      <c r="P3160" s="2">
        <v>0</v>
      </c>
      <c r="Q3160" s="2">
        <v>0</v>
      </c>
      <c r="R3160" s="2">
        <v>-501920.86</v>
      </c>
      <c r="S3160" s="2">
        <v>0</v>
      </c>
      <c r="T3160" s="2">
        <v>-501920.86</v>
      </c>
      <c r="U3160" s="2">
        <v>0</v>
      </c>
      <c r="V3160" s="2">
        <v>0</v>
      </c>
      <c r="W3160" s="2">
        <v>0</v>
      </c>
      <c r="X3160" s="2">
        <v>-501920.86</v>
      </c>
      <c r="Y3160" s="2">
        <v>0</v>
      </c>
      <c r="Z3160" s="2">
        <v>-501920.86</v>
      </c>
      <c r="AA3160" s="2">
        <v>0</v>
      </c>
    </row>
    <row r="3161" spans="1:27" ht="15" customHeight="1" x14ac:dyDescent="0.25">
      <c r="A3161" s="75" t="str">
        <f t="shared" si="147"/>
        <v>LUNCLF6.3</v>
      </c>
      <c r="B3161" s="75">
        <f>VLOOKUP(L3161,Mapping!D:F,3,0)</f>
        <v>6.3</v>
      </c>
      <c r="C3161" s="75" t="str">
        <f>VLOOKUP(L3161,Mapping!D:G,4,0)</f>
        <v>Accrual</v>
      </c>
      <c r="D3161" s="78">
        <f t="shared" si="148"/>
        <v>-0.141936004</v>
      </c>
      <c r="E3161" s="78">
        <f t="shared" si="149"/>
        <v>-0.141936004</v>
      </c>
      <c r="F3161" s="76">
        <f>VLOOKUP(L3161,Mapping!D:H,5,0)</f>
        <v>0</v>
      </c>
      <c r="G3161" s="1" t="s">
        <v>648</v>
      </c>
      <c r="H3161" s="1" t="s">
        <v>528</v>
      </c>
      <c r="I3161" s="1" t="s">
        <v>531</v>
      </c>
      <c r="J3161" s="6">
        <v>550000</v>
      </c>
      <c r="K3161" s="1" t="s">
        <v>752</v>
      </c>
      <c r="L3161" s="6">
        <v>553386</v>
      </c>
      <c r="M3161" s="2">
        <v>0</v>
      </c>
      <c r="N3161" s="1" t="s">
        <v>971</v>
      </c>
      <c r="O3161" s="1" t="s">
        <v>651</v>
      </c>
      <c r="P3161" s="2">
        <v>0</v>
      </c>
      <c r="Q3161" s="2">
        <v>0</v>
      </c>
      <c r="R3161" s="2">
        <v>-1419360.04</v>
      </c>
      <c r="S3161" s="2">
        <v>0</v>
      </c>
      <c r="T3161" s="2">
        <v>-1419360.04</v>
      </c>
      <c r="U3161" s="2">
        <v>0</v>
      </c>
      <c r="V3161" s="2">
        <v>0</v>
      </c>
      <c r="W3161" s="2">
        <v>0</v>
      </c>
      <c r="X3161" s="2">
        <v>-1419360.04</v>
      </c>
      <c r="Y3161" s="2">
        <v>0</v>
      </c>
      <c r="Z3161" s="2">
        <v>-1419360.04</v>
      </c>
      <c r="AA3161" s="2">
        <v>0</v>
      </c>
    </row>
    <row r="3162" spans="1:27" ht="15" customHeight="1" x14ac:dyDescent="0.25">
      <c r="A3162" s="75" t="str">
        <f t="shared" si="147"/>
        <v>LUNCLF6.3</v>
      </c>
      <c r="B3162" s="75">
        <f>VLOOKUP(L3162,Mapping!D:F,3,0)</f>
        <v>6.3</v>
      </c>
      <c r="C3162" s="75" t="str">
        <f>VLOOKUP(L3162,Mapping!D:G,4,0)</f>
        <v>Mirror</v>
      </c>
      <c r="D3162" s="78">
        <f t="shared" si="148"/>
        <v>-2.5000000000000002E-6</v>
      </c>
      <c r="E3162" s="78">
        <f t="shared" si="149"/>
        <v>-2.5000000000000002E-6</v>
      </c>
      <c r="F3162" s="76">
        <f>VLOOKUP(L3162,Mapping!D:H,5,0)</f>
        <v>0</v>
      </c>
      <c r="G3162" s="1" t="s">
        <v>648</v>
      </c>
      <c r="H3162" s="1" t="s">
        <v>528</v>
      </c>
      <c r="I3162" s="1" t="s">
        <v>531</v>
      </c>
      <c r="J3162" s="6">
        <v>550000</v>
      </c>
      <c r="K3162" s="1" t="s">
        <v>752</v>
      </c>
      <c r="L3162" s="6">
        <v>555204</v>
      </c>
      <c r="M3162" s="2">
        <v>0</v>
      </c>
      <c r="N3162" s="1" t="s">
        <v>771</v>
      </c>
      <c r="O3162" s="1" t="s">
        <v>651</v>
      </c>
      <c r="P3162" s="2">
        <v>0</v>
      </c>
      <c r="Q3162" s="2">
        <v>0</v>
      </c>
      <c r="R3162" s="2">
        <v>-25</v>
      </c>
      <c r="S3162" s="2">
        <v>0</v>
      </c>
      <c r="T3162" s="2">
        <v>-25</v>
      </c>
      <c r="U3162" s="2">
        <v>0</v>
      </c>
      <c r="V3162" s="2">
        <v>0</v>
      </c>
      <c r="W3162" s="2">
        <v>0</v>
      </c>
      <c r="X3162" s="2">
        <v>-25</v>
      </c>
      <c r="Y3162" s="2">
        <v>0</v>
      </c>
      <c r="Z3162" s="2">
        <v>-25</v>
      </c>
      <c r="AA3162" s="2">
        <v>0</v>
      </c>
    </row>
    <row r="3163" spans="1:27" ht="15" customHeight="1" x14ac:dyDescent="0.25">
      <c r="G3163" s="42">
        <v>44476</v>
      </c>
      <c r="H3163" s="43">
        <v>0.85143518518452765</v>
      </c>
      <c r="I3163" s="44">
        <v>1</v>
      </c>
      <c r="J3163" s="6"/>
      <c r="K3163" s="1"/>
      <c r="L3163" s="6"/>
      <c r="M3163" s="1"/>
      <c r="N3163" s="1"/>
      <c r="O3163" s="1"/>
      <c r="P3163" s="1"/>
      <c r="Q3163" s="1"/>
      <c r="R3163" s="1"/>
      <c r="S3163" s="1"/>
      <c r="T3163" s="1"/>
      <c r="U3163" s="1"/>
      <c r="V3163" s="1"/>
      <c r="W3163" s="1"/>
      <c r="X3163" s="1"/>
      <c r="Y3163" s="1"/>
      <c r="Z3163" s="1"/>
      <c r="AA3163" s="1"/>
    </row>
  </sheetData>
  <autoFilter ref="A2:AA3163" xr:uid="{F6896DB7-5BE3-45C9-96D4-86EAE34ADFA5}"/>
  <pageMargins left="0.7" right="0.7" top="0.75" bottom="0.75" header="0.3" footer="0.3"/>
  <pageSetup orientation="portrait" r:id="rId1"/>
  <headerFooter>
    <oddHeader>&amp;L&amp;"Arial"&amp;9&amp;K0078D7INTERNAL&amp;1#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AF185"/>
  <sheetViews>
    <sheetView showGridLines="0" tabSelected="1" zoomScaleNormal="100" zoomScaleSheetLayoutView="100" workbookViewId="0">
      <pane xSplit="4" ySplit="9" topLeftCell="E10" activePane="bottomRight" state="frozen"/>
      <selection activeCell="A17" sqref="A1:XFD1048576"/>
      <selection pane="topRight" activeCell="A17" sqref="A1:XFD1048576"/>
      <selection pane="bottomLeft" activeCell="A17" sqref="A1:XFD1048576"/>
      <selection pane="bottomRight" activeCell="E9" sqref="E9"/>
    </sheetView>
  </sheetViews>
  <sheetFormatPr defaultColWidth="8.7109375" defaultRowHeight="15" customHeight="1" x14ac:dyDescent="0.25"/>
  <cols>
    <col min="1" max="1" width="8.7109375" style="7" customWidth="1"/>
    <col min="2" max="2" width="2.7109375" style="7" customWidth="1"/>
    <col min="3" max="3" width="8.7109375" style="7" customWidth="1"/>
    <col min="4" max="4" width="60.7109375" style="7" customWidth="1"/>
    <col min="5" max="29" width="20.5703125" style="7" customWidth="1"/>
    <col min="30" max="30" width="2.5703125" style="7" customWidth="1"/>
    <col min="31" max="31" width="11.7109375" style="7" customWidth="1"/>
    <col min="32" max="32" width="9.140625" style="7" customWidth="1"/>
    <col min="33" max="16384" width="8.7109375" style="7"/>
  </cols>
  <sheetData>
    <row r="3" spans="3:29" ht="18" x14ac:dyDescent="0.25">
      <c r="C3" s="8" t="s">
        <v>987</v>
      </c>
    </row>
    <row r="4" spans="3:29" ht="15.75" x14ac:dyDescent="0.25">
      <c r="C4" s="9" t="s">
        <v>1242</v>
      </c>
    </row>
    <row r="5" spans="3:29" ht="15.75" x14ac:dyDescent="0.25">
      <c r="C5" s="170" t="s">
        <v>1695</v>
      </c>
    </row>
    <row r="6" spans="3:29" ht="14.25" x14ac:dyDescent="0.25">
      <c r="C6" s="10" t="s">
        <v>1243</v>
      </c>
    </row>
    <row r="7" spans="3:29" ht="14.25" x14ac:dyDescent="0.25">
      <c r="C7" s="10" t="s">
        <v>1244</v>
      </c>
    </row>
    <row r="9" spans="3:29" ht="38.25" x14ac:dyDescent="0.25">
      <c r="C9" s="11" t="s">
        <v>45</v>
      </c>
      <c r="D9" s="12" t="s">
        <v>0</v>
      </c>
      <c r="E9" s="13" t="s">
        <v>553</v>
      </c>
      <c r="F9" s="13" t="s">
        <v>287</v>
      </c>
      <c r="G9" s="13" t="s">
        <v>1602</v>
      </c>
      <c r="H9" s="13" t="s">
        <v>355</v>
      </c>
      <c r="I9" s="13" t="s">
        <v>458</v>
      </c>
      <c r="J9" s="13" t="s">
        <v>182</v>
      </c>
      <c r="K9" s="13" t="s">
        <v>55</v>
      </c>
      <c r="L9" s="13" t="s">
        <v>566</v>
      </c>
      <c r="M9" s="13" t="s">
        <v>567</v>
      </c>
      <c r="N9" s="13" t="s">
        <v>507</v>
      </c>
      <c r="O9" s="13" t="s">
        <v>1452</v>
      </c>
      <c r="P9" s="13" t="s">
        <v>569</v>
      </c>
      <c r="Q9" s="13" t="s">
        <v>225</v>
      </c>
      <c r="R9" s="13" t="s">
        <v>137</v>
      </c>
      <c r="S9" s="13" t="s">
        <v>374</v>
      </c>
      <c r="T9" s="13" t="s">
        <v>571</v>
      </c>
      <c r="U9" s="13" t="s">
        <v>431</v>
      </c>
      <c r="V9" s="13" t="s">
        <v>307</v>
      </c>
      <c r="W9" s="13" t="s">
        <v>1453</v>
      </c>
      <c r="X9" s="13" t="s">
        <v>1454</v>
      </c>
      <c r="Y9" s="13" t="s">
        <v>1455</v>
      </c>
      <c r="Z9" s="13" t="s">
        <v>271</v>
      </c>
      <c r="AA9" s="13" t="s">
        <v>259</v>
      </c>
      <c r="AB9" s="13" t="s">
        <v>996</v>
      </c>
      <c r="AC9" s="13" t="s">
        <v>997</v>
      </c>
    </row>
    <row r="10" spans="3:29" ht="15" customHeight="1" x14ac:dyDescent="0.25">
      <c r="C10" s="14">
        <v>1.1000000000000001</v>
      </c>
      <c r="D10" s="15" t="s">
        <v>1054</v>
      </c>
      <c r="E10" s="16">
        <v>155.02379189300001</v>
      </c>
      <c r="F10" s="16">
        <v>111.780878593</v>
      </c>
      <c r="G10" s="16">
        <v>71.685831992000004</v>
      </c>
      <c r="H10" s="16">
        <v>147.278003899</v>
      </c>
      <c r="I10" s="16">
        <v>52.896083931</v>
      </c>
      <c r="J10" s="16">
        <v>18.073738648999999</v>
      </c>
      <c r="K10" s="16">
        <v>34.219680629999999</v>
      </c>
      <c r="L10" s="16">
        <v>11.332441535000001</v>
      </c>
      <c r="M10" s="16">
        <v>6.2665848969999995</v>
      </c>
      <c r="N10" s="16">
        <v>1854.0582303112001</v>
      </c>
      <c r="O10" s="16">
        <v>4.417436403</v>
      </c>
      <c r="P10" s="16">
        <v>5.7563999320000008</v>
      </c>
      <c r="Q10" s="16">
        <v>285.22102276800001</v>
      </c>
      <c r="R10" s="16">
        <v>771.65456091300007</v>
      </c>
      <c r="S10" s="16">
        <v>35.960084227999999</v>
      </c>
      <c r="T10" s="16">
        <v>218.57351299999999</v>
      </c>
      <c r="U10" s="16">
        <v>525.63194927999996</v>
      </c>
      <c r="V10" s="16">
        <v>46.640202180999992</v>
      </c>
      <c r="W10" s="16">
        <v>42.935671000000006</v>
      </c>
      <c r="X10" s="16">
        <v>10.402512999999999</v>
      </c>
      <c r="Y10" s="16">
        <v>26.644241999999998</v>
      </c>
      <c r="Z10" s="16">
        <v>29.928242161</v>
      </c>
      <c r="AA10" s="16">
        <v>318.74149678200001</v>
      </c>
      <c r="AB10" s="16">
        <v>145.37473309999999</v>
      </c>
      <c r="AC10" s="16">
        <v>79.742859499999994</v>
      </c>
    </row>
    <row r="11" spans="3:29" ht="15" customHeight="1" x14ac:dyDescent="0.25">
      <c r="C11" s="17">
        <v>1.2</v>
      </c>
      <c r="D11" s="18" t="s">
        <v>1055</v>
      </c>
      <c r="E11" s="19">
        <v>155.04814276600001</v>
      </c>
      <c r="F11" s="19">
        <v>108.910875768</v>
      </c>
      <c r="G11" s="19">
        <v>72.617323213000006</v>
      </c>
      <c r="H11" s="19">
        <v>155.15922547700001</v>
      </c>
      <c r="I11" s="19">
        <v>51.631437355999999</v>
      </c>
      <c r="J11" s="19">
        <v>17.745077678000001</v>
      </c>
      <c r="K11" s="19">
        <v>28.021157918000004</v>
      </c>
      <c r="L11" s="19">
        <v>16.259168704</v>
      </c>
      <c r="M11" s="19">
        <v>6.0685988439999994</v>
      </c>
      <c r="N11" s="19">
        <v>2592.4051409112003</v>
      </c>
      <c r="O11" s="19">
        <v>4.5954184620000005</v>
      </c>
      <c r="P11" s="19">
        <v>5.6284310980000001</v>
      </c>
      <c r="Q11" s="19">
        <v>480.69429066599986</v>
      </c>
      <c r="R11" s="19">
        <v>677.01793654899996</v>
      </c>
      <c r="S11" s="19">
        <v>36.420625185000006</v>
      </c>
      <c r="T11" s="19">
        <v>413.47351300000003</v>
      </c>
      <c r="U11" s="19">
        <v>614.74695097100005</v>
      </c>
      <c r="V11" s="19">
        <v>43.951742837000005</v>
      </c>
      <c r="W11" s="19">
        <v>34.485671000000004</v>
      </c>
      <c r="X11" s="19">
        <v>8.5401509999999998</v>
      </c>
      <c r="Y11" s="19">
        <v>26.644241999999998</v>
      </c>
      <c r="Z11" s="19">
        <v>32.68511342</v>
      </c>
      <c r="AA11" s="19">
        <v>329.25965439399999</v>
      </c>
      <c r="AB11" s="19">
        <v>492.2098006999999</v>
      </c>
      <c r="AC11" s="19">
        <v>83.892780299999998</v>
      </c>
    </row>
    <row r="12" spans="3:29" ht="15" customHeight="1" x14ac:dyDescent="0.25">
      <c r="C12" s="20"/>
      <c r="D12" s="21"/>
      <c r="E12" s="21"/>
      <c r="F12" s="21"/>
      <c r="G12" s="21"/>
      <c r="H12" s="21"/>
      <c r="I12" s="21"/>
      <c r="J12" s="21"/>
      <c r="K12" s="21"/>
      <c r="L12" s="21"/>
      <c r="M12" s="21"/>
      <c r="N12" s="21"/>
      <c r="O12" s="21"/>
      <c r="P12" s="21"/>
      <c r="Q12" s="21"/>
      <c r="R12" s="21"/>
      <c r="S12" s="21"/>
      <c r="T12" s="21"/>
      <c r="U12" s="21"/>
      <c r="V12" s="21"/>
      <c r="W12" s="21"/>
      <c r="X12" s="21"/>
      <c r="Y12" s="21"/>
      <c r="Z12" s="21"/>
      <c r="AA12" s="21"/>
      <c r="AB12" s="21"/>
      <c r="AC12" s="21"/>
    </row>
    <row r="13" spans="3:29" ht="15" customHeight="1" x14ac:dyDescent="0.25">
      <c r="C13" s="14">
        <v>2</v>
      </c>
      <c r="D13" s="15" t="s">
        <v>1056</v>
      </c>
      <c r="E13" s="16">
        <v>264.77999999999997</v>
      </c>
      <c r="F13" s="16">
        <v>378.70000000000005</v>
      </c>
      <c r="G13" s="16">
        <v>355.08</v>
      </c>
      <c r="H13" s="16">
        <v>491.05000000000007</v>
      </c>
      <c r="I13" s="16">
        <v>359.24</v>
      </c>
      <c r="J13" s="16">
        <v>66.099999999999994</v>
      </c>
      <c r="K13" s="16">
        <v>109.52</v>
      </c>
      <c r="L13" s="16">
        <v>56.099999999999994</v>
      </c>
      <c r="M13" s="16">
        <v>8.64</v>
      </c>
      <c r="N13" s="16">
        <v>7016.42</v>
      </c>
      <c r="O13" s="16">
        <v>38.07</v>
      </c>
      <c r="P13" s="16">
        <v>44.8</v>
      </c>
      <c r="Q13" s="16">
        <v>1046.1699999999998</v>
      </c>
      <c r="R13" s="16">
        <v>1281.8499999999999</v>
      </c>
      <c r="S13" s="16">
        <v>42.239999999999995</v>
      </c>
      <c r="T13" s="16">
        <v>513.78</v>
      </c>
      <c r="U13" s="16">
        <v>888</v>
      </c>
      <c r="V13" s="16">
        <v>17.839999999999996</v>
      </c>
      <c r="W13" s="16">
        <v>612.04</v>
      </c>
      <c r="X13" s="16">
        <v>531.92000000000007</v>
      </c>
      <c r="Y13" s="16">
        <v>473.57</v>
      </c>
      <c r="Z13" s="16">
        <v>4</v>
      </c>
      <c r="AA13" s="16">
        <v>67.75</v>
      </c>
      <c r="AB13" s="16">
        <v>40.480000000000075</v>
      </c>
      <c r="AC13" s="16">
        <v>6.2600000000000051</v>
      </c>
    </row>
    <row r="14" spans="3:29" ht="15" customHeight="1" x14ac:dyDescent="0.25">
      <c r="C14" s="20"/>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row>
    <row r="15" spans="3:29" ht="15" customHeight="1" x14ac:dyDescent="0.25">
      <c r="C15" s="14">
        <v>3.1</v>
      </c>
      <c r="D15" s="15" t="s">
        <v>1057</v>
      </c>
      <c r="E15" s="16">
        <v>346.81241543000004</v>
      </c>
      <c r="F15" s="16">
        <v>434.77934500900005</v>
      </c>
      <c r="G15" s="16">
        <v>358.97606859199999</v>
      </c>
      <c r="H15" s="16">
        <v>501.61801406500001</v>
      </c>
      <c r="I15" s="16">
        <v>335.18192094199998</v>
      </c>
      <c r="J15" s="16">
        <v>80.134944369999999</v>
      </c>
      <c r="K15" s="16">
        <v>169.85455675700001</v>
      </c>
      <c r="L15" s="16">
        <v>46.218721160999991</v>
      </c>
      <c r="M15" s="16">
        <v>13.247661721</v>
      </c>
      <c r="N15" s="16">
        <v>6657.8511293750007</v>
      </c>
      <c r="O15" s="16">
        <v>33.736432747000002</v>
      </c>
      <c r="P15" s="16">
        <v>42.942816211999997</v>
      </c>
      <c r="Q15" s="16">
        <v>844.73014603600006</v>
      </c>
      <c r="R15" s="16">
        <v>2185.2087741310002</v>
      </c>
      <c r="S15" s="16">
        <v>62.496043927999992</v>
      </c>
      <c r="T15" s="16">
        <v>475.53086388000003</v>
      </c>
      <c r="U15" s="16">
        <v>1028.2728125419999</v>
      </c>
      <c r="V15" s="16">
        <v>57.844965164999991</v>
      </c>
      <c r="W15" s="16">
        <v>666.89679675599996</v>
      </c>
      <c r="X15" s="16">
        <v>548.13543897900001</v>
      </c>
      <c r="Y15" s="16">
        <v>412.98293238299999</v>
      </c>
      <c r="Z15" s="16">
        <v>32.963045346999998</v>
      </c>
      <c r="AA15" s="16">
        <v>376.25593498399996</v>
      </c>
      <c r="AB15" s="16">
        <v>154.96953246399997</v>
      </c>
      <c r="AC15" s="16">
        <v>84.264818869999985</v>
      </c>
    </row>
    <row r="16" spans="3:29" ht="15" customHeight="1" x14ac:dyDescent="0.25">
      <c r="C16" s="17">
        <v>3.2</v>
      </c>
      <c r="D16" s="18" t="s">
        <v>1058</v>
      </c>
      <c r="E16" s="19">
        <v>419.831704495</v>
      </c>
      <c r="F16" s="19">
        <v>487.60888696799998</v>
      </c>
      <c r="G16" s="19">
        <v>427.70274547899999</v>
      </c>
      <c r="H16" s="19">
        <v>646.21104311500005</v>
      </c>
      <c r="I16" s="19">
        <v>410.87053216999999</v>
      </c>
      <c r="J16" s="19">
        <v>83.846303884999998</v>
      </c>
      <c r="K16" s="19">
        <v>137.54191713500001</v>
      </c>
      <c r="L16" s="19">
        <v>72.364003492999998</v>
      </c>
      <c r="M16" s="19">
        <v>14.71292693</v>
      </c>
      <c r="N16" s="19">
        <v>9608.8291606069997</v>
      </c>
      <c r="O16" s="19">
        <v>42.673611256999997</v>
      </c>
      <c r="P16" s="19">
        <v>50.425832189000005</v>
      </c>
      <c r="Q16" s="19">
        <v>1526.8646045980001</v>
      </c>
      <c r="R16" s="19">
        <v>1958.8685128</v>
      </c>
      <c r="S16" s="19">
        <v>78.657695872999994</v>
      </c>
      <c r="T16" s="19">
        <v>927.25397899600011</v>
      </c>
      <c r="U16" s="19">
        <v>1502.752003052</v>
      </c>
      <c r="V16" s="19">
        <v>61.785393260999996</v>
      </c>
      <c r="W16" s="19">
        <v>646.526105121</v>
      </c>
      <c r="X16" s="19">
        <v>540.45661643400001</v>
      </c>
      <c r="Y16" s="19">
        <v>500.21275657300004</v>
      </c>
      <c r="Z16" s="19">
        <v>36.688485035999996</v>
      </c>
      <c r="AA16" s="19">
        <v>397.01081880499999</v>
      </c>
      <c r="AB16" s="19">
        <v>532.68583366400003</v>
      </c>
      <c r="AC16" s="19">
        <v>90.150878617000004</v>
      </c>
    </row>
    <row r="17" spans="3:31" ht="15" customHeight="1" x14ac:dyDescent="0.25">
      <c r="C17" s="20"/>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row>
    <row r="18" spans="3:31" ht="15" customHeight="1" x14ac:dyDescent="0.25">
      <c r="C18" s="14">
        <v>4.0999999999999996</v>
      </c>
      <c r="D18" s="15" t="s">
        <v>1059</v>
      </c>
      <c r="E18" s="15"/>
      <c r="F18" s="15"/>
      <c r="G18" s="15"/>
      <c r="H18" s="15"/>
      <c r="I18" s="15"/>
      <c r="J18" s="15"/>
      <c r="K18" s="15"/>
      <c r="L18" s="15"/>
      <c r="M18" s="15"/>
      <c r="N18" s="15"/>
      <c r="O18" s="15"/>
      <c r="P18" s="15"/>
      <c r="Q18" s="15"/>
      <c r="R18" s="15"/>
      <c r="S18" s="15"/>
      <c r="T18" s="15"/>
      <c r="U18" s="15"/>
      <c r="V18" s="15"/>
      <c r="W18" s="15"/>
      <c r="X18" s="15"/>
      <c r="Y18" s="15"/>
      <c r="Z18" s="15"/>
      <c r="AA18" s="15"/>
      <c r="AB18" s="15"/>
      <c r="AC18" s="15"/>
    </row>
    <row r="19" spans="3:31" ht="15" customHeight="1" x14ac:dyDescent="0.25">
      <c r="C19" s="17"/>
      <c r="D19" s="18" t="s">
        <v>14</v>
      </c>
      <c r="E19" s="36">
        <v>0</v>
      </c>
      <c r="F19" s="36">
        <v>122.85769999999999</v>
      </c>
      <c r="G19" s="36">
        <v>57.369799999999998</v>
      </c>
      <c r="H19" s="36">
        <v>33.794400000000003</v>
      </c>
      <c r="I19" s="36">
        <v>81.384200000000007</v>
      </c>
      <c r="J19" s="36">
        <v>63.338999999999999</v>
      </c>
      <c r="K19" s="36">
        <v>56.736199999999997</v>
      </c>
      <c r="L19" s="36">
        <v>47.955300000000001</v>
      </c>
      <c r="M19" s="36">
        <v>21.0395</v>
      </c>
      <c r="N19" s="36">
        <v>3702.8683999999998</v>
      </c>
      <c r="O19" s="36">
        <v>91.906700000000001</v>
      </c>
      <c r="P19" s="36">
        <v>80.747100000000003</v>
      </c>
      <c r="Q19" s="36">
        <v>31.3582</v>
      </c>
      <c r="R19" s="36">
        <v>27.4129</v>
      </c>
      <c r="S19" s="36">
        <v>17.281500000000001</v>
      </c>
      <c r="T19" s="36">
        <v>21.7561</v>
      </c>
      <c r="U19" s="36">
        <v>19.338999999999999</v>
      </c>
      <c r="V19" s="36">
        <v>12.321300000000001</v>
      </c>
      <c r="W19" s="36">
        <v>155.3246</v>
      </c>
      <c r="X19" s="36">
        <v>526.92600000000004</v>
      </c>
      <c r="Y19" s="36">
        <v>154.99889999999999</v>
      </c>
      <c r="Z19" s="36">
        <v>10.969799999999999</v>
      </c>
      <c r="AA19" s="36">
        <v>11.7103</v>
      </c>
      <c r="AB19" s="36">
        <v>1064.1914999999999</v>
      </c>
      <c r="AC19" s="36">
        <v>1055.7687000000001</v>
      </c>
      <c r="AE19" s="23"/>
    </row>
    <row r="20" spans="3:31" ht="15" customHeight="1" x14ac:dyDescent="0.25">
      <c r="C20" s="17"/>
      <c r="D20" s="18" t="s">
        <v>1729</v>
      </c>
      <c r="E20" s="36">
        <v>22.329599999999999</v>
      </c>
      <c r="F20" s="36">
        <v>14.1996</v>
      </c>
      <c r="G20" s="36">
        <v>18.7759</v>
      </c>
      <c r="H20" s="36">
        <v>20.409099999999999</v>
      </c>
      <c r="I20" s="36">
        <v>19.134399999999999</v>
      </c>
      <c r="J20" s="36">
        <v>0</v>
      </c>
      <c r="K20" s="36">
        <v>12.436199999999999</v>
      </c>
      <c r="L20" s="36">
        <v>13.8231</v>
      </c>
      <c r="M20" s="36">
        <v>0</v>
      </c>
      <c r="N20" s="36">
        <v>0</v>
      </c>
      <c r="O20" s="36">
        <v>31.5017</v>
      </c>
      <c r="P20" s="36">
        <v>29.787199999999999</v>
      </c>
      <c r="Q20" s="36">
        <v>0</v>
      </c>
      <c r="R20" s="36">
        <v>0</v>
      </c>
      <c r="S20" s="36">
        <v>17.282499999999999</v>
      </c>
      <c r="T20" s="36">
        <v>0</v>
      </c>
      <c r="U20" s="36">
        <v>17.0181</v>
      </c>
      <c r="V20" s="36">
        <v>12.3193</v>
      </c>
      <c r="W20" s="36">
        <v>0</v>
      </c>
      <c r="X20" s="36">
        <v>0</v>
      </c>
      <c r="Y20" s="36">
        <v>0</v>
      </c>
      <c r="Z20" s="36">
        <v>0</v>
      </c>
      <c r="AA20" s="36">
        <v>11.7103</v>
      </c>
      <c r="AB20" s="36">
        <v>1064.5450000000001</v>
      </c>
      <c r="AC20" s="36">
        <v>0</v>
      </c>
      <c r="AE20" s="23"/>
    </row>
    <row r="21" spans="3:31" ht="15" customHeight="1" x14ac:dyDescent="0.25">
      <c r="C21" s="17"/>
      <c r="D21" s="18" t="s">
        <v>1730</v>
      </c>
      <c r="E21" s="36">
        <v>0</v>
      </c>
      <c r="F21" s="36">
        <v>0</v>
      </c>
      <c r="G21" s="36">
        <v>0</v>
      </c>
      <c r="H21" s="36">
        <v>0</v>
      </c>
      <c r="I21" s="36">
        <v>0</v>
      </c>
      <c r="J21" s="36">
        <v>0</v>
      </c>
      <c r="K21" s="36">
        <v>0</v>
      </c>
      <c r="L21" s="36">
        <v>0</v>
      </c>
      <c r="M21" s="36">
        <v>0</v>
      </c>
      <c r="N21" s="36">
        <v>1098</v>
      </c>
      <c r="O21" s="36">
        <v>0</v>
      </c>
      <c r="P21" s="36">
        <v>0</v>
      </c>
      <c r="Q21" s="36">
        <v>10.454700000000001</v>
      </c>
      <c r="R21" s="36">
        <v>10.5572</v>
      </c>
      <c r="S21" s="36">
        <v>0</v>
      </c>
      <c r="T21" s="36">
        <v>0</v>
      </c>
      <c r="U21" s="36">
        <v>0</v>
      </c>
      <c r="V21" s="36">
        <v>0</v>
      </c>
      <c r="W21" s="36">
        <v>0</v>
      </c>
      <c r="X21" s="36">
        <v>0</v>
      </c>
      <c r="Y21" s="36">
        <v>0</v>
      </c>
      <c r="Z21" s="36">
        <v>0</v>
      </c>
      <c r="AA21" s="36">
        <v>0</v>
      </c>
      <c r="AB21" s="36">
        <v>1000</v>
      </c>
      <c r="AC21" s="36">
        <v>1016.2995</v>
      </c>
      <c r="AE21" s="23"/>
    </row>
    <row r="22" spans="3:31" ht="15" customHeight="1" x14ac:dyDescent="0.25">
      <c r="C22" s="17"/>
      <c r="D22" s="18" t="s">
        <v>1731</v>
      </c>
      <c r="E22" s="36">
        <v>0</v>
      </c>
      <c r="F22" s="36">
        <v>0</v>
      </c>
      <c r="G22" s="36">
        <v>0</v>
      </c>
      <c r="H22" s="36">
        <v>0</v>
      </c>
      <c r="I22" s="36">
        <v>0</v>
      </c>
      <c r="J22" s="36">
        <v>0</v>
      </c>
      <c r="K22" s="36">
        <v>0</v>
      </c>
      <c r="L22" s="36">
        <v>0</v>
      </c>
      <c r="M22" s="36">
        <v>0</v>
      </c>
      <c r="N22" s="36">
        <v>0</v>
      </c>
      <c r="O22" s="36">
        <v>0</v>
      </c>
      <c r="P22" s="36">
        <v>0</v>
      </c>
      <c r="Q22" s="36">
        <v>10.810700000000001</v>
      </c>
      <c r="R22" s="36">
        <v>10.401300000000001</v>
      </c>
      <c r="S22" s="36">
        <v>0</v>
      </c>
      <c r="T22" s="36">
        <v>0</v>
      </c>
      <c r="U22" s="36">
        <v>0</v>
      </c>
      <c r="V22" s="36">
        <v>0</v>
      </c>
      <c r="W22" s="36">
        <v>0</v>
      </c>
      <c r="X22" s="36">
        <v>0</v>
      </c>
      <c r="Y22" s="36">
        <v>0</v>
      </c>
      <c r="Z22" s="36">
        <v>10.6724</v>
      </c>
      <c r="AA22" s="36">
        <v>0</v>
      </c>
      <c r="AB22" s="36">
        <v>0</v>
      </c>
      <c r="AC22" s="36">
        <v>1013.095</v>
      </c>
      <c r="AE22" s="23"/>
    </row>
    <row r="23" spans="3:31" ht="15" customHeight="1" x14ac:dyDescent="0.25">
      <c r="C23" s="17"/>
      <c r="D23" s="18" t="s">
        <v>1732</v>
      </c>
      <c r="E23" s="36">
        <v>0</v>
      </c>
      <c r="F23" s="36">
        <v>0</v>
      </c>
      <c r="G23" s="36">
        <v>0</v>
      </c>
      <c r="H23" s="36">
        <v>0</v>
      </c>
      <c r="I23" s="36">
        <v>0</v>
      </c>
      <c r="J23" s="36">
        <v>0</v>
      </c>
      <c r="K23" s="36">
        <v>0</v>
      </c>
      <c r="L23" s="36">
        <v>0</v>
      </c>
      <c r="M23" s="36">
        <v>0</v>
      </c>
      <c r="N23" s="36">
        <v>0</v>
      </c>
      <c r="O23" s="36">
        <v>0</v>
      </c>
      <c r="P23" s="36">
        <v>0</v>
      </c>
      <c r="Q23" s="36">
        <v>0</v>
      </c>
      <c r="R23" s="36">
        <v>0</v>
      </c>
      <c r="S23" s="36">
        <v>0</v>
      </c>
      <c r="T23" s="36">
        <v>0</v>
      </c>
      <c r="U23" s="36">
        <v>0</v>
      </c>
      <c r="V23" s="36">
        <v>0</v>
      </c>
      <c r="W23" s="36">
        <v>0</v>
      </c>
      <c r="X23" s="36">
        <v>0</v>
      </c>
      <c r="Y23" s="36">
        <v>0</v>
      </c>
      <c r="Z23" s="36">
        <v>0</v>
      </c>
      <c r="AA23" s="36">
        <v>0</v>
      </c>
      <c r="AB23" s="36">
        <v>0</v>
      </c>
      <c r="AC23" s="36">
        <v>0</v>
      </c>
      <c r="AE23" s="23"/>
    </row>
    <row r="24" spans="3:31" ht="15" customHeight="1" x14ac:dyDescent="0.25">
      <c r="C24" s="17"/>
      <c r="D24" s="18" t="s">
        <v>1733</v>
      </c>
      <c r="E24" s="36">
        <v>0</v>
      </c>
      <c r="F24" s="36">
        <v>0</v>
      </c>
      <c r="G24" s="36">
        <v>0</v>
      </c>
      <c r="H24" s="36">
        <v>0</v>
      </c>
      <c r="I24" s="36">
        <v>0</v>
      </c>
      <c r="J24" s="36">
        <v>11.5654</v>
      </c>
      <c r="K24" s="36">
        <v>0</v>
      </c>
      <c r="L24" s="36">
        <v>0</v>
      </c>
      <c r="M24" s="36">
        <v>0</v>
      </c>
      <c r="N24" s="36">
        <v>0</v>
      </c>
      <c r="O24" s="36">
        <v>0</v>
      </c>
      <c r="P24" s="36">
        <v>0</v>
      </c>
      <c r="Q24" s="36">
        <v>10.8706</v>
      </c>
      <c r="R24" s="36">
        <v>10.535500000000001</v>
      </c>
      <c r="S24" s="36">
        <v>0</v>
      </c>
      <c r="T24" s="36">
        <v>0</v>
      </c>
      <c r="U24" s="36">
        <v>0</v>
      </c>
      <c r="V24" s="36">
        <v>0</v>
      </c>
      <c r="W24" s="36">
        <v>0</v>
      </c>
      <c r="X24" s="36">
        <v>0</v>
      </c>
      <c r="Y24" s="36">
        <v>0</v>
      </c>
      <c r="Z24" s="36">
        <v>10.717499999999999</v>
      </c>
      <c r="AA24" s="36">
        <v>0</v>
      </c>
      <c r="AB24" s="36">
        <v>0</v>
      </c>
      <c r="AC24" s="36">
        <v>1055.7545</v>
      </c>
      <c r="AE24" s="23"/>
    </row>
    <row r="25" spans="3:31" ht="15" customHeight="1" x14ac:dyDescent="0.25">
      <c r="C25" s="17"/>
      <c r="D25" s="18" t="s">
        <v>1734</v>
      </c>
      <c r="E25" s="36">
        <v>0</v>
      </c>
      <c r="F25" s="36">
        <v>0</v>
      </c>
      <c r="G25" s="36">
        <v>0</v>
      </c>
      <c r="H25" s="36">
        <v>0</v>
      </c>
      <c r="I25" s="36">
        <v>0</v>
      </c>
      <c r="J25" s="36">
        <v>11.806900000000001</v>
      </c>
      <c r="K25" s="36">
        <v>0</v>
      </c>
      <c r="L25" s="36">
        <v>0</v>
      </c>
      <c r="M25" s="36">
        <v>0</v>
      </c>
      <c r="N25" s="36">
        <v>0</v>
      </c>
      <c r="O25" s="36">
        <v>0</v>
      </c>
      <c r="P25" s="36">
        <v>0</v>
      </c>
      <c r="Q25" s="36">
        <v>0</v>
      </c>
      <c r="R25" s="36">
        <v>0</v>
      </c>
      <c r="S25" s="36">
        <v>0</v>
      </c>
      <c r="T25" s="36">
        <v>0</v>
      </c>
      <c r="U25" s="36">
        <v>0</v>
      </c>
      <c r="V25" s="36">
        <v>0</v>
      </c>
      <c r="W25" s="36">
        <v>0</v>
      </c>
      <c r="X25" s="36">
        <v>0</v>
      </c>
      <c r="Y25" s="36">
        <v>0</v>
      </c>
      <c r="Z25" s="36">
        <v>0</v>
      </c>
      <c r="AA25" s="36">
        <v>0</v>
      </c>
      <c r="AB25" s="36">
        <v>0</v>
      </c>
      <c r="AC25" s="36">
        <v>0</v>
      </c>
      <c r="AE25" s="23"/>
    </row>
    <row r="26" spans="3:31" ht="15" customHeight="1" x14ac:dyDescent="0.25">
      <c r="C26" s="17"/>
      <c r="D26" s="18" t="s">
        <v>1735</v>
      </c>
      <c r="E26" s="36">
        <v>0</v>
      </c>
      <c r="F26" s="36">
        <v>0</v>
      </c>
      <c r="G26" s="36">
        <v>0</v>
      </c>
      <c r="H26" s="36">
        <v>0</v>
      </c>
      <c r="I26" s="36">
        <v>0</v>
      </c>
      <c r="J26" s="36">
        <v>0</v>
      </c>
      <c r="K26" s="36">
        <v>0</v>
      </c>
      <c r="L26" s="36">
        <v>0</v>
      </c>
      <c r="M26" s="36">
        <v>0</v>
      </c>
      <c r="N26" s="36">
        <v>0</v>
      </c>
      <c r="O26" s="36">
        <v>0</v>
      </c>
      <c r="P26" s="36">
        <v>0</v>
      </c>
      <c r="Q26" s="36">
        <v>0</v>
      </c>
      <c r="R26" s="36">
        <v>0</v>
      </c>
      <c r="S26" s="36">
        <v>0</v>
      </c>
      <c r="T26" s="36">
        <v>0</v>
      </c>
      <c r="U26" s="36">
        <v>0</v>
      </c>
      <c r="V26" s="36">
        <v>0</v>
      </c>
      <c r="W26" s="36">
        <v>0</v>
      </c>
      <c r="X26" s="36">
        <v>0</v>
      </c>
      <c r="Y26" s="36">
        <v>0</v>
      </c>
      <c r="Z26" s="36">
        <v>0</v>
      </c>
      <c r="AA26" s="36">
        <v>0</v>
      </c>
      <c r="AB26" s="36">
        <v>0</v>
      </c>
      <c r="AC26" s="36">
        <v>0</v>
      </c>
      <c r="AE26" s="23"/>
    </row>
    <row r="27" spans="3:31" ht="15" customHeight="1" x14ac:dyDescent="0.25">
      <c r="C27" s="17"/>
      <c r="D27" s="30" t="s">
        <v>1736</v>
      </c>
      <c r="E27" s="36">
        <v>0</v>
      </c>
      <c r="F27" s="36">
        <v>0</v>
      </c>
      <c r="G27" s="36">
        <v>0</v>
      </c>
      <c r="H27" s="36">
        <v>0</v>
      </c>
      <c r="I27" s="36">
        <v>0</v>
      </c>
      <c r="J27" s="36">
        <v>12.042199999999999</v>
      </c>
      <c r="K27" s="36">
        <v>0</v>
      </c>
      <c r="L27" s="36">
        <v>0</v>
      </c>
      <c r="M27" s="36">
        <v>0</v>
      </c>
      <c r="N27" s="36">
        <v>0</v>
      </c>
      <c r="O27" s="36">
        <v>0</v>
      </c>
      <c r="P27" s="36">
        <v>0</v>
      </c>
      <c r="Q27" s="36">
        <v>0</v>
      </c>
      <c r="R27" s="36">
        <v>0</v>
      </c>
      <c r="S27" s="36">
        <v>0</v>
      </c>
      <c r="T27" s="36">
        <v>0</v>
      </c>
      <c r="U27" s="36">
        <v>0</v>
      </c>
      <c r="V27" s="36">
        <v>0</v>
      </c>
      <c r="W27" s="36">
        <v>0</v>
      </c>
      <c r="X27" s="36">
        <v>0</v>
      </c>
      <c r="Y27" s="36">
        <v>0</v>
      </c>
      <c r="Z27" s="36">
        <v>0</v>
      </c>
      <c r="AA27" s="36">
        <v>0</v>
      </c>
      <c r="AB27" s="36">
        <v>0</v>
      </c>
      <c r="AC27" s="36">
        <v>0</v>
      </c>
      <c r="AE27" s="23"/>
    </row>
    <row r="28" spans="3:31" ht="15" customHeight="1" x14ac:dyDescent="0.25">
      <c r="C28" s="17"/>
      <c r="D28" s="30" t="s">
        <v>21</v>
      </c>
      <c r="E28" s="36">
        <v>0</v>
      </c>
      <c r="F28" s="36">
        <v>132.98439999999999</v>
      </c>
      <c r="G28" s="36">
        <v>60.818199999999997</v>
      </c>
      <c r="H28" s="36">
        <v>36.491300000000003</v>
      </c>
      <c r="I28" s="36">
        <v>88.378100000000003</v>
      </c>
      <c r="J28" s="36">
        <v>67.487700000000004</v>
      </c>
      <c r="K28" s="36">
        <v>59.403799999999997</v>
      </c>
      <c r="L28" s="36">
        <v>51.238</v>
      </c>
      <c r="M28" s="36">
        <v>22.706199999999999</v>
      </c>
      <c r="N28" s="36">
        <v>3736.8775999999998</v>
      </c>
      <c r="O28" s="36">
        <v>95.753399999999999</v>
      </c>
      <c r="P28" s="36">
        <v>84.152799999999999</v>
      </c>
      <c r="Q28" s="36">
        <v>33.124499999999998</v>
      </c>
      <c r="R28" s="36">
        <v>28.909600000000001</v>
      </c>
      <c r="S28" s="36">
        <v>18.745100000000001</v>
      </c>
      <c r="T28" s="36">
        <v>0</v>
      </c>
      <c r="U28" s="36">
        <v>20.956499999999998</v>
      </c>
      <c r="V28" s="36">
        <v>13.1182</v>
      </c>
      <c r="W28" s="36">
        <v>0</v>
      </c>
      <c r="X28" s="36">
        <v>0</v>
      </c>
      <c r="Y28" s="36">
        <v>0</v>
      </c>
      <c r="Z28" s="36">
        <v>11.118499999999999</v>
      </c>
      <c r="AA28" s="36">
        <v>11.979900000000001</v>
      </c>
      <c r="AB28" s="36">
        <v>1066.5558000000001</v>
      </c>
      <c r="AC28" s="36">
        <v>1059.2514000000001</v>
      </c>
      <c r="AE28" s="23"/>
    </row>
    <row r="29" spans="3:31" ht="15" customHeight="1" x14ac:dyDescent="0.25">
      <c r="C29" s="17"/>
      <c r="D29" s="30" t="s">
        <v>1737</v>
      </c>
      <c r="E29" s="36">
        <v>23.8385</v>
      </c>
      <c r="F29" s="36">
        <v>15.805099999999999</v>
      </c>
      <c r="G29" s="36">
        <v>22.2864</v>
      </c>
      <c r="H29" s="36">
        <v>24.063199999999998</v>
      </c>
      <c r="I29" s="36">
        <v>21.7135</v>
      </c>
      <c r="J29" s="36">
        <v>0</v>
      </c>
      <c r="K29" s="36">
        <v>14.357100000000001</v>
      </c>
      <c r="L29" s="36">
        <v>14.7746</v>
      </c>
      <c r="M29" s="36">
        <v>0</v>
      </c>
      <c r="N29" s="36">
        <v>0</v>
      </c>
      <c r="O29" s="36">
        <v>32.106299999999997</v>
      </c>
      <c r="P29" s="36">
        <v>31.013400000000001</v>
      </c>
      <c r="Q29" s="36">
        <v>0</v>
      </c>
      <c r="R29" s="36">
        <v>0</v>
      </c>
      <c r="S29" s="36">
        <v>18.499500000000001</v>
      </c>
      <c r="T29" s="36">
        <v>0</v>
      </c>
      <c r="U29" s="36">
        <v>18.1919</v>
      </c>
      <c r="V29" s="36">
        <v>13.0679</v>
      </c>
      <c r="W29" s="36">
        <v>0</v>
      </c>
      <c r="X29" s="36">
        <v>0</v>
      </c>
      <c r="Y29" s="36">
        <v>0</v>
      </c>
      <c r="Z29" s="36">
        <v>0</v>
      </c>
      <c r="AA29" s="36">
        <v>11.979900000000001</v>
      </c>
      <c r="AB29" s="36">
        <v>1066.3077000000001</v>
      </c>
      <c r="AC29" s="36">
        <v>0</v>
      </c>
      <c r="AE29" s="23"/>
    </row>
    <row r="30" spans="3:31" ht="15" customHeight="1" x14ac:dyDescent="0.25">
      <c r="C30" s="17"/>
      <c r="D30" s="30" t="s">
        <v>1738</v>
      </c>
      <c r="E30" s="36">
        <v>0</v>
      </c>
      <c r="F30" s="36">
        <v>0</v>
      </c>
      <c r="G30" s="36">
        <v>0</v>
      </c>
      <c r="H30" s="36">
        <v>0</v>
      </c>
      <c r="I30" s="36">
        <v>0</v>
      </c>
      <c r="J30" s="36">
        <v>0</v>
      </c>
      <c r="K30" s="36">
        <v>0</v>
      </c>
      <c r="L30" s="36">
        <v>0</v>
      </c>
      <c r="M30" s="36">
        <v>0</v>
      </c>
      <c r="N30" s="36">
        <v>1098</v>
      </c>
      <c r="O30" s="36">
        <v>0</v>
      </c>
      <c r="P30" s="36">
        <v>0</v>
      </c>
      <c r="Q30" s="36">
        <v>10.1</v>
      </c>
      <c r="R30" s="36">
        <v>11.6974</v>
      </c>
      <c r="S30" s="36">
        <v>0</v>
      </c>
      <c r="T30" s="36">
        <v>0</v>
      </c>
      <c r="U30" s="36">
        <v>0</v>
      </c>
      <c r="V30" s="36">
        <v>0</v>
      </c>
      <c r="W30" s="36">
        <v>0</v>
      </c>
      <c r="X30" s="36">
        <v>0</v>
      </c>
      <c r="Y30" s="36">
        <v>0</v>
      </c>
      <c r="Z30" s="36">
        <v>0</v>
      </c>
      <c r="AA30" s="36">
        <v>0</v>
      </c>
      <c r="AB30" s="36">
        <v>1000</v>
      </c>
      <c r="AC30" s="36">
        <v>1003.8108999999999</v>
      </c>
      <c r="AE30" s="23"/>
    </row>
    <row r="31" spans="3:31" ht="15" customHeight="1" x14ac:dyDescent="0.25">
      <c r="C31" s="17"/>
      <c r="D31" s="30" t="s">
        <v>1739</v>
      </c>
      <c r="E31" s="36">
        <v>0</v>
      </c>
      <c r="F31" s="36">
        <v>0</v>
      </c>
      <c r="G31" s="36">
        <v>0</v>
      </c>
      <c r="H31" s="36">
        <v>0</v>
      </c>
      <c r="I31" s="36">
        <v>0</v>
      </c>
      <c r="J31" s="36">
        <v>0</v>
      </c>
      <c r="K31" s="36">
        <v>0</v>
      </c>
      <c r="L31" s="36">
        <v>0</v>
      </c>
      <c r="M31" s="36">
        <v>0</v>
      </c>
      <c r="N31" s="36">
        <v>0</v>
      </c>
      <c r="O31" s="36">
        <v>0</v>
      </c>
      <c r="P31" s="36">
        <v>0</v>
      </c>
      <c r="Q31" s="36">
        <v>11.544600000000001</v>
      </c>
      <c r="R31" s="36">
        <v>10.0946</v>
      </c>
      <c r="S31" s="36">
        <v>0</v>
      </c>
      <c r="T31" s="36">
        <v>0</v>
      </c>
      <c r="U31" s="36">
        <v>0</v>
      </c>
      <c r="V31" s="36">
        <v>0</v>
      </c>
      <c r="W31" s="36">
        <v>0</v>
      </c>
      <c r="X31" s="36">
        <v>0</v>
      </c>
      <c r="Y31" s="36">
        <v>0</v>
      </c>
      <c r="Z31" s="36">
        <v>10.448399999999999</v>
      </c>
      <c r="AA31" s="36">
        <v>0</v>
      </c>
      <c r="AB31" s="36">
        <v>1000.0945</v>
      </c>
      <c r="AC31" s="36">
        <v>1027.3684000000001</v>
      </c>
      <c r="AE31" s="23"/>
    </row>
    <row r="32" spans="3:31" ht="15" customHeight="1" x14ac:dyDescent="0.25">
      <c r="C32" s="17"/>
      <c r="D32" s="30" t="s">
        <v>1740</v>
      </c>
      <c r="E32" s="36">
        <v>0</v>
      </c>
      <c r="F32" s="36">
        <v>0</v>
      </c>
      <c r="G32" s="36">
        <v>0</v>
      </c>
      <c r="H32" s="36">
        <v>0</v>
      </c>
      <c r="I32" s="36">
        <v>0</v>
      </c>
      <c r="J32" s="36">
        <v>0</v>
      </c>
      <c r="K32" s="36">
        <v>0</v>
      </c>
      <c r="L32" s="36">
        <v>0</v>
      </c>
      <c r="M32" s="36">
        <v>0</v>
      </c>
      <c r="N32" s="36">
        <v>0</v>
      </c>
      <c r="O32" s="36">
        <v>0</v>
      </c>
      <c r="P32" s="36">
        <v>0</v>
      </c>
      <c r="Q32" s="36">
        <v>0</v>
      </c>
      <c r="R32" s="36">
        <v>0</v>
      </c>
      <c r="S32" s="36">
        <v>0</v>
      </c>
      <c r="T32" s="36">
        <v>0</v>
      </c>
      <c r="U32" s="36">
        <v>0</v>
      </c>
      <c r="V32" s="36">
        <v>0</v>
      </c>
      <c r="W32" s="36">
        <v>0</v>
      </c>
      <c r="X32" s="36">
        <v>0</v>
      </c>
      <c r="Y32" s="36">
        <v>0</v>
      </c>
      <c r="Z32" s="36">
        <v>0</v>
      </c>
      <c r="AA32" s="36">
        <v>0</v>
      </c>
      <c r="AB32" s="36">
        <v>0</v>
      </c>
      <c r="AC32" s="36">
        <v>0</v>
      </c>
      <c r="AE32" s="23"/>
    </row>
    <row r="33" spans="3:31" ht="15" customHeight="1" x14ac:dyDescent="0.25">
      <c r="C33" s="17"/>
      <c r="D33" s="30" t="s">
        <v>1741</v>
      </c>
      <c r="E33" s="36">
        <v>0</v>
      </c>
      <c r="F33" s="36">
        <v>0</v>
      </c>
      <c r="G33" s="36">
        <v>0</v>
      </c>
      <c r="H33" s="36">
        <v>0</v>
      </c>
      <c r="I33" s="36">
        <v>0</v>
      </c>
      <c r="J33" s="36">
        <v>11.196400000000001</v>
      </c>
      <c r="K33" s="36">
        <v>0</v>
      </c>
      <c r="L33" s="36">
        <v>0</v>
      </c>
      <c r="M33" s="36">
        <v>0</v>
      </c>
      <c r="N33" s="36">
        <v>0</v>
      </c>
      <c r="O33" s="36">
        <v>0</v>
      </c>
      <c r="P33" s="36">
        <v>0</v>
      </c>
      <c r="Q33" s="36">
        <v>17.308</v>
      </c>
      <c r="R33" s="36">
        <v>10.887700000000001</v>
      </c>
      <c r="S33" s="36">
        <v>0</v>
      </c>
      <c r="T33" s="36">
        <v>0</v>
      </c>
      <c r="U33" s="36">
        <v>0</v>
      </c>
      <c r="V33" s="36">
        <v>0</v>
      </c>
      <c r="W33" s="36">
        <v>0</v>
      </c>
      <c r="X33" s="36">
        <v>0</v>
      </c>
      <c r="Y33" s="36">
        <v>0</v>
      </c>
      <c r="Z33" s="36">
        <v>10.110099999999999</v>
      </c>
      <c r="AA33" s="36">
        <v>0</v>
      </c>
      <c r="AB33" s="36">
        <v>0</v>
      </c>
      <c r="AC33" s="36">
        <v>1059.2355</v>
      </c>
      <c r="AE33" s="23"/>
    </row>
    <row r="34" spans="3:31" ht="15" customHeight="1" x14ac:dyDescent="0.25">
      <c r="C34" s="17"/>
      <c r="D34" s="30" t="s">
        <v>1742</v>
      </c>
      <c r="E34" s="36">
        <v>0</v>
      </c>
      <c r="F34" s="36">
        <v>0</v>
      </c>
      <c r="G34" s="36">
        <v>0</v>
      </c>
      <c r="H34" s="36">
        <v>0</v>
      </c>
      <c r="I34" s="36">
        <v>0</v>
      </c>
      <c r="J34" s="36">
        <v>13.633699999999999</v>
      </c>
      <c r="K34" s="36">
        <v>0</v>
      </c>
      <c r="L34" s="36">
        <v>0</v>
      </c>
      <c r="M34" s="36">
        <v>0</v>
      </c>
      <c r="N34" s="36">
        <v>0</v>
      </c>
      <c r="O34" s="36">
        <v>0</v>
      </c>
      <c r="P34" s="36">
        <v>0</v>
      </c>
      <c r="Q34" s="36">
        <v>0</v>
      </c>
      <c r="R34" s="36">
        <v>0</v>
      </c>
      <c r="S34" s="36">
        <v>0</v>
      </c>
      <c r="T34" s="36">
        <v>0</v>
      </c>
      <c r="U34" s="36">
        <v>0</v>
      </c>
      <c r="V34" s="36">
        <v>0</v>
      </c>
      <c r="W34" s="36">
        <v>0</v>
      </c>
      <c r="X34" s="36">
        <v>0</v>
      </c>
      <c r="Y34" s="36">
        <v>0</v>
      </c>
      <c r="Z34" s="36">
        <v>0</v>
      </c>
      <c r="AA34" s="36">
        <v>0</v>
      </c>
      <c r="AB34" s="36">
        <v>0</v>
      </c>
      <c r="AC34" s="36">
        <v>0</v>
      </c>
      <c r="AE34" s="23"/>
    </row>
    <row r="35" spans="3:31" ht="15" customHeight="1" x14ac:dyDescent="0.25">
      <c r="C35" s="17"/>
      <c r="D35" s="30" t="s">
        <v>1743</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0</v>
      </c>
      <c r="W35" s="36">
        <v>0</v>
      </c>
      <c r="X35" s="36">
        <v>0</v>
      </c>
      <c r="Y35" s="36">
        <v>0</v>
      </c>
      <c r="Z35" s="36">
        <v>0</v>
      </c>
      <c r="AA35" s="36">
        <v>0</v>
      </c>
      <c r="AB35" s="36">
        <v>0</v>
      </c>
      <c r="AC35" s="36">
        <v>0</v>
      </c>
      <c r="AE35" s="23"/>
    </row>
    <row r="36" spans="3:31" ht="15" customHeight="1" x14ac:dyDescent="0.25">
      <c r="C36" s="17"/>
      <c r="D36" s="30" t="s">
        <v>1744</v>
      </c>
      <c r="E36" s="36">
        <v>0</v>
      </c>
      <c r="F36" s="36">
        <v>0</v>
      </c>
      <c r="G36" s="36">
        <v>0</v>
      </c>
      <c r="H36" s="36">
        <v>0</v>
      </c>
      <c r="I36" s="36">
        <v>0</v>
      </c>
      <c r="J36" s="36">
        <v>12.808999999999999</v>
      </c>
      <c r="K36" s="36">
        <v>0</v>
      </c>
      <c r="L36" s="36">
        <v>0</v>
      </c>
      <c r="M36" s="36">
        <v>0</v>
      </c>
      <c r="N36" s="36">
        <v>0</v>
      </c>
      <c r="O36" s="36">
        <v>0</v>
      </c>
      <c r="P36" s="36">
        <v>0</v>
      </c>
      <c r="Q36" s="36">
        <v>0</v>
      </c>
      <c r="R36" s="36">
        <v>0</v>
      </c>
      <c r="S36" s="36">
        <v>0</v>
      </c>
      <c r="T36" s="36">
        <v>0</v>
      </c>
      <c r="U36" s="36">
        <v>0</v>
      </c>
      <c r="V36" s="36">
        <v>0</v>
      </c>
      <c r="W36" s="36">
        <v>0</v>
      </c>
      <c r="X36" s="36">
        <v>0</v>
      </c>
      <c r="Y36" s="36">
        <v>0</v>
      </c>
      <c r="Z36" s="36">
        <v>0</v>
      </c>
      <c r="AA36" s="36">
        <v>0</v>
      </c>
      <c r="AB36" s="36">
        <v>0</v>
      </c>
      <c r="AC36" s="36">
        <v>0</v>
      </c>
      <c r="AE36" s="23"/>
    </row>
    <row r="37" spans="3:31" ht="15" customHeight="1" x14ac:dyDescent="0.25">
      <c r="C37" s="17"/>
      <c r="D37" s="30" t="s">
        <v>584</v>
      </c>
      <c r="E37" s="36">
        <v>0</v>
      </c>
      <c r="F37" s="36">
        <v>0</v>
      </c>
      <c r="G37" s="36">
        <v>0</v>
      </c>
      <c r="H37" s="36">
        <v>0</v>
      </c>
      <c r="I37" s="36">
        <v>0</v>
      </c>
      <c r="J37" s="36">
        <v>0</v>
      </c>
      <c r="K37" s="36">
        <v>0</v>
      </c>
      <c r="L37" s="36">
        <v>27.697099999999999</v>
      </c>
      <c r="M37" s="36">
        <v>0</v>
      </c>
      <c r="N37" s="36">
        <v>0</v>
      </c>
      <c r="O37" s="36">
        <v>0</v>
      </c>
      <c r="P37" s="36">
        <v>0</v>
      </c>
      <c r="Q37" s="36">
        <v>0</v>
      </c>
      <c r="R37" s="36">
        <v>0</v>
      </c>
      <c r="S37" s="36">
        <v>0</v>
      </c>
      <c r="T37" s="36">
        <v>0</v>
      </c>
      <c r="U37" s="36">
        <v>0</v>
      </c>
      <c r="V37" s="36">
        <v>0</v>
      </c>
      <c r="W37" s="36">
        <v>0</v>
      </c>
      <c r="X37" s="36">
        <v>0</v>
      </c>
      <c r="Y37" s="36">
        <v>0</v>
      </c>
      <c r="Z37" s="36">
        <v>0</v>
      </c>
      <c r="AA37" s="36">
        <v>0</v>
      </c>
      <c r="AB37" s="36">
        <v>0</v>
      </c>
      <c r="AC37" s="36">
        <v>0</v>
      </c>
      <c r="AE37" s="23"/>
    </row>
    <row r="38" spans="3:31" ht="15" customHeight="1" x14ac:dyDescent="0.25">
      <c r="C38" s="17"/>
      <c r="D38" s="30" t="s">
        <v>1745</v>
      </c>
      <c r="E38" s="36">
        <v>0</v>
      </c>
      <c r="F38" s="36">
        <v>0</v>
      </c>
      <c r="G38" s="36">
        <v>0</v>
      </c>
      <c r="H38" s="36">
        <v>0</v>
      </c>
      <c r="I38" s="36">
        <v>0</v>
      </c>
      <c r="J38" s="36">
        <v>0</v>
      </c>
      <c r="K38" s="36">
        <v>0</v>
      </c>
      <c r="L38" s="36">
        <v>17.922899999999998</v>
      </c>
      <c r="M38" s="36">
        <v>0</v>
      </c>
      <c r="N38" s="36">
        <v>0</v>
      </c>
      <c r="O38" s="36">
        <v>0</v>
      </c>
      <c r="P38" s="36">
        <v>0</v>
      </c>
      <c r="Q38" s="36">
        <v>0</v>
      </c>
      <c r="R38" s="36">
        <v>0</v>
      </c>
      <c r="S38" s="36">
        <v>0</v>
      </c>
      <c r="T38" s="36">
        <v>0</v>
      </c>
      <c r="U38" s="36">
        <v>0</v>
      </c>
      <c r="V38" s="36">
        <v>0</v>
      </c>
      <c r="W38" s="36">
        <v>0</v>
      </c>
      <c r="X38" s="36">
        <v>0</v>
      </c>
      <c r="Y38" s="36">
        <v>0</v>
      </c>
      <c r="Z38" s="36">
        <v>0</v>
      </c>
      <c r="AA38" s="36">
        <v>0</v>
      </c>
      <c r="AB38" s="36">
        <v>0</v>
      </c>
      <c r="AC38" s="36">
        <v>0</v>
      </c>
      <c r="AE38" s="23"/>
    </row>
    <row r="39" spans="3:31" ht="15" customHeight="1" x14ac:dyDescent="0.25">
      <c r="C39" s="20"/>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row>
    <row r="40" spans="3:31" ht="15" customHeight="1" x14ac:dyDescent="0.25">
      <c r="C40" s="14">
        <v>4.2</v>
      </c>
      <c r="D40" s="15" t="s">
        <v>1060</v>
      </c>
      <c r="E40" s="15"/>
      <c r="F40" s="15"/>
      <c r="G40" s="15"/>
      <c r="H40" s="15"/>
      <c r="I40" s="15"/>
      <c r="J40" s="15"/>
      <c r="K40" s="15"/>
      <c r="L40" s="15"/>
      <c r="M40" s="15"/>
      <c r="N40" s="15"/>
      <c r="O40" s="15"/>
      <c r="P40" s="15"/>
      <c r="Q40" s="15"/>
      <c r="R40" s="15"/>
      <c r="S40" s="15"/>
      <c r="T40" s="15"/>
      <c r="U40" s="15"/>
      <c r="V40" s="15"/>
      <c r="W40" s="15"/>
      <c r="X40" s="15"/>
      <c r="Y40" s="15"/>
      <c r="Z40" s="15"/>
      <c r="AA40" s="15"/>
      <c r="AB40" s="15"/>
      <c r="AC40" s="15"/>
    </row>
    <row r="41" spans="3:31" ht="15" customHeight="1" x14ac:dyDescent="0.25">
      <c r="C41" s="17"/>
      <c r="D41" s="18" t="s">
        <v>14</v>
      </c>
      <c r="E41" s="36">
        <v>0</v>
      </c>
      <c r="F41" s="36">
        <v>138.01849999999999</v>
      </c>
      <c r="G41" s="36">
        <v>66.956000000000003</v>
      </c>
      <c r="H41" s="36">
        <v>41.250700000000002</v>
      </c>
      <c r="I41" s="36">
        <v>100.6146</v>
      </c>
      <c r="J41" s="36">
        <v>66.911199999999994</v>
      </c>
      <c r="K41" s="36">
        <v>57.808900000000001</v>
      </c>
      <c r="L41" s="36">
        <v>48.953400000000002</v>
      </c>
      <c r="M41" s="36">
        <v>24.1158</v>
      </c>
      <c r="N41" s="36">
        <v>3762.5673999999999</v>
      </c>
      <c r="O41" s="36">
        <v>109.819</v>
      </c>
      <c r="P41" s="36">
        <v>96.92</v>
      </c>
      <c r="Q41" s="36">
        <v>31.913900000000002</v>
      </c>
      <c r="R41" s="36">
        <v>27.956600000000002</v>
      </c>
      <c r="S41" s="36">
        <v>21.4345</v>
      </c>
      <c r="T41" s="36">
        <v>22.425999999999998</v>
      </c>
      <c r="U41" s="36">
        <v>24.123799999999999</v>
      </c>
      <c r="V41" s="36">
        <v>13.952199999999999</v>
      </c>
      <c r="W41" s="36">
        <v>187.47669999999999</v>
      </c>
      <c r="X41" s="36">
        <v>632.84199999999998</v>
      </c>
      <c r="Y41" s="36">
        <v>187.73769999999999</v>
      </c>
      <c r="Z41" s="36">
        <v>11.1578</v>
      </c>
      <c r="AA41" s="36">
        <v>11.959199999999999</v>
      </c>
      <c r="AB41" s="36">
        <v>1080.4614999999999</v>
      </c>
      <c r="AC41" s="36">
        <v>1073.0975000000001</v>
      </c>
      <c r="AE41" s="23"/>
    </row>
    <row r="42" spans="3:31" ht="15" customHeight="1" x14ac:dyDescent="0.25">
      <c r="C42" s="17"/>
      <c r="D42" s="18" t="s">
        <v>1729</v>
      </c>
      <c r="E42" s="36">
        <v>27.021699999999999</v>
      </c>
      <c r="F42" s="36">
        <v>15.4154</v>
      </c>
      <c r="G42" s="36">
        <v>21.9133</v>
      </c>
      <c r="H42" s="36">
        <v>24.9129</v>
      </c>
      <c r="I42" s="36">
        <v>23.125900000000001</v>
      </c>
      <c r="J42" s="36">
        <v>0</v>
      </c>
      <c r="K42" s="36">
        <v>12.6713</v>
      </c>
      <c r="L42" s="36">
        <v>14.110799999999999</v>
      </c>
      <c r="M42" s="36">
        <v>0</v>
      </c>
      <c r="N42" s="36">
        <v>0</v>
      </c>
      <c r="O42" s="36">
        <v>37.641199999999998</v>
      </c>
      <c r="P42" s="36">
        <v>35.753300000000003</v>
      </c>
      <c r="Q42" s="36">
        <v>0</v>
      </c>
      <c r="R42" s="36">
        <v>0</v>
      </c>
      <c r="S42" s="36">
        <v>21.4359</v>
      </c>
      <c r="T42" s="36">
        <v>0</v>
      </c>
      <c r="U42" s="36">
        <v>21.078800000000001</v>
      </c>
      <c r="V42" s="36">
        <v>13.9499</v>
      </c>
      <c r="W42" s="36">
        <v>0</v>
      </c>
      <c r="X42" s="36">
        <v>0</v>
      </c>
      <c r="Y42" s="36">
        <v>0</v>
      </c>
      <c r="Z42" s="36">
        <v>0</v>
      </c>
      <c r="AA42" s="36">
        <v>11.959199999999999</v>
      </c>
      <c r="AB42" s="36">
        <v>1080.8679999999999</v>
      </c>
      <c r="AC42" s="36">
        <v>0</v>
      </c>
      <c r="AE42" s="23"/>
    </row>
    <row r="43" spans="3:31" ht="15" customHeight="1" x14ac:dyDescent="0.25">
      <c r="C43" s="17"/>
      <c r="D43" s="18" t="s">
        <v>1730</v>
      </c>
      <c r="E43" s="36">
        <v>0</v>
      </c>
      <c r="F43" s="36">
        <v>0</v>
      </c>
      <c r="G43" s="36">
        <v>0</v>
      </c>
      <c r="H43" s="36">
        <v>0</v>
      </c>
      <c r="I43" s="36">
        <v>0</v>
      </c>
      <c r="J43" s="36">
        <v>0</v>
      </c>
      <c r="K43" s="36">
        <v>0</v>
      </c>
      <c r="L43" s="36">
        <v>0</v>
      </c>
      <c r="M43" s="36">
        <v>0</v>
      </c>
      <c r="N43" s="36">
        <v>1000.1</v>
      </c>
      <c r="O43" s="36">
        <v>0</v>
      </c>
      <c r="P43" s="36">
        <v>0</v>
      </c>
      <c r="Q43" s="36">
        <v>10.446</v>
      </c>
      <c r="R43" s="36">
        <v>10.7666</v>
      </c>
      <c r="S43" s="36">
        <v>0</v>
      </c>
      <c r="T43" s="36">
        <v>0</v>
      </c>
      <c r="U43" s="36">
        <v>0</v>
      </c>
      <c r="V43" s="36">
        <v>0</v>
      </c>
      <c r="W43" s="36">
        <v>0</v>
      </c>
      <c r="X43" s="36">
        <v>0</v>
      </c>
      <c r="Y43" s="36">
        <v>0</v>
      </c>
      <c r="Z43" s="36">
        <v>0</v>
      </c>
      <c r="AA43" s="36">
        <v>0</v>
      </c>
      <c r="AB43" s="36">
        <v>1002.8264</v>
      </c>
      <c r="AC43" s="36">
        <v>1007.2508</v>
      </c>
      <c r="AE43" s="23"/>
    </row>
    <row r="44" spans="3:31" ht="15" customHeight="1" x14ac:dyDescent="0.25">
      <c r="C44" s="17"/>
      <c r="D44" s="18" t="s">
        <v>1731</v>
      </c>
      <c r="E44" s="36">
        <v>0</v>
      </c>
      <c r="F44" s="36">
        <v>0</v>
      </c>
      <c r="G44" s="36">
        <v>0</v>
      </c>
      <c r="H44" s="36">
        <v>0</v>
      </c>
      <c r="I44" s="36">
        <v>0</v>
      </c>
      <c r="J44" s="36">
        <v>0</v>
      </c>
      <c r="K44" s="36">
        <v>0</v>
      </c>
      <c r="L44" s="36">
        <v>0</v>
      </c>
      <c r="M44" s="36">
        <v>0</v>
      </c>
      <c r="N44" s="36">
        <v>0</v>
      </c>
      <c r="O44" s="36">
        <v>0</v>
      </c>
      <c r="P44" s="36">
        <v>0</v>
      </c>
      <c r="Q44" s="36">
        <v>10.9574</v>
      </c>
      <c r="R44" s="36">
        <v>10.0403</v>
      </c>
      <c r="S44" s="36">
        <v>0</v>
      </c>
      <c r="T44" s="36">
        <v>0</v>
      </c>
      <c r="U44" s="36">
        <v>0</v>
      </c>
      <c r="V44" s="36">
        <v>0</v>
      </c>
      <c r="W44" s="36">
        <v>0</v>
      </c>
      <c r="X44" s="36">
        <v>0</v>
      </c>
      <c r="Y44" s="36">
        <v>0</v>
      </c>
      <c r="Z44" s="36">
        <v>10.8553</v>
      </c>
      <c r="AA44" s="36">
        <v>0</v>
      </c>
      <c r="AB44" s="36">
        <v>0</v>
      </c>
      <c r="AC44" s="36">
        <v>1009.1292999999999</v>
      </c>
      <c r="AE44" s="23"/>
    </row>
    <row r="45" spans="3:31" ht="15" customHeight="1" x14ac:dyDescent="0.25">
      <c r="C45" s="17"/>
      <c r="D45" s="18" t="s">
        <v>1732</v>
      </c>
      <c r="E45" s="36">
        <v>0</v>
      </c>
      <c r="F45" s="36">
        <v>0</v>
      </c>
      <c r="G45" s="36">
        <v>0</v>
      </c>
      <c r="H45" s="36">
        <v>0</v>
      </c>
      <c r="I45" s="36">
        <v>0</v>
      </c>
      <c r="J45" s="36">
        <v>0</v>
      </c>
      <c r="K45" s="36">
        <v>0</v>
      </c>
      <c r="L45" s="36">
        <v>0</v>
      </c>
      <c r="M45" s="36">
        <v>0</v>
      </c>
      <c r="N45" s="36">
        <v>0</v>
      </c>
      <c r="O45" s="36">
        <v>0</v>
      </c>
      <c r="P45" s="36">
        <v>0</v>
      </c>
      <c r="Q45" s="36">
        <v>0</v>
      </c>
      <c r="R45" s="36">
        <v>0</v>
      </c>
      <c r="S45" s="36">
        <v>0</v>
      </c>
      <c r="T45" s="36">
        <v>0</v>
      </c>
      <c r="U45" s="36">
        <v>0</v>
      </c>
      <c r="V45" s="36">
        <v>0</v>
      </c>
      <c r="W45" s="36">
        <v>0</v>
      </c>
      <c r="X45" s="36">
        <v>0</v>
      </c>
      <c r="Y45" s="36">
        <v>0</v>
      </c>
      <c r="Z45" s="36">
        <v>0</v>
      </c>
      <c r="AA45" s="36">
        <v>0</v>
      </c>
      <c r="AB45" s="36">
        <v>0</v>
      </c>
      <c r="AC45" s="36">
        <v>0</v>
      </c>
      <c r="AE45" s="23"/>
    </row>
    <row r="46" spans="3:31" ht="15" customHeight="1" x14ac:dyDescent="0.25">
      <c r="C46" s="17"/>
      <c r="D46" s="18" t="s">
        <v>1733</v>
      </c>
      <c r="E46" s="36">
        <v>0</v>
      </c>
      <c r="F46" s="36">
        <v>0</v>
      </c>
      <c r="G46" s="36">
        <v>0</v>
      </c>
      <c r="H46" s="36">
        <v>0</v>
      </c>
      <c r="I46" s="36">
        <v>0</v>
      </c>
      <c r="J46" s="36">
        <v>12.0662</v>
      </c>
      <c r="K46" s="36">
        <v>0</v>
      </c>
      <c r="L46" s="36">
        <v>0</v>
      </c>
      <c r="M46" s="36">
        <v>0</v>
      </c>
      <c r="N46" s="36">
        <v>0</v>
      </c>
      <c r="O46" s="36">
        <v>0</v>
      </c>
      <c r="P46" s="36">
        <v>0</v>
      </c>
      <c r="Q46" s="36">
        <v>11.0633</v>
      </c>
      <c r="R46" s="36">
        <v>10.562900000000001</v>
      </c>
      <c r="S46" s="36">
        <v>0</v>
      </c>
      <c r="T46" s="36">
        <v>0</v>
      </c>
      <c r="U46" s="36">
        <v>0</v>
      </c>
      <c r="V46" s="36">
        <v>0</v>
      </c>
      <c r="W46" s="36">
        <v>0</v>
      </c>
      <c r="X46" s="36">
        <v>0</v>
      </c>
      <c r="Y46" s="36">
        <v>0</v>
      </c>
      <c r="Z46" s="36">
        <v>10.901199999999999</v>
      </c>
      <c r="AA46" s="36">
        <v>0</v>
      </c>
      <c r="AB46" s="36">
        <v>0</v>
      </c>
      <c r="AC46" s="36">
        <v>1073.1053999999999</v>
      </c>
      <c r="AE46" s="23"/>
    </row>
    <row r="47" spans="3:31" ht="15" customHeight="1" x14ac:dyDescent="0.25">
      <c r="C47" s="17"/>
      <c r="D47" s="18" t="s">
        <v>1734</v>
      </c>
      <c r="E47" s="36">
        <v>0</v>
      </c>
      <c r="F47" s="36">
        <v>0</v>
      </c>
      <c r="G47" s="36">
        <v>0</v>
      </c>
      <c r="H47" s="36">
        <v>0</v>
      </c>
      <c r="I47" s="36">
        <v>0</v>
      </c>
      <c r="J47" s="36">
        <v>12.2933</v>
      </c>
      <c r="K47" s="36">
        <v>0</v>
      </c>
      <c r="L47" s="36">
        <v>0</v>
      </c>
      <c r="M47" s="36">
        <v>0</v>
      </c>
      <c r="N47" s="36">
        <v>0</v>
      </c>
      <c r="O47" s="36">
        <v>0</v>
      </c>
      <c r="P47" s="36">
        <v>0</v>
      </c>
      <c r="Q47" s="36">
        <v>0</v>
      </c>
      <c r="R47" s="36">
        <v>0</v>
      </c>
      <c r="S47" s="36">
        <v>0</v>
      </c>
      <c r="T47" s="36">
        <v>0</v>
      </c>
      <c r="U47" s="36">
        <v>0</v>
      </c>
      <c r="V47" s="36">
        <v>0</v>
      </c>
      <c r="W47" s="36">
        <v>0</v>
      </c>
      <c r="X47" s="36">
        <v>0</v>
      </c>
      <c r="Y47" s="36">
        <v>0</v>
      </c>
      <c r="Z47" s="36">
        <v>0</v>
      </c>
      <c r="AA47" s="36">
        <v>0</v>
      </c>
      <c r="AB47" s="36">
        <v>0</v>
      </c>
      <c r="AC47" s="36">
        <v>0</v>
      </c>
      <c r="AE47" s="23"/>
    </row>
    <row r="48" spans="3:31" ht="15" customHeight="1" x14ac:dyDescent="0.25">
      <c r="C48" s="17"/>
      <c r="D48" s="18" t="s">
        <v>1735</v>
      </c>
      <c r="E48" s="36">
        <v>0</v>
      </c>
      <c r="F48" s="36">
        <v>0</v>
      </c>
      <c r="G48" s="36">
        <v>0</v>
      </c>
      <c r="H48" s="36">
        <v>0</v>
      </c>
      <c r="I48" s="36">
        <v>0</v>
      </c>
      <c r="J48" s="36">
        <v>0</v>
      </c>
      <c r="K48" s="36">
        <v>0</v>
      </c>
      <c r="L48" s="36">
        <v>0</v>
      </c>
      <c r="M48" s="36">
        <v>0</v>
      </c>
      <c r="N48" s="36">
        <v>0</v>
      </c>
      <c r="O48" s="36">
        <v>0</v>
      </c>
      <c r="P48" s="36">
        <v>0</v>
      </c>
      <c r="Q48" s="36">
        <v>0</v>
      </c>
      <c r="R48" s="36">
        <v>0</v>
      </c>
      <c r="S48" s="36">
        <v>0</v>
      </c>
      <c r="T48" s="36">
        <v>0</v>
      </c>
      <c r="U48" s="36">
        <v>0</v>
      </c>
      <c r="V48" s="36">
        <v>0</v>
      </c>
      <c r="W48" s="36">
        <v>0</v>
      </c>
      <c r="X48" s="36">
        <v>0</v>
      </c>
      <c r="Y48" s="36">
        <v>0</v>
      </c>
      <c r="Z48" s="36">
        <v>0</v>
      </c>
      <c r="AA48" s="36">
        <v>0</v>
      </c>
      <c r="AB48" s="36">
        <v>0</v>
      </c>
      <c r="AC48" s="36">
        <v>0</v>
      </c>
      <c r="AE48" s="23"/>
    </row>
    <row r="49" spans="3:31" ht="15" customHeight="1" x14ac:dyDescent="0.25">
      <c r="C49" s="17"/>
      <c r="D49" s="30" t="s">
        <v>1736</v>
      </c>
      <c r="E49" s="36">
        <v>0</v>
      </c>
      <c r="F49" s="36">
        <v>0</v>
      </c>
      <c r="G49" s="36">
        <v>0</v>
      </c>
      <c r="H49" s="36">
        <v>0</v>
      </c>
      <c r="I49" s="36">
        <v>0</v>
      </c>
      <c r="J49" s="36">
        <v>12.721299999999999</v>
      </c>
      <c r="K49" s="36">
        <v>0</v>
      </c>
      <c r="L49" s="36">
        <v>0</v>
      </c>
      <c r="M49" s="36">
        <v>0</v>
      </c>
      <c r="N49" s="36">
        <v>0</v>
      </c>
      <c r="O49" s="36">
        <v>0</v>
      </c>
      <c r="P49" s="36">
        <v>0</v>
      </c>
      <c r="Q49" s="36">
        <v>0</v>
      </c>
      <c r="R49" s="36">
        <v>0</v>
      </c>
      <c r="S49" s="36">
        <v>0</v>
      </c>
      <c r="T49" s="36">
        <v>0</v>
      </c>
      <c r="U49" s="36">
        <v>0</v>
      </c>
      <c r="V49" s="36">
        <v>0</v>
      </c>
      <c r="W49" s="36">
        <v>0</v>
      </c>
      <c r="X49" s="36">
        <v>0</v>
      </c>
      <c r="Y49" s="36">
        <v>0</v>
      </c>
      <c r="Z49" s="36">
        <v>0</v>
      </c>
      <c r="AA49" s="36">
        <v>0</v>
      </c>
      <c r="AB49" s="36">
        <v>0</v>
      </c>
      <c r="AC49" s="36">
        <v>0</v>
      </c>
      <c r="AE49" s="23"/>
    </row>
    <row r="50" spans="3:31" ht="15" customHeight="1" x14ac:dyDescent="0.25">
      <c r="C50" s="17"/>
      <c r="D50" s="18" t="s">
        <v>21</v>
      </c>
      <c r="E50" s="36">
        <v>0</v>
      </c>
      <c r="F50" s="36">
        <v>150.31549999999999</v>
      </c>
      <c r="G50" s="36">
        <v>71.331800000000001</v>
      </c>
      <c r="H50" s="36">
        <v>44.899500000000003</v>
      </c>
      <c r="I50" s="36">
        <v>109.9622</v>
      </c>
      <c r="J50" s="36">
        <v>71.573899999999995</v>
      </c>
      <c r="K50" s="36">
        <v>60.581200000000003</v>
      </c>
      <c r="L50" s="36">
        <v>52.493400000000001</v>
      </c>
      <c r="M50" s="36">
        <v>26.159800000000001</v>
      </c>
      <c r="N50" s="36">
        <v>3799.7927</v>
      </c>
      <c r="O50" s="36">
        <v>114.7548</v>
      </c>
      <c r="P50" s="36">
        <v>101.3387</v>
      </c>
      <c r="Q50" s="36">
        <v>33.802999999999997</v>
      </c>
      <c r="R50" s="36">
        <v>29.564299999999999</v>
      </c>
      <c r="S50" s="36">
        <v>23.4026</v>
      </c>
      <c r="T50" s="36">
        <v>0</v>
      </c>
      <c r="U50" s="36">
        <v>26.3567</v>
      </c>
      <c r="V50" s="36">
        <v>14.9533</v>
      </c>
      <c r="W50" s="36">
        <v>0</v>
      </c>
      <c r="X50" s="36">
        <v>0</v>
      </c>
      <c r="Y50" s="36">
        <v>0</v>
      </c>
      <c r="Z50" s="36">
        <v>11.3506</v>
      </c>
      <c r="AA50" s="36">
        <v>12.299200000000001</v>
      </c>
      <c r="AB50" s="36">
        <v>1083.5688</v>
      </c>
      <c r="AC50" s="36">
        <v>1077.6542999999999</v>
      </c>
      <c r="AE50" s="23"/>
    </row>
    <row r="51" spans="3:31" ht="15" customHeight="1" x14ac:dyDescent="0.25">
      <c r="C51" s="17"/>
      <c r="D51" s="18" t="s">
        <v>1737</v>
      </c>
      <c r="E51" s="36">
        <v>28.958500000000001</v>
      </c>
      <c r="F51" s="36">
        <v>17.2271</v>
      </c>
      <c r="G51" s="36">
        <v>25.6127</v>
      </c>
      <c r="H51" s="36">
        <v>29.0761</v>
      </c>
      <c r="I51" s="36">
        <v>26.483000000000001</v>
      </c>
      <c r="J51" s="36">
        <v>0</v>
      </c>
      <c r="K51" s="36">
        <v>14.6401</v>
      </c>
      <c r="L51" s="36">
        <v>15.1351</v>
      </c>
      <c r="M51" s="36">
        <v>0</v>
      </c>
      <c r="N51" s="36">
        <v>0</v>
      </c>
      <c r="O51" s="36">
        <v>38.476599999999998</v>
      </c>
      <c r="P51" s="36">
        <v>37.346699999999998</v>
      </c>
      <c r="Q51" s="36">
        <v>0</v>
      </c>
      <c r="R51" s="36">
        <v>0</v>
      </c>
      <c r="S51" s="36">
        <v>23.075299999999999</v>
      </c>
      <c r="T51" s="36">
        <v>0</v>
      </c>
      <c r="U51" s="36">
        <v>22.444299999999998</v>
      </c>
      <c r="V51" s="36">
        <v>14.8872</v>
      </c>
      <c r="W51" s="36">
        <v>0</v>
      </c>
      <c r="X51" s="36">
        <v>0</v>
      </c>
      <c r="Y51" s="36">
        <v>0</v>
      </c>
      <c r="Z51" s="36">
        <v>0</v>
      </c>
      <c r="AA51" s="36">
        <v>12.299200000000001</v>
      </c>
      <c r="AB51" s="36">
        <v>1083.3145</v>
      </c>
      <c r="AC51" s="36">
        <v>0</v>
      </c>
      <c r="AE51" s="23"/>
    </row>
    <row r="52" spans="3:31" ht="15" customHeight="1" x14ac:dyDescent="0.25">
      <c r="C52" s="17"/>
      <c r="D52" s="18" t="s">
        <v>1738</v>
      </c>
      <c r="E52" s="36">
        <v>0</v>
      </c>
      <c r="F52" s="36">
        <v>0</v>
      </c>
      <c r="G52" s="36">
        <v>0</v>
      </c>
      <c r="H52" s="36">
        <v>0</v>
      </c>
      <c r="I52" s="36">
        <v>0</v>
      </c>
      <c r="J52" s="36">
        <v>0</v>
      </c>
      <c r="K52" s="36">
        <v>0</v>
      </c>
      <c r="L52" s="36">
        <v>0</v>
      </c>
      <c r="M52" s="36">
        <v>0</v>
      </c>
      <c r="N52" s="36">
        <v>1013.6</v>
      </c>
      <c r="O52" s="36">
        <v>0</v>
      </c>
      <c r="P52" s="36">
        <v>0</v>
      </c>
      <c r="Q52" s="36">
        <v>10.0411</v>
      </c>
      <c r="R52" s="36">
        <v>11.962300000000001</v>
      </c>
      <c r="S52" s="36">
        <v>0</v>
      </c>
      <c r="T52" s="36">
        <v>0</v>
      </c>
      <c r="U52" s="36">
        <v>0</v>
      </c>
      <c r="V52" s="36">
        <v>0</v>
      </c>
      <c r="W52" s="36">
        <v>0</v>
      </c>
      <c r="X52" s="36">
        <v>0</v>
      </c>
      <c r="Y52" s="36">
        <v>0</v>
      </c>
      <c r="Z52" s="36">
        <v>0</v>
      </c>
      <c r="AA52" s="36">
        <v>0</v>
      </c>
      <c r="AB52" s="36">
        <v>1003.2065</v>
      </c>
      <c r="AC52" s="36">
        <v>0</v>
      </c>
      <c r="AE52" s="23"/>
    </row>
    <row r="53" spans="3:31" ht="15" customHeight="1" x14ac:dyDescent="0.25">
      <c r="C53" s="17"/>
      <c r="D53" s="18" t="s">
        <v>1739</v>
      </c>
      <c r="E53" s="36">
        <v>0</v>
      </c>
      <c r="F53" s="36">
        <v>0</v>
      </c>
      <c r="G53" s="36">
        <v>0</v>
      </c>
      <c r="H53" s="36">
        <v>0</v>
      </c>
      <c r="I53" s="36">
        <v>0</v>
      </c>
      <c r="J53" s="36">
        <v>0</v>
      </c>
      <c r="K53" s="36">
        <v>0</v>
      </c>
      <c r="L53" s="36">
        <v>0</v>
      </c>
      <c r="M53" s="36">
        <v>0</v>
      </c>
      <c r="N53" s="36">
        <v>0</v>
      </c>
      <c r="O53" s="36">
        <v>0</v>
      </c>
      <c r="P53" s="36">
        <v>0</v>
      </c>
      <c r="Q53" s="36">
        <v>11.7806</v>
      </c>
      <c r="R53" s="36">
        <v>10.0158</v>
      </c>
      <c r="S53" s="36">
        <v>0</v>
      </c>
      <c r="T53" s="36">
        <v>0</v>
      </c>
      <c r="U53" s="36">
        <v>0</v>
      </c>
      <c r="V53" s="36">
        <v>0</v>
      </c>
      <c r="W53" s="36">
        <v>0</v>
      </c>
      <c r="X53" s="36">
        <v>0</v>
      </c>
      <c r="Y53" s="36">
        <v>0</v>
      </c>
      <c r="Z53" s="36">
        <v>10.6662</v>
      </c>
      <c r="AA53" s="36">
        <v>0</v>
      </c>
      <c r="AB53" s="36">
        <v>1000.7627</v>
      </c>
      <c r="AC53" s="36">
        <v>1008.8297</v>
      </c>
      <c r="AE53" s="23"/>
    </row>
    <row r="54" spans="3:31" ht="15" customHeight="1" x14ac:dyDescent="0.25">
      <c r="C54" s="17"/>
      <c r="D54" s="18" t="s">
        <v>1740</v>
      </c>
      <c r="E54" s="36">
        <v>0</v>
      </c>
      <c r="F54" s="36">
        <v>0</v>
      </c>
      <c r="G54" s="36">
        <v>0</v>
      </c>
      <c r="H54" s="36">
        <v>0</v>
      </c>
      <c r="I54" s="36">
        <v>0</v>
      </c>
      <c r="J54" s="36">
        <v>0</v>
      </c>
      <c r="K54" s="36">
        <v>0</v>
      </c>
      <c r="L54" s="36">
        <v>0</v>
      </c>
      <c r="M54" s="36">
        <v>0</v>
      </c>
      <c r="N54" s="36">
        <v>0</v>
      </c>
      <c r="O54" s="36">
        <v>0</v>
      </c>
      <c r="P54" s="36">
        <v>0</v>
      </c>
      <c r="Q54" s="36">
        <v>0</v>
      </c>
      <c r="R54" s="36">
        <v>0</v>
      </c>
      <c r="S54" s="36">
        <v>0</v>
      </c>
      <c r="T54" s="36">
        <v>0</v>
      </c>
      <c r="U54" s="36">
        <v>0</v>
      </c>
      <c r="V54" s="36">
        <v>0</v>
      </c>
      <c r="W54" s="36">
        <v>0</v>
      </c>
      <c r="X54" s="36">
        <v>0</v>
      </c>
      <c r="Y54" s="36">
        <v>0</v>
      </c>
      <c r="Z54" s="36">
        <v>0</v>
      </c>
      <c r="AA54" s="36">
        <v>0</v>
      </c>
      <c r="AB54" s="36">
        <v>0</v>
      </c>
      <c r="AC54" s="36">
        <v>0</v>
      </c>
      <c r="AE54" s="23"/>
    </row>
    <row r="55" spans="3:31" ht="15" customHeight="1" x14ac:dyDescent="0.25">
      <c r="C55" s="17"/>
      <c r="D55" s="18" t="s">
        <v>1741</v>
      </c>
      <c r="E55" s="36">
        <v>0</v>
      </c>
      <c r="F55" s="36">
        <v>0</v>
      </c>
      <c r="G55" s="36">
        <v>0</v>
      </c>
      <c r="H55" s="36">
        <v>0</v>
      </c>
      <c r="I55" s="36">
        <v>0</v>
      </c>
      <c r="J55" s="36">
        <v>11.807600000000001</v>
      </c>
      <c r="K55" s="36">
        <v>0</v>
      </c>
      <c r="L55" s="36">
        <v>0</v>
      </c>
      <c r="M55" s="36">
        <v>0</v>
      </c>
      <c r="N55" s="36">
        <v>0</v>
      </c>
      <c r="O55" s="36">
        <v>0</v>
      </c>
      <c r="P55" s="36">
        <v>0</v>
      </c>
      <c r="Q55" s="36">
        <v>17.6617</v>
      </c>
      <c r="R55" s="36">
        <v>11.1343</v>
      </c>
      <c r="S55" s="36">
        <v>0</v>
      </c>
      <c r="T55" s="36">
        <v>0</v>
      </c>
      <c r="U55" s="36">
        <v>0</v>
      </c>
      <c r="V55" s="36">
        <v>0</v>
      </c>
      <c r="W55" s="36">
        <v>0</v>
      </c>
      <c r="X55" s="36">
        <v>0</v>
      </c>
      <c r="Y55" s="36">
        <v>0</v>
      </c>
      <c r="Z55" s="36">
        <v>10.3208</v>
      </c>
      <c r="AA55" s="36">
        <v>0</v>
      </c>
      <c r="AB55" s="36">
        <v>0</v>
      </c>
      <c r="AC55" s="36">
        <v>1077.7238</v>
      </c>
      <c r="AE55" s="23"/>
    </row>
    <row r="56" spans="3:31" ht="15" customHeight="1" x14ac:dyDescent="0.25">
      <c r="C56" s="17"/>
      <c r="D56" s="18" t="s">
        <v>1742</v>
      </c>
      <c r="E56" s="36">
        <v>0</v>
      </c>
      <c r="F56" s="36">
        <v>0</v>
      </c>
      <c r="G56" s="36">
        <v>0</v>
      </c>
      <c r="H56" s="36">
        <v>0</v>
      </c>
      <c r="I56" s="36">
        <v>0</v>
      </c>
      <c r="J56" s="36">
        <v>14.455399999999999</v>
      </c>
      <c r="K56" s="36">
        <v>0</v>
      </c>
      <c r="L56" s="36">
        <v>0</v>
      </c>
      <c r="M56" s="36">
        <v>0</v>
      </c>
      <c r="N56" s="36">
        <v>0</v>
      </c>
      <c r="O56" s="36">
        <v>0</v>
      </c>
      <c r="P56" s="36">
        <v>0</v>
      </c>
      <c r="Q56" s="36">
        <v>0</v>
      </c>
      <c r="R56" s="36">
        <v>0</v>
      </c>
      <c r="S56" s="36">
        <v>0</v>
      </c>
      <c r="T56" s="36">
        <v>0</v>
      </c>
      <c r="U56" s="36">
        <v>0</v>
      </c>
      <c r="V56" s="36">
        <v>0</v>
      </c>
      <c r="W56" s="36">
        <v>0</v>
      </c>
      <c r="X56" s="36">
        <v>0</v>
      </c>
      <c r="Y56" s="36">
        <v>0</v>
      </c>
      <c r="Z56" s="36">
        <v>0</v>
      </c>
      <c r="AA56" s="36">
        <v>0</v>
      </c>
      <c r="AB56" s="36">
        <v>0</v>
      </c>
      <c r="AC56" s="36">
        <v>0</v>
      </c>
      <c r="AE56" s="23"/>
    </row>
    <row r="57" spans="3:31" ht="15" customHeight="1" x14ac:dyDescent="0.25">
      <c r="C57" s="17"/>
      <c r="D57" s="18" t="s">
        <v>1743</v>
      </c>
      <c r="E57" s="36">
        <v>0</v>
      </c>
      <c r="F57" s="36">
        <v>0</v>
      </c>
      <c r="G57" s="36">
        <v>0</v>
      </c>
      <c r="H57" s="36">
        <v>0</v>
      </c>
      <c r="I57" s="36">
        <v>0</v>
      </c>
      <c r="J57" s="36">
        <v>0</v>
      </c>
      <c r="K57" s="36">
        <v>0</v>
      </c>
      <c r="L57" s="36">
        <v>0</v>
      </c>
      <c r="M57" s="36">
        <v>0</v>
      </c>
      <c r="N57" s="36">
        <v>0</v>
      </c>
      <c r="O57" s="36">
        <v>0</v>
      </c>
      <c r="P57" s="36">
        <v>0</v>
      </c>
      <c r="Q57" s="36">
        <v>0</v>
      </c>
      <c r="R57" s="36">
        <v>0</v>
      </c>
      <c r="S57" s="36">
        <v>0</v>
      </c>
      <c r="T57" s="36">
        <v>0</v>
      </c>
      <c r="U57" s="36">
        <v>0</v>
      </c>
      <c r="V57" s="36">
        <v>0</v>
      </c>
      <c r="W57" s="36">
        <v>0</v>
      </c>
      <c r="X57" s="36">
        <v>0</v>
      </c>
      <c r="Y57" s="36">
        <v>0</v>
      </c>
      <c r="Z57" s="36">
        <v>0</v>
      </c>
      <c r="AA57" s="36">
        <v>0</v>
      </c>
      <c r="AB57" s="36">
        <v>0</v>
      </c>
      <c r="AC57" s="36">
        <v>0</v>
      </c>
      <c r="AE57" s="23"/>
    </row>
    <row r="58" spans="3:31" ht="15" customHeight="1" x14ac:dyDescent="0.25">
      <c r="C58" s="17"/>
      <c r="D58" s="30" t="s">
        <v>1744</v>
      </c>
      <c r="E58" s="36">
        <v>0</v>
      </c>
      <c r="F58" s="36">
        <v>0</v>
      </c>
      <c r="G58" s="36">
        <v>0</v>
      </c>
      <c r="H58" s="36">
        <v>0</v>
      </c>
      <c r="I58" s="36">
        <v>0</v>
      </c>
      <c r="J58" s="36">
        <v>13.581</v>
      </c>
      <c r="K58" s="36">
        <v>0</v>
      </c>
      <c r="L58" s="36">
        <v>0</v>
      </c>
      <c r="M58" s="36">
        <v>0</v>
      </c>
      <c r="N58" s="36">
        <v>0</v>
      </c>
      <c r="O58" s="36">
        <v>0</v>
      </c>
      <c r="P58" s="36">
        <v>0</v>
      </c>
      <c r="Q58" s="36">
        <v>0</v>
      </c>
      <c r="R58" s="36">
        <v>0</v>
      </c>
      <c r="S58" s="36">
        <v>0</v>
      </c>
      <c r="T58" s="36">
        <v>0</v>
      </c>
      <c r="U58" s="36">
        <v>0</v>
      </c>
      <c r="V58" s="36">
        <v>0</v>
      </c>
      <c r="W58" s="36">
        <v>0</v>
      </c>
      <c r="X58" s="36">
        <v>0</v>
      </c>
      <c r="Y58" s="36">
        <v>0</v>
      </c>
      <c r="Z58" s="36">
        <v>0</v>
      </c>
      <c r="AA58" s="36">
        <v>0</v>
      </c>
      <c r="AB58" s="36">
        <v>0</v>
      </c>
      <c r="AC58" s="36">
        <v>0</v>
      </c>
      <c r="AE58" s="23"/>
    </row>
    <row r="59" spans="3:31" ht="15" customHeight="1" x14ac:dyDescent="0.25">
      <c r="C59" s="17"/>
      <c r="D59" s="30" t="s">
        <v>584</v>
      </c>
      <c r="E59" s="36">
        <v>0</v>
      </c>
      <c r="F59" s="36">
        <v>0</v>
      </c>
      <c r="G59" s="36">
        <v>0</v>
      </c>
      <c r="H59" s="36">
        <v>0</v>
      </c>
      <c r="I59" s="36">
        <v>0</v>
      </c>
      <c r="J59" s="36">
        <v>0</v>
      </c>
      <c r="K59" s="36">
        <v>0</v>
      </c>
      <c r="L59" s="36">
        <v>28.273599999999998</v>
      </c>
      <c r="M59" s="36">
        <v>0</v>
      </c>
      <c r="N59" s="36">
        <v>0</v>
      </c>
      <c r="O59" s="36">
        <v>0</v>
      </c>
      <c r="P59" s="36">
        <v>0</v>
      </c>
      <c r="Q59" s="36">
        <v>0</v>
      </c>
      <c r="R59" s="36">
        <v>0</v>
      </c>
      <c r="S59" s="36">
        <v>0</v>
      </c>
      <c r="T59" s="36">
        <v>0</v>
      </c>
      <c r="U59" s="36">
        <v>0</v>
      </c>
      <c r="V59" s="36">
        <v>0</v>
      </c>
      <c r="W59" s="36">
        <v>0</v>
      </c>
      <c r="X59" s="36">
        <v>0</v>
      </c>
      <c r="Y59" s="36">
        <v>0</v>
      </c>
      <c r="Z59" s="36">
        <v>0</v>
      </c>
      <c r="AA59" s="36">
        <v>0</v>
      </c>
      <c r="AB59" s="36">
        <v>0</v>
      </c>
      <c r="AC59" s="36">
        <v>0</v>
      </c>
      <c r="AE59" s="23"/>
    </row>
    <row r="60" spans="3:31" ht="15" customHeight="1" x14ac:dyDescent="0.25">
      <c r="C60" s="17"/>
      <c r="D60" s="30" t="s">
        <v>1745</v>
      </c>
      <c r="E60" s="36">
        <v>0</v>
      </c>
      <c r="F60" s="36">
        <v>0</v>
      </c>
      <c r="G60" s="36">
        <v>0</v>
      </c>
      <c r="H60" s="36">
        <v>0</v>
      </c>
      <c r="I60" s="36">
        <v>0</v>
      </c>
      <c r="J60" s="36">
        <v>0</v>
      </c>
      <c r="K60" s="36">
        <v>0</v>
      </c>
      <c r="L60" s="36">
        <v>18.2959</v>
      </c>
      <c r="M60" s="36">
        <v>0</v>
      </c>
      <c r="N60" s="36">
        <v>0</v>
      </c>
      <c r="O60" s="36">
        <v>0</v>
      </c>
      <c r="P60" s="36">
        <v>0</v>
      </c>
      <c r="Q60" s="36">
        <v>0</v>
      </c>
      <c r="R60" s="36">
        <v>0</v>
      </c>
      <c r="S60" s="36">
        <v>0</v>
      </c>
      <c r="T60" s="36">
        <v>0</v>
      </c>
      <c r="U60" s="36">
        <v>0</v>
      </c>
      <c r="V60" s="36">
        <v>0</v>
      </c>
      <c r="W60" s="36">
        <v>0</v>
      </c>
      <c r="X60" s="36">
        <v>0</v>
      </c>
      <c r="Y60" s="36">
        <v>0</v>
      </c>
      <c r="Z60" s="36">
        <v>0</v>
      </c>
      <c r="AA60" s="36">
        <v>0</v>
      </c>
      <c r="AB60" s="36">
        <v>0</v>
      </c>
      <c r="AC60" s="36">
        <v>0</v>
      </c>
      <c r="AE60" s="23"/>
    </row>
    <row r="61" spans="3:31" ht="15" customHeight="1" x14ac:dyDescent="0.25">
      <c r="C61" s="20"/>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row>
    <row r="62" spans="3:31" ht="15" customHeight="1" x14ac:dyDescent="0.25">
      <c r="C62" s="14">
        <v>4.3</v>
      </c>
      <c r="D62" s="15" t="s">
        <v>1061</v>
      </c>
      <c r="E62" s="15"/>
      <c r="F62" s="15"/>
      <c r="G62" s="15"/>
      <c r="H62" s="15"/>
      <c r="I62" s="15"/>
      <c r="J62" s="15"/>
      <c r="K62" s="15"/>
      <c r="L62" s="15"/>
      <c r="M62" s="15"/>
      <c r="N62" s="15"/>
      <c r="O62" s="15"/>
      <c r="P62" s="15"/>
      <c r="Q62" s="15"/>
      <c r="R62" s="15"/>
      <c r="S62" s="15"/>
      <c r="T62" s="15"/>
      <c r="U62" s="15"/>
      <c r="V62" s="15"/>
      <c r="W62" s="15"/>
      <c r="X62" s="15"/>
      <c r="Y62" s="15"/>
      <c r="Z62" s="15"/>
      <c r="AA62" s="15"/>
      <c r="AB62" s="15"/>
      <c r="AC62" s="15"/>
    </row>
    <row r="63" spans="3:31" ht="15" customHeight="1" x14ac:dyDescent="0.25">
      <c r="C63" s="17"/>
      <c r="D63" s="18" t="s">
        <v>1729</v>
      </c>
      <c r="E63" s="22"/>
      <c r="F63" s="22"/>
      <c r="G63" s="22"/>
      <c r="H63" s="22"/>
      <c r="I63" s="22"/>
      <c r="J63" s="22"/>
      <c r="K63" s="22"/>
      <c r="L63" s="22"/>
      <c r="M63" s="22"/>
      <c r="N63" s="22"/>
      <c r="O63" s="22"/>
      <c r="P63" s="22"/>
      <c r="Q63" s="22"/>
      <c r="R63" s="22"/>
      <c r="S63" s="22"/>
      <c r="T63" s="22"/>
      <c r="U63" s="22"/>
      <c r="V63" s="22"/>
      <c r="W63" s="22"/>
      <c r="X63" s="22"/>
      <c r="Y63" s="22"/>
      <c r="Z63" s="22"/>
      <c r="AA63" s="22"/>
      <c r="AB63" s="22"/>
      <c r="AC63" s="22"/>
    </row>
    <row r="64" spans="3:31" ht="15" customHeight="1" x14ac:dyDescent="0.25">
      <c r="C64" s="17"/>
      <c r="D64" s="18" t="s">
        <v>1052</v>
      </c>
      <c r="E64" s="36">
        <v>0</v>
      </c>
      <c r="F64" s="36">
        <v>0.5</v>
      </c>
      <c r="G64" s="36">
        <v>0</v>
      </c>
      <c r="H64" s="36">
        <v>0</v>
      </c>
      <c r="I64" s="36">
        <v>0.5</v>
      </c>
      <c r="J64" s="36">
        <v>0</v>
      </c>
      <c r="K64" s="36">
        <v>0</v>
      </c>
      <c r="L64" s="36">
        <v>0</v>
      </c>
      <c r="M64" s="36">
        <v>0</v>
      </c>
      <c r="N64" s="36">
        <v>0</v>
      </c>
      <c r="O64" s="36">
        <v>0</v>
      </c>
      <c r="P64" s="36">
        <v>0</v>
      </c>
      <c r="Q64" s="36">
        <v>0</v>
      </c>
      <c r="R64" s="36">
        <v>0</v>
      </c>
      <c r="S64" s="36">
        <v>0</v>
      </c>
      <c r="T64" s="36">
        <v>0</v>
      </c>
      <c r="U64" s="36">
        <v>0.15</v>
      </c>
      <c r="V64" s="36">
        <v>0</v>
      </c>
      <c r="W64" s="36">
        <v>0</v>
      </c>
      <c r="X64" s="36">
        <v>0</v>
      </c>
      <c r="Y64" s="36">
        <v>0</v>
      </c>
      <c r="Z64" s="36">
        <v>0</v>
      </c>
      <c r="AA64" s="36">
        <v>0</v>
      </c>
      <c r="AB64" s="36">
        <v>0</v>
      </c>
      <c r="AC64" s="36">
        <v>0</v>
      </c>
      <c r="AE64" s="23"/>
    </row>
    <row r="65" spans="3:31" ht="15" customHeight="1" x14ac:dyDescent="0.25">
      <c r="C65" s="17"/>
      <c r="D65" s="18" t="s">
        <v>1053</v>
      </c>
      <c r="E65" s="36">
        <v>0</v>
      </c>
      <c r="F65" s="36">
        <v>0.5</v>
      </c>
      <c r="G65" s="36">
        <v>0</v>
      </c>
      <c r="H65" s="36">
        <v>0</v>
      </c>
      <c r="I65" s="36">
        <v>0.5</v>
      </c>
      <c r="J65" s="36">
        <v>0</v>
      </c>
      <c r="K65" s="36">
        <v>0</v>
      </c>
      <c r="L65" s="36">
        <v>0</v>
      </c>
      <c r="M65" s="36">
        <v>0</v>
      </c>
      <c r="N65" s="36">
        <v>0</v>
      </c>
      <c r="O65" s="36">
        <v>0</v>
      </c>
      <c r="P65" s="36">
        <v>0</v>
      </c>
      <c r="Q65" s="36">
        <v>0</v>
      </c>
      <c r="R65" s="36">
        <v>0</v>
      </c>
      <c r="S65" s="36">
        <v>0</v>
      </c>
      <c r="T65" s="36">
        <v>0</v>
      </c>
      <c r="U65" s="36">
        <v>0.15</v>
      </c>
      <c r="V65" s="36">
        <v>0</v>
      </c>
      <c r="W65" s="36">
        <v>0</v>
      </c>
      <c r="X65" s="36">
        <v>0</v>
      </c>
      <c r="Y65" s="36">
        <v>0</v>
      </c>
      <c r="Z65" s="36">
        <v>0</v>
      </c>
      <c r="AA65" s="36">
        <v>0</v>
      </c>
      <c r="AB65" s="36">
        <v>0</v>
      </c>
      <c r="AC65" s="36">
        <v>0</v>
      </c>
      <c r="AE65" s="23"/>
    </row>
    <row r="66" spans="3:31" ht="15" customHeight="1" x14ac:dyDescent="0.25">
      <c r="C66" s="17"/>
      <c r="D66" s="18" t="s">
        <v>1730</v>
      </c>
      <c r="E66" s="36"/>
      <c r="F66" s="36"/>
      <c r="G66" s="36"/>
      <c r="H66" s="36"/>
      <c r="I66" s="36"/>
      <c r="J66" s="36"/>
      <c r="K66" s="36"/>
      <c r="L66" s="36"/>
      <c r="M66" s="36"/>
      <c r="N66" s="36"/>
      <c r="O66" s="36"/>
      <c r="P66" s="36"/>
      <c r="Q66" s="36"/>
      <c r="R66" s="36"/>
      <c r="S66" s="36"/>
      <c r="T66" s="36"/>
      <c r="U66" s="36"/>
      <c r="V66" s="36"/>
      <c r="W66" s="36"/>
      <c r="X66" s="36"/>
      <c r="Y66" s="36"/>
      <c r="Z66" s="36"/>
      <c r="AA66" s="36"/>
      <c r="AB66" s="36"/>
      <c r="AC66" s="36"/>
      <c r="AE66" s="23"/>
    </row>
    <row r="67" spans="3:31" ht="15" customHeight="1" x14ac:dyDescent="0.25">
      <c r="C67" s="17"/>
      <c r="D67" s="18" t="s">
        <v>1052</v>
      </c>
      <c r="E67" s="36">
        <v>0</v>
      </c>
      <c r="F67" s="36">
        <v>0</v>
      </c>
      <c r="G67" s="36">
        <v>0</v>
      </c>
      <c r="H67" s="36">
        <v>0</v>
      </c>
      <c r="I67" s="36">
        <v>0</v>
      </c>
      <c r="J67" s="36">
        <v>0</v>
      </c>
      <c r="K67" s="36">
        <v>0</v>
      </c>
      <c r="L67" s="36">
        <v>0</v>
      </c>
      <c r="M67" s="36">
        <v>0</v>
      </c>
      <c r="N67" s="36">
        <v>114.57106134999992</v>
      </c>
      <c r="O67" s="36">
        <v>0</v>
      </c>
      <c r="P67" s="36">
        <v>0</v>
      </c>
      <c r="Q67" s="36">
        <v>0.19205462000000004</v>
      </c>
      <c r="R67" s="36">
        <v>0</v>
      </c>
      <c r="S67" s="36">
        <v>0</v>
      </c>
      <c r="T67" s="36">
        <v>0</v>
      </c>
      <c r="U67" s="36">
        <v>0</v>
      </c>
      <c r="V67" s="36">
        <v>0</v>
      </c>
      <c r="W67" s="36">
        <v>0</v>
      </c>
      <c r="X67" s="36">
        <v>0</v>
      </c>
      <c r="Y67" s="36">
        <v>0</v>
      </c>
      <c r="Z67" s="36">
        <v>0</v>
      </c>
      <c r="AA67" s="36">
        <v>0</v>
      </c>
      <c r="AB67" s="36">
        <v>12.425870549999999</v>
      </c>
      <c r="AC67" s="36">
        <v>25.428261410000001</v>
      </c>
      <c r="AE67" s="23"/>
    </row>
    <row r="68" spans="3:31" ht="15" customHeight="1" x14ac:dyDescent="0.25">
      <c r="C68" s="17"/>
      <c r="D68" s="18" t="s">
        <v>1053</v>
      </c>
      <c r="E68" s="36">
        <v>0</v>
      </c>
      <c r="F68" s="36">
        <v>0</v>
      </c>
      <c r="G68" s="36">
        <v>0</v>
      </c>
      <c r="H68" s="36">
        <v>0</v>
      </c>
      <c r="I68" s="36">
        <v>0</v>
      </c>
      <c r="J68" s="36">
        <v>0</v>
      </c>
      <c r="K68" s="36">
        <v>0</v>
      </c>
      <c r="L68" s="36">
        <v>0</v>
      </c>
      <c r="M68" s="36">
        <v>0</v>
      </c>
      <c r="N68" s="36">
        <v>114.57106134999992</v>
      </c>
      <c r="O68" s="36">
        <v>0</v>
      </c>
      <c r="P68" s="36">
        <v>0</v>
      </c>
      <c r="Q68" s="36">
        <v>0.19205462000000004</v>
      </c>
      <c r="R68" s="36">
        <v>0</v>
      </c>
      <c r="S68" s="36">
        <v>0</v>
      </c>
      <c r="T68" s="36">
        <v>0</v>
      </c>
      <c r="U68" s="36">
        <v>0</v>
      </c>
      <c r="V68" s="36">
        <v>0</v>
      </c>
      <c r="W68" s="36">
        <v>0</v>
      </c>
      <c r="X68" s="36">
        <v>0</v>
      </c>
      <c r="Y68" s="36">
        <v>0</v>
      </c>
      <c r="Z68" s="36">
        <v>0</v>
      </c>
      <c r="AA68" s="36">
        <v>0</v>
      </c>
      <c r="AB68" s="36">
        <v>12.425870549999999</v>
      </c>
      <c r="AC68" s="36">
        <v>25.428261410000001</v>
      </c>
      <c r="AE68" s="23"/>
    </row>
    <row r="69" spans="3:31" ht="15" customHeight="1" x14ac:dyDescent="0.25">
      <c r="C69" s="17"/>
      <c r="D69" s="18" t="s">
        <v>1731</v>
      </c>
      <c r="E69" s="36"/>
      <c r="F69" s="36"/>
      <c r="G69" s="36"/>
      <c r="H69" s="36"/>
      <c r="I69" s="36"/>
      <c r="J69" s="36"/>
      <c r="K69" s="36"/>
      <c r="L69" s="36"/>
      <c r="M69" s="36"/>
      <c r="N69" s="36"/>
      <c r="O69" s="36"/>
      <c r="P69" s="36"/>
      <c r="Q69" s="36"/>
      <c r="R69" s="36"/>
      <c r="S69" s="36"/>
      <c r="T69" s="36"/>
      <c r="U69" s="36"/>
      <c r="V69" s="36"/>
      <c r="W69" s="36"/>
      <c r="X69" s="36"/>
      <c r="Y69" s="36"/>
      <c r="Z69" s="36"/>
      <c r="AA69" s="36"/>
      <c r="AB69" s="36"/>
      <c r="AC69" s="36"/>
      <c r="AE69" s="23"/>
    </row>
    <row r="70" spans="3:31" ht="15" customHeight="1" x14ac:dyDescent="0.25">
      <c r="C70" s="17"/>
      <c r="D70" s="18" t="s">
        <v>1052</v>
      </c>
      <c r="E70" s="36">
        <v>0</v>
      </c>
      <c r="F70" s="36">
        <v>0</v>
      </c>
      <c r="G70" s="36">
        <v>0</v>
      </c>
      <c r="H70" s="36">
        <v>0</v>
      </c>
      <c r="I70" s="36">
        <v>0</v>
      </c>
      <c r="J70" s="36">
        <v>0</v>
      </c>
      <c r="K70" s="36">
        <v>0</v>
      </c>
      <c r="L70" s="36">
        <v>0</v>
      </c>
      <c r="M70" s="36">
        <v>0</v>
      </c>
      <c r="N70" s="36">
        <v>0</v>
      </c>
      <c r="O70" s="36">
        <v>0</v>
      </c>
      <c r="P70" s="36">
        <v>0</v>
      </c>
      <c r="Q70" s="36">
        <v>4.4229999999999998E-2</v>
      </c>
      <c r="R70" s="36">
        <v>0.55905201999999998</v>
      </c>
      <c r="S70" s="36">
        <v>0</v>
      </c>
      <c r="T70" s="36">
        <v>0</v>
      </c>
      <c r="U70" s="36">
        <v>0</v>
      </c>
      <c r="V70" s="36">
        <v>0</v>
      </c>
      <c r="W70" s="36">
        <v>0</v>
      </c>
      <c r="X70" s="36">
        <v>0</v>
      </c>
      <c r="Y70" s="36">
        <v>0</v>
      </c>
      <c r="Z70" s="36">
        <v>0</v>
      </c>
      <c r="AA70" s="36">
        <v>0</v>
      </c>
      <c r="AB70" s="36">
        <v>0</v>
      </c>
      <c r="AC70" s="36">
        <v>20.393689539999997</v>
      </c>
      <c r="AE70" s="23"/>
    </row>
    <row r="71" spans="3:31" ht="15" customHeight="1" x14ac:dyDescent="0.25">
      <c r="C71" s="17"/>
      <c r="D71" s="18" t="s">
        <v>1053</v>
      </c>
      <c r="E71" s="36">
        <v>0</v>
      </c>
      <c r="F71" s="36">
        <v>0</v>
      </c>
      <c r="G71" s="36">
        <v>0</v>
      </c>
      <c r="H71" s="36">
        <v>0</v>
      </c>
      <c r="I71" s="36">
        <v>0</v>
      </c>
      <c r="J71" s="36">
        <v>0</v>
      </c>
      <c r="K71" s="36">
        <v>0</v>
      </c>
      <c r="L71" s="36">
        <v>0</v>
      </c>
      <c r="M71" s="36">
        <v>0</v>
      </c>
      <c r="N71" s="36">
        <v>0</v>
      </c>
      <c r="O71" s="36">
        <v>0</v>
      </c>
      <c r="P71" s="36">
        <v>0</v>
      </c>
      <c r="Q71" s="36">
        <v>4.4229999999999998E-2</v>
      </c>
      <c r="R71" s="36">
        <v>0.55905201999999998</v>
      </c>
      <c r="S71" s="36">
        <v>0</v>
      </c>
      <c r="T71" s="36">
        <v>0</v>
      </c>
      <c r="U71" s="36">
        <v>0</v>
      </c>
      <c r="V71" s="36">
        <v>0</v>
      </c>
      <c r="W71" s="36">
        <v>0</v>
      </c>
      <c r="X71" s="36">
        <v>0</v>
      </c>
      <c r="Y71" s="36">
        <v>0</v>
      </c>
      <c r="Z71" s="36">
        <v>0</v>
      </c>
      <c r="AA71" s="36">
        <v>0</v>
      </c>
      <c r="AB71" s="36">
        <v>0</v>
      </c>
      <c r="AC71" s="36">
        <v>20.393689539999997</v>
      </c>
      <c r="AE71" s="23"/>
    </row>
    <row r="72" spans="3:31" ht="15" customHeight="1" x14ac:dyDescent="0.25">
      <c r="C72" s="17"/>
      <c r="D72" s="18" t="s">
        <v>1732</v>
      </c>
      <c r="E72" s="36"/>
      <c r="F72" s="36"/>
      <c r="G72" s="36"/>
      <c r="H72" s="36"/>
      <c r="I72" s="36"/>
      <c r="J72" s="36"/>
      <c r="K72" s="36"/>
      <c r="L72" s="36"/>
      <c r="M72" s="36"/>
      <c r="N72" s="36"/>
      <c r="O72" s="36"/>
      <c r="P72" s="36"/>
      <c r="Q72" s="36"/>
      <c r="R72" s="36"/>
      <c r="S72" s="36"/>
      <c r="T72" s="36"/>
      <c r="U72" s="36"/>
      <c r="V72" s="36"/>
      <c r="W72" s="36"/>
      <c r="X72" s="36"/>
      <c r="Y72" s="36"/>
      <c r="Z72" s="36"/>
      <c r="AA72" s="36"/>
      <c r="AB72" s="36"/>
      <c r="AC72" s="36"/>
      <c r="AE72" s="23"/>
    </row>
    <row r="73" spans="3:31" ht="15" customHeight="1" x14ac:dyDescent="0.25">
      <c r="C73" s="17"/>
      <c r="D73" s="18" t="s">
        <v>1052</v>
      </c>
      <c r="E73" s="36">
        <v>0</v>
      </c>
      <c r="F73" s="36">
        <v>0</v>
      </c>
      <c r="G73" s="36">
        <v>0</v>
      </c>
      <c r="H73" s="36">
        <v>0</v>
      </c>
      <c r="I73" s="36">
        <v>0</v>
      </c>
      <c r="J73" s="36">
        <v>0</v>
      </c>
      <c r="K73" s="36">
        <v>0</v>
      </c>
      <c r="L73" s="36">
        <v>0</v>
      </c>
      <c r="M73" s="36">
        <v>0</v>
      </c>
      <c r="N73" s="36">
        <v>0</v>
      </c>
      <c r="O73" s="36">
        <v>0</v>
      </c>
      <c r="P73" s="36">
        <v>0</v>
      </c>
      <c r="Q73" s="36">
        <v>0</v>
      </c>
      <c r="R73" s="36">
        <v>0</v>
      </c>
      <c r="S73" s="36">
        <v>0</v>
      </c>
      <c r="T73" s="36">
        <v>0</v>
      </c>
      <c r="U73" s="36">
        <v>0</v>
      </c>
      <c r="V73" s="36">
        <v>0</v>
      </c>
      <c r="W73" s="36">
        <v>0</v>
      </c>
      <c r="X73" s="36">
        <v>0</v>
      </c>
      <c r="Y73" s="36">
        <v>0</v>
      </c>
      <c r="Z73" s="36">
        <v>0</v>
      </c>
      <c r="AA73" s="36">
        <v>0</v>
      </c>
      <c r="AB73" s="36">
        <v>0</v>
      </c>
      <c r="AC73" s="36">
        <v>0</v>
      </c>
      <c r="AE73" s="23"/>
    </row>
    <row r="74" spans="3:31" ht="15" customHeight="1" x14ac:dyDescent="0.25">
      <c r="C74" s="17"/>
      <c r="D74" s="18" t="s">
        <v>1053</v>
      </c>
      <c r="E74" s="36">
        <v>0</v>
      </c>
      <c r="F74" s="36">
        <v>0</v>
      </c>
      <c r="G74" s="36">
        <v>0</v>
      </c>
      <c r="H74" s="36">
        <v>0</v>
      </c>
      <c r="I74" s="36">
        <v>0</v>
      </c>
      <c r="J74" s="36">
        <v>0</v>
      </c>
      <c r="K74" s="36">
        <v>0</v>
      </c>
      <c r="L74" s="36">
        <v>0</v>
      </c>
      <c r="M74" s="36">
        <v>0</v>
      </c>
      <c r="N74" s="36">
        <v>0</v>
      </c>
      <c r="O74" s="36">
        <v>0</v>
      </c>
      <c r="P74" s="36">
        <v>0</v>
      </c>
      <c r="Q74" s="36">
        <v>0</v>
      </c>
      <c r="R74" s="36">
        <v>0</v>
      </c>
      <c r="S74" s="36">
        <v>0</v>
      </c>
      <c r="T74" s="36">
        <v>0</v>
      </c>
      <c r="U74" s="36">
        <v>0</v>
      </c>
      <c r="V74" s="36">
        <v>0</v>
      </c>
      <c r="W74" s="36">
        <v>0</v>
      </c>
      <c r="X74" s="36">
        <v>0</v>
      </c>
      <c r="Y74" s="36">
        <v>0</v>
      </c>
      <c r="Z74" s="36">
        <v>0</v>
      </c>
      <c r="AA74" s="36">
        <v>0</v>
      </c>
      <c r="AB74" s="36">
        <v>0</v>
      </c>
      <c r="AC74" s="36">
        <v>0</v>
      </c>
      <c r="AE74" s="23"/>
    </row>
    <row r="75" spans="3:31" ht="15" customHeight="1" x14ac:dyDescent="0.25">
      <c r="C75" s="17"/>
      <c r="D75" s="18" t="s">
        <v>1733</v>
      </c>
      <c r="E75" s="36"/>
      <c r="F75" s="36"/>
      <c r="G75" s="36"/>
      <c r="H75" s="36"/>
      <c r="I75" s="36"/>
      <c r="J75" s="36"/>
      <c r="K75" s="36"/>
      <c r="L75" s="36"/>
      <c r="M75" s="36"/>
      <c r="N75" s="36"/>
      <c r="O75" s="36"/>
      <c r="P75" s="36"/>
      <c r="Q75" s="36"/>
      <c r="R75" s="36"/>
      <c r="S75" s="36"/>
      <c r="T75" s="36"/>
      <c r="U75" s="36"/>
      <c r="V75" s="36"/>
      <c r="W75" s="36"/>
      <c r="X75" s="36"/>
      <c r="Y75" s="36"/>
      <c r="Z75" s="36"/>
      <c r="AA75" s="36"/>
      <c r="AB75" s="36"/>
      <c r="AC75" s="36"/>
      <c r="AE75" s="23"/>
    </row>
    <row r="76" spans="3:31" ht="15" customHeight="1" x14ac:dyDescent="0.25">
      <c r="C76" s="17"/>
      <c r="D76" s="18" t="s">
        <v>1052</v>
      </c>
      <c r="E76" s="36">
        <v>0</v>
      </c>
      <c r="F76" s="36">
        <v>0</v>
      </c>
      <c r="G76" s="36">
        <v>0</v>
      </c>
      <c r="H76" s="36">
        <v>0</v>
      </c>
      <c r="I76" s="36">
        <v>0</v>
      </c>
      <c r="J76" s="36">
        <v>0.15</v>
      </c>
      <c r="K76" s="36">
        <v>0</v>
      </c>
      <c r="L76" s="36">
        <v>0</v>
      </c>
      <c r="M76" s="36">
        <v>0</v>
      </c>
      <c r="N76" s="36">
        <v>0</v>
      </c>
      <c r="O76" s="36">
        <v>0</v>
      </c>
      <c r="P76" s="36">
        <v>0</v>
      </c>
      <c r="Q76" s="36">
        <v>0</v>
      </c>
      <c r="R76" s="36">
        <v>0.18</v>
      </c>
      <c r="S76" s="36">
        <v>0</v>
      </c>
      <c r="T76" s="36">
        <v>0</v>
      </c>
      <c r="U76" s="36">
        <v>0</v>
      </c>
      <c r="V76" s="36">
        <v>0</v>
      </c>
      <c r="W76" s="36">
        <v>0</v>
      </c>
      <c r="X76" s="36">
        <v>0</v>
      </c>
      <c r="Y76" s="36">
        <v>0</v>
      </c>
      <c r="Z76" s="36">
        <v>0</v>
      </c>
      <c r="AA76" s="36">
        <v>0</v>
      </c>
      <c r="AB76" s="36">
        <v>0</v>
      </c>
      <c r="AC76" s="36">
        <v>0</v>
      </c>
      <c r="AE76" s="23"/>
    </row>
    <row r="77" spans="3:31" ht="15" customHeight="1" x14ac:dyDescent="0.25">
      <c r="C77" s="17"/>
      <c r="D77" s="18" t="s">
        <v>1053</v>
      </c>
      <c r="E77" s="36">
        <v>0</v>
      </c>
      <c r="F77" s="36">
        <v>0</v>
      </c>
      <c r="G77" s="36">
        <v>0</v>
      </c>
      <c r="H77" s="36">
        <v>0</v>
      </c>
      <c r="I77" s="36">
        <v>0</v>
      </c>
      <c r="J77" s="36">
        <v>0.15</v>
      </c>
      <c r="K77" s="36">
        <v>0</v>
      </c>
      <c r="L77" s="36">
        <v>0</v>
      </c>
      <c r="M77" s="36">
        <v>0</v>
      </c>
      <c r="N77" s="36">
        <v>0</v>
      </c>
      <c r="O77" s="36">
        <v>0</v>
      </c>
      <c r="P77" s="36">
        <v>0</v>
      </c>
      <c r="Q77" s="36">
        <v>0</v>
      </c>
      <c r="R77" s="36">
        <v>0.18</v>
      </c>
      <c r="S77" s="36">
        <v>0</v>
      </c>
      <c r="T77" s="36">
        <v>0</v>
      </c>
      <c r="U77" s="36">
        <v>0</v>
      </c>
      <c r="V77" s="36">
        <v>0</v>
      </c>
      <c r="W77" s="36">
        <v>0</v>
      </c>
      <c r="X77" s="36">
        <v>0</v>
      </c>
      <c r="Y77" s="36">
        <v>0</v>
      </c>
      <c r="Z77" s="36">
        <v>0</v>
      </c>
      <c r="AA77" s="36">
        <v>0</v>
      </c>
      <c r="AB77" s="36">
        <v>0</v>
      </c>
      <c r="AC77" s="36">
        <v>0</v>
      </c>
      <c r="AE77" s="23"/>
    </row>
    <row r="78" spans="3:31" ht="15" customHeight="1" x14ac:dyDescent="0.25">
      <c r="C78" s="17"/>
      <c r="D78" s="18" t="s">
        <v>1734</v>
      </c>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E78" s="23"/>
    </row>
    <row r="79" spans="3:31" ht="15" customHeight="1" x14ac:dyDescent="0.25">
      <c r="C79" s="17"/>
      <c r="D79" s="18" t="s">
        <v>1052</v>
      </c>
      <c r="E79" s="36">
        <v>0</v>
      </c>
      <c r="F79" s="36">
        <v>0</v>
      </c>
      <c r="G79" s="36">
        <v>0</v>
      </c>
      <c r="H79" s="36">
        <v>0</v>
      </c>
      <c r="I79" s="36">
        <v>0</v>
      </c>
      <c r="J79" s="36">
        <v>0.18</v>
      </c>
      <c r="K79" s="36">
        <v>0</v>
      </c>
      <c r="L79" s="36">
        <v>0</v>
      </c>
      <c r="M79" s="36">
        <v>0</v>
      </c>
      <c r="N79" s="36">
        <v>0</v>
      </c>
      <c r="O79" s="36">
        <v>0</v>
      </c>
      <c r="P79" s="36">
        <v>0</v>
      </c>
      <c r="Q79" s="36">
        <v>0</v>
      </c>
      <c r="R79" s="36">
        <v>0</v>
      </c>
      <c r="S79" s="36">
        <v>0</v>
      </c>
      <c r="T79" s="36">
        <v>0</v>
      </c>
      <c r="U79" s="36">
        <v>0</v>
      </c>
      <c r="V79" s="36">
        <v>0</v>
      </c>
      <c r="W79" s="36">
        <v>0</v>
      </c>
      <c r="X79" s="36">
        <v>0</v>
      </c>
      <c r="Y79" s="36">
        <v>0</v>
      </c>
      <c r="Z79" s="36">
        <v>0</v>
      </c>
      <c r="AA79" s="36">
        <v>0</v>
      </c>
      <c r="AB79" s="36">
        <v>0</v>
      </c>
      <c r="AC79" s="36">
        <v>0</v>
      </c>
      <c r="AE79" s="23"/>
    </row>
    <row r="80" spans="3:31" ht="15" customHeight="1" x14ac:dyDescent="0.25">
      <c r="C80" s="17"/>
      <c r="D80" s="18" t="s">
        <v>1053</v>
      </c>
      <c r="E80" s="36">
        <v>0</v>
      </c>
      <c r="F80" s="36">
        <v>0</v>
      </c>
      <c r="G80" s="36">
        <v>0</v>
      </c>
      <c r="H80" s="36">
        <v>0</v>
      </c>
      <c r="I80" s="36">
        <v>0</v>
      </c>
      <c r="J80" s="36">
        <v>0.18</v>
      </c>
      <c r="K80" s="36">
        <v>0</v>
      </c>
      <c r="L80" s="36">
        <v>0</v>
      </c>
      <c r="M80" s="36">
        <v>0</v>
      </c>
      <c r="N80" s="36">
        <v>0</v>
      </c>
      <c r="O80" s="36">
        <v>0</v>
      </c>
      <c r="P80" s="36">
        <v>0</v>
      </c>
      <c r="Q80" s="36">
        <v>0</v>
      </c>
      <c r="R80" s="36">
        <v>0</v>
      </c>
      <c r="S80" s="36">
        <v>0</v>
      </c>
      <c r="T80" s="36">
        <v>0</v>
      </c>
      <c r="U80" s="36">
        <v>0</v>
      </c>
      <c r="V80" s="36">
        <v>0</v>
      </c>
      <c r="W80" s="36">
        <v>0</v>
      </c>
      <c r="X80" s="36">
        <v>0</v>
      </c>
      <c r="Y80" s="36">
        <v>0</v>
      </c>
      <c r="Z80" s="36">
        <v>0</v>
      </c>
      <c r="AA80" s="36">
        <v>0</v>
      </c>
      <c r="AB80" s="36">
        <v>0</v>
      </c>
      <c r="AC80" s="36">
        <v>0</v>
      </c>
      <c r="AE80" s="23"/>
    </row>
    <row r="81" spans="3:31" ht="15" customHeight="1" x14ac:dyDescent="0.25">
      <c r="C81" s="17"/>
      <c r="D81" s="18" t="s">
        <v>1735</v>
      </c>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E81" s="23"/>
    </row>
    <row r="82" spans="3:31" ht="15" customHeight="1" x14ac:dyDescent="0.25">
      <c r="C82" s="17"/>
      <c r="D82" s="18" t="s">
        <v>1052</v>
      </c>
      <c r="E82" s="36">
        <v>0</v>
      </c>
      <c r="F82" s="36">
        <v>0</v>
      </c>
      <c r="G82" s="36">
        <v>0</v>
      </c>
      <c r="H82" s="36">
        <v>0</v>
      </c>
      <c r="I82" s="36">
        <v>0</v>
      </c>
      <c r="J82" s="36">
        <v>0</v>
      </c>
      <c r="K82" s="36">
        <v>0</v>
      </c>
      <c r="L82" s="36">
        <v>0</v>
      </c>
      <c r="M82" s="36">
        <v>0</v>
      </c>
      <c r="N82" s="36">
        <v>0</v>
      </c>
      <c r="O82" s="36">
        <v>0</v>
      </c>
      <c r="P82" s="36">
        <v>0</v>
      </c>
      <c r="Q82" s="36">
        <v>0</v>
      </c>
      <c r="R82" s="36">
        <v>0</v>
      </c>
      <c r="S82" s="36">
        <v>0</v>
      </c>
      <c r="T82" s="36">
        <v>0</v>
      </c>
      <c r="U82" s="36">
        <v>0</v>
      </c>
      <c r="V82" s="36">
        <v>0</v>
      </c>
      <c r="W82" s="36">
        <v>0</v>
      </c>
      <c r="X82" s="36">
        <v>0</v>
      </c>
      <c r="Y82" s="36">
        <v>0</v>
      </c>
      <c r="Z82" s="36">
        <v>0</v>
      </c>
      <c r="AA82" s="36">
        <v>0</v>
      </c>
      <c r="AB82" s="36">
        <v>0</v>
      </c>
      <c r="AC82" s="36">
        <v>0</v>
      </c>
      <c r="AE82" s="23"/>
    </row>
    <row r="83" spans="3:31" ht="15" customHeight="1" x14ac:dyDescent="0.25">
      <c r="C83" s="17"/>
      <c r="D83" s="18" t="s">
        <v>1053</v>
      </c>
      <c r="E83" s="36">
        <v>0</v>
      </c>
      <c r="F83" s="36">
        <v>0</v>
      </c>
      <c r="G83" s="36">
        <v>0</v>
      </c>
      <c r="H83" s="36">
        <v>0</v>
      </c>
      <c r="I83" s="36">
        <v>0</v>
      </c>
      <c r="J83" s="36">
        <v>0</v>
      </c>
      <c r="K83" s="36">
        <v>0</v>
      </c>
      <c r="L83" s="36">
        <v>0</v>
      </c>
      <c r="M83" s="36">
        <v>0</v>
      </c>
      <c r="N83" s="36">
        <v>0</v>
      </c>
      <c r="O83" s="36">
        <v>0</v>
      </c>
      <c r="P83" s="36">
        <v>0</v>
      </c>
      <c r="Q83" s="36">
        <v>0</v>
      </c>
      <c r="R83" s="36">
        <v>0</v>
      </c>
      <c r="S83" s="36">
        <v>0</v>
      </c>
      <c r="T83" s="36">
        <v>0</v>
      </c>
      <c r="U83" s="36">
        <v>0</v>
      </c>
      <c r="V83" s="36">
        <v>0</v>
      </c>
      <c r="W83" s="36">
        <v>0</v>
      </c>
      <c r="X83" s="36">
        <v>0</v>
      </c>
      <c r="Y83" s="36">
        <v>0</v>
      </c>
      <c r="Z83" s="36">
        <v>0</v>
      </c>
      <c r="AA83" s="36">
        <v>0</v>
      </c>
      <c r="AB83" s="36">
        <v>0</v>
      </c>
      <c r="AC83" s="36">
        <v>0</v>
      </c>
      <c r="AE83" s="23"/>
    </row>
    <row r="84" spans="3:31" ht="15" customHeight="1" x14ac:dyDescent="0.25">
      <c r="C84" s="17"/>
      <c r="D84" s="30" t="s">
        <v>1736</v>
      </c>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E84" s="23"/>
    </row>
    <row r="85" spans="3:31" ht="15" customHeight="1" x14ac:dyDescent="0.25">
      <c r="C85" s="17"/>
      <c r="D85" s="18" t="s">
        <v>1052</v>
      </c>
      <c r="E85" s="36">
        <v>0</v>
      </c>
      <c r="F85" s="36">
        <v>0</v>
      </c>
      <c r="G85" s="36">
        <v>0</v>
      </c>
      <c r="H85" s="36">
        <v>0</v>
      </c>
      <c r="I85" s="36">
        <v>0</v>
      </c>
      <c r="J85" s="36">
        <v>0</v>
      </c>
      <c r="K85" s="36">
        <v>0</v>
      </c>
      <c r="L85" s="36">
        <v>0</v>
      </c>
      <c r="M85" s="36">
        <v>0</v>
      </c>
      <c r="N85" s="36">
        <v>0</v>
      </c>
      <c r="O85" s="36">
        <v>0</v>
      </c>
      <c r="P85" s="36">
        <v>0</v>
      </c>
      <c r="Q85" s="36">
        <v>0</v>
      </c>
      <c r="R85" s="36">
        <v>0</v>
      </c>
      <c r="S85" s="36">
        <v>0</v>
      </c>
      <c r="T85" s="36">
        <v>0</v>
      </c>
      <c r="U85" s="36">
        <v>0</v>
      </c>
      <c r="V85" s="36">
        <v>0</v>
      </c>
      <c r="W85" s="36">
        <v>0</v>
      </c>
      <c r="X85" s="36">
        <v>0</v>
      </c>
      <c r="Y85" s="36">
        <v>0</v>
      </c>
      <c r="Z85" s="36">
        <v>0</v>
      </c>
      <c r="AA85" s="36">
        <v>0</v>
      </c>
      <c r="AB85" s="36">
        <v>0</v>
      </c>
      <c r="AC85" s="36">
        <v>0</v>
      </c>
      <c r="AE85" s="23"/>
    </row>
    <row r="86" spans="3:31" ht="15" customHeight="1" x14ac:dyDescent="0.25">
      <c r="C86" s="17"/>
      <c r="D86" s="18" t="s">
        <v>1053</v>
      </c>
      <c r="E86" s="36">
        <v>0</v>
      </c>
      <c r="F86" s="36">
        <v>0</v>
      </c>
      <c r="G86" s="36">
        <v>0</v>
      </c>
      <c r="H86" s="36">
        <v>0</v>
      </c>
      <c r="I86" s="36">
        <v>0</v>
      </c>
      <c r="J86" s="36">
        <v>0</v>
      </c>
      <c r="K86" s="36">
        <v>0</v>
      </c>
      <c r="L86" s="36">
        <v>0</v>
      </c>
      <c r="M86" s="36">
        <v>0</v>
      </c>
      <c r="N86" s="36">
        <v>0</v>
      </c>
      <c r="O86" s="36">
        <v>0</v>
      </c>
      <c r="P86" s="36">
        <v>0</v>
      </c>
      <c r="Q86" s="36">
        <v>0</v>
      </c>
      <c r="R86" s="36">
        <v>0</v>
      </c>
      <c r="S86" s="36">
        <v>0</v>
      </c>
      <c r="T86" s="36">
        <v>0</v>
      </c>
      <c r="U86" s="36">
        <v>0</v>
      </c>
      <c r="V86" s="36">
        <v>0</v>
      </c>
      <c r="W86" s="36">
        <v>0</v>
      </c>
      <c r="X86" s="36">
        <v>0</v>
      </c>
      <c r="Y86" s="36">
        <v>0</v>
      </c>
      <c r="Z86" s="36">
        <v>0</v>
      </c>
      <c r="AA86" s="36">
        <v>0</v>
      </c>
      <c r="AB86" s="36">
        <v>0</v>
      </c>
      <c r="AC86" s="36">
        <v>0</v>
      </c>
      <c r="AE86" s="23"/>
    </row>
    <row r="87" spans="3:31" ht="15" customHeight="1" x14ac:dyDescent="0.25">
      <c r="C87" s="17"/>
      <c r="D87" s="18" t="s">
        <v>1737</v>
      </c>
      <c r="E87" s="36"/>
      <c r="F87" s="36"/>
      <c r="G87" s="36"/>
      <c r="H87" s="36"/>
      <c r="I87" s="36"/>
      <c r="J87" s="36"/>
      <c r="K87" s="36"/>
      <c r="L87" s="36"/>
      <c r="M87" s="36"/>
      <c r="N87" s="36"/>
      <c r="O87" s="36"/>
      <c r="P87" s="36"/>
      <c r="Q87" s="36"/>
      <c r="R87" s="36"/>
      <c r="S87" s="36"/>
      <c r="T87" s="36"/>
      <c r="U87" s="36"/>
      <c r="V87" s="36"/>
      <c r="W87" s="36"/>
      <c r="X87" s="36"/>
      <c r="Y87" s="36"/>
      <c r="Z87" s="36"/>
      <c r="AA87" s="36"/>
      <c r="AB87" s="36"/>
      <c r="AC87" s="36"/>
      <c r="AE87" s="23"/>
    </row>
    <row r="88" spans="3:31" ht="15" customHeight="1" x14ac:dyDescent="0.25">
      <c r="C88" s="17"/>
      <c r="D88" s="18" t="s">
        <v>1052</v>
      </c>
      <c r="E88" s="36">
        <v>0</v>
      </c>
      <c r="F88" s="36">
        <v>0.6</v>
      </c>
      <c r="G88" s="36">
        <v>0.5</v>
      </c>
      <c r="H88" s="36">
        <v>0.5</v>
      </c>
      <c r="I88" s="36">
        <v>0.5</v>
      </c>
      <c r="J88" s="36">
        <v>0</v>
      </c>
      <c r="K88" s="36">
        <v>0</v>
      </c>
      <c r="L88" s="36">
        <v>0</v>
      </c>
      <c r="M88" s="36">
        <v>0</v>
      </c>
      <c r="N88" s="36">
        <v>0</v>
      </c>
      <c r="O88" s="36">
        <v>0</v>
      </c>
      <c r="P88" s="36">
        <v>0</v>
      </c>
      <c r="Q88" s="36">
        <v>0</v>
      </c>
      <c r="R88" s="36">
        <v>0</v>
      </c>
      <c r="S88" s="36">
        <v>0</v>
      </c>
      <c r="T88" s="36">
        <v>0</v>
      </c>
      <c r="U88" s="36">
        <v>0.4</v>
      </c>
      <c r="V88" s="36">
        <v>0</v>
      </c>
      <c r="W88" s="36">
        <v>0</v>
      </c>
      <c r="X88" s="36">
        <v>0</v>
      </c>
      <c r="Y88" s="36">
        <v>0</v>
      </c>
      <c r="Z88" s="36">
        <v>0</v>
      </c>
      <c r="AA88" s="36">
        <v>0</v>
      </c>
      <c r="AB88" s="36">
        <v>0</v>
      </c>
      <c r="AC88" s="36">
        <v>0</v>
      </c>
      <c r="AE88" s="23"/>
    </row>
    <row r="89" spans="3:31" ht="15" customHeight="1" x14ac:dyDescent="0.25">
      <c r="C89" s="17"/>
      <c r="D89" s="18" t="s">
        <v>1053</v>
      </c>
      <c r="E89" s="36">
        <v>0</v>
      </c>
      <c r="F89" s="36">
        <v>0.6</v>
      </c>
      <c r="G89" s="36">
        <v>0.5</v>
      </c>
      <c r="H89" s="36">
        <v>0.5</v>
      </c>
      <c r="I89" s="36">
        <v>0.5</v>
      </c>
      <c r="J89" s="36">
        <v>0</v>
      </c>
      <c r="K89" s="36">
        <v>0</v>
      </c>
      <c r="L89" s="36">
        <v>0</v>
      </c>
      <c r="M89" s="36">
        <v>0</v>
      </c>
      <c r="N89" s="36">
        <v>0</v>
      </c>
      <c r="O89" s="36">
        <v>0</v>
      </c>
      <c r="P89" s="36">
        <v>0</v>
      </c>
      <c r="Q89" s="36">
        <v>0</v>
      </c>
      <c r="R89" s="36">
        <v>0</v>
      </c>
      <c r="S89" s="36">
        <v>0</v>
      </c>
      <c r="T89" s="36">
        <v>0</v>
      </c>
      <c r="U89" s="36">
        <v>0.4</v>
      </c>
      <c r="V89" s="36">
        <v>0</v>
      </c>
      <c r="W89" s="36">
        <v>0</v>
      </c>
      <c r="X89" s="36">
        <v>0</v>
      </c>
      <c r="Y89" s="36">
        <v>0</v>
      </c>
      <c r="Z89" s="36">
        <v>0</v>
      </c>
      <c r="AA89" s="36">
        <v>0</v>
      </c>
      <c r="AB89" s="36">
        <v>0</v>
      </c>
      <c r="AC89" s="36">
        <v>0</v>
      </c>
      <c r="AE89" s="23"/>
    </row>
    <row r="90" spans="3:31" ht="15" customHeight="1" x14ac:dyDescent="0.25">
      <c r="C90" s="17"/>
      <c r="D90" s="18" t="s">
        <v>1738</v>
      </c>
      <c r="E90" s="36"/>
      <c r="F90" s="36"/>
      <c r="G90" s="36"/>
      <c r="H90" s="36"/>
      <c r="I90" s="36"/>
      <c r="J90" s="36"/>
      <c r="K90" s="36"/>
      <c r="L90" s="36"/>
      <c r="M90" s="36"/>
      <c r="N90" s="36"/>
      <c r="O90" s="36"/>
      <c r="P90" s="36"/>
      <c r="Q90" s="36"/>
      <c r="R90" s="36"/>
      <c r="S90" s="36"/>
      <c r="T90" s="36"/>
      <c r="U90" s="36"/>
      <c r="V90" s="36"/>
      <c r="W90" s="36"/>
      <c r="X90" s="36"/>
      <c r="Y90" s="36"/>
      <c r="Z90" s="36"/>
      <c r="AA90" s="36"/>
      <c r="AB90" s="36"/>
      <c r="AC90" s="36"/>
      <c r="AE90" s="23"/>
    </row>
    <row r="91" spans="3:31" ht="15" customHeight="1" x14ac:dyDescent="0.25">
      <c r="C91" s="17"/>
      <c r="D91" s="18" t="s">
        <v>1052</v>
      </c>
      <c r="E91" s="36">
        <v>0</v>
      </c>
      <c r="F91" s="36">
        <v>0</v>
      </c>
      <c r="G91" s="36">
        <v>0</v>
      </c>
      <c r="H91" s="36">
        <v>0</v>
      </c>
      <c r="I91" s="36">
        <v>0</v>
      </c>
      <c r="J91" s="36">
        <v>0</v>
      </c>
      <c r="K91" s="36">
        <v>0</v>
      </c>
      <c r="L91" s="36">
        <v>0</v>
      </c>
      <c r="M91" s="36">
        <v>0</v>
      </c>
      <c r="N91" s="36">
        <v>101.68433075000002</v>
      </c>
      <c r="O91" s="36">
        <v>0</v>
      </c>
      <c r="P91" s="36">
        <v>0</v>
      </c>
      <c r="Q91" s="36">
        <v>0.26163365</v>
      </c>
      <c r="R91" s="36">
        <v>0</v>
      </c>
      <c r="S91" s="36">
        <v>0</v>
      </c>
      <c r="T91" s="36">
        <v>0</v>
      </c>
      <c r="U91" s="36">
        <v>0</v>
      </c>
      <c r="V91" s="36">
        <v>0</v>
      </c>
      <c r="W91" s="36">
        <v>0</v>
      </c>
      <c r="X91" s="36">
        <v>0</v>
      </c>
      <c r="Y91" s="36">
        <v>0</v>
      </c>
      <c r="Z91" s="36">
        <v>0</v>
      </c>
      <c r="AA91" s="36">
        <v>0</v>
      </c>
      <c r="AB91" s="36">
        <v>12.820272719999998</v>
      </c>
      <c r="AC91" s="36">
        <v>8.7407210000000006</v>
      </c>
      <c r="AE91" s="23"/>
    </row>
    <row r="92" spans="3:31" ht="15" customHeight="1" x14ac:dyDescent="0.25">
      <c r="C92" s="17"/>
      <c r="D92" s="18" t="s">
        <v>1053</v>
      </c>
      <c r="E92" s="36">
        <v>0</v>
      </c>
      <c r="F92" s="36">
        <v>0</v>
      </c>
      <c r="G92" s="36">
        <v>0</v>
      </c>
      <c r="H92" s="36">
        <v>0</v>
      </c>
      <c r="I92" s="36">
        <v>0</v>
      </c>
      <c r="J92" s="36">
        <v>0</v>
      </c>
      <c r="K92" s="36">
        <v>0</v>
      </c>
      <c r="L92" s="36">
        <v>0</v>
      </c>
      <c r="M92" s="36">
        <v>0</v>
      </c>
      <c r="N92" s="36">
        <v>101.68433075000002</v>
      </c>
      <c r="O92" s="36">
        <v>0</v>
      </c>
      <c r="P92" s="36">
        <v>0</v>
      </c>
      <c r="Q92" s="36">
        <v>0.26163365</v>
      </c>
      <c r="R92" s="36">
        <v>0</v>
      </c>
      <c r="S92" s="36">
        <v>0</v>
      </c>
      <c r="T92" s="36">
        <v>0</v>
      </c>
      <c r="U92" s="36">
        <v>0</v>
      </c>
      <c r="V92" s="36">
        <v>0</v>
      </c>
      <c r="W92" s="36">
        <v>0</v>
      </c>
      <c r="X92" s="36">
        <v>0</v>
      </c>
      <c r="Y92" s="36">
        <v>0</v>
      </c>
      <c r="Z92" s="36">
        <v>0</v>
      </c>
      <c r="AA92" s="36">
        <v>0</v>
      </c>
      <c r="AB92" s="36">
        <v>12.820272719999998</v>
      </c>
      <c r="AC92" s="36">
        <v>8.7407210000000006</v>
      </c>
      <c r="AE92" s="23"/>
    </row>
    <row r="93" spans="3:31" ht="15" customHeight="1" x14ac:dyDescent="0.25">
      <c r="C93" s="17"/>
      <c r="D93" s="18" t="s">
        <v>1739</v>
      </c>
      <c r="E93" s="36"/>
      <c r="F93" s="36"/>
      <c r="G93" s="36"/>
      <c r="H93" s="36"/>
      <c r="I93" s="36"/>
      <c r="J93" s="36"/>
      <c r="K93" s="36"/>
      <c r="L93" s="36"/>
      <c r="M93" s="36"/>
      <c r="N93" s="36"/>
      <c r="O93" s="36"/>
      <c r="P93" s="36"/>
      <c r="Q93" s="36"/>
      <c r="R93" s="36"/>
      <c r="S93" s="36"/>
      <c r="T93" s="36"/>
      <c r="U93" s="36"/>
      <c r="V93" s="36"/>
      <c r="W93" s="36"/>
      <c r="X93" s="36"/>
      <c r="Y93" s="36"/>
      <c r="Z93" s="36"/>
      <c r="AA93" s="36"/>
      <c r="AB93" s="36"/>
      <c r="AC93" s="36"/>
      <c r="AE93" s="23"/>
    </row>
    <row r="94" spans="3:31" ht="15" customHeight="1" x14ac:dyDescent="0.25">
      <c r="C94" s="17"/>
      <c r="D94" s="18" t="s">
        <v>1052</v>
      </c>
      <c r="E94" s="36">
        <v>0</v>
      </c>
      <c r="F94" s="36">
        <v>0</v>
      </c>
      <c r="G94" s="36">
        <v>0</v>
      </c>
      <c r="H94" s="36">
        <v>0</v>
      </c>
      <c r="I94" s="36">
        <v>0</v>
      </c>
      <c r="J94" s="36">
        <v>0</v>
      </c>
      <c r="K94" s="36">
        <v>0</v>
      </c>
      <c r="L94" s="36">
        <v>0</v>
      </c>
      <c r="M94" s="36">
        <v>0</v>
      </c>
      <c r="N94" s="36">
        <v>0</v>
      </c>
      <c r="O94" s="36">
        <v>0</v>
      </c>
      <c r="P94" s="36">
        <v>0</v>
      </c>
      <c r="Q94" s="36">
        <v>0</v>
      </c>
      <c r="R94" s="36">
        <v>0.30312459000000003</v>
      </c>
      <c r="S94" s="36">
        <v>0</v>
      </c>
      <c r="T94" s="36">
        <v>0</v>
      </c>
      <c r="U94" s="36">
        <v>0</v>
      </c>
      <c r="V94" s="36">
        <v>0</v>
      </c>
      <c r="W94" s="36">
        <v>0</v>
      </c>
      <c r="X94" s="36">
        <v>0</v>
      </c>
      <c r="Y94" s="36">
        <v>0</v>
      </c>
      <c r="Z94" s="36">
        <v>0</v>
      </c>
      <c r="AA94" s="36">
        <v>0</v>
      </c>
      <c r="AB94" s="36">
        <v>15.196145569999999</v>
      </c>
      <c r="AC94" s="36">
        <v>0</v>
      </c>
      <c r="AE94" s="23"/>
    </row>
    <row r="95" spans="3:31" ht="15" customHeight="1" x14ac:dyDescent="0.25">
      <c r="C95" s="17"/>
      <c r="D95" s="18" t="s">
        <v>1053</v>
      </c>
      <c r="E95" s="36">
        <v>0</v>
      </c>
      <c r="F95" s="36">
        <v>0</v>
      </c>
      <c r="G95" s="36">
        <v>0</v>
      </c>
      <c r="H95" s="36">
        <v>0</v>
      </c>
      <c r="I95" s="36">
        <v>0</v>
      </c>
      <c r="J95" s="36">
        <v>0</v>
      </c>
      <c r="K95" s="36">
        <v>0</v>
      </c>
      <c r="L95" s="36">
        <v>0</v>
      </c>
      <c r="M95" s="36">
        <v>0</v>
      </c>
      <c r="N95" s="36">
        <v>0</v>
      </c>
      <c r="O95" s="36">
        <v>0</v>
      </c>
      <c r="P95" s="36">
        <v>0</v>
      </c>
      <c r="Q95" s="36">
        <v>0</v>
      </c>
      <c r="R95" s="36">
        <v>0.30312459000000003</v>
      </c>
      <c r="S95" s="36">
        <v>0</v>
      </c>
      <c r="T95" s="36">
        <v>0</v>
      </c>
      <c r="U95" s="36">
        <v>0</v>
      </c>
      <c r="V95" s="36">
        <v>0</v>
      </c>
      <c r="W95" s="36">
        <v>0</v>
      </c>
      <c r="X95" s="36">
        <v>0</v>
      </c>
      <c r="Y95" s="36">
        <v>0</v>
      </c>
      <c r="Z95" s="36">
        <v>0</v>
      </c>
      <c r="AA95" s="36">
        <v>0</v>
      </c>
      <c r="AB95" s="36">
        <v>15.196145569999999</v>
      </c>
      <c r="AC95" s="36">
        <v>0</v>
      </c>
      <c r="AE95" s="23"/>
    </row>
    <row r="96" spans="3:31" ht="15" customHeight="1" x14ac:dyDescent="0.25">
      <c r="C96" s="17"/>
      <c r="D96" s="18" t="s">
        <v>1740</v>
      </c>
      <c r="E96" s="36"/>
      <c r="F96" s="36"/>
      <c r="G96" s="36"/>
      <c r="H96" s="36"/>
      <c r="I96" s="36"/>
      <c r="J96" s="36"/>
      <c r="K96" s="36"/>
      <c r="L96" s="36"/>
      <c r="M96" s="36"/>
      <c r="N96" s="36"/>
      <c r="O96" s="36"/>
      <c r="P96" s="36"/>
      <c r="Q96" s="36"/>
      <c r="R96" s="36"/>
      <c r="S96" s="36"/>
      <c r="T96" s="36"/>
      <c r="U96" s="36"/>
      <c r="V96" s="36"/>
      <c r="W96" s="36"/>
      <c r="X96" s="36"/>
      <c r="Y96" s="36"/>
      <c r="Z96" s="36"/>
      <c r="AA96" s="36"/>
      <c r="AB96" s="36"/>
      <c r="AC96" s="36"/>
      <c r="AE96" s="23"/>
    </row>
    <row r="97" spans="3:31" ht="15" customHeight="1" x14ac:dyDescent="0.25">
      <c r="C97" s="17"/>
      <c r="D97" s="18" t="s">
        <v>1052</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0</v>
      </c>
      <c r="V97" s="36">
        <v>0</v>
      </c>
      <c r="W97" s="36">
        <v>0</v>
      </c>
      <c r="X97" s="36">
        <v>0</v>
      </c>
      <c r="Y97" s="36">
        <v>0</v>
      </c>
      <c r="Z97" s="36">
        <v>0</v>
      </c>
      <c r="AA97" s="36">
        <v>0</v>
      </c>
      <c r="AB97" s="36">
        <v>0</v>
      </c>
      <c r="AC97" s="36">
        <v>0</v>
      </c>
      <c r="AE97" s="23"/>
    </row>
    <row r="98" spans="3:31" ht="15" customHeight="1" x14ac:dyDescent="0.25">
      <c r="C98" s="17"/>
      <c r="D98" s="18" t="s">
        <v>1053</v>
      </c>
      <c r="E98" s="36">
        <v>0</v>
      </c>
      <c r="F98" s="36">
        <v>0</v>
      </c>
      <c r="G98" s="36">
        <v>0</v>
      </c>
      <c r="H98" s="36">
        <v>0</v>
      </c>
      <c r="I98" s="36">
        <v>0</v>
      </c>
      <c r="J98" s="36">
        <v>0</v>
      </c>
      <c r="K98" s="36">
        <v>0</v>
      </c>
      <c r="L98" s="36">
        <v>0</v>
      </c>
      <c r="M98" s="36">
        <v>0</v>
      </c>
      <c r="N98" s="36">
        <v>0</v>
      </c>
      <c r="O98" s="36">
        <v>0</v>
      </c>
      <c r="P98" s="36">
        <v>0</v>
      </c>
      <c r="Q98" s="36">
        <v>0</v>
      </c>
      <c r="R98" s="36">
        <v>0</v>
      </c>
      <c r="S98" s="36">
        <v>0</v>
      </c>
      <c r="T98" s="36">
        <v>0</v>
      </c>
      <c r="U98" s="36">
        <v>0</v>
      </c>
      <c r="V98" s="36">
        <v>0</v>
      </c>
      <c r="W98" s="36">
        <v>0</v>
      </c>
      <c r="X98" s="36">
        <v>0</v>
      </c>
      <c r="Y98" s="36">
        <v>0</v>
      </c>
      <c r="Z98" s="36">
        <v>0</v>
      </c>
      <c r="AA98" s="36">
        <v>0</v>
      </c>
      <c r="AB98" s="36">
        <v>0</v>
      </c>
      <c r="AC98" s="36">
        <v>0</v>
      </c>
      <c r="AE98" s="23"/>
    </row>
    <row r="99" spans="3:31" ht="15" customHeight="1" x14ac:dyDescent="0.25">
      <c r="C99" s="17"/>
      <c r="D99" s="18" t="s">
        <v>1741</v>
      </c>
      <c r="E99" s="36"/>
      <c r="F99" s="36"/>
      <c r="G99" s="36"/>
      <c r="H99" s="36"/>
      <c r="I99" s="36"/>
      <c r="J99" s="36"/>
      <c r="K99" s="36"/>
      <c r="L99" s="36"/>
      <c r="M99" s="36"/>
      <c r="N99" s="36"/>
      <c r="O99" s="36"/>
      <c r="P99" s="36"/>
      <c r="Q99" s="36"/>
      <c r="R99" s="36"/>
      <c r="S99" s="36"/>
      <c r="T99" s="36"/>
      <c r="U99" s="36"/>
      <c r="V99" s="36"/>
      <c r="W99" s="36"/>
      <c r="X99" s="36"/>
      <c r="Y99" s="36"/>
      <c r="Z99" s="36"/>
      <c r="AA99" s="36"/>
      <c r="AB99" s="36"/>
      <c r="AC99" s="36"/>
      <c r="AE99" s="23"/>
    </row>
    <row r="100" spans="3:31" ht="15" customHeight="1" x14ac:dyDescent="0.25">
      <c r="C100" s="17"/>
      <c r="D100" s="18" t="s">
        <v>1052</v>
      </c>
      <c r="E100" s="36">
        <v>0</v>
      </c>
      <c r="F100" s="36">
        <v>0</v>
      </c>
      <c r="G100" s="36">
        <v>0</v>
      </c>
      <c r="H100" s="36">
        <v>0</v>
      </c>
      <c r="I100" s="36">
        <v>0</v>
      </c>
      <c r="J100" s="36">
        <v>0.06</v>
      </c>
      <c r="K100" s="36">
        <v>0</v>
      </c>
      <c r="L100" s="36">
        <v>0</v>
      </c>
      <c r="M100" s="36">
        <v>0</v>
      </c>
      <c r="N100" s="36">
        <v>0</v>
      </c>
      <c r="O100" s="36">
        <v>0</v>
      </c>
      <c r="P100" s="36">
        <v>0</v>
      </c>
      <c r="Q100" s="36">
        <v>0</v>
      </c>
      <c r="R100" s="36">
        <v>0</v>
      </c>
      <c r="S100" s="36">
        <v>0</v>
      </c>
      <c r="T100" s="36">
        <v>0</v>
      </c>
      <c r="U100" s="36">
        <v>0</v>
      </c>
      <c r="V100" s="36">
        <v>0</v>
      </c>
      <c r="W100" s="36">
        <v>0</v>
      </c>
      <c r="X100" s="36">
        <v>0</v>
      </c>
      <c r="Y100" s="36">
        <v>0</v>
      </c>
      <c r="Z100" s="36">
        <v>0</v>
      </c>
      <c r="AA100" s="36">
        <v>0</v>
      </c>
      <c r="AB100" s="36">
        <v>0</v>
      </c>
      <c r="AC100" s="36">
        <v>0</v>
      </c>
      <c r="AE100" s="23"/>
    </row>
    <row r="101" spans="3:31" ht="15" customHeight="1" x14ac:dyDescent="0.25">
      <c r="C101" s="17"/>
      <c r="D101" s="18" t="s">
        <v>1053</v>
      </c>
      <c r="E101" s="36">
        <v>0</v>
      </c>
      <c r="F101" s="36">
        <v>0</v>
      </c>
      <c r="G101" s="36">
        <v>0</v>
      </c>
      <c r="H101" s="36">
        <v>0</v>
      </c>
      <c r="I101" s="36">
        <v>0</v>
      </c>
      <c r="J101" s="36">
        <v>0.06</v>
      </c>
      <c r="K101" s="36">
        <v>0</v>
      </c>
      <c r="L101" s="36">
        <v>0</v>
      </c>
      <c r="M101" s="36">
        <v>0</v>
      </c>
      <c r="N101" s="36">
        <v>0</v>
      </c>
      <c r="O101" s="36">
        <v>0</v>
      </c>
      <c r="P101" s="36">
        <v>0</v>
      </c>
      <c r="Q101" s="36">
        <v>0</v>
      </c>
      <c r="R101" s="36">
        <v>0</v>
      </c>
      <c r="S101" s="36">
        <v>0</v>
      </c>
      <c r="T101" s="36">
        <v>0</v>
      </c>
      <c r="U101" s="36">
        <v>0</v>
      </c>
      <c r="V101" s="36">
        <v>0</v>
      </c>
      <c r="W101" s="36">
        <v>0</v>
      </c>
      <c r="X101" s="36">
        <v>0</v>
      </c>
      <c r="Y101" s="36">
        <v>0</v>
      </c>
      <c r="Z101" s="36">
        <v>0</v>
      </c>
      <c r="AA101" s="36">
        <v>0</v>
      </c>
      <c r="AB101" s="36">
        <v>0</v>
      </c>
      <c r="AC101" s="36">
        <v>0</v>
      </c>
      <c r="AE101" s="23"/>
    </row>
    <row r="102" spans="3:31" ht="15" customHeight="1" x14ac:dyDescent="0.25">
      <c r="C102" s="17"/>
      <c r="D102" s="18" t="s">
        <v>1742</v>
      </c>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36"/>
      <c r="AC102" s="36"/>
      <c r="AE102" s="23"/>
    </row>
    <row r="103" spans="3:31" ht="15" customHeight="1" x14ac:dyDescent="0.25">
      <c r="C103" s="17"/>
      <c r="D103" s="18" t="s">
        <v>1052</v>
      </c>
      <c r="E103" s="36">
        <v>0</v>
      </c>
      <c r="F103" s="36">
        <v>0</v>
      </c>
      <c r="G103" s="36">
        <v>0</v>
      </c>
      <c r="H103" s="36">
        <v>0</v>
      </c>
      <c r="I103" s="36">
        <v>0</v>
      </c>
      <c r="J103" s="36">
        <v>0</v>
      </c>
      <c r="K103" s="36">
        <v>0</v>
      </c>
      <c r="L103" s="36">
        <v>0</v>
      </c>
      <c r="M103" s="36">
        <v>0</v>
      </c>
      <c r="N103" s="36">
        <v>0</v>
      </c>
      <c r="O103" s="36">
        <v>0</v>
      </c>
      <c r="P103" s="36">
        <v>0</v>
      </c>
      <c r="Q103" s="36">
        <v>0</v>
      </c>
      <c r="R103" s="36">
        <v>0</v>
      </c>
      <c r="S103" s="36">
        <v>0</v>
      </c>
      <c r="T103" s="36">
        <v>0</v>
      </c>
      <c r="U103" s="36">
        <v>0</v>
      </c>
      <c r="V103" s="36">
        <v>0</v>
      </c>
      <c r="W103" s="36">
        <v>0</v>
      </c>
      <c r="X103" s="36">
        <v>0</v>
      </c>
      <c r="Y103" s="36">
        <v>0</v>
      </c>
      <c r="Z103" s="36">
        <v>0</v>
      </c>
      <c r="AA103" s="36">
        <v>0</v>
      </c>
      <c r="AB103" s="36">
        <v>0</v>
      </c>
      <c r="AC103" s="36">
        <v>0</v>
      </c>
      <c r="AE103" s="23"/>
    </row>
    <row r="104" spans="3:31" ht="15" customHeight="1" x14ac:dyDescent="0.25">
      <c r="C104" s="17"/>
      <c r="D104" s="18" t="s">
        <v>1053</v>
      </c>
      <c r="E104" s="36">
        <v>0</v>
      </c>
      <c r="F104" s="36">
        <v>0</v>
      </c>
      <c r="G104" s="36">
        <v>0</v>
      </c>
      <c r="H104" s="36">
        <v>0</v>
      </c>
      <c r="I104" s="36">
        <v>0</v>
      </c>
      <c r="J104" s="36">
        <v>0</v>
      </c>
      <c r="K104" s="36">
        <v>0</v>
      </c>
      <c r="L104" s="36">
        <v>0</v>
      </c>
      <c r="M104" s="36">
        <v>0</v>
      </c>
      <c r="N104" s="36">
        <v>0</v>
      </c>
      <c r="O104" s="36">
        <v>0</v>
      </c>
      <c r="P104" s="36">
        <v>0</v>
      </c>
      <c r="Q104" s="36">
        <v>0</v>
      </c>
      <c r="R104" s="36">
        <v>0</v>
      </c>
      <c r="S104" s="36">
        <v>0</v>
      </c>
      <c r="T104" s="36">
        <v>0</v>
      </c>
      <c r="U104" s="36">
        <v>0</v>
      </c>
      <c r="V104" s="36">
        <v>0</v>
      </c>
      <c r="W104" s="36">
        <v>0</v>
      </c>
      <c r="X104" s="36">
        <v>0</v>
      </c>
      <c r="Y104" s="36">
        <v>0</v>
      </c>
      <c r="Z104" s="36">
        <v>0</v>
      </c>
      <c r="AA104" s="36">
        <v>0</v>
      </c>
      <c r="AB104" s="36">
        <v>0</v>
      </c>
      <c r="AC104" s="36">
        <v>0</v>
      </c>
      <c r="AE104" s="23"/>
    </row>
    <row r="105" spans="3:31" ht="15" customHeight="1" x14ac:dyDescent="0.25">
      <c r="C105" s="17"/>
      <c r="D105" s="18" t="s">
        <v>1743</v>
      </c>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c r="AE105" s="23"/>
    </row>
    <row r="106" spans="3:31" ht="15" customHeight="1" x14ac:dyDescent="0.25">
      <c r="C106" s="17"/>
      <c r="D106" s="18" t="s">
        <v>1052</v>
      </c>
      <c r="E106" s="36">
        <v>0</v>
      </c>
      <c r="F106" s="36">
        <v>0</v>
      </c>
      <c r="G106" s="36">
        <v>0</v>
      </c>
      <c r="H106" s="36">
        <v>0</v>
      </c>
      <c r="I106" s="36">
        <v>0</v>
      </c>
      <c r="J106" s="36">
        <v>0</v>
      </c>
      <c r="K106" s="36">
        <v>0</v>
      </c>
      <c r="L106" s="36">
        <v>0</v>
      </c>
      <c r="M106" s="36">
        <v>0</v>
      </c>
      <c r="N106" s="36">
        <v>0</v>
      </c>
      <c r="O106" s="36">
        <v>0</v>
      </c>
      <c r="P106" s="36">
        <v>0</v>
      </c>
      <c r="Q106" s="36">
        <v>0</v>
      </c>
      <c r="R106" s="36">
        <v>0</v>
      </c>
      <c r="S106" s="36">
        <v>0</v>
      </c>
      <c r="T106" s="36">
        <v>0</v>
      </c>
      <c r="U106" s="36">
        <v>0</v>
      </c>
      <c r="V106" s="36">
        <v>0</v>
      </c>
      <c r="W106" s="36">
        <v>0</v>
      </c>
      <c r="X106" s="36">
        <v>0</v>
      </c>
      <c r="Y106" s="36">
        <v>0</v>
      </c>
      <c r="Z106" s="36">
        <v>0</v>
      </c>
      <c r="AA106" s="36">
        <v>0</v>
      </c>
      <c r="AB106" s="36">
        <v>0</v>
      </c>
      <c r="AC106" s="36">
        <v>0</v>
      </c>
      <c r="AE106" s="23"/>
    </row>
    <row r="107" spans="3:31" ht="15" customHeight="1" x14ac:dyDescent="0.25">
      <c r="C107" s="17"/>
      <c r="D107" s="18" t="s">
        <v>1053</v>
      </c>
      <c r="E107" s="36">
        <v>0</v>
      </c>
      <c r="F107" s="36">
        <v>0</v>
      </c>
      <c r="G107" s="36">
        <v>0</v>
      </c>
      <c r="H107" s="36">
        <v>0</v>
      </c>
      <c r="I107" s="36">
        <v>0</v>
      </c>
      <c r="J107" s="36">
        <v>0</v>
      </c>
      <c r="K107" s="36">
        <v>0</v>
      </c>
      <c r="L107" s="36">
        <v>0</v>
      </c>
      <c r="M107" s="36">
        <v>0</v>
      </c>
      <c r="N107" s="36">
        <v>0</v>
      </c>
      <c r="O107" s="36">
        <v>0</v>
      </c>
      <c r="P107" s="36">
        <v>0</v>
      </c>
      <c r="Q107" s="36">
        <v>0</v>
      </c>
      <c r="R107" s="36">
        <v>0</v>
      </c>
      <c r="S107" s="36">
        <v>0</v>
      </c>
      <c r="T107" s="36">
        <v>0</v>
      </c>
      <c r="U107" s="36">
        <v>0</v>
      </c>
      <c r="V107" s="36">
        <v>0</v>
      </c>
      <c r="W107" s="36">
        <v>0</v>
      </c>
      <c r="X107" s="36">
        <v>0</v>
      </c>
      <c r="Y107" s="36">
        <v>0</v>
      </c>
      <c r="Z107" s="36">
        <v>0</v>
      </c>
      <c r="AA107" s="36">
        <v>0</v>
      </c>
      <c r="AB107" s="36">
        <v>0</v>
      </c>
      <c r="AC107" s="36">
        <v>0</v>
      </c>
      <c r="AE107" s="23"/>
    </row>
    <row r="108" spans="3:31" ht="15" customHeight="1" x14ac:dyDescent="0.25">
      <c r="C108" s="17"/>
      <c r="D108" s="30" t="s">
        <v>1744</v>
      </c>
      <c r="E108" s="36"/>
      <c r="F108" s="36"/>
      <c r="G108" s="36"/>
      <c r="H108" s="36"/>
      <c r="I108" s="36"/>
      <c r="J108" s="36"/>
      <c r="K108" s="36"/>
      <c r="L108" s="36"/>
      <c r="M108" s="36"/>
      <c r="N108" s="36"/>
      <c r="O108" s="36"/>
      <c r="P108" s="36"/>
      <c r="Q108" s="36"/>
      <c r="R108" s="36"/>
      <c r="S108" s="36"/>
      <c r="T108" s="36"/>
      <c r="U108" s="36"/>
      <c r="V108" s="36"/>
      <c r="W108" s="36"/>
      <c r="X108" s="36"/>
      <c r="Y108" s="36"/>
      <c r="Z108" s="36"/>
      <c r="AA108" s="36"/>
      <c r="AB108" s="36"/>
      <c r="AC108" s="36"/>
      <c r="AE108" s="23"/>
    </row>
    <row r="109" spans="3:31" ht="15" customHeight="1" x14ac:dyDescent="0.25">
      <c r="C109" s="17"/>
      <c r="D109" s="18" t="s">
        <v>1052</v>
      </c>
      <c r="E109" s="36">
        <v>0</v>
      </c>
      <c r="F109" s="36">
        <v>0</v>
      </c>
      <c r="G109" s="36">
        <v>0</v>
      </c>
      <c r="H109" s="36">
        <v>0</v>
      </c>
      <c r="I109" s="36">
        <v>0</v>
      </c>
      <c r="J109" s="36">
        <v>0</v>
      </c>
      <c r="K109" s="36">
        <v>0</v>
      </c>
      <c r="L109" s="36">
        <v>0</v>
      </c>
      <c r="M109" s="36">
        <v>0</v>
      </c>
      <c r="N109" s="36">
        <v>0</v>
      </c>
      <c r="O109" s="36">
        <v>0</v>
      </c>
      <c r="P109" s="36">
        <v>0</v>
      </c>
      <c r="Q109" s="36">
        <v>0</v>
      </c>
      <c r="R109" s="36">
        <v>0</v>
      </c>
      <c r="S109" s="36">
        <v>0</v>
      </c>
      <c r="T109" s="36">
        <v>0</v>
      </c>
      <c r="U109" s="36">
        <v>0</v>
      </c>
      <c r="V109" s="36">
        <v>0</v>
      </c>
      <c r="W109" s="36">
        <v>0</v>
      </c>
      <c r="X109" s="36">
        <v>0</v>
      </c>
      <c r="Y109" s="36">
        <v>0</v>
      </c>
      <c r="Z109" s="36">
        <v>0</v>
      </c>
      <c r="AA109" s="36">
        <v>0</v>
      </c>
      <c r="AB109" s="36">
        <v>0</v>
      </c>
      <c r="AC109" s="36">
        <v>0</v>
      </c>
      <c r="AE109" s="23"/>
    </row>
    <row r="110" spans="3:31" ht="15" customHeight="1" x14ac:dyDescent="0.25">
      <c r="C110" s="17"/>
      <c r="D110" s="18" t="s">
        <v>1053</v>
      </c>
      <c r="E110" s="36">
        <v>0</v>
      </c>
      <c r="F110" s="36">
        <v>0</v>
      </c>
      <c r="G110" s="36">
        <v>0</v>
      </c>
      <c r="H110" s="36">
        <v>0</v>
      </c>
      <c r="I110" s="36">
        <v>0</v>
      </c>
      <c r="J110" s="36">
        <v>0</v>
      </c>
      <c r="K110" s="36">
        <v>0</v>
      </c>
      <c r="L110" s="36">
        <v>0</v>
      </c>
      <c r="M110" s="36">
        <v>0</v>
      </c>
      <c r="N110" s="36">
        <v>0</v>
      </c>
      <c r="O110" s="36">
        <v>0</v>
      </c>
      <c r="P110" s="36">
        <v>0</v>
      </c>
      <c r="Q110" s="36">
        <v>0</v>
      </c>
      <c r="R110" s="36">
        <v>0</v>
      </c>
      <c r="S110" s="36">
        <v>0</v>
      </c>
      <c r="T110" s="36">
        <v>0</v>
      </c>
      <c r="U110" s="36">
        <v>0</v>
      </c>
      <c r="V110" s="36">
        <v>0</v>
      </c>
      <c r="W110" s="36">
        <v>0</v>
      </c>
      <c r="X110" s="36">
        <v>0</v>
      </c>
      <c r="Y110" s="36">
        <v>0</v>
      </c>
      <c r="Z110" s="36">
        <v>0</v>
      </c>
      <c r="AA110" s="36">
        <v>0</v>
      </c>
      <c r="AB110" s="36">
        <v>0</v>
      </c>
      <c r="AC110" s="36">
        <v>0</v>
      </c>
      <c r="AE110" s="23"/>
    </row>
    <row r="111" spans="3:31" ht="15" customHeight="1" x14ac:dyDescent="0.25">
      <c r="C111" s="17"/>
      <c r="D111" s="18" t="s">
        <v>1745</v>
      </c>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c r="AC111" s="36"/>
      <c r="AE111" s="23"/>
    </row>
    <row r="112" spans="3:31" ht="15" customHeight="1" x14ac:dyDescent="0.25">
      <c r="C112" s="17"/>
      <c r="D112" s="18" t="s">
        <v>1052</v>
      </c>
      <c r="E112" s="36">
        <v>0</v>
      </c>
      <c r="F112" s="36">
        <v>0</v>
      </c>
      <c r="G112" s="36">
        <v>0</v>
      </c>
      <c r="H112" s="36">
        <v>0</v>
      </c>
      <c r="I112" s="36">
        <v>0</v>
      </c>
      <c r="J112" s="36">
        <v>0</v>
      </c>
      <c r="K112" s="36">
        <v>0</v>
      </c>
      <c r="L112" s="36">
        <v>0</v>
      </c>
      <c r="M112" s="36">
        <v>0</v>
      </c>
      <c r="N112" s="36">
        <v>0</v>
      </c>
      <c r="O112" s="36">
        <v>0</v>
      </c>
      <c r="P112" s="36">
        <v>0</v>
      </c>
      <c r="Q112" s="36">
        <v>0</v>
      </c>
      <c r="R112" s="36">
        <v>0</v>
      </c>
      <c r="S112" s="36">
        <v>0</v>
      </c>
      <c r="T112" s="36">
        <v>0</v>
      </c>
      <c r="U112" s="36">
        <v>0</v>
      </c>
      <c r="V112" s="36">
        <v>0</v>
      </c>
      <c r="W112" s="36">
        <v>0</v>
      </c>
      <c r="X112" s="36">
        <v>0</v>
      </c>
      <c r="Y112" s="36">
        <v>0</v>
      </c>
      <c r="Z112" s="36">
        <v>0</v>
      </c>
      <c r="AA112" s="36">
        <v>0</v>
      </c>
      <c r="AB112" s="36">
        <v>0</v>
      </c>
      <c r="AC112" s="36">
        <v>0</v>
      </c>
      <c r="AE112" s="23"/>
    </row>
    <row r="113" spans="3:32" ht="15" customHeight="1" x14ac:dyDescent="0.25">
      <c r="C113" s="17"/>
      <c r="D113" s="18" t="s">
        <v>1053</v>
      </c>
      <c r="E113" s="36">
        <v>0</v>
      </c>
      <c r="F113" s="36">
        <v>0</v>
      </c>
      <c r="G113" s="36">
        <v>0</v>
      </c>
      <c r="H113" s="36">
        <v>0</v>
      </c>
      <c r="I113" s="36">
        <v>0</v>
      </c>
      <c r="J113" s="36">
        <v>0</v>
      </c>
      <c r="K113" s="36">
        <v>0</v>
      </c>
      <c r="L113" s="36">
        <v>0</v>
      </c>
      <c r="M113" s="36">
        <v>0</v>
      </c>
      <c r="N113" s="36">
        <v>0</v>
      </c>
      <c r="O113" s="36">
        <v>0</v>
      </c>
      <c r="P113" s="36">
        <v>0</v>
      </c>
      <c r="Q113" s="36">
        <v>0</v>
      </c>
      <c r="R113" s="36">
        <v>0</v>
      </c>
      <c r="S113" s="36">
        <v>0</v>
      </c>
      <c r="T113" s="36">
        <v>0</v>
      </c>
      <c r="U113" s="36">
        <v>0</v>
      </c>
      <c r="V113" s="36">
        <v>0</v>
      </c>
      <c r="W113" s="36">
        <v>0</v>
      </c>
      <c r="X113" s="36">
        <v>0</v>
      </c>
      <c r="Y113" s="36">
        <v>0</v>
      </c>
      <c r="Z113" s="36">
        <v>0</v>
      </c>
      <c r="AA113" s="36">
        <v>0</v>
      </c>
      <c r="AB113" s="36">
        <v>0</v>
      </c>
      <c r="AC113" s="36">
        <v>0</v>
      </c>
      <c r="AE113" s="23"/>
    </row>
    <row r="114" spans="3:32" ht="15" customHeight="1" x14ac:dyDescent="0.25">
      <c r="C114" s="20"/>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row>
    <row r="115" spans="3:32" ht="15" customHeight="1" x14ac:dyDescent="0.25">
      <c r="C115" s="14"/>
      <c r="D115" s="15" t="s">
        <v>8</v>
      </c>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row>
    <row r="116" spans="3:32" ht="15" customHeight="1" x14ac:dyDescent="0.25">
      <c r="C116" s="17">
        <v>5.0999999999999996</v>
      </c>
      <c r="D116" s="18" t="s">
        <v>1062</v>
      </c>
      <c r="E116" s="19">
        <v>1.160963065</v>
      </c>
      <c r="F116" s="19">
        <v>1.9916592199999998</v>
      </c>
      <c r="G116" s="19">
        <v>2.2376695600000001</v>
      </c>
      <c r="H116" s="19">
        <v>2.6991117449999997</v>
      </c>
      <c r="I116" s="19">
        <v>1.8141537600000002</v>
      </c>
      <c r="J116" s="19">
        <v>0.1780022</v>
      </c>
      <c r="K116" s="19">
        <v>0</v>
      </c>
      <c r="L116" s="19">
        <v>0</v>
      </c>
      <c r="M116" s="19">
        <v>7.9476080000000004E-2</v>
      </c>
      <c r="N116" s="19">
        <v>0</v>
      </c>
      <c r="O116" s="19">
        <v>0.25465279500000004</v>
      </c>
      <c r="P116" s="19">
        <v>0.38136555299999997</v>
      </c>
      <c r="Q116" s="19">
        <v>0</v>
      </c>
      <c r="R116" s="19">
        <v>0</v>
      </c>
      <c r="S116" s="19">
        <v>0.31302353999999999</v>
      </c>
      <c r="T116" s="19">
        <v>0</v>
      </c>
      <c r="U116" s="19">
        <v>5.9875816400000001</v>
      </c>
      <c r="V116" s="19">
        <v>0.24243983999999999</v>
      </c>
      <c r="W116" s="19">
        <v>4.0838432789999999</v>
      </c>
      <c r="X116" s="19">
        <v>3.4040324299999996</v>
      </c>
      <c r="Y116" s="19">
        <v>3.5382147880000003</v>
      </c>
      <c r="Z116" s="19">
        <v>0.17671890000000001</v>
      </c>
      <c r="AA116" s="19">
        <v>0</v>
      </c>
      <c r="AB116" s="19">
        <v>0</v>
      </c>
      <c r="AC116" s="19">
        <v>0</v>
      </c>
    </row>
    <row r="117" spans="3:32" ht="15" customHeight="1" x14ac:dyDescent="0.25">
      <c r="C117" s="17">
        <v>5.2</v>
      </c>
      <c r="D117" s="18" t="s">
        <v>1063</v>
      </c>
      <c r="E117" s="19">
        <v>1.4168506679999999</v>
      </c>
      <c r="F117" s="19">
        <v>2.6075592600000004</v>
      </c>
      <c r="G117" s="19">
        <v>0.194256916</v>
      </c>
      <c r="H117" s="19">
        <v>0.31567320700000001</v>
      </c>
      <c r="I117" s="19">
        <v>0.17559836000000001</v>
      </c>
      <c r="J117" s="19">
        <v>1.5575386640000002</v>
      </c>
      <c r="K117" s="19">
        <v>4.0603352390000005</v>
      </c>
      <c r="L117" s="19">
        <v>1.3614332090000001</v>
      </c>
      <c r="M117" s="19">
        <v>4.5552173000000001E-2</v>
      </c>
      <c r="N117" s="19">
        <v>126.17646539999998</v>
      </c>
      <c r="O117" s="19">
        <v>5.0986979999999996E-3</v>
      </c>
      <c r="P117" s="19">
        <v>5.6557370000000001E-3</v>
      </c>
      <c r="Q117" s="19">
        <v>32.769512183999993</v>
      </c>
      <c r="R117" s="19">
        <v>62.162002128000005</v>
      </c>
      <c r="S117" s="19">
        <v>3.9244169000000002E-2</v>
      </c>
      <c r="T117" s="19">
        <v>22.024707048000003</v>
      </c>
      <c r="U117" s="19">
        <v>0.73884687399999993</v>
      </c>
      <c r="V117" s="19">
        <v>3.6949962000000003E-2</v>
      </c>
      <c r="W117" s="19">
        <v>2.2492056999999999E-2</v>
      </c>
      <c r="X117" s="19">
        <v>4.0619050000000002E-3</v>
      </c>
      <c r="Y117" s="19">
        <v>4.0878960000000006E-3</v>
      </c>
      <c r="Z117" s="19">
        <v>3.8893147000000003E-2</v>
      </c>
      <c r="AA117" s="19">
        <v>13.709709325</v>
      </c>
      <c r="AB117" s="19">
        <v>5.2549575280000003</v>
      </c>
      <c r="AC117" s="19">
        <v>2.2833060070000002</v>
      </c>
    </row>
    <row r="118" spans="3:32" ht="27.95" customHeight="1" x14ac:dyDescent="0.25">
      <c r="C118" s="17">
        <v>5.3</v>
      </c>
      <c r="D118" s="172" t="s">
        <v>1601</v>
      </c>
      <c r="E118" s="19">
        <v>17.573791532999998</v>
      </c>
      <c r="F118" s="19">
        <v>11.501744739999998</v>
      </c>
      <c r="G118" s="19">
        <v>21.480511657000001</v>
      </c>
      <c r="H118" s="19">
        <v>12.261475970000001</v>
      </c>
      <c r="I118" s="19">
        <v>8.9918293259999995</v>
      </c>
      <c r="J118" s="19">
        <v>1.012948003</v>
      </c>
      <c r="K118" s="19">
        <v>-0.21571961500000003</v>
      </c>
      <c r="L118" s="19">
        <v>0.14286319399999997</v>
      </c>
      <c r="M118" s="19">
        <v>0.74975855599999996</v>
      </c>
      <c r="N118" s="19">
        <v>-0.59969509500000007</v>
      </c>
      <c r="O118" s="19">
        <v>1.9142247659999998</v>
      </c>
      <c r="P118" s="19">
        <v>2.5194039099999999</v>
      </c>
      <c r="Q118" s="19">
        <v>-0.28585893899999998</v>
      </c>
      <c r="R118" s="19">
        <v>-1.5813838179999988</v>
      </c>
      <c r="S118" s="19">
        <v>8.4701943929999999</v>
      </c>
      <c r="T118" s="19">
        <v>-5.4863669290000008</v>
      </c>
      <c r="U118" s="19">
        <v>87.596211722999996</v>
      </c>
      <c r="V118" s="19">
        <v>3.7872608539999999</v>
      </c>
      <c r="W118" s="19">
        <v>99.634487413999992</v>
      </c>
      <c r="X118" s="19">
        <v>44.360758127999993</v>
      </c>
      <c r="Y118" s="19">
        <v>6.7132067149999992</v>
      </c>
      <c r="Z118" s="19">
        <v>4.1538656259999982</v>
      </c>
      <c r="AA118" s="19">
        <v>0.38939670900000012</v>
      </c>
      <c r="AB118" s="19">
        <v>-3.5399999999999999E-4</v>
      </c>
      <c r="AC118" s="19">
        <v>-0.20460314999999998</v>
      </c>
    </row>
    <row r="119" spans="3:32" ht="15" customHeight="1" x14ac:dyDescent="0.25">
      <c r="C119" s="17">
        <v>5.4</v>
      </c>
      <c r="D119" s="167" t="s">
        <v>1600</v>
      </c>
      <c r="E119" s="19">
        <v>0</v>
      </c>
      <c r="F119" s="19">
        <v>0</v>
      </c>
      <c r="G119" s="19">
        <v>0</v>
      </c>
      <c r="H119" s="19">
        <v>0</v>
      </c>
      <c r="I119" s="19">
        <v>0</v>
      </c>
      <c r="J119" s="19">
        <v>0</v>
      </c>
      <c r="K119" s="19">
        <v>0</v>
      </c>
      <c r="L119" s="19">
        <v>0</v>
      </c>
      <c r="M119" s="19">
        <v>0</v>
      </c>
      <c r="N119" s="19">
        <v>0</v>
      </c>
      <c r="O119" s="19">
        <v>0</v>
      </c>
      <c r="P119" s="19">
        <v>0</v>
      </c>
      <c r="Q119" s="19">
        <v>0</v>
      </c>
      <c r="R119" s="19">
        <v>0</v>
      </c>
      <c r="S119" s="19">
        <v>0</v>
      </c>
      <c r="T119" s="19">
        <v>0</v>
      </c>
      <c r="U119" s="19">
        <v>0</v>
      </c>
      <c r="V119" s="19">
        <v>0</v>
      </c>
      <c r="W119" s="19">
        <v>0</v>
      </c>
      <c r="X119" s="19">
        <v>0</v>
      </c>
      <c r="Y119" s="19">
        <v>0</v>
      </c>
      <c r="Z119" s="19">
        <v>0</v>
      </c>
      <c r="AA119" s="19">
        <v>0</v>
      </c>
      <c r="AB119" s="19">
        <v>0</v>
      </c>
      <c r="AC119" s="19">
        <v>0</v>
      </c>
    </row>
    <row r="120" spans="3:32" ht="15" customHeight="1" x14ac:dyDescent="0.25">
      <c r="C120" s="17">
        <v>5.5</v>
      </c>
      <c r="D120" s="88" t="s">
        <v>1448</v>
      </c>
      <c r="E120" s="19">
        <v>1.3437210000000005E-2</v>
      </c>
      <c r="F120" s="19">
        <v>5.3435995E-2</v>
      </c>
      <c r="G120" s="19">
        <v>4.6365088999999991E-2</v>
      </c>
      <c r="H120" s="19">
        <v>0.13166842600000001</v>
      </c>
      <c r="I120" s="19">
        <v>1.6650000000022278E-6</v>
      </c>
      <c r="J120" s="19">
        <v>6.6995979999999985E-3</v>
      </c>
      <c r="K120" s="19">
        <v>1.5412740000000002E-3</v>
      </c>
      <c r="L120" s="19">
        <v>2.8558200000000005E-4</v>
      </c>
      <c r="M120" s="19">
        <v>9.0834000000000005E-5</v>
      </c>
      <c r="N120" s="19">
        <v>1.651364E-2</v>
      </c>
      <c r="O120" s="19">
        <v>3.1864580000000001E-3</v>
      </c>
      <c r="P120" s="19">
        <v>1.514676E-3</v>
      </c>
      <c r="Q120" s="19">
        <v>1.2760572999999999E-2</v>
      </c>
      <c r="R120" s="19">
        <v>1.4386289999999988E-3</v>
      </c>
      <c r="S120" s="19">
        <v>6.9440419999999992E-3</v>
      </c>
      <c r="T120" s="19">
        <v>-2.8181999999999999E-5</v>
      </c>
      <c r="U120" s="19">
        <v>0.38632656799999993</v>
      </c>
      <c r="V120" s="19">
        <v>2.3615538000000002E-2</v>
      </c>
      <c r="W120" s="19">
        <v>0</v>
      </c>
      <c r="X120" s="19">
        <v>0</v>
      </c>
      <c r="Y120" s="19">
        <v>0</v>
      </c>
      <c r="Z120" s="19">
        <v>6.9120599999999998E-4</v>
      </c>
      <c r="AA120" s="19">
        <v>1.6923179999999999E-3</v>
      </c>
      <c r="AB120" s="19">
        <v>-1.1729000000000018E-5</v>
      </c>
      <c r="AC120" s="19">
        <v>-1.7872560000000001E-3</v>
      </c>
    </row>
    <row r="121" spans="3:32" ht="15" customHeight="1" x14ac:dyDescent="0.25">
      <c r="C121" s="17">
        <v>5.6</v>
      </c>
      <c r="D121" s="18" t="s">
        <v>1064</v>
      </c>
      <c r="E121" s="19">
        <v>20.16</v>
      </c>
      <c r="F121" s="19">
        <v>16.150000000000002</v>
      </c>
      <c r="G121" s="19">
        <v>23.96</v>
      </c>
      <c r="H121" s="19">
        <v>15.41</v>
      </c>
      <c r="I121" s="19">
        <v>10.98</v>
      </c>
      <c r="J121" s="19">
        <v>2.76</v>
      </c>
      <c r="K121" s="19">
        <v>3.8399999999999994</v>
      </c>
      <c r="L121" s="19">
        <v>1.5</v>
      </c>
      <c r="M121" s="19">
        <v>0.88</v>
      </c>
      <c r="N121" s="19">
        <v>125.60000000000001</v>
      </c>
      <c r="O121" s="19">
        <v>2.17</v>
      </c>
      <c r="P121" s="19">
        <v>2.91</v>
      </c>
      <c r="Q121" s="19">
        <v>32.49</v>
      </c>
      <c r="R121" s="19">
        <v>60.58</v>
      </c>
      <c r="S121" s="19">
        <v>8.83</v>
      </c>
      <c r="T121" s="19">
        <v>16.53</v>
      </c>
      <c r="U121" s="19">
        <v>94.72</v>
      </c>
      <c r="V121" s="19">
        <v>4.09</v>
      </c>
      <c r="W121" s="19">
        <v>103.72999999999999</v>
      </c>
      <c r="X121" s="19">
        <v>47.76</v>
      </c>
      <c r="Y121" s="19">
        <v>10.25</v>
      </c>
      <c r="Z121" s="19">
        <v>4.37</v>
      </c>
      <c r="AA121" s="19">
        <v>14.100000000000001</v>
      </c>
      <c r="AB121" s="19">
        <v>5.25</v>
      </c>
      <c r="AC121" s="19">
        <v>2.0799999999999996</v>
      </c>
    </row>
    <row r="122" spans="3:32" ht="15" customHeight="1" x14ac:dyDescent="0.25">
      <c r="C122" s="20"/>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row>
    <row r="123" spans="3:32" ht="15" customHeight="1" x14ac:dyDescent="0.25">
      <c r="C123" s="14"/>
      <c r="D123" s="15" t="s">
        <v>10</v>
      </c>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row>
    <row r="124" spans="3:32" ht="15" customHeight="1" x14ac:dyDescent="0.25">
      <c r="C124" s="17">
        <v>6.1</v>
      </c>
      <c r="D124" s="18" t="s">
        <v>1065</v>
      </c>
      <c r="E124" s="19">
        <v>0</v>
      </c>
      <c r="F124" s="19">
        <v>2.8473724390000004</v>
      </c>
      <c r="G124" s="19">
        <v>3.3485900200000001</v>
      </c>
      <c r="H124" s="19">
        <v>3.3721261399999998</v>
      </c>
      <c r="I124" s="19">
        <v>2.2846279530000007</v>
      </c>
      <c r="J124" s="19">
        <v>0.57957017700000002</v>
      </c>
      <c r="K124" s="19">
        <v>0.71520053400000005</v>
      </c>
      <c r="L124" s="19">
        <v>0.163757667</v>
      </c>
      <c r="M124" s="19">
        <v>7.0359444999999993E-2</v>
      </c>
      <c r="N124" s="19">
        <v>2.2198549339999998</v>
      </c>
      <c r="O124" s="19">
        <v>4.4581107000000002E-2</v>
      </c>
      <c r="P124" s="19">
        <v>4.2054474999999994E-2</v>
      </c>
      <c r="Q124" s="19">
        <v>1.7424910260000002</v>
      </c>
      <c r="R124" s="19">
        <v>2.5705017710000004</v>
      </c>
      <c r="S124" s="19">
        <v>0.45264468499999994</v>
      </c>
      <c r="T124" s="19">
        <v>0.70535368900000006</v>
      </c>
      <c r="U124" s="19">
        <v>4.9442220619999997</v>
      </c>
      <c r="V124" s="19">
        <v>0.39892285599999999</v>
      </c>
      <c r="W124" s="19">
        <v>4.0685620999999998E-2</v>
      </c>
      <c r="X124" s="19">
        <v>2.8566352999999999E-2</v>
      </c>
      <c r="Y124" s="19">
        <v>0.39500136699999999</v>
      </c>
      <c r="Z124" s="19">
        <v>3.0388248999999999E-2</v>
      </c>
      <c r="AA124" s="19">
        <v>0.89694170799999995</v>
      </c>
      <c r="AB124" s="19">
        <v>3.9082921E-2</v>
      </c>
      <c r="AC124" s="19">
        <v>0.01</v>
      </c>
    </row>
    <row r="125" spans="3:32" ht="15" customHeight="1" x14ac:dyDescent="0.25">
      <c r="C125" s="17">
        <v>6.2</v>
      </c>
      <c r="D125" s="18" t="s">
        <v>1066</v>
      </c>
      <c r="E125" s="19">
        <v>2.0775170000000001E-3</v>
      </c>
      <c r="F125" s="19">
        <v>2.5181369999999997E-3</v>
      </c>
      <c r="G125" s="19">
        <v>2.1408099999999999E-3</v>
      </c>
      <c r="H125" s="19">
        <v>3.0511890000000002E-3</v>
      </c>
      <c r="I125" s="19">
        <v>2.0263730000000001E-3</v>
      </c>
      <c r="J125" s="19">
        <v>4.54697E-4</v>
      </c>
      <c r="K125" s="19">
        <v>8.7514199999999998E-4</v>
      </c>
      <c r="L125" s="19">
        <v>2.7952000000000001E-4</v>
      </c>
      <c r="M125" s="19">
        <v>7.6212999999999997E-5</v>
      </c>
      <c r="N125" s="19">
        <v>4.0495872999999995E-2</v>
      </c>
      <c r="O125" s="19">
        <v>1.9721700000000002E-4</v>
      </c>
      <c r="P125" s="19">
        <v>2.5791700000000003E-4</v>
      </c>
      <c r="Q125" s="19">
        <v>7.1723119999999993E-3</v>
      </c>
      <c r="R125" s="19">
        <v>1.2531917E-2</v>
      </c>
      <c r="S125" s="19">
        <v>3.8156900000000001E-4</v>
      </c>
      <c r="T125" s="19">
        <v>3.9887520000000008E-3</v>
      </c>
      <c r="U125" s="19">
        <v>6.5979330000000003E-3</v>
      </c>
      <c r="V125" s="19">
        <v>3.35774E-4</v>
      </c>
      <c r="W125" s="19">
        <v>2.799419E-3</v>
      </c>
      <c r="X125" s="19">
        <v>2.6537090000000002E-3</v>
      </c>
      <c r="Y125" s="19">
        <v>2.4634360000000003E-3</v>
      </c>
      <c r="Z125" s="19">
        <v>1.4650500000000001E-4</v>
      </c>
      <c r="AA125" s="19">
        <v>2.573484E-3</v>
      </c>
      <c r="AB125" s="19">
        <v>1.7678290000000001E-3</v>
      </c>
      <c r="AC125" s="19">
        <v>4.7009100000000001E-4</v>
      </c>
    </row>
    <row r="126" spans="3:32" ht="15" customHeight="1" x14ac:dyDescent="0.25">
      <c r="C126" s="17">
        <v>6.3</v>
      </c>
      <c r="D126" s="18" t="s">
        <v>1067</v>
      </c>
      <c r="E126" s="19">
        <v>4.4550209900000004</v>
      </c>
      <c r="F126" s="19">
        <v>5.2070525010000006</v>
      </c>
      <c r="G126" s="19">
        <v>5.0580141190000001</v>
      </c>
      <c r="H126" s="19">
        <v>6.6035512249999995</v>
      </c>
      <c r="I126" s="19">
        <v>4.5713048950000008</v>
      </c>
      <c r="J126" s="19">
        <v>0.84885986600000007</v>
      </c>
      <c r="K126" s="19">
        <v>0.90054991200000012</v>
      </c>
      <c r="L126" s="19">
        <v>0.31726019500000002</v>
      </c>
      <c r="M126" s="19">
        <v>0.165118392</v>
      </c>
      <c r="N126" s="19">
        <v>4.9229352909999999</v>
      </c>
      <c r="O126" s="19">
        <v>0.15059035800000001</v>
      </c>
      <c r="P126" s="19">
        <v>0.17361385200000001</v>
      </c>
      <c r="Q126" s="19">
        <v>3.4175241000000001</v>
      </c>
      <c r="R126" s="19">
        <v>4.6207150740000005</v>
      </c>
      <c r="S126" s="19">
        <v>0.8564163119999999</v>
      </c>
      <c r="T126" s="19">
        <v>0.98259097200000012</v>
      </c>
      <c r="U126" s="19">
        <v>13.234606263</v>
      </c>
      <c r="V126" s="19">
        <v>0.80264798999999998</v>
      </c>
      <c r="W126" s="19">
        <v>0.26521055199999999</v>
      </c>
      <c r="X126" s="19">
        <v>0.24693249599999997</v>
      </c>
      <c r="Y126" s="19">
        <v>0.60155848699999992</v>
      </c>
      <c r="Z126" s="19">
        <v>0.143381011</v>
      </c>
      <c r="AA126" s="19">
        <v>2.58648904</v>
      </c>
      <c r="AB126" s="19">
        <v>0.21391380700000001</v>
      </c>
      <c r="AC126" s="19">
        <v>0.12760510800000002</v>
      </c>
    </row>
    <row r="127" spans="3:32" ht="15" customHeight="1" x14ac:dyDescent="0.25">
      <c r="C127" s="17"/>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row>
    <row r="128" spans="3:32" ht="27.95" customHeight="1" x14ac:dyDescent="0.25">
      <c r="C128" s="17">
        <v>6.4</v>
      </c>
      <c r="D128" s="172" t="s">
        <v>1599</v>
      </c>
      <c r="E128" s="19">
        <v>0</v>
      </c>
      <c r="F128" s="19">
        <v>1.2456759625292373</v>
      </c>
      <c r="G128" s="19">
        <v>1.7133124646841729</v>
      </c>
      <c r="H128" s="19">
        <v>1.2000613760384566</v>
      </c>
      <c r="I128" s="19">
        <v>1.232667274457999</v>
      </c>
      <c r="J128" s="19">
        <v>1.4184624398931112</v>
      </c>
      <c r="K128" s="19">
        <v>0.93067160599465104</v>
      </c>
      <c r="L128" s="19">
        <v>0.61039819461155387</v>
      </c>
      <c r="M128" s="19">
        <v>1.0175682860776292</v>
      </c>
      <c r="N128" s="19">
        <v>6.0822551747785149E-2</v>
      </c>
      <c r="O128" s="19">
        <v>0.24544040759432442</v>
      </c>
      <c r="P128" s="19">
        <v>0.17822768987042775</v>
      </c>
      <c r="Q128" s="19">
        <v>0.2566955470396734</v>
      </c>
      <c r="R128" s="19">
        <v>0.23251255330754661</v>
      </c>
      <c r="S128" s="19">
        <v>1.2922198284481232</v>
      </c>
      <c r="T128" s="19">
        <v>0.19184477494755384</v>
      </c>
      <c r="U128" s="19">
        <v>0.80429577880630942</v>
      </c>
      <c r="V128" s="19">
        <v>1.3210767447508986</v>
      </c>
      <c r="W128" s="19">
        <v>1.5613334636115295E-2</v>
      </c>
      <c r="X128" s="19">
        <v>1.1773707003197069E-2</v>
      </c>
      <c r="Y128" s="19">
        <v>0.17534090169048624</v>
      </c>
      <c r="Z128" s="19">
        <v>0.17360977638931893</v>
      </c>
      <c r="AA128" s="19">
        <v>0.38865651312483651</v>
      </c>
      <c r="AB128" s="19">
        <v>2.4127131363233731E-2</v>
      </c>
      <c r="AC128" s="19">
        <v>2.2728398428271977E-2</v>
      </c>
      <c r="AE128" s="34"/>
      <c r="AF128" s="34"/>
    </row>
    <row r="129" spans="3:32" ht="27.95" customHeight="1" x14ac:dyDescent="0.25">
      <c r="C129" s="17">
        <v>6.5</v>
      </c>
      <c r="D129" s="172" t="s">
        <v>1598</v>
      </c>
      <c r="E129" s="19">
        <v>2.3469191693631593</v>
      </c>
      <c r="F129" s="19">
        <v>2.277994984878565</v>
      </c>
      <c r="G129" s="19">
        <v>2.5879425623538217</v>
      </c>
      <c r="H129" s="19">
        <v>2.3500505143659707</v>
      </c>
      <c r="I129" s="19">
        <v>2.4664400775788629</v>
      </c>
      <c r="J129" s="19">
        <v>2.0775324273693601</v>
      </c>
      <c r="K129" s="19">
        <v>1.1718618667577527</v>
      </c>
      <c r="L129" s="19">
        <v>1.1825708914753259</v>
      </c>
      <c r="M129" s="19">
        <v>2.3880125709822484</v>
      </c>
      <c r="N129" s="19">
        <v>0.13488515934160827</v>
      </c>
      <c r="O129" s="19">
        <v>0.82907225357358727</v>
      </c>
      <c r="P129" s="19">
        <v>0.73577890988928873</v>
      </c>
      <c r="Q129" s="19">
        <v>0.50345350723818727</v>
      </c>
      <c r="R129" s="19">
        <v>0.41796285537840583</v>
      </c>
      <c r="S129" s="19">
        <v>2.4449157947647486</v>
      </c>
      <c r="T129" s="19">
        <v>0.26724882399932864</v>
      </c>
      <c r="U129" s="19">
        <v>2.1529247307287398</v>
      </c>
      <c r="V129" s="19">
        <v>2.6580567592498432</v>
      </c>
      <c r="W129" s="19">
        <v>0.10177603280050355</v>
      </c>
      <c r="X129" s="19">
        <v>0.10177395964658603</v>
      </c>
      <c r="Y129" s="19">
        <v>0.26703149999514975</v>
      </c>
      <c r="Z129" s="19">
        <v>0.81914378344683425</v>
      </c>
      <c r="AA129" s="19">
        <v>1.1207593565511906</v>
      </c>
      <c r="AB129" s="19">
        <v>0.13205580314476562</v>
      </c>
      <c r="AC129" s="19">
        <v>0.29002597361066768</v>
      </c>
      <c r="AE129" s="34"/>
      <c r="AF129" s="34"/>
    </row>
    <row r="130" spans="3:32" ht="15" customHeight="1" x14ac:dyDescent="0.25">
      <c r="C130" s="20"/>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row>
    <row r="131" spans="3:32" ht="15" customHeight="1" x14ac:dyDescent="0.25">
      <c r="C131" s="14">
        <v>7.1</v>
      </c>
      <c r="D131" s="15" t="s">
        <v>1068</v>
      </c>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row>
    <row r="132" spans="3:32" ht="15" customHeight="1" x14ac:dyDescent="0.25">
      <c r="C132" s="17"/>
      <c r="D132" s="18" t="s">
        <v>14</v>
      </c>
      <c r="E132" s="37">
        <v>21.012915591860136</v>
      </c>
      <c r="F132" s="37">
        <v>12.340130085456579</v>
      </c>
      <c r="G132" s="37">
        <v>16.709488267346238</v>
      </c>
      <c r="H132" s="37">
        <v>22.063714698293204</v>
      </c>
      <c r="I132" s="37">
        <v>23.629156519324379</v>
      </c>
      <c r="J132" s="37">
        <v>5.6398111747896218</v>
      </c>
      <c r="K132" s="37">
        <v>1.8906800243936095</v>
      </c>
      <c r="L132" s="37">
        <v>2.0813132229388742</v>
      </c>
      <c r="M132" s="37">
        <v>14.621545188811513</v>
      </c>
      <c r="N132" s="37">
        <v>1.6122366109473374</v>
      </c>
      <c r="O132" s="37">
        <v>19.489656358023954</v>
      </c>
      <c r="P132" s="37">
        <v>20.029078443684021</v>
      </c>
      <c r="Q132" s="37">
        <v>1.7721042661887454</v>
      </c>
      <c r="R132" s="37">
        <v>1.9833727916418908</v>
      </c>
      <c r="S132" s="37">
        <v>24.031478748951173</v>
      </c>
      <c r="T132" s="37">
        <v>3.0791364261057774</v>
      </c>
      <c r="U132" s="37">
        <v>24.741713635658513</v>
      </c>
      <c r="V132" s="37">
        <v>13.236427974320875</v>
      </c>
      <c r="W132" s="37">
        <v>20.699940640439429</v>
      </c>
      <c r="X132" s="37">
        <v>20.100735207600295</v>
      </c>
      <c r="Y132" s="37">
        <v>21.121956349367643</v>
      </c>
      <c r="Z132" s="37">
        <v>1.7137960582690681</v>
      </c>
      <c r="AA132" s="37">
        <v>2.1254792789253907</v>
      </c>
      <c r="AB132" s="37">
        <v>1.5288601722528217</v>
      </c>
      <c r="AC132" s="37">
        <v>1.6413443588543686</v>
      </c>
    </row>
    <row r="133" spans="3:32" ht="15" customHeight="1" x14ac:dyDescent="0.25">
      <c r="C133" s="17"/>
      <c r="D133" s="18" t="s">
        <v>21</v>
      </c>
      <c r="E133" s="37">
        <v>21.477861442624334</v>
      </c>
      <c r="F133" s="37">
        <v>13.03243087159094</v>
      </c>
      <c r="G133" s="37">
        <v>17.286930556971434</v>
      </c>
      <c r="H133" s="37">
        <v>23.041656504427088</v>
      </c>
      <c r="I133" s="37">
        <v>24.422453073781835</v>
      </c>
      <c r="J133" s="37">
        <v>6.0547329365202796</v>
      </c>
      <c r="K133" s="37">
        <v>1.9820280857453687</v>
      </c>
      <c r="L133" s="37">
        <v>2.4501346656778278</v>
      </c>
      <c r="M133" s="37">
        <v>15.209942658833286</v>
      </c>
      <c r="N133" s="37">
        <v>1.6836275290365466</v>
      </c>
      <c r="O133" s="37">
        <v>19.844099530669411</v>
      </c>
      <c r="P133" s="37">
        <v>20.422255706286663</v>
      </c>
      <c r="Q133" s="37">
        <v>2.0483328050234784</v>
      </c>
      <c r="R133" s="37">
        <v>2.2646456540387883</v>
      </c>
      <c r="S133" s="37">
        <v>24.846493216894004</v>
      </c>
      <c r="T133" s="37" t="s">
        <v>1130</v>
      </c>
      <c r="U133" s="37">
        <v>25.768615942547669</v>
      </c>
      <c r="V133" s="37">
        <v>13.98896190026071</v>
      </c>
      <c r="W133" s="37" t="s">
        <v>1130</v>
      </c>
      <c r="X133" s="37" t="s">
        <v>1130</v>
      </c>
      <c r="Y133" s="37" t="s">
        <v>1130</v>
      </c>
      <c r="Z133" s="37">
        <v>2.0875118046499219</v>
      </c>
      <c r="AA133" s="37">
        <v>2.6652977069925532</v>
      </c>
      <c r="AB133" s="37">
        <v>1.5951345442966947</v>
      </c>
      <c r="AC133" s="37">
        <v>1.7373496036918068</v>
      </c>
    </row>
    <row r="134" spans="3:32" ht="25.5" x14ac:dyDescent="0.25">
      <c r="C134" s="17">
        <v>7.2</v>
      </c>
      <c r="D134" s="87" t="s">
        <v>1449</v>
      </c>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row>
    <row r="135" spans="3:32" ht="15" customHeight="1" x14ac:dyDescent="0.25">
      <c r="C135" s="17"/>
      <c r="D135" s="18" t="s">
        <v>1069</v>
      </c>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row>
    <row r="136" spans="3:32" ht="15" customHeight="1" x14ac:dyDescent="0.25">
      <c r="C136" s="17"/>
      <c r="D136" s="18" t="s">
        <v>14</v>
      </c>
      <c r="E136" s="37">
        <v>49.095935225486755</v>
      </c>
      <c r="F136" s="37">
        <v>34.763423800468452</v>
      </c>
      <c r="G136" s="37">
        <v>44.95621383190155</v>
      </c>
      <c r="H136" s="37">
        <v>55.391523241996786</v>
      </c>
      <c r="I136" s="37">
        <v>54.36706364154815</v>
      </c>
      <c r="J136" s="37">
        <v>11.937312483787535</v>
      </c>
      <c r="K136" s="37">
        <v>3.1437954306602482</v>
      </c>
      <c r="L136" s="37">
        <v>4.0432724356651306</v>
      </c>
      <c r="M136" s="37">
        <v>37.865231633186347</v>
      </c>
      <c r="N136" s="37">
        <v>3.1922546029090877</v>
      </c>
      <c r="O136" s="37">
        <v>54.835589528083808</v>
      </c>
      <c r="P136" s="37">
        <v>56.113337874412537</v>
      </c>
      <c r="Q136" s="37">
        <v>4.2835667729377747</v>
      </c>
      <c r="R136" s="37">
        <v>3.8842418789863595</v>
      </c>
      <c r="S136" s="37">
        <v>73.487061262130737</v>
      </c>
      <c r="T136" s="37">
        <v>3.9679929614067091</v>
      </c>
      <c r="U136" s="37">
        <v>56.70299947261811</v>
      </c>
      <c r="V136" s="37">
        <v>58.211527466773994</v>
      </c>
      <c r="W136" s="37">
        <v>58.158935904502883</v>
      </c>
      <c r="X136" s="37">
        <v>56.677218079566963</v>
      </c>
      <c r="Y136" s="37">
        <v>57.829087376594543</v>
      </c>
      <c r="Z136" s="37">
        <v>3.0734124779701233</v>
      </c>
      <c r="AA136" s="37">
        <v>3.8016870617866516</v>
      </c>
      <c r="AB136" s="37">
        <v>2.9834428429603577</v>
      </c>
      <c r="AC136" s="37">
        <v>3.2914641499519353</v>
      </c>
    </row>
    <row r="137" spans="3:32" ht="15" customHeight="1" x14ac:dyDescent="0.25">
      <c r="C137" s="17"/>
      <c r="D137" s="18" t="s">
        <v>21</v>
      </c>
      <c r="E137" s="37">
        <v>50.336145758628845</v>
      </c>
      <c r="F137" s="37">
        <v>36.395395398139961</v>
      </c>
      <c r="G137" s="37">
        <v>46.298533082008362</v>
      </c>
      <c r="H137" s="37">
        <v>57.665471434593215</v>
      </c>
      <c r="I137" s="37">
        <v>56.320875287055962</v>
      </c>
      <c r="J137" s="37">
        <v>12.828697562217709</v>
      </c>
      <c r="K137" s="37">
        <v>3.512308895587922</v>
      </c>
      <c r="L137" s="37">
        <v>4.7931423783302316</v>
      </c>
      <c r="M137" s="37">
        <v>39.26936209201812</v>
      </c>
      <c r="N137" s="37">
        <v>3.3358439803123474</v>
      </c>
      <c r="O137" s="37">
        <v>55.688814520835884</v>
      </c>
      <c r="P137" s="37">
        <v>57.049252390861518</v>
      </c>
      <c r="Q137" s="37">
        <v>4.8463889956474295</v>
      </c>
      <c r="R137" s="37">
        <v>4.4501444697380075</v>
      </c>
      <c r="S137" s="37">
        <v>75.605546236038208</v>
      </c>
      <c r="T137" s="37" t="s">
        <v>1130</v>
      </c>
      <c r="U137" s="37">
        <v>59.227084517478964</v>
      </c>
      <c r="V137" s="37">
        <v>60.219650864601135</v>
      </c>
      <c r="W137" s="37" t="s">
        <v>1130</v>
      </c>
      <c r="X137" s="37" t="s">
        <v>1130</v>
      </c>
      <c r="Y137" s="37" t="s">
        <v>1130</v>
      </c>
      <c r="Z137" s="37">
        <v>3.7389752268791208</v>
      </c>
      <c r="AA137" s="37">
        <v>4.8981228470802316</v>
      </c>
      <c r="AB137" s="37">
        <v>3.1176576018333435</v>
      </c>
      <c r="AC137" s="37">
        <v>3.4924641251564039</v>
      </c>
    </row>
    <row r="138" spans="3:32" ht="15" customHeight="1" x14ac:dyDescent="0.25">
      <c r="C138" s="17"/>
      <c r="D138" s="18" t="s">
        <v>1070</v>
      </c>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row>
    <row r="139" spans="3:32" ht="15" customHeight="1" x14ac:dyDescent="0.25">
      <c r="C139" s="17"/>
      <c r="D139" s="18" t="s">
        <v>14</v>
      </c>
      <c r="E139" s="37">
        <v>15.882605910301212</v>
      </c>
      <c r="F139" s="37">
        <v>13.347112536430361</v>
      </c>
      <c r="G139" s="37">
        <v>14.645435214042665</v>
      </c>
      <c r="H139" s="37">
        <v>18.904097676277161</v>
      </c>
      <c r="I139" s="37">
        <v>17.471749186515812</v>
      </c>
      <c r="J139" s="37">
        <v>8.7445881962776202</v>
      </c>
      <c r="K139" s="37">
        <v>7.8626123070716867</v>
      </c>
      <c r="L139" s="37">
        <v>9.5149949193000776</v>
      </c>
      <c r="M139" s="37">
        <v>14.263312220573427</v>
      </c>
      <c r="N139" s="37">
        <v>5.0213482975959787</v>
      </c>
      <c r="O139" s="37">
        <v>17.777977585792542</v>
      </c>
      <c r="P139" s="37">
        <v>17.151145339012146</v>
      </c>
      <c r="Q139" s="37">
        <v>5.2419885993003863</v>
      </c>
      <c r="R139" s="37">
        <v>7.8059938549995449</v>
      </c>
      <c r="S139" s="37">
        <v>18.518993258476261</v>
      </c>
      <c r="T139" s="37">
        <v>9.7918325662612933</v>
      </c>
      <c r="U139" s="37">
        <v>20.054214596748356</v>
      </c>
      <c r="V139" s="37">
        <v>13.62979829311371</v>
      </c>
      <c r="W139" s="37">
        <v>18.409966826438907</v>
      </c>
      <c r="X139" s="37">
        <v>18.950104117393494</v>
      </c>
      <c r="Y139" s="37">
        <v>17.911484837532047</v>
      </c>
      <c r="Z139" s="37" t="s">
        <v>1130</v>
      </c>
      <c r="AA139" s="37" t="s">
        <v>1130</v>
      </c>
      <c r="AB139" s="37" t="s">
        <v>1130</v>
      </c>
      <c r="AC139" s="37" t="s">
        <v>1130</v>
      </c>
    </row>
    <row r="140" spans="3:32" ht="15" customHeight="1" x14ac:dyDescent="0.25">
      <c r="C140" s="17"/>
      <c r="D140" s="18" t="s">
        <v>21</v>
      </c>
      <c r="E140" s="37">
        <v>16.89168393611908</v>
      </c>
      <c r="F140" s="37">
        <v>14.575576186180115</v>
      </c>
      <c r="G140" s="37">
        <v>15.579518675804138</v>
      </c>
      <c r="H140" s="37">
        <v>20.263456702232361</v>
      </c>
      <c r="I140" s="37">
        <v>18.853794932365417</v>
      </c>
      <c r="J140" s="37">
        <v>9.6796625852584839</v>
      </c>
      <c r="K140" s="37">
        <v>8.4927114844322205</v>
      </c>
      <c r="L140" s="37">
        <v>10.350636839866636</v>
      </c>
      <c r="M140" s="37">
        <v>15.275999903678898</v>
      </c>
      <c r="N140" s="37">
        <v>5.1661685109138489</v>
      </c>
      <c r="O140" s="37">
        <v>18.308770060539249</v>
      </c>
      <c r="P140" s="37">
        <v>17.73689687252045</v>
      </c>
      <c r="Q140" s="37">
        <v>5.7928338646888733</v>
      </c>
      <c r="R140" s="37">
        <v>8.388761579990387</v>
      </c>
      <c r="S140" s="37">
        <v>19.710231423377991</v>
      </c>
      <c r="T140" s="37" t="s">
        <v>1130</v>
      </c>
      <c r="U140" s="37">
        <v>21.801698803901676</v>
      </c>
      <c r="V140" s="37">
        <v>14.856525063514711</v>
      </c>
      <c r="W140" s="37" t="s">
        <v>1130</v>
      </c>
      <c r="X140" s="37" t="s">
        <v>1130</v>
      </c>
      <c r="Y140" s="37" t="s">
        <v>1130</v>
      </c>
      <c r="Z140" s="37" t="s">
        <v>1130</v>
      </c>
      <c r="AA140" s="37" t="s">
        <v>1130</v>
      </c>
      <c r="AB140" s="37" t="s">
        <v>1130</v>
      </c>
      <c r="AC140" s="37" t="s">
        <v>1130</v>
      </c>
    </row>
    <row r="141" spans="3:32" ht="15" customHeight="1" x14ac:dyDescent="0.25">
      <c r="C141" s="17"/>
      <c r="D141" s="18" t="s">
        <v>1071</v>
      </c>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row>
    <row r="142" spans="3:32" ht="15" customHeight="1" x14ac:dyDescent="0.25">
      <c r="C142" s="17"/>
      <c r="D142" s="18" t="s">
        <v>14</v>
      </c>
      <c r="E142" s="37">
        <v>12.509132027626038</v>
      </c>
      <c r="F142" s="37">
        <v>9.4603565335273743</v>
      </c>
      <c r="G142" s="37">
        <v>11.083843111991881</v>
      </c>
      <c r="H142" s="37">
        <v>13.819691538810735</v>
      </c>
      <c r="I142" s="37">
        <v>14.162761569023132</v>
      </c>
      <c r="J142" s="37">
        <v>6.7192849516868591</v>
      </c>
      <c r="K142" s="37">
        <v>5.8014473319053659</v>
      </c>
      <c r="L142" s="37">
        <v>6.9828644394874573</v>
      </c>
      <c r="M142" s="37">
        <v>8.3701029419899022</v>
      </c>
      <c r="N142" s="37">
        <v>5.7538941502571106</v>
      </c>
      <c r="O142" s="37">
        <v>16.088889241218574</v>
      </c>
      <c r="P142" s="37">
        <v>15.186029076576233</v>
      </c>
      <c r="Q142" s="37">
        <v>5.7946094870567313</v>
      </c>
      <c r="R142" s="37">
        <v>7.0895972847938555</v>
      </c>
      <c r="S142" s="37">
        <v>12.596485018730164</v>
      </c>
      <c r="T142" s="37">
        <v>6.7820098996162415</v>
      </c>
      <c r="U142" s="37">
        <v>15.661637187004091</v>
      </c>
      <c r="V142" s="37">
        <v>6.4450678229331979</v>
      </c>
      <c r="W142" s="37">
        <v>16.645258069038395</v>
      </c>
      <c r="X142" s="37">
        <v>17.518180012702945</v>
      </c>
      <c r="Y142" s="37">
        <v>16.124219298362739</v>
      </c>
      <c r="Z142" s="37" t="s">
        <v>1130</v>
      </c>
      <c r="AA142" s="37" t="s">
        <v>1130</v>
      </c>
      <c r="AB142" s="37" t="s">
        <v>1130</v>
      </c>
      <c r="AC142" s="37" t="s">
        <v>1130</v>
      </c>
    </row>
    <row r="143" spans="3:32" ht="15" customHeight="1" x14ac:dyDescent="0.25">
      <c r="C143" s="17"/>
      <c r="D143" s="18" t="s">
        <v>21</v>
      </c>
      <c r="E143" s="37">
        <v>13.628148436546327</v>
      </c>
      <c r="F143" s="37">
        <v>10.788350701332092</v>
      </c>
      <c r="G143" s="37">
        <v>12.016004920005797</v>
      </c>
      <c r="H143" s="37">
        <v>15.12655079364777</v>
      </c>
      <c r="I143" s="37">
        <v>15.511739850044256</v>
      </c>
      <c r="J143" s="37">
        <v>7.6344189047813424</v>
      </c>
      <c r="K143" s="37">
        <v>6.3616803288459769</v>
      </c>
      <c r="L143" s="37">
        <v>7.8611001372337341</v>
      </c>
      <c r="M143" s="37">
        <v>9.3573442101478577</v>
      </c>
      <c r="N143" s="37">
        <v>5.9006991982460022</v>
      </c>
      <c r="O143" s="37">
        <v>16.626210808753974</v>
      </c>
      <c r="P143" s="37">
        <v>15.752246975898746</v>
      </c>
      <c r="Q143" s="37">
        <v>6.3946011662483206</v>
      </c>
      <c r="R143" s="37">
        <v>7.7053007483482361</v>
      </c>
      <c r="S143" s="37">
        <v>13.829005360603333</v>
      </c>
      <c r="T143" s="37" t="s">
        <v>1130</v>
      </c>
      <c r="U143" s="37">
        <v>17.436757683753971</v>
      </c>
      <c r="V143" s="37">
        <v>7.7759036421775836</v>
      </c>
      <c r="W143" s="37" t="s">
        <v>1130</v>
      </c>
      <c r="X143" s="37" t="s">
        <v>1130</v>
      </c>
      <c r="Y143" s="37" t="s">
        <v>1130</v>
      </c>
      <c r="Z143" s="37" t="s">
        <v>1130</v>
      </c>
      <c r="AA143" s="37" t="s">
        <v>1130</v>
      </c>
      <c r="AB143" s="37" t="s">
        <v>1130</v>
      </c>
      <c r="AC143" s="37" t="s">
        <v>1130</v>
      </c>
    </row>
    <row r="144" spans="3:32" ht="15" customHeight="1" x14ac:dyDescent="0.25">
      <c r="C144" s="17"/>
      <c r="D144" s="18" t="s">
        <v>1072</v>
      </c>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row>
    <row r="145" spans="3:29" ht="15" customHeight="1" x14ac:dyDescent="0.25">
      <c r="C145" s="17"/>
      <c r="D145" s="18" t="s">
        <v>14</v>
      </c>
      <c r="E145" s="37">
        <v>10.020896972656249</v>
      </c>
      <c r="F145" s="37">
        <v>8.9056723632812513</v>
      </c>
      <c r="G145" s="37">
        <v>6.9044975585937518</v>
      </c>
      <c r="H145" s="37">
        <v>5.3684985351562506</v>
      </c>
      <c r="I145" s="37">
        <v>9.874070800781249</v>
      </c>
      <c r="J145" s="37">
        <v>8.4816743164062522</v>
      </c>
      <c r="K145" s="37">
        <v>8.1904848632812506</v>
      </c>
      <c r="L145" s="37">
        <v>7.5498071289062514</v>
      </c>
      <c r="M145" s="37">
        <v>4.5237797851562496</v>
      </c>
      <c r="N145" s="37">
        <v>7.0127456054687523</v>
      </c>
      <c r="O145" s="37">
        <v>14.157747558593753</v>
      </c>
      <c r="P145" s="37">
        <v>13.400245605468752</v>
      </c>
      <c r="Q145" s="37">
        <v>6.5380844726562488</v>
      </c>
      <c r="R145" s="37">
        <v>7.4296821289062525</v>
      </c>
      <c r="S145" s="37">
        <v>5.7973432617187513</v>
      </c>
      <c r="T145" s="37">
        <v>7.8886879882812497</v>
      </c>
      <c r="U145" s="37">
        <v>14.273708496093757</v>
      </c>
      <c r="V145" s="37">
        <v>5.2426860351562503</v>
      </c>
      <c r="W145" s="37">
        <v>15.982731933593753</v>
      </c>
      <c r="X145" s="37">
        <v>16.346692871093747</v>
      </c>
      <c r="Y145" s="37">
        <v>17.717691894531246</v>
      </c>
      <c r="Z145" s="37">
        <v>4.1690473632812486</v>
      </c>
      <c r="AA145" s="37">
        <v>6.9493793945312525</v>
      </c>
      <c r="AB145" s="37">
        <v>3.5711977539062496</v>
      </c>
      <c r="AC145" s="37">
        <v>3.9003686523437513</v>
      </c>
    </row>
    <row r="146" spans="3:29" ht="15" customHeight="1" x14ac:dyDescent="0.25">
      <c r="C146" s="17"/>
      <c r="D146" s="18" t="s">
        <v>21</v>
      </c>
      <c r="E146" s="37">
        <v>13.16993115234375</v>
      </c>
      <c r="F146" s="37">
        <v>11.028265136718749</v>
      </c>
      <c r="G146" s="37">
        <v>11.519770996093753</v>
      </c>
      <c r="H146" s="37">
        <v>14.799856933593752</v>
      </c>
      <c r="I146" s="37">
        <v>16.002597167968759</v>
      </c>
      <c r="J146" s="37">
        <v>8.4027368164062484</v>
      </c>
      <c r="K146" s="37">
        <v>7.4705825195312521</v>
      </c>
      <c r="L146" s="37">
        <v>8.2893686523437502</v>
      </c>
      <c r="M146" s="37">
        <v>11.110793457031251</v>
      </c>
      <c r="N146" s="37">
        <v>7.100133300781251</v>
      </c>
      <c r="O146" s="37">
        <v>13.861088378906249</v>
      </c>
      <c r="P146" s="37">
        <v>13.616501464843751</v>
      </c>
      <c r="Q146" s="37">
        <v>7.5457172851562486</v>
      </c>
      <c r="R146" s="37">
        <v>7.9243090820312529</v>
      </c>
      <c r="S146" s="37">
        <v>12.382182128906253</v>
      </c>
      <c r="T146" s="37" t="s">
        <v>1130</v>
      </c>
      <c r="U146" s="37">
        <v>15.81674853515625</v>
      </c>
      <c r="V146" s="37">
        <v>6.3675541992187519</v>
      </c>
      <c r="W146" s="37" t="s">
        <v>1130</v>
      </c>
      <c r="X146" s="37" t="s">
        <v>1130</v>
      </c>
      <c r="Y146" s="37" t="s">
        <v>1130</v>
      </c>
      <c r="Z146" s="37">
        <v>4.8365288085937514</v>
      </c>
      <c r="AA146" s="37">
        <v>8.0811752929687515</v>
      </c>
      <c r="AB146" s="37">
        <v>3.7061459960937517</v>
      </c>
      <c r="AC146" s="37">
        <v>4.1394223632812492</v>
      </c>
    </row>
    <row r="147" spans="3:29" ht="15" customHeight="1" x14ac:dyDescent="0.25">
      <c r="C147" s="17"/>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row>
    <row r="148" spans="3:29" ht="15" customHeight="1" x14ac:dyDescent="0.25">
      <c r="C148" s="17"/>
      <c r="D148" s="88" t="s">
        <v>1450</v>
      </c>
      <c r="E148" s="26">
        <v>32678</v>
      </c>
      <c r="F148" s="26">
        <v>33239</v>
      </c>
      <c r="G148" s="26">
        <v>34074</v>
      </c>
      <c r="H148" s="26">
        <v>34578</v>
      </c>
      <c r="I148" s="26">
        <v>35520</v>
      </c>
      <c r="J148" s="26">
        <v>35947</v>
      </c>
      <c r="K148" s="26">
        <v>36334</v>
      </c>
      <c r="L148" s="26">
        <v>36504</v>
      </c>
      <c r="M148" s="26">
        <v>37207</v>
      </c>
      <c r="N148" s="26">
        <v>37333</v>
      </c>
      <c r="O148" s="26">
        <v>37595</v>
      </c>
      <c r="P148" s="26">
        <v>37595</v>
      </c>
      <c r="Q148" s="26">
        <v>37781</v>
      </c>
      <c r="R148" s="26">
        <v>39233</v>
      </c>
      <c r="S148" s="26">
        <v>39531</v>
      </c>
      <c r="T148" s="26">
        <v>41997</v>
      </c>
      <c r="U148" s="26">
        <v>42060</v>
      </c>
      <c r="V148" s="26">
        <v>42090</v>
      </c>
      <c r="W148" s="26">
        <v>42328</v>
      </c>
      <c r="X148" s="26">
        <v>42338</v>
      </c>
      <c r="Y148" s="26">
        <v>42446</v>
      </c>
      <c r="Z148" s="26">
        <v>43490</v>
      </c>
      <c r="AA148" s="26">
        <v>43497</v>
      </c>
      <c r="AB148" s="26">
        <v>43664</v>
      </c>
      <c r="AC148" s="26">
        <v>43796</v>
      </c>
    </row>
    <row r="149" spans="3:29" ht="15" customHeight="1" x14ac:dyDescent="0.25">
      <c r="C149" s="17"/>
      <c r="D149" s="18"/>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row>
    <row r="150" spans="3:29" ht="27.95" customHeight="1" x14ac:dyDescent="0.25">
      <c r="C150" s="17">
        <v>7.3</v>
      </c>
      <c r="D150" s="18" t="s">
        <v>1073</v>
      </c>
      <c r="E150" s="24" t="s">
        <v>988</v>
      </c>
      <c r="F150" s="24" t="s">
        <v>988</v>
      </c>
      <c r="G150" s="24" t="s">
        <v>1237</v>
      </c>
      <c r="H150" s="24" t="s">
        <v>1236</v>
      </c>
      <c r="I150" s="24" t="s">
        <v>1237</v>
      </c>
      <c r="J150" s="24" t="s">
        <v>989</v>
      </c>
      <c r="K150" s="24" t="s">
        <v>990</v>
      </c>
      <c r="L150" s="24" t="s">
        <v>1727</v>
      </c>
      <c r="M150" s="24" t="s">
        <v>988</v>
      </c>
      <c r="N150" s="24" t="s">
        <v>991</v>
      </c>
      <c r="O150" s="24" t="s">
        <v>1235</v>
      </c>
      <c r="P150" s="24" t="s">
        <v>1234</v>
      </c>
      <c r="Q150" s="24" t="s">
        <v>992</v>
      </c>
      <c r="R150" s="24" t="s">
        <v>1228</v>
      </c>
      <c r="S150" s="24" t="s">
        <v>1238</v>
      </c>
      <c r="T150" s="24" t="s">
        <v>1231</v>
      </c>
      <c r="U150" s="24" t="s">
        <v>1232</v>
      </c>
      <c r="V150" s="24" t="s">
        <v>1233</v>
      </c>
      <c r="W150" s="24" t="s">
        <v>1234</v>
      </c>
      <c r="X150" s="24" t="s">
        <v>1235</v>
      </c>
      <c r="Y150" s="24" t="s">
        <v>1236</v>
      </c>
      <c r="Z150" s="24" t="s">
        <v>1239</v>
      </c>
      <c r="AA150" s="24" t="s">
        <v>993</v>
      </c>
      <c r="AB150" s="24" t="s">
        <v>1240</v>
      </c>
      <c r="AC150" s="24" t="s">
        <v>1241</v>
      </c>
    </row>
    <row r="151" spans="3:29" ht="27.95" customHeight="1" x14ac:dyDescent="0.25">
      <c r="C151" s="17"/>
      <c r="D151" s="88" t="s">
        <v>1451</v>
      </c>
      <c r="E151" s="24" t="s">
        <v>1234</v>
      </c>
      <c r="F151" s="24" t="s">
        <v>1234</v>
      </c>
      <c r="G151" s="24" t="s">
        <v>1234</v>
      </c>
      <c r="H151" s="24" t="s">
        <v>1234</v>
      </c>
      <c r="I151" s="24" t="s">
        <v>1234</v>
      </c>
      <c r="J151" s="24" t="s">
        <v>1146</v>
      </c>
      <c r="K151" s="24" t="s">
        <v>1146</v>
      </c>
      <c r="L151" s="24" t="s">
        <v>1146</v>
      </c>
      <c r="M151" s="24" t="s">
        <v>1234</v>
      </c>
      <c r="N151" s="24" t="s">
        <v>1129</v>
      </c>
      <c r="O151" s="24" t="s">
        <v>1234</v>
      </c>
      <c r="P151" s="24" t="s">
        <v>1235</v>
      </c>
      <c r="Q151" s="24" t="s">
        <v>1129</v>
      </c>
      <c r="R151" s="24" t="s">
        <v>1146</v>
      </c>
      <c r="S151" s="24" t="s">
        <v>1234</v>
      </c>
      <c r="T151" s="24" t="s">
        <v>1146</v>
      </c>
      <c r="U151" s="24" t="s">
        <v>1234</v>
      </c>
      <c r="V151" s="24" t="s">
        <v>1234</v>
      </c>
      <c r="W151" s="24" t="s">
        <v>1235</v>
      </c>
      <c r="X151" s="24" t="s">
        <v>1234</v>
      </c>
      <c r="Y151" s="24" t="s">
        <v>1675</v>
      </c>
      <c r="Z151" s="24" t="s">
        <v>1129</v>
      </c>
      <c r="AA151" s="24" t="s">
        <v>1146</v>
      </c>
      <c r="AB151" s="24" t="s">
        <v>1129</v>
      </c>
      <c r="AC151" s="24" t="s">
        <v>1129</v>
      </c>
    </row>
    <row r="152" spans="3:29" ht="15" customHeight="1" x14ac:dyDescent="0.25">
      <c r="C152" s="17"/>
      <c r="D152" s="18"/>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row>
    <row r="153" spans="3:29" ht="15" customHeight="1" x14ac:dyDescent="0.25">
      <c r="C153" s="17"/>
      <c r="D153" s="18" t="s">
        <v>1187</v>
      </c>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row>
    <row r="154" spans="3:29" ht="15" customHeight="1" x14ac:dyDescent="0.25">
      <c r="C154" s="17"/>
      <c r="D154" s="18" t="s">
        <v>1074</v>
      </c>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row>
    <row r="155" spans="3:29" ht="15" customHeight="1" x14ac:dyDescent="0.25">
      <c r="C155" s="17"/>
      <c r="D155" s="18" t="s">
        <v>1075</v>
      </c>
      <c r="E155" s="37">
        <v>15.213386646021787</v>
      </c>
      <c r="F155" s="37">
        <v>15.213386646021787</v>
      </c>
      <c r="G155" s="37">
        <v>23.036729774261588</v>
      </c>
      <c r="H155" s="37">
        <v>21.335167403853816</v>
      </c>
      <c r="I155" s="37">
        <v>23.036729774261588</v>
      </c>
      <c r="J155" s="37">
        <v>6.0447716460458878</v>
      </c>
      <c r="K155" s="37">
        <v>3.3915906534841112</v>
      </c>
      <c r="L155" s="37">
        <v>3.5216515534962189</v>
      </c>
      <c r="M155" s="37">
        <v>15.213386646021787</v>
      </c>
      <c r="N155" s="37">
        <v>1.7729448379113499</v>
      </c>
      <c r="O155" s="37">
        <v>20.240671291635802</v>
      </c>
      <c r="P155" s="37">
        <v>20.817493771102114</v>
      </c>
      <c r="Q155" s="37">
        <v>2.3255020335932297</v>
      </c>
      <c r="R155" s="37">
        <v>3.122725042951191</v>
      </c>
      <c r="S155" s="37">
        <v>23.687896917785434</v>
      </c>
      <c r="T155" s="37">
        <v>3.3334382715771715</v>
      </c>
      <c r="U155" s="37">
        <v>24.211821860376403</v>
      </c>
      <c r="V155" s="37">
        <v>17.016227300551968</v>
      </c>
      <c r="W155" s="37">
        <v>20.817493771102114</v>
      </c>
      <c r="X155" s="37">
        <v>20.240671291635802</v>
      </c>
      <c r="Y155" s="37">
        <v>21.335167403853816</v>
      </c>
      <c r="Z155" s="37">
        <v>2.0198804707235452</v>
      </c>
      <c r="AA155" s="37">
        <v>3.1606439897143401</v>
      </c>
      <c r="AB155" s="37">
        <v>1.6195647129797042</v>
      </c>
      <c r="AC155" s="37">
        <v>2.1550023437429733</v>
      </c>
    </row>
    <row r="156" spans="3:29" ht="15" customHeight="1" x14ac:dyDescent="0.25">
      <c r="C156" s="17"/>
      <c r="D156" s="18" t="s">
        <v>1076</v>
      </c>
      <c r="E156" s="37">
        <v>20.817493771102114</v>
      </c>
      <c r="F156" s="37">
        <v>20.817493771102114</v>
      </c>
      <c r="G156" s="37">
        <v>20.817493771102114</v>
      </c>
      <c r="H156" s="37">
        <v>20.817493771102114</v>
      </c>
      <c r="I156" s="37">
        <v>20.817493771102114</v>
      </c>
      <c r="J156" s="37">
        <v>2.224675471474491</v>
      </c>
      <c r="K156" s="37">
        <v>2.224675471474491</v>
      </c>
      <c r="L156" s="37">
        <v>2.224675471474491</v>
      </c>
      <c r="M156" s="37">
        <v>20.817493771102114</v>
      </c>
      <c r="N156" s="37">
        <v>1.9152292733670917</v>
      </c>
      <c r="O156" s="37">
        <v>20.817493771102114</v>
      </c>
      <c r="P156" s="37">
        <v>20.240671291635802</v>
      </c>
      <c r="Q156" s="37">
        <v>1.9152292733670917</v>
      </c>
      <c r="R156" s="37">
        <v>2.224675471474491</v>
      </c>
      <c r="S156" s="37">
        <v>20.817493771102114</v>
      </c>
      <c r="T156" s="37">
        <v>2.224675471474491</v>
      </c>
      <c r="U156" s="37">
        <v>20.817493771102114</v>
      </c>
      <c r="V156" s="37">
        <v>20.817493771102114</v>
      </c>
      <c r="W156" s="37">
        <v>20.240671291635802</v>
      </c>
      <c r="X156" s="37">
        <v>20.817493771102114</v>
      </c>
      <c r="Y156" s="37">
        <v>21.176833896634673</v>
      </c>
      <c r="Z156" s="37">
        <v>1.9152292733670917</v>
      </c>
      <c r="AA156" s="37">
        <v>2.224675471474491</v>
      </c>
      <c r="AB156" s="37">
        <v>1.9152292733670917</v>
      </c>
      <c r="AC156" s="37">
        <v>1.9152292733670917</v>
      </c>
    </row>
    <row r="157" spans="3:29" ht="15" customHeight="1" x14ac:dyDescent="0.25">
      <c r="C157" s="17"/>
      <c r="D157" s="18" t="s">
        <v>1077</v>
      </c>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row>
    <row r="158" spans="3:29" ht="15" customHeight="1" x14ac:dyDescent="0.25">
      <c r="C158" s="17"/>
      <c r="D158" s="18" t="s">
        <v>1075</v>
      </c>
      <c r="E158" s="37">
        <v>39.664755463600166</v>
      </c>
      <c r="F158" s="37">
        <v>39.664755463600166</v>
      </c>
      <c r="G158" s="37">
        <v>62.8673142194748</v>
      </c>
      <c r="H158" s="37">
        <v>58.51104199886322</v>
      </c>
      <c r="I158" s="37">
        <v>62.8673142194748</v>
      </c>
      <c r="J158" s="37">
        <v>12.976114153861998</v>
      </c>
      <c r="K158" s="37">
        <v>5.8326438069343567</v>
      </c>
      <c r="L158" s="37">
        <v>4.9895986914634705</v>
      </c>
      <c r="M158" s="37">
        <v>39.664755463600166</v>
      </c>
      <c r="N158" s="37">
        <v>3.5925683379173288</v>
      </c>
      <c r="O158" s="37">
        <v>56.96245133876802</v>
      </c>
      <c r="P158" s="37">
        <v>58.541269898414619</v>
      </c>
      <c r="Q158" s="37">
        <v>4.79643315076828</v>
      </c>
      <c r="R158" s="37">
        <v>5.8413222432136536</v>
      </c>
      <c r="S158" s="37">
        <v>65.649850964546204</v>
      </c>
      <c r="T158" s="37">
        <v>4.4775781035423288</v>
      </c>
      <c r="U158" s="37">
        <v>67.623600363731398</v>
      </c>
      <c r="V158" s="37">
        <v>73.172386884689345</v>
      </c>
      <c r="W158" s="37">
        <v>58.541269898414619</v>
      </c>
      <c r="X158" s="37">
        <v>56.96245133876802</v>
      </c>
      <c r="Y158" s="37">
        <v>58.51104199886322</v>
      </c>
      <c r="Z158" s="37">
        <v>3.9275273680686951</v>
      </c>
      <c r="AA158" s="37">
        <v>6.0186377167701712</v>
      </c>
      <c r="AB158" s="37">
        <v>3.1886151432991019</v>
      </c>
      <c r="AC158" s="37">
        <v>4.3593612313270569</v>
      </c>
    </row>
    <row r="159" spans="3:29" ht="15" customHeight="1" x14ac:dyDescent="0.25">
      <c r="C159" s="17"/>
      <c r="D159" s="18" t="s">
        <v>1076</v>
      </c>
      <c r="E159" s="37">
        <v>58.541269898414619</v>
      </c>
      <c r="F159" s="37">
        <v>58.541269898414619</v>
      </c>
      <c r="G159" s="37">
        <v>58.541269898414619</v>
      </c>
      <c r="H159" s="37">
        <v>58.541269898414619</v>
      </c>
      <c r="I159" s="37">
        <v>58.541269898414619</v>
      </c>
      <c r="J159" s="37">
        <v>3.8795825839042672</v>
      </c>
      <c r="K159" s="37">
        <v>3.8795825839042672</v>
      </c>
      <c r="L159" s="37">
        <v>3.8795825839042672</v>
      </c>
      <c r="M159" s="37">
        <v>58.541269898414619</v>
      </c>
      <c r="N159" s="37">
        <v>3.8904336094856271</v>
      </c>
      <c r="O159" s="37">
        <v>58.541269898414619</v>
      </c>
      <c r="P159" s="37">
        <v>56.96245133876802</v>
      </c>
      <c r="Q159" s="37">
        <v>3.8904336094856271</v>
      </c>
      <c r="R159" s="37">
        <v>3.8795825839042672</v>
      </c>
      <c r="S159" s="37">
        <v>58.541269898414619</v>
      </c>
      <c r="T159" s="37">
        <v>3.8795825839042672</v>
      </c>
      <c r="U159" s="37">
        <v>58.541269898414619</v>
      </c>
      <c r="V159" s="37">
        <v>58.541269898414619</v>
      </c>
      <c r="W159" s="37">
        <v>56.96245133876802</v>
      </c>
      <c r="X159" s="37">
        <v>58.541269898414619</v>
      </c>
      <c r="Y159" s="37">
        <v>58.922916054725647</v>
      </c>
      <c r="Z159" s="37">
        <v>3.8904336094856271</v>
      </c>
      <c r="AA159" s="37">
        <v>3.8795825839042672</v>
      </c>
      <c r="AB159" s="37">
        <v>3.8904336094856271</v>
      </c>
      <c r="AC159" s="37">
        <v>3.8904336094856271</v>
      </c>
    </row>
    <row r="160" spans="3:29" ht="15" customHeight="1" x14ac:dyDescent="0.25">
      <c r="C160" s="17"/>
      <c r="D160" s="18" t="s">
        <v>1078</v>
      </c>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row>
    <row r="161" spans="3:31" ht="15" customHeight="1" x14ac:dyDescent="0.25">
      <c r="C161" s="17"/>
      <c r="D161" s="18" t="s">
        <v>1075</v>
      </c>
      <c r="E161" s="37">
        <v>16.97096049785614</v>
      </c>
      <c r="F161" s="37">
        <v>16.97096049785614</v>
      </c>
      <c r="G161" s="37">
        <v>19.438140988349918</v>
      </c>
      <c r="H161" s="37">
        <v>18.336616158485416</v>
      </c>
      <c r="I161" s="37">
        <v>19.438140988349918</v>
      </c>
      <c r="J161" s="37">
        <v>11.996385455131527</v>
      </c>
      <c r="K161" s="37">
        <v>10.226522088050846</v>
      </c>
      <c r="L161" s="37">
        <v>10.579957365989687</v>
      </c>
      <c r="M161" s="37">
        <v>16.97096049785614</v>
      </c>
      <c r="N161" s="37">
        <v>5.3655824065208426</v>
      </c>
      <c r="O161" s="37">
        <v>19.029260277748104</v>
      </c>
      <c r="P161" s="37">
        <v>18.5774165391922</v>
      </c>
      <c r="Q161" s="37">
        <v>7.2487565875053379</v>
      </c>
      <c r="R161" s="37">
        <v>8.7954077124595624</v>
      </c>
      <c r="S161" s="37">
        <v>21.209607720375061</v>
      </c>
      <c r="T161" s="37">
        <v>10.219152569770815</v>
      </c>
      <c r="U161" s="37">
        <v>21.177449822425846</v>
      </c>
      <c r="V161" s="37">
        <v>20.543528199195865</v>
      </c>
      <c r="W161" s="37">
        <v>18.5774165391922</v>
      </c>
      <c r="X161" s="37">
        <v>19.029260277748104</v>
      </c>
      <c r="Y161" s="37">
        <v>18.336616158485416</v>
      </c>
      <c r="Z161" s="37" t="s">
        <v>1130</v>
      </c>
      <c r="AA161" s="37" t="s">
        <v>1130</v>
      </c>
      <c r="AB161" s="37" t="s">
        <v>1130</v>
      </c>
      <c r="AC161" s="37" t="s">
        <v>1130</v>
      </c>
    </row>
    <row r="162" spans="3:31" ht="15" customHeight="1" x14ac:dyDescent="0.25">
      <c r="C162" s="17"/>
      <c r="D162" s="18" t="s">
        <v>1076</v>
      </c>
      <c r="E162" s="37">
        <v>18.5774165391922</v>
      </c>
      <c r="F162" s="37">
        <v>18.5774165391922</v>
      </c>
      <c r="G162" s="37">
        <v>18.5774165391922</v>
      </c>
      <c r="H162" s="37">
        <v>18.5774165391922</v>
      </c>
      <c r="I162" s="37">
        <v>18.5774165391922</v>
      </c>
      <c r="J162" s="37">
        <v>9.1694083809852618</v>
      </c>
      <c r="K162" s="37">
        <v>9.1694083809852618</v>
      </c>
      <c r="L162" s="37">
        <v>9.1694083809852618</v>
      </c>
      <c r="M162" s="37">
        <v>18.5774165391922</v>
      </c>
      <c r="N162" s="37">
        <v>6.2975177168846121</v>
      </c>
      <c r="O162" s="37">
        <v>18.5774165391922</v>
      </c>
      <c r="P162" s="37">
        <v>19.029260277748104</v>
      </c>
      <c r="Q162" s="37">
        <v>6.2994375824928284</v>
      </c>
      <c r="R162" s="37">
        <v>9.1694083809852618</v>
      </c>
      <c r="S162" s="37">
        <v>18.5774165391922</v>
      </c>
      <c r="T162" s="37">
        <v>9.1694083809852618</v>
      </c>
      <c r="U162" s="37">
        <v>18.5774165391922</v>
      </c>
      <c r="V162" s="37">
        <v>18.5774165391922</v>
      </c>
      <c r="W162" s="37">
        <v>19.029260277748104</v>
      </c>
      <c r="X162" s="37">
        <v>18.5774165391922</v>
      </c>
      <c r="Y162" s="37">
        <v>18.512819409370429</v>
      </c>
      <c r="Z162" s="37" t="s">
        <v>1130</v>
      </c>
      <c r="AA162" s="37" t="s">
        <v>1130</v>
      </c>
      <c r="AB162" s="37" t="s">
        <v>1130</v>
      </c>
      <c r="AC162" s="37" t="s">
        <v>1130</v>
      </c>
    </row>
    <row r="163" spans="3:31" ht="15" customHeight="1" x14ac:dyDescent="0.25">
      <c r="C163" s="17"/>
      <c r="D163" s="18" t="s">
        <v>1079</v>
      </c>
      <c r="E163" s="37"/>
      <c r="F163" s="37"/>
      <c r="G163" s="37"/>
      <c r="H163" s="37"/>
      <c r="I163" s="37"/>
      <c r="J163" s="37"/>
      <c r="K163" s="37"/>
      <c r="L163" s="37"/>
      <c r="M163" s="37"/>
      <c r="N163" s="37"/>
      <c r="O163" s="37"/>
      <c r="P163" s="37"/>
      <c r="Q163" s="37"/>
      <c r="R163" s="37"/>
      <c r="S163" s="37"/>
      <c r="T163" s="37"/>
      <c r="U163" s="37"/>
      <c r="V163" s="37"/>
      <c r="W163" s="37"/>
      <c r="X163" s="37"/>
      <c r="Y163" s="37"/>
      <c r="Z163" s="37"/>
      <c r="AA163" s="37"/>
      <c r="AB163" s="37"/>
      <c r="AC163" s="37"/>
    </row>
    <row r="164" spans="3:31" ht="15" customHeight="1" x14ac:dyDescent="0.25">
      <c r="C164" s="17"/>
      <c r="D164" s="18" t="s">
        <v>1075</v>
      </c>
      <c r="E164" s="37">
        <v>14.172151684761053</v>
      </c>
      <c r="F164" s="37">
        <v>14.172151684761053</v>
      </c>
      <c r="G164" s="37">
        <v>16.607778668403629</v>
      </c>
      <c r="H164" s="37">
        <v>16.485013365745544</v>
      </c>
      <c r="I164" s="37">
        <v>16.607778668403629</v>
      </c>
      <c r="J164" s="37">
        <v>9.3916127085685748</v>
      </c>
      <c r="K164" s="37">
        <v>7.7724608778953552</v>
      </c>
      <c r="L164" s="37">
        <v>7.4459812045097369</v>
      </c>
      <c r="M164" s="37">
        <v>14.172151684761053</v>
      </c>
      <c r="N164" s="37">
        <v>5.9985885024070722</v>
      </c>
      <c r="O164" s="37">
        <v>17.595197558403015</v>
      </c>
      <c r="P164" s="37">
        <v>16.811051964759823</v>
      </c>
      <c r="Q164" s="37">
        <v>7.1538278460502633</v>
      </c>
      <c r="R164" s="37">
        <v>7.3154881596565273</v>
      </c>
      <c r="S164" s="37">
        <v>14.347193837165836</v>
      </c>
      <c r="T164" s="37">
        <v>7.1795275807380694</v>
      </c>
      <c r="U164" s="37">
        <v>17.55546867847443</v>
      </c>
      <c r="V164" s="37">
        <v>18.807081580162052</v>
      </c>
      <c r="W164" s="37">
        <v>16.811051964759823</v>
      </c>
      <c r="X164" s="37">
        <v>17.595197558403015</v>
      </c>
      <c r="Y164" s="37">
        <v>16.485013365745544</v>
      </c>
      <c r="Z164" s="37" t="s">
        <v>1130</v>
      </c>
      <c r="AA164" s="37" t="s">
        <v>1130</v>
      </c>
      <c r="AB164" s="37" t="s">
        <v>1130</v>
      </c>
      <c r="AC164" s="37" t="s">
        <v>1130</v>
      </c>
    </row>
    <row r="165" spans="3:31" ht="15" customHeight="1" x14ac:dyDescent="0.25">
      <c r="C165" s="17"/>
      <c r="D165" s="18" t="s">
        <v>1076</v>
      </c>
      <c r="E165" s="37">
        <v>16.811051964759823</v>
      </c>
      <c r="F165" s="37">
        <v>16.811051964759823</v>
      </c>
      <c r="G165" s="37">
        <v>16.811051964759823</v>
      </c>
      <c r="H165" s="37">
        <v>16.811051964759823</v>
      </c>
      <c r="I165" s="37">
        <v>16.811051964759823</v>
      </c>
      <c r="J165" s="37">
        <v>6.1682906746864328</v>
      </c>
      <c r="K165" s="37">
        <v>6.1682906746864328</v>
      </c>
      <c r="L165" s="37">
        <v>6.1682906746864328</v>
      </c>
      <c r="M165" s="37">
        <v>16.811051964759823</v>
      </c>
      <c r="N165" s="37">
        <v>6.1119642853736877</v>
      </c>
      <c r="O165" s="37">
        <v>16.811051964759823</v>
      </c>
      <c r="P165" s="37">
        <v>17.595197558403015</v>
      </c>
      <c r="Q165" s="37">
        <v>6.1119642853736877</v>
      </c>
      <c r="R165" s="37">
        <v>6.1682906746864328</v>
      </c>
      <c r="S165" s="37">
        <v>16.811051964759823</v>
      </c>
      <c r="T165" s="37">
        <v>6.1682906746864328</v>
      </c>
      <c r="U165" s="37">
        <v>16.811051964759823</v>
      </c>
      <c r="V165" s="37">
        <v>16.811051964759823</v>
      </c>
      <c r="W165" s="37">
        <v>17.595197558403015</v>
      </c>
      <c r="X165" s="37">
        <v>16.811051964759823</v>
      </c>
      <c r="Y165" s="37">
        <v>16.5429300069809</v>
      </c>
      <c r="Z165" s="37" t="s">
        <v>1130</v>
      </c>
      <c r="AA165" s="37" t="s">
        <v>1130</v>
      </c>
      <c r="AB165" s="37" t="s">
        <v>1130</v>
      </c>
      <c r="AC165" s="37" t="s">
        <v>1130</v>
      </c>
    </row>
    <row r="166" spans="3:31" ht="15" customHeight="1" x14ac:dyDescent="0.25">
      <c r="C166" s="17"/>
      <c r="D166" s="18" t="s">
        <v>1080</v>
      </c>
      <c r="E166" s="37"/>
      <c r="F166" s="37"/>
      <c r="G166" s="37"/>
      <c r="H166" s="37"/>
      <c r="I166" s="37"/>
      <c r="J166" s="37"/>
      <c r="K166" s="37"/>
      <c r="L166" s="37"/>
      <c r="M166" s="37"/>
      <c r="N166" s="37"/>
      <c r="O166" s="37"/>
      <c r="P166" s="37"/>
      <c r="Q166" s="37"/>
      <c r="R166" s="37"/>
      <c r="S166" s="37"/>
      <c r="T166" s="37"/>
      <c r="U166" s="37"/>
      <c r="V166" s="37"/>
      <c r="W166" s="37"/>
      <c r="X166" s="37"/>
      <c r="Y166" s="37"/>
      <c r="Z166" s="37"/>
      <c r="AA166" s="37"/>
      <c r="AB166" s="37"/>
      <c r="AC166" s="37"/>
    </row>
    <row r="167" spans="3:31" ht="15" customHeight="1" x14ac:dyDescent="0.25">
      <c r="C167" s="17"/>
      <c r="D167" s="25" t="s">
        <v>1075</v>
      </c>
      <c r="E167" s="37"/>
      <c r="F167" s="37"/>
      <c r="G167" s="37"/>
      <c r="H167" s="37"/>
      <c r="I167" s="37"/>
      <c r="J167" s="37"/>
      <c r="K167" s="37"/>
      <c r="L167" s="37"/>
      <c r="M167" s="37"/>
      <c r="N167" s="37"/>
      <c r="O167" s="37"/>
      <c r="P167" s="37"/>
      <c r="Q167" s="37"/>
      <c r="R167" s="37"/>
      <c r="S167" s="37"/>
      <c r="T167" s="37"/>
      <c r="U167" s="37"/>
      <c r="V167" s="37"/>
      <c r="W167" s="37"/>
      <c r="X167" s="37"/>
      <c r="Y167" s="37"/>
      <c r="Z167" s="37"/>
      <c r="AA167" s="37"/>
      <c r="AB167" s="37"/>
      <c r="AC167" s="37"/>
    </row>
    <row r="168" spans="3:31" ht="15" customHeight="1" x14ac:dyDescent="0.25">
      <c r="C168" s="17"/>
      <c r="D168" s="18" t="s">
        <v>14</v>
      </c>
      <c r="E168" s="37" t="s">
        <v>1130</v>
      </c>
      <c r="F168" s="37" t="s">
        <v>1130</v>
      </c>
      <c r="G168" s="37" t="s">
        <v>1130</v>
      </c>
      <c r="H168" s="37" t="s">
        <v>1130</v>
      </c>
      <c r="I168" s="37">
        <v>15.610830566406253</v>
      </c>
      <c r="J168" s="37" t="s">
        <v>1130</v>
      </c>
      <c r="K168" s="37" t="s">
        <v>1130</v>
      </c>
      <c r="L168" s="37" t="s">
        <v>1130</v>
      </c>
      <c r="M168" s="37" t="s">
        <v>1130</v>
      </c>
      <c r="N168" s="37" t="s">
        <v>1130</v>
      </c>
      <c r="O168" s="37">
        <v>18.421357910156257</v>
      </c>
      <c r="P168" s="37">
        <v>17.775796386718749</v>
      </c>
      <c r="Q168" s="37">
        <v>7.2477612304687495</v>
      </c>
      <c r="R168" s="37">
        <v>8.4053745117187475</v>
      </c>
      <c r="S168" s="37">
        <v>2.9679331054687501</v>
      </c>
      <c r="T168" s="37">
        <v>8.2652211914062477</v>
      </c>
      <c r="U168" s="37">
        <v>14.909239746093755</v>
      </c>
      <c r="V168" s="37">
        <v>15.730526855468751</v>
      </c>
      <c r="W168" s="37">
        <v>16.206509277343756</v>
      </c>
      <c r="X168" s="37">
        <v>16.423211425781254</v>
      </c>
      <c r="Y168" s="37">
        <v>18.144585449218752</v>
      </c>
      <c r="Z168" s="37">
        <v>4.3840043945312503</v>
      </c>
      <c r="AA168" s="37">
        <v>8.6241635742187537</v>
      </c>
      <c r="AB168" s="37">
        <v>3.7163120117187503</v>
      </c>
      <c r="AC168" s="37">
        <v>5.3244536132812508</v>
      </c>
    </row>
    <row r="169" spans="3:31" ht="15" customHeight="1" x14ac:dyDescent="0.25">
      <c r="C169" s="17"/>
      <c r="D169" s="18" t="s">
        <v>21</v>
      </c>
      <c r="E169" s="37">
        <v>14.097127441406254</v>
      </c>
      <c r="F169" s="37">
        <v>13.342554199218753</v>
      </c>
      <c r="G169" s="37">
        <v>15.309170410156248</v>
      </c>
      <c r="H169" s="37">
        <v>14.941687011718752</v>
      </c>
      <c r="I169" s="37">
        <v>15.309170410156248</v>
      </c>
      <c r="J169" s="37">
        <v>9.8018823242187487</v>
      </c>
      <c r="K169" s="37">
        <v>8.609911621093751</v>
      </c>
      <c r="L169" s="37">
        <v>7.8746733398437536</v>
      </c>
      <c r="M169" s="37">
        <v>13.412839355468753</v>
      </c>
      <c r="N169" s="37">
        <v>7.1096645507812539</v>
      </c>
      <c r="O169" s="37">
        <v>14.983900878906248</v>
      </c>
      <c r="P169" s="37">
        <v>14.611519042968752</v>
      </c>
      <c r="Q169" s="37">
        <v>8.0630883789062509</v>
      </c>
      <c r="R169" s="37">
        <v>8.1460151367187503</v>
      </c>
      <c r="S169" s="37">
        <v>9.4341176757812519</v>
      </c>
      <c r="T169" s="37" t="s">
        <v>1130</v>
      </c>
      <c r="U169" s="37">
        <v>14.909239746093755</v>
      </c>
      <c r="V169" s="37">
        <v>15.730526855468751</v>
      </c>
      <c r="W169" s="37" t="s">
        <v>1130</v>
      </c>
      <c r="X169" s="37" t="s">
        <v>1130</v>
      </c>
      <c r="Y169" s="37" t="s">
        <v>1130</v>
      </c>
      <c r="Z169" s="37">
        <v>4.3840043945312503</v>
      </c>
      <c r="AA169" s="37">
        <v>8.6241635742187537</v>
      </c>
      <c r="AB169" s="37">
        <v>3.7163120117187503</v>
      </c>
      <c r="AC169" s="37">
        <v>5.3244536132812508</v>
      </c>
    </row>
    <row r="170" spans="3:31" ht="15" customHeight="1" x14ac:dyDescent="0.25">
      <c r="C170" s="17"/>
      <c r="D170" s="25" t="s">
        <v>1076</v>
      </c>
      <c r="E170" s="37"/>
      <c r="F170" s="37"/>
      <c r="G170" s="37"/>
      <c r="H170" s="37"/>
      <c r="I170" s="37"/>
      <c r="J170" s="37"/>
      <c r="K170" s="37"/>
      <c r="L170" s="37"/>
      <c r="M170" s="37"/>
      <c r="N170" s="37"/>
      <c r="O170" s="37"/>
      <c r="P170" s="37"/>
      <c r="Q170" s="37"/>
      <c r="R170" s="37"/>
      <c r="S170" s="37"/>
      <c r="T170" s="37"/>
      <c r="U170" s="37"/>
      <c r="V170" s="37"/>
      <c r="W170" s="37"/>
      <c r="X170" s="37"/>
      <c r="Y170" s="37"/>
      <c r="Z170" s="37"/>
      <c r="AA170" s="37"/>
      <c r="AB170" s="37"/>
      <c r="AC170" s="37"/>
    </row>
    <row r="171" spans="3:31" ht="15" customHeight="1" x14ac:dyDescent="0.25">
      <c r="C171" s="17"/>
      <c r="D171" s="18" t="s">
        <v>14</v>
      </c>
      <c r="E171" s="37" t="s">
        <v>1130</v>
      </c>
      <c r="F171" s="37">
        <v>14.90637255859375</v>
      </c>
      <c r="G171" s="37">
        <v>13.384665527343747</v>
      </c>
      <c r="H171" s="37">
        <v>11.130598144531252</v>
      </c>
      <c r="I171" s="37">
        <v>13.961351074218753</v>
      </c>
      <c r="J171" s="37" t="s">
        <v>1130</v>
      </c>
      <c r="K171" s="37" t="s">
        <v>1130</v>
      </c>
      <c r="L171" s="37" t="s">
        <v>1130</v>
      </c>
      <c r="M171" s="37">
        <v>17.064836425781248</v>
      </c>
      <c r="N171" s="37">
        <v>5.9974926757812508</v>
      </c>
      <c r="O171" s="37">
        <v>17.775796386718749</v>
      </c>
      <c r="P171" s="37">
        <v>18.421357910156257</v>
      </c>
      <c r="Q171" s="37">
        <v>5.9680639648437506</v>
      </c>
      <c r="R171" s="37">
        <v>6.9260170898437519</v>
      </c>
      <c r="S171" s="37">
        <v>11.754048339843752</v>
      </c>
      <c r="T171" s="37">
        <v>7.336949707031251</v>
      </c>
      <c r="U171" s="37">
        <v>12.576834472656252</v>
      </c>
      <c r="V171" s="37">
        <v>13.57893701171875</v>
      </c>
      <c r="W171" s="37">
        <v>16.552139160156244</v>
      </c>
      <c r="X171" s="37">
        <v>16.090103027343755</v>
      </c>
      <c r="Y171" s="37">
        <v>18.241600097656253</v>
      </c>
      <c r="Z171" s="37">
        <v>5.8183461914062509</v>
      </c>
      <c r="AA171" s="37">
        <v>8.2794194335937465</v>
      </c>
      <c r="AB171" s="37">
        <v>5.3622094726562501</v>
      </c>
      <c r="AC171" s="37">
        <v>4.9130014648437514</v>
      </c>
    </row>
    <row r="172" spans="3:31" ht="15" customHeight="1" x14ac:dyDescent="0.25">
      <c r="C172" s="17"/>
      <c r="D172" s="18" t="s">
        <v>21</v>
      </c>
      <c r="E172" s="37">
        <v>15.428378417968759</v>
      </c>
      <c r="F172" s="37">
        <v>14.492865722656251</v>
      </c>
      <c r="G172" s="37">
        <v>14.611519042968752</v>
      </c>
      <c r="H172" s="37">
        <v>14.611519042968752</v>
      </c>
      <c r="I172" s="37">
        <v>14.611519042968752</v>
      </c>
      <c r="J172" s="37">
        <v>6.9332280273437501</v>
      </c>
      <c r="K172" s="37">
        <v>7.01406884765625</v>
      </c>
      <c r="L172" s="37">
        <v>7.01406884765625</v>
      </c>
      <c r="M172" s="37">
        <v>14.572689941406248</v>
      </c>
      <c r="N172" s="37">
        <v>6.7177905273437517</v>
      </c>
      <c r="O172" s="37">
        <v>14.611519042968752</v>
      </c>
      <c r="P172" s="37">
        <v>14.983900878906248</v>
      </c>
      <c r="Q172" s="37">
        <v>6.7177905273437517</v>
      </c>
      <c r="R172" s="37">
        <v>7.01406884765625</v>
      </c>
      <c r="S172" s="37">
        <v>14.611519042968752</v>
      </c>
      <c r="T172" s="37" t="s">
        <v>1130</v>
      </c>
      <c r="U172" s="37">
        <v>12.576834472656252</v>
      </c>
      <c r="V172" s="37">
        <v>13.57893701171875</v>
      </c>
      <c r="W172" s="37" t="s">
        <v>1130</v>
      </c>
      <c r="X172" s="37" t="s">
        <v>1130</v>
      </c>
      <c r="Y172" s="37" t="s">
        <v>1130</v>
      </c>
      <c r="Z172" s="37">
        <v>5.8183461914062509</v>
      </c>
      <c r="AA172" s="37">
        <v>8.2794194335937465</v>
      </c>
      <c r="AB172" s="37">
        <v>5.3622094726562501</v>
      </c>
      <c r="AC172" s="37">
        <v>4.9130014648437514</v>
      </c>
    </row>
    <row r="173" spans="3:31" ht="15" customHeight="1" x14ac:dyDescent="0.25">
      <c r="C173" s="20"/>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row>
    <row r="174" spans="3:31" s="106" customFormat="1" ht="15" customHeight="1" x14ac:dyDescent="0.25">
      <c r="C174" s="104">
        <v>8</v>
      </c>
      <c r="D174" s="171" t="s">
        <v>1597</v>
      </c>
      <c r="E174" s="105">
        <v>0</v>
      </c>
      <c r="F174" s="105">
        <v>0</v>
      </c>
      <c r="G174" s="105">
        <v>0</v>
      </c>
      <c r="H174" s="105">
        <v>0</v>
      </c>
      <c r="I174" s="105">
        <v>0</v>
      </c>
      <c r="J174" s="105">
        <v>0</v>
      </c>
      <c r="K174" s="105">
        <v>0</v>
      </c>
      <c r="L174" s="105">
        <v>0</v>
      </c>
      <c r="M174" s="105">
        <v>0</v>
      </c>
      <c r="N174" s="105">
        <v>0</v>
      </c>
      <c r="O174" s="105">
        <v>0</v>
      </c>
      <c r="P174" s="105">
        <v>0</v>
      </c>
      <c r="Q174" s="105">
        <v>0</v>
      </c>
      <c r="R174" s="105">
        <v>0</v>
      </c>
      <c r="S174" s="105">
        <v>0</v>
      </c>
      <c r="T174" s="105">
        <v>0</v>
      </c>
      <c r="U174" s="105">
        <v>0</v>
      </c>
      <c r="V174" s="105">
        <v>0</v>
      </c>
      <c r="W174" s="105">
        <v>0</v>
      </c>
      <c r="X174" s="105">
        <v>0</v>
      </c>
      <c r="Y174" s="105">
        <v>0</v>
      </c>
      <c r="Z174" s="105">
        <v>0</v>
      </c>
      <c r="AA174" s="105">
        <v>0</v>
      </c>
      <c r="AB174" s="105">
        <v>0</v>
      </c>
      <c r="AC174" s="105">
        <v>0</v>
      </c>
    </row>
    <row r="175" spans="3:31" s="106" customFormat="1" ht="15" customHeight="1" x14ac:dyDescent="0.25">
      <c r="C175" s="104">
        <v>9</v>
      </c>
      <c r="D175" s="171" t="s">
        <v>1596</v>
      </c>
      <c r="E175" s="186">
        <v>4.3254581200000003E-3</v>
      </c>
      <c r="F175" s="186">
        <v>0.25083236309630391</v>
      </c>
      <c r="G175" s="186">
        <v>8.1505939765401395E-2</v>
      </c>
      <c r="H175" s="186">
        <v>0.23234935548509233</v>
      </c>
      <c r="I175" s="186">
        <v>6.0870337450000339E-2</v>
      </c>
      <c r="J175" s="186">
        <v>3.9546240851000124E-3</v>
      </c>
      <c r="K175" s="186">
        <v>1.3567873940000004E-2</v>
      </c>
      <c r="L175" s="186">
        <v>1.0011019929999988E-2</v>
      </c>
      <c r="M175" s="186">
        <v>6.3922410000000004E-5</v>
      </c>
      <c r="N175" s="186">
        <v>0.14976667437999996</v>
      </c>
      <c r="O175" s="186">
        <v>3.5881004599999954E-3</v>
      </c>
      <c r="P175" s="186">
        <v>7.944037210000001E-3</v>
      </c>
      <c r="Q175" s="186">
        <v>5.7424009309999982E-2</v>
      </c>
      <c r="R175" s="186">
        <v>0.15938133087000073</v>
      </c>
      <c r="S175" s="186">
        <v>6.1778268067999974E-3</v>
      </c>
      <c r="T175" s="186">
        <v>1.4256697590000002E-2</v>
      </c>
      <c r="U175" s="186">
        <v>0.59363823256051063</v>
      </c>
      <c r="V175" s="186">
        <v>7.8685261140999576E-3</v>
      </c>
      <c r="W175" s="186">
        <v>2.1647185499999999E-3</v>
      </c>
      <c r="X175" s="186">
        <v>2.1318843099999998E-3</v>
      </c>
      <c r="Y175" s="186">
        <v>2.1361722399999999E-3</v>
      </c>
      <c r="Z175" s="186">
        <v>1.2085110599999991E-3</v>
      </c>
      <c r="AA175" s="186">
        <v>5.8382948050000147E-2</v>
      </c>
      <c r="AB175" s="186">
        <v>5.1109826000000004E-2</v>
      </c>
      <c r="AC175" s="186">
        <v>1.6405986999999997E-2</v>
      </c>
      <c r="AE175" s="187"/>
    </row>
    <row r="176" spans="3:31" s="106" customFormat="1" ht="15" customHeight="1" x14ac:dyDescent="0.25">
      <c r="C176" s="104">
        <v>10</v>
      </c>
      <c r="D176" s="171" t="s">
        <v>1595</v>
      </c>
      <c r="E176" s="105">
        <v>0</v>
      </c>
      <c r="F176" s="105">
        <v>0</v>
      </c>
      <c r="G176" s="105">
        <v>0</v>
      </c>
      <c r="H176" s="105">
        <v>3.8646058490000001</v>
      </c>
      <c r="I176" s="105">
        <v>1.7879613089999999</v>
      </c>
      <c r="J176" s="105">
        <v>0</v>
      </c>
      <c r="K176" s="105">
        <v>5.0121200679999998</v>
      </c>
      <c r="L176" s="105">
        <v>0</v>
      </c>
      <c r="M176" s="105">
        <v>0.2021</v>
      </c>
      <c r="N176" s="105">
        <v>1194.5931</v>
      </c>
      <c r="O176" s="105">
        <v>0.57972052099999993</v>
      </c>
      <c r="P176" s="105">
        <v>0.58307642299999984</v>
      </c>
      <c r="Q176" s="105">
        <v>125.18104369300001</v>
      </c>
      <c r="R176" s="105">
        <v>293.88768829300005</v>
      </c>
      <c r="S176" s="105">
        <v>0.56050826099999995</v>
      </c>
      <c r="T176" s="105">
        <v>0</v>
      </c>
      <c r="U176" s="105">
        <v>0</v>
      </c>
      <c r="V176" s="105">
        <v>0</v>
      </c>
      <c r="W176" s="105">
        <v>8.9685427920000009</v>
      </c>
      <c r="X176" s="105">
        <v>0.67508701900000001</v>
      </c>
      <c r="Y176" s="105">
        <v>0.25918770299999999</v>
      </c>
      <c r="Z176" s="105">
        <v>6.2723784730000007</v>
      </c>
      <c r="AA176" s="105">
        <v>25.165779309999998</v>
      </c>
      <c r="AB176" s="105">
        <v>0</v>
      </c>
      <c r="AC176" s="105">
        <v>0</v>
      </c>
      <c r="AE176" s="187"/>
    </row>
    <row r="177" spans="3:29" ht="15" customHeight="1" x14ac:dyDescent="0.25">
      <c r="C177" s="27"/>
      <c r="D177" s="28"/>
      <c r="E177" s="28"/>
      <c r="F177" s="28"/>
      <c r="G177" s="28"/>
      <c r="H177" s="28"/>
      <c r="I177" s="28"/>
      <c r="J177" s="28"/>
      <c r="K177" s="28"/>
      <c r="L177" s="28"/>
      <c r="M177" s="28"/>
      <c r="N177" s="28"/>
      <c r="O177" s="28"/>
      <c r="P177" s="28"/>
      <c r="Q177" s="28"/>
      <c r="R177" s="28"/>
      <c r="S177" s="28"/>
      <c r="T177" s="28"/>
      <c r="U177" s="28"/>
      <c r="V177" s="28"/>
      <c r="W177" s="28"/>
      <c r="X177" s="28"/>
      <c r="Y177" s="28"/>
      <c r="Z177" s="28"/>
      <c r="AA177" s="28"/>
      <c r="AB177" s="28"/>
      <c r="AC177" s="28"/>
    </row>
    <row r="178" spans="3:29" ht="15" customHeight="1" x14ac:dyDescent="0.25">
      <c r="C178" s="29" t="s">
        <v>1081</v>
      </c>
      <c r="D178" s="28" t="s">
        <v>1082</v>
      </c>
      <c r="E178" s="28"/>
      <c r="F178" s="28"/>
      <c r="G178" s="28"/>
      <c r="H178" s="28"/>
      <c r="I178" s="28"/>
      <c r="J178" s="28"/>
      <c r="K178" s="28"/>
      <c r="L178" s="28"/>
      <c r="M178" s="28"/>
      <c r="N178" s="28"/>
      <c r="O178" s="28"/>
      <c r="P178" s="28"/>
      <c r="Q178" s="28"/>
      <c r="R178" s="28"/>
      <c r="S178" s="28"/>
      <c r="T178" s="28"/>
      <c r="U178" s="28"/>
      <c r="V178" s="28"/>
      <c r="W178" s="28"/>
      <c r="X178" s="28"/>
      <c r="Y178" s="28"/>
      <c r="Z178" s="28"/>
      <c r="AA178" s="28"/>
      <c r="AB178" s="28"/>
      <c r="AC178" s="28"/>
    </row>
    <row r="179" spans="3:29" ht="15" customHeight="1" x14ac:dyDescent="0.25">
      <c r="C179" s="28"/>
      <c r="D179" s="203" t="s">
        <v>1746</v>
      </c>
      <c r="E179" s="28"/>
      <c r="F179" s="28"/>
      <c r="G179" s="28"/>
      <c r="H179" s="28"/>
      <c r="I179" s="28"/>
      <c r="J179" s="28"/>
      <c r="K179" s="28"/>
      <c r="L179" s="28"/>
      <c r="M179" s="28"/>
      <c r="N179" s="28"/>
      <c r="O179" s="28"/>
      <c r="P179" s="28"/>
      <c r="Q179" s="28"/>
      <c r="R179" s="28"/>
      <c r="S179" s="28"/>
      <c r="T179" s="28"/>
      <c r="U179" s="28"/>
      <c r="V179" s="28"/>
      <c r="W179" s="28"/>
      <c r="X179" s="28"/>
      <c r="Y179" s="28"/>
      <c r="Z179" s="28"/>
      <c r="AA179" s="28"/>
      <c r="AB179" s="28"/>
      <c r="AC179" s="28"/>
    </row>
    <row r="180" spans="3:29" ht="15" customHeight="1" x14ac:dyDescent="0.25">
      <c r="C180" s="28"/>
      <c r="D180" s="203" t="s">
        <v>1747</v>
      </c>
      <c r="E180" s="28"/>
      <c r="F180" s="28"/>
      <c r="G180" s="28"/>
      <c r="H180" s="28"/>
      <c r="I180" s="28"/>
      <c r="J180" s="28"/>
      <c r="K180" s="28"/>
      <c r="L180" s="28"/>
      <c r="M180" s="28"/>
      <c r="N180" s="28"/>
      <c r="O180" s="28"/>
      <c r="P180" s="28"/>
      <c r="Q180" s="28"/>
      <c r="R180" s="28"/>
      <c r="S180" s="28"/>
      <c r="T180" s="28"/>
      <c r="U180" s="28"/>
      <c r="V180" s="28"/>
      <c r="W180" s="28"/>
      <c r="X180" s="28"/>
      <c r="Y180" s="28"/>
      <c r="Z180" s="28"/>
      <c r="AA180" s="28"/>
      <c r="AB180" s="28"/>
      <c r="AC180" s="28"/>
    </row>
    <row r="183" spans="3:29" ht="15" customHeight="1" x14ac:dyDescent="0.25">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row>
    <row r="184" spans="3:29" ht="15" customHeight="1" x14ac:dyDescent="0.25">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row>
    <row r="185" spans="3:29" ht="15" customHeight="1" x14ac:dyDescent="0.25">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row>
  </sheetData>
  <conditionalFormatting sqref="E124:AC126">
    <cfRule type="cellIs" dxfId="5" priority="7" operator="equal">
      <formula>0</formula>
    </cfRule>
    <cfRule type="cellIs" dxfId="4" priority="8" operator="between">
      <formula>0.005</formula>
      <formula>-0.005</formula>
    </cfRule>
  </conditionalFormatting>
  <conditionalFormatting sqref="E116:AC121 E124:AC126 E174:AC176">
    <cfRule type="cellIs" dxfId="3" priority="5" operator="equal">
      <formula>0</formula>
    </cfRule>
    <cfRule type="cellIs" dxfId="2" priority="6" operator="between">
      <formula>-0.005</formula>
      <formula>0.005</formula>
    </cfRule>
  </conditionalFormatting>
  <pageMargins left="0.7" right="0.7" top="0.75" bottom="0.75" header="0.3" footer="0.3"/>
  <pageSetup scale="1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W115"/>
  <sheetViews>
    <sheetView workbookViewId="0">
      <pane ySplit="2" topLeftCell="A97" activePane="bottomLeft" state="frozen"/>
      <selection activeCell="A4" sqref="A4"/>
      <selection pane="bottomLeft" activeCell="A4" sqref="A4"/>
    </sheetView>
  </sheetViews>
  <sheetFormatPr defaultColWidth="8.7109375" defaultRowHeight="15" customHeight="1" x14ac:dyDescent="0.25"/>
  <cols>
    <col min="1" max="1" width="10.42578125" style="75" bestFit="1" customWidth="1"/>
    <col min="2" max="2" width="8.7109375" style="75"/>
    <col min="3" max="3" width="8.7109375" style="75" customWidth="1"/>
    <col min="4" max="7" width="10.7109375" style="75" customWidth="1"/>
    <col min="8" max="10" width="8.7109375" style="75" customWidth="1"/>
    <col min="11" max="11" width="8.7109375" style="76" customWidth="1"/>
    <col min="12" max="12" width="8.7109375" style="68" customWidth="1"/>
    <col min="13" max="13" width="8.7109375" style="68"/>
    <col min="14" max="19" width="8.7109375" style="68" customWidth="1"/>
    <col min="20" max="20" width="12.140625" style="68" bestFit="1" customWidth="1"/>
    <col min="21" max="26" width="8.7109375" style="68"/>
    <col min="27" max="29" width="8.7109375" style="68" customWidth="1"/>
    <col min="30" max="31" width="8.7109375" style="68"/>
    <col min="32" max="40" width="8.7109375" style="68" customWidth="1"/>
    <col min="41" max="16384" width="8.7109375" style="68"/>
  </cols>
  <sheetData>
    <row r="1" spans="1:49" x14ac:dyDescent="0.25">
      <c r="L1" s="1" t="s">
        <v>548</v>
      </c>
      <c r="M1" s="1" t="s">
        <v>1711</v>
      </c>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73"/>
      <c r="AW1" s="173"/>
    </row>
    <row r="2" spans="1:49" x14ac:dyDescent="0.25">
      <c r="A2" s="66" t="s">
        <v>582</v>
      </c>
      <c r="B2" s="66" t="s">
        <v>576</v>
      </c>
      <c r="C2" s="66" t="s">
        <v>560</v>
      </c>
      <c r="D2" s="66" t="s">
        <v>549</v>
      </c>
      <c r="E2" s="66" t="s">
        <v>1245</v>
      </c>
      <c r="F2" s="66" t="s">
        <v>554</v>
      </c>
      <c r="G2" s="66" t="s">
        <v>623</v>
      </c>
      <c r="H2" s="66" t="s">
        <v>550</v>
      </c>
      <c r="I2" s="66" t="s">
        <v>1662</v>
      </c>
      <c r="J2" s="66" t="s">
        <v>1663</v>
      </c>
      <c r="K2" s="77" t="s">
        <v>561</v>
      </c>
      <c r="L2" s="1" t="s">
        <v>1604</v>
      </c>
      <c r="M2" s="1" t="s">
        <v>1605</v>
      </c>
      <c r="N2" s="1" t="s">
        <v>1606</v>
      </c>
      <c r="O2" s="1" t="s">
        <v>1607</v>
      </c>
      <c r="P2" s="1" t="s">
        <v>1608</v>
      </c>
      <c r="Q2" s="1" t="s">
        <v>1609</v>
      </c>
      <c r="R2" s="1" t="s">
        <v>1610</v>
      </c>
      <c r="S2" s="1" t="s">
        <v>1611</v>
      </c>
      <c r="T2" s="1" t="s">
        <v>1612</v>
      </c>
      <c r="U2" s="1" t="s">
        <v>1613</v>
      </c>
      <c r="V2" s="1" t="s">
        <v>1614</v>
      </c>
      <c r="W2" s="1" t="s">
        <v>1615</v>
      </c>
      <c r="X2" s="1" t="s">
        <v>1616</v>
      </c>
      <c r="Y2" s="1" t="s">
        <v>1617</v>
      </c>
      <c r="Z2" s="1" t="s">
        <v>1618</v>
      </c>
      <c r="AA2" s="1" t="s">
        <v>1619</v>
      </c>
      <c r="AB2" s="1" t="s">
        <v>1620</v>
      </c>
      <c r="AC2" s="1" t="s">
        <v>1621</v>
      </c>
      <c r="AD2" s="1" t="s">
        <v>1622</v>
      </c>
      <c r="AE2" s="1" t="s">
        <v>1623</v>
      </c>
      <c r="AF2" s="1" t="s">
        <v>1624</v>
      </c>
      <c r="AG2" s="1" t="s">
        <v>1625</v>
      </c>
      <c r="AH2" s="1" t="s">
        <v>1626</v>
      </c>
      <c r="AI2" s="1" t="s">
        <v>1627</v>
      </c>
      <c r="AJ2" s="1" t="s">
        <v>1628</v>
      </c>
      <c r="AK2" s="1" t="s">
        <v>1629</v>
      </c>
      <c r="AL2" s="1" t="s">
        <v>1630</v>
      </c>
      <c r="AM2" s="1" t="s">
        <v>1631</v>
      </c>
      <c r="AN2" s="1" t="s">
        <v>1632</v>
      </c>
      <c r="AO2" s="1" t="s">
        <v>1633</v>
      </c>
      <c r="AP2" s="1" t="s">
        <v>1634</v>
      </c>
      <c r="AQ2" s="1" t="s">
        <v>1635</v>
      </c>
      <c r="AR2" s="1" t="s">
        <v>1636</v>
      </c>
      <c r="AS2" s="1" t="s">
        <v>1637</v>
      </c>
      <c r="AT2" s="1" t="s">
        <v>1638</v>
      </c>
      <c r="AU2" s="1" t="s">
        <v>1639</v>
      </c>
      <c r="AV2" s="173" t="s">
        <v>1640</v>
      </c>
      <c r="AW2" s="173" t="s">
        <v>1641</v>
      </c>
    </row>
    <row r="3" spans="1:49" x14ac:dyDescent="0.25">
      <c r="A3" s="75" t="str">
        <f>M3&amp;B3</f>
        <v>LDUSTFRG</v>
      </c>
      <c r="B3" s="75" t="str">
        <f>VLOOKUP(L3,'Scheme master'!A:M,13,0)</f>
        <v>RG</v>
      </c>
      <c r="C3" s="75">
        <f>VLOOKUP(M3,'Scheme master'!D:L,8,0)</f>
        <v>1000</v>
      </c>
      <c r="D3" s="78">
        <f>(O3+E3)*C3/10000000</f>
        <v>56.048336999999997</v>
      </c>
      <c r="E3" s="78">
        <f>SUMIF('CHY rollback'!A:A,L3,'CHY rollback'!G:G)</f>
        <v>0</v>
      </c>
      <c r="F3" s="78">
        <f>P3/10000000</f>
        <v>60.145328522</v>
      </c>
      <c r="G3" s="89">
        <f>IF(O3&lt;=0,0,S3)</f>
        <v>1073.0975000000001</v>
      </c>
      <c r="H3" s="78">
        <f t="shared" ref="H3:H34" si="0">SUMIF(M:M,M3,F:F)-R3/10000000</f>
        <v>0</v>
      </c>
      <c r="I3" s="78">
        <f>SUMIFS(TB!E:E,TB!H:H,M3,TB!F:F,"AUM")</f>
        <v>-90.150878617000018</v>
      </c>
      <c r="J3" s="78">
        <f>(SUMIF(M:M,M3,F:F)+I3)*10000000</f>
        <v>-1.4210854715202004E-7</v>
      </c>
      <c r="K3" s="76" t="str">
        <f>VLOOKUP(M3,'Scheme master'!D:L,9,0)</f>
        <v>Live</v>
      </c>
      <c r="L3" s="1" t="s">
        <v>1215</v>
      </c>
      <c r="M3" s="1" t="s">
        <v>995</v>
      </c>
      <c r="N3" s="1" t="s">
        <v>36</v>
      </c>
      <c r="O3" s="2">
        <v>560483.37</v>
      </c>
      <c r="P3" s="2">
        <v>601453285.22000003</v>
      </c>
      <c r="Q3" s="2">
        <v>1073.0974680301401</v>
      </c>
      <c r="R3" s="2">
        <v>901508786.16999996</v>
      </c>
      <c r="S3" s="2">
        <v>1073.0975000000001</v>
      </c>
      <c r="T3" s="3">
        <v>44469</v>
      </c>
      <c r="U3" s="1">
        <v>147770</v>
      </c>
      <c r="V3" s="1" t="s">
        <v>1216</v>
      </c>
      <c r="W3" s="1">
        <v>181</v>
      </c>
      <c r="X3" s="1"/>
      <c r="Y3" s="1">
        <v>1000</v>
      </c>
      <c r="Z3" s="1" t="s">
        <v>54</v>
      </c>
      <c r="AA3" s="2">
        <v>1073.0975000000001</v>
      </c>
      <c r="AB3" s="2">
        <v>1073.0975000000001</v>
      </c>
      <c r="AC3" s="2">
        <v>113192</v>
      </c>
      <c r="AD3" s="1" t="s">
        <v>997</v>
      </c>
      <c r="AE3" s="1" t="s">
        <v>73</v>
      </c>
      <c r="AF3" s="3">
        <v>44468</v>
      </c>
      <c r="AG3" s="2">
        <v>1072.992</v>
      </c>
      <c r="AH3" s="2">
        <v>1072.9919692006201</v>
      </c>
      <c r="AI3" s="2">
        <v>0.1055</v>
      </c>
      <c r="AJ3" s="2">
        <v>9.832319346276E-3</v>
      </c>
      <c r="AK3" s="2">
        <v>3.5888</v>
      </c>
      <c r="AL3" s="2">
        <v>0.10549882951790999</v>
      </c>
      <c r="AM3" s="2">
        <v>9.8322105426850003E-3</v>
      </c>
      <c r="AN3" s="2">
        <v>3.5888</v>
      </c>
      <c r="AO3" s="1" t="s">
        <v>1207</v>
      </c>
      <c r="AP3" s="1" t="s">
        <v>1208</v>
      </c>
      <c r="AQ3" s="1"/>
      <c r="AR3" s="1" t="s">
        <v>42</v>
      </c>
      <c r="AS3" s="1"/>
      <c r="AT3" s="1"/>
      <c r="AU3" s="1"/>
      <c r="AV3" s="173">
        <v>30</v>
      </c>
      <c r="AW3" s="173" t="s">
        <v>648</v>
      </c>
    </row>
    <row r="4" spans="1:49" x14ac:dyDescent="0.25">
      <c r="A4" s="75" t="str">
        <f t="shared" ref="A4:A67" si="1">M4&amp;B4</f>
        <v>LDUSTFRDM</v>
      </c>
      <c r="B4" s="75" t="str">
        <f>VLOOKUP(L4,'Scheme master'!A:M,13,0)</f>
        <v>RDM</v>
      </c>
      <c r="C4" s="75">
        <f>VLOOKUP(M4,'Scheme master'!D:L,8,0)</f>
        <v>1000</v>
      </c>
      <c r="D4" s="78">
        <f t="shared" ref="D4:D67" si="2">(O4+E4)*C4/10000000</f>
        <v>0.1923899</v>
      </c>
      <c r="E4" s="78">
        <f>SUMIF('CHY rollback'!A:A,L4,'CHY rollback'!G:G)</f>
        <v>0</v>
      </c>
      <c r="F4" s="78">
        <f t="shared" ref="F4:F67" si="3">P4/10000000</f>
        <v>0.20645464699999999</v>
      </c>
      <c r="G4" s="89">
        <f t="shared" ref="G4:G67" si="4">IF(O4&lt;=0,0,S4)</f>
        <v>1073.1053999999999</v>
      </c>
      <c r="H4" s="78">
        <f t="shared" si="0"/>
        <v>0</v>
      </c>
      <c r="I4" s="78">
        <f>SUMIFS(TB!E:E,TB!H:H,M4,TB!F:F,"AUM")</f>
        <v>-90.150878617000018</v>
      </c>
      <c r="J4" s="78">
        <f t="shared" ref="J4:J67" si="5">(SUMIF(M:M,M4,F:F)+I4)*10000000</f>
        <v>-1.4210854715202004E-7</v>
      </c>
      <c r="K4" s="76" t="str">
        <f>VLOOKUP(M4,'Scheme master'!D:L,9,0)</f>
        <v>Live</v>
      </c>
      <c r="L4" s="1" t="s">
        <v>1217</v>
      </c>
      <c r="M4" s="1" t="s">
        <v>995</v>
      </c>
      <c r="N4" s="1" t="s">
        <v>161</v>
      </c>
      <c r="O4" s="2">
        <v>1923.8989999999999</v>
      </c>
      <c r="P4" s="2">
        <v>2064546.47</v>
      </c>
      <c r="Q4" s="2">
        <v>1073.10543328938</v>
      </c>
      <c r="R4" s="2">
        <v>901508786.16999996</v>
      </c>
      <c r="S4" s="2">
        <v>1073.1053999999999</v>
      </c>
      <c r="T4" s="3">
        <v>44469</v>
      </c>
      <c r="U4" s="1">
        <v>147768</v>
      </c>
      <c r="V4" s="1" t="s">
        <v>1218</v>
      </c>
      <c r="W4" s="1">
        <v>181</v>
      </c>
      <c r="X4" s="1"/>
      <c r="Y4" s="1">
        <v>1000</v>
      </c>
      <c r="Z4" s="1" t="s">
        <v>54</v>
      </c>
      <c r="AA4" s="2">
        <v>1073.1053999999999</v>
      </c>
      <c r="AB4" s="2">
        <v>1073.1053999999999</v>
      </c>
      <c r="AC4" s="2">
        <v>113195</v>
      </c>
      <c r="AD4" s="1" t="s">
        <v>997</v>
      </c>
      <c r="AE4" s="1" t="s">
        <v>1696</v>
      </c>
      <c r="AF4" s="3">
        <v>44468</v>
      </c>
      <c r="AG4" s="2">
        <v>1072.9999</v>
      </c>
      <c r="AH4" s="2">
        <v>1072.9999443837701</v>
      </c>
      <c r="AI4" s="2">
        <v>0.1055</v>
      </c>
      <c r="AJ4" s="2">
        <v>9.8322469554750005E-3</v>
      </c>
      <c r="AK4" s="2">
        <v>3.5888</v>
      </c>
      <c r="AL4" s="2">
        <v>0.10548890560264</v>
      </c>
      <c r="AM4" s="2">
        <v>9.8312125881069995E-3</v>
      </c>
      <c r="AN4" s="2">
        <v>3.5884</v>
      </c>
      <c r="AO4" s="1" t="s">
        <v>1207</v>
      </c>
      <c r="AP4" s="1" t="s">
        <v>1208</v>
      </c>
      <c r="AQ4" s="1"/>
      <c r="AR4" s="1" t="s">
        <v>42</v>
      </c>
      <c r="AS4" s="1"/>
      <c r="AT4" s="1"/>
      <c r="AU4" s="1"/>
      <c r="AV4" s="173">
        <v>30</v>
      </c>
      <c r="AW4" s="173" t="s">
        <v>648</v>
      </c>
    </row>
    <row r="5" spans="1:49" x14ac:dyDescent="0.25">
      <c r="A5" s="75" t="str">
        <f t="shared" si="1"/>
        <v>LDUSTFRDW</v>
      </c>
      <c r="B5" s="75" t="str">
        <f>VLOOKUP(L5,'Scheme master'!A:M,13,0)</f>
        <v>RDW</v>
      </c>
      <c r="C5" s="75">
        <f>VLOOKUP(M5,'Scheme master'!D:L,8,0)</f>
        <v>1000</v>
      </c>
      <c r="D5" s="78">
        <f t="shared" si="2"/>
        <v>1.0474E-3</v>
      </c>
      <c r="E5" s="78">
        <f>SUMIF('CHY rollback'!A:A,L5,'CHY rollback'!G:G)</f>
        <v>0</v>
      </c>
      <c r="F5" s="78">
        <f t="shared" si="3"/>
        <v>1.056962E-3</v>
      </c>
      <c r="G5" s="89">
        <f t="shared" si="4"/>
        <v>1009.1292999999999</v>
      </c>
      <c r="H5" s="78">
        <f t="shared" si="0"/>
        <v>0</v>
      </c>
      <c r="I5" s="78">
        <f>SUMIFS(TB!E:E,TB!H:H,M5,TB!F:F,"AUM")</f>
        <v>-90.150878617000018</v>
      </c>
      <c r="J5" s="78">
        <f t="shared" si="5"/>
        <v>-1.4210854715202004E-7</v>
      </c>
      <c r="K5" s="76" t="str">
        <f>VLOOKUP(M5,'Scheme master'!D:L,9,0)</f>
        <v>Live</v>
      </c>
      <c r="L5" s="1" t="s">
        <v>1219</v>
      </c>
      <c r="M5" s="1" t="s">
        <v>995</v>
      </c>
      <c r="N5" s="1" t="s">
        <v>167</v>
      </c>
      <c r="O5" s="2">
        <v>10.474</v>
      </c>
      <c r="P5" s="2">
        <v>10569.62</v>
      </c>
      <c r="Q5" s="2">
        <v>1009.12927248425</v>
      </c>
      <c r="R5" s="2">
        <v>901508786.16999996</v>
      </c>
      <c r="S5" s="2">
        <v>1009.1292999999999</v>
      </c>
      <c r="T5" s="3">
        <v>44469</v>
      </c>
      <c r="U5" s="1">
        <v>147767</v>
      </c>
      <c r="V5" s="1" t="s">
        <v>1220</v>
      </c>
      <c r="W5" s="1">
        <v>181</v>
      </c>
      <c r="X5" s="1"/>
      <c r="Y5" s="1">
        <v>1000</v>
      </c>
      <c r="Z5" s="1" t="s">
        <v>54</v>
      </c>
      <c r="AA5" s="2">
        <v>1009.1292999999999</v>
      </c>
      <c r="AB5" s="2">
        <v>1009.1292999999999</v>
      </c>
      <c r="AC5" s="2">
        <v>113193</v>
      </c>
      <c r="AD5" s="1" t="s">
        <v>997</v>
      </c>
      <c r="AE5" s="1" t="s">
        <v>1697</v>
      </c>
      <c r="AF5" s="3">
        <v>44468</v>
      </c>
      <c r="AG5" s="2">
        <v>1009.03</v>
      </c>
      <c r="AH5" s="2">
        <v>1009.02997899561</v>
      </c>
      <c r="AI5" s="2">
        <v>9.9299999999999999E-2</v>
      </c>
      <c r="AJ5" s="2">
        <v>9.841134554968E-3</v>
      </c>
      <c r="AK5" s="2">
        <v>3.5920000000000001</v>
      </c>
      <c r="AL5" s="2">
        <v>9.9293488638539998E-2</v>
      </c>
      <c r="AM5" s="2">
        <v>9.8404894508059993E-3</v>
      </c>
      <c r="AN5" s="2">
        <v>3.5918000000000001</v>
      </c>
      <c r="AO5" s="1" t="s">
        <v>1207</v>
      </c>
      <c r="AP5" s="1" t="s">
        <v>1208</v>
      </c>
      <c r="AQ5" s="1"/>
      <c r="AR5" s="1" t="s">
        <v>42</v>
      </c>
      <c r="AS5" s="1"/>
      <c r="AT5" s="1"/>
      <c r="AU5" s="1"/>
      <c r="AV5" s="173">
        <v>30</v>
      </c>
      <c r="AW5" s="173" t="s">
        <v>648</v>
      </c>
    </row>
    <row r="6" spans="1:49" x14ac:dyDescent="0.25">
      <c r="A6" s="75" t="str">
        <f t="shared" si="1"/>
        <v>LDUSTFDDW</v>
      </c>
      <c r="B6" s="75" t="str">
        <f>VLOOKUP(L6,'Scheme master'!A:M,13,0)</f>
        <v>DDW</v>
      </c>
      <c r="C6" s="75">
        <f>VLOOKUP(M6,'Scheme master'!D:L,8,0)</f>
        <v>1000</v>
      </c>
      <c r="D6" s="78">
        <f t="shared" si="2"/>
        <v>5.7419999999999997E-4</v>
      </c>
      <c r="E6" s="78">
        <f>SUMIF('CHY rollback'!A:A,L6,'CHY rollback'!G:G)</f>
        <v>0</v>
      </c>
      <c r="F6" s="78">
        <f t="shared" si="3"/>
        <v>5.7927E-4</v>
      </c>
      <c r="G6" s="89">
        <f t="shared" si="4"/>
        <v>1008.8297</v>
      </c>
      <c r="H6" s="78">
        <f t="shared" si="0"/>
        <v>0</v>
      </c>
      <c r="I6" s="78">
        <f>SUMIFS(TB!E:E,TB!H:H,M6,TB!F:F,"AUM")</f>
        <v>-90.150878617000018</v>
      </c>
      <c r="J6" s="78">
        <f t="shared" si="5"/>
        <v>-1.4210854715202004E-7</v>
      </c>
      <c r="K6" s="76" t="str">
        <f>VLOOKUP(M6,'Scheme master'!D:L,9,0)</f>
        <v>Live</v>
      </c>
      <c r="L6" s="1" t="s">
        <v>1221</v>
      </c>
      <c r="M6" s="1" t="s">
        <v>995</v>
      </c>
      <c r="N6" s="1" t="s">
        <v>173</v>
      </c>
      <c r="O6" s="2">
        <v>5.742</v>
      </c>
      <c r="P6" s="2">
        <v>5792.7</v>
      </c>
      <c r="Q6" s="2">
        <v>1008.82967607106</v>
      </c>
      <c r="R6" s="2">
        <v>901508786.16999996</v>
      </c>
      <c r="S6" s="2">
        <v>1008.8297</v>
      </c>
      <c r="T6" s="3">
        <v>44469</v>
      </c>
      <c r="U6" s="1">
        <v>147769</v>
      </c>
      <c r="V6" s="1" t="s">
        <v>1222</v>
      </c>
      <c r="W6" s="1">
        <v>181</v>
      </c>
      <c r="X6" s="1"/>
      <c r="Y6" s="1">
        <v>1000</v>
      </c>
      <c r="Z6" s="1" t="s">
        <v>54</v>
      </c>
      <c r="AA6" s="2">
        <v>1008.8297</v>
      </c>
      <c r="AB6" s="2">
        <v>1008.8297</v>
      </c>
      <c r="AC6" s="2">
        <v>113197</v>
      </c>
      <c r="AD6" s="1" t="s">
        <v>997</v>
      </c>
      <c r="AE6" s="1" t="s">
        <v>1698</v>
      </c>
      <c r="AF6" s="3">
        <v>44468</v>
      </c>
      <c r="AG6" s="2">
        <v>1008.7234</v>
      </c>
      <c r="AH6" s="2">
        <v>1008.7234413096501</v>
      </c>
      <c r="AI6" s="2">
        <v>0.10630000000000001</v>
      </c>
      <c r="AJ6" s="2">
        <v>1.0538072181135E-2</v>
      </c>
      <c r="AK6" s="2">
        <v>3.8464</v>
      </c>
      <c r="AL6" s="2">
        <v>0.10623476140717</v>
      </c>
      <c r="AM6" s="2">
        <v>1.0531604308634E-2</v>
      </c>
      <c r="AN6" s="2">
        <v>3.8439999999999999</v>
      </c>
      <c r="AO6" s="1" t="s">
        <v>1207</v>
      </c>
      <c r="AP6" s="1" t="s">
        <v>1208</v>
      </c>
      <c r="AQ6" s="1"/>
      <c r="AR6" s="1" t="s">
        <v>41</v>
      </c>
      <c r="AS6" s="1"/>
      <c r="AT6" s="1"/>
      <c r="AU6" s="1"/>
      <c r="AV6" s="173">
        <v>30</v>
      </c>
      <c r="AW6" s="173" t="s">
        <v>648</v>
      </c>
    </row>
    <row r="7" spans="1:49" x14ac:dyDescent="0.25">
      <c r="A7" s="75" t="str">
        <f t="shared" si="1"/>
        <v>LDSAPFRDW</v>
      </c>
      <c r="B7" s="75" t="str">
        <f>VLOOKUP(L7,'Scheme master'!A:M,13,0)</f>
        <v>RDW</v>
      </c>
      <c r="C7" s="75">
        <f>VLOOKUP(M7,'Scheme master'!D:L,8,0)</f>
        <v>10</v>
      </c>
      <c r="D7" s="78">
        <f t="shared" si="2"/>
        <v>1.5675007029999999</v>
      </c>
      <c r="E7" s="78">
        <f>SUMIF('CHY rollback'!A:A,L7,'CHY rollback'!G:G)</f>
        <v>0</v>
      </c>
      <c r="F7" s="78">
        <f t="shared" si="3"/>
        <v>1.7175694940000001</v>
      </c>
      <c r="G7" s="89">
        <f t="shared" si="4"/>
        <v>10.9574</v>
      </c>
      <c r="H7" s="78">
        <f t="shared" si="0"/>
        <v>0</v>
      </c>
      <c r="I7" s="78">
        <f>SUMIFS(TB!E:E,TB!H:H,M7,TB!F:F,"AUM")</f>
        <v>-1526.8646045989994</v>
      </c>
      <c r="J7" s="78">
        <f t="shared" si="5"/>
        <v>-9.993073035730049E-3</v>
      </c>
      <c r="K7" s="76" t="str">
        <f>VLOOKUP(M7,'Scheme master'!D:L,9,0)</f>
        <v>Live</v>
      </c>
      <c r="L7" s="1" t="s">
        <v>248</v>
      </c>
      <c r="M7" s="1" t="s">
        <v>222</v>
      </c>
      <c r="N7" s="1" t="s">
        <v>167</v>
      </c>
      <c r="O7" s="2">
        <v>1567500.703</v>
      </c>
      <c r="P7" s="2">
        <v>17175694.940000001</v>
      </c>
      <c r="Q7" s="2">
        <v>10.9573762277286</v>
      </c>
      <c r="R7" s="2">
        <v>15268646045.98</v>
      </c>
      <c r="S7" s="2">
        <v>10.9574</v>
      </c>
      <c r="T7" s="3">
        <v>44469</v>
      </c>
      <c r="U7" s="1">
        <v>111675</v>
      </c>
      <c r="V7" s="1" t="s">
        <v>249</v>
      </c>
      <c r="W7" s="1">
        <v>40</v>
      </c>
      <c r="X7" s="1" t="s">
        <v>250</v>
      </c>
      <c r="Y7" s="1">
        <v>10</v>
      </c>
      <c r="Z7" s="1" t="s">
        <v>54</v>
      </c>
      <c r="AA7" s="2">
        <v>10.9574</v>
      </c>
      <c r="AB7" s="2">
        <v>10.9574</v>
      </c>
      <c r="AC7" s="2">
        <v>84279</v>
      </c>
      <c r="AD7" s="1" t="s">
        <v>225</v>
      </c>
      <c r="AE7" s="1" t="s">
        <v>1697</v>
      </c>
      <c r="AF7" s="3">
        <v>44468</v>
      </c>
      <c r="AG7" s="2">
        <v>10.9559</v>
      </c>
      <c r="AH7" s="2">
        <v>10.9558752906027</v>
      </c>
      <c r="AI7" s="2">
        <v>1.5E-3</v>
      </c>
      <c r="AJ7" s="2">
        <v>1.3691253114760001E-2</v>
      </c>
      <c r="AK7" s="2">
        <v>4.9973000000000001</v>
      </c>
      <c r="AL7" s="2">
        <v>1.5009371259E-3</v>
      </c>
      <c r="AM7" s="2">
        <v>1.3699837631297E-2</v>
      </c>
      <c r="AN7" s="2">
        <v>5.0004</v>
      </c>
      <c r="AO7" s="1" t="s">
        <v>225</v>
      </c>
      <c r="AP7" s="1" t="s">
        <v>226</v>
      </c>
      <c r="AQ7" s="1"/>
      <c r="AR7" s="1" t="s">
        <v>42</v>
      </c>
      <c r="AS7" s="1" t="s">
        <v>251</v>
      </c>
      <c r="AT7" s="1"/>
      <c r="AU7" s="1"/>
      <c r="AV7" s="173">
        <v>30</v>
      </c>
      <c r="AW7" s="173" t="s">
        <v>648</v>
      </c>
    </row>
    <row r="8" spans="1:49" x14ac:dyDescent="0.25">
      <c r="A8" s="75" t="str">
        <f t="shared" si="1"/>
        <v>LDSAPFDDW</v>
      </c>
      <c r="B8" s="75" t="str">
        <f>VLOOKUP(L8,'Scheme master'!A:M,13,0)</f>
        <v>DDW</v>
      </c>
      <c r="C8" s="75">
        <f>VLOOKUP(M8,'Scheme master'!D:L,8,0)</f>
        <v>10</v>
      </c>
      <c r="D8" s="78">
        <f t="shared" si="2"/>
        <v>5.0901440000000004E-3</v>
      </c>
      <c r="E8" s="78">
        <f>SUMIF('CHY rollback'!A:A,L8,'CHY rollback'!G:G)</f>
        <v>0</v>
      </c>
      <c r="F8" s="78">
        <f t="shared" si="3"/>
        <v>5.9965089999999997E-3</v>
      </c>
      <c r="G8" s="89">
        <f t="shared" si="4"/>
        <v>11.7806</v>
      </c>
      <c r="H8" s="78">
        <f t="shared" si="0"/>
        <v>0</v>
      </c>
      <c r="I8" s="78">
        <f>SUMIFS(TB!E:E,TB!H:H,M8,TB!F:F,"AUM")</f>
        <v>-1526.8646045989994</v>
      </c>
      <c r="J8" s="78">
        <f t="shared" si="5"/>
        <v>-9.993073035730049E-3</v>
      </c>
      <c r="K8" s="76" t="str">
        <f>VLOOKUP(M8,'Scheme master'!D:L,9,0)</f>
        <v>Live</v>
      </c>
      <c r="L8" s="1" t="s">
        <v>252</v>
      </c>
      <c r="M8" s="1" t="s">
        <v>222</v>
      </c>
      <c r="N8" s="1" t="s">
        <v>173</v>
      </c>
      <c r="O8" s="2">
        <v>5090.1440000000002</v>
      </c>
      <c r="P8" s="2">
        <v>59965.09</v>
      </c>
      <c r="Q8" s="2">
        <v>11.7806274242929</v>
      </c>
      <c r="R8" s="2">
        <v>15268646045.98</v>
      </c>
      <c r="S8" s="2">
        <v>11.7806</v>
      </c>
      <c r="T8" s="3">
        <v>44469</v>
      </c>
      <c r="U8" s="1">
        <v>120318</v>
      </c>
      <c r="V8" s="1" t="s">
        <v>253</v>
      </c>
      <c r="W8" s="1">
        <v>40</v>
      </c>
      <c r="X8" s="1" t="s">
        <v>254</v>
      </c>
      <c r="Y8" s="1">
        <v>10</v>
      </c>
      <c r="Z8" s="1" t="s">
        <v>54</v>
      </c>
      <c r="AA8" s="2">
        <v>11.7806</v>
      </c>
      <c r="AB8" s="2">
        <v>11.7806</v>
      </c>
      <c r="AC8" s="2">
        <v>84283</v>
      </c>
      <c r="AD8" s="1" t="s">
        <v>225</v>
      </c>
      <c r="AE8" s="1" t="s">
        <v>1698</v>
      </c>
      <c r="AF8" s="3">
        <v>44468</v>
      </c>
      <c r="AG8" s="2">
        <v>11.7788</v>
      </c>
      <c r="AH8" s="2">
        <v>11.7788455493597</v>
      </c>
      <c r="AI8" s="2">
        <v>1.8E-3</v>
      </c>
      <c r="AJ8" s="2">
        <v>1.5281692532346E-2</v>
      </c>
      <c r="AK8" s="2">
        <v>5.5777999999999999</v>
      </c>
      <c r="AL8" s="2">
        <v>1.7818749332100001E-3</v>
      </c>
      <c r="AM8" s="2">
        <v>1.5127755311358E-2</v>
      </c>
      <c r="AN8" s="2">
        <v>5.5216000000000003</v>
      </c>
      <c r="AO8" s="1" t="s">
        <v>225</v>
      </c>
      <c r="AP8" s="1" t="s">
        <v>226</v>
      </c>
      <c r="AQ8" s="1"/>
      <c r="AR8" s="1" t="s">
        <v>41</v>
      </c>
      <c r="AS8" s="1" t="s">
        <v>255</v>
      </c>
      <c r="AT8" s="1"/>
      <c r="AU8" s="1"/>
      <c r="AV8" s="173">
        <v>30</v>
      </c>
      <c r="AW8" s="173" t="s">
        <v>648</v>
      </c>
    </row>
    <row r="9" spans="1:49" x14ac:dyDescent="0.25">
      <c r="A9" s="75" t="str">
        <f t="shared" si="1"/>
        <v>LDSTDFDD</v>
      </c>
      <c r="B9" s="75" t="str">
        <f>VLOOKUP(L9,'Scheme master'!A:M,13,0)</f>
        <v>DD</v>
      </c>
      <c r="C9" s="75">
        <f>VLOOKUP(M9,'Scheme master'!D:L,8,0)</f>
        <v>10</v>
      </c>
      <c r="D9" s="78">
        <f t="shared" si="2"/>
        <v>0.121107441</v>
      </c>
      <c r="E9" s="78">
        <f>SUMIF('CHY rollback'!A:A,L9,'CHY rollback'!G:G)</f>
        <v>0</v>
      </c>
      <c r="F9" s="78">
        <f t="shared" si="3"/>
        <v>0.148952577</v>
      </c>
      <c r="G9" s="89">
        <f t="shared" si="4"/>
        <v>12.299200000000001</v>
      </c>
      <c r="H9" s="78">
        <f t="shared" si="0"/>
        <v>0</v>
      </c>
      <c r="I9" s="78">
        <f>SUMIFS(TB!E:E,TB!H:H,M9,TB!F:F,"AUM")</f>
        <v>-397.01081880400005</v>
      </c>
      <c r="J9" s="78">
        <f t="shared" si="5"/>
        <v>9.9993258118047379E-3</v>
      </c>
      <c r="K9" s="76" t="str">
        <f>VLOOKUP(M9,'Scheme master'!D:L,9,0)</f>
        <v>Live</v>
      </c>
      <c r="L9" s="1" t="s">
        <v>256</v>
      </c>
      <c r="M9" s="1" t="s">
        <v>257</v>
      </c>
      <c r="N9" s="1" t="s">
        <v>51</v>
      </c>
      <c r="O9" s="2">
        <v>121107.44099999999</v>
      </c>
      <c r="P9" s="2">
        <v>1489525.77</v>
      </c>
      <c r="Q9" s="2">
        <v>12.2992093442054</v>
      </c>
      <c r="R9" s="2">
        <v>3970108188.0500002</v>
      </c>
      <c r="S9" s="2">
        <v>12.299200000000001</v>
      </c>
      <c r="T9" s="3">
        <v>44469</v>
      </c>
      <c r="U9" s="1">
        <v>145953</v>
      </c>
      <c r="V9" s="1" t="s">
        <v>258</v>
      </c>
      <c r="W9" s="1">
        <v>179</v>
      </c>
      <c r="X9" s="1"/>
      <c r="Y9" s="1">
        <v>10</v>
      </c>
      <c r="Z9" s="1" t="s">
        <v>54</v>
      </c>
      <c r="AA9" s="2">
        <v>12.299200000000001</v>
      </c>
      <c r="AB9" s="2">
        <v>12.299200000000001</v>
      </c>
      <c r="AC9" s="2">
        <v>102833</v>
      </c>
      <c r="AD9" s="1" t="s">
        <v>259</v>
      </c>
      <c r="AE9" s="1" t="s">
        <v>1699</v>
      </c>
      <c r="AF9" s="3">
        <v>44468</v>
      </c>
      <c r="AG9" s="2">
        <v>12.2994</v>
      </c>
      <c r="AH9" s="2">
        <v>12.2993708536869</v>
      </c>
      <c r="AI9" s="2">
        <v>-2.0000000000000001E-4</v>
      </c>
      <c r="AJ9" s="2">
        <v>-1.626095581898E-3</v>
      </c>
      <c r="AK9" s="2">
        <v>-0.59350000000000003</v>
      </c>
      <c r="AL9" s="2">
        <v>-1.6150948148E-4</v>
      </c>
      <c r="AM9" s="2">
        <v>-1.3131523831689999E-3</v>
      </c>
      <c r="AN9" s="2">
        <v>-0.4793</v>
      </c>
      <c r="AO9" s="1" t="s">
        <v>259</v>
      </c>
      <c r="AP9" s="1" t="s">
        <v>260</v>
      </c>
      <c r="AQ9" s="1"/>
      <c r="AR9" s="1" t="s">
        <v>41</v>
      </c>
      <c r="AS9" s="1"/>
      <c r="AT9" s="1"/>
      <c r="AU9" s="1"/>
      <c r="AV9" s="173">
        <v>30</v>
      </c>
      <c r="AW9" s="173" t="s">
        <v>648</v>
      </c>
    </row>
    <row r="10" spans="1:49" x14ac:dyDescent="0.25">
      <c r="A10" s="75" t="str">
        <f t="shared" si="1"/>
        <v>LDSTDFDG</v>
      </c>
      <c r="B10" s="75" t="str">
        <f>VLOOKUP(L10,'Scheme master'!A:M,13,0)</f>
        <v>DG</v>
      </c>
      <c r="C10" s="75">
        <f>VLOOKUP(M10,'Scheme master'!D:L,8,0)</f>
        <v>10</v>
      </c>
      <c r="D10" s="78">
        <f t="shared" si="2"/>
        <v>95.274203823999997</v>
      </c>
      <c r="E10" s="78">
        <f>SUMIF('CHY rollback'!A:A,L10,'CHY rollback'!G:G)</f>
        <v>0</v>
      </c>
      <c r="F10" s="78">
        <f t="shared" si="3"/>
        <v>117.179537646</v>
      </c>
      <c r="G10" s="89">
        <f t="shared" si="4"/>
        <v>12.299200000000001</v>
      </c>
      <c r="H10" s="78">
        <f t="shared" si="0"/>
        <v>0</v>
      </c>
      <c r="I10" s="78">
        <f>SUMIFS(TB!E:E,TB!H:H,M10,TB!F:F,"AUM")</f>
        <v>-397.01081880400005</v>
      </c>
      <c r="J10" s="78">
        <f t="shared" si="5"/>
        <v>9.9993258118047379E-3</v>
      </c>
      <c r="K10" s="76" t="str">
        <f>VLOOKUP(M10,'Scheme master'!D:L,9,0)</f>
        <v>Live</v>
      </c>
      <c r="L10" s="1" t="s">
        <v>261</v>
      </c>
      <c r="M10" s="1" t="s">
        <v>257</v>
      </c>
      <c r="N10" s="1" t="s">
        <v>60</v>
      </c>
      <c r="O10" s="2">
        <v>95274203.824000001</v>
      </c>
      <c r="P10" s="2">
        <v>1171795376.46</v>
      </c>
      <c r="Q10" s="2">
        <v>12.2991883366946</v>
      </c>
      <c r="R10" s="2">
        <v>3970108188.0500002</v>
      </c>
      <c r="S10" s="2">
        <v>12.299200000000001</v>
      </c>
      <c r="T10" s="3">
        <v>44469</v>
      </c>
      <c r="U10" s="1">
        <v>145954</v>
      </c>
      <c r="V10" s="1" t="s">
        <v>262</v>
      </c>
      <c r="W10" s="1">
        <v>179</v>
      </c>
      <c r="X10" s="1"/>
      <c r="Y10" s="1">
        <v>10</v>
      </c>
      <c r="Z10" s="1" t="s">
        <v>54</v>
      </c>
      <c r="AA10" s="2">
        <v>12.299200000000001</v>
      </c>
      <c r="AB10" s="2">
        <v>12.299200000000001</v>
      </c>
      <c r="AC10" s="2">
        <v>102834</v>
      </c>
      <c r="AD10" s="1" t="s">
        <v>259</v>
      </c>
      <c r="AE10" s="1" t="s">
        <v>63</v>
      </c>
      <c r="AF10" s="3">
        <v>44468</v>
      </c>
      <c r="AG10" s="2">
        <v>12.2994</v>
      </c>
      <c r="AH10" s="2">
        <v>12.2994487054009</v>
      </c>
      <c r="AI10" s="2">
        <v>-2.0000000000000001E-4</v>
      </c>
      <c r="AJ10" s="2">
        <v>-1.626095581898E-3</v>
      </c>
      <c r="AK10" s="2">
        <v>-0.59350000000000003</v>
      </c>
      <c r="AL10" s="2">
        <v>-2.6036870639000001E-4</v>
      </c>
      <c r="AM10" s="2">
        <v>-2.1169136326869998E-3</v>
      </c>
      <c r="AN10" s="2">
        <v>-0.77270000000000005</v>
      </c>
      <c r="AO10" s="1" t="s">
        <v>259</v>
      </c>
      <c r="AP10" s="1" t="s">
        <v>260</v>
      </c>
      <c r="AQ10" s="1"/>
      <c r="AR10" s="1" t="s">
        <v>41</v>
      </c>
      <c r="AS10" s="1"/>
      <c r="AT10" s="1"/>
      <c r="AU10" s="1"/>
      <c r="AV10" s="173">
        <v>30</v>
      </c>
      <c r="AW10" s="173" t="s">
        <v>648</v>
      </c>
    </row>
    <row r="11" spans="1:49" x14ac:dyDescent="0.25">
      <c r="A11" s="75" t="str">
        <f t="shared" si="1"/>
        <v>LDSTDFRD</v>
      </c>
      <c r="B11" s="75" t="str">
        <f>VLOOKUP(L11,'Scheme master'!A:M,13,0)</f>
        <v>RD</v>
      </c>
      <c r="C11" s="75">
        <f>VLOOKUP(M11,'Scheme master'!D:L,8,0)</f>
        <v>10</v>
      </c>
      <c r="D11" s="78">
        <f t="shared" si="2"/>
        <v>0.20095014300000003</v>
      </c>
      <c r="E11" s="78">
        <f>SUMIF('CHY rollback'!A:A,L11,'CHY rollback'!G:G)</f>
        <v>0</v>
      </c>
      <c r="F11" s="78">
        <f t="shared" si="3"/>
        <v>0.24031933999999999</v>
      </c>
      <c r="G11" s="89">
        <f t="shared" si="4"/>
        <v>11.959199999999999</v>
      </c>
      <c r="H11" s="78">
        <f t="shared" si="0"/>
        <v>0</v>
      </c>
      <c r="I11" s="78">
        <f>SUMIFS(TB!E:E,TB!H:H,M11,TB!F:F,"AUM")</f>
        <v>-397.01081880400005</v>
      </c>
      <c r="J11" s="78">
        <f t="shared" si="5"/>
        <v>9.9993258118047379E-3</v>
      </c>
      <c r="K11" s="76" t="str">
        <f>VLOOKUP(M11,'Scheme master'!D:L,9,0)</f>
        <v>Live</v>
      </c>
      <c r="L11" s="1" t="s">
        <v>263</v>
      </c>
      <c r="M11" s="1" t="s">
        <v>257</v>
      </c>
      <c r="N11" s="1" t="s">
        <v>35</v>
      </c>
      <c r="O11" s="2">
        <v>200950.14300000001</v>
      </c>
      <c r="P11" s="2">
        <v>2403193.4</v>
      </c>
      <c r="Q11" s="2">
        <v>11.959152474950001</v>
      </c>
      <c r="R11" s="2">
        <v>3970108188.0500002</v>
      </c>
      <c r="S11" s="2">
        <v>11.959199999999999</v>
      </c>
      <c r="T11" s="3">
        <v>44469</v>
      </c>
      <c r="U11" s="1">
        <v>145951</v>
      </c>
      <c r="V11" s="1" t="s">
        <v>264</v>
      </c>
      <c r="W11" s="1">
        <v>179</v>
      </c>
      <c r="X11" s="1"/>
      <c r="Y11" s="1">
        <v>10</v>
      </c>
      <c r="Z11" s="1" t="s">
        <v>54</v>
      </c>
      <c r="AA11" s="2">
        <v>11.959199999999999</v>
      </c>
      <c r="AB11" s="2">
        <v>11.959199999999999</v>
      </c>
      <c r="AC11" s="2">
        <v>102831</v>
      </c>
      <c r="AD11" s="1" t="s">
        <v>259</v>
      </c>
      <c r="AE11" s="1" t="s">
        <v>1700</v>
      </c>
      <c r="AF11" s="3">
        <v>44468</v>
      </c>
      <c r="AG11" s="2">
        <v>11.9598</v>
      </c>
      <c r="AH11" s="2">
        <v>11.9597508323246</v>
      </c>
      <c r="AI11" s="2">
        <v>-5.9999999999999995E-4</v>
      </c>
      <c r="AJ11" s="2">
        <v>-5.016806301108E-3</v>
      </c>
      <c r="AK11" s="2">
        <v>-1.8310999999999999</v>
      </c>
      <c r="AL11" s="2">
        <v>-5.9835737464E-4</v>
      </c>
      <c r="AM11" s="2">
        <v>-5.0030923137859996E-3</v>
      </c>
      <c r="AN11" s="2">
        <v>-1.8261000000000001</v>
      </c>
      <c r="AO11" s="1" t="s">
        <v>259</v>
      </c>
      <c r="AP11" s="1" t="s">
        <v>260</v>
      </c>
      <c r="AQ11" s="1"/>
      <c r="AR11" s="1" t="s">
        <v>42</v>
      </c>
      <c r="AS11" s="1"/>
      <c r="AT11" s="1"/>
      <c r="AU11" s="1"/>
      <c r="AV11" s="173">
        <v>30</v>
      </c>
      <c r="AW11" s="173" t="s">
        <v>648</v>
      </c>
    </row>
    <row r="12" spans="1:49" x14ac:dyDescent="0.25">
      <c r="A12" s="75" t="str">
        <f t="shared" si="1"/>
        <v>LDSTDFRG</v>
      </c>
      <c r="B12" s="75" t="str">
        <f>VLOOKUP(L12,'Scheme master'!A:M,13,0)</f>
        <v>RG</v>
      </c>
      <c r="C12" s="75">
        <f>VLOOKUP(M12,'Scheme master'!D:L,8,0)</f>
        <v>10</v>
      </c>
      <c r="D12" s="78">
        <f t="shared" si="2"/>
        <v>233.66339298600002</v>
      </c>
      <c r="E12" s="78">
        <f>SUMIF('CHY rollback'!A:A,L12,'CHY rollback'!G:G)</f>
        <v>0</v>
      </c>
      <c r="F12" s="78">
        <f t="shared" si="3"/>
        <v>279.44200924199998</v>
      </c>
      <c r="G12" s="89">
        <f t="shared" si="4"/>
        <v>11.959199999999999</v>
      </c>
      <c r="H12" s="78">
        <f t="shared" si="0"/>
        <v>0</v>
      </c>
      <c r="I12" s="78">
        <f>SUMIFS(TB!E:E,TB!H:H,M12,TB!F:F,"AUM")</f>
        <v>-397.01081880400005</v>
      </c>
      <c r="J12" s="78">
        <f t="shared" si="5"/>
        <v>9.9993258118047379E-3</v>
      </c>
      <c r="K12" s="76" t="str">
        <f>VLOOKUP(M12,'Scheme master'!D:L,9,0)</f>
        <v>Live</v>
      </c>
      <c r="L12" s="1" t="s">
        <v>265</v>
      </c>
      <c r="M12" s="1" t="s">
        <v>257</v>
      </c>
      <c r="N12" s="1" t="s">
        <v>36</v>
      </c>
      <c r="O12" s="2">
        <v>233663392.986</v>
      </c>
      <c r="P12" s="2">
        <v>2794420092.4200001</v>
      </c>
      <c r="Q12" s="2">
        <v>11.959169370563</v>
      </c>
      <c r="R12" s="2">
        <v>3970108188.0500002</v>
      </c>
      <c r="S12" s="2">
        <v>11.959199999999999</v>
      </c>
      <c r="T12" s="3">
        <v>44469</v>
      </c>
      <c r="U12" s="1">
        <v>145952</v>
      </c>
      <c r="V12" s="1" t="s">
        <v>266</v>
      </c>
      <c r="W12" s="1">
        <v>179</v>
      </c>
      <c r="X12" s="1"/>
      <c r="Y12" s="1">
        <v>10</v>
      </c>
      <c r="Z12" s="1" t="s">
        <v>54</v>
      </c>
      <c r="AA12" s="2">
        <v>11.959199999999999</v>
      </c>
      <c r="AB12" s="2">
        <v>11.959199999999999</v>
      </c>
      <c r="AC12" s="2">
        <v>102832</v>
      </c>
      <c r="AD12" s="1" t="s">
        <v>259</v>
      </c>
      <c r="AE12" s="1" t="s">
        <v>73</v>
      </c>
      <c r="AF12" s="3">
        <v>44468</v>
      </c>
      <c r="AG12" s="2">
        <v>11.9598</v>
      </c>
      <c r="AH12" s="2">
        <v>11.959772198822799</v>
      </c>
      <c r="AI12" s="2">
        <v>-5.9999999999999995E-4</v>
      </c>
      <c r="AJ12" s="2">
        <v>-5.016806301108E-3</v>
      </c>
      <c r="AK12" s="2">
        <v>-1.8310999999999999</v>
      </c>
      <c r="AL12" s="2">
        <v>-6.028282598E-4</v>
      </c>
      <c r="AM12" s="2">
        <v>-5.0404660705770004E-3</v>
      </c>
      <c r="AN12" s="2">
        <v>-1.8398000000000001</v>
      </c>
      <c r="AO12" s="1" t="s">
        <v>259</v>
      </c>
      <c r="AP12" s="1" t="s">
        <v>260</v>
      </c>
      <c r="AQ12" s="1"/>
      <c r="AR12" s="1" t="s">
        <v>42</v>
      </c>
      <c r="AS12" s="1"/>
      <c r="AT12" s="1"/>
      <c r="AU12" s="1"/>
      <c r="AV12" s="173">
        <v>30</v>
      </c>
      <c r="AW12" s="173" t="s">
        <v>648</v>
      </c>
    </row>
    <row r="13" spans="1:49" x14ac:dyDescent="0.25">
      <c r="A13" s="75" t="str">
        <f t="shared" si="1"/>
        <v>LDUSTFDDD</v>
      </c>
      <c r="B13" s="75" t="str">
        <f>VLOOKUP(L13,'Scheme master'!A:M,13,0)</f>
        <v>DDD</v>
      </c>
      <c r="C13" s="75">
        <f>VLOOKUP(M13,'Scheme master'!D:L,8,0)</f>
        <v>1000</v>
      </c>
      <c r="D13" s="78">
        <f t="shared" si="2"/>
        <v>0</v>
      </c>
      <c r="E13" s="78">
        <f>SUMIF('CHY rollback'!A:A,L13,'CHY rollback'!G:G)</f>
        <v>0</v>
      </c>
      <c r="F13" s="78">
        <f t="shared" si="3"/>
        <v>0</v>
      </c>
      <c r="G13" s="89">
        <f t="shared" si="4"/>
        <v>0</v>
      </c>
      <c r="H13" s="78">
        <f t="shared" si="0"/>
        <v>0</v>
      </c>
      <c r="I13" s="78">
        <f>SUMIFS(TB!E:E,TB!H:H,M13,TB!F:F,"AUM")</f>
        <v>-90.150878617000018</v>
      </c>
      <c r="J13" s="78">
        <f t="shared" si="5"/>
        <v>-1.4210854715202004E-7</v>
      </c>
      <c r="K13" s="76" t="str">
        <f>VLOOKUP(M13,'Scheme master'!D:L,9,0)</f>
        <v>Live</v>
      </c>
      <c r="L13" s="1" t="s">
        <v>1205</v>
      </c>
      <c r="M13" s="1" t="s">
        <v>995</v>
      </c>
      <c r="N13" s="1" t="s">
        <v>134</v>
      </c>
      <c r="O13" s="2">
        <v>0</v>
      </c>
      <c r="P13" s="2">
        <v>0</v>
      </c>
      <c r="Q13" s="2">
        <v>1000</v>
      </c>
      <c r="R13" s="2">
        <v>901508786.16999996</v>
      </c>
      <c r="S13" s="2">
        <v>1000</v>
      </c>
      <c r="T13" s="3">
        <v>44469</v>
      </c>
      <c r="U13" s="1">
        <v>147771</v>
      </c>
      <c r="V13" s="1" t="s">
        <v>1206</v>
      </c>
      <c r="W13" s="1">
        <v>181</v>
      </c>
      <c r="X13" s="1"/>
      <c r="Y13" s="1">
        <v>1000</v>
      </c>
      <c r="Z13" s="1" t="s">
        <v>54</v>
      </c>
      <c r="AA13" s="2">
        <v>1000</v>
      </c>
      <c r="AB13" s="2">
        <v>1000</v>
      </c>
      <c r="AC13" s="2">
        <v>113198</v>
      </c>
      <c r="AD13" s="1" t="s">
        <v>997</v>
      </c>
      <c r="AE13" s="1" t="s">
        <v>1701</v>
      </c>
      <c r="AF13" s="3">
        <v>44468</v>
      </c>
      <c r="AG13" s="2">
        <v>1000</v>
      </c>
      <c r="AH13" s="2">
        <v>1000</v>
      </c>
      <c r="AI13" s="2">
        <v>0</v>
      </c>
      <c r="AJ13" s="2">
        <v>0</v>
      </c>
      <c r="AK13" s="2">
        <v>0</v>
      </c>
      <c r="AL13" s="2">
        <v>0</v>
      </c>
      <c r="AM13" s="2">
        <v>0</v>
      </c>
      <c r="AN13" s="2">
        <v>0</v>
      </c>
      <c r="AO13" s="1" t="s">
        <v>1207</v>
      </c>
      <c r="AP13" s="1" t="s">
        <v>1208</v>
      </c>
      <c r="AQ13" s="1"/>
      <c r="AR13" s="1" t="s">
        <v>41</v>
      </c>
      <c r="AS13" s="1"/>
      <c r="AT13" s="1"/>
      <c r="AU13" s="1"/>
      <c r="AV13" s="173">
        <v>30</v>
      </c>
      <c r="AW13" s="173" t="s">
        <v>648</v>
      </c>
    </row>
    <row r="14" spans="1:49" x14ac:dyDescent="0.25">
      <c r="A14" s="75" t="str">
        <f t="shared" si="1"/>
        <v>LDUSTFDG</v>
      </c>
      <c r="B14" s="75" t="str">
        <f>VLOOKUP(L14,'Scheme master'!A:M,13,0)</f>
        <v>DG</v>
      </c>
      <c r="C14" s="75">
        <f>VLOOKUP(M14,'Scheme master'!D:L,8,0)</f>
        <v>1000</v>
      </c>
      <c r="D14" s="78">
        <f t="shared" si="2"/>
        <v>27.629956</v>
      </c>
      <c r="E14" s="78">
        <f>SUMIF('CHY rollback'!A:A,L14,'CHY rollback'!G:G)</f>
        <v>0</v>
      </c>
      <c r="F14" s="78">
        <f t="shared" si="3"/>
        <v>29.775542045999998</v>
      </c>
      <c r="G14" s="89">
        <f t="shared" si="4"/>
        <v>1077.6542999999999</v>
      </c>
      <c r="H14" s="78">
        <f t="shared" si="0"/>
        <v>0</v>
      </c>
      <c r="I14" s="78">
        <f>SUMIFS(TB!E:E,TB!H:H,M14,TB!F:F,"AUM")</f>
        <v>-90.150878617000018</v>
      </c>
      <c r="J14" s="78">
        <f t="shared" si="5"/>
        <v>-1.4210854715202004E-7</v>
      </c>
      <c r="K14" s="76" t="str">
        <f>VLOOKUP(M14,'Scheme master'!D:L,9,0)</f>
        <v>Live</v>
      </c>
      <c r="L14" s="1" t="s">
        <v>1209</v>
      </c>
      <c r="M14" s="1" t="s">
        <v>995</v>
      </c>
      <c r="N14" s="1" t="s">
        <v>60</v>
      </c>
      <c r="O14" s="2">
        <v>276299.56</v>
      </c>
      <c r="P14" s="2">
        <v>297755420.45999998</v>
      </c>
      <c r="Q14" s="2">
        <v>1077.6543417586299</v>
      </c>
      <c r="R14" s="2">
        <v>901508786.16999996</v>
      </c>
      <c r="S14" s="2">
        <v>1077.6542999999999</v>
      </c>
      <c r="T14" s="3">
        <v>44469</v>
      </c>
      <c r="U14" s="1">
        <v>147772</v>
      </c>
      <c r="V14" s="1" t="s">
        <v>1210</v>
      </c>
      <c r="W14" s="1">
        <v>181</v>
      </c>
      <c r="X14" s="1"/>
      <c r="Y14" s="1">
        <v>1000</v>
      </c>
      <c r="Z14" s="1" t="s">
        <v>54</v>
      </c>
      <c r="AA14" s="2">
        <v>1077.6542999999999</v>
      </c>
      <c r="AB14" s="2">
        <v>1077.6542999999999</v>
      </c>
      <c r="AC14" s="2">
        <v>113196</v>
      </c>
      <c r="AD14" s="1" t="s">
        <v>997</v>
      </c>
      <c r="AE14" s="1" t="s">
        <v>63</v>
      </c>
      <c r="AF14" s="3">
        <v>44468</v>
      </c>
      <c r="AG14" s="2">
        <v>1077.5425</v>
      </c>
      <c r="AH14" s="2">
        <v>1077.5425042839602</v>
      </c>
      <c r="AI14" s="2">
        <v>0.1118</v>
      </c>
      <c r="AJ14" s="2">
        <v>1.0375460828691001E-2</v>
      </c>
      <c r="AK14" s="2">
        <v>3.7869999999999999</v>
      </c>
      <c r="AL14" s="2">
        <v>0.11183747467383</v>
      </c>
      <c r="AM14" s="2">
        <v>1.0378938578218E-2</v>
      </c>
      <c r="AN14" s="2">
        <v>3.7883</v>
      </c>
      <c r="AO14" s="1" t="s">
        <v>1207</v>
      </c>
      <c r="AP14" s="1" t="s">
        <v>1208</v>
      </c>
      <c r="AQ14" s="1"/>
      <c r="AR14" s="1" t="s">
        <v>41</v>
      </c>
      <c r="AS14" s="1"/>
      <c r="AT14" s="1"/>
      <c r="AU14" s="1"/>
      <c r="AV14" s="173">
        <v>30</v>
      </c>
      <c r="AW14" s="173" t="s">
        <v>648</v>
      </c>
    </row>
    <row r="15" spans="1:49" x14ac:dyDescent="0.25">
      <c r="A15" s="75" t="str">
        <f t="shared" si="1"/>
        <v>LEARBFDG</v>
      </c>
      <c r="B15" s="75" t="str">
        <f>VLOOKUP(L15,'Scheme master'!A:M,13,0)</f>
        <v>DG</v>
      </c>
      <c r="C15" s="75">
        <f>VLOOKUP(M15,'Scheme master'!D:L,8,0)</f>
        <v>10</v>
      </c>
      <c r="D15" s="78">
        <f t="shared" si="2"/>
        <v>13.013992423999998</v>
      </c>
      <c r="E15" s="78">
        <f>SUMIF('CHY rollback'!A:A,L15,'CHY rollback'!G:G)</f>
        <v>0</v>
      </c>
      <c r="F15" s="78">
        <f t="shared" si="3"/>
        <v>14.771706919</v>
      </c>
      <c r="G15" s="89">
        <f t="shared" si="4"/>
        <v>11.3506</v>
      </c>
      <c r="H15" s="78">
        <f t="shared" si="0"/>
        <v>0</v>
      </c>
      <c r="I15" s="78">
        <f>SUMIFS(TB!E:E,TB!H:H,M15,TB!F:F,"AUM")</f>
        <v>-36.688484778000003</v>
      </c>
      <c r="J15" s="78">
        <f t="shared" si="5"/>
        <v>2.5799999292530629</v>
      </c>
      <c r="K15" s="76" t="str">
        <f>VLOOKUP(M15,'Scheme master'!D:L,9,0)</f>
        <v>Live</v>
      </c>
      <c r="L15" s="1" t="s">
        <v>267</v>
      </c>
      <c r="M15" s="1" t="s">
        <v>268</v>
      </c>
      <c r="N15" s="1" t="s">
        <v>60</v>
      </c>
      <c r="O15" s="2">
        <v>13013992.423999999</v>
      </c>
      <c r="P15" s="2">
        <v>147717069.19</v>
      </c>
      <c r="Q15" s="2">
        <v>11.350634330905599</v>
      </c>
      <c r="R15" s="2">
        <v>366884850.35999995</v>
      </c>
      <c r="S15" s="2">
        <v>11.3506</v>
      </c>
      <c r="T15" s="3">
        <v>44469</v>
      </c>
      <c r="U15" s="1">
        <v>145895</v>
      </c>
      <c r="V15" s="1" t="s">
        <v>269</v>
      </c>
      <c r="W15" s="1">
        <v>178</v>
      </c>
      <c r="X15" s="1"/>
      <c r="Y15" s="1">
        <v>10</v>
      </c>
      <c r="Z15" s="1" t="s">
        <v>270</v>
      </c>
      <c r="AA15" s="2">
        <v>11.3506</v>
      </c>
      <c r="AB15" s="2">
        <v>11.3506</v>
      </c>
      <c r="AC15" s="2">
        <v>102466</v>
      </c>
      <c r="AD15" s="1" t="s">
        <v>271</v>
      </c>
      <c r="AE15" s="1" t="s">
        <v>63</v>
      </c>
      <c r="AF15" s="3">
        <v>44468</v>
      </c>
      <c r="AG15" s="2">
        <v>11.349</v>
      </c>
      <c r="AH15" s="2">
        <v>11.3490065705343</v>
      </c>
      <c r="AI15" s="2">
        <v>1.6000000000000001E-3</v>
      </c>
      <c r="AJ15" s="2">
        <v>1.4098158428055001E-2</v>
      </c>
      <c r="AK15" s="2">
        <v>5.1458000000000004</v>
      </c>
      <c r="AL15" s="2">
        <v>1.6277603713099999E-3</v>
      </c>
      <c r="AM15" s="2">
        <v>1.4342756444746E-2</v>
      </c>
      <c r="AN15" s="2">
        <v>5.2351000000000001</v>
      </c>
      <c r="AO15" s="1" t="s">
        <v>271</v>
      </c>
      <c r="AP15" s="1" t="s">
        <v>272</v>
      </c>
      <c r="AQ15" s="1"/>
      <c r="AR15" s="1" t="s">
        <v>41</v>
      </c>
      <c r="AS15" s="1"/>
      <c r="AT15" s="1"/>
      <c r="AU15" s="1"/>
      <c r="AV15" s="173">
        <v>30</v>
      </c>
      <c r="AW15" s="173" t="s">
        <v>648</v>
      </c>
    </row>
    <row r="16" spans="1:49" x14ac:dyDescent="0.25">
      <c r="A16" s="75" t="str">
        <f t="shared" si="1"/>
        <v>LDUSTFDDM</v>
      </c>
      <c r="B16" s="75" t="str">
        <f>VLOOKUP(L16,'Scheme master'!A:M,13,0)</f>
        <v>DDM</v>
      </c>
      <c r="C16" s="75">
        <f>VLOOKUP(M16,'Scheme master'!D:L,8,0)</f>
        <v>1000</v>
      </c>
      <c r="D16" s="78">
        <f t="shared" si="2"/>
        <v>1.8346100000000001E-2</v>
      </c>
      <c r="E16" s="78">
        <f>SUMIF('CHY rollback'!A:A,L16,'CHY rollback'!G:G)</f>
        <v>0</v>
      </c>
      <c r="F16" s="78">
        <f t="shared" si="3"/>
        <v>1.9772028000000001E-2</v>
      </c>
      <c r="G16" s="89">
        <f t="shared" si="4"/>
        <v>1077.7238</v>
      </c>
      <c r="H16" s="78">
        <f t="shared" si="0"/>
        <v>0</v>
      </c>
      <c r="I16" s="78">
        <f>SUMIFS(TB!E:E,TB!H:H,M16,TB!F:F,"AUM")</f>
        <v>-90.150878617000018</v>
      </c>
      <c r="J16" s="78">
        <f t="shared" si="5"/>
        <v>-1.4210854715202004E-7</v>
      </c>
      <c r="K16" s="76" t="str">
        <f>VLOOKUP(M16,'Scheme master'!D:L,9,0)</f>
        <v>Live</v>
      </c>
      <c r="L16" s="1" t="s">
        <v>1211</v>
      </c>
      <c r="M16" s="1" t="s">
        <v>995</v>
      </c>
      <c r="N16" s="1" t="s">
        <v>146</v>
      </c>
      <c r="O16" s="2">
        <v>183.46100000000001</v>
      </c>
      <c r="P16" s="2">
        <v>197720.28</v>
      </c>
      <c r="Q16" s="2">
        <v>1077.7237669041401</v>
      </c>
      <c r="R16" s="2">
        <v>901508786.16999996</v>
      </c>
      <c r="S16" s="2">
        <v>1077.7238</v>
      </c>
      <c r="T16" s="3">
        <v>44469</v>
      </c>
      <c r="U16" s="1">
        <v>147773</v>
      </c>
      <c r="V16" s="1" t="s">
        <v>1212</v>
      </c>
      <c r="W16" s="1">
        <v>181</v>
      </c>
      <c r="X16" s="1"/>
      <c r="Y16" s="1">
        <v>1000</v>
      </c>
      <c r="Z16" s="1" t="s">
        <v>54</v>
      </c>
      <c r="AA16" s="2">
        <v>1077.7238</v>
      </c>
      <c r="AB16" s="2">
        <v>1077.7238</v>
      </c>
      <c r="AC16" s="2">
        <v>113199</v>
      </c>
      <c r="AD16" s="1" t="s">
        <v>997</v>
      </c>
      <c r="AE16" s="1" t="s">
        <v>1702</v>
      </c>
      <c r="AF16" s="3">
        <v>44468</v>
      </c>
      <c r="AG16" s="2">
        <v>1077.6119000000001</v>
      </c>
      <c r="AH16" s="2">
        <v>1077.61191751925</v>
      </c>
      <c r="AI16" s="2">
        <v>0.1119</v>
      </c>
      <c r="AJ16" s="2">
        <v>1.0384072410484E-2</v>
      </c>
      <c r="AK16" s="2">
        <v>3.7902</v>
      </c>
      <c r="AL16" s="2">
        <v>0.11184938488288999</v>
      </c>
      <c r="AM16" s="2">
        <v>1.0379375270865E-2</v>
      </c>
      <c r="AN16" s="2">
        <v>3.7885</v>
      </c>
      <c r="AO16" s="1" t="s">
        <v>1207</v>
      </c>
      <c r="AP16" s="1" t="s">
        <v>1208</v>
      </c>
      <c r="AQ16" s="1"/>
      <c r="AR16" s="1" t="s">
        <v>41</v>
      </c>
      <c r="AS16" s="1"/>
      <c r="AT16" s="1"/>
      <c r="AU16" s="1"/>
      <c r="AV16" s="173">
        <v>30</v>
      </c>
      <c r="AW16" s="173" t="s">
        <v>648</v>
      </c>
    </row>
    <row r="17" spans="1:49" x14ac:dyDescent="0.25">
      <c r="A17" s="75" t="str">
        <f t="shared" si="1"/>
        <v>LDUSTFRDD</v>
      </c>
      <c r="B17" s="75" t="str">
        <f>VLOOKUP(L17,'Scheme master'!A:M,13,0)</f>
        <v>RDD</v>
      </c>
      <c r="C17" s="75">
        <f>VLOOKUP(M17,'Scheme master'!D:L,8,0)</f>
        <v>1000</v>
      </c>
      <c r="D17" s="78">
        <f t="shared" si="2"/>
        <v>2.1297E-3</v>
      </c>
      <c r="E17" s="78">
        <f>SUMIF('CHY rollback'!A:A,L17,'CHY rollback'!G:G)</f>
        <v>0</v>
      </c>
      <c r="F17" s="78">
        <f t="shared" si="3"/>
        <v>2.1451419999999996E-3</v>
      </c>
      <c r="G17" s="89">
        <f t="shared" si="4"/>
        <v>1007.2508</v>
      </c>
      <c r="H17" s="78">
        <f t="shared" si="0"/>
        <v>0</v>
      </c>
      <c r="I17" s="78">
        <f>SUMIFS(TB!E:E,TB!H:H,M17,TB!F:F,"AUM")</f>
        <v>-90.150878617000018</v>
      </c>
      <c r="J17" s="78">
        <f t="shared" si="5"/>
        <v>-1.4210854715202004E-7</v>
      </c>
      <c r="K17" s="76" t="str">
        <f>VLOOKUP(M17,'Scheme master'!D:L,9,0)</f>
        <v>Live</v>
      </c>
      <c r="L17" s="1" t="s">
        <v>1213</v>
      </c>
      <c r="M17" s="1" t="s">
        <v>995</v>
      </c>
      <c r="N17" s="1" t="s">
        <v>34</v>
      </c>
      <c r="O17" s="2">
        <v>21.297000000000001</v>
      </c>
      <c r="P17" s="2">
        <v>21451.42</v>
      </c>
      <c r="Q17" s="2">
        <v>1007.25078649575</v>
      </c>
      <c r="R17" s="2">
        <v>901508786.16999996</v>
      </c>
      <c r="S17" s="2">
        <v>1007.2508</v>
      </c>
      <c r="T17" s="3">
        <v>44469</v>
      </c>
      <c r="U17" s="1">
        <v>147766</v>
      </c>
      <c r="V17" s="1" t="s">
        <v>1214</v>
      </c>
      <c r="W17" s="1">
        <v>181</v>
      </c>
      <c r="X17" s="1"/>
      <c r="Y17" s="1">
        <v>1000</v>
      </c>
      <c r="Z17" s="1" t="s">
        <v>54</v>
      </c>
      <c r="AA17" s="2">
        <v>1007.2508</v>
      </c>
      <c r="AB17" s="2">
        <v>1007.2508</v>
      </c>
      <c r="AC17" s="2">
        <v>113194</v>
      </c>
      <c r="AD17" s="1" t="s">
        <v>997</v>
      </c>
      <c r="AE17" s="1" t="s">
        <v>1703</v>
      </c>
      <c r="AF17" s="3">
        <v>44468</v>
      </c>
      <c r="AG17" s="2">
        <v>1007.1527</v>
      </c>
      <c r="AH17" s="2">
        <v>1007.15265060807</v>
      </c>
      <c r="AI17" s="2">
        <v>9.8100000000000007E-2</v>
      </c>
      <c r="AJ17" s="2">
        <v>9.7403303391820004E-3</v>
      </c>
      <c r="AK17" s="2">
        <v>3.5552000000000001</v>
      </c>
      <c r="AL17" s="2">
        <v>9.8135887683720002E-2</v>
      </c>
      <c r="AM17" s="2">
        <v>9.7438940983239995E-3</v>
      </c>
      <c r="AN17" s="2">
        <v>3.5565000000000002</v>
      </c>
      <c r="AO17" s="1" t="s">
        <v>1207</v>
      </c>
      <c r="AP17" s="1" t="s">
        <v>1208</v>
      </c>
      <c r="AQ17" s="1"/>
      <c r="AR17" s="1" t="s">
        <v>42</v>
      </c>
      <c r="AS17" s="1"/>
      <c r="AT17" s="1"/>
      <c r="AU17" s="1"/>
      <c r="AV17" s="173">
        <v>30</v>
      </c>
      <c r="AW17" s="173" t="s">
        <v>648</v>
      </c>
    </row>
    <row r="18" spans="1:49" x14ac:dyDescent="0.25">
      <c r="A18" s="75" t="str">
        <f t="shared" si="1"/>
        <v>LEBFSFDD</v>
      </c>
      <c r="B18" s="75" t="str">
        <f>VLOOKUP(L18,'Scheme master'!A:M,13,0)</f>
        <v>DD</v>
      </c>
      <c r="C18" s="75">
        <f>VLOOKUP(M18,'Scheme master'!D:L,8,0)</f>
        <v>10</v>
      </c>
      <c r="D18" s="78">
        <f t="shared" si="2"/>
        <v>0.19697826099999999</v>
      </c>
      <c r="E18" s="78">
        <f>SUMIF('CHY rollback'!A:A,L18,'CHY rollback'!G:G)</f>
        <v>0</v>
      </c>
      <c r="F18" s="78">
        <f t="shared" si="3"/>
        <v>0.293245323</v>
      </c>
      <c r="G18" s="89">
        <f t="shared" si="4"/>
        <v>14.8872</v>
      </c>
      <c r="H18" s="78">
        <f t="shared" si="0"/>
        <v>0</v>
      </c>
      <c r="I18" s="78">
        <f>SUMIFS(TB!E:E,TB!H:H,M18,TB!F:F,"AUM")</f>
        <v>-61.785393260999989</v>
      </c>
      <c r="J18" s="78">
        <f t="shared" si="5"/>
        <v>7.1054273576010019E-8</v>
      </c>
      <c r="K18" s="76" t="str">
        <f>VLOOKUP(M18,'Scheme master'!D:L,9,0)</f>
        <v>Live</v>
      </c>
      <c r="L18" s="1" t="s">
        <v>302</v>
      </c>
      <c r="M18" s="1" t="s">
        <v>303</v>
      </c>
      <c r="N18" s="1" t="s">
        <v>51</v>
      </c>
      <c r="O18" s="2">
        <v>196978.261</v>
      </c>
      <c r="P18" s="2">
        <v>2932453.23</v>
      </c>
      <c r="Q18" s="2">
        <v>14.887192196300299</v>
      </c>
      <c r="R18" s="2">
        <v>617853932.6099999</v>
      </c>
      <c r="S18" s="2">
        <v>14.8872</v>
      </c>
      <c r="T18" s="3">
        <v>44469</v>
      </c>
      <c r="U18" s="1">
        <v>133908</v>
      </c>
      <c r="V18" s="1" t="s">
        <v>304</v>
      </c>
      <c r="W18" s="1">
        <v>171</v>
      </c>
      <c r="X18" s="1" t="s">
        <v>305</v>
      </c>
      <c r="Y18" s="1">
        <v>10</v>
      </c>
      <c r="Z18" s="1" t="s">
        <v>270</v>
      </c>
      <c r="AA18" s="2">
        <v>14.8872</v>
      </c>
      <c r="AB18" s="2">
        <v>14.738300000000001</v>
      </c>
      <c r="AC18" s="2">
        <v>84341</v>
      </c>
      <c r="AD18" s="1" t="s">
        <v>306</v>
      </c>
      <c r="AE18" s="1" t="s">
        <v>1699</v>
      </c>
      <c r="AF18" s="3">
        <v>44468</v>
      </c>
      <c r="AG18" s="2">
        <v>14.9488</v>
      </c>
      <c r="AH18" s="2">
        <v>14.9488262573828</v>
      </c>
      <c r="AI18" s="2">
        <v>-6.1600000000000002E-2</v>
      </c>
      <c r="AJ18" s="2">
        <v>-0.41207320988975699</v>
      </c>
      <c r="AK18" s="2">
        <v>-150.4067</v>
      </c>
      <c r="AL18" s="2">
        <v>-6.1634061082489998E-2</v>
      </c>
      <c r="AM18" s="2">
        <v>-0.41230033730608701</v>
      </c>
      <c r="AN18" s="2">
        <v>-150.4896</v>
      </c>
      <c r="AO18" s="1" t="s">
        <v>307</v>
      </c>
      <c r="AP18" s="1" t="s">
        <v>308</v>
      </c>
      <c r="AQ18" s="1"/>
      <c r="AR18" s="1" t="s">
        <v>41</v>
      </c>
      <c r="AS18" s="1" t="s">
        <v>309</v>
      </c>
      <c r="AT18" s="1"/>
      <c r="AU18" s="1"/>
      <c r="AV18" s="173">
        <v>30</v>
      </c>
      <c r="AW18" s="173" t="s">
        <v>648</v>
      </c>
    </row>
    <row r="19" spans="1:49" x14ac:dyDescent="0.25">
      <c r="A19" s="75" t="str">
        <f t="shared" si="1"/>
        <v>LEBFSFDG</v>
      </c>
      <c r="B19" s="75" t="str">
        <f>VLOOKUP(L19,'Scheme master'!A:M,13,0)</f>
        <v>DG</v>
      </c>
      <c r="C19" s="75">
        <f>VLOOKUP(M19,'Scheme master'!D:L,8,0)</f>
        <v>10</v>
      </c>
      <c r="D19" s="78">
        <f t="shared" si="2"/>
        <v>4.444058268</v>
      </c>
      <c r="E19" s="78">
        <f>SUMIF('CHY rollback'!A:A,L19,'CHY rollback'!G:G)</f>
        <v>0</v>
      </c>
      <c r="F19" s="78">
        <f t="shared" si="3"/>
        <v>6.6453360459999997</v>
      </c>
      <c r="G19" s="89">
        <f t="shared" si="4"/>
        <v>14.9533</v>
      </c>
      <c r="H19" s="78">
        <f t="shared" si="0"/>
        <v>0</v>
      </c>
      <c r="I19" s="78">
        <f>SUMIFS(TB!E:E,TB!H:H,M19,TB!F:F,"AUM")</f>
        <v>-61.785393260999989</v>
      </c>
      <c r="J19" s="78">
        <f t="shared" si="5"/>
        <v>7.1054273576010019E-8</v>
      </c>
      <c r="K19" s="76" t="str">
        <f>VLOOKUP(M19,'Scheme master'!D:L,9,0)</f>
        <v>Live</v>
      </c>
      <c r="L19" s="1" t="s">
        <v>310</v>
      </c>
      <c r="M19" s="1" t="s">
        <v>303</v>
      </c>
      <c r="N19" s="1" t="s">
        <v>60</v>
      </c>
      <c r="O19" s="2">
        <v>4444058.2680000002</v>
      </c>
      <c r="P19" s="2">
        <v>66453360.460000001</v>
      </c>
      <c r="Q19" s="2">
        <v>14.9533053917195</v>
      </c>
      <c r="R19" s="2">
        <v>617853932.6099999</v>
      </c>
      <c r="S19" s="2">
        <v>14.9533</v>
      </c>
      <c r="T19" s="3">
        <v>44469</v>
      </c>
      <c r="U19" s="1">
        <v>134017</v>
      </c>
      <c r="V19" s="1" t="s">
        <v>311</v>
      </c>
      <c r="W19" s="1">
        <v>171</v>
      </c>
      <c r="X19" s="1" t="s">
        <v>312</v>
      </c>
      <c r="Y19" s="1">
        <v>10</v>
      </c>
      <c r="Z19" s="1" t="s">
        <v>270</v>
      </c>
      <c r="AA19" s="2">
        <v>14.9533</v>
      </c>
      <c r="AB19" s="2">
        <v>14.803800000000001</v>
      </c>
      <c r="AC19" s="2">
        <v>84342</v>
      </c>
      <c r="AD19" s="1" t="s">
        <v>306</v>
      </c>
      <c r="AE19" s="1" t="s">
        <v>63</v>
      </c>
      <c r="AF19" s="3">
        <v>44468</v>
      </c>
      <c r="AG19" s="2">
        <v>15.0152</v>
      </c>
      <c r="AH19" s="2">
        <v>15.015158950502601</v>
      </c>
      <c r="AI19" s="2">
        <v>-6.1899999999999997E-2</v>
      </c>
      <c r="AJ19" s="2">
        <v>-0.41224892109329198</v>
      </c>
      <c r="AK19" s="2">
        <v>-150.4709</v>
      </c>
      <c r="AL19" s="2">
        <v>-6.1853558783110003E-2</v>
      </c>
      <c r="AM19" s="2">
        <v>-0.411940752588833</v>
      </c>
      <c r="AN19" s="2">
        <v>-150.35839999999999</v>
      </c>
      <c r="AO19" s="1" t="s">
        <v>307</v>
      </c>
      <c r="AP19" s="1" t="s">
        <v>308</v>
      </c>
      <c r="AQ19" s="1"/>
      <c r="AR19" s="1" t="s">
        <v>41</v>
      </c>
      <c r="AS19" s="1" t="s">
        <v>313</v>
      </c>
      <c r="AT19" s="1"/>
      <c r="AU19" s="1"/>
      <c r="AV19" s="173">
        <v>30</v>
      </c>
      <c r="AW19" s="173" t="s">
        <v>648</v>
      </c>
    </row>
    <row r="20" spans="1:49" x14ac:dyDescent="0.25">
      <c r="A20" s="75" t="str">
        <f t="shared" si="1"/>
        <v>LEBFSFRD</v>
      </c>
      <c r="B20" s="75" t="str">
        <f>VLOOKUP(L20,'Scheme master'!A:M,13,0)</f>
        <v>RD</v>
      </c>
      <c r="C20" s="75">
        <f>VLOOKUP(M20,'Scheme master'!D:L,8,0)</f>
        <v>10</v>
      </c>
      <c r="D20" s="78">
        <f t="shared" si="2"/>
        <v>1.61874432</v>
      </c>
      <c r="E20" s="78">
        <f>SUMIF('CHY rollback'!A:A,L20,'CHY rollback'!G:G)</f>
        <v>0</v>
      </c>
      <c r="F20" s="78">
        <f t="shared" si="3"/>
        <v>2.2581288069999998</v>
      </c>
      <c r="G20" s="89">
        <f t="shared" si="4"/>
        <v>13.9499</v>
      </c>
      <c r="H20" s="78">
        <f t="shared" si="0"/>
        <v>0</v>
      </c>
      <c r="I20" s="78">
        <f>SUMIFS(TB!E:E,TB!H:H,M20,TB!F:F,"AUM")</f>
        <v>-61.785393260999989</v>
      </c>
      <c r="J20" s="78">
        <f t="shared" si="5"/>
        <v>7.1054273576010019E-8</v>
      </c>
      <c r="K20" s="76" t="str">
        <f>VLOOKUP(M20,'Scheme master'!D:L,9,0)</f>
        <v>Live</v>
      </c>
      <c r="L20" s="1" t="s">
        <v>314</v>
      </c>
      <c r="M20" s="1" t="s">
        <v>303</v>
      </c>
      <c r="N20" s="1" t="s">
        <v>35</v>
      </c>
      <c r="O20" s="2">
        <v>1618744.3200000001</v>
      </c>
      <c r="P20" s="2">
        <v>22581288.07</v>
      </c>
      <c r="Q20" s="2">
        <v>13.9498794164109</v>
      </c>
      <c r="R20" s="2">
        <v>617853932.6099999</v>
      </c>
      <c r="S20" s="2">
        <v>13.9499</v>
      </c>
      <c r="T20" s="3">
        <v>44469</v>
      </c>
      <c r="U20" s="1">
        <v>134015</v>
      </c>
      <c r="V20" s="1" t="s">
        <v>315</v>
      </c>
      <c r="W20" s="1">
        <v>171</v>
      </c>
      <c r="X20" s="1" t="s">
        <v>316</v>
      </c>
      <c r="Y20" s="1">
        <v>10</v>
      </c>
      <c r="Z20" s="1" t="s">
        <v>270</v>
      </c>
      <c r="AA20" s="2">
        <v>13.9499</v>
      </c>
      <c r="AB20" s="2">
        <v>13.8104</v>
      </c>
      <c r="AC20" s="2">
        <v>84339</v>
      </c>
      <c r="AD20" s="1" t="s">
        <v>306</v>
      </c>
      <c r="AE20" s="1" t="s">
        <v>1700</v>
      </c>
      <c r="AF20" s="3">
        <v>44468</v>
      </c>
      <c r="AG20" s="2">
        <v>14.008100000000001</v>
      </c>
      <c r="AH20" s="2">
        <v>14.0080930631466</v>
      </c>
      <c r="AI20" s="2">
        <v>-5.8200000000000002E-2</v>
      </c>
      <c r="AJ20" s="2">
        <v>-0.41547390438389198</v>
      </c>
      <c r="AK20" s="2">
        <v>-151.648</v>
      </c>
      <c r="AL20" s="2">
        <v>-5.8213646735760002E-2</v>
      </c>
      <c r="AM20" s="2">
        <v>-0.41557153049555401</v>
      </c>
      <c r="AN20" s="2">
        <v>-151.68360000000001</v>
      </c>
      <c r="AO20" s="1" t="s">
        <v>307</v>
      </c>
      <c r="AP20" s="1" t="s">
        <v>308</v>
      </c>
      <c r="AQ20" s="1"/>
      <c r="AR20" s="1" t="s">
        <v>42</v>
      </c>
      <c r="AS20" s="1" t="s">
        <v>317</v>
      </c>
      <c r="AT20" s="1"/>
      <c r="AU20" s="1"/>
      <c r="AV20" s="173">
        <v>30</v>
      </c>
      <c r="AW20" s="173" t="s">
        <v>648</v>
      </c>
    </row>
    <row r="21" spans="1:49" x14ac:dyDescent="0.25">
      <c r="A21" s="75" t="str">
        <f t="shared" si="1"/>
        <v>LEBFSFRG</v>
      </c>
      <c r="B21" s="75" t="str">
        <f>VLOOKUP(L21,'Scheme master'!A:M,13,0)</f>
        <v>RG</v>
      </c>
      <c r="C21" s="75">
        <f>VLOOKUP(M21,'Scheme master'!D:L,8,0)</f>
        <v>10</v>
      </c>
      <c r="D21" s="78">
        <f t="shared" si="2"/>
        <v>37.691961988000003</v>
      </c>
      <c r="E21" s="78">
        <f>SUMIF('CHY rollback'!A:A,L21,'CHY rollback'!G:G)</f>
        <v>0</v>
      </c>
      <c r="F21" s="78">
        <f t="shared" si="3"/>
        <v>52.588683085</v>
      </c>
      <c r="G21" s="89">
        <f t="shared" si="4"/>
        <v>13.952199999999999</v>
      </c>
      <c r="H21" s="78">
        <f t="shared" si="0"/>
        <v>0</v>
      </c>
      <c r="I21" s="78">
        <f>SUMIFS(TB!E:E,TB!H:H,M21,TB!F:F,"AUM")</f>
        <v>-61.785393260999989</v>
      </c>
      <c r="J21" s="78">
        <f t="shared" si="5"/>
        <v>7.1054273576010019E-8</v>
      </c>
      <c r="K21" s="76" t="str">
        <f>VLOOKUP(M21,'Scheme master'!D:L,9,0)</f>
        <v>Live</v>
      </c>
      <c r="L21" s="1" t="s">
        <v>318</v>
      </c>
      <c r="M21" s="1" t="s">
        <v>303</v>
      </c>
      <c r="N21" s="1" t="s">
        <v>36</v>
      </c>
      <c r="O21" s="2">
        <v>37691961.987999998</v>
      </c>
      <c r="P21" s="2">
        <v>525886830.84999996</v>
      </c>
      <c r="Q21" s="2">
        <v>13.952227560280001</v>
      </c>
      <c r="R21" s="2">
        <v>617853932.6099999</v>
      </c>
      <c r="S21" s="2">
        <v>13.952199999999999</v>
      </c>
      <c r="T21" s="3">
        <v>44469</v>
      </c>
      <c r="U21" s="1">
        <v>134016</v>
      </c>
      <c r="V21" s="1" t="s">
        <v>319</v>
      </c>
      <c r="W21" s="1">
        <v>171</v>
      </c>
      <c r="X21" s="1" t="s">
        <v>320</v>
      </c>
      <c r="Y21" s="1">
        <v>10</v>
      </c>
      <c r="Z21" s="1" t="s">
        <v>270</v>
      </c>
      <c r="AA21" s="2">
        <v>13.952199999999999</v>
      </c>
      <c r="AB21" s="2">
        <v>13.8127</v>
      </c>
      <c r="AC21" s="2">
        <v>84340</v>
      </c>
      <c r="AD21" s="1" t="s">
        <v>306</v>
      </c>
      <c r="AE21" s="1" t="s">
        <v>73</v>
      </c>
      <c r="AF21" s="3">
        <v>44468</v>
      </c>
      <c r="AG21" s="2">
        <v>14.010400000000001</v>
      </c>
      <c r="AH21" s="2">
        <v>14.0104384689299</v>
      </c>
      <c r="AI21" s="2">
        <v>-5.8200000000000002E-2</v>
      </c>
      <c r="AJ21" s="2">
        <v>-0.41540569862387899</v>
      </c>
      <c r="AK21" s="2">
        <v>-151.62309999999999</v>
      </c>
      <c r="AL21" s="2">
        <v>-5.821090864991E-2</v>
      </c>
      <c r="AM21" s="2">
        <v>-0.41548241890502402</v>
      </c>
      <c r="AN21" s="2">
        <v>-151.65110000000001</v>
      </c>
      <c r="AO21" s="1" t="s">
        <v>307</v>
      </c>
      <c r="AP21" s="1" t="s">
        <v>308</v>
      </c>
      <c r="AQ21" s="1"/>
      <c r="AR21" s="1" t="s">
        <v>42</v>
      </c>
      <c r="AS21" s="1" t="s">
        <v>321</v>
      </c>
      <c r="AT21" s="1"/>
      <c r="AU21" s="1"/>
      <c r="AV21" s="173">
        <v>30</v>
      </c>
      <c r="AW21" s="173" t="s">
        <v>648</v>
      </c>
    </row>
    <row r="22" spans="1:49" x14ac:dyDescent="0.25">
      <c r="A22" s="75" t="str">
        <f t="shared" si="1"/>
        <v>LECHIDDG</v>
      </c>
      <c r="B22" s="75" t="str">
        <f>VLOOKUP(L22,'Scheme master'!A:M,13,0)</f>
        <v>DG</v>
      </c>
      <c r="C22" s="75">
        <f>VLOOKUP(M22,'Scheme master'!D:L,8,0)</f>
        <v>10</v>
      </c>
      <c r="D22" s="78">
        <f t="shared" si="2"/>
        <v>0.38165632499999996</v>
      </c>
      <c r="E22" s="78">
        <f>SUMIF('CHY rollback'!A:A,L22,'CHY rollback'!G:G)</f>
        <v>0</v>
      </c>
      <c r="F22" s="78">
        <f t="shared" si="3"/>
        <v>0.9984064279999999</v>
      </c>
      <c r="G22" s="89">
        <f t="shared" si="4"/>
        <v>26.159800000000001</v>
      </c>
      <c r="H22" s="78">
        <f t="shared" si="0"/>
        <v>0</v>
      </c>
      <c r="I22" s="78">
        <f>SUMIFS(TB!E:E,TB!H:H,M22,TB!F:F,"AUM")</f>
        <v>-14.712926929999997</v>
      </c>
      <c r="J22" s="78">
        <f t="shared" si="5"/>
        <v>3.5527136788005009E-8</v>
      </c>
      <c r="K22" s="76" t="str">
        <f>VLOOKUP(M22,'Scheme master'!D:L,9,0)</f>
        <v>Live</v>
      </c>
      <c r="L22" s="1" t="s">
        <v>322</v>
      </c>
      <c r="M22" s="1" t="s">
        <v>323</v>
      </c>
      <c r="N22" s="1" t="s">
        <v>60</v>
      </c>
      <c r="O22" s="2">
        <v>381656.32499999995</v>
      </c>
      <c r="P22" s="2">
        <v>9984064.2799999993</v>
      </c>
      <c r="Q22" s="2">
        <v>26.1598292128396</v>
      </c>
      <c r="R22" s="2">
        <v>147129269.29999998</v>
      </c>
      <c r="S22" s="2">
        <v>26.159800000000001</v>
      </c>
      <c r="T22" s="3">
        <v>44469</v>
      </c>
      <c r="U22" s="1">
        <v>120285</v>
      </c>
      <c r="V22" s="1" t="s">
        <v>324</v>
      </c>
      <c r="W22" s="1">
        <v>35</v>
      </c>
      <c r="X22" s="1" t="s">
        <v>325</v>
      </c>
      <c r="Y22" s="1">
        <v>10</v>
      </c>
      <c r="Z22" s="1" t="s">
        <v>270</v>
      </c>
      <c r="AA22" s="2">
        <v>26.159800000000001</v>
      </c>
      <c r="AB22" s="2">
        <v>26.159800000000001</v>
      </c>
      <c r="AC22" s="2">
        <v>84355</v>
      </c>
      <c r="AD22" s="1" t="s">
        <v>326</v>
      </c>
      <c r="AE22" s="1" t="s">
        <v>63</v>
      </c>
      <c r="AF22" s="3">
        <v>44468</v>
      </c>
      <c r="AG22" s="2">
        <v>26.250499999999999</v>
      </c>
      <c r="AH22" s="2">
        <v>26.2504781930649</v>
      </c>
      <c r="AI22" s="2">
        <v>-9.0700000000000003E-2</v>
      </c>
      <c r="AJ22" s="2">
        <v>-0.34551722824327202</v>
      </c>
      <c r="AK22" s="2">
        <v>-126.1138</v>
      </c>
      <c r="AL22" s="2">
        <v>-9.0648980225279993E-2</v>
      </c>
      <c r="AM22" s="2">
        <v>-0.34532315776719302</v>
      </c>
      <c r="AN22" s="2">
        <v>-126.04300000000001</v>
      </c>
      <c r="AO22" s="1" t="s">
        <v>326</v>
      </c>
      <c r="AP22" s="1" t="s">
        <v>327</v>
      </c>
      <c r="AQ22" s="1"/>
      <c r="AR22" s="1" t="s">
        <v>41</v>
      </c>
      <c r="AS22" s="1" t="s">
        <v>328</v>
      </c>
      <c r="AT22" s="1"/>
      <c r="AU22" s="1"/>
      <c r="AV22" s="173">
        <v>30</v>
      </c>
      <c r="AW22" s="173" t="s">
        <v>648</v>
      </c>
    </row>
    <row r="23" spans="1:49" x14ac:dyDescent="0.25">
      <c r="A23" s="75" t="str">
        <f t="shared" si="1"/>
        <v>LEARBFDDM</v>
      </c>
      <c r="B23" s="75" t="str">
        <f>VLOOKUP(L23,'Scheme master'!A:M,13,0)</f>
        <v>DDM</v>
      </c>
      <c r="C23" s="75">
        <f>VLOOKUP(M23,'Scheme master'!D:L,8,0)</f>
        <v>10</v>
      </c>
      <c r="D23" s="78">
        <f t="shared" si="2"/>
        <v>2.2921690999999998E-2</v>
      </c>
      <c r="E23" s="78">
        <f>SUMIF('CHY rollback'!A:A,L23,'CHY rollback'!G:G)</f>
        <v>0</v>
      </c>
      <c r="F23" s="78">
        <f t="shared" si="3"/>
        <v>2.3657044999999998E-2</v>
      </c>
      <c r="G23" s="89">
        <f t="shared" si="4"/>
        <v>10.3208</v>
      </c>
      <c r="H23" s="78">
        <f t="shared" si="0"/>
        <v>0</v>
      </c>
      <c r="I23" s="78">
        <f>SUMIFS(TB!E:E,TB!H:H,M23,TB!F:F,"AUM")</f>
        <v>-36.688484778000003</v>
      </c>
      <c r="J23" s="78">
        <f t="shared" si="5"/>
        <v>2.5799999292530629</v>
      </c>
      <c r="K23" s="76" t="str">
        <f>VLOOKUP(M23,'Scheme master'!D:L,9,0)</f>
        <v>Live</v>
      </c>
      <c r="L23" s="1" t="s">
        <v>273</v>
      </c>
      <c r="M23" s="1" t="s">
        <v>268</v>
      </c>
      <c r="N23" s="1" t="s">
        <v>146</v>
      </c>
      <c r="O23" s="2">
        <v>22921.690999999999</v>
      </c>
      <c r="P23" s="2">
        <v>236570.44999999998</v>
      </c>
      <c r="Q23" s="2">
        <v>10.3208114095945</v>
      </c>
      <c r="R23" s="2">
        <v>366884850.35999995</v>
      </c>
      <c r="S23" s="2">
        <v>10.3208</v>
      </c>
      <c r="T23" s="3">
        <v>44469</v>
      </c>
      <c r="U23" s="1">
        <v>145894</v>
      </c>
      <c r="V23" s="1" t="s">
        <v>274</v>
      </c>
      <c r="W23" s="1">
        <v>178</v>
      </c>
      <c r="X23" s="1"/>
      <c r="Y23" s="1">
        <v>10</v>
      </c>
      <c r="Z23" s="1" t="s">
        <v>270</v>
      </c>
      <c r="AA23" s="2">
        <v>10.3208</v>
      </c>
      <c r="AB23" s="2">
        <v>10.3208</v>
      </c>
      <c r="AC23" s="2">
        <v>102465</v>
      </c>
      <c r="AD23" s="1" t="s">
        <v>271</v>
      </c>
      <c r="AE23" s="1" t="s">
        <v>1702</v>
      </c>
      <c r="AF23" s="3">
        <v>44468</v>
      </c>
      <c r="AG23" s="2">
        <v>10.3193</v>
      </c>
      <c r="AH23" s="2">
        <v>10.3193332711152</v>
      </c>
      <c r="AI23" s="2">
        <v>1.5E-3</v>
      </c>
      <c r="AJ23" s="2">
        <v>1.4535869681083001E-2</v>
      </c>
      <c r="AK23" s="2">
        <v>5.3056000000000001</v>
      </c>
      <c r="AL23" s="2">
        <v>1.4781384793300001E-3</v>
      </c>
      <c r="AM23" s="2">
        <v>1.432397268792E-2</v>
      </c>
      <c r="AN23" s="2">
        <v>5.2282999999999999</v>
      </c>
      <c r="AO23" s="1" t="s">
        <v>271</v>
      </c>
      <c r="AP23" s="1" t="s">
        <v>272</v>
      </c>
      <c r="AQ23" s="1"/>
      <c r="AR23" s="1" t="s">
        <v>41</v>
      </c>
      <c r="AS23" s="1"/>
      <c r="AT23" s="1"/>
      <c r="AU23" s="1"/>
      <c r="AV23" s="173">
        <v>30</v>
      </c>
      <c r="AW23" s="173" t="s">
        <v>648</v>
      </c>
    </row>
    <row r="24" spans="1:49" x14ac:dyDescent="0.25">
      <c r="A24" s="75" t="str">
        <f t="shared" si="1"/>
        <v>LEARBFRG</v>
      </c>
      <c r="B24" s="75" t="str">
        <f>VLOOKUP(L24,'Scheme master'!A:M,13,0)</f>
        <v>RG</v>
      </c>
      <c r="C24" s="75">
        <f>VLOOKUP(M24,'Scheme master'!D:L,8,0)</f>
        <v>10</v>
      </c>
      <c r="D24" s="78">
        <f t="shared" si="2"/>
        <v>18.781550298000003</v>
      </c>
      <c r="E24" s="78">
        <f>SUMIF('CHY rollback'!A:A,L24,'CHY rollback'!G:G)</f>
        <v>0</v>
      </c>
      <c r="F24" s="78">
        <f t="shared" si="3"/>
        <v>20.956046780000001</v>
      </c>
      <c r="G24" s="89">
        <f t="shared" si="4"/>
        <v>11.1578</v>
      </c>
      <c r="H24" s="78">
        <f t="shared" si="0"/>
        <v>0</v>
      </c>
      <c r="I24" s="78">
        <f>SUMIFS(TB!E:E,TB!H:H,M24,TB!F:F,"AUM")</f>
        <v>-36.688484778000003</v>
      </c>
      <c r="J24" s="78">
        <f t="shared" si="5"/>
        <v>2.5799999292530629</v>
      </c>
      <c r="K24" s="76" t="str">
        <f>VLOOKUP(M24,'Scheme master'!D:L,9,0)</f>
        <v>Live</v>
      </c>
      <c r="L24" s="1" t="s">
        <v>275</v>
      </c>
      <c r="M24" s="1" t="s">
        <v>268</v>
      </c>
      <c r="N24" s="1" t="s">
        <v>36</v>
      </c>
      <c r="O24" s="2">
        <v>18781550.298</v>
      </c>
      <c r="P24" s="2">
        <v>209560467.80000001</v>
      </c>
      <c r="Q24" s="2">
        <v>11.157783275341</v>
      </c>
      <c r="R24" s="2">
        <v>366884850.35999995</v>
      </c>
      <c r="S24" s="2">
        <v>11.1578</v>
      </c>
      <c r="T24" s="3">
        <v>44469</v>
      </c>
      <c r="U24" s="1">
        <v>145890</v>
      </c>
      <c r="V24" s="1" t="s">
        <v>276</v>
      </c>
      <c r="W24" s="1">
        <v>178</v>
      </c>
      <c r="X24" s="1"/>
      <c r="Y24" s="1">
        <v>10</v>
      </c>
      <c r="Z24" s="1" t="s">
        <v>270</v>
      </c>
      <c r="AA24" s="2">
        <v>11.1578</v>
      </c>
      <c r="AB24" s="2">
        <v>11.1578</v>
      </c>
      <c r="AC24" s="2">
        <v>102463</v>
      </c>
      <c r="AD24" s="1" t="s">
        <v>271</v>
      </c>
      <c r="AE24" s="1" t="s">
        <v>73</v>
      </c>
      <c r="AF24" s="3">
        <v>44468</v>
      </c>
      <c r="AG24" s="2">
        <v>11.1564</v>
      </c>
      <c r="AH24" s="2">
        <v>11.156444619323301</v>
      </c>
      <c r="AI24" s="2">
        <v>1.4E-3</v>
      </c>
      <c r="AJ24" s="2">
        <v>1.2548850883796999E-2</v>
      </c>
      <c r="AK24" s="2">
        <v>4.5803000000000003</v>
      </c>
      <c r="AL24" s="2">
        <v>1.3386560176500001E-3</v>
      </c>
      <c r="AM24" s="2">
        <v>1.1998948261091999E-2</v>
      </c>
      <c r="AN24" s="2">
        <v>4.3795999999999999</v>
      </c>
      <c r="AO24" s="1" t="s">
        <v>271</v>
      </c>
      <c r="AP24" s="1" t="s">
        <v>272</v>
      </c>
      <c r="AQ24" s="1"/>
      <c r="AR24" s="1" t="s">
        <v>42</v>
      </c>
      <c r="AS24" s="1"/>
      <c r="AT24" s="1"/>
      <c r="AU24" s="1"/>
      <c r="AV24" s="173">
        <v>30</v>
      </c>
      <c r="AW24" s="173" t="s">
        <v>648</v>
      </c>
    </row>
    <row r="25" spans="1:49" x14ac:dyDescent="0.25">
      <c r="A25" s="75" t="str">
        <f t="shared" si="1"/>
        <v>LEARBFRDM</v>
      </c>
      <c r="B25" s="75" t="str">
        <f>VLOOKUP(L25,'Scheme master'!A:M,13,0)</f>
        <v>RDM</v>
      </c>
      <c r="C25" s="75">
        <f>VLOOKUP(M25,'Scheme master'!D:L,8,0)</f>
        <v>10</v>
      </c>
      <c r="D25" s="78">
        <f t="shared" si="2"/>
        <v>8.7625724999999988E-2</v>
      </c>
      <c r="E25" s="78">
        <f>SUMIF('CHY rollback'!A:A,L25,'CHY rollback'!G:G)</f>
        <v>0</v>
      </c>
      <c r="F25" s="78">
        <f t="shared" si="3"/>
        <v>9.5522169000000004E-2</v>
      </c>
      <c r="G25" s="89">
        <f t="shared" si="4"/>
        <v>10.901199999999999</v>
      </c>
      <c r="H25" s="78">
        <f t="shared" si="0"/>
        <v>0</v>
      </c>
      <c r="I25" s="78">
        <f>SUMIFS(TB!E:E,TB!H:H,M25,TB!F:F,"AUM")</f>
        <v>-36.688484778000003</v>
      </c>
      <c r="J25" s="78">
        <f t="shared" si="5"/>
        <v>2.5799999292530629</v>
      </c>
      <c r="K25" s="76" t="str">
        <f>VLOOKUP(M25,'Scheme master'!D:L,9,0)</f>
        <v>Live</v>
      </c>
      <c r="L25" s="1" t="s">
        <v>277</v>
      </c>
      <c r="M25" s="1" t="s">
        <v>268</v>
      </c>
      <c r="N25" s="1" t="s">
        <v>161</v>
      </c>
      <c r="O25" s="2">
        <v>87625.724999999991</v>
      </c>
      <c r="P25" s="2">
        <v>955221.69000000006</v>
      </c>
      <c r="Q25" s="2">
        <v>10.9011559105502</v>
      </c>
      <c r="R25" s="2">
        <v>366884850.35999995</v>
      </c>
      <c r="S25" s="2">
        <v>10.901199999999999</v>
      </c>
      <c r="T25" s="3">
        <v>44469</v>
      </c>
      <c r="U25" s="1">
        <v>145892</v>
      </c>
      <c r="V25" s="1" t="s">
        <v>278</v>
      </c>
      <c r="W25" s="1">
        <v>178</v>
      </c>
      <c r="X25" s="1"/>
      <c r="Y25" s="1">
        <v>10</v>
      </c>
      <c r="Z25" s="1" t="s">
        <v>270</v>
      </c>
      <c r="AA25" s="2">
        <v>10.901199999999999</v>
      </c>
      <c r="AB25" s="2">
        <v>10.901199999999999</v>
      </c>
      <c r="AC25" s="2">
        <v>102462</v>
      </c>
      <c r="AD25" s="1" t="s">
        <v>271</v>
      </c>
      <c r="AE25" s="1" t="s">
        <v>1696</v>
      </c>
      <c r="AF25" s="3">
        <v>44468</v>
      </c>
      <c r="AG25" s="2">
        <v>10.899800000000001</v>
      </c>
      <c r="AH25" s="2">
        <v>10.899848417802</v>
      </c>
      <c r="AI25" s="2">
        <v>1.4E-3</v>
      </c>
      <c r="AJ25" s="2">
        <v>1.284427237197E-2</v>
      </c>
      <c r="AK25" s="2">
        <v>4.6882000000000001</v>
      </c>
      <c r="AL25" s="2">
        <v>1.30749274828E-3</v>
      </c>
      <c r="AM25" s="2">
        <v>1.1995513131582E-2</v>
      </c>
      <c r="AN25" s="2">
        <v>4.3784000000000001</v>
      </c>
      <c r="AO25" s="1" t="s">
        <v>271</v>
      </c>
      <c r="AP25" s="1" t="s">
        <v>272</v>
      </c>
      <c r="AQ25" s="1"/>
      <c r="AR25" s="1" t="s">
        <v>42</v>
      </c>
      <c r="AS25" s="1"/>
      <c r="AT25" s="1"/>
      <c r="AU25" s="1"/>
      <c r="AV25" s="173">
        <v>30</v>
      </c>
      <c r="AW25" s="173" t="s">
        <v>648</v>
      </c>
    </row>
    <row r="26" spans="1:49" x14ac:dyDescent="0.25">
      <c r="A26" s="75" t="str">
        <f t="shared" si="1"/>
        <v>LEARBFRDW</v>
      </c>
      <c r="B26" s="75" t="str">
        <f>VLOOKUP(L26,'Scheme master'!A:M,13,0)</f>
        <v>RDW</v>
      </c>
      <c r="C26" s="75">
        <f>VLOOKUP(M26,'Scheme master'!D:L,8,0)</f>
        <v>10</v>
      </c>
      <c r="D26" s="78">
        <f t="shared" si="2"/>
        <v>0.5620864029999999</v>
      </c>
      <c r="E26" s="78">
        <f>SUMIF('CHY rollback'!A:A,L26,'CHY rollback'!G:G)</f>
        <v>0</v>
      </c>
      <c r="F26" s="78">
        <f t="shared" si="3"/>
        <v>0.61016281699999997</v>
      </c>
      <c r="G26" s="89">
        <f t="shared" si="4"/>
        <v>10.8553</v>
      </c>
      <c r="H26" s="78">
        <f t="shared" si="0"/>
        <v>0</v>
      </c>
      <c r="I26" s="78">
        <f>SUMIFS(TB!E:E,TB!H:H,M26,TB!F:F,"AUM")</f>
        <v>-36.688484778000003</v>
      </c>
      <c r="J26" s="78">
        <f t="shared" si="5"/>
        <v>2.5799999292530629</v>
      </c>
      <c r="K26" s="76" t="str">
        <f>VLOOKUP(M26,'Scheme master'!D:L,9,0)</f>
        <v>Live</v>
      </c>
      <c r="L26" s="1" t="s">
        <v>279</v>
      </c>
      <c r="M26" s="1" t="s">
        <v>268</v>
      </c>
      <c r="N26" s="1" t="s">
        <v>167</v>
      </c>
      <c r="O26" s="2">
        <v>562086.40299999993</v>
      </c>
      <c r="P26" s="2">
        <v>6101628.1699999999</v>
      </c>
      <c r="Q26" s="2">
        <v>10.855320707695499</v>
      </c>
      <c r="R26" s="2">
        <v>366884850.35999995</v>
      </c>
      <c r="S26" s="2">
        <v>10.8553</v>
      </c>
      <c r="T26" s="3">
        <v>44469</v>
      </c>
      <c r="U26" s="1">
        <v>145893</v>
      </c>
      <c r="V26" s="1" t="s">
        <v>280</v>
      </c>
      <c r="W26" s="1">
        <v>178</v>
      </c>
      <c r="X26" s="1"/>
      <c r="Y26" s="1">
        <v>10</v>
      </c>
      <c r="Z26" s="1" t="s">
        <v>270</v>
      </c>
      <c r="AA26" s="2">
        <v>10.8553</v>
      </c>
      <c r="AB26" s="2">
        <v>10.8553</v>
      </c>
      <c r="AC26" s="2">
        <v>102461</v>
      </c>
      <c r="AD26" s="1" t="s">
        <v>271</v>
      </c>
      <c r="AE26" s="1" t="s">
        <v>1697</v>
      </c>
      <c r="AF26" s="3">
        <v>44468</v>
      </c>
      <c r="AG26" s="2">
        <v>10.853999999999999</v>
      </c>
      <c r="AH26" s="2">
        <v>10.8540185235543</v>
      </c>
      <c r="AI26" s="2">
        <v>1.2999999999999999E-3</v>
      </c>
      <c r="AJ26" s="2">
        <v>1.1977151280633E-2</v>
      </c>
      <c r="AK26" s="2">
        <v>4.3716999999999997</v>
      </c>
      <c r="AL26" s="2">
        <v>1.30218414125E-3</v>
      </c>
      <c r="AM26" s="2">
        <v>1.1997253721504999E-2</v>
      </c>
      <c r="AN26" s="2">
        <v>4.3789999999999996</v>
      </c>
      <c r="AO26" s="1" t="s">
        <v>271</v>
      </c>
      <c r="AP26" s="1" t="s">
        <v>272</v>
      </c>
      <c r="AQ26" s="1"/>
      <c r="AR26" s="1" t="s">
        <v>42</v>
      </c>
      <c r="AS26" s="1"/>
      <c r="AT26" s="1"/>
      <c r="AU26" s="1"/>
      <c r="AV26" s="173">
        <v>30</v>
      </c>
      <c r="AW26" s="173" t="s">
        <v>648</v>
      </c>
    </row>
    <row r="27" spans="1:49" x14ac:dyDescent="0.25">
      <c r="A27" s="75" t="str">
        <f t="shared" si="1"/>
        <v>LEARBFDDW</v>
      </c>
      <c r="B27" s="75" t="str">
        <f>VLOOKUP(L27,'Scheme master'!A:M,13,0)</f>
        <v>DDW</v>
      </c>
      <c r="C27" s="75">
        <f>VLOOKUP(M27,'Scheme master'!D:L,8,0)</f>
        <v>10</v>
      </c>
      <c r="D27" s="78">
        <f t="shared" si="2"/>
        <v>0.216936879</v>
      </c>
      <c r="E27" s="78">
        <f>SUMIF('CHY rollback'!A:A,L27,'CHY rollback'!G:G)</f>
        <v>0</v>
      </c>
      <c r="F27" s="78">
        <f t="shared" si="3"/>
        <v>0.23138930600000002</v>
      </c>
      <c r="G27" s="89">
        <f t="shared" si="4"/>
        <v>10.6662</v>
      </c>
      <c r="H27" s="78">
        <f t="shared" si="0"/>
        <v>0</v>
      </c>
      <c r="I27" s="78">
        <f>SUMIFS(TB!E:E,TB!H:H,M27,TB!F:F,"AUM")</f>
        <v>-36.688484778000003</v>
      </c>
      <c r="J27" s="78">
        <f t="shared" si="5"/>
        <v>2.5799999292530629</v>
      </c>
      <c r="K27" s="76" t="str">
        <f>VLOOKUP(M27,'Scheme master'!D:L,9,0)</f>
        <v>Live</v>
      </c>
      <c r="L27" s="1" t="s">
        <v>281</v>
      </c>
      <c r="M27" s="1" t="s">
        <v>268</v>
      </c>
      <c r="N27" s="1" t="s">
        <v>173</v>
      </c>
      <c r="O27" s="2">
        <v>216936.87900000002</v>
      </c>
      <c r="P27" s="2">
        <v>2313893.06</v>
      </c>
      <c r="Q27" s="2">
        <v>10.666204246443501</v>
      </c>
      <c r="R27" s="2">
        <v>366884850.35999995</v>
      </c>
      <c r="S27" s="2">
        <v>10.6662</v>
      </c>
      <c r="T27" s="3">
        <v>44469</v>
      </c>
      <c r="U27" s="1">
        <v>145891</v>
      </c>
      <c r="V27" s="1" t="s">
        <v>282</v>
      </c>
      <c r="W27" s="1">
        <v>178</v>
      </c>
      <c r="X27" s="1"/>
      <c r="Y27" s="1">
        <v>10</v>
      </c>
      <c r="Z27" s="1" t="s">
        <v>270</v>
      </c>
      <c r="AA27" s="2">
        <v>10.6662</v>
      </c>
      <c r="AB27" s="2">
        <v>10.6662</v>
      </c>
      <c r="AC27" s="2">
        <v>102464</v>
      </c>
      <c r="AD27" s="1" t="s">
        <v>271</v>
      </c>
      <c r="AE27" s="1" t="s">
        <v>1698</v>
      </c>
      <c r="AF27" s="3">
        <v>44468</v>
      </c>
      <c r="AG27" s="2">
        <v>10.6647</v>
      </c>
      <c r="AH27" s="2">
        <v>10.664676336567</v>
      </c>
      <c r="AI27" s="2">
        <v>1.5E-3</v>
      </c>
      <c r="AJ27" s="2">
        <v>1.4065093251568E-2</v>
      </c>
      <c r="AK27" s="2">
        <v>5.1337999999999999</v>
      </c>
      <c r="AL27" s="2">
        <v>1.52790987649E-3</v>
      </c>
      <c r="AM27" s="2">
        <v>1.4326828384384E-2</v>
      </c>
      <c r="AN27" s="2">
        <v>5.2293000000000003</v>
      </c>
      <c r="AO27" s="1" t="s">
        <v>271</v>
      </c>
      <c r="AP27" s="1" t="s">
        <v>272</v>
      </c>
      <c r="AQ27" s="1"/>
      <c r="AR27" s="1" t="s">
        <v>41</v>
      </c>
      <c r="AS27" s="1"/>
      <c r="AT27" s="1"/>
      <c r="AU27" s="1"/>
      <c r="AV27" s="173">
        <v>30</v>
      </c>
      <c r="AW27" s="173" t="s">
        <v>648</v>
      </c>
    </row>
    <row r="28" spans="1:49" x14ac:dyDescent="0.25">
      <c r="A28" s="75" t="str">
        <f t="shared" si="1"/>
        <v>LEBALFDD</v>
      </c>
      <c r="B28" s="75" t="str">
        <f>VLOOKUP(L28,'Scheme master'!A:M,13,0)</f>
        <v>DD</v>
      </c>
      <c r="C28" s="75">
        <f>VLOOKUP(M28,'Scheme master'!D:L,8,0)</f>
        <v>10</v>
      </c>
      <c r="D28" s="78">
        <f t="shared" si="2"/>
        <v>25.100006275999998</v>
      </c>
      <c r="E28" s="78">
        <f>SUMIF('CHY rollback'!A:A,L28,'CHY rollback'!G:G)</f>
        <v>0</v>
      </c>
      <c r="F28" s="78">
        <f t="shared" si="3"/>
        <v>43.239926996999998</v>
      </c>
      <c r="G28" s="89">
        <f t="shared" si="4"/>
        <v>17.2271</v>
      </c>
      <c r="H28" s="78">
        <f t="shared" si="0"/>
        <v>0</v>
      </c>
      <c r="I28" s="78">
        <f>SUMIFS(TB!E:E,TB!H:H,M28,TB!F:F,"AUM")</f>
        <v>-487.60888696999973</v>
      </c>
      <c r="J28" s="78">
        <f t="shared" si="5"/>
        <v>-1.999751475523226E-2</v>
      </c>
      <c r="K28" s="76" t="str">
        <f>VLOOKUP(M28,'Scheme master'!D:L,9,0)</f>
        <v>Live</v>
      </c>
      <c r="L28" s="1" t="s">
        <v>283</v>
      </c>
      <c r="M28" s="1" t="s">
        <v>284</v>
      </c>
      <c r="N28" s="1" t="s">
        <v>51</v>
      </c>
      <c r="O28" s="2">
        <v>25100006.276000001</v>
      </c>
      <c r="P28" s="2">
        <v>432399269.96999997</v>
      </c>
      <c r="Q28" s="2">
        <v>17.227058241154701</v>
      </c>
      <c r="R28" s="2">
        <v>4876088869.6800003</v>
      </c>
      <c r="S28" s="2">
        <v>17.2271</v>
      </c>
      <c r="T28" s="3">
        <v>44469</v>
      </c>
      <c r="U28" s="1">
        <v>120260</v>
      </c>
      <c r="V28" s="1" t="s">
        <v>285</v>
      </c>
      <c r="W28" s="1">
        <v>8</v>
      </c>
      <c r="X28" s="1" t="s">
        <v>286</v>
      </c>
      <c r="Y28" s="1">
        <v>10</v>
      </c>
      <c r="Z28" s="1" t="s">
        <v>270</v>
      </c>
      <c r="AA28" s="2">
        <v>17.2271</v>
      </c>
      <c r="AB28" s="2">
        <v>17.0548</v>
      </c>
      <c r="AC28" s="2">
        <v>84315</v>
      </c>
      <c r="AD28" s="1" t="s">
        <v>287</v>
      </c>
      <c r="AE28" s="1" t="s">
        <v>1699</v>
      </c>
      <c r="AF28" s="3">
        <v>44468</v>
      </c>
      <c r="AG28" s="2">
        <v>17.257899999999999</v>
      </c>
      <c r="AH28" s="2">
        <v>17.257880515121201</v>
      </c>
      <c r="AI28" s="2">
        <v>-3.0800000000000001E-2</v>
      </c>
      <c r="AJ28" s="2">
        <v>-0.17846899101281199</v>
      </c>
      <c r="AK28" s="2">
        <v>-65.141199999999998</v>
      </c>
      <c r="AL28" s="2">
        <v>-3.0822273966510001E-2</v>
      </c>
      <c r="AM28" s="2">
        <v>-0.17859825799294299</v>
      </c>
      <c r="AN28" s="2">
        <v>-65.188400000000001</v>
      </c>
      <c r="AO28" s="1" t="s">
        <v>287</v>
      </c>
      <c r="AP28" s="1" t="s">
        <v>288</v>
      </c>
      <c r="AQ28" s="1"/>
      <c r="AR28" s="1" t="s">
        <v>41</v>
      </c>
      <c r="AS28" s="1" t="s">
        <v>289</v>
      </c>
      <c r="AT28" s="1"/>
      <c r="AU28" s="1"/>
      <c r="AV28" s="173">
        <v>30</v>
      </c>
      <c r="AW28" s="173" t="s">
        <v>648</v>
      </c>
    </row>
    <row r="29" spans="1:49" x14ac:dyDescent="0.25">
      <c r="A29" s="75" t="str">
        <f t="shared" si="1"/>
        <v>LEBALFDG</v>
      </c>
      <c r="B29" s="75" t="str">
        <f>VLOOKUP(L29,'Scheme master'!A:M,13,0)</f>
        <v>DG</v>
      </c>
      <c r="C29" s="75">
        <f>VLOOKUP(M29,'Scheme master'!D:L,8,0)</f>
        <v>10</v>
      </c>
      <c r="D29" s="78">
        <f t="shared" si="2"/>
        <v>5.7200926370000005</v>
      </c>
      <c r="E29" s="78">
        <f>SUMIF('CHY rollback'!A:A,L29,'CHY rollback'!G:G)</f>
        <v>0</v>
      </c>
      <c r="F29" s="78">
        <f t="shared" si="3"/>
        <v>85.981885982999998</v>
      </c>
      <c r="G29" s="89">
        <f t="shared" si="4"/>
        <v>150.31549999999999</v>
      </c>
      <c r="H29" s="78">
        <f t="shared" si="0"/>
        <v>0</v>
      </c>
      <c r="I29" s="78">
        <f>SUMIFS(TB!E:E,TB!H:H,M29,TB!F:F,"AUM")</f>
        <v>-487.60888696999973</v>
      </c>
      <c r="J29" s="78">
        <f t="shared" si="5"/>
        <v>-1.999751475523226E-2</v>
      </c>
      <c r="K29" s="76" t="str">
        <f>VLOOKUP(M29,'Scheme master'!D:L,9,0)</f>
        <v>Live</v>
      </c>
      <c r="L29" s="1" t="s">
        <v>290</v>
      </c>
      <c r="M29" s="1" t="s">
        <v>284</v>
      </c>
      <c r="N29" s="1" t="s">
        <v>60</v>
      </c>
      <c r="O29" s="2">
        <v>5720092.6370000001</v>
      </c>
      <c r="P29" s="2">
        <v>859818859.83000004</v>
      </c>
      <c r="Q29" s="2">
        <v>150.315548085415</v>
      </c>
      <c r="R29" s="2">
        <v>4876088869.6800003</v>
      </c>
      <c r="S29" s="2">
        <v>150.31549999999999</v>
      </c>
      <c r="T29" s="3">
        <v>44469</v>
      </c>
      <c r="U29" s="1">
        <v>120261</v>
      </c>
      <c r="V29" s="1" t="s">
        <v>291</v>
      </c>
      <c r="W29" s="1">
        <v>8</v>
      </c>
      <c r="X29" s="1" t="s">
        <v>292</v>
      </c>
      <c r="Y29" s="1">
        <v>10</v>
      </c>
      <c r="Z29" s="1" t="s">
        <v>270</v>
      </c>
      <c r="AA29" s="2">
        <v>150.31549999999999</v>
      </c>
      <c r="AB29" s="2">
        <v>148.81229999999999</v>
      </c>
      <c r="AC29" s="2">
        <v>84316</v>
      </c>
      <c r="AD29" s="1" t="s">
        <v>287</v>
      </c>
      <c r="AE29" s="1" t="s">
        <v>63</v>
      </c>
      <c r="AF29" s="3">
        <v>44468</v>
      </c>
      <c r="AG29" s="2">
        <v>150.58449999999999</v>
      </c>
      <c r="AH29" s="2">
        <v>150.58447181528499</v>
      </c>
      <c r="AI29" s="2">
        <v>-0.26900000000000002</v>
      </c>
      <c r="AJ29" s="2">
        <v>-0.17863724354100199</v>
      </c>
      <c r="AK29" s="2">
        <v>-65.202600000000004</v>
      </c>
      <c r="AL29" s="2">
        <v>-0.26892372987022001</v>
      </c>
      <c r="AM29" s="2">
        <v>-0.17858662757744101</v>
      </c>
      <c r="AN29" s="2">
        <v>-65.184100000000001</v>
      </c>
      <c r="AO29" s="1" t="s">
        <v>287</v>
      </c>
      <c r="AP29" s="1" t="s">
        <v>288</v>
      </c>
      <c r="AQ29" s="1"/>
      <c r="AR29" s="1" t="s">
        <v>41</v>
      </c>
      <c r="AS29" s="1" t="s">
        <v>293</v>
      </c>
      <c r="AT29" s="1"/>
      <c r="AU29" s="1"/>
      <c r="AV29" s="173">
        <v>30</v>
      </c>
      <c r="AW29" s="173" t="s">
        <v>648</v>
      </c>
    </row>
    <row r="30" spans="1:49" x14ac:dyDescent="0.25">
      <c r="A30" s="75" t="str">
        <f t="shared" si="1"/>
        <v>LEBALFRD</v>
      </c>
      <c r="B30" s="75" t="str">
        <f>VLOOKUP(L30,'Scheme master'!A:M,13,0)</f>
        <v>RD</v>
      </c>
      <c r="C30" s="75">
        <f>VLOOKUP(M30,'Scheme master'!D:L,8,0)</f>
        <v>10</v>
      </c>
      <c r="D30" s="78">
        <f t="shared" si="2"/>
        <v>58.677979052999994</v>
      </c>
      <c r="E30" s="78">
        <f>SUMIF('CHY rollback'!A:A,L30,'CHY rollback'!G:G)</f>
        <v>0</v>
      </c>
      <c r="F30" s="78">
        <f t="shared" si="3"/>
        <v>90.454503098000004</v>
      </c>
      <c r="G30" s="89">
        <f t="shared" si="4"/>
        <v>15.4154</v>
      </c>
      <c r="H30" s="78">
        <f t="shared" si="0"/>
        <v>0</v>
      </c>
      <c r="I30" s="78">
        <f>SUMIFS(TB!E:E,TB!H:H,M30,TB!F:F,"AUM")</f>
        <v>-487.60888696999973</v>
      </c>
      <c r="J30" s="78">
        <f t="shared" si="5"/>
        <v>-1.999751475523226E-2</v>
      </c>
      <c r="K30" s="76" t="str">
        <f>VLOOKUP(M30,'Scheme master'!D:L,9,0)</f>
        <v>Live</v>
      </c>
      <c r="L30" s="1" t="s">
        <v>294</v>
      </c>
      <c r="M30" s="1" t="s">
        <v>284</v>
      </c>
      <c r="N30" s="1" t="s">
        <v>35</v>
      </c>
      <c r="O30" s="2">
        <v>58677979.053000003</v>
      </c>
      <c r="P30" s="2">
        <v>904545030.98000002</v>
      </c>
      <c r="Q30" s="2">
        <v>15.4154087372877</v>
      </c>
      <c r="R30" s="2">
        <v>4876088869.6800003</v>
      </c>
      <c r="S30" s="2">
        <v>15.4154</v>
      </c>
      <c r="T30" s="3">
        <v>44469</v>
      </c>
      <c r="U30" s="1">
        <v>100321</v>
      </c>
      <c r="V30" s="1" t="s">
        <v>295</v>
      </c>
      <c r="W30" s="1">
        <v>8</v>
      </c>
      <c r="X30" s="1" t="s">
        <v>296</v>
      </c>
      <c r="Y30" s="1">
        <v>10</v>
      </c>
      <c r="Z30" s="1" t="s">
        <v>270</v>
      </c>
      <c r="AA30" s="2">
        <v>15.4154</v>
      </c>
      <c r="AB30" s="2">
        <v>15.261200000000001</v>
      </c>
      <c r="AC30" s="2">
        <v>84313</v>
      </c>
      <c r="AD30" s="1" t="s">
        <v>287</v>
      </c>
      <c r="AE30" s="1" t="s">
        <v>1700</v>
      </c>
      <c r="AF30" s="3">
        <v>44468</v>
      </c>
      <c r="AG30" s="2">
        <v>15.4435</v>
      </c>
      <c r="AH30" s="2">
        <v>15.443505526484801</v>
      </c>
      <c r="AI30" s="2">
        <v>-2.81E-2</v>
      </c>
      <c r="AJ30" s="2">
        <v>-0.18195357270048901</v>
      </c>
      <c r="AK30" s="2">
        <v>-66.4131</v>
      </c>
      <c r="AL30" s="2">
        <v>-2.8096789197109999E-2</v>
      </c>
      <c r="AM30" s="2">
        <v>-0.18193271695293201</v>
      </c>
      <c r="AN30" s="2">
        <v>-66.4054</v>
      </c>
      <c r="AO30" s="1" t="s">
        <v>287</v>
      </c>
      <c r="AP30" s="1" t="s">
        <v>288</v>
      </c>
      <c r="AQ30" s="1"/>
      <c r="AR30" s="1" t="s">
        <v>42</v>
      </c>
      <c r="AS30" s="1" t="s">
        <v>297</v>
      </c>
      <c r="AT30" s="1"/>
      <c r="AU30" s="1"/>
      <c r="AV30" s="173">
        <v>30</v>
      </c>
      <c r="AW30" s="173" t="s">
        <v>648</v>
      </c>
    </row>
    <row r="31" spans="1:49" x14ac:dyDescent="0.25">
      <c r="A31" s="75" t="str">
        <f t="shared" si="1"/>
        <v>LEBALFRG</v>
      </c>
      <c r="B31" s="75" t="str">
        <f>VLOOKUP(L31,'Scheme master'!A:M,13,0)</f>
        <v>RG</v>
      </c>
      <c r="C31" s="75">
        <f>VLOOKUP(M31,'Scheme master'!D:L,8,0)</f>
        <v>10</v>
      </c>
      <c r="D31" s="78">
        <f t="shared" si="2"/>
        <v>19.412797802</v>
      </c>
      <c r="E31" s="78">
        <f>SUMIF('CHY rollback'!A:A,L31,'CHY rollback'!G:G)</f>
        <v>0</v>
      </c>
      <c r="F31" s="78">
        <f t="shared" si="3"/>
        <v>267.93257089000002</v>
      </c>
      <c r="G31" s="89">
        <f t="shared" si="4"/>
        <v>138.01849999999999</v>
      </c>
      <c r="H31" s="78">
        <f t="shared" si="0"/>
        <v>0</v>
      </c>
      <c r="I31" s="78">
        <f>SUMIFS(TB!E:E,TB!H:H,M31,TB!F:F,"AUM")</f>
        <v>-487.60888696999973</v>
      </c>
      <c r="J31" s="78">
        <f t="shared" si="5"/>
        <v>-1.999751475523226E-2</v>
      </c>
      <c r="K31" s="76" t="str">
        <f>VLOOKUP(M31,'Scheme master'!D:L,9,0)</f>
        <v>Live</v>
      </c>
      <c r="L31" s="1" t="s">
        <v>298</v>
      </c>
      <c r="M31" s="1" t="s">
        <v>284</v>
      </c>
      <c r="N31" s="1" t="s">
        <v>36</v>
      </c>
      <c r="O31" s="2">
        <v>19412797.802000001</v>
      </c>
      <c r="P31" s="2">
        <v>2679325708.9000001</v>
      </c>
      <c r="Q31" s="2">
        <v>138.01852449233101</v>
      </c>
      <c r="R31" s="2">
        <v>4876088869.6800003</v>
      </c>
      <c r="S31" s="2">
        <v>138.01849999999999</v>
      </c>
      <c r="T31" s="3">
        <v>44469</v>
      </c>
      <c r="U31" s="1">
        <v>100323</v>
      </c>
      <c r="V31" s="1" t="s">
        <v>299</v>
      </c>
      <c r="W31" s="1">
        <v>8</v>
      </c>
      <c r="X31" s="1" t="s">
        <v>300</v>
      </c>
      <c r="Y31" s="1">
        <v>10</v>
      </c>
      <c r="Z31" s="1" t="s">
        <v>270</v>
      </c>
      <c r="AA31" s="2">
        <v>138.01849999999999</v>
      </c>
      <c r="AB31" s="2">
        <v>136.63829999999999</v>
      </c>
      <c r="AC31" s="2">
        <v>84314</v>
      </c>
      <c r="AD31" s="1" t="s">
        <v>287</v>
      </c>
      <c r="AE31" s="1" t="s">
        <v>73</v>
      </c>
      <c r="AF31" s="3">
        <v>44468</v>
      </c>
      <c r="AG31" s="2">
        <v>138.27010000000001</v>
      </c>
      <c r="AH31" s="2">
        <v>138.27005307667801</v>
      </c>
      <c r="AI31" s="2">
        <v>-0.25159999999999999</v>
      </c>
      <c r="AJ31" s="2">
        <v>-0.18196269475468699</v>
      </c>
      <c r="AK31" s="2">
        <v>-66.416399999999996</v>
      </c>
      <c r="AL31" s="2">
        <v>-0.25152858434739001</v>
      </c>
      <c r="AM31" s="2">
        <v>-0.18191110710567501</v>
      </c>
      <c r="AN31" s="2">
        <v>-66.397599999999997</v>
      </c>
      <c r="AO31" s="1" t="s">
        <v>287</v>
      </c>
      <c r="AP31" s="1" t="s">
        <v>288</v>
      </c>
      <c r="AQ31" s="1"/>
      <c r="AR31" s="1" t="s">
        <v>42</v>
      </c>
      <c r="AS31" s="1" t="s">
        <v>301</v>
      </c>
      <c r="AT31" s="1"/>
      <c r="AU31" s="1"/>
      <c r="AV31" s="173">
        <v>30</v>
      </c>
      <c r="AW31" s="173" t="s">
        <v>648</v>
      </c>
    </row>
    <row r="32" spans="1:49" x14ac:dyDescent="0.25">
      <c r="A32" s="75" t="str">
        <f t="shared" si="1"/>
        <v>LDINPFDDD</v>
      </c>
      <c r="B32" s="75" t="str">
        <f>VLOOKUP(L32,'Scheme master'!A:M,13,0)</f>
        <v>DDD</v>
      </c>
      <c r="C32" s="75">
        <f>VLOOKUP(M32,'Scheme master'!D:L,8,0)</f>
        <v>10</v>
      </c>
      <c r="D32" s="78">
        <f t="shared" si="2"/>
        <v>0.54074151199999998</v>
      </c>
      <c r="E32" s="78">
        <f>SUMIF('CHY rollback'!A:A,L32,'CHY rollback'!G:G)</f>
        <v>0</v>
      </c>
      <c r="F32" s="78">
        <f t="shared" si="3"/>
        <v>0.64685250500000002</v>
      </c>
      <c r="G32" s="89">
        <f t="shared" si="4"/>
        <v>11.962300000000001</v>
      </c>
      <c r="H32" s="78">
        <f t="shared" si="0"/>
        <v>0</v>
      </c>
      <c r="I32" s="78">
        <f>SUMIFS(TB!E:E,TB!H:H,M32,TB!F:F,"AUM")</f>
        <v>-1958.8685128009988</v>
      </c>
      <c r="J32" s="78">
        <f t="shared" si="5"/>
        <v>-9.9885255622211844E-3</v>
      </c>
      <c r="K32" s="76" t="str">
        <f>VLOOKUP(M32,'Scheme master'!D:L,9,0)</f>
        <v>Live</v>
      </c>
      <c r="L32" s="1" t="s">
        <v>132</v>
      </c>
      <c r="M32" s="1" t="s">
        <v>133</v>
      </c>
      <c r="N32" s="1" t="s">
        <v>134</v>
      </c>
      <c r="O32" s="2">
        <v>540741.51199999999</v>
      </c>
      <c r="P32" s="2">
        <v>6468525.0499999998</v>
      </c>
      <c r="Q32" s="2">
        <v>11.9623237840116</v>
      </c>
      <c r="R32" s="2">
        <v>19588685128</v>
      </c>
      <c r="S32" s="2">
        <v>11.962300000000001</v>
      </c>
      <c r="T32" s="3">
        <v>44469</v>
      </c>
      <c r="U32" s="1">
        <v>120337</v>
      </c>
      <c r="V32" s="1" t="s">
        <v>135</v>
      </c>
      <c r="W32" s="1">
        <v>72</v>
      </c>
      <c r="X32" s="1" t="s">
        <v>136</v>
      </c>
      <c r="Y32" s="1">
        <v>10</v>
      </c>
      <c r="Z32" s="1" t="s">
        <v>54</v>
      </c>
      <c r="AA32" s="2">
        <v>11.962300000000001</v>
      </c>
      <c r="AB32" s="2">
        <v>11.962300000000001</v>
      </c>
      <c r="AC32" s="2">
        <v>84290</v>
      </c>
      <c r="AD32" s="1" t="s">
        <v>137</v>
      </c>
      <c r="AE32" s="1" t="s">
        <v>1701</v>
      </c>
      <c r="AF32" s="3">
        <v>44468</v>
      </c>
      <c r="AG32" s="2">
        <v>11.962999999999999</v>
      </c>
      <c r="AH32" s="2">
        <v>11.963030350812099</v>
      </c>
      <c r="AI32" s="2">
        <v>-6.9999999999999999E-4</v>
      </c>
      <c r="AJ32" s="2">
        <v>-5.8513750731420001E-3</v>
      </c>
      <c r="AK32" s="2">
        <v>-2.1358000000000001</v>
      </c>
      <c r="AL32" s="2">
        <v>-7.0656680044000003E-4</v>
      </c>
      <c r="AM32" s="2">
        <v>-5.9062526777920003E-3</v>
      </c>
      <c r="AN32" s="2">
        <v>-2.1558000000000002</v>
      </c>
      <c r="AO32" s="1" t="s">
        <v>137</v>
      </c>
      <c r="AP32" s="1" t="s">
        <v>139</v>
      </c>
      <c r="AQ32" s="1"/>
      <c r="AR32" s="1" t="s">
        <v>41</v>
      </c>
      <c r="AS32" s="1" t="s">
        <v>140</v>
      </c>
      <c r="AT32" s="1"/>
      <c r="AU32" s="1"/>
      <c r="AV32" s="173">
        <v>30</v>
      </c>
      <c r="AW32" s="173" t="s">
        <v>648</v>
      </c>
    </row>
    <row r="33" spans="1:49" x14ac:dyDescent="0.25">
      <c r="A33" s="75" t="str">
        <f t="shared" si="1"/>
        <v>LDMIPFDG</v>
      </c>
      <c r="B33" s="75" t="str">
        <f>VLOOKUP(L33,'Scheme master'!A:M,13,0)</f>
        <v>DG</v>
      </c>
      <c r="C33" s="75">
        <f>VLOOKUP(M33,'Scheme master'!D:L,8,0)</f>
        <v>10</v>
      </c>
      <c r="D33" s="78">
        <f t="shared" si="2"/>
        <v>3.002329864</v>
      </c>
      <c r="E33" s="78">
        <f>SUMIF('CHY rollback'!A:A,L33,'CHY rollback'!G:G)</f>
        <v>0</v>
      </c>
      <c r="F33" s="78">
        <f t="shared" si="3"/>
        <v>21.488852246</v>
      </c>
      <c r="G33" s="89">
        <f t="shared" si="4"/>
        <v>71.573899999999995</v>
      </c>
      <c r="H33" s="78">
        <f t="shared" si="0"/>
        <v>0</v>
      </c>
      <c r="I33" s="78">
        <f>SUMIFS(TB!E:E,TB!H:H,M33,TB!F:F,"AUM")</f>
        <v>-83.846303884999998</v>
      </c>
      <c r="J33" s="78">
        <f t="shared" si="5"/>
        <v>0</v>
      </c>
      <c r="K33" s="76" t="str">
        <f>VLOOKUP(M33,'Scheme master'!D:L,9,0)</f>
        <v>Live</v>
      </c>
      <c r="L33" s="1" t="s">
        <v>178</v>
      </c>
      <c r="M33" s="1" t="s">
        <v>179</v>
      </c>
      <c r="N33" s="1" t="s">
        <v>60</v>
      </c>
      <c r="O33" s="2">
        <v>3002329.8640000001</v>
      </c>
      <c r="P33" s="2">
        <v>214888522.46000001</v>
      </c>
      <c r="Q33" s="2">
        <v>71.573921652201193</v>
      </c>
      <c r="R33" s="2">
        <v>838463038.85000002</v>
      </c>
      <c r="S33" s="2">
        <v>71.573899999999995</v>
      </c>
      <c r="T33" s="3">
        <v>44469</v>
      </c>
      <c r="U33" s="1">
        <v>120276</v>
      </c>
      <c r="V33" s="1" t="s">
        <v>180</v>
      </c>
      <c r="W33" s="1">
        <v>31</v>
      </c>
      <c r="X33" s="1" t="s">
        <v>181</v>
      </c>
      <c r="Y33" s="1">
        <v>10</v>
      </c>
      <c r="Z33" s="1" t="s">
        <v>54</v>
      </c>
      <c r="AA33" s="2">
        <v>71.573899999999995</v>
      </c>
      <c r="AB33" s="2">
        <v>70.858199999999997</v>
      </c>
      <c r="AC33" s="2">
        <v>84267</v>
      </c>
      <c r="AD33" s="1" t="s">
        <v>182</v>
      </c>
      <c r="AE33" s="1" t="s">
        <v>63</v>
      </c>
      <c r="AF33" s="3">
        <v>44468</v>
      </c>
      <c r="AG33" s="2">
        <v>71.665199999999999</v>
      </c>
      <c r="AH33" s="2">
        <v>71.665185192064797</v>
      </c>
      <c r="AI33" s="2">
        <v>-9.1300000000000006E-2</v>
      </c>
      <c r="AJ33" s="2">
        <v>-0.127397956051194</v>
      </c>
      <c r="AK33" s="2">
        <v>-46.500300000000003</v>
      </c>
      <c r="AL33" s="2">
        <v>-9.1263539863510004E-2</v>
      </c>
      <c r="AM33" s="2">
        <v>-0.127347106714259</v>
      </c>
      <c r="AN33" s="2">
        <v>-46.481699999999996</v>
      </c>
      <c r="AO33" s="1" t="s">
        <v>182</v>
      </c>
      <c r="AP33" s="1" t="s">
        <v>183</v>
      </c>
      <c r="AQ33" s="1"/>
      <c r="AR33" s="1" t="s">
        <v>41</v>
      </c>
      <c r="AS33" s="1" t="s">
        <v>184</v>
      </c>
      <c r="AT33" s="1"/>
      <c r="AU33" s="1"/>
      <c r="AV33" s="173">
        <v>30</v>
      </c>
      <c r="AW33" s="173" t="s">
        <v>648</v>
      </c>
    </row>
    <row r="34" spans="1:49" x14ac:dyDescent="0.25">
      <c r="A34" s="75" t="str">
        <f t="shared" si="1"/>
        <v>LDMIPFDDM</v>
      </c>
      <c r="B34" s="75" t="str">
        <f>VLOOKUP(L34,'Scheme master'!A:M,13,0)</f>
        <v>DDM</v>
      </c>
      <c r="C34" s="75">
        <f>VLOOKUP(M34,'Scheme master'!D:L,8,0)</f>
        <v>10</v>
      </c>
      <c r="D34" s="78">
        <f t="shared" si="2"/>
        <v>5.4556066E-2</v>
      </c>
      <c r="E34" s="78">
        <f>SUMIF('CHY rollback'!A:A,L34,'CHY rollback'!G:G)</f>
        <v>0</v>
      </c>
      <c r="F34" s="78">
        <f t="shared" si="3"/>
        <v>6.4417402999999998E-2</v>
      </c>
      <c r="G34" s="89">
        <f t="shared" si="4"/>
        <v>11.807600000000001</v>
      </c>
      <c r="H34" s="78">
        <f t="shared" si="0"/>
        <v>0</v>
      </c>
      <c r="I34" s="78">
        <f>SUMIFS(TB!E:E,TB!H:H,M34,TB!F:F,"AUM")</f>
        <v>-83.846303884999998</v>
      </c>
      <c r="J34" s="78">
        <f t="shared" si="5"/>
        <v>0</v>
      </c>
      <c r="K34" s="76" t="str">
        <f>VLOOKUP(M34,'Scheme master'!D:L,9,0)</f>
        <v>Live</v>
      </c>
      <c r="L34" s="1" t="s">
        <v>185</v>
      </c>
      <c r="M34" s="1" t="s">
        <v>179</v>
      </c>
      <c r="N34" s="1" t="s">
        <v>146</v>
      </c>
      <c r="O34" s="2">
        <v>54556.065999999999</v>
      </c>
      <c r="P34" s="2">
        <v>644174.02999999991</v>
      </c>
      <c r="Q34" s="2">
        <v>11.8075601345596</v>
      </c>
      <c r="R34" s="2">
        <v>838463038.85000002</v>
      </c>
      <c r="S34" s="2">
        <v>11.807600000000001</v>
      </c>
      <c r="T34" s="3">
        <v>44469</v>
      </c>
      <c r="U34" s="1">
        <v>120277</v>
      </c>
      <c r="V34" s="1" t="s">
        <v>186</v>
      </c>
      <c r="W34" s="1">
        <v>31</v>
      </c>
      <c r="X34" s="1" t="s">
        <v>187</v>
      </c>
      <c r="Y34" s="1">
        <v>10</v>
      </c>
      <c r="Z34" s="1" t="s">
        <v>54</v>
      </c>
      <c r="AA34" s="2">
        <v>11.807600000000001</v>
      </c>
      <c r="AB34" s="2">
        <v>11.689500000000001</v>
      </c>
      <c r="AC34" s="2">
        <v>84264</v>
      </c>
      <c r="AD34" s="1" t="s">
        <v>182</v>
      </c>
      <c r="AE34" s="1" t="s">
        <v>1702</v>
      </c>
      <c r="AF34" s="3">
        <v>44468</v>
      </c>
      <c r="AG34" s="2">
        <v>11.8226</v>
      </c>
      <c r="AH34" s="2">
        <v>11.8226319691013</v>
      </c>
      <c r="AI34" s="2">
        <v>-1.4999999999999999E-2</v>
      </c>
      <c r="AJ34" s="2">
        <v>-0.12687564495119499</v>
      </c>
      <c r="AK34" s="2">
        <v>-46.309600000000003</v>
      </c>
      <c r="AL34" s="2">
        <v>-1.507183454173E-2</v>
      </c>
      <c r="AM34" s="2">
        <v>-0.127482903816346</v>
      </c>
      <c r="AN34" s="2">
        <v>-46.531300000000002</v>
      </c>
      <c r="AO34" s="1" t="s">
        <v>182</v>
      </c>
      <c r="AP34" s="1" t="s">
        <v>183</v>
      </c>
      <c r="AQ34" s="1"/>
      <c r="AR34" s="1" t="s">
        <v>41</v>
      </c>
      <c r="AS34" s="1" t="s">
        <v>188</v>
      </c>
      <c r="AT34" s="1"/>
      <c r="AU34" s="1"/>
      <c r="AV34" s="173">
        <v>30</v>
      </c>
      <c r="AW34" s="173" t="s">
        <v>648</v>
      </c>
    </row>
    <row r="35" spans="1:49" x14ac:dyDescent="0.25">
      <c r="A35" s="75" t="str">
        <f t="shared" si="1"/>
        <v>LDMIPFDDQ</v>
      </c>
      <c r="B35" s="75" t="str">
        <f>VLOOKUP(L35,'Scheme master'!A:M,13,0)</f>
        <v>DDQ</v>
      </c>
      <c r="C35" s="75">
        <f>VLOOKUP(M35,'Scheme master'!D:L,8,0)</f>
        <v>10</v>
      </c>
      <c r="D35" s="78">
        <f t="shared" si="2"/>
        <v>3.2303044000000003E-2</v>
      </c>
      <c r="E35" s="78">
        <f>SUMIF('CHY rollback'!A:A,L35,'CHY rollback'!G:G)</f>
        <v>0</v>
      </c>
      <c r="F35" s="78">
        <f t="shared" si="3"/>
        <v>4.6695296000000004E-2</v>
      </c>
      <c r="G35" s="89">
        <f t="shared" si="4"/>
        <v>14.455399999999999</v>
      </c>
      <c r="H35" s="78">
        <f t="shared" ref="H35:H66" si="6">SUMIF(M:M,M35,F:F)-R35/10000000</f>
        <v>0</v>
      </c>
      <c r="I35" s="78">
        <f>SUMIFS(TB!E:E,TB!H:H,M35,TB!F:F,"AUM")</f>
        <v>-83.846303884999998</v>
      </c>
      <c r="J35" s="78">
        <f t="shared" si="5"/>
        <v>0</v>
      </c>
      <c r="K35" s="76" t="str">
        <f>VLOOKUP(M35,'Scheme master'!D:L,9,0)</f>
        <v>Live</v>
      </c>
      <c r="L35" s="1" t="s">
        <v>189</v>
      </c>
      <c r="M35" s="1" t="s">
        <v>179</v>
      </c>
      <c r="N35" s="1" t="s">
        <v>190</v>
      </c>
      <c r="O35" s="2">
        <v>32303.044000000002</v>
      </c>
      <c r="P35" s="2">
        <v>466952.96000000002</v>
      </c>
      <c r="Q35" s="2">
        <v>14.455385690586899</v>
      </c>
      <c r="R35" s="2">
        <v>838463038.85000002</v>
      </c>
      <c r="S35" s="2">
        <v>14.455399999999999</v>
      </c>
      <c r="T35" s="3">
        <v>44469</v>
      </c>
      <c r="U35" s="1">
        <v>120274</v>
      </c>
      <c r="V35" s="1" t="s">
        <v>191</v>
      </c>
      <c r="W35" s="1">
        <v>31</v>
      </c>
      <c r="X35" s="1" t="s">
        <v>192</v>
      </c>
      <c r="Y35" s="1">
        <v>10</v>
      </c>
      <c r="Z35" s="1" t="s">
        <v>54</v>
      </c>
      <c r="AA35" s="2">
        <v>14.455399999999999</v>
      </c>
      <c r="AB35" s="2">
        <v>14.3108</v>
      </c>
      <c r="AC35" s="2">
        <v>84265</v>
      </c>
      <c r="AD35" s="1" t="s">
        <v>182</v>
      </c>
      <c r="AE35" s="1" t="s">
        <v>1704</v>
      </c>
      <c r="AF35" s="3">
        <v>44468</v>
      </c>
      <c r="AG35" s="2">
        <v>14.473800000000001</v>
      </c>
      <c r="AH35" s="2">
        <v>14.473837202463001</v>
      </c>
      <c r="AI35" s="2">
        <v>-1.84E-2</v>
      </c>
      <c r="AJ35" s="2">
        <v>-0.12712625571722699</v>
      </c>
      <c r="AK35" s="2">
        <v>-46.4011</v>
      </c>
      <c r="AL35" s="2">
        <v>-1.8451511876089999E-2</v>
      </c>
      <c r="AM35" s="2">
        <v>-0.127481825434309</v>
      </c>
      <c r="AN35" s="2">
        <v>-46.530900000000003</v>
      </c>
      <c r="AO35" s="1" t="s">
        <v>182</v>
      </c>
      <c r="AP35" s="1" t="s">
        <v>183</v>
      </c>
      <c r="AQ35" s="1"/>
      <c r="AR35" s="1" t="s">
        <v>41</v>
      </c>
      <c r="AS35" s="1" t="s">
        <v>194</v>
      </c>
      <c r="AT35" s="1"/>
      <c r="AU35" s="1"/>
      <c r="AV35" s="173">
        <v>30</v>
      </c>
      <c r="AW35" s="173" t="s">
        <v>648</v>
      </c>
    </row>
    <row r="36" spans="1:49" x14ac:dyDescent="0.25">
      <c r="A36" s="75" t="str">
        <f t="shared" si="1"/>
        <v>LDMIPFRDA</v>
      </c>
      <c r="B36" s="75" t="str">
        <f>VLOOKUP(L36,'Scheme master'!A:M,13,0)</f>
        <v>RDA</v>
      </c>
      <c r="C36" s="75">
        <f>VLOOKUP(M36,'Scheme master'!D:L,8,0)</f>
        <v>10</v>
      </c>
      <c r="D36" s="78">
        <f t="shared" si="2"/>
        <v>2.0106529000000002</v>
      </c>
      <c r="E36" s="78">
        <f>SUMIF('CHY rollback'!A:A,L36,'CHY rollback'!G:G)</f>
        <v>0</v>
      </c>
      <c r="F36" s="78">
        <f t="shared" si="3"/>
        <v>2.557815535</v>
      </c>
      <c r="G36" s="89">
        <f t="shared" si="4"/>
        <v>12.721299999999999</v>
      </c>
      <c r="H36" s="78">
        <f t="shared" si="6"/>
        <v>0</v>
      </c>
      <c r="I36" s="78">
        <f>SUMIFS(TB!E:E,TB!H:H,M36,TB!F:F,"AUM")</f>
        <v>-83.846303884999998</v>
      </c>
      <c r="J36" s="78">
        <f t="shared" si="5"/>
        <v>0</v>
      </c>
      <c r="K36" s="76" t="str">
        <f>VLOOKUP(M36,'Scheme master'!D:L,9,0)</f>
        <v>Live</v>
      </c>
      <c r="L36" s="1" t="s">
        <v>195</v>
      </c>
      <c r="M36" s="1" t="s">
        <v>179</v>
      </c>
      <c r="N36" s="1" t="s">
        <v>196</v>
      </c>
      <c r="O36" s="2">
        <v>2010652.9000000001</v>
      </c>
      <c r="P36" s="2">
        <v>25578155.350000001</v>
      </c>
      <c r="Q36" s="2">
        <v>12.7213182096224</v>
      </c>
      <c r="R36" s="2">
        <v>838463038.85000002</v>
      </c>
      <c r="S36" s="2">
        <v>12.721299999999999</v>
      </c>
      <c r="T36" s="3">
        <v>44469</v>
      </c>
      <c r="U36" s="1">
        <v>101868</v>
      </c>
      <c r="V36" s="1" t="s">
        <v>197</v>
      </c>
      <c r="W36" s="1">
        <v>31</v>
      </c>
      <c r="X36" s="1" t="s">
        <v>198</v>
      </c>
      <c r="Y36" s="1">
        <v>10</v>
      </c>
      <c r="Z36" s="1" t="s">
        <v>54</v>
      </c>
      <c r="AA36" s="2">
        <v>12.721299999999999</v>
      </c>
      <c r="AB36" s="2">
        <v>12.594099999999999</v>
      </c>
      <c r="AC36" s="2">
        <v>84262</v>
      </c>
      <c r="AD36" s="1" t="s">
        <v>182</v>
      </c>
      <c r="AE36" s="1" t="s">
        <v>1705</v>
      </c>
      <c r="AF36" s="3">
        <v>44468</v>
      </c>
      <c r="AG36" s="2">
        <v>12.7378</v>
      </c>
      <c r="AH36" s="2">
        <v>12.7378114654562</v>
      </c>
      <c r="AI36" s="2">
        <v>-1.6500000000000001E-2</v>
      </c>
      <c r="AJ36" s="2">
        <v>-0.129535712603432</v>
      </c>
      <c r="AK36" s="2">
        <v>-47.280500000000004</v>
      </c>
      <c r="AL36" s="2">
        <v>-1.6493255833820001E-2</v>
      </c>
      <c r="AM36" s="2">
        <v>-0.12948264997129399</v>
      </c>
      <c r="AN36" s="2">
        <v>-47.261200000000002</v>
      </c>
      <c r="AO36" s="1" t="s">
        <v>182</v>
      </c>
      <c r="AP36" s="1" t="s">
        <v>183</v>
      </c>
      <c r="AQ36" s="1"/>
      <c r="AR36" s="1" t="s">
        <v>42</v>
      </c>
      <c r="AS36" s="1" t="s">
        <v>200</v>
      </c>
      <c r="AT36" s="1"/>
      <c r="AU36" s="1"/>
      <c r="AV36" s="173">
        <v>30</v>
      </c>
      <c r="AW36" s="173" t="s">
        <v>648</v>
      </c>
    </row>
    <row r="37" spans="1:49" x14ac:dyDescent="0.25">
      <c r="A37" s="75" t="str">
        <f t="shared" si="1"/>
        <v>LDMIPFRG</v>
      </c>
      <c r="B37" s="75" t="str">
        <f>VLOOKUP(L37,'Scheme master'!A:M,13,0)</f>
        <v>RG</v>
      </c>
      <c r="C37" s="75">
        <f>VLOOKUP(M37,'Scheme master'!D:L,8,0)</f>
        <v>10</v>
      </c>
      <c r="D37" s="78">
        <f t="shared" si="2"/>
        <v>8.0960844179999985</v>
      </c>
      <c r="E37" s="78">
        <f>SUMIF('CHY rollback'!A:A,L37,'CHY rollback'!G:G)</f>
        <v>0</v>
      </c>
      <c r="F37" s="78">
        <f t="shared" si="3"/>
        <v>54.171904245000007</v>
      </c>
      <c r="G37" s="89">
        <f t="shared" si="4"/>
        <v>66.911199999999994</v>
      </c>
      <c r="H37" s="78">
        <f t="shared" si="6"/>
        <v>0</v>
      </c>
      <c r="I37" s="78">
        <f>SUMIFS(TB!E:E,TB!H:H,M37,TB!F:F,"AUM")</f>
        <v>-83.846303884999998</v>
      </c>
      <c r="J37" s="78">
        <f t="shared" si="5"/>
        <v>0</v>
      </c>
      <c r="K37" s="76" t="str">
        <f>VLOOKUP(M37,'Scheme master'!D:L,9,0)</f>
        <v>Live</v>
      </c>
      <c r="L37" s="1" t="s">
        <v>201</v>
      </c>
      <c r="M37" s="1" t="s">
        <v>179</v>
      </c>
      <c r="N37" s="1" t="s">
        <v>36</v>
      </c>
      <c r="O37" s="2">
        <v>8096084.4179999996</v>
      </c>
      <c r="P37" s="2">
        <v>541719042.45000005</v>
      </c>
      <c r="Q37" s="2">
        <v>66.91123936968809</v>
      </c>
      <c r="R37" s="2">
        <v>838463038.85000002</v>
      </c>
      <c r="S37" s="2">
        <v>66.911199999999994</v>
      </c>
      <c r="T37" s="3">
        <v>44469</v>
      </c>
      <c r="U37" s="1">
        <v>101869</v>
      </c>
      <c r="V37" s="1" t="s">
        <v>202</v>
      </c>
      <c r="W37" s="1">
        <v>31</v>
      </c>
      <c r="X37" s="1" t="s">
        <v>203</v>
      </c>
      <c r="Y37" s="1">
        <v>10</v>
      </c>
      <c r="Z37" s="1" t="s">
        <v>54</v>
      </c>
      <c r="AA37" s="2">
        <v>66.911199999999994</v>
      </c>
      <c r="AB37" s="2">
        <v>66.242099999999994</v>
      </c>
      <c r="AC37" s="2">
        <v>84263</v>
      </c>
      <c r="AD37" s="1" t="s">
        <v>182</v>
      </c>
      <c r="AE37" s="1" t="s">
        <v>73</v>
      </c>
      <c r="AF37" s="3">
        <v>44468</v>
      </c>
      <c r="AG37" s="2">
        <v>66.998000000000005</v>
      </c>
      <c r="AH37" s="2">
        <v>66.9979902799613</v>
      </c>
      <c r="AI37" s="2">
        <v>-8.6800000000000002E-2</v>
      </c>
      <c r="AJ37" s="2">
        <v>-0.129556106152422</v>
      </c>
      <c r="AK37" s="2">
        <v>-47.287999999999997</v>
      </c>
      <c r="AL37" s="2">
        <v>-8.6750910273229995E-2</v>
      </c>
      <c r="AM37" s="2">
        <v>-0.12948285450164701</v>
      </c>
      <c r="AN37" s="2">
        <v>-47.261200000000002</v>
      </c>
      <c r="AO37" s="1" t="s">
        <v>182</v>
      </c>
      <c r="AP37" s="1" t="s">
        <v>183</v>
      </c>
      <c r="AQ37" s="1"/>
      <c r="AR37" s="1" t="s">
        <v>42</v>
      </c>
      <c r="AS37" s="1" t="s">
        <v>204</v>
      </c>
      <c r="AT37" s="1"/>
      <c r="AU37" s="1"/>
      <c r="AV37" s="173">
        <v>30</v>
      </c>
      <c r="AW37" s="173" t="s">
        <v>648</v>
      </c>
    </row>
    <row r="38" spans="1:49" x14ac:dyDescent="0.25">
      <c r="A38" s="75" t="str">
        <f t="shared" si="1"/>
        <v>LDMIPFRDM</v>
      </c>
      <c r="B38" s="75" t="str">
        <f>VLOOKUP(L38,'Scheme master'!A:M,13,0)</f>
        <v>RDM</v>
      </c>
      <c r="C38" s="75">
        <f>VLOOKUP(M38,'Scheme master'!D:L,8,0)</f>
        <v>10</v>
      </c>
      <c r="D38" s="78">
        <f t="shared" si="2"/>
        <v>3.492195969</v>
      </c>
      <c r="E38" s="78">
        <f>SUMIF('CHY rollback'!A:A,L38,'CHY rollback'!G:G)</f>
        <v>0</v>
      </c>
      <c r="F38" s="78">
        <f t="shared" si="3"/>
        <v>4.2137593119999996</v>
      </c>
      <c r="G38" s="89">
        <f t="shared" si="4"/>
        <v>12.0662</v>
      </c>
      <c r="H38" s="78">
        <f t="shared" si="6"/>
        <v>0</v>
      </c>
      <c r="I38" s="78">
        <f>SUMIFS(TB!E:E,TB!H:H,M38,TB!F:F,"AUM")</f>
        <v>-83.846303884999998</v>
      </c>
      <c r="J38" s="78">
        <f t="shared" si="5"/>
        <v>0</v>
      </c>
      <c r="K38" s="76" t="str">
        <f>VLOOKUP(M38,'Scheme master'!D:L,9,0)</f>
        <v>Live</v>
      </c>
      <c r="L38" s="1" t="s">
        <v>205</v>
      </c>
      <c r="M38" s="1" t="s">
        <v>179</v>
      </c>
      <c r="N38" s="1" t="s">
        <v>161</v>
      </c>
      <c r="O38" s="2">
        <v>3492195.969</v>
      </c>
      <c r="P38" s="2">
        <v>42137593.119999997</v>
      </c>
      <c r="Q38" s="2">
        <v>12.066216642494499</v>
      </c>
      <c r="R38" s="2">
        <v>838463038.85000002</v>
      </c>
      <c r="S38" s="2">
        <v>12.0662</v>
      </c>
      <c r="T38" s="3">
        <v>44469</v>
      </c>
      <c r="U38" s="1">
        <v>101866</v>
      </c>
      <c r="V38" s="1" t="s">
        <v>206</v>
      </c>
      <c r="W38" s="1">
        <v>31</v>
      </c>
      <c r="X38" s="1" t="s">
        <v>207</v>
      </c>
      <c r="Y38" s="1">
        <v>10</v>
      </c>
      <c r="Z38" s="1" t="s">
        <v>54</v>
      </c>
      <c r="AA38" s="2">
        <v>12.0662</v>
      </c>
      <c r="AB38" s="2">
        <v>11.945499999999999</v>
      </c>
      <c r="AC38" s="2">
        <v>84260</v>
      </c>
      <c r="AD38" s="1" t="s">
        <v>182</v>
      </c>
      <c r="AE38" s="1" t="s">
        <v>1696</v>
      </c>
      <c r="AF38" s="3">
        <v>44468</v>
      </c>
      <c r="AG38" s="2">
        <v>12.081899999999999</v>
      </c>
      <c r="AH38" s="2">
        <v>12.0818605812897</v>
      </c>
      <c r="AI38" s="2">
        <v>-1.5699999999999999E-2</v>
      </c>
      <c r="AJ38" s="2">
        <v>-0.12994644882013601</v>
      </c>
      <c r="AK38" s="2">
        <v>-47.430500000000002</v>
      </c>
      <c r="AL38" s="2">
        <v>-1.5643938795229999E-2</v>
      </c>
      <c r="AM38" s="2">
        <v>-0.129482861434907</v>
      </c>
      <c r="AN38" s="2">
        <v>-47.261200000000002</v>
      </c>
      <c r="AO38" s="1" t="s">
        <v>182</v>
      </c>
      <c r="AP38" s="1" t="s">
        <v>183</v>
      </c>
      <c r="AQ38" s="1"/>
      <c r="AR38" s="1" t="s">
        <v>42</v>
      </c>
      <c r="AS38" s="1" t="s">
        <v>208</v>
      </c>
      <c r="AT38" s="1"/>
      <c r="AU38" s="1"/>
      <c r="AV38" s="173">
        <v>30</v>
      </c>
      <c r="AW38" s="173" t="s">
        <v>648</v>
      </c>
    </row>
    <row r="39" spans="1:49" x14ac:dyDescent="0.25">
      <c r="A39" s="75" t="str">
        <f t="shared" si="1"/>
        <v>LDMIPFRDQ</v>
      </c>
      <c r="B39" s="75" t="str">
        <f>VLOOKUP(L39,'Scheme master'!A:M,13,0)</f>
        <v>RDQ</v>
      </c>
      <c r="C39" s="75">
        <f>VLOOKUP(M39,'Scheme master'!D:L,8,0)</f>
        <v>10</v>
      </c>
      <c r="D39" s="78">
        <f t="shared" si="2"/>
        <v>1.0296928939999999</v>
      </c>
      <c r="E39" s="78">
        <f>SUMIF('CHY rollback'!A:A,L39,'CHY rollback'!G:G)</f>
        <v>0</v>
      </c>
      <c r="F39" s="78">
        <f t="shared" si="3"/>
        <v>1.2658346490000001</v>
      </c>
      <c r="G39" s="89">
        <f t="shared" si="4"/>
        <v>12.2933</v>
      </c>
      <c r="H39" s="78">
        <f t="shared" si="6"/>
        <v>0</v>
      </c>
      <c r="I39" s="78">
        <f>SUMIFS(TB!E:E,TB!H:H,M39,TB!F:F,"AUM")</f>
        <v>-83.846303884999998</v>
      </c>
      <c r="J39" s="78">
        <f t="shared" si="5"/>
        <v>0</v>
      </c>
      <c r="K39" s="76" t="str">
        <f>VLOOKUP(M39,'Scheme master'!D:L,9,0)</f>
        <v>Live</v>
      </c>
      <c r="L39" s="1" t="s">
        <v>209</v>
      </c>
      <c r="M39" s="1" t="s">
        <v>179</v>
      </c>
      <c r="N39" s="1" t="s">
        <v>210</v>
      </c>
      <c r="O39" s="2">
        <v>1029692.894</v>
      </c>
      <c r="P39" s="2">
        <v>12658346.49</v>
      </c>
      <c r="Q39" s="2">
        <v>12.2933221776706</v>
      </c>
      <c r="R39" s="2">
        <v>838463038.85000002</v>
      </c>
      <c r="S39" s="2">
        <v>12.2933</v>
      </c>
      <c r="T39" s="3">
        <v>44469</v>
      </c>
      <c r="U39" s="1">
        <v>101867</v>
      </c>
      <c r="V39" s="1" t="s">
        <v>211</v>
      </c>
      <c r="W39" s="1">
        <v>31</v>
      </c>
      <c r="X39" s="1" t="s">
        <v>212</v>
      </c>
      <c r="Y39" s="1">
        <v>10</v>
      </c>
      <c r="Z39" s="1" t="s">
        <v>54</v>
      </c>
      <c r="AA39" s="2">
        <v>12.2933</v>
      </c>
      <c r="AB39" s="2">
        <v>12.170400000000001</v>
      </c>
      <c r="AC39" s="2">
        <v>84261</v>
      </c>
      <c r="AD39" s="1" t="s">
        <v>182</v>
      </c>
      <c r="AE39" s="1" t="s">
        <v>1706</v>
      </c>
      <c r="AF39" s="3">
        <v>44468</v>
      </c>
      <c r="AG39" s="2">
        <v>12.3093</v>
      </c>
      <c r="AH39" s="2">
        <v>12.309260544222299</v>
      </c>
      <c r="AI39" s="2">
        <v>-1.6E-2</v>
      </c>
      <c r="AJ39" s="2">
        <v>-0.129983020967886</v>
      </c>
      <c r="AK39" s="2">
        <v>-47.443800000000003</v>
      </c>
      <c r="AL39" s="2">
        <v>-1.5938366551749999E-2</v>
      </c>
      <c r="AM39" s="2">
        <v>-0.12948272964480501</v>
      </c>
      <c r="AN39" s="2">
        <v>-47.261200000000002</v>
      </c>
      <c r="AO39" s="1" t="s">
        <v>182</v>
      </c>
      <c r="AP39" s="1" t="s">
        <v>183</v>
      </c>
      <c r="AQ39" s="1"/>
      <c r="AR39" s="1" t="s">
        <v>42</v>
      </c>
      <c r="AS39" s="1" t="s">
        <v>214</v>
      </c>
      <c r="AT39" s="1"/>
      <c r="AU39" s="1"/>
      <c r="AV39" s="173">
        <v>30</v>
      </c>
      <c r="AW39" s="173" t="s">
        <v>648</v>
      </c>
    </row>
    <row r="40" spans="1:49" x14ac:dyDescent="0.25">
      <c r="A40" s="75" t="str">
        <f t="shared" si="1"/>
        <v>LDGSECPD</v>
      </c>
      <c r="B40" s="75" t="str">
        <f>VLOOKUP(L40,'Scheme master'!A:M,13,0)</f>
        <v>PD</v>
      </c>
      <c r="C40" s="75">
        <f>VLOOKUP(M40,'Scheme master'!D:L,8,0)</f>
        <v>10</v>
      </c>
      <c r="D40" s="78">
        <f t="shared" si="2"/>
        <v>0.33667677099999999</v>
      </c>
      <c r="E40" s="78">
        <f>SUMIF('CHY rollback'!A:A,L40,'CHY rollback'!G:G)</f>
        <v>0</v>
      </c>
      <c r="F40" s="78">
        <f t="shared" si="3"/>
        <v>0.61598000199999992</v>
      </c>
      <c r="G40" s="89">
        <f t="shared" si="4"/>
        <v>18.2959</v>
      </c>
      <c r="H40" s="78">
        <f t="shared" si="6"/>
        <v>0</v>
      </c>
      <c r="I40" s="78">
        <f>SUMIFS(TB!E:E,TB!H:H,M40,TB!F:F,"AUM")</f>
        <v>-72.364003492000009</v>
      </c>
      <c r="J40" s="78">
        <f t="shared" si="5"/>
        <v>9.999894245993346E-3</v>
      </c>
      <c r="K40" s="76" t="str">
        <f>VLOOKUP(M40,'Scheme master'!D:L,9,0)</f>
        <v>Live</v>
      </c>
      <c r="L40" s="1" t="s">
        <v>111</v>
      </c>
      <c r="M40" s="1" t="s">
        <v>101</v>
      </c>
      <c r="N40" s="1" t="s">
        <v>112</v>
      </c>
      <c r="O40" s="2">
        <v>336676.77100000001</v>
      </c>
      <c r="P40" s="2">
        <v>6159800.0199999996</v>
      </c>
      <c r="Q40" s="2">
        <v>18.295886590881</v>
      </c>
      <c r="R40" s="2">
        <v>723640034.92999995</v>
      </c>
      <c r="S40" s="2">
        <v>18.2959</v>
      </c>
      <c r="T40" s="3">
        <v>44469</v>
      </c>
      <c r="U40" s="1">
        <v>100318</v>
      </c>
      <c r="V40" s="1" t="s">
        <v>113</v>
      </c>
      <c r="W40" s="1">
        <v>34</v>
      </c>
      <c r="X40" s="1" t="s">
        <v>114</v>
      </c>
      <c r="Y40" s="1">
        <v>10</v>
      </c>
      <c r="Z40" s="1" t="s">
        <v>54</v>
      </c>
      <c r="AA40" s="2">
        <v>18.2959</v>
      </c>
      <c r="AB40" s="2">
        <v>18.2502</v>
      </c>
      <c r="AC40" s="2">
        <v>84276</v>
      </c>
      <c r="AD40" s="1" t="s">
        <v>104</v>
      </c>
      <c r="AE40" s="1" t="s">
        <v>1707</v>
      </c>
      <c r="AF40" s="3">
        <v>44468</v>
      </c>
      <c r="AG40" s="2">
        <v>18.3005</v>
      </c>
      <c r="AH40" s="2">
        <v>18.300485898387102</v>
      </c>
      <c r="AI40" s="2">
        <v>-4.5999999999999999E-3</v>
      </c>
      <c r="AJ40" s="2">
        <v>-2.5135925247943999E-2</v>
      </c>
      <c r="AK40" s="2">
        <v>-9.1745999999999999</v>
      </c>
      <c r="AL40" s="2">
        <v>-4.5993075061300003E-3</v>
      </c>
      <c r="AM40" s="2">
        <v>-2.5132160597633998E-2</v>
      </c>
      <c r="AN40" s="2">
        <v>-9.1731999999999996</v>
      </c>
      <c r="AO40" s="1" t="s">
        <v>104</v>
      </c>
      <c r="AP40" s="1" t="s">
        <v>105</v>
      </c>
      <c r="AQ40" s="1"/>
      <c r="AR40" s="1" t="s">
        <v>116</v>
      </c>
      <c r="AS40" s="1" t="s">
        <v>117</v>
      </c>
      <c r="AT40" s="1"/>
      <c r="AU40" s="1"/>
      <c r="AV40" s="173">
        <v>30</v>
      </c>
      <c r="AW40" s="173" t="s">
        <v>648</v>
      </c>
    </row>
    <row r="41" spans="1:49" x14ac:dyDescent="0.25">
      <c r="A41" s="75" t="str">
        <f t="shared" si="1"/>
        <v>LDGSECPG</v>
      </c>
      <c r="B41" s="75" t="str">
        <f>VLOOKUP(L41,'Scheme master'!A:M,13,0)</f>
        <v>PG</v>
      </c>
      <c r="C41" s="75">
        <f>VLOOKUP(M41,'Scheme master'!D:L,8,0)</f>
        <v>10</v>
      </c>
      <c r="D41" s="78">
        <f t="shared" si="2"/>
        <v>1.7941124419999999</v>
      </c>
      <c r="E41" s="78">
        <f>SUMIF('CHY rollback'!A:A,L41,'CHY rollback'!G:G)</f>
        <v>0</v>
      </c>
      <c r="F41" s="78">
        <f t="shared" si="3"/>
        <v>5.0725980149999996</v>
      </c>
      <c r="G41" s="89">
        <f t="shared" si="4"/>
        <v>28.273599999999998</v>
      </c>
      <c r="H41" s="78">
        <f t="shared" si="6"/>
        <v>0</v>
      </c>
      <c r="I41" s="78">
        <f>SUMIFS(TB!E:E,TB!H:H,M41,TB!F:F,"AUM")</f>
        <v>-72.364003492000009</v>
      </c>
      <c r="J41" s="78">
        <f t="shared" si="5"/>
        <v>9.999894245993346E-3</v>
      </c>
      <c r="K41" s="76" t="str">
        <f>VLOOKUP(M41,'Scheme master'!D:L,9,0)</f>
        <v>Live</v>
      </c>
      <c r="L41" s="1" t="s">
        <v>118</v>
      </c>
      <c r="M41" s="1" t="s">
        <v>101</v>
      </c>
      <c r="N41" s="1" t="s">
        <v>119</v>
      </c>
      <c r="O41" s="2">
        <v>1794112.4419999998</v>
      </c>
      <c r="P41" s="2">
        <v>50725980.149999999</v>
      </c>
      <c r="Q41" s="2">
        <v>28.2735791595385</v>
      </c>
      <c r="R41" s="2">
        <v>723640034.92999995</v>
      </c>
      <c r="S41" s="2">
        <v>28.273599999999998</v>
      </c>
      <c r="T41" s="3">
        <v>44469</v>
      </c>
      <c r="U41" s="1">
        <v>100319</v>
      </c>
      <c r="V41" s="1" t="s">
        <v>120</v>
      </c>
      <c r="W41" s="1">
        <v>34</v>
      </c>
      <c r="X41" s="1" t="s">
        <v>121</v>
      </c>
      <c r="Y41" s="1">
        <v>10</v>
      </c>
      <c r="Z41" s="1" t="s">
        <v>54</v>
      </c>
      <c r="AA41" s="2">
        <v>28.273599999999998</v>
      </c>
      <c r="AB41" s="2">
        <v>28.2029</v>
      </c>
      <c r="AC41" s="2">
        <v>84277</v>
      </c>
      <c r="AD41" s="1" t="s">
        <v>104</v>
      </c>
      <c r="AE41" s="1" t="s">
        <v>122</v>
      </c>
      <c r="AF41" s="3">
        <v>44468</v>
      </c>
      <c r="AG41" s="2">
        <v>28.2807</v>
      </c>
      <c r="AH41" s="2">
        <v>28.280686651634099</v>
      </c>
      <c r="AI41" s="2">
        <v>-7.1000000000000004E-3</v>
      </c>
      <c r="AJ41" s="2">
        <v>-2.5105460614482E-2</v>
      </c>
      <c r="AK41" s="2">
        <v>-9.1635000000000009</v>
      </c>
      <c r="AL41" s="2">
        <v>-7.1074920955299997E-3</v>
      </c>
      <c r="AM41" s="2">
        <v>-2.513196437937E-2</v>
      </c>
      <c r="AN41" s="2">
        <v>-9.1731999999999996</v>
      </c>
      <c r="AO41" s="1" t="s">
        <v>104</v>
      </c>
      <c r="AP41" s="1" t="s">
        <v>105</v>
      </c>
      <c r="AQ41" s="1"/>
      <c r="AR41" s="1" t="s">
        <v>116</v>
      </c>
      <c r="AS41" s="1" t="s">
        <v>123</v>
      </c>
      <c r="AT41" s="1"/>
      <c r="AU41" s="1"/>
      <c r="AV41" s="173">
        <v>30</v>
      </c>
      <c r="AW41" s="173" t="s">
        <v>648</v>
      </c>
    </row>
    <row r="42" spans="1:49" x14ac:dyDescent="0.25">
      <c r="A42" s="75" t="str">
        <f t="shared" si="1"/>
        <v>LDGSECRD</v>
      </c>
      <c r="B42" s="75" t="str">
        <f>VLOOKUP(L42,'Scheme master'!A:M,13,0)</f>
        <v>RD</v>
      </c>
      <c r="C42" s="75">
        <f>VLOOKUP(M42,'Scheme master'!D:L,8,0)</f>
        <v>10</v>
      </c>
      <c r="D42" s="78">
        <f t="shared" si="2"/>
        <v>1.33734087</v>
      </c>
      <c r="E42" s="78">
        <f>SUMIF('CHY rollback'!A:A,L42,'CHY rollback'!G:G)</f>
        <v>0</v>
      </c>
      <c r="F42" s="78">
        <f t="shared" si="3"/>
        <v>1.8870896879999999</v>
      </c>
      <c r="G42" s="89">
        <f t="shared" si="4"/>
        <v>14.110799999999999</v>
      </c>
      <c r="H42" s="78">
        <f t="shared" si="6"/>
        <v>0</v>
      </c>
      <c r="I42" s="78">
        <f>SUMIFS(TB!E:E,TB!H:H,M42,TB!F:F,"AUM")</f>
        <v>-72.364003492000009</v>
      </c>
      <c r="J42" s="78">
        <f t="shared" si="5"/>
        <v>9.999894245993346E-3</v>
      </c>
      <c r="K42" s="76" t="str">
        <f>VLOOKUP(M42,'Scheme master'!D:L,9,0)</f>
        <v>Live</v>
      </c>
      <c r="L42" s="1" t="s">
        <v>124</v>
      </c>
      <c r="M42" s="1" t="s">
        <v>101</v>
      </c>
      <c r="N42" s="1" t="s">
        <v>35</v>
      </c>
      <c r="O42" s="2">
        <v>1337340.8700000001</v>
      </c>
      <c r="P42" s="2">
        <v>18870896.879999999</v>
      </c>
      <c r="Q42" s="2">
        <v>14.1107606170744</v>
      </c>
      <c r="R42" s="2">
        <v>723640034.92999995</v>
      </c>
      <c r="S42" s="2">
        <v>14.110799999999999</v>
      </c>
      <c r="T42" s="3">
        <v>44469</v>
      </c>
      <c r="U42" s="1">
        <v>100316</v>
      </c>
      <c r="V42" s="1" t="s">
        <v>125</v>
      </c>
      <c r="W42" s="1">
        <v>34</v>
      </c>
      <c r="X42" s="1" t="s">
        <v>126</v>
      </c>
      <c r="Y42" s="1">
        <v>10</v>
      </c>
      <c r="Z42" s="1" t="s">
        <v>54</v>
      </c>
      <c r="AA42" s="2">
        <v>14.110799999999999</v>
      </c>
      <c r="AB42" s="2">
        <v>14.0755</v>
      </c>
      <c r="AC42" s="2">
        <v>84272</v>
      </c>
      <c r="AD42" s="1" t="s">
        <v>104</v>
      </c>
      <c r="AE42" s="1" t="s">
        <v>1700</v>
      </c>
      <c r="AF42" s="3">
        <v>44468</v>
      </c>
      <c r="AG42" s="2">
        <v>14.1143</v>
      </c>
      <c r="AH42" s="2">
        <v>14.114307820413799</v>
      </c>
      <c r="AI42" s="2">
        <v>-3.5000000000000001E-3</v>
      </c>
      <c r="AJ42" s="2">
        <v>-2.4797545751471001E-2</v>
      </c>
      <c r="AK42" s="2">
        <v>-9.0510999999999999</v>
      </c>
      <c r="AL42" s="2">
        <v>-3.5472033394100002E-3</v>
      </c>
      <c r="AM42" s="2">
        <v>-2.5131968103172E-2</v>
      </c>
      <c r="AN42" s="2">
        <v>-9.1731999999999996</v>
      </c>
      <c r="AO42" s="1" t="s">
        <v>104</v>
      </c>
      <c r="AP42" s="1" t="s">
        <v>105</v>
      </c>
      <c r="AQ42" s="1"/>
      <c r="AR42" s="1" t="s">
        <v>42</v>
      </c>
      <c r="AS42" s="1" t="s">
        <v>127</v>
      </c>
      <c r="AT42" s="1"/>
      <c r="AU42" s="1"/>
      <c r="AV42" s="173">
        <v>30</v>
      </c>
      <c r="AW42" s="173" t="s">
        <v>648</v>
      </c>
    </row>
    <row r="43" spans="1:49" x14ac:dyDescent="0.25">
      <c r="A43" s="75" t="str">
        <f t="shared" si="1"/>
        <v>LDGSECRG</v>
      </c>
      <c r="B43" s="75" t="str">
        <f>VLOOKUP(L43,'Scheme master'!A:M,13,0)</f>
        <v>RG</v>
      </c>
      <c r="C43" s="75">
        <f>VLOOKUP(M43,'Scheme master'!D:L,8,0)</f>
        <v>10</v>
      </c>
      <c r="D43" s="78">
        <f t="shared" si="2"/>
        <v>4.5879037199999999</v>
      </c>
      <c r="E43" s="78">
        <f>SUMIF('CHY rollback'!A:A,L43,'CHY rollback'!G:G)</f>
        <v>0</v>
      </c>
      <c r="F43" s="78">
        <f t="shared" si="3"/>
        <v>22.459349555999999</v>
      </c>
      <c r="G43" s="89">
        <f t="shared" si="4"/>
        <v>48.953400000000002</v>
      </c>
      <c r="H43" s="78">
        <f t="shared" si="6"/>
        <v>0</v>
      </c>
      <c r="I43" s="78">
        <f>SUMIFS(TB!E:E,TB!H:H,M43,TB!F:F,"AUM")</f>
        <v>-72.364003492000009</v>
      </c>
      <c r="J43" s="78">
        <f t="shared" si="5"/>
        <v>9.999894245993346E-3</v>
      </c>
      <c r="K43" s="76" t="str">
        <f>VLOOKUP(M43,'Scheme master'!D:L,9,0)</f>
        <v>Live</v>
      </c>
      <c r="L43" s="1" t="s">
        <v>128</v>
      </c>
      <c r="M43" s="1" t="s">
        <v>101</v>
      </c>
      <c r="N43" s="1" t="s">
        <v>36</v>
      </c>
      <c r="O43" s="2">
        <v>4587903.72</v>
      </c>
      <c r="P43" s="2">
        <v>224593495.56</v>
      </c>
      <c r="Q43" s="2">
        <v>48.953402091009906</v>
      </c>
      <c r="R43" s="2">
        <v>723640034.92999995</v>
      </c>
      <c r="S43" s="2">
        <v>48.953400000000002</v>
      </c>
      <c r="T43" s="3">
        <v>44469</v>
      </c>
      <c r="U43" s="1">
        <v>100317</v>
      </c>
      <c r="V43" s="1" t="s">
        <v>129</v>
      </c>
      <c r="W43" s="1">
        <v>34</v>
      </c>
      <c r="X43" s="1" t="s">
        <v>130</v>
      </c>
      <c r="Y43" s="1">
        <v>10</v>
      </c>
      <c r="Z43" s="1" t="s">
        <v>54</v>
      </c>
      <c r="AA43" s="2">
        <v>48.953400000000002</v>
      </c>
      <c r="AB43" s="2">
        <v>48.831000000000003</v>
      </c>
      <c r="AC43" s="2">
        <v>84273</v>
      </c>
      <c r="AD43" s="1" t="s">
        <v>104</v>
      </c>
      <c r="AE43" s="1" t="s">
        <v>73</v>
      </c>
      <c r="AF43" s="3">
        <v>44468</v>
      </c>
      <c r="AG43" s="2">
        <v>48.965699999999998</v>
      </c>
      <c r="AH43" s="2">
        <v>48.965707789224098</v>
      </c>
      <c r="AI43" s="2">
        <v>-1.23E-2</v>
      </c>
      <c r="AJ43" s="2">
        <v>-2.5119624553513999E-2</v>
      </c>
      <c r="AK43" s="2">
        <v>-9.1686999999999994</v>
      </c>
      <c r="AL43" s="2">
        <v>-1.2305698214239999E-2</v>
      </c>
      <c r="AM43" s="2">
        <v>-2.5131257710417E-2</v>
      </c>
      <c r="AN43" s="2">
        <v>-9.1729000000000003</v>
      </c>
      <c r="AO43" s="1" t="s">
        <v>104</v>
      </c>
      <c r="AP43" s="1" t="s">
        <v>105</v>
      </c>
      <c r="AQ43" s="1"/>
      <c r="AR43" s="1" t="s">
        <v>42</v>
      </c>
      <c r="AS43" s="1" t="s">
        <v>131</v>
      </c>
      <c r="AT43" s="1"/>
      <c r="AU43" s="1"/>
      <c r="AV43" s="173">
        <v>30</v>
      </c>
      <c r="AW43" s="173" t="s">
        <v>648</v>
      </c>
    </row>
    <row r="44" spans="1:49" x14ac:dyDescent="0.25">
      <c r="A44" s="75" t="str">
        <f t="shared" si="1"/>
        <v>LDSAPFDDD</v>
      </c>
      <c r="B44" s="75" t="str">
        <f>VLOOKUP(L44,'Scheme master'!A:M,13,0)</f>
        <v>DDD</v>
      </c>
      <c r="C44" s="75">
        <f>VLOOKUP(M44,'Scheme master'!D:L,8,0)</f>
        <v>10</v>
      </c>
      <c r="D44" s="78">
        <f t="shared" si="2"/>
        <v>1.8091257699999999</v>
      </c>
      <c r="E44" s="78">
        <f>SUMIF('CHY rollback'!A:A,L44,'CHY rollback'!G:G)</f>
        <v>0</v>
      </c>
      <c r="F44" s="78">
        <f t="shared" si="3"/>
        <v>1.8165626370000001</v>
      </c>
      <c r="G44" s="89">
        <f t="shared" si="4"/>
        <v>10.0411</v>
      </c>
      <c r="H44" s="78">
        <f t="shared" si="6"/>
        <v>0</v>
      </c>
      <c r="I44" s="78">
        <f>SUMIFS(TB!E:E,TB!H:H,M44,TB!F:F,"AUM")</f>
        <v>-1526.8646045989994</v>
      </c>
      <c r="J44" s="78">
        <f t="shared" si="5"/>
        <v>-9.993073035730049E-3</v>
      </c>
      <c r="K44" s="76" t="str">
        <f>VLOOKUP(M44,'Scheme master'!D:L,9,0)</f>
        <v>Live</v>
      </c>
      <c r="L44" s="1" t="s">
        <v>221</v>
      </c>
      <c r="M44" s="1" t="s">
        <v>222</v>
      </c>
      <c r="N44" s="1" t="s">
        <v>134</v>
      </c>
      <c r="O44" s="2">
        <v>1809125.77</v>
      </c>
      <c r="P44" s="2">
        <v>18165626.370000001</v>
      </c>
      <c r="Q44" s="2">
        <v>10.0411075179146</v>
      </c>
      <c r="R44" s="2">
        <v>15268646045.98</v>
      </c>
      <c r="S44" s="2">
        <v>10.0411</v>
      </c>
      <c r="T44" s="3">
        <v>44469</v>
      </c>
      <c r="U44" s="1">
        <v>120316</v>
      </c>
      <c r="V44" s="1" t="s">
        <v>223</v>
      </c>
      <c r="W44" s="1">
        <v>40</v>
      </c>
      <c r="X44" s="1" t="s">
        <v>224</v>
      </c>
      <c r="Y44" s="1">
        <v>10</v>
      </c>
      <c r="Z44" s="1" t="s">
        <v>54</v>
      </c>
      <c r="AA44" s="2">
        <v>10.0411</v>
      </c>
      <c r="AB44" s="2">
        <v>10.0411</v>
      </c>
      <c r="AC44" s="2">
        <v>84282</v>
      </c>
      <c r="AD44" s="1" t="s">
        <v>225</v>
      </c>
      <c r="AE44" s="1" t="s">
        <v>1701</v>
      </c>
      <c r="AF44" s="3">
        <v>44468</v>
      </c>
      <c r="AG44" s="2">
        <v>10.0396</v>
      </c>
      <c r="AH44" s="2">
        <v>10.0395863095997</v>
      </c>
      <c r="AI44" s="2">
        <v>1.5E-3</v>
      </c>
      <c r="AJ44" s="2">
        <v>1.4940834296187E-2</v>
      </c>
      <c r="AK44" s="2">
        <v>5.4534000000000002</v>
      </c>
      <c r="AL44" s="2">
        <v>1.5212083148799999E-3</v>
      </c>
      <c r="AM44" s="2">
        <v>1.5152101570414E-2</v>
      </c>
      <c r="AN44" s="2">
        <v>5.5305</v>
      </c>
      <c r="AO44" s="1" t="s">
        <v>225</v>
      </c>
      <c r="AP44" s="1" t="s">
        <v>226</v>
      </c>
      <c r="AQ44" s="1"/>
      <c r="AR44" s="1" t="s">
        <v>41</v>
      </c>
      <c r="AS44" s="1" t="s">
        <v>227</v>
      </c>
      <c r="AT44" s="1"/>
      <c r="AU44" s="1"/>
      <c r="AV44" s="173">
        <v>30</v>
      </c>
      <c r="AW44" s="173" t="s">
        <v>648</v>
      </c>
    </row>
    <row r="45" spans="1:49" x14ac:dyDescent="0.25">
      <c r="A45" s="75" t="str">
        <f t="shared" si="1"/>
        <v>LDSAPFDG</v>
      </c>
      <c r="B45" s="75" t="str">
        <f>VLOOKUP(L45,'Scheme master'!A:M,13,0)</f>
        <v>DG</v>
      </c>
      <c r="C45" s="75">
        <f>VLOOKUP(M45,'Scheme master'!D:L,8,0)</f>
        <v>10</v>
      </c>
      <c r="D45" s="78">
        <f t="shared" si="2"/>
        <v>283.82394706699995</v>
      </c>
      <c r="E45" s="78">
        <f>SUMIF('CHY rollback'!A:A,L45,'CHY rollback'!G:G)</f>
        <v>0</v>
      </c>
      <c r="F45" s="78">
        <f t="shared" si="3"/>
        <v>959.41088708600012</v>
      </c>
      <c r="G45" s="89">
        <f t="shared" si="4"/>
        <v>33.802999999999997</v>
      </c>
      <c r="H45" s="78">
        <f t="shared" si="6"/>
        <v>0</v>
      </c>
      <c r="I45" s="78">
        <f>SUMIFS(TB!E:E,TB!H:H,M45,TB!F:F,"AUM")</f>
        <v>-1526.8646045989994</v>
      </c>
      <c r="J45" s="78">
        <f t="shared" si="5"/>
        <v>-9.993073035730049E-3</v>
      </c>
      <c r="K45" s="76" t="str">
        <f>VLOOKUP(M45,'Scheme master'!D:L,9,0)</f>
        <v>Live</v>
      </c>
      <c r="L45" s="1" t="s">
        <v>228</v>
      </c>
      <c r="M45" s="1" t="s">
        <v>222</v>
      </c>
      <c r="N45" s="1" t="s">
        <v>60</v>
      </c>
      <c r="O45" s="2">
        <v>283823947.06699997</v>
      </c>
      <c r="P45" s="2">
        <v>9594108870.8600006</v>
      </c>
      <c r="Q45" s="2">
        <v>33.803028144750598</v>
      </c>
      <c r="R45" s="2">
        <v>15268646045.98</v>
      </c>
      <c r="S45" s="2">
        <v>33.802999999999997</v>
      </c>
      <c r="T45" s="3">
        <v>44469</v>
      </c>
      <c r="U45" s="1">
        <v>120315</v>
      </c>
      <c r="V45" s="1" t="s">
        <v>229</v>
      </c>
      <c r="W45" s="1">
        <v>40</v>
      </c>
      <c r="X45" s="1" t="s">
        <v>230</v>
      </c>
      <c r="Y45" s="1">
        <v>10</v>
      </c>
      <c r="Z45" s="1" t="s">
        <v>54</v>
      </c>
      <c r="AA45" s="2">
        <v>33.802999999999997</v>
      </c>
      <c r="AB45" s="2">
        <v>33.802999999999997</v>
      </c>
      <c r="AC45" s="2">
        <v>84285</v>
      </c>
      <c r="AD45" s="1" t="s">
        <v>225</v>
      </c>
      <c r="AE45" s="1" t="s">
        <v>63</v>
      </c>
      <c r="AF45" s="3">
        <v>44468</v>
      </c>
      <c r="AG45" s="2">
        <v>33.797899999999998</v>
      </c>
      <c r="AH45" s="2">
        <v>33.797900357787597</v>
      </c>
      <c r="AI45" s="2">
        <v>5.1000000000000004E-3</v>
      </c>
      <c r="AJ45" s="2">
        <v>1.5089694921873001E-2</v>
      </c>
      <c r="AK45" s="2">
        <v>5.5076999999999998</v>
      </c>
      <c r="AL45" s="2">
        <v>5.12778696303E-3</v>
      </c>
      <c r="AM45" s="2">
        <v>1.5171909819091001E-2</v>
      </c>
      <c r="AN45" s="2">
        <v>5.5377000000000001</v>
      </c>
      <c r="AO45" s="1" t="s">
        <v>225</v>
      </c>
      <c r="AP45" s="1" t="s">
        <v>226</v>
      </c>
      <c r="AQ45" s="1"/>
      <c r="AR45" s="1" t="s">
        <v>41</v>
      </c>
      <c r="AS45" s="1" t="s">
        <v>231</v>
      </c>
      <c r="AT45" s="1"/>
      <c r="AU45" s="1"/>
      <c r="AV45" s="173">
        <v>30</v>
      </c>
      <c r="AW45" s="173" t="s">
        <v>648</v>
      </c>
    </row>
    <row r="46" spans="1:49" x14ac:dyDescent="0.25">
      <c r="A46" s="75" t="str">
        <f t="shared" si="1"/>
        <v>LDSAPFDDM</v>
      </c>
      <c r="B46" s="75" t="str">
        <f>VLOOKUP(L46,'Scheme master'!A:M,13,0)</f>
        <v>DDM</v>
      </c>
      <c r="C46" s="75">
        <f>VLOOKUP(M46,'Scheme master'!D:L,8,0)</f>
        <v>10</v>
      </c>
      <c r="D46" s="78">
        <f t="shared" si="2"/>
        <v>0.17514801600000002</v>
      </c>
      <c r="E46" s="78">
        <f>SUMIF('CHY rollback'!A:A,L46,'CHY rollback'!G:G)</f>
        <v>0</v>
      </c>
      <c r="F46" s="78">
        <f t="shared" si="3"/>
        <v>0.30934204200000004</v>
      </c>
      <c r="G46" s="89">
        <f t="shared" si="4"/>
        <v>17.6617</v>
      </c>
      <c r="H46" s="78">
        <f t="shared" si="6"/>
        <v>0</v>
      </c>
      <c r="I46" s="78">
        <f>SUMIFS(TB!E:E,TB!H:H,M46,TB!F:F,"AUM")</f>
        <v>-1526.8646045989994</v>
      </c>
      <c r="J46" s="78">
        <f t="shared" si="5"/>
        <v>-9.993073035730049E-3</v>
      </c>
      <c r="K46" s="76" t="str">
        <f>VLOOKUP(M46,'Scheme master'!D:L,9,0)</f>
        <v>Live</v>
      </c>
      <c r="L46" s="1" t="s">
        <v>232</v>
      </c>
      <c r="M46" s="1" t="s">
        <v>222</v>
      </c>
      <c r="N46" s="1" t="s">
        <v>146</v>
      </c>
      <c r="O46" s="2">
        <v>175148.016</v>
      </c>
      <c r="P46" s="2">
        <v>3093420.4200000004</v>
      </c>
      <c r="Q46" s="2">
        <v>17.661749705460601</v>
      </c>
      <c r="R46" s="2">
        <v>15268646045.98</v>
      </c>
      <c r="S46" s="2">
        <v>17.6617</v>
      </c>
      <c r="T46" s="3">
        <v>44469</v>
      </c>
      <c r="U46" s="1">
        <v>120317</v>
      </c>
      <c r="V46" s="1" t="s">
        <v>233</v>
      </c>
      <c r="W46" s="1">
        <v>40</v>
      </c>
      <c r="X46" s="1" t="s">
        <v>234</v>
      </c>
      <c r="Y46" s="1">
        <v>10</v>
      </c>
      <c r="Z46" s="1" t="s">
        <v>54</v>
      </c>
      <c r="AA46" s="2">
        <v>17.6617</v>
      </c>
      <c r="AB46" s="2">
        <v>17.6617</v>
      </c>
      <c r="AC46" s="2">
        <v>84284</v>
      </c>
      <c r="AD46" s="1" t="s">
        <v>225</v>
      </c>
      <c r="AE46" s="1" t="s">
        <v>1702</v>
      </c>
      <c r="AF46" s="3">
        <v>44468</v>
      </c>
      <c r="AG46" s="2">
        <v>17.659099999999999</v>
      </c>
      <c r="AH46" s="2">
        <v>17.659074082803201</v>
      </c>
      <c r="AI46" s="2">
        <v>2.5999999999999999E-3</v>
      </c>
      <c r="AJ46" s="2">
        <v>1.4723287143738001E-2</v>
      </c>
      <c r="AK46" s="2">
        <v>5.3739999999999997</v>
      </c>
      <c r="AL46" s="2">
        <v>2.6756226573499999E-3</v>
      </c>
      <c r="AM46" s="2">
        <v>1.5151545572571E-2</v>
      </c>
      <c r="AN46" s="2">
        <v>5.5303000000000004</v>
      </c>
      <c r="AO46" s="1" t="s">
        <v>225</v>
      </c>
      <c r="AP46" s="1" t="s">
        <v>226</v>
      </c>
      <c r="AQ46" s="1"/>
      <c r="AR46" s="1" t="s">
        <v>41</v>
      </c>
      <c r="AS46" s="1" t="s">
        <v>235</v>
      </c>
      <c r="AT46" s="1"/>
      <c r="AU46" s="1"/>
      <c r="AV46" s="173">
        <v>30</v>
      </c>
      <c r="AW46" s="173" t="s">
        <v>648</v>
      </c>
    </row>
    <row r="47" spans="1:49" x14ac:dyDescent="0.25">
      <c r="A47" s="75" t="str">
        <f t="shared" si="1"/>
        <v>LDSAPFRDD</v>
      </c>
      <c r="B47" s="75" t="str">
        <f>VLOOKUP(L47,'Scheme master'!A:M,13,0)</f>
        <v>RDD</v>
      </c>
      <c r="C47" s="75">
        <f>VLOOKUP(M47,'Scheme master'!D:L,8,0)</f>
        <v>10</v>
      </c>
      <c r="D47" s="78">
        <f t="shared" si="2"/>
        <v>23.960799777000005</v>
      </c>
      <c r="E47" s="78">
        <f>SUMIF('CHY rollback'!A:A,L47,'CHY rollback'!G:G)</f>
        <v>0</v>
      </c>
      <c r="F47" s="78">
        <f t="shared" si="3"/>
        <v>25.029466413999998</v>
      </c>
      <c r="G47" s="89">
        <f t="shared" si="4"/>
        <v>10.446</v>
      </c>
      <c r="H47" s="78">
        <f t="shared" si="6"/>
        <v>0</v>
      </c>
      <c r="I47" s="78">
        <f>SUMIFS(TB!E:E,TB!H:H,M47,TB!F:F,"AUM")</f>
        <v>-1526.8646045989994</v>
      </c>
      <c r="J47" s="78">
        <f t="shared" si="5"/>
        <v>-9.993073035730049E-3</v>
      </c>
      <c r="K47" s="76" t="str">
        <f>VLOOKUP(M47,'Scheme master'!D:L,9,0)</f>
        <v>Live</v>
      </c>
      <c r="L47" s="1" t="s">
        <v>236</v>
      </c>
      <c r="M47" s="1" t="s">
        <v>222</v>
      </c>
      <c r="N47" s="1" t="s">
        <v>34</v>
      </c>
      <c r="O47" s="2">
        <v>23960799.777000003</v>
      </c>
      <c r="P47" s="2">
        <v>250294664.13999999</v>
      </c>
      <c r="Q47" s="2">
        <v>10.446006246430001</v>
      </c>
      <c r="R47" s="2">
        <v>15268646045.98</v>
      </c>
      <c r="S47" s="2">
        <v>10.446</v>
      </c>
      <c r="T47" s="3">
        <v>44469</v>
      </c>
      <c r="U47" s="1">
        <v>111676</v>
      </c>
      <c r="V47" s="1" t="s">
        <v>237</v>
      </c>
      <c r="W47" s="1">
        <v>40</v>
      </c>
      <c r="X47" s="1" t="s">
        <v>238</v>
      </c>
      <c r="Y47" s="1">
        <v>10</v>
      </c>
      <c r="Z47" s="1" t="s">
        <v>54</v>
      </c>
      <c r="AA47" s="2">
        <v>10.446</v>
      </c>
      <c r="AB47" s="2">
        <v>10.446</v>
      </c>
      <c r="AC47" s="2">
        <v>84278</v>
      </c>
      <c r="AD47" s="1" t="s">
        <v>225</v>
      </c>
      <c r="AE47" s="1" t="s">
        <v>1703</v>
      </c>
      <c r="AF47" s="3">
        <v>44468</v>
      </c>
      <c r="AG47" s="2">
        <v>10.444599999999999</v>
      </c>
      <c r="AH47" s="2">
        <v>10.444575347524999</v>
      </c>
      <c r="AI47" s="2">
        <v>1.4E-3</v>
      </c>
      <c r="AJ47" s="2">
        <v>1.3404055684276999E-2</v>
      </c>
      <c r="AK47" s="2">
        <v>4.8925000000000001</v>
      </c>
      <c r="AL47" s="2">
        <v>1.43089890501E-3</v>
      </c>
      <c r="AM47" s="2">
        <v>1.3699924194131999E-2</v>
      </c>
      <c r="AN47" s="2">
        <v>5.0004999999999997</v>
      </c>
      <c r="AO47" s="1" t="s">
        <v>225</v>
      </c>
      <c r="AP47" s="1" t="s">
        <v>226</v>
      </c>
      <c r="AQ47" s="1"/>
      <c r="AR47" s="1" t="s">
        <v>42</v>
      </c>
      <c r="AS47" s="1" t="s">
        <v>239</v>
      </c>
      <c r="AT47" s="1"/>
      <c r="AU47" s="1"/>
      <c r="AV47" s="173">
        <v>30</v>
      </c>
      <c r="AW47" s="173" t="s">
        <v>648</v>
      </c>
    </row>
    <row r="48" spans="1:49" x14ac:dyDescent="0.25">
      <c r="A48" s="75" t="str">
        <f t="shared" si="1"/>
        <v>LDSAPFRG</v>
      </c>
      <c r="B48" s="75" t="str">
        <f>VLOOKUP(L48,'Scheme master'!A:M,13,0)</f>
        <v>RG</v>
      </c>
      <c r="C48" s="75">
        <f>VLOOKUP(M48,'Scheme master'!D:L,8,0)</f>
        <v>10</v>
      </c>
      <c r="D48" s="78">
        <f t="shared" si="2"/>
        <v>168.44369852499997</v>
      </c>
      <c r="E48" s="78">
        <f>SUMIF('CHY rollback'!A:A,L48,'CHY rollback'!G:G)</f>
        <v>0</v>
      </c>
      <c r="F48" s="78">
        <f t="shared" si="3"/>
        <v>537.56914676600013</v>
      </c>
      <c r="G48" s="89">
        <f t="shared" si="4"/>
        <v>31.913900000000002</v>
      </c>
      <c r="H48" s="78">
        <f t="shared" si="6"/>
        <v>0</v>
      </c>
      <c r="I48" s="78">
        <f>SUMIFS(TB!E:E,TB!H:H,M48,TB!F:F,"AUM")</f>
        <v>-1526.8646045989994</v>
      </c>
      <c r="J48" s="78">
        <f t="shared" si="5"/>
        <v>-9.993073035730049E-3</v>
      </c>
      <c r="K48" s="76" t="str">
        <f>VLOOKUP(M48,'Scheme master'!D:L,9,0)</f>
        <v>Live</v>
      </c>
      <c r="L48" s="1" t="s">
        <v>240</v>
      </c>
      <c r="M48" s="1" t="s">
        <v>222</v>
      </c>
      <c r="N48" s="1" t="s">
        <v>36</v>
      </c>
      <c r="O48" s="2">
        <v>168443698.52499998</v>
      </c>
      <c r="P48" s="2">
        <v>5375691467.6600008</v>
      </c>
      <c r="Q48" s="2">
        <v>31.913876949585902</v>
      </c>
      <c r="R48" s="2">
        <v>15268646045.98</v>
      </c>
      <c r="S48" s="2">
        <v>31.913900000000002</v>
      </c>
      <c r="T48" s="3">
        <v>44469</v>
      </c>
      <c r="U48" s="1">
        <v>101830</v>
      </c>
      <c r="V48" s="1" t="s">
        <v>241</v>
      </c>
      <c r="W48" s="1">
        <v>40</v>
      </c>
      <c r="X48" s="1" t="s">
        <v>242</v>
      </c>
      <c r="Y48" s="1">
        <v>10</v>
      </c>
      <c r="Z48" s="1" t="s">
        <v>54</v>
      </c>
      <c r="AA48" s="2">
        <v>31.913900000000002</v>
      </c>
      <c r="AB48" s="2">
        <v>31.913900000000002</v>
      </c>
      <c r="AC48" s="2">
        <v>84281</v>
      </c>
      <c r="AD48" s="1" t="s">
        <v>225</v>
      </c>
      <c r="AE48" s="1" t="s">
        <v>73</v>
      </c>
      <c r="AF48" s="3">
        <v>44468</v>
      </c>
      <c r="AG48" s="2">
        <v>31.909500000000001</v>
      </c>
      <c r="AH48" s="2">
        <v>31.909503855788198</v>
      </c>
      <c r="AI48" s="2">
        <v>4.4000000000000003E-3</v>
      </c>
      <c r="AJ48" s="2">
        <v>1.3788997007160001E-2</v>
      </c>
      <c r="AK48" s="2">
        <v>5.0330000000000004</v>
      </c>
      <c r="AL48" s="2">
        <v>4.3730937977399997E-3</v>
      </c>
      <c r="AM48" s="2">
        <v>1.37046750006E-2</v>
      </c>
      <c r="AN48" s="2">
        <v>5.0022000000000002</v>
      </c>
      <c r="AO48" s="1" t="s">
        <v>225</v>
      </c>
      <c r="AP48" s="1" t="s">
        <v>226</v>
      </c>
      <c r="AQ48" s="1"/>
      <c r="AR48" s="1" t="s">
        <v>42</v>
      </c>
      <c r="AS48" s="1" t="s">
        <v>243</v>
      </c>
      <c r="AT48" s="1"/>
      <c r="AU48" s="1"/>
      <c r="AV48" s="173">
        <v>30</v>
      </c>
      <c r="AW48" s="173" t="s">
        <v>648</v>
      </c>
    </row>
    <row r="49" spans="1:49" x14ac:dyDescent="0.25">
      <c r="A49" s="75" t="str">
        <f t="shared" si="1"/>
        <v>LDSAPFRDM</v>
      </c>
      <c r="B49" s="75" t="str">
        <f>VLOOKUP(L49,'Scheme master'!A:M,13,0)</f>
        <v>RDM</v>
      </c>
      <c r="C49" s="75">
        <f>VLOOKUP(M49,'Scheme master'!D:L,8,0)</f>
        <v>10</v>
      </c>
      <c r="D49" s="78">
        <f t="shared" si="2"/>
        <v>0.9089806640000001</v>
      </c>
      <c r="E49" s="78">
        <f>SUMIF('CHY rollback'!A:A,L49,'CHY rollback'!G:G)</f>
        <v>0</v>
      </c>
      <c r="F49" s="78">
        <f t="shared" si="3"/>
        <v>1.00563365</v>
      </c>
      <c r="G49" s="89">
        <f t="shared" si="4"/>
        <v>11.0633</v>
      </c>
      <c r="H49" s="78">
        <f t="shared" si="6"/>
        <v>0</v>
      </c>
      <c r="I49" s="78">
        <f>SUMIFS(TB!E:E,TB!H:H,M49,TB!F:F,"AUM")</f>
        <v>-1526.8646045989994</v>
      </c>
      <c r="J49" s="78">
        <f t="shared" si="5"/>
        <v>-9.993073035730049E-3</v>
      </c>
      <c r="K49" s="76" t="str">
        <f>VLOOKUP(M49,'Scheme master'!D:L,9,0)</f>
        <v>Live</v>
      </c>
      <c r="L49" s="1" t="s">
        <v>244</v>
      </c>
      <c r="M49" s="1" t="s">
        <v>222</v>
      </c>
      <c r="N49" s="1" t="s">
        <v>161</v>
      </c>
      <c r="O49" s="2">
        <v>908980.66399999999</v>
      </c>
      <c r="P49" s="2">
        <v>10056336.5</v>
      </c>
      <c r="Q49" s="2">
        <v>11.063311793395901</v>
      </c>
      <c r="R49" s="2">
        <v>15268646045.98</v>
      </c>
      <c r="S49" s="2">
        <v>11.0633</v>
      </c>
      <c r="T49" s="3">
        <v>44469</v>
      </c>
      <c r="U49" s="1">
        <v>101829</v>
      </c>
      <c r="V49" s="1" t="s">
        <v>245</v>
      </c>
      <c r="W49" s="1">
        <v>40</v>
      </c>
      <c r="X49" s="1" t="s">
        <v>246</v>
      </c>
      <c r="Y49" s="1">
        <v>10</v>
      </c>
      <c r="Z49" s="1" t="s">
        <v>54</v>
      </c>
      <c r="AA49" s="2">
        <v>11.0633</v>
      </c>
      <c r="AB49" s="2">
        <v>11.0633</v>
      </c>
      <c r="AC49" s="2">
        <v>84280</v>
      </c>
      <c r="AD49" s="1" t="s">
        <v>225</v>
      </c>
      <c r="AE49" s="1" t="s">
        <v>1696</v>
      </c>
      <c r="AF49" s="3">
        <v>44468</v>
      </c>
      <c r="AG49" s="2">
        <v>11.0618</v>
      </c>
      <c r="AH49" s="2">
        <v>11.061796352144199</v>
      </c>
      <c r="AI49" s="2">
        <v>1.5E-3</v>
      </c>
      <c r="AJ49" s="2">
        <v>1.3560180079191001E-2</v>
      </c>
      <c r="AK49" s="2">
        <v>4.9494999999999996</v>
      </c>
      <c r="AL49" s="2">
        <v>1.51544125162E-3</v>
      </c>
      <c r="AM49" s="2">
        <v>1.3699775365384E-2</v>
      </c>
      <c r="AN49" s="2">
        <v>5.0004</v>
      </c>
      <c r="AO49" s="1" t="s">
        <v>225</v>
      </c>
      <c r="AP49" s="1" t="s">
        <v>226</v>
      </c>
      <c r="AQ49" s="1"/>
      <c r="AR49" s="1" t="s">
        <v>42</v>
      </c>
      <c r="AS49" s="1" t="s">
        <v>247</v>
      </c>
      <c r="AT49" s="1"/>
      <c r="AU49" s="1"/>
      <c r="AV49" s="173">
        <v>30</v>
      </c>
      <c r="AW49" s="173" t="s">
        <v>648</v>
      </c>
    </row>
    <row r="50" spans="1:49" x14ac:dyDescent="0.25">
      <c r="A50" s="75" t="str">
        <f t="shared" si="1"/>
        <v>LDBONDDD</v>
      </c>
      <c r="B50" s="75" t="str">
        <f>VLOOKUP(L50,'Scheme master'!A:M,13,0)</f>
        <v>DD</v>
      </c>
      <c r="C50" s="75">
        <f>VLOOKUP(M50,'Scheme master'!D:L,8,0)</f>
        <v>10</v>
      </c>
      <c r="D50" s="78">
        <f t="shared" si="2"/>
        <v>3.8070113000000003E-2</v>
      </c>
      <c r="E50" s="78">
        <f>SUMIF('CHY rollback'!A:A,L50,'CHY rollback'!G:G)</f>
        <v>0</v>
      </c>
      <c r="F50" s="78">
        <f t="shared" si="3"/>
        <v>5.5735159999999999E-2</v>
      </c>
      <c r="G50" s="89">
        <f t="shared" si="4"/>
        <v>14.6401</v>
      </c>
      <c r="H50" s="78">
        <f t="shared" si="6"/>
        <v>0</v>
      </c>
      <c r="I50" s="78">
        <f>SUMIFS(TB!E:E,TB!H:H,M50,TB!F:F,"AUM")</f>
        <v>-137.54191713499995</v>
      </c>
      <c r="J50" s="78">
        <f t="shared" si="5"/>
        <v>5.6843418860808015E-7</v>
      </c>
      <c r="K50" s="76" t="str">
        <f>VLOOKUP(M50,'Scheme master'!D:L,9,0)</f>
        <v>Live</v>
      </c>
      <c r="L50" s="1" t="s">
        <v>49</v>
      </c>
      <c r="M50" s="1" t="s">
        <v>50</v>
      </c>
      <c r="N50" s="1" t="s">
        <v>51</v>
      </c>
      <c r="O50" s="2">
        <v>38070.112999999998</v>
      </c>
      <c r="P50" s="2">
        <v>557351.6</v>
      </c>
      <c r="Q50" s="2">
        <v>14.6401351632447</v>
      </c>
      <c r="R50" s="2">
        <v>1375419171.3499999</v>
      </c>
      <c r="S50" s="2">
        <v>14.6401</v>
      </c>
      <c r="T50" s="3">
        <v>44469</v>
      </c>
      <c r="U50" s="1">
        <v>120278</v>
      </c>
      <c r="V50" s="1" t="s">
        <v>52</v>
      </c>
      <c r="W50" s="1">
        <v>33</v>
      </c>
      <c r="X50" s="1" t="s">
        <v>53</v>
      </c>
      <c r="Y50" s="1">
        <v>10</v>
      </c>
      <c r="Z50" s="1" t="s">
        <v>54</v>
      </c>
      <c r="AA50" s="2">
        <v>14.6401</v>
      </c>
      <c r="AB50" s="2">
        <v>14.4937</v>
      </c>
      <c r="AC50" s="2">
        <v>84270</v>
      </c>
      <c r="AD50" s="1" t="s">
        <v>55</v>
      </c>
      <c r="AE50" s="1" t="s">
        <v>1699</v>
      </c>
      <c r="AF50" s="3">
        <v>44468</v>
      </c>
      <c r="AG50" s="2">
        <v>14.642799999999999</v>
      </c>
      <c r="AH50" s="2">
        <v>14.642832029419001</v>
      </c>
      <c r="AI50" s="2">
        <v>-2.7000000000000001E-3</v>
      </c>
      <c r="AJ50" s="2">
        <v>-1.8439096347693001E-2</v>
      </c>
      <c r="AK50" s="2">
        <v>-6.7302999999999997</v>
      </c>
      <c r="AL50" s="2">
        <v>-2.6968661742600001E-3</v>
      </c>
      <c r="AM50" s="2">
        <v>-1.8417654240939999E-2</v>
      </c>
      <c r="AN50" s="2">
        <v>-6.7224000000000004</v>
      </c>
      <c r="AO50" s="1" t="s">
        <v>55</v>
      </c>
      <c r="AP50" s="1" t="s">
        <v>57</v>
      </c>
      <c r="AQ50" s="1"/>
      <c r="AR50" s="1" t="s">
        <v>41</v>
      </c>
      <c r="AS50" s="1" t="s">
        <v>58</v>
      </c>
      <c r="AT50" s="1"/>
      <c r="AU50" s="1"/>
      <c r="AV50" s="173">
        <v>30</v>
      </c>
      <c r="AW50" s="173" t="s">
        <v>648</v>
      </c>
    </row>
    <row r="51" spans="1:49" x14ac:dyDescent="0.25">
      <c r="A51" s="75" t="str">
        <f t="shared" si="1"/>
        <v>LDBONDDG</v>
      </c>
      <c r="B51" s="75" t="str">
        <f>VLOOKUP(L51,'Scheme master'!A:M,13,0)</f>
        <v>DG</v>
      </c>
      <c r="C51" s="75">
        <f>VLOOKUP(M51,'Scheme master'!D:L,8,0)</f>
        <v>10</v>
      </c>
      <c r="D51" s="78">
        <f t="shared" si="2"/>
        <v>5.2513390939999995</v>
      </c>
      <c r="E51" s="78">
        <f>SUMIF('CHY rollback'!A:A,L51,'CHY rollback'!G:G)</f>
        <v>0</v>
      </c>
      <c r="F51" s="78">
        <f t="shared" si="3"/>
        <v>31.81326095</v>
      </c>
      <c r="G51" s="89">
        <f t="shared" si="4"/>
        <v>60.581200000000003</v>
      </c>
      <c r="H51" s="78">
        <f t="shared" si="6"/>
        <v>0</v>
      </c>
      <c r="I51" s="78">
        <f>SUMIFS(TB!E:E,TB!H:H,M51,TB!F:F,"AUM")</f>
        <v>-137.54191713499995</v>
      </c>
      <c r="J51" s="78">
        <f t="shared" si="5"/>
        <v>5.6843418860808015E-7</v>
      </c>
      <c r="K51" s="76" t="str">
        <f>VLOOKUP(M51,'Scheme master'!D:L,9,0)</f>
        <v>Live</v>
      </c>
      <c r="L51" s="1" t="s">
        <v>59</v>
      </c>
      <c r="M51" s="1" t="s">
        <v>50</v>
      </c>
      <c r="N51" s="1" t="s">
        <v>60</v>
      </c>
      <c r="O51" s="2">
        <v>5251339.0939999996</v>
      </c>
      <c r="P51" s="2">
        <v>318132609.5</v>
      </c>
      <c r="Q51" s="2">
        <v>60.581235339284703</v>
      </c>
      <c r="R51" s="2">
        <v>1375419171.3499999</v>
      </c>
      <c r="S51" s="2">
        <v>60.581200000000003</v>
      </c>
      <c r="T51" s="3">
        <v>44469</v>
      </c>
      <c r="U51" s="1">
        <v>120279</v>
      </c>
      <c r="V51" s="1" t="s">
        <v>61</v>
      </c>
      <c r="W51" s="1">
        <v>33</v>
      </c>
      <c r="X51" s="1" t="s">
        <v>62</v>
      </c>
      <c r="Y51" s="1">
        <v>10</v>
      </c>
      <c r="Z51" s="1" t="s">
        <v>54</v>
      </c>
      <c r="AA51" s="2">
        <v>60.581200000000003</v>
      </c>
      <c r="AB51" s="2">
        <v>59.9754</v>
      </c>
      <c r="AC51" s="2">
        <v>84271</v>
      </c>
      <c r="AD51" s="1" t="s">
        <v>55</v>
      </c>
      <c r="AE51" s="1" t="s">
        <v>63</v>
      </c>
      <c r="AF51" s="3">
        <v>44468</v>
      </c>
      <c r="AG51" s="2">
        <v>60.592399999999998</v>
      </c>
      <c r="AH51" s="2">
        <v>60.592358387193102</v>
      </c>
      <c r="AI51" s="2">
        <v>-1.12E-2</v>
      </c>
      <c r="AJ51" s="2">
        <v>-1.8484166331091002E-2</v>
      </c>
      <c r="AK51" s="2">
        <v>-6.7466999999999997</v>
      </c>
      <c r="AL51" s="2">
        <v>-1.112304790841E-2</v>
      </c>
      <c r="AM51" s="2">
        <v>-1.8357179361350999E-2</v>
      </c>
      <c r="AN51" s="2">
        <v>-6.7004000000000001</v>
      </c>
      <c r="AO51" s="1" t="s">
        <v>55</v>
      </c>
      <c r="AP51" s="1" t="s">
        <v>57</v>
      </c>
      <c r="AQ51" s="1"/>
      <c r="AR51" s="1" t="s">
        <v>41</v>
      </c>
      <c r="AS51" s="1" t="s">
        <v>64</v>
      </c>
      <c r="AT51" s="1"/>
      <c r="AU51" s="1"/>
      <c r="AV51" s="173">
        <v>30</v>
      </c>
      <c r="AW51" s="173" t="s">
        <v>648</v>
      </c>
    </row>
    <row r="52" spans="1:49" x14ac:dyDescent="0.25">
      <c r="A52" s="75" t="str">
        <f t="shared" si="1"/>
        <v>LDBONDRD</v>
      </c>
      <c r="B52" s="75" t="str">
        <f>VLOOKUP(L52,'Scheme master'!A:M,13,0)</f>
        <v>RD</v>
      </c>
      <c r="C52" s="75">
        <f>VLOOKUP(M52,'Scheme master'!D:L,8,0)</f>
        <v>10</v>
      </c>
      <c r="D52" s="78">
        <f t="shared" si="2"/>
        <v>5.7018489570000011</v>
      </c>
      <c r="E52" s="78">
        <f>SUMIF('CHY rollback'!A:A,L52,'CHY rollback'!G:G)</f>
        <v>0</v>
      </c>
      <c r="F52" s="78">
        <f t="shared" si="3"/>
        <v>7.225011061</v>
      </c>
      <c r="G52" s="89">
        <f t="shared" si="4"/>
        <v>12.6713</v>
      </c>
      <c r="H52" s="78">
        <f t="shared" si="6"/>
        <v>0</v>
      </c>
      <c r="I52" s="78">
        <f>SUMIFS(TB!E:E,TB!H:H,M52,TB!F:F,"AUM")</f>
        <v>-137.54191713499995</v>
      </c>
      <c r="J52" s="78">
        <f t="shared" si="5"/>
        <v>5.6843418860808015E-7</v>
      </c>
      <c r="K52" s="76" t="str">
        <f>VLOOKUP(M52,'Scheme master'!D:L,9,0)</f>
        <v>Live</v>
      </c>
      <c r="L52" s="1" t="s">
        <v>65</v>
      </c>
      <c r="M52" s="1" t="s">
        <v>50</v>
      </c>
      <c r="N52" s="1" t="s">
        <v>35</v>
      </c>
      <c r="O52" s="2">
        <v>5701848.9570000004</v>
      </c>
      <c r="P52" s="2">
        <v>72250110.609999999</v>
      </c>
      <c r="Q52" s="2">
        <v>12.6713476899981</v>
      </c>
      <c r="R52" s="2">
        <v>1375419171.3499999</v>
      </c>
      <c r="S52" s="2">
        <v>12.6713</v>
      </c>
      <c r="T52" s="3">
        <v>44469</v>
      </c>
      <c r="U52" s="1">
        <v>100314</v>
      </c>
      <c r="V52" s="1" t="s">
        <v>66</v>
      </c>
      <c r="W52" s="1">
        <v>33</v>
      </c>
      <c r="X52" s="1" t="s">
        <v>67</v>
      </c>
      <c r="Y52" s="1">
        <v>10</v>
      </c>
      <c r="Z52" s="1" t="s">
        <v>54</v>
      </c>
      <c r="AA52" s="2">
        <v>12.6713</v>
      </c>
      <c r="AB52" s="2">
        <v>12.544600000000001</v>
      </c>
      <c r="AC52" s="2">
        <v>84268</v>
      </c>
      <c r="AD52" s="1" t="s">
        <v>55</v>
      </c>
      <c r="AE52" s="1" t="s">
        <v>1700</v>
      </c>
      <c r="AF52" s="3">
        <v>44468</v>
      </c>
      <c r="AG52" s="2">
        <v>12.6737</v>
      </c>
      <c r="AH52" s="2">
        <v>12.673744380984299</v>
      </c>
      <c r="AI52" s="2">
        <v>-2.3999999999999998E-3</v>
      </c>
      <c r="AJ52" s="2">
        <v>-1.8936853483986001E-2</v>
      </c>
      <c r="AK52" s="2">
        <v>-6.9119999999999999</v>
      </c>
      <c r="AL52" s="2">
        <v>-2.3966909862099999E-3</v>
      </c>
      <c r="AM52" s="2">
        <v>-1.8910677966694E-2</v>
      </c>
      <c r="AN52" s="2">
        <v>-6.9024000000000001</v>
      </c>
      <c r="AO52" s="1" t="s">
        <v>55</v>
      </c>
      <c r="AP52" s="1" t="s">
        <v>57</v>
      </c>
      <c r="AQ52" s="1"/>
      <c r="AR52" s="1" t="s">
        <v>42</v>
      </c>
      <c r="AS52" s="1" t="s">
        <v>69</v>
      </c>
      <c r="AT52" s="1"/>
      <c r="AU52" s="1"/>
      <c r="AV52" s="173">
        <v>30</v>
      </c>
      <c r="AW52" s="173" t="s">
        <v>648</v>
      </c>
    </row>
    <row r="53" spans="1:49" x14ac:dyDescent="0.25">
      <c r="A53" s="75" t="str">
        <f t="shared" si="1"/>
        <v>LDBONDRG</v>
      </c>
      <c r="B53" s="75" t="str">
        <f>VLOOKUP(L53,'Scheme master'!A:M,13,0)</f>
        <v>RG</v>
      </c>
      <c r="C53" s="75">
        <f>VLOOKUP(M53,'Scheme master'!D:L,8,0)</f>
        <v>10</v>
      </c>
      <c r="D53" s="78">
        <f t="shared" si="2"/>
        <v>17.029899754000002</v>
      </c>
      <c r="E53" s="78">
        <f>SUMIF('CHY rollback'!A:A,L53,'CHY rollback'!G:G)</f>
        <v>0</v>
      </c>
      <c r="F53" s="78">
        <f t="shared" si="3"/>
        <v>98.447909964000004</v>
      </c>
      <c r="G53" s="89">
        <f t="shared" si="4"/>
        <v>57.808900000000001</v>
      </c>
      <c r="H53" s="78">
        <f t="shared" si="6"/>
        <v>0</v>
      </c>
      <c r="I53" s="78">
        <f>SUMIFS(TB!E:E,TB!H:H,M53,TB!F:F,"AUM")</f>
        <v>-137.54191713499995</v>
      </c>
      <c r="J53" s="78">
        <f t="shared" si="5"/>
        <v>5.6843418860808015E-7</v>
      </c>
      <c r="K53" s="76" t="str">
        <f>VLOOKUP(M53,'Scheme master'!D:L,9,0)</f>
        <v>Live</v>
      </c>
      <c r="L53" s="1" t="s">
        <v>70</v>
      </c>
      <c r="M53" s="1" t="s">
        <v>50</v>
      </c>
      <c r="N53" s="1" t="s">
        <v>36</v>
      </c>
      <c r="O53" s="2">
        <v>17029899.754000001</v>
      </c>
      <c r="P53" s="2">
        <v>984479099.63999999</v>
      </c>
      <c r="Q53" s="2">
        <v>57.808860525368893</v>
      </c>
      <c r="R53" s="2">
        <v>1375419171.3499999</v>
      </c>
      <c r="S53" s="2">
        <v>57.808900000000001</v>
      </c>
      <c r="T53" s="3">
        <v>44469</v>
      </c>
      <c r="U53" s="1">
        <v>100315</v>
      </c>
      <c r="V53" s="1" t="s">
        <v>71</v>
      </c>
      <c r="W53" s="1">
        <v>33</v>
      </c>
      <c r="X53" s="1" t="s">
        <v>72</v>
      </c>
      <c r="Y53" s="1">
        <v>10</v>
      </c>
      <c r="Z53" s="1" t="s">
        <v>54</v>
      </c>
      <c r="AA53" s="2">
        <v>57.808900000000001</v>
      </c>
      <c r="AB53" s="2">
        <v>57.230800000000002</v>
      </c>
      <c r="AC53" s="2">
        <v>84269</v>
      </c>
      <c r="AD53" s="1" t="s">
        <v>55</v>
      </c>
      <c r="AE53" s="1" t="s">
        <v>73</v>
      </c>
      <c r="AF53" s="3">
        <v>44468</v>
      </c>
      <c r="AG53" s="2">
        <v>57.819800000000001</v>
      </c>
      <c r="AH53" s="2">
        <v>57.819794633894894</v>
      </c>
      <c r="AI53" s="2">
        <v>-1.09E-2</v>
      </c>
      <c r="AJ53" s="2">
        <v>-1.8851673648126999E-2</v>
      </c>
      <c r="AK53" s="2">
        <v>-6.8808999999999996</v>
      </c>
      <c r="AL53" s="2">
        <v>-1.0934108525989999E-2</v>
      </c>
      <c r="AM53" s="2">
        <v>-1.8910666485799001E-2</v>
      </c>
      <c r="AN53" s="2">
        <v>-6.9024000000000001</v>
      </c>
      <c r="AO53" s="1" t="s">
        <v>55</v>
      </c>
      <c r="AP53" s="1" t="s">
        <v>57</v>
      </c>
      <c r="AQ53" s="1"/>
      <c r="AR53" s="1" t="s">
        <v>42</v>
      </c>
      <c r="AS53" s="1" t="s">
        <v>74</v>
      </c>
      <c r="AT53" s="1"/>
      <c r="AU53" s="1"/>
      <c r="AV53" s="173">
        <v>30</v>
      </c>
      <c r="AW53" s="173" t="s">
        <v>648</v>
      </c>
    </row>
    <row r="54" spans="1:49" x14ac:dyDescent="0.25">
      <c r="A54" s="75" t="str">
        <f t="shared" si="1"/>
        <v>LDGETFRG</v>
      </c>
      <c r="B54" s="75" t="str">
        <f>VLOOKUP(L54,'Scheme master'!A:M,13,0)</f>
        <v>RG</v>
      </c>
      <c r="C54" s="75">
        <f>VLOOKUP(M54,'Scheme master'!D:L,8,0)</f>
        <v>10</v>
      </c>
      <c r="D54" s="78">
        <f t="shared" si="2"/>
        <v>413.47351300000003</v>
      </c>
      <c r="E54" s="78">
        <f>SUMIF('CHY rollback'!A:A,L54,'CHY rollback'!G:G)</f>
        <v>0</v>
      </c>
      <c r="F54" s="78">
        <f t="shared" si="3"/>
        <v>927.25397899600011</v>
      </c>
      <c r="G54" s="89">
        <f t="shared" si="4"/>
        <v>22.425999999999998</v>
      </c>
      <c r="H54" s="78">
        <f t="shared" si="6"/>
        <v>0</v>
      </c>
      <c r="I54" s="78">
        <f>SUMIFS(TB!E:E,TB!H:H,M54,TB!F:F,"AUM")</f>
        <v>-927.253978996</v>
      </c>
      <c r="J54" s="78">
        <f t="shared" si="5"/>
        <v>1.1368683772161603E-6</v>
      </c>
      <c r="K54" s="76" t="str">
        <f>VLOOKUP(M54,'Scheme master'!D:L,9,0)</f>
        <v>Live</v>
      </c>
      <c r="L54" s="1" t="s">
        <v>91</v>
      </c>
      <c r="M54" s="1" t="s">
        <v>92</v>
      </c>
      <c r="N54" s="1" t="s">
        <v>26</v>
      </c>
      <c r="O54" s="2">
        <v>413473513</v>
      </c>
      <c r="P54" s="2">
        <v>9272539789.960001</v>
      </c>
      <c r="Q54" s="2">
        <v>22.4259583707844</v>
      </c>
      <c r="R54" s="2">
        <v>9272539789.960001</v>
      </c>
      <c r="S54" s="2">
        <v>22.425999999999998</v>
      </c>
      <c r="T54" s="3">
        <v>44469</v>
      </c>
      <c r="U54" s="1">
        <v>133307</v>
      </c>
      <c r="V54" s="1" t="s">
        <v>93</v>
      </c>
      <c r="W54" s="1">
        <v>168</v>
      </c>
      <c r="X54" s="1" t="s">
        <v>94</v>
      </c>
      <c r="Y54" s="1">
        <v>10</v>
      </c>
      <c r="Z54" s="1" t="s">
        <v>54</v>
      </c>
      <c r="AA54" s="2">
        <v>22.425999999999998</v>
      </c>
      <c r="AB54" s="2">
        <v>22.425999999999998</v>
      </c>
      <c r="AC54" s="2">
        <v>84247</v>
      </c>
      <c r="AD54" s="1" t="s">
        <v>95</v>
      </c>
      <c r="AE54" s="1" t="s">
        <v>14</v>
      </c>
      <c r="AF54" s="3">
        <v>44468</v>
      </c>
      <c r="AG54" s="2">
        <v>22.4177</v>
      </c>
      <c r="AH54" s="2">
        <v>22.4177232269531</v>
      </c>
      <c r="AI54" s="2">
        <v>8.3000000000000001E-3</v>
      </c>
      <c r="AJ54" s="2">
        <v>3.7024315607756E-2</v>
      </c>
      <c r="AK54" s="2">
        <v>13.5139</v>
      </c>
      <c r="AL54" s="2">
        <v>8.23514383133E-3</v>
      </c>
      <c r="AM54" s="2">
        <v>3.6734969684293003E-2</v>
      </c>
      <c r="AN54" s="2">
        <v>13.408300000000001</v>
      </c>
      <c r="AO54" s="1" t="s">
        <v>95</v>
      </c>
      <c r="AP54" s="1" t="s">
        <v>96</v>
      </c>
      <c r="AQ54" s="1"/>
      <c r="AR54" s="1" t="s">
        <v>97</v>
      </c>
      <c r="AS54" s="1" t="s">
        <v>98</v>
      </c>
      <c r="AT54" s="1"/>
      <c r="AU54" s="1" t="s">
        <v>99</v>
      </c>
      <c r="AV54" s="173">
        <v>30</v>
      </c>
      <c r="AW54" s="173" t="s">
        <v>648</v>
      </c>
    </row>
    <row r="55" spans="1:49" x14ac:dyDescent="0.25">
      <c r="A55" s="75" t="str">
        <f t="shared" si="1"/>
        <v>LDGSECDD</v>
      </c>
      <c r="B55" s="75" t="str">
        <f>VLOOKUP(L55,'Scheme master'!A:M,13,0)</f>
        <v>DD</v>
      </c>
      <c r="C55" s="75">
        <f>VLOOKUP(M55,'Scheme master'!D:L,8,0)</f>
        <v>10</v>
      </c>
      <c r="D55" s="78">
        <f t="shared" si="2"/>
        <v>0.19596213899999998</v>
      </c>
      <c r="E55" s="78">
        <f>SUMIF('CHY rollback'!A:A,L55,'CHY rollback'!G:G)</f>
        <v>0</v>
      </c>
      <c r="F55" s="78">
        <f t="shared" si="3"/>
        <v>0.296591204</v>
      </c>
      <c r="G55" s="89">
        <f t="shared" si="4"/>
        <v>15.1351</v>
      </c>
      <c r="H55" s="78">
        <f t="shared" si="6"/>
        <v>0</v>
      </c>
      <c r="I55" s="78">
        <f>SUMIFS(TB!E:E,TB!H:H,M55,TB!F:F,"AUM")</f>
        <v>-72.364003492000009</v>
      </c>
      <c r="J55" s="78">
        <f t="shared" si="5"/>
        <v>9.999894245993346E-3</v>
      </c>
      <c r="K55" s="76" t="str">
        <f>VLOOKUP(M55,'Scheme master'!D:L,9,0)</f>
        <v>Live</v>
      </c>
      <c r="L55" s="1" t="s">
        <v>100</v>
      </c>
      <c r="M55" s="1" t="s">
        <v>101</v>
      </c>
      <c r="N55" s="1" t="s">
        <v>51</v>
      </c>
      <c r="O55" s="2">
        <v>195962.139</v>
      </c>
      <c r="P55" s="2">
        <v>2965912.04</v>
      </c>
      <c r="Q55" s="2">
        <v>15.135127913663</v>
      </c>
      <c r="R55" s="2">
        <v>723640034.92999995</v>
      </c>
      <c r="S55" s="2">
        <v>15.1351</v>
      </c>
      <c r="T55" s="3">
        <v>44469</v>
      </c>
      <c r="U55" s="1">
        <v>120283</v>
      </c>
      <c r="V55" s="1" t="s">
        <v>102</v>
      </c>
      <c r="W55" s="1">
        <v>34</v>
      </c>
      <c r="X55" s="1" t="s">
        <v>103</v>
      </c>
      <c r="Y55" s="1">
        <v>10</v>
      </c>
      <c r="Z55" s="1" t="s">
        <v>54</v>
      </c>
      <c r="AA55" s="2">
        <v>15.1351</v>
      </c>
      <c r="AB55" s="2">
        <v>15.097300000000001</v>
      </c>
      <c r="AC55" s="2">
        <v>84274</v>
      </c>
      <c r="AD55" s="1" t="s">
        <v>104</v>
      </c>
      <c r="AE55" s="1" t="s">
        <v>1699</v>
      </c>
      <c r="AF55" s="3">
        <v>44468</v>
      </c>
      <c r="AG55" s="2">
        <v>15.1386</v>
      </c>
      <c r="AH55" s="2">
        <v>15.138638145123499</v>
      </c>
      <c r="AI55" s="2">
        <v>-3.5000000000000001E-3</v>
      </c>
      <c r="AJ55" s="2">
        <v>-2.3119707238449999E-2</v>
      </c>
      <c r="AK55" s="2">
        <v>-8.4387000000000008</v>
      </c>
      <c r="AL55" s="2">
        <v>-3.51023146057E-3</v>
      </c>
      <c r="AM55" s="2">
        <v>-2.3187234062402001E-2</v>
      </c>
      <c r="AN55" s="2">
        <v>-8.4633000000000003</v>
      </c>
      <c r="AO55" s="1" t="s">
        <v>104</v>
      </c>
      <c r="AP55" s="1" t="s">
        <v>105</v>
      </c>
      <c r="AQ55" s="1"/>
      <c r="AR55" s="1" t="s">
        <v>41</v>
      </c>
      <c r="AS55" s="1" t="s">
        <v>106</v>
      </c>
      <c r="AT55" s="1"/>
      <c r="AU55" s="1"/>
      <c r="AV55" s="173">
        <v>30</v>
      </c>
      <c r="AW55" s="173" t="s">
        <v>648</v>
      </c>
    </row>
    <row r="56" spans="1:49" x14ac:dyDescent="0.25">
      <c r="A56" s="75" t="str">
        <f t="shared" si="1"/>
        <v>LDGSECDG</v>
      </c>
      <c r="B56" s="75" t="str">
        <f>VLOOKUP(L56,'Scheme master'!A:M,13,0)</f>
        <v>DG</v>
      </c>
      <c r="C56" s="75">
        <f>VLOOKUP(M56,'Scheme master'!D:L,8,0)</f>
        <v>10</v>
      </c>
      <c r="D56" s="78">
        <f t="shared" si="2"/>
        <v>8.0071727619999997</v>
      </c>
      <c r="E56" s="78">
        <f>SUMIF('CHY rollback'!A:A,L56,'CHY rollback'!G:G)</f>
        <v>0</v>
      </c>
      <c r="F56" s="78">
        <f t="shared" si="3"/>
        <v>42.032395028000003</v>
      </c>
      <c r="G56" s="89">
        <f t="shared" si="4"/>
        <v>52.493400000000001</v>
      </c>
      <c r="H56" s="78">
        <f t="shared" si="6"/>
        <v>0</v>
      </c>
      <c r="I56" s="78">
        <f>SUMIFS(TB!E:E,TB!H:H,M56,TB!F:F,"AUM")</f>
        <v>-72.364003492000009</v>
      </c>
      <c r="J56" s="78">
        <f t="shared" si="5"/>
        <v>9.999894245993346E-3</v>
      </c>
      <c r="K56" s="76" t="str">
        <f>VLOOKUP(M56,'Scheme master'!D:L,9,0)</f>
        <v>Live</v>
      </c>
      <c r="L56" s="1" t="s">
        <v>107</v>
      </c>
      <c r="M56" s="1" t="s">
        <v>101</v>
      </c>
      <c r="N56" s="1" t="s">
        <v>60</v>
      </c>
      <c r="O56" s="2">
        <v>8007172.7620000001</v>
      </c>
      <c r="P56" s="2">
        <v>420323950.28000003</v>
      </c>
      <c r="Q56" s="2">
        <v>52.493428426416706</v>
      </c>
      <c r="R56" s="2">
        <v>723640034.92999995</v>
      </c>
      <c r="S56" s="2">
        <v>52.493400000000001</v>
      </c>
      <c r="T56" s="3">
        <v>44469</v>
      </c>
      <c r="U56" s="1">
        <v>120282</v>
      </c>
      <c r="V56" s="1" t="s">
        <v>108</v>
      </c>
      <c r="W56" s="1">
        <v>34</v>
      </c>
      <c r="X56" s="1" t="s">
        <v>109</v>
      </c>
      <c r="Y56" s="1">
        <v>10</v>
      </c>
      <c r="Z56" s="1" t="s">
        <v>54</v>
      </c>
      <c r="AA56" s="2">
        <v>52.493400000000001</v>
      </c>
      <c r="AB56" s="2">
        <v>52.362200000000001</v>
      </c>
      <c r="AC56" s="2">
        <v>84275</v>
      </c>
      <c r="AD56" s="1" t="s">
        <v>104</v>
      </c>
      <c r="AE56" s="1" t="s">
        <v>63</v>
      </c>
      <c r="AF56" s="3">
        <v>44468</v>
      </c>
      <c r="AG56" s="2">
        <v>52.505600000000001</v>
      </c>
      <c r="AH56" s="2">
        <v>52.505590169267798</v>
      </c>
      <c r="AI56" s="2">
        <v>-1.2200000000000001E-2</v>
      </c>
      <c r="AJ56" s="2">
        <v>-2.3235616772306001E-2</v>
      </c>
      <c r="AK56" s="2">
        <v>-8.4809999999999999</v>
      </c>
      <c r="AL56" s="2">
        <v>-1.216174285109E-2</v>
      </c>
      <c r="AM56" s="2">
        <v>-2.3162758121339999E-2</v>
      </c>
      <c r="AN56" s="2">
        <v>-8.4543999999999997</v>
      </c>
      <c r="AO56" s="1" t="s">
        <v>104</v>
      </c>
      <c r="AP56" s="1" t="s">
        <v>105</v>
      </c>
      <c r="AQ56" s="1"/>
      <c r="AR56" s="1" t="s">
        <v>41</v>
      </c>
      <c r="AS56" s="1" t="s">
        <v>110</v>
      </c>
      <c r="AT56" s="1"/>
      <c r="AU56" s="1"/>
      <c r="AV56" s="173">
        <v>30</v>
      </c>
      <c r="AW56" s="173" t="s">
        <v>648</v>
      </c>
    </row>
    <row r="57" spans="1:49" x14ac:dyDescent="0.25">
      <c r="A57" s="75" t="str">
        <f t="shared" si="1"/>
        <v>LDMIPFDDA</v>
      </c>
      <c r="B57" s="75" t="str">
        <f>VLOOKUP(L57,'Scheme master'!A:M,13,0)</f>
        <v>DDA</v>
      </c>
      <c r="C57" s="75">
        <f>VLOOKUP(M57,'Scheme master'!D:L,8,0)</f>
        <v>10</v>
      </c>
      <c r="D57" s="78">
        <f t="shared" si="2"/>
        <v>2.7262522999999997E-2</v>
      </c>
      <c r="E57" s="78">
        <f>SUMIF('CHY rollback'!A:A,L57,'CHY rollback'!G:G)</f>
        <v>0</v>
      </c>
      <c r="F57" s="78">
        <f t="shared" si="3"/>
        <v>3.7025199000000002E-2</v>
      </c>
      <c r="G57" s="89">
        <f t="shared" si="4"/>
        <v>13.581</v>
      </c>
      <c r="H57" s="78">
        <f t="shared" si="6"/>
        <v>0</v>
      </c>
      <c r="I57" s="78">
        <f>SUMIFS(TB!E:E,TB!H:H,M57,TB!F:F,"AUM")</f>
        <v>-83.846303884999998</v>
      </c>
      <c r="J57" s="78">
        <f t="shared" si="5"/>
        <v>0</v>
      </c>
      <c r="K57" s="76" t="str">
        <f>VLOOKUP(M57,'Scheme master'!D:L,9,0)</f>
        <v>Live</v>
      </c>
      <c r="L57" s="1" t="s">
        <v>215</v>
      </c>
      <c r="M57" s="1" t="s">
        <v>179</v>
      </c>
      <c r="N57" s="1" t="s">
        <v>216</v>
      </c>
      <c r="O57" s="2">
        <v>27262.523000000001</v>
      </c>
      <c r="P57" s="2">
        <v>370251.99</v>
      </c>
      <c r="Q57" s="2">
        <v>13.580987717094301</v>
      </c>
      <c r="R57" s="2">
        <v>838463038.85000002</v>
      </c>
      <c r="S57" s="2">
        <v>13.581</v>
      </c>
      <c r="T57" s="3">
        <v>44469</v>
      </c>
      <c r="U57" s="1">
        <v>120275</v>
      </c>
      <c r="V57" s="1" t="s">
        <v>217</v>
      </c>
      <c r="W57" s="1">
        <v>31</v>
      </c>
      <c r="X57" s="1" t="s">
        <v>218</v>
      </c>
      <c r="Y57" s="1">
        <v>10</v>
      </c>
      <c r="Z57" s="1" t="s">
        <v>54</v>
      </c>
      <c r="AA57" s="2">
        <v>13.581</v>
      </c>
      <c r="AB57" s="2">
        <v>13.4452</v>
      </c>
      <c r="AC57" s="2">
        <v>84266</v>
      </c>
      <c r="AD57" s="1" t="s">
        <v>182</v>
      </c>
      <c r="AE57" s="1" t="s">
        <v>1708</v>
      </c>
      <c r="AF57" s="3">
        <v>44468</v>
      </c>
      <c r="AG57" s="2">
        <v>13.5983</v>
      </c>
      <c r="AH57" s="2">
        <v>13.5983228698239</v>
      </c>
      <c r="AI57" s="2">
        <v>-1.7299999999999999E-2</v>
      </c>
      <c r="AJ57" s="2">
        <v>-0.12722178507607601</v>
      </c>
      <c r="AK57" s="2">
        <v>-46.436</v>
      </c>
      <c r="AL57" s="2">
        <v>-1.7335152729629998E-2</v>
      </c>
      <c r="AM57" s="2">
        <v>-0.12748007894487101</v>
      </c>
      <c r="AN57" s="2">
        <v>-46.530200000000001</v>
      </c>
      <c r="AO57" s="1" t="s">
        <v>182</v>
      </c>
      <c r="AP57" s="1" t="s">
        <v>183</v>
      </c>
      <c r="AQ57" s="1"/>
      <c r="AR57" s="1" t="s">
        <v>41</v>
      </c>
      <c r="AS57" s="1" t="s">
        <v>220</v>
      </c>
      <c r="AT57" s="1"/>
      <c r="AU57" s="1"/>
      <c r="AV57" s="173">
        <v>30</v>
      </c>
      <c r="AW57" s="173" t="s">
        <v>648</v>
      </c>
    </row>
    <row r="58" spans="1:49" x14ac:dyDescent="0.25">
      <c r="A58" s="75" t="str">
        <f t="shared" si="1"/>
        <v>LDINPFDG</v>
      </c>
      <c r="B58" s="75" t="str">
        <f>VLOOKUP(L58,'Scheme master'!A:M,13,0)</f>
        <v>DG</v>
      </c>
      <c r="C58" s="75">
        <f>VLOOKUP(M58,'Scheme master'!D:L,8,0)</f>
        <v>10</v>
      </c>
      <c r="D58" s="78">
        <f t="shared" si="2"/>
        <v>490.97279725500005</v>
      </c>
      <c r="E58" s="78">
        <f>SUMIF('CHY rollback'!A:A,L58,'CHY rollback'!G:G)</f>
        <v>0</v>
      </c>
      <c r="F58" s="78">
        <f t="shared" si="3"/>
        <v>1451.526856125</v>
      </c>
      <c r="G58" s="89">
        <f t="shared" si="4"/>
        <v>29.564299999999999</v>
      </c>
      <c r="H58" s="78">
        <f t="shared" si="6"/>
        <v>0</v>
      </c>
      <c r="I58" s="78">
        <f>SUMIFS(TB!E:E,TB!H:H,M58,TB!F:F,"AUM")</f>
        <v>-1958.8685128009988</v>
      </c>
      <c r="J58" s="78">
        <f t="shared" si="5"/>
        <v>-9.9885255622211844E-3</v>
      </c>
      <c r="K58" s="76" t="str">
        <f>VLOOKUP(M58,'Scheme master'!D:L,9,0)</f>
        <v>Live</v>
      </c>
      <c r="L58" s="1" t="s">
        <v>141</v>
      </c>
      <c r="M58" s="1" t="s">
        <v>133</v>
      </c>
      <c r="N58" s="1" t="s">
        <v>60</v>
      </c>
      <c r="O58" s="2">
        <v>490972797.255</v>
      </c>
      <c r="P58" s="2">
        <v>14515268561.25</v>
      </c>
      <c r="Q58" s="2">
        <v>29.564303037569498</v>
      </c>
      <c r="R58" s="2">
        <v>19588685128</v>
      </c>
      <c r="S58" s="2">
        <v>29.564299999999999</v>
      </c>
      <c r="T58" s="3">
        <v>44469</v>
      </c>
      <c r="U58" s="1">
        <v>120338</v>
      </c>
      <c r="V58" s="1" t="s">
        <v>142</v>
      </c>
      <c r="W58" s="1">
        <v>72</v>
      </c>
      <c r="X58" s="1" t="s">
        <v>143</v>
      </c>
      <c r="Y58" s="1">
        <v>10</v>
      </c>
      <c r="Z58" s="1" t="s">
        <v>54</v>
      </c>
      <c r="AA58" s="2">
        <v>29.564299999999999</v>
      </c>
      <c r="AB58" s="2">
        <v>29.564299999999999</v>
      </c>
      <c r="AC58" s="2">
        <v>84293</v>
      </c>
      <c r="AD58" s="1" t="s">
        <v>137</v>
      </c>
      <c r="AE58" s="1" t="s">
        <v>63</v>
      </c>
      <c r="AF58" s="3">
        <v>44468</v>
      </c>
      <c r="AG58" s="2">
        <v>29.565999999999999</v>
      </c>
      <c r="AH58" s="2">
        <v>29.5660491962166</v>
      </c>
      <c r="AI58" s="2">
        <v>-1.6999999999999999E-3</v>
      </c>
      <c r="AJ58" s="2">
        <v>-5.7498477981459996E-3</v>
      </c>
      <c r="AK58" s="2">
        <v>-2.0987</v>
      </c>
      <c r="AL58" s="2">
        <v>-1.74615864711E-3</v>
      </c>
      <c r="AM58" s="2">
        <v>-5.9059586741579996E-3</v>
      </c>
      <c r="AN58" s="2">
        <v>-2.1556999999999999</v>
      </c>
      <c r="AO58" s="1" t="s">
        <v>137</v>
      </c>
      <c r="AP58" s="1" t="s">
        <v>139</v>
      </c>
      <c r="AQ58" s="1"/>
      <c r="AR58" s="1" t="s">
        <v>41</v>
      </c>
      <c r="AS58" s="1" t="s">
        <v>144</v>
      </c>
      <c r="AT58" s="1"/>
      <c r="AU58" s="1"/>
      <c r="AV58" s="173">
        <v>30</v>
      </c>
      <c r="AW58" s="173" t="s">
        <v>648</v>
      </c>
    </row>
    <row r="59" spans="1:49" x14ac:dyDescent="0.25">
      <c r="A59" s="75" t="str">
        <f t="shared" si="1"/>
        <v>LDONTFDD</v>
      </c>
      <c r="B59" s="75" t="str">
        <f>VLOOKUP(L59,'Scheme master'!A:M,13,0)</f>
        <v>DD</v>
      </c>
      <c r="C59" s="75">
        <f>VLOOKUP(M59,'Scheme master'!D:L,8,0)</f>
        <v>1000</v>
      </c>
      <c r="D59" s="78">
        <f t="shared" si="2"/>
        <v>2.5461500000000001E-2</v>
      </c>
      <c r="E59" s="78">
        <f>SUMIF('CHY rollback'!A:A,L59,'CHY rollback'!G:G)</f>
        <v>0</v>
      </c>
      <c r="F59" s="78">
        <f t="shared" si="3"/>
        <v>2.7582813000000001E-2</v>
      </c>
      <c r="G59" s="89">
        <f t="shared" si="4"/>
        <v>1083.3145</v>
      </c>
      <c r="H59" s="78">
        <f t="shared" si="6"/>
        <v>0</v>
      </c>
      <c r="I59" s="78">
        <f>SUMIFS(TB!E:E,TB!H:H,M59,TB!F:F,"AUM")</f>
        <v>-532.68583366300015</v>
      </c>
      <c r="J59" s="78">
        <f t="shared" si="5"/>
        <v>9.9987573776161298E-3</v>
      </c>
      <c r="K59" s="76" t="str">
        <f>VLOOKUP(M59,'Scheme master'!D:L,9,0)</f>
        <v>Live</v>
      </c>
      <c r="L59" s="1" t="s">
        <v>998</v>
      </c>
      <c r="M59" s="1" t="s">
        <v>994</v>
      </c>
      <c r="N59" s="1" t="s">
        <v>51</v>
      </c>
      <c r="O59" s="2">
        <v>254.61500000000001</v>
      </c>
      <c r="P59" s="2">
        <v>275828.13</v>
      </c>
      <c r="Q59" s="2">
        <v>1083.3145337077501</v>
      </c>
      <c r="R59" s="2">
        <v>5326858336.6399994</v>
      </c>
      <c r="S59" s="2">
        <v>1083.3145</v>
      </c>
      <c r="T59" s="3">
        <v>44469</v>
      </c>
      <c r="U59" s="1">
        <v>147513</v>
      </c>
      <c r="V59" s="1" t="s">
        <v>999</v>
      </c>
      <c r="W59" s="1">
        <v>180</v>
      </c>
      <c r="X59" s="1"/>
      <c r="Y59" s="1">
        <v>1000</v>
      </c>
      <c r="Z59" s="1" t="s">
        <v>506</v>
      </c>
      <c r="AA59" s="2">
        <v>1083.3145</v>
      </c>
      <c r="AB59" s="2">
        <v>1083.3145</v>
      </c>
      <c r="AC59" s="2">
        <v>108997</v>
      </c>
      <c r="AD59" s="1" t="s">
        <v>996</v>
      </c>
      <c r="AE59" s="1" t="s">
        <v>1699</v>
      </c>
      <c r="AF59" s="3">
        <v>44468</v>
      </c>
      <c r="AG59" s="2">
        <v>1083.2177999999999</v>
      </c>
      <c r="AH59" s="2">
        <v>1083.2177601476701</v>
      </c>
      <c r="AI59" s="2">
        <v>9.6699999999999994E-2</v>
      </c>
      <c r="AJ59" s="2">
        <v>8.9271058876609997E-3</v>
      </c>
      <c r="AK59" s="2">
        <v>3.2584</v>
      </c>
      <c r="AL59" s="2">
        <v>9.6773560080909996E-2</v>
      </c>
      <c r="AM59" s="2">
        <v>8.9338971018820008E-3</v>
      </c>
      <c r="AN59" s="2">
        <v>3.2608999999999999</v>
      </c>
      <c r="AO59" s="1" t="s">
        <v>996</v>
      </c>
      <c r="AP59" s="1" t="s">
        <v>1000</v>
      </c>
      <c r="AQ59" s="1"/>
      <c r="AR59" s="1" t="s">
        <v>41</v>
      </c>
      <c r="AS59" s="1"/>
      <c r="AT59" s="1"/>
      <c r="AU59" s="1"/>
      <c r="AV59" s="173">
        <v>30</v>
      </c>
      <c r="AW59" s="173" t="s">
        <v>648</v>
      </c>
    </row>
    <row r="60" spans="1:49" x14ac:dyDescent="0.25">
      <c r="A60" s="75" t="str">
        <f t="shared" si="1"/>
        <v>LDINPFDDM</v>
      </c>
      <c r="B60" s="75" t="str">
        <f>VLOOKUP(L60,'Scheme master'!A:M,13,0)</f>
        <v>DDM</v>
      </c>
      <c r="C60" s="75">
        <f>VLOOKUP(M60,'Scheme master'!D:L,8,0)</f>
        <v>10</v>
      </c>
      <c r="D60" s="78">
        <f t="shared" si="2"/>
        <v>0.16222724500000002</v>
      </c>
      <c r="E60" s="78">
        <f>SUMIF('CHY rollback'!A:A,L60,'CHY rollback'!G:G)</f>
        <v>0</v>
      </c>
      <c r="F60" s="78">
        <f t="shared" si="3"/>
        <v>0.180628704</v>
      </c>
      <c r="G60" s="89">
        <f t="shared" si="4"/>
        <v>11.1343</v>
      </c>
      <c r="H60" s="78">
        <f t="shared" si="6"/>
        <v>0</v>
      </c>
      <c r="I60" s="78">
        <f>SUMIFS(TB!E:E,TB!H:H,M60,TB!F:F,"AUM")</f>
        <v>-1958.8685128009988</v>
      </c>
      <c r="J60" s="78">
        <f t="shared" si="5"/>
        <v>-9.9885255622211844E-3</v>
      </c>
      <c r="K60" s="76" t="str">
        <f>VLOOKUP(M60,'Scheme master'!D:L,9,0)</f>
        <v>Live</v>
      </c>
      <c r="L60" s="1" t="s">
        <v>145</v>
      </c>
      <c r="M60" s="1" t="s">
        <v>133</v>
      </c>
      <c r="N60" s="1" t="s">
        <v>146</v>
      </c>
      <c r="O60" s="2">
        <v>162227.24500000002</v>
      </c>
      <c r="P60" s="2">
        <v>1806287.04</v>
      </c>
      <c r="Q60" s="2">
        <v>11.134301393086</v>
      </c>
      <c r="R60" s="2">
        <v>19588685128</v>
      </c>
      <c r="S60" s="2">
        <v>11.1343</v>
      </c>
      <c r="T60" s="3">
        <v>44469</v>
      </c>
      <c r="U60" s="1">
        <v>120339</v>
      </c>
      <c r="V60" s="1" t="s">
        <v>147</v>
      </c>
      <c r="W60" s="1">
        <v>72</v>
      </c>
      <c r="X60" s="1" t="s">
        <v>148</v>
      </c>
      <c r="Y60" s="1">
        <v>10</v>
      </c>
      <c r="Z60" s="1" t="s">
        <v>54</v>
      </c>
      <c r="AA60" s="2">
        <v>11.1343</v>
      </c>
      <c r="AB60" s="2">
        <v>11.1343</v>
      </c>
      <c r="AC60" s="2">
        <v>84292</v>
      </c>
      <c r="AD60" s="1" t="s">
        <v>137</v>
      </c>
      <c r="AE60" s="1" t="s">
        <v>1702</v>
      </c>
      <c r="AF60" s="3">
        <v>44468</v>
      </c>
      <c r="AG60" s="2">
        <v>11.135</v>
      </c>
      <c r="AH60" s="2">
        <v>11.1349589275217</v>
      </c>
      <c r="AI60" s="2">
        <v>-6.9999999999999999E-4</v>
      </c>
      <c r="AJ60" s="2">
        <v>-6.2864840592719998E-3</v>
      </c>
      <c r="AK60" s="2">
        <v>-2.2946</v>
      </c>
      <c r="AL60" s="2">
        <v>-6.5753443571999999E-4</v>
      </c>
      <c r="AM60" s="2">
        <v>-5.9051357081770003E-3</v>
      </c>
      <c r="AN60" s="2">
        <v>-2.1554000000000002</v>
      </c>
      <c r="AO60" s="1" t="s">
        <v>137</v>
      </c>
      <c r="AP60" s="1" t="s">
        <v>139</v>
      </c>
      <c r="AQ60" s="1"/>
      <c r="AR60" s="1" t="s">
        <v>41</v>
      </c>
      <c r="AS60" s="1" t="s">
        <v>150</v>
      </c>
      <c r="AT60" s="1"/>
      <c r="AU60" s="1"/>
      <c r="AV60" s="173">
        <v>30</v>
      </c>
      <c r="AW60" s="173" t="s">
        <v>648</v>
      </c>
    </row>
    <row r="61" spans="1:49" x14ac:dyDescent="0.25">
      <c r="A61" s="75" t="str">
        <f t="shared" si="1"/>
        <v>LDINPFRDD</v>
      </c>
      <c r="B61" s="75" t="str">
        <f>VLOOKUP(L61,'Scheme master'!A:M,13,0)</f>
        <v>RDD</v>
      </c>
      <c r="C61" s="75">
        <f>VLOOKUP(M61,'Scheme master'!D:L,8,0)</f>
        <v>10</v>
      </c>
      <c r="D61" s="78">
        <f t="shared" si="2"/>
        <v>3.667624279</v>
      </c>
      <c r="E61" s="78">
        <f>SUMIF('CHY rollback'!A:A,L61,'CHY rollback'!G:G)</f>
        <v>0</v>
      </c>
      <c r="F61" s="78">
        <f t="shared" si="3"/>
        <v>3.9487718060000003</v>
      </c>
      <c r="G61" s="89">
        <f t="shared" si="4"/>
        <v>10.7666</v>
      </c>
      <c r="H61" s="78">
        <f t="shared" si="6"/>
        <v>0</v>
      </c>
      <c r="I61" s="78">
        <f>SUMIFS(TB!E:E,TB!H:H,M61,TB!F:F,"AUM")</f>
        <v>-1958.8685128009988</v>
      </c>
      <c r="J61" s="78">
        <f t="shared" si="5"/>
        <v>-9.9885255622211844E-3</v>
      </c>
      <c r="K61" s="76" t="str">
        <f>VLOOKUP(M61,'Scheme master'!D:L,9,0)</f>
        <v>Live</v>
      </c>
      <c r="L61" s="1" t="s">
        <v>151</v>
      </c>
      <c r="M61" s="1" t="s">
        <v>133</v>
      </c>
      <c r="N61" s="1" t="s">
        <v>34</v>
      </c>
      <c r="O61" s="2">
        <v>3667624.2790000001</v>
      </c>
      <c r="P61" s="2">
        <v>39487718.060000002</v>
      </c>
      <c r="Q61" s="2">
        <v>10.7665657810419</v>
      </c>
      <c r="R61" s="2">
        <v>19588685128</v>
      </c>
      <c r="S61" s="2">
        <v>10.7666</v>
      </c>
      <c r="T61" s="3">
        <v>44469</v>
      </c>
      <c r="U61" s="1">
        <v>105822</v>
      </c>
      <c r="V61" s="1" t="s">
        <v>152</v>
      </c>
      <c r="W61" s="1">
        <v>72</v>
      </c>
      <c r="X61" s="1" t="s">
        <v>153</v>
      </c>
      <c r="Y61" s="1">
        <v>10</v>
      </c>
      <c r="Z61" s="1" t="s">
        <v>54</v>
      </c>
      <c r="AA61" s="2">
        <v>10.7666</v>
      </c>
      <c r="AB61" s="2">
        <v>10.7666</v>
      </c>
      <c r="AC61" s="2">
        <v>84286</v>
      </c>
      <c r="AD61" s="1" t="s">
        <v>137</v>
      </c>
      <c r="AE61" s="1" t="s">
        <v>1703</v>
      </c>
      <c r="AF61" s="3">
        <v>44468</v>
      </c>
      <c r="AG61" s="2">
        <v>10.7674</v>
      </c>
      <c r="AH61" s="2">
        <v>10.76736398477</v>
      </c>
      <c r="AI61" s="2">
        <v>-8.0000000000000004E-4</v>
      </c>
      <c r="AJ61" s="2">
        <v>-7.4298345004359997E-3</v>
      </c>
      <c r="AK61" s="2">
        <v>-2.7119</v>
      </c>
      <c r="AL61" s="2">
        <v>-7.9820372800999998E-4</v>
      </c>
      <c r="AM61" s="2">
        <v>-7.4131767918219999E-3</v>
      </c>
      <c r="AN61" s="2">
        <v>-2.7058</v>
      </c>
      <c r="AO61" s="1" t="s">
        <v>137</v>
      </c>
      <c r="AP61" s="1" t="s">
        <v>139</v>
      </c>
      <c r="AQ61" s="1"/>
      <c r="AR61" s="1" t="s">
        <v>42</v>
      </c>
      <c r="AS61" s="1" t="s">
        <v>155</v>
      </c>
      <c r="AT61" s="1"/>
      <c r="AU61" s="1"/>
      <c r="AV61" s="173">
        <v>30</v>
      </c>
      <c r="AW61" s="173" t="s">
        <v>648</v>
      </c>
    </row>
    <row r="62" spans="1:49" x14ac:dyDescent="0.25">
      <c r="A62" s="75" t="str">
        <f t="shared" si="1"/>
        <v>LDINPFRG</v>
      </c>
      <c r="B62" s="75" t="str">
        <f>VLOOKUP(L62,'Scheme master'!A:M,13,0)</f>
        <v>RG</v>
      </c>
      <c r="C62" s="75">
        <f>VLOOKUP(M62,'Scheme master'!D:L,8,0)</f>
        <v>10</v>
      </c>
      <c r="D62" s="78">
        <f t="shared" si="2"/>
        <v>178.65320241800001</v>
      </c>
      <c r="E62" s="78">
        <f>SUMIF('CHY rollback'!A:A,L62,'CHY rollback'!G:G)</f>
        <v>0</v>
      </c>
      <c r="F62" s="78">
        <f t="shared" si="3"/>
        <v>499.45332851800003</v>
      </c>
      <c r="G62" s="89">
        <f t="shared" si="4"/>
        <v>27.956600000000002</v>
      </c>
      <c r="H62" s="78">
        <f t="shared" si="6"/>
        <v>0</v>
      </c>
      <c r="I62" s="78">
        <f>SUMIFS(TB!E:E,TB!H:H,M62,TB!F:F,"AUM")</f>
        <v>-1958.8685128009988</v>
      </c>
      <c r="J62" s="78">
        <f t="shared" si="5"/>
        <v>-9.9885255622211844E-3</v>
      </c>
      <c r="K62" s="76" t="str">
        <f>VLOOKUP(M62,'Scheme master'!D:L,9,0)</f>
        <v>Live</v>
      </c>
      <c r="L62" s="1" t="s">
        <v>156</v>
      </c>
      <c r="M62" s="1" t="s">
        <v>133</v>
      </c>
      <c r="N62" s="1" t="s">
        <v>36</v>
      </c>
      <c r="O62" s="2">
        <v>178653202.41800001</v>
      </c>
      <c r="P62" s="2">
        <v>4994533285.1800003</v>
      </c>
      <c r="Q62" s="2">
        <v>27.956584139444399</v>
      </c>
      <c r="R62" s="2">
        <v>19588685128</v>
      </c>
      <c r="S62" s="2">
        <v>27.956600000000002</v>
      </c>
      <c r="T62" s="3">
        <v>44469</v>
      </c>
      <c r="U62" s="1">
        <v>105823</v>
      </c>
      <c r="V62" s="1" t="s">
        <v>157</v>
      </c>
      <c r="W62" s="1">
        <v>72</v>
      </c>
      <c r="X62" s="1" t="s">
        <v>158</v>
      </c>
      <c r="Y62" s="1">
        <v>10</v>
      </c>
      <c r="Z62" s="1" t="s">
        <v>54</v>
      </c>
      <c r="AA62" s="2">
        <v>27.956600000000002</v>
      </c>
      <c r="AB62" s="2">
        <v>27.956600000000002</v>
      </c>
      <c r="AC62" s="2">
        <v>84289</v>
      </c>
      <c r="AD62" s="1" t="s">
        <v>137</v>
      </c>
      <c r="AE62" s="1" t="s">
        <v>73</v>
      </c>
      <c r="AF62" s="3">
        <v>44468</v>
      </c>
      <c r="AG62" s="2">
        <v>27.9587</v>
      </c>
      <c r="AH62" s="2">
        <v>27.9586564621947</v>
      </c>
      <c r="AI62" s="2">
        <v>-2.0999999999999999E-3</v>
      </c>
      <c r="AJ62" s="2">
        <v>-7.5110788412900004E-3</v>
      </c>
      <c r="AK62" s="2">
        <v>-2.7414999999999998</v>
      </c>
      <c r="AL62" s="2">
        <v>-2.0723227503899998E-3</v>
      </c>
      <c r="AM62" s="2">
        <v>-7.4120970483399998E-3</v>
      </c>
      <c r="AN62" s="2">
        <v>-2.7054</v>
      </c>
      <c r="AO62" s="1" t="s">
        <v>137</v>
      </c>
      <c r="AP62" s="1" t="s">
        <v>139</v>
      </c>
      <c r="AQ62" s="1"/>
      <c r="AR62" s="1" t="s">
        <v>42</v>
      </c>
      <c r="AS62" s="1" t="s">
        <v>159</v>
      </c>
      <c r="AT62" s="1"/>
      <c r="AU62" s="1"/>
      <c r="AV62" s="173">
        <v>30</v>
      </c>
      <c r="AW62" s="173" t="s">
        <v>648</v>
      </c>
    </row>
    <row r="63" spans="1:49" x14ac:dyDescent="0.25">
      <c r="A63" s="75" t="str">
        <f t="shared" si="1"/>
        <v>LDINPFRDM</v>
      </c>
      <c r="B63" s="75" t="str">
        <f>VLOOKUP(L63,'Scheme master'!A:M,13,0)</f>
        <v>RDM</v>
      </c>
      <c r="C63" s="75">
        <f>VLOOKUP(M63,'Scheme master'!D:L,8,0)</f>
        <v>10</v>
      </c>
      <c r="D63" s="78">
        <f t="shared" si="2"/>
        <v>1.50419912</v>
      </c>
      <c r="E63" s="78">
        <f>SUMIF('CHY rollback'!A:A,L63,'CHY rollback'!G:G)</f>
        <v>0</v>
      </c>
      <c r="F63" s="78">
        <f t="shared" si="3"/>
        <v>1.5888680820000001</v>
      </c>
      <c r="G63" s="89">
        <f t="shared" si="4"/>
        <v>10.562900000000001</v>
      </c>
      <c r="H63" s="78">
        <f t="shared" si="6"/>
        <v>0</v>
      </c>
      <c r="I63" s="78">
        <f>SUMIFS(TB!E:E,TB!H:H,M63,TB!F:F,"AUM")</f>
        <v>-1958.8685128009988</v>
      </c>
      <c r="J63" s="78">
        <f t="shared" si="5"/>
        <v>-9.9885255622211844E-3</v>
      </c>
      <c r="K63" s="76" t="str">
        <f>VLOOKUP(M63,'Scheme master'!D:L,9,0)</f>
        <v>Live</v>
      </c>
      <c r="L63" s="1" t="s">
        <v>160</v>
      </c>
      <c r="M63" s="1" t="s">
        <v>133</v>
      </c>
      <c r="N63" s="1" t="s">
        <v>161</v>
      </c>
      <c r="O63" s="2">
        <v>1504199.1199999999</v>
      </c>
      <c r="P63" s="2">
        <v>15888680.82</v>
      </c>
      <c r="Q63" s="2">
        <v>10.5628840016872</v>
      </c>
      <c r="R63" s="2">
        <v>19588685128</v>
      </c>
      <c r="S63" s="2">
        <v>10.562900000000001</v>
      </c>
      <c r="T63" s="3">
        <v>44469</v>
      </c>
      <c r="U63" s="1">
        <v>105856</v>
      </c>
      <c r="V63" s="1" t="s">
        <v>162</v>
      </c>
      <c r="W63" s="1">
        <v>72</v>
      </c>
      <c r="X63" s="1" t="s">
        <v>163</v>
      </c>
      <c r="Y63" s="1">
        <v>10</v>
      </c>
      <c r="Z63" s="1" t="s">
        <v>54</v>
      </c>
      <c r="AA63" s="2">
        <v>10.562900000000001</v>
      </c>
      <c r="AB63" s="2">
        <v>10.562900000000001</v>
      </c>
      <c r="AC63" s="2">
        <v>84288</v>
      </c>
      <c r="AD63" s="1" t="s">
        <v>137</v>
      </c>
      <c r="AE63" s="1" t="s">
        <v>1696</v>
      </c>
      <c r="AF63" s="3">
        <v>44468</v>
      </c>
      <c r="AG63" s="2">
        <v>10.563700000000001</v>
      </c>
      <c r="AH63" s="2">
        <v>10.5636670828527</v>
      </c>
      <c r="AI63" s="2">
        <v>-8.0000000000000004E-4</v>
      </c>
      <c r="AJ63" s="2">
        <v>-7.5731041207150003E-3</v>
      </c>
      <c r="AK63" s="2">
        <v>-2.7642000000000002</v>
      </c>
      <c r="AL63" s="2">
        <v>-7.8308116547999996E-4</v>
      </c>
      <c r="AM63" s="2">
        <v>-7.4129671007060003E-3</v>
      </c>
      <c r="AN63" s="2">
        <v>-2.7057000000000002</v>
      </c>
      <c r="AO63" s="1" t="s">
        <v>137</v>
      </c>
      <c r="AP63" s="1" t="s">
        <v>139</v>
      </c>
      <c r="AQ63" s="1"/>
      <c r="AR63" s="1" t="s">
        <v>42</v>
      </c>
      <c r="AS63" s="1" t="s">
        <v>165</v>
      </c>
      <c r="AT63" s="1"/>
      <c r="AU63" s="1"/>
      <c r="AV63" s="173">
        <v>30</v>
      </c>
      <c r="AW63" s="173" t="s">
        <v>648</v>
      </c>
    </row>
    <row r="64" spans="1:49" x14ac:dyDescent="0.25">
      <c r="A64" s="75" t="str">
        <f t="shared" si="1"/>
        <v>LDINPFRDW</v>
      </c>
      <c r="B64" s="75" t="str">
        <f>VLOOKUP(L64,'Scheme master'!A:M,13,0)</f>
        <v>RDW</v>
      </c>
      <c r="C64" s="75">
        <f>VLOOKUP(M64,'Scheme master'!D:L,8,0)</f>
        <v>10</v>
      </c>
      <c r="D64" s="78">
        <f t="shared" si="2"/>
        <v>1.498314696</v>
      </c>
      <c r="E64" s="78">
        <f>SUMIF('CHY rollback'!A:A,L64,'CHY rollback'!G:G)</f>
        <v>0</v>
      </c>
      <c r="F64" s="78">
        <f t="shared" si="3"/>
        <v>1.504347243</v>
      </c>
      <c r="G64" s="89">
        <f t="shared" si="4"/>
        <v>10.0403</v>
      </c>
      <c r="H64" s="78">
        <f t="shared" si="6"/>
        <v>0</v>
      </c>
      <c r="I64" s="78">
        <f>SUMIFS(TB!E:E,TB!H:H,M64,TB!F:F,"AUM")</f>
        <v>-1958.8685128009988</v>
      </c>
      <c r="J64" s="78">
        <f t="shared" si="5"/>
        <v>-9.9885255622211844E-3</v>
      </c>
      <c r="K64" s="76" t="str">
        <f>VLOOKUP(M64,'Scheme master'!D:L,9,0)</f>
        <v>Live</v>
      </c>
      <c r="L64" s="1" t="s">
        <v>166</v>
      </c>
      <c r="M64" s="1" t="s">
        <v>133</v>
      </c>
      <c r="N64" s="1" t="s">
        <v>167</v>
      </c>
      <c r="O64" s="2">
        <v>1498314.696</v>
      </c>
      <c r="P64" s="2">
        <v>15043472.43</v>
      </c>
      <c r="Q64" s="2">
        <v>10.0402622160492</v>
      </c>
      <c r="R64" s="2">
        <v>19588685128</v>
      </c>
      <c r="S64" s="2">
        <v>10.0403</v>
      </c>
      <c r="T64" s="3">
        <v>44469</v>
      </c>
      <c r="U64" s="1">
        <v>105857</v>
      </c>
      <c r="V64" s="1" t="s">
        <v>168</v>
      </c>
      <c r="W64" s="1">
        <v>72</v>
      </c>
      <c r="X64" s="1" t="s">
        <v>169</v>
      </c>
      <c r="Y64" s="1">
        <v>10</v>
      </c>
      <c r="Z64" s="1" t="s">
        <v>54</v>
      </c>
      <c r="AA64" s="2">
        <v>10.0403</v>
      </c>
      <c r="AB64" s="2">
        <v>10.0403</v>
      </c>
      <c r="AC64" s="2">
        <v>84287</v>
      </c>
      <c r="AD64" s="1" t="s">
        <v>137</v>
      </c>
      <c r="AE64" s="1" t="s">
        <v>1697</v>
      </c>
      <c r="AF64" s="3">
        <v>44468</v>
      </c>
      <c r="AG64" s="2">
        <v>10.041</v>
      </c>
      <c r="AH64" s="2">
        <v>10.0410065748443</v>
      </c>
      <c r="AI64" s="2">
        <v>-6.9999999999999999E-4</v>
      </c>
      <c r="AJ64" s="2">
        <v>-6.9714171895220002E-3</v>
      </c>
      <c r="AK64" s="2">
        <v>-2.5446</v>
      </c>
      <c r="AL64" s="2">
        <v>-7.4435879507999997E-4</v>
      </c>
      <c r="AM64" s="2">
        <v>-7.4131890018359998E-3</v>
      </c>
      <c r="AN64" s="2">
        <v>-2.7058</v>
      </c>
      <c r="AO64" s="1" t="s">
        <v>137</v>
      </c>
      <c r="AP64" s="1" t="s">
        <v>139</v>
      </c>
      <c r="AQ64" s="1"/>
      <c r="AR64" s="1" t="s">
        <v>42</v>
      </c>
      <c r="AS64" s="1" t="s">
        <v>171</v>
      </c>
      <c r="AT64" s="1"/>
      <c r="AU64" s="1"/>
      <c r="AV64" s="173">
        <v>30</v>
      </c>
      <c r="AW64" s="173" t="s">
        <v>648</v>
      </c>
    </row>
    <row r="65" spans="1:49" x14ac:dyDescent="0.25">
      <c r="A65" s="75" t="str">
        <f t="shared" si="1"/>
        <v>LDONTFDDD</v>
      </c>
      <c r="B65" s="75" t="str">
        <f>VLOOKUP(L65,'Scheme master'!A:M,13,0)</f>
        <v>DDD</v>
      </c>
      <c r="C65" s="75">
        <f>VLOOKUP(M65,'Scheme master'!D:L,8,0)</f>
        <v>1000</v>
      </c>
      <c r="D65" s="78">
        <f t="shared" si="2"/>
        <v>1.0460000000000001E-3</v>
      </c>
      <c r="E65" s="78">
        <f>SUMIF('CHY rollback'!A:A,L65,'CHY rollback'!G:G)</f>
        <v>0</v>
      </c>
      <c r="F65" s="78">
        <f t="shared" si="3"/>
        <v>1.0493540000000002E-3</v>
      </c>
      <c r="G65" s="89">
        <f t="shared" si="4"/>
        <v>1003.2065</v>
      </c>
      <c r="H65" s="78">
        <f t="shared" si="6"/>
        <v>0</v>
      </c>
      <c r="I65" s="78">
        <f>SUMIFS(TB!E:E,TB!H:H,M65,TB!F:F,"AUM")</f>
        <v>-532.68583366300015</v>
      </c>
      <c r="J65" s="78">
        <f t="shared" si="5"/>
        <v>9.9987573776161298E-3</v>
      </c>
      <c r="K65" s="76" t="str">
        <f>VLOOKUP(M65,'Scheme master'!D:L,9,0)</f>
        <v>Live</v>
      </c>
      <c r="L65" s="1" t="s">
        <v>1001</v>
      </c>
      <c r="M65" s="1" t="s">
        <v>994</v>
      </c>
      <c r="N65" s="1" t="s">
        <v>134</v>
      </c>
      <c r="O65" s="2">
        <v>10.46</v>
      </c>
      <c r="P65" s="2">
        <v>10493.54</v>
      </c>
      <c r="Q65" s="2">
        <v>1003.20650095602</v>
      </c>
      <c r="R65" s="2">
        <v>5326858336.6399994</v>
      </c>
      <c r="S65" s="2">
        <v>1003.2065</v>
      </c>
      <c r="T65" s="3">
        <v>44469</v>
      </c>
      <c r="U65" s="1">
        <v>147516</v>
      </c>
      <c r="V65" s="1" t="s">
        <v>1002</v>
      </c>
      <c r="W65" s="1">
        <v>180</v>
      </c>
      <c r="X65" s="1"/>
      <c r="Y65" s="1">
        <v>1000</v>
      </c>
      <c r="Z65" s="1" t="s">
        <v>506</v>
      </c>
      <c r="AA65" s="2">
        <v>1003.2065</v>
      </c>
      <c r="AB65" s="2">
        <v>1003.2065</v>
      </c>
      <c r="AC65" s="2">
        <v>108998</v>
      </c>
      <c r="AD65" s="1" t="s">
        <v>996</v>
      </c>
      <c r="AE65" s="1" t="s">
        <v>1701</v>
      </c>
      <c r="AF65" s="3">
        <v>44468</v>
      </c>
      <c r="AG65" s="2">
        <v>1003.1156999999999</v>
      </c>
      <c r="AH65" s="2">
        <v>1003.11567877629</v>
      </c>
      <c r="AI65" s="2">
        <v>9.0800000000000006E-2</v>
      </c>
      <c r="AJ65" s="2">
        <v>9.0517973151049997E-3</v>
      </c>
      <c r="AK65" s="2">
        <v>3.3039000000000001</v>
      </c>
      <c r="AL65" s="2">
        <v>9.0822179732309993E-2</v>
      </c>
      <c r="AM65" s="2">
        <v>9.0540085908239996E-3</v>
      </c>
      <c r="AN65" s="2">
        <v>3.3047</v>
      </c>
      <c r="AO65" s="1" t="s">
        <v>996</v>
      </c>
      <c r="AP65" s="1" t="s">
        <v>1000</v>
      </c>
      <c r="AQ65" s="1"/>
      <c r="AR65" s="1" t="s">
        <v>41</v>
      </c>
      <c r="AS65" s="1"/>
      <c r="AT65" s="1"/>
      <c r="AU65" s="1"/>
      <c r="AV65" s="173">
        <v>30</v>
      </c>
      <c r="AW65" s="173" t="s">
        <v>648</v>
      </c>
    </row>
    <row r="66" spans="1:49" x14ac:dyDescent="0.25">
      <c r="A66" s="75" t="str">
        <f t="shared" si="1"/>
        <v>LDONTFDG</v>
      </c>
      <c r="B66" s="75" t="str">
        <f>VLOOKUP(L66,'Scheme master'!A:M,13,0)</f>
        <v>DG</v>
      </c>
      <c r="C66" s="75">
        <f>VLOOKUP(M66,'Scheme master'!D:L,8,0)</f>
        <v>1000</v>
      </c>
      <c r="D66" s="78">
        <f t="shared" si="2"/>
        <v>280.94783469999993</v>
      </c>
      <c r="E66" s="78">
        <f>SUMIF('CHY rollback'!A:A,L66,'CHY rollback'!G:G)</f>
        <v>0</v>
      </c>
      <c r="F66" s="78">
        <f t="shared" si="3"/>
        <v>304.42632016600004</v>
      </c>
      <c r="G66" s="89">
        <f t="shared" si="4"/>
        <v>1083.5688</v>
      </c>
      <c r="H66" s="78">
        <f t="shared" si="6"/>
        <v>0</v>
      </c>
      <c r="I66" s="78">
        <f>SUMIFS(TB!E:E,TB!H:H,M66,TB!F:F,"AUM")</f>
        <v>-532.68583366300015</v>
      </c>
      <c r="J66" s="78">
        <f t="shared" si="5"/>
        <v>9.9987573776161298E-3</v>
      </c>
      <c r="K66" s="76" t="str">
        <f>VLOOKUP(M66,'Scheme master'!D:L,9,0)</f>
        <v>Live</v>
      </c>
      <c r="L66" s="1" t="s">
        <v>1003</v>
      </c>
      <c r="M66" s="1" t="s">
        <v>994</v>
      </c>
      <c r="N66" s="1" t="s">
        <v>60</v>
      </c>
      <c r="O66" s="2">
        <v>2809478.3469999996</v>
      </c>
      <c r="P66" s="2">
        <v>3044263201.6600003</v>
      </c>
      <c r="Q66" s="2">
        <v>1083.5688429172999</v>
      </c>
      <c r="R66" s="2">
        <v>5326858336.6399994</v>
      </c>
      <c r="S66" s="2">
        <v>1083.5688</v>
      </c>
      <c r="T66" s="3">
        <v>44469</v>
      </c>
      <c r="U66" s="1">
        <v>147515</v>
      </c>
      <c r="V66" s="1" t="s">
        <v>1004</v>
      </c>
      <c r="W66" s="1">
        <v>180</v>
      </c>
      <c r="X66" s="1"/>
      <c r="Y66" s="1">
        <v>1000</v>
      </c>
      <c r="Z66" s="1" t="s">
        <v>506</v>
      </c>
      <c r="AA66" s="2">
        <v>1083.5688</v>
      </c>
      <c r="AB66" s="2">
        <v>1083.5688</v>
      </c>
      <c r="AC66" s="2">
        <v>109000</v>
      </c>
      <c r="AD66" s="1" t="s">
        <v>996</v>
      </c>
      <c r="AE66" s="1" t="s">
        <v>63</v>
      </c>
      <c r="AF66" s="3">
        <v>44468</v>
      </c>
      <c r="AG66" s="2">
        <v>1083.472</v>
      </c>
      <c r="AH66" s="2">
        <v>1083.47197428956</v>
      </c>
      <c r="AI66" s="2">
        <v>9.6799999999999997E-2</v>
      </c>
      <c r="AJ66" s="2">
        <v>8.9342410325320004E-3</v>
      </c>
      <c r="AK66" s="2">
        <v>3.2610000000000001</v>
      </c>
      <c r="AL66" s="2">
        <v>9.6868627737260002E-2</v>
      </c>
      <c r="AM66" s="2">
        <v>8.9405753019839995E-3</v>
      </c>
      <c r="AN66" s="2">
        <v>3.2633000000000001</v>
      </c>
      <c r="AO66" s="1" t="s">
        <v>996</v>
      </c>
      <c r="AP66" s="1" t="s">
        <v>1000</v>
      </c>
      <c r="AQ66" s="1"/>
      <c r="AR66" s="1" t="s">
        <v>41</v>
      </c>
      <c r="AS66" s="1"/>
      <c r="AT66" s="1"/>
      <c r="AU66" s="1"/>
      <c r="AV66" s="173">
        <v>30</v>
      </c>
      <c r="AW66" s="173" t="s">
        <v>648</v>
      </c>
    </row>
    <row r="67" spans="1:49" x14ac:dyDescent="0.25">
      <c r="A67" s="75" t="str">
        <f t="shared" si="1"/>
        <v>LDONTFRD</v>
      </c>
      <c r="B67" s="75" t="str">
        <f>VLOOKUP(L67,'Scheme master'!A:M,13,0)</f>
        <v>RD</v>
      </c>
      <c r="C67" s="75">
        <f>VLOOKUP(M67,'Scheme master'!D:L,8,0)</f>
        <v>1000</v>
      </c>
      <c r="D67" s="78">
        <f t="shared" si="2"/>
        <v>1E-3</v>
      </c>
      <c r="E67" s="78">
        <f>SUMIF('CHY rollback'!A:A,L67,'CHY rollback'!G:G)</f>
        <v>0</v>
      </c>
      <c r="F67" s="78">
        <f t="shared" si="3"/>
        <v>1.080868E-3</v>
      </c>
      <c r="G67" s="89">
        <f t="shared" si="4"/>
        <v>1080.8679999999999</v>
      </c>
      <c r="H67" s="78">
        <f t="shared" ref="H67:H98" si="7">SUMIF(M:M,M67,F:F)-R67/10000000</f>
        <v>0</v>
      </c>
      <c r="I67" s="78">
        <f>SUMIFS(TB!E:E,TB!H:H,M67,TB!F:F,"AUM")</f>
        <v>-532.68583366300015</v>
      </c>
      <c r="J67" s="78">
        <f t="shared" si="5"/>
        <v>9.9987573776161298E-3</v>
      </c>
      <c r="K67" s="76" t="str">
        <f>VLOOKUP(M67,'Scheme master'!D:L,9,0)</f>
        <v>Live</v>
      </c>
      <c r="L67" s="1" t="s">
        <v>1005</v>
      </c>
      <c r="M67" s="1" t="s">
        <v>994</v>
      </c>
      <c r="N67" s="1" t="s">
        <v>35</v>
      </c>
      <c r="O67" s="2">
        <v>10</v>
      </c>
      <c r="P67" s="2">
        <v>10808.68</v>
      </c>
      <c r="Q67" s="2">
        <v>1080.8679999999999</v>
      </c>
      <c r="R67" s="2">
        <v>5326858336.6399994</v>
      </c>
      <c r="S67" s="2">
        <v>1080.8679999999999</v>
      </c>
      <c r="T67" s="3">
        <v>44469</v>
      </c>
      <c r="U67" s="1">
        <v>147512</v>
      </c>
      <c r="V67" s="1" t="s">
        <v>1006</v>
      </c>
      <c r="W67" s="1">
        <v>180</v>
      </c>
      <c r="X67" s="1"/>
      <c r="Y67" s="1">
        <v>1000</v>
      </c>
      <c r="Z67" s="1" t="s">
        <v>506</v>
      </c>
      <c r="AA67" s="2">
        <v>1080.8679999999999</v>
      </c>
      <c r="AB67" s="2">
        <v>1080.8679999999999</v>
      </c>
      <c r="AC67" s="2">
        <v>108993</v>
      </c>
      <c r="AD67" s="1" t="s">
        <v>996</v>
      </c>
      <c r="AE67" s="1" t="s">
        <v>1700</v>
      </c>
      <c r="AF67" s="3">
        <v>44468</v>
      </c>
      <c r="AG67" s="2">
        <v>1080.7739999999999</v>
      </c>
      <c r="AH67" s="2">
        <v>1080.7739999999999</v>
      </c>
      <c r="AI67" s="2">
        <v>9.4E-2</v>
      </c>
      <c r="AJ67" s="2">
        <v>8.6974705164999996E-3</v>
      </c>
      <c r="AK67" s="2">
        <v>3.1745999999999999</v>
      </c>
      <c r="AL67" s="2">
        <v>9.4E-2</v>
      </c>
      <c r="AM67" s="2">
        <v>8.6974705164999996E-3</v>
      </c>
      <c r="AN67" s="2">
        <v>3.1745999999999999</v>
      </c>
      <c r="AO67" s="1" t="s">
        <v>996</v>
      </c>
      <c r="AP67" s="1" t="s">
        <v>1000</v>
      </c>
      <c r="AQ67" s="1"/>
      <c r="AR67" s="1" t="s">
        <v>42</v>
      </c>
      <c r="AS67" s="1"/>
      <c r="AT67" s="1"/>
      <c r="AU67" s="1"/>
      <c r="AV67" s="173">
        <v>30</v>
      </c>
      <c r="AW67" s="173" t="s">
        <v>648</v>
      </c>
    </row>
    <row r="68" spans="1:49" x14ac:dyDescent="0.25">
      <c r="A68" s="75" t="str">
        <f t="shared" ref="A68:A115" si="8">M68&amp;B68</f>
        <v>LDONTFRDD</v>
      </c>
      <c r="B68" s="75" t="str">
        <f>VLOOKUP(L68,'Scheme master'!A:M,13,0)</f>
        <v>RDD</v>
      </c>
      <c r="C68" s="75">
        <f>VLOOKUP(M68,'Scheme master'!D:L,8,0)</f>
        <v>1000</v>
      </c>
      <c r="D68" s="78">
        <f t="shared" ref="D68:D115" si="9">(O68+E68)*C68/10000000</f>
        <v>1.0678E-3</v>
      </c>
      <c r="E68" s="78">
        <f>SUMIF('CHY rollback'!A:A,L68,'CHY rollback'!G:G)</f>
        <v>0</v>
      </c>
      <c r="F68" s="78">
        <f t="shared" ref="F68:F115" si="10">P68/10000000</f>
        <v>1.0708180000000001E-3</v>
      </c>
      <c r="G68" s="89">
        <f t="shared" ref="G68:G115" si="11">IF(O68&lt;=0,0,S68)</f>
        <v>1002.8264</v>
      </c>
      <c r="H68" s="78">
        <f t="shared" si="7"/>
        <v>0</v>
      </c>
      <c r="I68" s="78">
        <f>SUMIFS(TB!E:E,TB!H:H,M68,TB!F:F,"AUM")</f>
        <v>-532.68583366300015</v>
      </c>
      <c r="J68" s="78">
        <f t="shared" ref="J68:J115" si="12">(SUMIF(M:M,M68,F:F)+I68)*10000000</f>
        <v>9.9987573776161298E-3</v>
      </c>
      <c r="K68" s="76" t="str">
        <f>VLOOKUP(M68,'Scheme master'!D:L,9,0)</f>
        <v>Live</v>
      </c>
      <c r="L68" s="1" t="s">
        <v>1007</v>
      </c>
      <c r="M68" s="1" t="s">
        <v>994</v>
      </c>
      <c r="N68" s="1" t="s">
        <v>34</v>
      </c>
      <c r="O68" s="2">
        <v>10.678000000000001</v>
      </c>
      <c r="P68" s="2">
        <v>10708.18</v>
      </c>
      <c r="Q68" s="2">
        <v>1002.82637197977</v>
      </c>
      <c r="R68" s="2">
        <v>5326858336.6399994</v>
      </c>
      <c r="S68" s="2">
        <v>1002.8264</v>
      </c>
      <c r="T68" s="3">
        <v>44469</v>
      </c>
      <c r="U68" s="1">
        <v>147517</v>
      </c>
      <c r="V68" s="1" t="s">
        <v>1008</v>
      </c>
      <c r="W68" s="1">
        <v>180</v>
      </c>
      <c r="X68" s="1"/>
      <c r="Y68" s="1">
        <v>1000</v>
      </c>
      <c r="Z68" s="1" t="s">
        <v>506</v>
      </c>
      <c r="AA68" s="2">
        <v>1002.8264</v>
      </c>
      <c r="AB68" s="2">
        <v>1002.8264</v>
      </c>
      <c r="AC68" s="2">
        <v>108994</v>
      </c>
      <c r="AD68" s="1" t="s">
        <v>996</v>
      </c>
      <c r="AE68" s="1" t="s">
        <v>1703</v>
      </c>
      <c r="AF68" s="3">
        <v>44468</v>
      </c>
      <c r="AG68" s="2">
        <v>1002.7393</v>
      </c>
      <c r="AH68" s="2">
        <v>1002.73927701817</v>
      </c>
      <c r="AI68" s="2">
        <v>8.7099999999999997E-2</v>
      </c>
      <c r="AJ68" s="2">
        <v>8.6862058762430007E-3</v>
      </c>
      <c r="AK68" s="2">
        <v>3.1705000000000001</v>
      </c>
      <c r="AL68" s="2">
        <v>8.709496160329E-2</v>
      </c>
      <c r="AM68" s="2">
        <v>8.6857036120370004E-3</v>
      </c>
      <c r="AN68" s="2">
        <v>3.1703000000000001</v>
      </c>
      <c r="AO68" s="1" t="s">
        <v>996</v>
      </c>
      <c r="AP68" s="1" t="s">
        <v>1000</v>
      </c>
      <c r="AQ68" s="1"/>
      <c r="AR68" s="1" t="s">
        <v>42</v>
      </c>
      <c r="AS68" s="1"/>
      <c r="AT68" s="1"/>
      <c r="AU68" s="1"/>
      <c r="AV68" s="173">
        <v>30</v>
      </c>
      <c r="AW68" s="173" t="s">
        <v>648</v>
      </c>
    </row>
    <row r="69" spans="1:49" x14ac:dyDescent="0.25">
      <c r="A69" s="75" t="str">
        <f t="shared" si="8"/>
        <v>LDONTFRG</v>
      </c>
      <c r="B69" s="75" t="str">
        <f>VLOOKUP(L69,'Scheme master'!A:M,13,0)</f>
        <v>RG</v>
      </c>
      <c r="C69" s="75">
        <f>VLOOKUP(M69,'Scheme master'!D:L,8,0)</f>
        <v>1000</v>
      </c>
      <c r="D69" s="78">
        <f t="shared" si="9"/>
        <v>211.22322710000003</v>
      </c>
      <c r="E69" s="78">
        <f>SUMIF('CHY rollback'!A:A,L69,'CHY rollback'!G:G)</f>
        <v>0</v>
      </c>
      <c r="F69" s="78">
        <f t="shared" si="10"/>
        <v>228.21855829299997</v>
      </c>
      <c r="G69" s="89">
        <f t="shared" si="11"/>
        <v>1080.4614999999999</v>
      </c>
      <c r="H69" s="78">
        <f t="shared" si="7"/>
        <v>0</v>
      </c>
      <c r="I69" s="78">
        <f>SUMIFS(TB!E:E,TB!H:H,M69,TB!F:F,"AUM")</f>
        <v>-532.68583366300015</v>
      </c>
      <c r="J69" s="78">
        <f t="shared" si="12"/>
        <v>9.9987573776161298E-3</v>
      </c>
      <c r="K69" s="76" t="str">
        <f>VLOOKUP(M69,'Scheme master'!D:L,9,0)</f>
        <v>Live</v>
      </c>
      <c r="L69" s="1" t="s">
        <v>1009</v>
      </c>
      <c r="M69" s="1" t="s">
        <v>994</v>
      </c>
      <c r="N69" s="1" t="s">
        <v>36</v>
      </c>
      <c r="O69" s="2">
        <v>2112232.2710000002</v>
      </c>
      <c r="P69" s="2">
        <v>2282185582.9299998</v>
      </c>
      <c r="Q69" s="2">
        <v>1080.46146925382</v>
      </c>
      <c r="R69" s="2">
        <v>5326858336.6399994</v>
      </c>
      <c r="S69" s="2">
        <v>1080.4614999999999</v>
      </c>
      <c r="T69" s="3">
        <v>44469</v>
      </c>
      <c r="U69" s="1">
        <v>147519</v>
      </c>
      <c r="V69" s="1" t="s">
        <v>1010</v>
      </c>
      <c r="W69" s="1">
        <v>180</v>
      </c>
      <c r="X69" s="1"/>
      <c r="Y69" s="1">
        <v>1000</v>
      </c>
      <c r="Z69" s="1" t="s">
        <v>506</v>
      </c>
      <c r="AA69" s="2">
        <v>1080.4614999999999</v>
      </c>
      <c r="AB69" s="2">
        <v>1080.4614999999999</v>
      </c>
      <c r="AC69" s="2">
        <v>108996</v>
      </c>
      <c r="AD69" s="1" t="s">
        <v>996</v>
      </c>
      <c r="AE69" s="1" t="s">
        <v>73</v>
      </c>
      <c r="AF69" s="3">
        <v>44468</v>
      </c>
      <c r="AG69" s="2">
        <v>1080.3687</v>
      </c>
      <c r="AH69" s="2">
        <v>1080.36871911405</v>
      </c>
      <c r="AI69" s="2">
        <v>9.2799999999999994E-2</v>
      </c>
      <c r="AJ69" s="2">
        <v>8.5896601780480007E-3</v>
      </c>
      <c r="AK69" s="2">
        <v>3.1352000000000002</v>
      </c>
      <c r="AL69" s="2">
        <v>9.2750139774729998E-2</v>
      </c>
      <c r="AM69" s="2">
        <v>8.5850449141830001E-3</v>
      </c>
      <c r="AN69" s="2">
        <v>3.1335000000000002</v>
      </c>
      <c r="AO69" s="1" t="s">
        <v>996</v>
      </c>
      <c r="AP69" s="1" t="s">
        <v>1000</v>
      </c>
      <c r="AQ69" s="1"/>
      <c r="AR69" s="1" t="s">
        <v>42</v>
      </c>
      <c r="AS69" s="1"/>
      <c r="AT69" s="1"/>
      <c r="AU69" s="1"/>
      <c r="AV69" s="173">
        <v>30</v>
      </c>
      <c r="AW69" s="173" t="s">
        <v>648</v>
      </c>
    </row>
    <row r="70" spans="1:49" x14ac:dyDescent="0.25">
      <c r="A70" s="75" t="str">
        <f t="shared" si="8"/>
        <v>LDONTFRDW</v>
      </c>
      <c r="B70" s="75" t="str">
        <f>VLOOKUP(L70,'Scheme master'!A:M,13,0)</f>
        <v>RDW</v>
      </c>
      <c r="C70" s="75">
        <f>VLOOKUP(M70,'Scheme master'!D:L,8,0)</f>
        <v>1000</v>
      </c>
      <c r="D70" s="78">
        <f t="shared" si="9"/>
        <v>0</v>
      </c>
      <c r="E70" s="78">
        <f>SUMIF('CHY rollback'!A:A,L70,'CHY rollback'!G:G)</f>
        <v>0</v>
      </c>
      <c r="F70" s="78">
        <f t="shared" si="10"/>
        <v>0</v>
      </c>
      <c r="G70" s="89">
        <f t="shared" si="11"/>
        <v>0</v>
      </c>
      <c r="H70" s="78">
        <f t="shared" si="7"/>
        <v>0</v>
      </c>
      <c r="I70" s="78">
        <f>SUMIFS(TB!E:E,TB!H:H,M70,TB!F:F,"AUM")</f>
        <v>-532.68583366300015</v>
      </c>
      <c r="J70" s="78">
        <f t="shared" si="12"/>
        <v>9.9987573776161298E-3</v>
      </c>
      <c r="K70" s="76" t="str">
        <f>VLOOKUP(M70,'Scheme master'!D:L,9,0)</f>
        <v>Live</v>
      </c>
      <c r="L70" s="1" t="s">
        <v>1011</v>
      </c>
      <c r="M70" s="1" t="s">
        <v>994</v>
      </c>
      <c r="N70" s="1" t="s">
        <v>167</v>
      </c>
      <c r="O70" s="2">
        <v>0</v>
      </c>
      <c r="P70" s="2">
        <v>0</v>
      </c>
      <c r="Q70" s="2">
        <v>1000</v>
      </c>
      <c r="R70" s="2">
        <v>5326858336.6399994</v>
      </c>
      <c r="S70" s="2">
        <v>1000</v>
      </c>
      <c r="T70" s="3">
        <v>44469</v>
      </c>
      <c r="U70" s="1">
        <v>147518</v>
      </c>
      <c r="V70" s="1" t="s">
        <v>1012</v>
      </c>
      <c r="W70" s="1">
        <v>180</v>
      </c>
      <c r="X70" s="1"/>
      <c r="Y70" s="1">
        <v>1000</v>
      </c>
      <c r="Z70" s="1" t="s">
        <v>506</v>
      </c>
      <c r="AA70" s="2">
        <v>1000</v>
      </c>
      <c r="AB70" s="2">
        <v>1000</v>
      </c>
      <c r="AC70" s="2">
        <v>108995</v>
      </c>
      <c r="AD70" s="1" t="s">
        <v>996</v>
      </c>
      <c r="AE70" s="1" t="s">
        <v>1697</v>
      </c>
      <c r="AF70" s="3">
        <v>44468</v>
      </c>
      <c r="AG70" s="2">
        <v>1000</v>
      </c>
      <c r="AH70" s="2">
        <v>1000</v>
      </c>
      <c r="AI70" s="2">
        <v>0</v>
      </c>
      <c r="AJ70" s="2">
        <v>0</v>
      </c>
      <c r="AK70" s="2">
        <v>0</v>
      </c>
      <c r="AL70" s="2">
        <v>0</v>
      </c>
      <c r="AM70" s="2">
        <v>0</v>
      </c>
      <c r="AN70" s="2">
        <v>0</v>
      </c>
      <c r="AO70" s="1" t="s">
        <v>996</v>
      </c>
      <c r="AP70" s="1" t="s">
        <v>1000</v>
      </c>
      <c r="AQ70" s="1"/>
      <c r="AR70" s="1" t="s">
        <v>42</v>
      </c>
      <c r="AS70" s="1"/>
      <c r="AT70" s="1"/>
      <c r="AU70" s="1"/>
      <c r="AV70" s="173">
        <v>30</v>
      </c>
      <c r="AW70" s="173" t="s">
        <v>648</v>
      </c>
    </row>
    <row r="71" spans="1:49" x14ac:dyDescent="0.25">
      <c r="A71" s="75" t="str">
        <f t="shared" si="8"/>
        <v>LDONTFDDW</v>
      </c>
      <c r="B71" s="75" t="str">
        <f>VLOOKUP(L71,'Scheme master'!A:M,13,0)</f>
        <v>DDW</v>
      </c>
      <c r="C71" s="75">
        <f>VLOOKUP(M71,'Scheme master'!D:L,8,0)</f>
        <v>1000</v>
      </c>
      <c r="D71" s="78">
        <f t="shared" si="9"/>
        <v>1.01636E-2</v>
      </c>
      <c r="E71" s="78">
        <f>SUMIF('CHY rollback'!A:A,L71,'CHY rollback'!G:G)</f>
        <v>0</v>
      </c>
      <c r="F71" s="78">
        <f t="shared" si="10"/>
        <v>1.0171352E-2</v>
      </c>
      <c r="G71" s="89">
        <f t="shared" si="11"/>
        <v>1000.7627</v>
      </c>
      <c r="H71" s="78">
        <f t="shared" si="7"/>
        <v>0</v>
      </c>
      <c r="I71" s="78">
        <f>SUMIFS(TB!E:E,TB!H:H,M71,TB!F:F,"AUM")</f>
        <v>-532.68583366300015</v>
      </c>
      <c r="J71" s="78">
        <f t="shared" si="12"/>
        <v>9.9987573776161298E-3</v>
      </c>
      <c r="K71" s="76" t="str">
        <f>VLOOKUP(M71,'Scheme master'!D:L,9,0)</f>
        <v>Live</v>
      </c>
      <c r="L71" s="1" t="s">
        <v>1013</v>
      </c>
      <c r="M71" s="1" t="s">
        <v>994</v>
      </c>
      <c r="N71" s="1" t="s">
        <v>173</v>
      </c>
      <c r="O71" s="2">
        <v>101.636</v>
      </c>
      <c r="P71" s="2">
        <v>101713.52</v>
      </c>
      <c r="Q71" s="2">
        <v>1000.7627218702</v>
      </c>
      <c r="R71" s="2">
        <v>5326858336.6399994</v>
      </c>
      <c r="S71" s="2">
        <v>1000.7627</v>
      </c>
      <c r="T71" s="3">
        <v>44469</v>
      </c>
      <c r="U71" s="1">
        <v>147514</v>
      </c>
      <c r="V71" s="1" t="s">
        <v>1014</v>
      </c>
      <c r="W71" s="1">
        <v>180</v>
      </c>
      <c r="X71" s="1"/>
      <c r="Y71" s="1">
        <v>1000</v>
      </c>
      <c r="Z71" s="1" t="s">
        <v>506</v>
      </c>
      <c r="AA71" s="2">
        <v>1000.7627</v>
      </c>
      <c r="AB71" s="2">
        <v>1000.7627</v>
      </c>
      <c r="AC71" s="2">
        <v>108999</v>
      </c>
      <c r="AD71" s="1" t="s">
        <v>996</v>
      </c>
      <c r="AE71" s="1" t="s">
        <v>1698</v>
      </c>
      <c r="AF71" s="3">
        <v>44468</v>
      </c>
      <c r="AG71" s="2">
        <v>1000.6733</v>
      </c>
      <c r="AH71" s="2">
        <v>1000.67328505648</v>
      </c>
      <c r="AI71" s="2">
        <v>8.9399999999999993E-2</v>
      </c>
      <c r="AJ71" s="2">
        <v>8.9339847480689998E-3</v>
      </c>
      <c r="AK71" s="2">
        <v>3.2608999999999999</v>
      </c>
      <c r="AL71" s="2">
        <v>8.9436813727420003E-2</v>
      </c>
      <c r="AM71" s="2">
        <v>8.9376637772799992E-3</v>
      </c>
      <c r="AN71" s="2">
        <v>3.2622</v>
      </c>
      <c r="AO71" s="1" t="s">
        <v>996</v>
      </c>
      <c r="AP71" s="1" t="s">
        <v>1000</v>
      </c>
      <c r="AQ71" s="1"/>
      <c r="AR71" s="1" t="s">
        <v>41</v>
      </c>
      <c r="AS71" s="1"/>
      <c r="AT71" s="1"/>
      <c r="AU71" s="1"/>
      <c r="AV71" s="173">
        <v>30</v>
      </c>
      <c r="AW71" s="173" t="s">
        <v>648</v>
      </c>
    </row>
    <row r="72" spans="1:49" x14ac:dyDescent="0.25">
      <c r="A72" s="75" t="str">
        <f t="shared" si="8"/>
        <v>LDINPFDDW</v>
      </c>
      <c r="B72" s="75" t="str">
        <f>VLOOKUP(L72,'Scheme master'!A:M,13,0)</f>
        <v>DDW</v>
      </c>
      <c r="C72" s="75">
        <f>VLOOKUP(M72,'Scheme master'!D:L,8,0)</f>
        <v>10</v>
      </c>
      <c r="D72" s="78">
        <f t="shared" si="9"/>
        <v>1.8830024000000001E-2</v>
      </c>
      <c r="E72" s="78">
        <f>SUMIF('CHY rollback'!A:A,L72,'CHY rollback'!G:G)</f>
        <v>0</v>
      </c>
      <c r="F72" s="78">
        <f t="shared" si="10"/>
        <v>1.8859816999999997E-2</v>
      </c>
      <c r="G72" s="89">
        <f t="shared" si="11"/>
        <v>10.0158</v>
      </c>
      <c r="H72" s="78">
        <f t="shared" si="7"/>
        <v>0</v>
      </c>
      <c r="I72" s="78">
        <f>SUMIFS(TB!E:E,TB!H:H,M72,TB!F:F,"AUM")</f>
        <v>-1958.8685128009988</v>
      </c>
      <c r="J72" s="78">
        <f t="shared" si="12"/>
        <v>-9.9885255622211844E-3</v>
      </c>
      <c r="K72" s="76" t="str">
        <f>VLOOKUP(M72,'Scheme master'!D:L,9,0)</f>
        <v>Live</v>
      </c>
      <c r="L72" s="1" t="s">
        <v>172</v>
      </c>
      <c r="M72" s="1" t="s">
        <v>133</v>
      </c>
      <c r="N72" s="1" t="s">
        <v>173</v>
      </c>
      <c r="O72" s="2">
        <v>18830.024000000001</v>
      </c>
      <c r="P72" s="2">
        <v>188598.16999999998</v>
      </c>
      <c r="Q72" s="2">
        <v>10.0158220722395</v>
      </c>
      <c r="R72" s="2">
        <v>19588685128</v>
      </c>
      <c r="S72" s="2">
        <v>10.0158</v>
      </c>
      <c r="T72" s="3">
        <v>44469</v>
      </c>
      <c r="U72" s="1">
        <v>120336</v>
      </c>
      <c r="V72" s="1" t="s">
        <v>174</v>
      </c>
      <c r="W72" s="1">
        <v>72</v>
      </c>
      <c r="X72" s="1" t="s">
        <v>175</v>
      </c>
      <c r="Y72" s="1">
        <v>10</v>
      </c>
      <c r="Z72" s="1" t="s">
        <v>54</v>
      </c>
      <c r="AA72" s="2">
        <v>10.0158</v>
      </c>
      <c r="AB72" s="2">
        <v>10.0158</v>
      </c>
      <c r="AC72" s="2">
        <v>84291</v>
      </c>
      <c r="AD72" s="1" t="s">
        <v>137</v>
      </c>
      <c r="AE72" s="1" t="s">
        <v>1698</v>
      </c>
      <c r="AF72" s="3">
        <v>44468</v>
      </c>
      <c r="AG72" s="2">
        <v>10.016400000000001</v>
      </c>
      <c r="AH72" s="2">
        <v>10.016413149553101</v>
      </c>
      <c r="AI72" s="2">
        <v>-5.9999999999999995E-4</v>
      </c>
      <c r="AJ72" s="2">
        <v>-5.9901761111769997E-3</v>
      </c>
      <c r="AK72" s="2">
        <v>-2.1863999999999999</v>
      </c>
      <c r="AL72" s="2">
        <v>-5.9107731354999995E-4</v>
      </c>
      <c r="AM72" s="2">
        <v>-5.9010875921819998E-3</v>
      </c>
      <c r="AN72" s="2">
        <v>-2.1539000000000001</v>
      </c>
      <c r="AO72" s="1" t="s">
        <v>137</v>
      </c>
      <c r="AP72" s="1" t="s">
        <v>139</v>
      </c>
      <c r="AQ72" s="1"/>
      <c r="AR72" s="1" t="s">
        <v>41</v>
      </c>
      <c r="AS72" s="1" t="s">
        <v>177</v>
      </c>
      <c r="AT72" s="1"/>
      <c r="AU72" s="1"/>
      <c r="AV72" s="173">
        <v>30</v>
      </c>
      <c r="AW72" s="173" t="s">
        <v>648</v>
      </c>
    </row>
    <row r="73" spans="1:49" x14ac:dyDescent="0.25">
      <c r="A73" s="75" t="str">
        <f t="shared" si="8"/>
        <v>LEEQTFDD</v>
      </c>
      <c r="B73" s="75" t="str">
        <f>VLOOKUP(L73,'Scheme master'!A:M,13,0)</f>
        <v>DD</v>
      </c>
      <c r="C73" s="75">
        <f>VLOOKUP(M73,'Scheme master'!D:L,8,0)</f>
        <v>10</v>
      </c>
      <c r="D73" s="78">
        <f t="shared" si="9"/>
        <v>0.41348424300000003</v>
      </c>
      <c r="E73" s="78">
        <f>SUMIF('CHY rollback'!A:A,L73,'CHY rollback'!G:G)</f>
        <v>0</v>
      </c>
      <c r="F73" s="78">
        <f t="shared" si="10"/>
        <v>1.05904672</v>
      </c>
      <c r="G73" s="89">
        <f t="shared" si="11"/>
        <v>25.6127</v>
      </c>
      <c r="H73" s="78">
        <f t="shared" si="7"/>
        <v>0</v>
      </c>
      <c r="I73" s="78">
        <f>SUMIFS(TB!E:E,TB!H:H,M73,TB!F:F,"AUM")</f>
        <v>-427.70274547899987</v>
      </c>
      <c r="J73" s="78">
        <f t="shared" si="12"/>
        <v>1.1368683772161603E-6</v>
      </c>
      <c r="K73" s="76" t="str">
        <f>VLOOKUP(M73,'Scheme master'!D:L,9,0)</f>
        <v>Live</v>
      </c>
      <c r="L73" s="1" t="s">
        <v>333</v>
      </c>
      <c r="M73" s="1" t="s">
        <v>334</v>
      </c>
      <c r="N73" s="1" t="s">
        <v>51</v>
      </c>
      <c r="O73" s="2">
        <v>413484.24300000002</v>
      </c>
      <c r="P73" s="2">
        <v>10590467.199999999</v>
      </c>
      <c r="Q73" s="2">
        <v>25.612746747401498</v>
      </c>
      <c r="R73" s="2">
        <v>4277027454.79</v>
      </c>
      <c r="S73" s="2">
        <v>25.6127</v>
      </c>
      <c r="T73" s="3">
        <v>44469</v>
      </c>
      <c r="U73" s="1">
        <v>120263</v>
      </c>
      <c r="V73" s="1" t="s">
        <v>335</v>
      </c>
      <c r="W73" s="1">
        <v>17</v>
      </c>
      <c r="X73" s="1" t="s">
        <v>336</v>
      </c>
      <c r="Y73" s="1">
        <v>10</v>
      </c>
      <c r="Z73" s="1" t="s">
        <v>270</v>
      </c>
      <c r="AA73" s="2">
        <v>25.6127</v>
      </c>
      <c r="AB73" s="2">
        <v>25.3566</v>
      </c>
      <c r="AC73" s="2">
        <v>84333</v>
      </c>
      <c r="AD73" s="1" t="s">
        <v>1602</v>
      </c>
      <c r="AE73" s="1" t="s">
        <v>1699</v>
      </c>
      <c r="AF73" s="3">
        <v>44468</v>
      </c>
      <c r="AG73" s="2">
        <v>25.6692</v>
      </c>
      <c r="AH73" s="2">
        <v>25.669175693352798</v>
      </c>
      <c r="AI73" s="2">
        <v>-5.6500000000000002E-2</v>
      </c>
      <c r="AJ73" s="2">
        <v>-0.22010814517008701</v>
      </c>
      <c r="AK73" s="2">
        <v>-80.339500000000001</v>
      </c>
      <c r="AL73" s="2">
        <v>-5.6428945951390003E-2</v>
      </c>
      <c r="AM73" s="2">
        <v>-0.219831546698255</v>
      </c>
      <c r="AN73" s="2">
        <v>-80.238500000000002</v>
      </c>
      <c r="AO73" s="1" t="s">
        <v>1602</v>
      </c>
      <c r="AP73" s="1" t="s">
        <v>1223</v>
      </c>
      <c r="AQ73" s="1"/>
      <c r="AR73" s="1" t="s">
        <v>41</v>
      </c>
      <c r="AS73" s="1" t="s">
        <v>338</v>
      </c>
      <c r="AT73" s="1"/>
      <c r="AU73" s="1"/>
      <c r="AV73" s="173">
        <v>30</v>
      </c>
      <c r="AW73" s="173" t="s">
        <v>648</v>
      </c>
    </row>
    <row r="74" spans="1:49" x14ac:dyDescent="0.25">
      <c r="A74" s="75" t="str">
        <f t="shared" si="8"/>
        <v>LEEQTFDG</v>
      </c>
      <c r="B74" s="75" t="str">
        <f>VLOOKUP(L74,'Scheme master'!A:M,13,0)</f>
        <v>DG</v>
      </c>
      <c r="C74" s="75">
        <f>VLOOKUP(M74,'Scheme master'!D:L,8,0)</f>
        <v>10</v>
      </c>
      <c r="D74" s="78">
        <f t="shared" si="9"/>
        <v>3.4972938419999995</v>
      </c>
      <c r="E74" s="78">
        <f>SUMIF('CHY rollback'!A:A,L74,'CHY rollback'!G:G)</f>
        <v>0</v>
      </c>
      <c r="F74" s="78">
        <f t="shared" si="10"/>
        <v>24.946814680999999</v>
      </c>
      <c r="G74" s="89">
        <f t="shared" si="11"/>
        <v>71.331800000000001</v>
      </c>
      <c r="H74" s="78">
        <f t="shared" si="7"/>
        <v>0</v>
      </c>
      <c r="I74" s="78">
        <f>SUMIFS(TB!E:E,TB!H:H,M74,TB!F:F,"AUM")</f>
        <v>-427.70274547899987</v>
      </c>
      <c r="J74" s="78">
        <f t="shared" si="12"/>
        <v>1.1368683772161603E-6</v>
      </c>
      <c r="K74" s="76" t="str">
        <f>VLOOKUP(M74,'Scheme master'!D:L,9,0)</f>
        <v>Live</v>
      </c>
      <c r="L74" s="1" t="s">
        <v>339</v>
      </c>
      <c r="M74" s="1" t="s">
        <v>334</v>
      </c>
      <c r="N74" s="1" t="s">
        <v>60</v>
      </c>
      <c r="O74" s="2">
        <v>3497293.8419999997</v>
      </c>
      <c r="P74" s="2">
        <v>249468146.81</v>
      </c>
      <c r="Q74" s="2">
        <v>71.331766239961297</v>
      </c>
      <c r="R74" s="2">
        <v>4277027454.79</v>
      </c>
      <c r="S74" s="2">
        <v>71.331800000000001</v>
      </c>
      <c r="T74" s="3">
        <v>44469</v>
      </c>
      <c r="U74" s="1">
        <v>120264</v>
      </c>
      <c r="V74" s="1" t="s">
        <v>340</v>
      </c>
      <c r="W74" s="1">
        <v>17</v>
      </c>
      <c r="X74" s="1" t="s">
        <v>341</v>
      </c>
      <c r="Y74" s="1">
        <v>10</v>
      </c>
      <c r="Z74" s="1" t="s">
        <v>270</v>
      </c>
      <c r="AA74" s="2">
        <v>71.331800000000001</v>
      </c>
      <c r="AB74" s="2">
        <v>70.618499999999997</v>
      </c>
      <c r="AC74" s="2">
        <v>84334</v>
      </c>
      <c r="AD74" s="1" t="s">
        <v>1602</v>
      </c>
      <c r="AE74" s="1" t="s">
        <v>63</v>
      </c>
      <c r="AF74" s="3">
        <v>44468</v>
      </c>
      <c r="AG74" s="2">
        <v>71.488799999999998</v>
      </c>
      <c r="AH74" s="2">
        <v>71.488817197416594</v>
      </c>
      <c r="AI74" s="2">
        <v>-0.157</v>
      </c>
      <c r="AJ74" s="2">
        <v>-0.219614820783116</v>
      </c>
      <c r="AK74" s="2">
        <v>-80.159400000000005</v>
      </c>
      <c r="AL74" s="2">
        <v>-0.15705095745538</v>
      </c>
      <c r="AM74" s="2">
        <v>-0.21968604826917601</v>
      </c>
      <c r="AN74" s="2">
        <v>-80.185400000000001</v>
      </c>
      <c r="AO74" s="1" t="s">
        <v>1602</v>
      </c>
      <c r="AP74" s="1" t="s">
        <v>1223</v>
      </c>
      <c r="AQ74" s="1"/>
      <c r="AR74" s="1" t="s">
        <v>41</v>
      </c>
      <c r="AS74" s="1" t="s">
        <v>342</v>
      </c>
      <c r="AT74" s="1"/>
      <c r="AU74" s="1"/>
      <c r="AV74" s="173">
        <v>30</v>
      </c>
      <c r="AW74" s="173" t="s">
        <v>648</v>
      </c>
    </row>
    <row r="75" spans="1:49" x14ac:dyDescent="0.25">
      <c r="A75" s="75" t="str">
        <f t="shared" si="8"/>
        <v>LEEQTFRD</v>
      </c>
      <c r="B75" s="75" t="str">
        <f>VLOOKUP(L75,'Scheme master'!A:M,13,0)</f>
        <v>RD</v>
      </c>
      <c r="C75" s="75">
        <f>VLOOKUP(M75,'Scheme master'!D:L,8,0)</f>
        <v>10</v>
      </c>
      <c r="D75" s="78">
        <f t="shared" si="9"/>
        <v>12.951006007</v>
      </c>
      <c r="E75" s="78">
        <f>SUMIF('CHY rollback'!A:A,L75,'CHY rollback'!G:G)</f>
        <v>0</v>
      </c>
      <c r="F75" s="78">
        <f t="shared" si="10"/>
        <v>28.379894624999999</v>
      </c>
      <c r="G75" s="89">
        <f t="shared" si="11"/>
        <v>21.9133</v>
      </c>
      <c r="H75" s="78">
        <f t="shared" si="7"/>
        <v>0</v>
      </c>
      <c r="I75" s="78">
        <f>SUMIFS(TB!E:E,TB!H:H,M75,TB!F:F,"AUM")</f>
        <v>-427.70274547899987</v>
      </c>
      <c r="J75" s="78">
        <f t="shared" si="12"/>
        <v>1.1368683772161603E-6</v>
      </c>
      <c r="K75" s="76" t="str">
        <f>VLOOKUP(M75,'Scheme master'!D:L,9,0)</f>
        <v>Live</v>
      </c>
      <c r="L75" s="1" t="s">
        <v>343</v>
      </c>
      <c r="M75" s="1" t="s">
        <v>334</v>
      </c>
      <c r="N75" s="1" t="s">
        <v>35</v>
      </c>
      <c r="O75" s="2">
        <v>12951006.006999999</v>
      </c>
      <c r="P75" s="2">
        <v>283798946.25</v>
      </c>
      <c r="Q75" s="2">
        <v>21.913274234959601</v>
      </c>
      <c r="R75" s="2">
        <v>4277027454.79</v>
      </c>
      <c r="S75" s="2">
        <v>21.9133</v>
      </c>
      <c r="T75" s="3">
        <v>44469</v>
      </c>
      <c r="U75" s="1">
        <v>100312</v>
      </c>
      <c r="V75" s="1" t="s">
        <v>344</v>
      </c>
      <c r="W75" s="1">
        <v>17</v>
      </c>
      <c r="X75" s="1" t="s">
        <v>345</v>
      </c>
      <c r="Y75" s="1">
        <v>10</v>
      </c>
      <c r="Z75" s="1" t="s">
        <v>270</v>
      </c>
      <c r="AA75" s="2">
        <v>21.9133</v>
      </c>
      <c r="AB75" s="2">
        <v>21.694199999999999</v>
      </c>
      <c r="AC75" s="2">
        <v>84331</v>
      </c>
      <c r="AD75" s="1" t="s">
        <v>1602</v>
      </c>
      <c r="AE75" s="1" t="s">
        <v>1700</v>
      </c>
      <c r="AF75" s="3">
        <v>44468</v>
      </c>
      <c r="AG75" s="2">
        <v>21.9621</v>
      </c>
      <c r="AH75" s="2">
        <v>21.962111417550201</v>
      </c>
      <c r="AI75" s="2">
        <v>-4.8800000000000003E-2</v>
      </c>
      <c r="AJ75" s="2">
        <v>-0.222200973495249</v>
      </c>
      <c r="AK75" s="2">
        <v>-81.103399999999993</v>
      </c>
      <c r="AL75" s="2">
        <v>-4.8837182590559997E-2</v>
      </c>
      <c r="AM75" s="2">
        <v>-0.222370161329451</v>
      </c>
      <c r="AN75" s="2">
        <v>-81.165099999999995</v>
      </c>
      <c r="AO75" s="1" t="s">
        <v>1602</v>
      </c>
      <c r="AP75" s="1" t="s">
        <v>1223</v>
      </c>
      <c r="AQ75" s="1"/>
      <c r="AR75" s="1" t="s">
        <v>42</v>
      </c>
      <c r="AS75" s="1" t="s">
        <v>346</v>
      </c>
      <c r="AT75" s="1"/>
      <c r="AU75" s="1"/>
      <c r="AV75" s="173">
        <v>30</v>
      </c>
      <c r="AW75" s="173" t="s">
        <v>648</v>
      </c>
    </row>
    <row r="76" spans="1:49" x14ac:dyDescent="0.25">
      <c r="A76" s="75" t="str">
        <f t="shared" si="8"/>
        <v>LEEQTFRG</v>
      </c>
      <c r="B76" s="75" t="str">
        <f>VLOOKUP(L76,'Scheme master'!A:M,13,0)</f>
        <v>RG</v>
      </c>
      <c r="C76" s="75">
        <f>VLOOKUP(M76,'Scheme master'!D:L,8,0)</f>
        <v>10</v>
      </c>
      <c r="D76" s="78">
        <f t="shared" si="9"/>
        <v>55.755539121000005</v>
      </c>
      <c r="E76" s="78">
        <f>SUMIF('CHY rollback'!A:A,L76,'CHY rollback'!G:G)</f>
        <v>0</v>
      </c>
      <c r="F76" s="78">
        <f t="shared" si="10"/>
        <v>373.31698945300002</v>
      </c>
      <c r="G76" s="89">
        <f t="shared" si="11"/>
        <v>66.956000000000003</v>
      </c>
      <c r="H76" s="78">
        <f t="shared" si="7"/>
        <v>0</v>
      </c>
      <c r="I76" s="78">
        <f>SUMIFS(TB!E:E,TB!H:H,M76,TB!F:F,"AUM")</f>
        <v>-427.70274547899987</v>
      </c>
      <c r="J76" s="78">
        <f t="shared" si="12"/>
        <v>1.1368683772161603E-6</v>
      </c>
      <c r="K76" s="76" t="str">
        <f>VLOOKUP(M76,'Scheme master'!D:L,9,0)</f>
        <v>Live</v>
      </c>
      <c r="L76" s="1" t="s">
        <v>347</v>
      </c>
      <c r="M76" s="1" t="s">
        <v>334</v>
      </c>
      <c r="N76" s="1" t="s">
        <v>36</v>
      </c>
      <c r="O76" s="2">
        <v>55755539.121000007</v>
      </c>
      <c r="P76" s="2">
        <v>3733169894.5300002</v>
      </c>
      <c r="Q76" s="2">
        <v>66.956036178366404</v>
      </c>
      <c r="R76" s="2">
        <v>4277027454.79</v>
      </c>
      <c r="S76" s="2">
        <v>66.956000000000003</v>
      </c>
      <c r="T76" s="3">
        <v>44469</v>
      </c>
      <c r="U76" s="1">
        <v>100313</v>
      </c>
      <c r="V76" s="1" t="s">
        <v>348</v>
      </c>
      <c r="W76" s="1">
        <v>17</v>
      </c>
      <c r="X76" s="1" t="s">
        <v>349</v>
      </c>
      <c r="Y76" s="1">
        <v>10</v>
      </c>
      <c r="Z76" s="1" t="s">
        <v>270</v>
      </c>
      <c r="AA76" s="2">
        <v>66.956000000000003</v>
      </c>
      <c r="AB76" s="2">
        <v>66.2864</v>
      </c>
      <c r="AC76" s="2">
        <v>84332</v>
      </c>
      <c r="AD76" s="1" t="s">
        <v>1602</v>
      </c>
      <c r="AE76" s="1" t="s">
        <v>73</v>
      </c>
      <c r="AF76" s="3">
        <v>44468</v>
      </c>
      <c r="AG76" s="2">
        <v>67.105199999999996</v>
      </c>
      <c r="AH76" s="2">
        <v>67.105237030875401</v>
      </c>
      <c r="AI76" s="2">
        <v>-0.1492</v>
      </c>
      <c r="AJ76" s="2">
        <v>-0.22233746416075101</v>
      </c>
      <c r="AK76" s="2">
        <v>-81.153199999999998</v>
      </c>
      <c r="AL76" s="2">
        <v>-0.14920085250893</v>
      </c>
      <c r="AM76" s="2">
        <v>-0.222338611873589</v>
      </c>
      <c r="AN76" s="2">
        <v>-81.153599999999997</v>
      </c>
      <c r="AO76" s="1" t="s">
        <v>1602</v>
      </c>
      <c r="AP76" s="1" t="s">
        <v>1223</v>
      </c>
      <c r="AQ76" s="1"/>
      <c r="AR76" s="1" t="s">
        <v>42</v>
      </c>
      <c r="AS76" s="1" t="s">
        <v>350</v>
      </c>
      <c r="AT76" s="1"/>
      <c r="AU76" s="1"/>
      <c r="AV76" s="173">
        <v>30</v>
      </c>
      <c r="AW76" s="173" t="s">
        <v>648</v>
      </c>
    </row>
    <row r="77" spans="1:49" x14ac:dyDescent="0.25">
      <c r="A77" s="75" t="str">
        <f t="shared" si="8"/>
        <v>LEGROWDD</v>
      </c>
      <c r="B77" s="75" t="str">
        <f>VLOOKUP(L77,'Scheme master'!A:M,13,0)</f>
        <v>DD</v>
      </c>
      <c r="C77" s="75">
        <f>VLOOKUP(M77,'Scheme master'!D:L,8,0)</f>
        <v>10</v>
      </c>
      <c r="D77" s="78">
        <f t="shared" si="9"/>
        <v>0.344185138</v>
      </c>
      <c r="E77" s="78">
        <f>SUMIF('CHY rollback'!A:A,L77,'CHY rollback'!G:G)</f>
        <v>0</v>
      </c>
      <c r="F77" s="78">
        <f t="shared" si="10"/>
        <v>1.0007553419999999</v>
      </c>
      <c r="G77" s="89">
        <f t="shared" si="11"/>
        <v>29.0761</v>
      </c>
      <c r="H77" s="78">
        <f t="shared" si="7"/>
        <v>0</v>
      </c>
      <c r="I77" s="78">
        <f>SUMIFS(TB!E:E,TB!H:H,M77,TB!F:F,"AUM")</f>
        <v>-646.21104311499982</v>
      </c>
      <c r="J77" s="78">
        <f t="shared" si="12"/>
        <v>2.2737367544323206E-6</v>
      </c>
      <c r="K77" s="76" t="str">
        <f>VLOOKUP(M77,'Scheme master'!D:L,9,0)</f>
        <v>Live</v>
      </c>
      <c r="L77" s="1" t="s">
        <v>351</v>
      </c>
      <c r="M77" s="1" t="s">
        <v>352</v>
      </c>
      <c r="N77" s="1" t="s">
        <v>51</v>
      </c>
      <c r="O77" s="2">
        <v>344185.13799999998</v>
      </c>
      <c r="P77" s="2">
        <v>10007553.42</v>
      </c>
      <c r="Q77" s="2">
        <v>29.076076550405901</v>
      </c>
      <c r="R77" s="2">
        <v>6462110431.1499996</v>
      </c>
      <c r="S77" s="2">
        <v>29.0761</v>
      </c>
      <c r="T77" s="3">
        <v>44469</v>
      </c>
      <c r="U77" s="1">
        <v>120268</v>
      </c>
      <c r="V77" s="1" t="s">
        <v>353</v>
      </c>
      <c r="W77" s="1">
        <v>19</v>
      </c>
      <c r="X77" s="1" t="s">
        <v>354</v>
      </c>
      <c r="Y77" s="1">
        <v>10</v>
      </c>
      <c r="Z77" s="1" t="s">
        <v>270</v>
      </c>
      <c r="AA77" s="2">
        <v>29.0761</v>
      </c>
      <c r="AB77" s="2">
        <v>28.785299999999999</v>
      </c>
      <c r="AC77" s="2">
        <v>84352</v>
      </c>
      <c r="AD77" s="1" t="s">
        <v>355</v>
      </c>
      <c r="AE77" s="1" t="s">
        <v>1699</v>
      </c>
      <c r="AF77" s="3">
        <v>44468</v>
      </c>
      <c r="AG77" s="2">
        <v>29.1571</v>
      </c>
      <c r="AH77" s="2">
        <v>29.1570825412049</v>
      </c>
      <c r="AI77" s="2">
        <v>-8.1000000000000003E-2</v>
      </c>
      <c r="AJ77" s="2">
        <v>-0.27780540588741698</v>
      </c>
      <c r="AK77" s="2">
        <v>-101.399</v>
      </c>
      <c r="AL77" s="2">
        <v>-8.1005990799040001E-2</v>
      </c>
      <c r="AM77" s="2">
        <v>-0.27782611886687197</v>
      </c>
      <c r="AN77" s="2">
        <v>-101.40649999999999</v>
      </c>
      <c r="AO77" s="1" t="s">
        <v>355</v>
      </c>
      <c r="AP77" s="1" t="s">
        <v>356</v>
      </c>
      <c r="AQ77" s="1"/>
      <c r="AR77" s="1" t="s">
        <v>41</v>
      </c>
      <c r="AS77" s="1" t="s">
        <v>357</v>
      </c>
      <c r="AT77" s="1"/>
      <c r="AU77" s="1"/>
      <c r="AV77" s="173">
        <v>30</v>
      </c>
      <c r="AW77" s="173" t="s">
        <v>648</v>
      </c>
    </row>
    <row r="78" spans="1:49" x14ac:dyDescent="0.25">
      <c r="A78" s="75" t="str">
        <f t="shared" si="8"/>
        <v>LEGROWDG</v>
      </c>
      <c r="B78" s="75" t="str">
        <f>VLOOKUP(L78,'Scheme master'!A:M,13,0)</f>
        <v>DG</v>
      </c>
      <c r="C78" s="75">
        <f>VLOOKUP(M78,'Scheme master'!D:L,8,0)</f>
        <v>10</v>
      </c>
      <c r="D78" s="78">
        <f t="shared" si="9"/>
        <v>32.804032681999992</v>
      </c>
      <c r="E78" s="78">
        <f>SUMIF('CHY rollback'!A:A,L78,'CHY rollback'!G:G)</f>
        <v>0</v>
      </c>
      <c r="F78" s="78">
        <f t="shared" si="10"/>
        <v>147.288444527</v>
      </c>
      <c r="G78" s="89">
        <f t="shared" si="11"/>
        <v>44.899500000000003</v>
      </c>
      <c r="H78" s="78">
        <f t="shared" si="7"/>
        <v>0</v>
      </c>
      <c r="I78" s="78">
        <f>SUMIFS(TB!E:E,TB!H:H,M78,TB!F:F,"AUM")</f>
        <v>-646.21104311499982</v>
      </c>
      <c r="J78" s="78">
        <f t="shared" si="12"/>
        <v>2.2737367544323206E-6</v>
      </c>
      <c r="K78" s="76" t="str">
        <f>VLOOKUP(M78,'Scheme master'!D:L,9,0)</f>
        <v>Live</v>
      </c>
      <c r="L78" s="1" t="s">
        <v>358</v>
      </c>
      <c r="M78" s="1" t="s">
        <v>352</v>
      </c>
      <c r="N78" s="1" t="s">
        <v>60</v>
      </c>
      <c r="O78" s="2">
        <v>32804032.681999996</v>
      </c>
      <c r="P78" s="2">
        <v>1472884445.27</v>
      </c>
      <c r="Q78" s="2">
        <v>44.899493289378093</v>
      </c>
      <c r="R78" s="2">
        <v>6462110431.1499996</v>
      </c>
      <c r="S78" s="2">
        <v>44.899500000000003</v>
      </c>
      <c r="T78" s="3">
        <v>44469</v>
      </c>
      <c r="U78" s="1">
        <v>120267</v>
      </c>
      <c r="V78" s="1" t="s">
        <v>359</v>
      </c>
      <c r="W78" s="1">
        <v>19</v>
      </c>
      <c r="X78" s="1" t="s">
        <v>360</v>
      </c>
      <c r="Y78" s="1">
        <v>10</v>
      </c>
      <c r="Z78" s="1" t="s">
        <v>270</v>
      </c>
      <c r="AA78" s="2">
        <v>44.899500000000003</v>
      </c>
      <c r="AB78" s="2">
        <v>44.450499999999998</v>
      </c>
      <c r="AC78" s="2">
        <v>84353</v>
      </c>
      <c r="AD78" s="1" t="s">
        <v>355</v>
      </c>
      <c r="AE78" s="1" t="s">
        <v>63</v>
      </c>
      <c r="AF78" s="3">
        <v>44468</v>
      </c>
      <c r="AG78" s="2">
        <v>45.0246</v>
      </c>
      <c r="AH78" s="2">
        <v>45.024563987039599</v>
      </c>
      <c r="AI78" s="2">
        <v>-0.12509999999999999</v>
      </c>
      <c r="AJ78" s="2">
        <v>-0.27784810970003099</v>
      </c>
      <c r="AK78" s="2">
        <v>-101.41459999999999</v>
      </c>
      <c r="AL78" s="2">
        <v>-0.12507069766146001</v>
      </c>
      <c r="AM78" s="2">
        <v>-0.27778325115477398</v>
      </c>
      <c r="AN78" s="2">
        <v>-101.3909</v>
      </c>
      <c r="AO78" s="1" t="s">
        <v>355</v>
      </c>
      <c r="AP78" s="1" t="s">
        <v>356</v>
      </c>
      <c r="AQ78" s="1"/>
      <c r="AR78" s="1" t="s">
        <v>41</v>
      </c>
      <c r="AS78" s="1" t="s">
        <v>361</v>
      </c>
      <c r="AT78" s="1"/>
      <c r="AU78" s="1"/>
      <c r="AV78" s="173">
        <v>30</v>
      </c>
      <c r="AW78" s="173" t="s">
        <v>648</v>
      </c>
    </row>
    <row r="79" spans="1:49" x14ac:dyDescent="0.25">
      <c r="A79" s="75" t="str">
        <f t="shared" si="8"/>
        <v>LEGROWRD</v>
      </c>
      <c r="B79" s="75" t="str">
        <f>VLOOKUP(L79,'Scheme master'!A:M,13,0)</f>
        <v>RD</v>
      </c>
      <c r="C79" s="75">
        <f>VLOOKUP(M79,'Scheme master'!D:L,8,0)</f>
        <v>10</v>
      </c>
      <c r="D79" s="78">
        <f t="shared" si="9"/>
        <v>3.294118358</v>
      </c>
      <c r="E79" s="78">
        <f>SUMIF('CHY rollback'!A:A,L79,'CHY rollback'!G:G)</f>
        <v>0</v>
      </c>
      <c r="F79" s="78">
        <f t="shared" si="10"/>
        <v>8.2066158090000005</v>
      </c>
      <c r="G79" s="89">
        <f t="shared" si="11"/>
        <v>24.9129</v>
      </c>
      <c r="H79" s="78">
        <f t="shared" si="7"/>
        <v>0</v>
      </c>
      <c r="I79" s="78">
        <f>SUMIFS(TB!E:E,TB!H:H,M79,TB!F:F,"AUM")</f>
        <v>-646.21104311499982</v>
      </c>
      <c r="J79" s="78">
        <f t="shared" si="12"/>
        <v>2.2737367544323206E-6</v>
      </c>
      <c r="K79" s="76" t="str">
        <f>VLOOKUP(M79,'Scheme master'!D:L,9,0)</f>
        <v>Live</v>
      </c>
      <c r="L79" s="1" t="s">
        <v>362</v>
      </c>
      <c r="M79" s="1" t="s">
        <v>352</v>
      </c>
      <c r="N79" s="1" t="s">
        <v>35</v>
      </c>
      <c r="O79" s="2">
        <v>3294118.358</v>
      </c>
      <c r="P79" s="2">
        <v>82066158.090000004</v>
      </c>
      <c r="Q79" s="2">
        <v>24.912935472004701</v>
      </c>
      <c r="R79" s="2">
        <v>6462110431.1499996</v>
      </c>
      <c r="S79" s="2">
        <v>24.9129</v>
      </c>
      <c r="T79" s="3">
        <v>44469</v>
      </c>
      <c r="U79" s="1">
        <v>100332</v>
      </c>
      <c r="V79" s="1" t="s">
        <v>363</v>
      </c>
      <c r="W79" s="1">
        <v>19</v>
      </c>
      <c r="X79" s="1" t="s">
        <v>364</v>
      </c>
      <c r="Y79" s="1">
        <v>10</v>
      </c>
      <c r="Z79" s="1" t="s">
        <v>270</v>
      </c>
      <c r="AA79" s="2">
        <v>24.9129</v>
      </c>
      <c r="AB79" s="2">
        <v>24.663799999999998</v>
      </c>
      <c r="AC79" s="2">
        <v>84350</v>
      </c>
      <c r="AD79" s="1" t="s">
        <v>355</v>
      </c>
      <c r="AE79" s="1" t="s">
        <v>1700</v>
      </c>
      <c r="AF79" s="3">
        <v>44468</v>
      </c>
      <c r="AG79" s="2">
        <v>24.9833</v>
      </c>
      <c r="AH79" s="2">
        <v>24.983287899234099</v>
      </c>
      <c r="AI79" s="2">
        <v>-7.0400000000000004E-2</v>
      </c>
      <c r="AJ79" s="2">
        <v>-0.28178823454067298</v>
      </c>
      <c r="AK79" s="2">
        <v>-102.8527</v>
      </c>
      <c r="AL79" s="2">
        <v>-7.035242722941E-2</v>
      </c>
      <c r="AM79" s="2">
        <v>-0.28159795265204801</v>
      </c>
      <c r="AN79" s="2">
        <v>-102.7833</v>
      </c>
      <c r="AO79" s="1" t="s">
        <v>355</v>
      </c>
      <c r="AP79" s="1" t="s">
        <v>356</v>
      </c>
      <c r="AQ79" s="1"/>
      <c r="AR79" s="1" t="s">
        <v>42</v>
      </c>
      <c r="AS79" s="1" t="s">
        <v>365</v>
      </c>
      <c r="AT79" s="1"/>
      <c r="AU79" s="1"/>
      <c r="AV79" s="173">
        <v>30</v>
      </c>
      <c r="AW79" s="173" t="s">
        <v>648</v>
      </c>
    </row>
    <row r="80" spans="1:49" x14ac:dyDescent="0.25">
      <c r="A80" s="75" t="str">
        <f t="shared" si="8"/>
        <v>LEGROWRG</v>
      </c>
      <c r="B80" s="75" t="str">
        <f>VLOOKUP(L80,'Scheme master'!A:M,13,0)</f>
        <v>RG</v>
      </c>
      <c r="C80" s="75">
        <f>VLOOKUP(M80,'Scheme master'!D:L,8,0)</f>
        <v>10</v>
      </c>
      <c r="D80" s="78">
        <f t="shared" si="9"/>
        <v>118.716889299</v>
      </c>
      <c r="E80" s="78">
        <f>SUMIF('CHY rollback'!A:A,L80,'CHY rollback'!G:G)</f>
        <v>0</v>
      </c>
      <c r="F80" s="78">
        <f t="shared" si="10"/>
        <v>489.71522743700007</v>
      </c>
      <c r="G80" s="89">
        <f t="shared" si="11"/>
        <v>41.250700000000002</v>
      </c>
      <c r="H80" s="78">
        <f t="shared" si="7"/>
        <v>0</v>
      </c>
      <c r="I80" s="78">
        <f>SUMIFS(TB!E:E,TB!H:H,M80,TB!F:F,"AUM")</f>
        <v>-646.21104311499982</v>
      </c>
      <c r="J80" s="78">
        <f t="shared" si="12"/>
        <v>2.2737367544323206E-6</v>
      </c>
      <c r="K80" s="76" t="str">
        <f>VLOOKUP(M80,'Scheme master'!D:L,9,0)</f>
        <v>Live</v>
      </c>
      <c r="L80" s="1" t="s">
        <v>366</v>
      </c>
      <c r="M80" s="1" t="s">
        <v>352</v>
      </c>
      <c r="N80" s="1" t="s">
        <v>36</v>
      </c>
      <c r="O80" s="2">
        <v>118716889.29900001</v>
      </c>
      <c r="P80" s="2">
        <v>4897152274.3700008</v>
      </c>
      <c r="Q80" s="2">
        <v>41.250678848533902</v>
      </c>
      <c r="R80" s="2">
        <v>6462110431.1499996</v>
      </c>
      <c r="S80" s="2">
        <v>41.250700000000002</v>
      </c>
      <c r="T80" s="3">
        <v>44469</v>
      </c>
      <c r="U80" s="1">
        <v>106871</v>
      </c>
      <c r="V80" s="1" t="s">
        <v>367</v>
      </c>
      <c r="W80" s="1">
        <v>19</v>
      </c>
      <c r="X80" s="1" t="s">
        <v>368</v>
      </c>
      <c r="Y80" s="1">
        <v>10</v>
      </c>
      <c r="Z80" s="1" t="s">
        <v>270</v>
      </c>
      <c r="AA80" s="2">
        <v>41.250700000000002</v>
      </c>
      <c r="AB80" s="2">
        <v>40.838200000000001</v>
      </c>
      <c r="AC80" s="2">
        <v>84351</v>
      </c>
      <c r="AD80" s="1" t="s">
        <v>355</v>
      </c>
      <c r="AE80" s="1" t="s">
        <v>73</v>
      </c>
      <c r="AF80" s="3">
        <v>44468</v>
      </c>
      <c r="AG80" s="2">
        <v>41.367100000000001</v>
      </c>
      <c r="AH80" s="2">
        <v>41.367095573318899</v>
      </c>
      <c r="AI80" s="2">
        <v>-0.1164</v>
      </c>
      <c r="AJ80" s="2">
        <v>-0.28138303144286197</v>
      </c>
      <c r="AK80" s="2">
        <v>-102.70480000000001</v>
      </c>
      <c r="AL80" s="2">
        <v>-0.11641672478503</v>
      </c>
      <c r="AM80" s="2">
        <v>-0.28142349171866199</v>
      </c>
      <c r="AN80" s="2">
        <v>-102.7196</v>
      </c>
      <c r="AO80" s="1" t="s">
        <v>355</v>
      </c>
      <c r="AP80" s="1" t="s">
        <v>356</v>
      </c>
      <c r="AQ80" s="1"/>
      <c r="AR80" s="1" t="s">
        <v>42</v>
      </c>
      <c r="AS80" s="1" t="s">
        <v>369</v>
      </c>
      <c r="AT80" s="1"/>
      <c r="AU80" s="1"/>
      <c r="AV80" s="173">
        <v>30</v>
      </c>
      <c r="AW80" s="173" t="s">
        <v>648</v>
      </c>
    </row>
    <row r="81" spans="1:49" x14ac:dyDescent="0.25">
      <c r="A81" s="75" t="str">
        <f t="shared" si="8"/>
        <v>LEINFADD</v>
      </c>
      <c r="B81" s="75" t="str">
        <f>VLOOKUP(L81,'Scheme master'!A:M,13,0)</f>
        <v>DD</v>
      </c>
      <c r="C81" s="75">
        <f>VLOOKUP(M81,'Scheme master'!D:L,8,0)</f>
        <v>10</v>
      </c>
      <c r="D81" s="78">
        <f t="shared" si="9"/>
        <v>5.1275720000000004E-2</v>
      </c>
      <c r="E81" s="78">
        <f>SUMIF('CHY rollback'!A:A,L81,'CHY rollback'!G:G)</f>
        <v>0</v>
      </c>
      <c r="F81" s="78">
        <f t="shared" si="10"/>
        <v>0.118320075</v>
      </c>
      <c r="G81" s="89">
        <f t="shared" si="11"/>
        <v>23.075299999999999</v>
      </c>
      <c r="H81" s="78">
        <f t="shared" si="7"/>
        <v>0</v>
      </c>
      <c r="I81" s="78">
        <f>SUMIFS(TB!E:E,TB!H:H,M81,TB!F:F,"AUM")</f>
        <v>-78.657695872999994</v>
      </c>
      <c r="J81" s="78">
        <f t="shared" si="12"/>
        <v>0</v>
      </c>
      <c r="K81" s="76" t="str">
        <f>VLOOKUP(M81,'Scheme master'!D:L,9,0)</f>
        <v>Live</v>
      </c>
      <c r="L81" s="1" t="s">
        <v>370</v>
      </c>
      <c r="M81" s="1" t="s">
        <v>371</v>
      </c>
      <c r="N81" s="1" t="s">
        <v>51</v>
      </c>
      <c r="O81" s="2">
        <v>51275.72</v>
      </c>
      <c r="P81" s="2">
        <v>1183200.75</v>
      </c>
      <c r="Q81" s="2">
        <v>23.075263497031301</v>
      </c>
      <c r="R81" s="2">
        <v>786576958.73000002</v>
      </c>
      <c r="S81" s="2">
        <v>23.075299999999999</v>
      </c>
      <c r="T81" s="3">
        <v>44469</v>
      </c>
      <c r="U81" s="1">
        <v>120350</v>
      </c>
      <c r="V81" s="1" t="s">
        <v>372</v>
      </c>
      <c r="W81" s="1">
        <v>86</v>
      </c>
      <c r="X81" s="1" t="s">
        <v>373</v>
      </c>
      <c r="Y81" s="1">
        <v>10</v>
      </c>
      <c r="Z81" s="1" t="s">
        <v>270</v>
      </c>
      <c r="AA81" s="2">
        <v>23.075299999999999</v>
      </c>
      <c r="AB81" s="2">
        <v>22.8445</v>
      </c>
      <c r="AC81" s="2">
        <v>84366</v>
      </c>
      <c r="AD81" s="1" t="s">
        <v>374</v>
      </c>
      <c r="AE81" s="1" t="s">
        <v>1699</v>
      </c>
      <c r="AF81" s="3">
        <v>44468</v>
      </c>
      <c r="AG81" s="2">
        <v>23.079799999999999</v>
      </c>
      <c r="AH81" s="2">
        <v>23.0798498546174</v>
      </c>
      <c r="AI81" s="2">
        <v>-4.4999999999999997E-3</v>
      </c>
      <c r="AJ81" s="2">
        <v>-1.9497569303025999E-2</v>
      </c>
      <c r="AK81" s="2">
        <v>-7.1166</v>
      </c>
      <c r="AL81" s="2">
        <v>-4.58635758602E-3</v>
      </c>
      <c r="AM81" s="2">
        <v>-1.9871695937841001E-2</v>
      </c>
      <c r="AN81" s="2">
        <v>-7.2531999999999996</v>
      </c>
      <c r="AO81" s="1" t="s">
        <v>374</v>
      </c>
      <c r="AP81" s="1" t="s">
        <v>375</v>
      </c>
      <c r="AQ81" s="1"/>
      <c r="AR81" s="1" t="s">
        <v>41</v>
      </c>
      <c r="AS81" s="1" t="s">
        <v>376</v>
      </c>
      <c r="AT81" s="1"/>
      <c r="AU81" s="1"/>
      <c r="AV81" s="173">
        <v>30</v>
      </c>
      <c r="AW81" s="173" t="s">
        <v>648</v>
      </c>
    </row>
    <row r="82" spans="1:49" x14ac:dyDescent="0.25">
      <c r="A82" s="75" t="str">
        <f t="shared" si="8"/>
        <v>LEINFADG</v>
      </c>
      <c r="B82" s="75" t="str">
        <f>VLOOKUP(L82,'Scheme master'!A:M,13,0)</f>
        <v>DG</v>
      </c>
      <c r="C82" s="75">
        <f>VLOOKUP(M82,'Scheme master'!D:L,8,0)</f>
        <v>10</v>
      </c>
      <c r="D82" s="78">
        <f t="shared" si="9"/>
        <v>2.963070466</v>
      </c>
      <c r="E82" s="78">
        <f>SUMIF('CHY rollback'!A:A,L82,'CHY rollback'!G:G)</f>
        <v>0</v>
      </c>
      <c r="F82" s="78">
        <f t="shared" si="10"/>
        <v>6.9343567450000005</v>
      </c>
      <c r="G82" s="89">
        <f t="shared" si="11"/>
        <v>23.4026</v>
      </c>
      <c r="H82" s="78">
        <f t="shared" si="7"/>
        <v>0</v>
      </c>
      <c r="I82" s="78">
        <f>SUMIFS(TB!E:E,TB!H:H,M82,TB!F:F,"AUM")</f>
        <v>-78.657695872999994</v>
      </c>
      <c r="J82" s="78">
        <f t="shared" si="12"/>
        <v>0</v>
      </c>
      <c r="K82" s="76" t="str">
        <f>VLOOKUP(M82,'Scheme master'!D:L,9,0)</f>
        <v>Live</v>
      </c>
      <c r="L82" s="1" t="s">
        <v>377</v>
      </c>
      <c r="M82" s="1" t="s">
        <v>371</v>
      </c>
      <c r="N82" s="1" t="s">
        <v>60</v>
      </c>
      <c r="O82" s="2">
        <v>2963070.466</v>
      </c>
      <c r="P82" s="2">
        <v>69343567.450000003</v>
      </c>
      <c r="Q82" s="2">
        <v>23.402604914627801</v>
      </c>
      <c r="R82" s="2">
        <v>786576958.73000002</v>
      </c>
      <c r="S82" s="2">
        <v>23.4026</v>
      </c>
      <c r="T82" s="3">
        <v>44469</v>
      </c>
      <c r="U82" s="1">
        <v>120351</v>
      </c>
      <c r="V82" s="1" t="s">
        <v>378</v>
      </c>
      <c r="W82" s="1">
        <v>86</v>
      </c>
      <c r="X82" s="1" t="s">
        <v>379</v>
      </c>
      <c r="Y82" s="1">
        <v>10</v>
      </c>
      <c r="Z82" s="1" t="s">
        <v>270</v>
      </c>
      <c r="AA82" s="2">
        <v>23.4026</v>
      </c>
      <c r="AB82" s="2">
        <v>23.168600000000001</v>
      </c>
      <c r="AC82" s="2">
        <v>84367</v>
      </c>
      <c r="AD82" s="1" t="s">
        <v>374</v>
      </c>
      <c r="AE82" s="1" t="s">
        <v>63</v>
      </c>
      <c r="AF82" s="3">
        <v>44468</v>
      </c>
      <c r="AG82" s="2">
        <v>23.4071</v>
      </c>
      <c r="AH82" s="2">
        <v>23.407142333803201</v>
      </c>
      <c r="AI82" s="2">
        <v>-4.4999999999999997E-3</v>
      </c>
      <c r="AJ82" s="2">
        <v>-1.9224936023685E-2</v>
      </c>
      <c r="AK82" s="2">
        <v>-7.0171000000000001</v>
      </c>
      <c r="AL82" s="2">
        <v>-4.5374191753900003E-3</v>
      </c>
      <c r="AM82" s="2">
        <v>-1.9384763465282999E-2</v>
      </c>
      <c r="AN82" s="2">
        <v>-7.0754000000000001</v>
      </c>
      <c r="AO82" s="1" t="s">
        <v>374</v>
      </c>
      <c r="AP82" s="1" t="s">
        <v>375</v>
      </c>
      <c r="AQ82" s="1"/>
      <c r="AR82" s="1" t="s">
        <v>41</v>
      </c>
      <c r="AS82" s="1" t="s">
        <v>380</v>
      </c>
      <c r="AT82" s="1"/>
      <c r="AU82" s="1"/>
      <c r="AV82" s="173">
        <v>30</v>
      </c>
      <c r="AW82" s="173" t="s">
        <v>648</v>
      </c>
    </row>
    <row r="83" spans="1:49" x14ac:dyDescent="0.25">
      <c r="A83" s="75" t="str">
        <f t="shared" si="8"/>
        <v>LEINFARD</v>
      </c>
      <c r="B83" s="75" t="str">
        <f>VLOOKUP(L83,'Scheme master'!A:M,13,0)</f>
        <v>RD</v>
      </c>
      <c r="C83" s="75">
        <f>VLOOKUP(M83,'Scheme master'!D:L,8,0)</f>
        <v>10</v>
      </c>
      <c r="D83" s="78">
        <f t="shared" si="9"/>
        <v>2.35891406</v>
      </c>
      <c r="E83" s="78">
        <f>SUMIF('CHY rollback'!A:A,L83,'CHY rollback'!G:G)</f>
        <v>0</v>
      </c>
      <c r="F83" s="78">
        <f t="shared" si="10"/>
        <v>5.0565339760000008</v>
      </c>
      <c r="G83" s="89">
        <f t="shared" si="11"/>
        <v>21.4359</v>
      </c>
      <c r="H83" s="78">
        <f t="shared" si="7"/>
        <v>0</v>
      </c>
      <c r="I83" s="78">
        <f>SUMIFS(TB!E:E,TB!H:H,M83,TB!F:F,"AUM")</f>
        <v>-78.657695872999994</v>
      </c>
      <c r="J83" s="78">
        <f t="shared" si="12"/>
        <v>0</v>
      </c>
      <c r="K83" s="76" t="str">
        <f>VLOOKUP(M83,'Scheme master'!D:L,9,0)</f>
        <v>Live</v>
      </c>
      <c r="L83" s="1" t="s">
        <v>381</v>
      </c>
      <c r="M83" s="1" t="s">
        <v>371</v>
      </c>
      <c r="N83" s="1" t="s">
        <v>35</v>
      </c>
      <c r="O83" s="2">
        <v>2358914.06</v>
      </c>
      <c r="P83" s="2">
        <v>50565339.760000005</v>
      </c>
      <c r="Q83" s="2">
        <v>21.4358550052476</v>
      </c>
      <c r="R83" s="2">
        <v>786576958.73000002</v>
      </c>
      <c r="S83" s="2">
        <v>21.4359</v>
      </c>
      <c r="T83" s="3">
        <v>44469</v>
      </c>
      <c r="U83" s="1">
        <v>107764</v>
      </c>
      <c r="V83" s="1" t="s">
        <v>382</v>
      </c>
      <c r="W83" s="1">
        <v>86</v>
      </c>
      <c r="X83" s="1" t="s">
        <v>383</v>
      </c>
      <c r="Y83" s="1">
        <v>10</v>
      </c>
      <c r="Z83" s="1" t="s">
        <v>270</v>
      </c>
      <c r="AA83" s="2">
        <v>21.4359</v>
      </c>
      <c r="AB83" s="2">
        <v>21.221499999999999</v>
      </c>
      <c r="AC83" s="2">
        <v>84364</v>
      </c>
      <c r="AD83" s="1" t="s">
        <v>374</v>
      </c>
      <c r="AE83" s="1" t="s">
        <v>1700</v>
      </c>
      <c r="AF83" s="3">
        <v>44468</v>
      </c>
      <c r="AG83" s="2">
        <v>21.4407</v>
      </c>
      <c r="AH83" s="2">
        <v>21.440744215828101</v>
      </c>
      <c r="AI83" s="2">
        <v>-4.7999999999999996E-3</v>
      </c>
      <c r="AJ83" s="2">
        <v>-2.2387328771914999E-2</v>
      </c>
      <c r="AK83" s="2">
        <v>-8.1714000000000002</v>
      </c>
      <c r="AL83" s="2">
        <v>-4.8892105804600001E-3</v>
      </c>
      <c r="AM83" s="2">
        <v>-2.2803362286513001E-2</v>
      </c>
      <c r="AN83" s="2">
        <v>-8.3231999999999999</v>
      </c>
      <c r="AO83" s="1" t="s">
        <v>374</v>
      </c>
      <c r="AP83" s="1" t="s">
        <v>375</v>
      </c>
      <c r="AQ83" s="1"/>
      <c r="AR83" s="1" t="s">
        <v>42</v>
      </c>
      <c r="AS83" s="1" t="s">
        <v>384</v>
      </c>
      <c r="AT83" s="1"/>
      <c r="AU83" s="1"/>
      <c r="AV83" s="173">
        <v>30</v>
      </c>
      <c r="AW83" s="173" t="s">
        <v>648</v>
      </c>
    </row>
    <row r="84" spans="1:49" x14ac:dyDescent="0.25">
      <c r="A84" s="75" t="str">
        <f t="shared" si="8"/>
        <v>LEINFARG</v>
      </c>
      <c r="B84" s="75" t="str">
        <f>VLOOKUP(L84,'Scheme master'!A:M,13,0)</f>
        <v>RG</v>
      </c>
      <c r="C84" s="75">
        <f>VLOOKUP(M84,'Scheme master'!D:L,8,0)</f>
        <v>10</v>
      </c>
      <c r="D84" s="78">
        <f t="shared" si="9"/>
        <v>31.047364939000005</v>
      </c>
      <c r="E84" s="78">
        <f>SUMIF('CHY rollback'!A:A,L84,'CHY rollback'!G:G)</f>
        <v>0</v>
      </c>
      <c r="F84" s="78">
        <f t="shared" si="10"/>
        <v>66.548485076999995</v>
      </c>
      <c r="G84" s="89">
        <f t="shared" si="11"/>
        <v>21.4345</v>
      </c>
      <c r="H84" s="78">
        <f t="shared" si="7"/>
        <v>0</v>
      </c>
      <c r="I84" s="78">
        <f>SUMIFS(TB!E:E,TB!H:H,M84,TB!F:F,"AUM")</f>
        <v>-78.657695872999994</v>
      </c>
      <c r="J84" s="78">
        <f t="shared" si="12"/>
        <v>0</v>
      </c>
      <c r="K84" s="76" t="str">
        <f>VLOOKUP(M84,'Scheme master'!D:L,9,0)</f>
        <v>Live</v>
      </c>
      <c r="L84" s="1" t="s">
        <v>385</v>
      </c>
      <c r="M84" s="1" t="s">
        <v>371</v>
      </c>
      <c r="N84" s="1" t="s">
        <v>36</v>
      </c>
      <c r="O84" s="2">
        <v>31047364.939000003</v>
      </c>
      <c r="P84" s="2">
        <v>665484850.76999998</v>
      </c>
      <c r="Q84" s="2">
        <v>21.434503445864198</v>
      </c>
      <c r="R84" s="2">
        <v>786576958.73000002</v>
      </c>
      <c r="S84" s="2">
        <v>21.4345</v>
      </c>
      <c r="T84" s="3">
        <v>44469</v>
      </c>
      <c r="U84" s="1">
        <v>107763</v>
      </c>
      <c r="V84" s="1" t="s">
        <v>386</v>
      </c>
      <c r="W84" s="1">
        <v>86</v>
      </c>
      <c r="X84" s="1" t="s">
        <v>387</v>
      </c>
      <c r="Y84" s="1">
        <v>10</v>
      </c>
      <c r="Z84" s="1" t="s">
        <v>270</v>
      </c>
      <c r="AA84" s="2">
        <v>21.4345</v>
      </c>
      <c r="AB84" s="2">
        <v>21.220199999999998</v>
      </c>
      <c r="AC84" s="2">
        <v>84365</v>
      </c>
      <c r="AD84" s="1" t="s">
        <v>374</v>
      </c>
      <c r="AE84" s="1" t="s">
        <v>73</v>
      </c>
      <c r="AF84" s="3">
        <v>44468</v>
      </c>
      <c r="AG84" s="2">
        <v>21.439399999999999</v>
      </c>
      <c r="AH84" s="2">
        <v>21.439386344662399</v>
      </c>
      <c r="AI84" s="2">
        <v>-4.8999999999999998E-3</v>
      </c>
      <c r="AJ84" s="2">
        <v>-2.2855117214100999E-2</v>
      </c>
      <c r="AK84" s="2">
        <v>-8.3421000000000003</v>
      </c>
      <c r="AL84" s="2">
        <v>-4.8828987981500002E-3</v>
      </c>
      <c r="AM84" s="2">
        <v>-2.2775366419784001E-2</v>
      </c>
      <c r="AN84" s="2">
        <v>-8.3130000000000006</v>
      </c>
      <c r="AO84" s="1" t="s">
        <v>374</v>
      </c>
      <c r="AP84" s="1" t="s">
        <v>375</v>
      </c>
      <c r="AQ84" s="1"/>
      <c r="AR84" s="1" t="s">
        <v>42</v>
      </c>
      <c r="AS84" s="1" t="s">
        <v>388</v>
      </c>
      <c r="AT84" s="1"/>
      <c r="AU84" s="1"/>
      <c r="AV84" s="173">
        <v>30</v>
      </c>
      <c r="AW84" s="173" t="s">
        <v>648</v>
      </c>
    </row>
    <row r="85" spans="1:49" x14ac:dyDescent="0.25">
      <c r="A85" s="75" t="str">
        <f t="shared" si="8"/>
        <v>LEINNFDD</v>
      </c>
      <c r="B85" s="75" t="str">
        <f>VLOOKUP(L85,'Scheme master'!A:M,13,0)</f>
        <v>DD</v>
      </c>
      <c r="C85" s="75">
        <f>VLOOKUP(M85,'Scheme master'!D:L,8,0)</f>
        <v>10</v>
      </c>
      <c r="D85" s="78">
        <f t="shared" si="9"/>
        <v>4.8457800000000002E-2</v>
      </c>
      <c r="E85" s="78">
        <f>SUMIF('CHY rollback'!A:A,L85,'CHY rollback'!G:G)</f>
        <v>0</v>
      </c>
      <c r="F85" s="78">
        <f t="shared" si="10"/>
        <v>0.180973932</v>
      </c>
      <c r="G85" s="89">
        <f t="shared" si="11"/>
        <v>37.346699999999998</v>
      </c>
      <c r="H85" s="78">
        <f t="shared" si="7"/>
        <v>0</v>
      </c>
      <c r="I85" s="78">
        <f>SUMIFS(TB!E:E,TB!H:H,M85,TB!F:F,"AUM")</f>
        <v>-50.425832189000019</v>
      </c>
      <c r="J85" s="78">
        <f t="shared" si="12"/>
        <v>-1.4210854715202004E-7</v>
      </c>
      <c r="K85" s="76" t="str">
        <f>VLOOKUP(M85,'Scheme master'!D:L,9,0)</f>
        <v>Live</v>
      </c>
      <c r="L85" s="1" t="s">
        <v>389</v>
      </c>
      <c r="M85" s="1" t="s">
        <v>390</v>
      </c>
      <c r="N85" s="1" t="s">
        <v>51</v>
      </c>
      <c r="O85" s="2">
        <v>48457.8</v>
      </c>
      <c r="P85" s="2">
        <v>1809739.32</v>
      </c>
      <c r="Q85" s="2">
        <v>37.346708269876096</v>
      </c>
      <c r="R85" s="2">
        <v>504258321.88999999</v>
      </c>
      <c r="S85" s="2">
        <v>37.346699999999998</v>
      </c>
      <c r="T85" s="3">
        <v>44469</v>
      </c>
      <c r="U85" s="1">
        <v>120309</v>
      </c>
      <c r="V85" s="1" t="s">
        <v>391</v>
      </c>
      <c r="W85" s="1">
        <v>38</v>
      </c>
      <c r="X85" s="1" t="s">
        <v>392</v>
      </c>
      <c r="Y85" s="1">
        <v>10</v>
      </c>
      <c r="Z85" s="1" t="s">
        <v>270</v>
      </c>
      <c r="AA85" s="2">
        <v>37.346699999999998</v>
      </c>
      <c r="AB85" s="2">
        <v>36.973199999999999</v>
      </c>
      <c r="AC85" s="2">
        <v>84362</v>
      </c>
      <c r="AD85" s="1" t="s">
        <v>393</v>
      </c>
      <c r="AE85" s="1" t="s">
        <v>1699</v>
      </c>
      <c r="AF85" s="3">
        <v>44468</v>
      </c>
      <c r="AG85" s="2">
        <v>37.543900000000001</v>
      </c>
      <c r="AH85" s="2">
        <v>37.543944421744307</v>
      </c>
      <c r="AI85" s="2">
        <v>-0.19719999999999999</v>
      </c>
      <c r="AJ85" s="2">
        <v>-0.52525177192566597</v>
      </c>
      <c r="AK85" s="2">
        <v>-191.71690000000001</v>
      </c>
      <c r="AL85" s="2">
        <v>-0.19723615186821999</v>
      </c>
      <c r="AM85" s="2">
        <v>-0.52534744259313104</v>
      </c>
      <c r="AN85" s="2">
        <v>-191.7518</v>
      </c>
      <c r="AO85" s="1" t="s">
        <v>393</v>
      </c>
      <c r="AP85" s="1" t="s">
        <v>394</v>
      </c>
      <c r="AQ85" s="1"/>
      <c r="AR85" s="1" t="s">
        <v>41</v>
      </c>
      <c r="AS85" s="1" t="s">
        <v>395</v>
      </c>
      <c r="AT85" s="1"/>
      <c r="AU85" s="1"/>
      <c r="AV85" s="173">
        <v>30</v>
      </c>
      <c r="AW85" s="173" t="s">
        <v>648</v>
      </c>
    </row>
    <row r="86" spans="1:49" x14ac:dyDescent="0.25">
      <c r="A86" s="75" t="str">
        <f t="shared" si="8"/>
        <v>LEINNFDG</v>
      </c>
      <c r="B86" s="75" t="str">
        <f>VLOOKUP(L86,'Scheme master'!A:M,13,0)</f>
        <v>DG</v>
      </c>
      <c r="C86" s="75">
        <f>VLOOKUP(M86,'Scheme master'!D:L,8,0)</f>
        <v>10</v>
      </c>
      <c r="D86" s="78">
        <f t="shared" si="9"/>
        <v>2.2158735319999998</v>
      </c>
      <c r="E86" s="78">
        <f>SUMIF('CHY rollback'!A:A,L86,'CHY rollback'!G:G)</f>
        <v>0</v>
      </c>
      <c r="F86" s="78">
        <f t="shared" si="10"/>
        <v>22.455378194000001</v>
      </c>
      <c r="G86" s="89">
        <f t="shared" si="11"/>
        <v>101.3387</v>
      </c>
      <c r="H86" s="78">
        <f t="shared" si="7"/>
        <v>0</v>
      </c>
      <c r="I86" s="78">
        <f>SUMIFS(TB!E:E,TB!H:H,M86,TB!F:F,"AUM")</f>
        <v>-50.425832189000019</v>
      </c>
      <c r="J86" s="78">
        <f t="shared" si="12"/>
        <v>-1.4210854715202004E-7</v>
      </c>
      <c r="K86" s="76" t="str">
        <f>VLOOKUP(M86,'Scheme master'!D:L,9,0)</f>
        <v>Live</v>
      </c>
      <c r="L86" s="1" t="s">
        <v>396</v>
      </c>
      <c r="M86" s="1" t="s">
        <v>390</v>
      </c>
      <c r="N86" s="1" t="s">
        <v>60</v>
      </c>
      <c r="O86" s="2">
        <v>2215873.5320000001</v>
      </c>
      <c r="P86" s="2">
        <v>224553781.94</v>
      </c>
      <c r="Q86" s="2">
        <v>101.3387175293</v>
      </c>
      <c r="R86" s="2">
        <v>504258321.88999999</v>
      </c>
      <c r="S86" s="2">
        <v>101.3387</v>
      </c>
      <c r="T86" s="3">
        <v>44469</v>
      </c>
      <c r="U86" s="1">
        <v>120307</v>
      </c>
      <c r="V86" s="1" t="s">
        <v>397</v>
      </c>
      <c r="W86" s="1">
        <v>38</v>
      </c>
      <c r="X86" s="1" t="s">
        <v>398</v>
      </c>
      <c r="Y86" s="1">
        <v>10</v>
      </c>
      <c r="Z86" s="1" t="s">
        <v>270</v>
      </c>
      <c r="AA86" s="2">
        <v>101.3387</v>
      </c>
      <c r="AB86" s="2">
        <v>100.3253</v>
      </c>
      <c r="AC86" s="2">
        <v>84363</v>
      </c>
      <c r="AD86" s="1" t="s">
        <v>393</v>
      </c>
      <c r="AE86" s="1" t="s">
        <v>63</v>
      </c>
      <c r="AF86" s="3">
        <v>44468</v>
      </c>
      <c r="AG86" s="2">
        <v>101.87390000000001</v>
      </c>
      <c r="AH86" s="2">
        <v>101.87390550440499</v>
      </c>
      <c r="AI86" s="2">
        <v>-0.53520000000000001</v>
      </c>
      <c r="AJ86" s="2">
        <v>-0.52535536580026898</v>
      </c>
      <c r="AK86" s="2">
        <v>-191.75470000000001</v>
      </c>
      <c r="AL86" s="2">
        <v>-0.53518797510549998</v>
      </c>
      <c r="AM86" s="2">
        <v>-0.52534353371026599</v>
      </c>
      <c r="AN86" s="2">
        <v>-191.75040000000001</v>
      </c>
      <c r="AO86" s="1" t="s">
        <v>393</v>
      </c>
      <c r="AP86" s="1" t="s">
        <v>394</v>
      </c>
      <c r="AQ86" s="1"/>
      <c r="AR86" s="1" t="s">
        <v>41</v>
      </c>
      <c r="AS86" s="1" t="s">
        <v>399</v>
      </c>
      <c r="AT86" s="1"/>
      <c r="AU86" s="1"/>
      <c r="AV86" s="173">
        <v>30</v>
      </c>
      <c r="AW86" s="173" t="s">
        <v>648</v>
      </c>
    </row>
    <row r="87" spans="1:49" x14ac:dyDescent="0.25">
      <c r="A87" s="75" t="str">
        <f t="shared" si="8"/>
        <v>LEINSXDD</v>
      </c>
      <c r="B87" s="75" t="str">
        <f>VLOOKUP(L87,'Scheme master'!A:M,13,0)</f>
        <v>DD</v>
      </c>
      <c r="C87" s="75">
        <f>VLOOKUP(M87,'Scheme master'!D:L,8,0)</f>
        <v>10</v>
      </c>
      <c r="D87" s="78">
        <f t="shared" si="9"/>
        <v>0.25902427</v>
      </c>
      <c r="E87" s="78">
        <f>SUMIF('CHY rollback'!A:A,L87,'CHY rollback'!G:G)</f>
        <v>0</v>
      </c>
      <c r="F87" s="78">
        <f t="shared" si="10"/>
        <v>0.99663768399999997</v>
      </c>
      <c r="G87" s="89">
        <f t="shared" si="11"/>
        <v>38.476599999999998</v>
      </c>
      <c r="H87" s="78">
        <f t="shared" si="7"/>
        <v>0</v>
      </c>
      <c r="I87" s="78">
        <f>SUMIFS(TB!E:E,TB!H:H,M87,TB!F:F,"AUM")</f>
        <v>-42.673611256999962</v>
      </c>
      <c r="J87" s="78">
        <f t="shared" si="12"/>
        <v>3.5527136788005009E-7</v>
      </c>
      <c r="K87" s="76" t="str">
        <f>VLOOKUP(M87,'Scheme master'!D:L,9,0)</f>
        <v>Live</v>
      </c>
      <c r="L87" s="1" t="s">
        <v>408</v>
      </c>
      <c r="M87" s="1" t="s">
        <v>409</v>
      </c>
      <c r="N87" s="1" t="s">
        <v>51</v>
      </c>
      <c r="O87" s="2">
        <v>259024.27000000002</v>
      </c>
      <c r="P87" s="2">
        <v>9966376.8399999999</v>
      </c>
      <c r="Q87" s="2">
        <v>38.476613948183299</v>
      </c>
      <c r="R87" s="2">
        <v>426736112.56999999</v>
      </c>
      <c r="S87" s="2">
        <v>38.476599999999998</v>
      </c>
      <c r="T87" s="3">
        <v>44469</v>
      </c>
      <c r="U87" s="1">
        <v>120312</v>
      </c>
      <c r="V87" s="1" t="s">
        <v>410</v>
      </c>
      <c r="W87" s="1">
        <v>37</v>
      </c>
      <c r="X87" s="1" t="s">
        <v>411</v>
      </c>
      <c r="Y87" s="1">
        <v>10</v>
      </c>
      <c r="Z87" s="1" t="s">
        <v>270</v>
      </c>
      <c r="AA87" s="2">
        <v>38.476599999999998</v>
      </c>
      <c r="AB87" s="2">
        <v>38.091799999999999</v>
      </c>
      <c r="AC87" s="2">
        <v>84358</v>
      </c>
      <c r="AD87" s="1" t="s">
        <v>412</v>
      </c>
      <c r="AE87" s="1" t="s">
        <v>1699</v>
      </c>
      <c r="AF87" s="3">
        <v>44468</v>
      </c>
      <c r="AG87" s="2">
        <v>38.664200000000001</v>
      </c>
      <c r="AH87" s="2">
        <v>38.664203838482003</v>
      </c>
      <c r="AI87" s="2">
        <v>-0.18759999999999999</v>
      </c>
      <c r="AJ87" s="2">
        <v>-0.48520336642165102</v>
      </c>
      <c r="AK87" s="2">
        <v>-177.0992</v>
      </c>
      <c r="AL87" s="2">
        <v>-0.18758989029866999</v>
      </c>
      <c r="AM87" s="2">
        <v>-0.48517717080718498</v>
      </c>
      <c r="AN87" s="2">
        <v>-177.08969999999999</v>
      </c>
      <c r="AO87" s="1" t="s">
        <v>412</v>
      </c>
      <c r="AP87" s="1" t="s">
        <v>413</v>
      </c>
      <c r="AQ87" s="1"/>
      <c r="AR87" s="1" t="s">
        <v>41</v>
      </c>
      <c r="AS87" s="1" t="s">
        <v>414</v>
      </c>
      <c r="AT87" s="1"/>
      <c r="AU87" s="1"/>
      <c r="AV87" s="173">
        <v>30</v>
      </c>
      <c r="AW87" s="173" t="s">
        <v>648</v>
      </c>
    </row>
    <row r="88" spans="1:49" x14ac:dyDescent="0.25">
      <c r="A88" s="75" t="str">
        <f t="shared" si="8"/>
        <v>LEINSXDG</v>
      </c>
      <c r="B88" s="75" t="str">
        <f>VLOOKUP(L88,'Scheme master'!A:M,13,0)</f>
        <v>DG</v>
      </c>
      <c r="C88" s="75">
        <f>VLOOKUP(M88,'Scheme master'!D:L,8,0)</f>
        <v>10</v>
      </c>
      <c r="D88" s="78">
        <f t="shared" si="9"/>
        <v>1.461374875</v>
      </c>
      <c r="E88" s="78">
        <f>SUMIF('CHY rollback'!A:A,L88,'CHY rollback'!G:G)</f>
        <v>0</v>
      </c>
      <c r="F88" s="78">
        <f t="shared" si="10"/>
        <v>16.769979401999997</v>
      </c>
      <c r="G88" s="89">
        <f t="shared" si="11"/>
        <v>114.7548</v>
      </c>
      <c r="H88" s="78">
        <f t="shared" si="7"/>
        <v>0</v>
      </c>
      <c r="I88" s="78">
        <f>SUMIFS(TB!E:E,TB!H:H,M88,TB!F:F,"AUM")</f>
        <v>-42.673611256999962</v>
      </c>
      <c r="J88" s="78">
        <f t="shared" si="12"/>
        <v>3.5527136788005009E-7</v>
      </c>
      <c r="K88" s="76" t="str">
        <f>VLOOKUP(M88,'Scheme master'!D:L,9,0)</f>
        <v>Live</v>
      </c>
      <c r="L88" s="1" t="s">
        <v>415</v>
      </c>
      <c r="M88" s="1" t="s">
        <v>409</v>
      </c>
      <c r="N88" s="1" t="s">
        <v>60</v>
      </c>
      <c r="O88" s="2">
        <v>1461374.875</v>
      </c>
      <c r="P88" s="2">
        <v>167699794.01999998</v>
      </c>
      <c r="Q88" s="2">
        <v>114.75480856340801</v>
      </c>
      <c r="R88" s="2">
        <v>426736112.56999999</v>
      </c>
      <c r="S88" s="2">
        <v>114.7548</v>
      </c>
      <c r="T88" s="3">
        <v>44469</v>
      </c>
      <c r="U88" s="1">
        <v>120308</v>
      </c>
      <c r="V88" s="1" t="s">
        <v>416</v>
      </c>
      <c r="W88" s="1">
        <v>37</v>
      </c>
      <c r="X88" s="1" t="s">
        <v>417</v>
      </c>
      <c r="Y88" s="1">
        <v>10</v>
      </c>
      <c r="Z88" s="1" t="s">
        <v>270</v>
      </c>
      <c r="AA88" s="2">
        <v>114.7548</v>
      </c>
      <c r="AB88" s="2">
        <v>113.6073</v>
      </c>
      <c r="AC88" s="2">
        <v>84359</v>
      </c>
      <c r="AD88" s="1" t="s">
        <v>412</v>
      </c>
      <c r="AE88" s="1" t="s">
        <v>63</v>
      </c>
      <c r="AF88" s="3">
        <v>44468</v>
      </c>
      <c r="AG88" s="2">
        <v>115.3143</v>
      </c>
      <c r="AH88" s="2">
        <v>115.31427543862499</v>
      </c>
      <c r="AI88" s="2">
        <v>-0.5595</v>
      </c>
      <c r="AJ88" s="2">
        <v>-0.48519567824632298</v>
      </c>
      <c r="AK88" s="2">
        <v>-177.09639999999999</v>
      </c>
      <c r="AL88" s="2">
        <v>-0.55946687521698002</v>
      </c>
      <c r="AM88" s="2">
        <v>-0.48516705593380699</v>
      </c>
      <c r="AN88" s="2">
        <v>-177.08600000000001</v>
      </c>
      <c r="AO88" s="1" t="s">
        <v>412</v>
      </c>
      <c r="AP88" s="1" t="s">
        <v>413</v>
      </c>
      <c r="AQ88" s="1"/>
      <c r="AR88" s="1" t="s">
        <v>41</v>
      </c>
      <c r="AS88" s="1" t="s">
        <v>418</v>
      </c>
      <c r="AT88" s="1"/>
      <c r="AU88" s="1"/>
      <c r="AV88" s="173">
        <v>30</v>
      </c>
      <c r="AW88" s="173" t="s">
        <v>648</v>
      </c>
    </row>
    <row r="89" spans="1:49" x14ac:dyDescent="0.25">
      <c r="A89" s="75" t="str">
        <f t="shared" si="8"/>
        <v>LEINSXRD</v>
      </c>
      <c r="B89" s="75" t="str">
        <f>VLOOKUP(L89,'Scheme master'!A:M,13,0)</f>
        <v>RD</v>
      </c>
      <c r="C89" s="75">
        <f>VLOOKUP(M89,'Scheme master'!D:L,8,0)</f>
        <v>10</v>
      </c>
      <c r="D89" s="78">
        <f t="shared" si="9"/>
        <v>0.92357827899999989</v>
      </c>
      <c r="E89" s="78">
        <f>SUMIF('CHY rollback'!A:A,L89,'CHY rollback'!G:G)</f>
        <v>0</v>
      </c>
      <c r="F89" s="78">
        <f t="shared" si="10"/>
        <v>3.4764637500000002</v>
      </c>
      <c r="G89" s="89">
        <f t="shared" si="11"/>
        <v>37.641199999999998</v>
      </c>
      <c r="H89" s="78">
        <f t="shared" si="7"/>
        <v>0</v>
      </c>
      <c r="I89" s="78">
        <f>SUMIFS(TB!E:E,TB!H:H,M89,TB!F:F,"AUM")</f>
        <v>-42.673611256999962</v>
      </c>
      <c r="J89" s="78">
        <f t="shared" si="12"/>
        <v>3.5527136788005009E-7</v>
      </c>
      <c r="K89" s="76" t="str">
        <f>VLOOKUP(M89,'Scheme master'!D:L,9,0)</f>
        <v>Live</v>
      </c>
      <c r="L89" s="1" t="s">
        <v>419</v>
      </c>
      <c r="M89" s="1" t="s">
        <v>409</v>
      </c>
      <c r="N89" s="1" t="s">
        <v>35</v>
      </c>
      <c r="O89" s="2">
        <v>923578.27899999998</v>
      </c>
      <c r="P89" s="2">
        <v>34764637.5</v>
      </c>
      <c r="Q89" s="2">
        <v>37.641246324720001</v>
      </c>
      <c r="R89" s="2">
        <v>426736112.56999999</v>
      </c>
      <c r="S89" s="2">
        <v>37.641199999999998</v>
      </c>
      <c r="T89" s="3">
        <v>44469</v>
      </c>
      <c r="U89" s="1">
        <v>101198</v>
      </c>
      <c r="V89" s="1" t="s">
        <v>420</v>
      </c>
      <c r="W89" s="1">
        <v>37</v>
      </c>
      <c r="X89" s="1" t="s">
        <v>421</v>
      </c>
      <c r="Y89" s="1">
        <v>10</v>
      </c>
      <c r="Z89" s="1" t="s">
        <v>270</v>
      </c>
      <c r="AA89" s="2">
        <v>37.641199999999998</v>
      </c>
      <c r="AB89" s="2">
        <v>37.264800000000001</v>
      </c>
      <c r="AC89" s="2">
        <v>84356</v>
      </c>
      <c r="AD89" s="1" t="s">
        <v>412</v>
      </c>
      <c r="AE89" s="1" t="s">
        <v>1700</v>
      </c>
      <c r="AF89" s="3">
        <v>44468</v>
      </c>
      <c r="AG89" s="2">
        <v>37.825499999999998</v>
      </c>
      <c r="AH89" s="2">
        <v>37.825488975941902</v>
      </c>
      <c r="AI89" s="2">
        <v>-0.18429999999999999</v>
      </c>
      <c r="AJ89" s="2">
        <v>-0.487237445638524</v>
      </c>
      <c r="AK89" s="2">
        <v>-177.8417</v>
      </c>
      <c r="AL89" s="2">
        <v>-0.18424265122187</v>
      </c>
      <c r="AM89" s="2">
        <v>-0.48708597353243399</v>
      </c>
      <c r="AN89" s="2">
        <v>-177.78639999999999</v>
      </c>
      <c r="AO89" s="1" t="s">
        <v>412</v>
      </c>
      <c r="AP89" s="1" t="s">
        <v>413</v>
      </c>
      <c r="AQ89" s="1"/>
      <c r="AR89" s="1" t="s">
        <v>42</v>
      </c>
      <c r="AS89" s="1" t="s">
        <v>422</v>
      </c>
      <c r="AT89" s="1"/>
      <c r="AU89" s="1"/>
      <c r="AV89" s="173">
        <v>30</v>
      </c>
      <c r="AW89" s="173" t="s">
        <v>648</v>
      </c>
    </row>
    <row r="90" spans="1:49" x14ac:dyDescent="0.25">
      <c r="A90" s="75" t="str">
        <f t="shared" si="8"/>
        <v>LEINSXRG</v>
      </c>
      <c r="B90" s="75" t="str">
        <f>VLOOKUP(L90,'Scheme master'!A:M,13,0)</f>
        <v>RG</v>
      </c>
      <c r="C90" s="75">
        <f>VLOOKUP(M90,'Scheme master'!D:L,8,0)</f>
        <v>10</v>
      </c>
      <c r="D90" s="78">
        <f t="shared" si="9"/>
        <v>1.9514410380000002</v>
      </c>
      <c r="E90" s="78">
        <f>SUMIF('CHY rollback'!A:A,L90,'CHY rollback'!G:G)</f>
        <v>0</v>
      </c>
      <c r="F90" s="78">
        <f t="shared" si="10"/>
        <v>21.430530421</v>
      </c>
      <c r="G90" s="89">
        <f t="shared" si="11"/>
        <v>109.819</v>
      </c>
      <c r="H90" s="78">
        <f t="shared" si="7"/>
        <v>0</v>
      </c>
      <c r="I90" s="78">
        <f>SUMIFS(TB!E:E,TB!H:H,M90,TB!F:F,"AUM")</f>
        <v>-42.673611256999962</v>
      </c>
      <c r="J90" s="78">
        <f t="shared" si="12"/>
        <v>3.5527136788005009E-7</v>
      </c>
      <c r="K90" s="76" t="str">
        <f>VLOOKUP(M90,'Scheme master'!D:L,9,0)</f>
        <v>Live</v>
      </c>
      <c r="L90" s="1" t="s">
        <v>423</v>
      </c>
      <c r="M90" s="1" t="s">
        <v>409</v>
      </c>
      <c r="N90" s="1" t="s">
        <v>36</v>
      </c>
      <c r="O90" s="2">
        <v>1951441.0380000002</v>
      </c>
      <c r="P90" s="2">
        <v>214305304.21000001</v>
      </c>
      <c r="Q90" s="2">
        <v>109.81900043961299</v>
      </c>
      <c r="R90" s="2">
        <v>426736112.56999999</v>
      </c>
      <c r="S90" s="2">
        <v>109.819</v>
      </c>
      <c r="T90" s="3">
        <v>44469</v>
      </c>
      <c r="U90" s="1">
        <v>101199</v>
      </c>
      <c r="V90" s="1" t="s">
        <v>424</v>
      </c>
      <c r="W90" s="1">
        <v>37</v>
      </c>
      <c r="X90" s="1" t="s">
        <v>425</v>
      </c>
      <c r="Y90" s="1">
        <v>10</v>
      </c>
      <c r="Z90" s="1" t="s">
        <v>270</v>
      </c>
      <c r="AA90" s="2">
        <v>109.819</v>
      </c>
      <c r="AB90" s="2">
        <v>108.7208</v>
      </c>
      <c r="AC90" s="2">
        <v>84357</v>
      </c>
      <c r="AD90" s="1" t="s">
        <v>412</v>
      </c>
      <c r="AE90" s="1" t="s">
        <v>73</v>
      </c>
      <c r="AF90" s="3">
        <v>44468</v>
      </c>
      <c r="AG90" s="2">
        <v>110.3565</v>
      </c>
      <c r="AH90" s="2">
        <v>110.35652562281101</v>
      </c>
      <c r="AI90" s="2">
        <v>-0.53749999999999998</v>
      </c>
      <c r="AJ90" s="2">
        <v>-0.48705785341144398</v>
      </c>
      <c r="AK90" s="2">
        <v>-177.77610000000001</v>
      </c>
      <c r="AL90" s="2">
        <v>-0.53752518319873999</v>
      </c>
      <c r="AM90" s="2">
        <v>-0.48708056017996898</v>
      </c>
      <c r="AN90" s="2">
        <v>-177.78440000000001</v>
      </c>
      <c r="AO90" s="1" t="s">
        <v>412</v>
      </c>
      <c r="AP90" s="1" t="s">
        <v>413</v>
      </c>
      <c r="AQ90" s="1"/>
      <c r="AR90" s="1" t="s">
        <v>42</v>
      </c>
      <c r="AS90" s="1" t="s">
        <v>426</v>
      </c>
      <c r="AT90" s="1"/>
      <c r="AU90" s="1"/>
      <c r="AV90" s="173">
        <v>30</v>
      </c>
      <c r="AW90" s="173" t="s">
        <v>648</v>
      </c>
    </row>
    <row r="91" spans="1:49" x14ac:dyDescent="0.25">
      <c r="A91" s="75" t="str">
        <f t="shared" si="8"/>
        <v>LEMIDFDD</v>
      </c>
      <c r="B91" s="75" t="str">
        <f>VLOOKUP(L91,'Scheme master'!A:M,13,0)</f>
        <v>DD</v>
      </c>
      <c r="C91" s="75">
        <f>VLOOKUP(M91,'Scheme master'!D:L,8,0)</f>
        <v>10</v>
      </c>
      <c r="D91" s="78">
        <f t="shared" si="9"/>
        <v>1.142060482</v>
      </c>
      <c r="E91" s="78">
        <f>SUMIF('CHY rollback'!A:A,L91,'CHY rollback'!G:G)</f>
        <v>0</v>
      </c>
      <c r="F91" s="78">
        <f t="shared" si="10"/>
        <v>2.5632705149999997</v>
      </c>
      <c r="G91" s="89">
        <f t="shared" si="11"/>
        <v>22.444299999999998</v>
      </c>
      <c r="H91" s="78">
        <f t="shared" si="7"/>
        <v>0</v>
      </c>
      <c r="I91" s="78">
        <f>SUMIFS(TB!E:E,TB!H:H,M91,TB!F:F,"AUM")</f>
        <v>-1502.7520030519997</v>
      </c>
      <c r="J91" s="78">
        <f t="shared" si="12"/>
        <v>2.2737367544323206E-6</v>
      </c>
      <c r="K91" s="76" t="str">
        <f>VLOOKUP(M91,'Scheme master'!D:L,9,0)</f>
        <v>Live</v>
      </c>
      <c r="L91" s="1" t="s">
        <v>427</v>
      </c>
      <c r="M91" s="1" t="s">
        <v>428</v>
      </c>
      <c r="N91" s="1" t="s">
        <v>51</v>
      </c>
      <c r="O91" s="2">
        <v>1142060.4820000001</v>
      </c>
      <c r="P91" s="2">
        <v>25632705.149999999</v>
      </c>
      <c r="Q91" s="2">
        <v>22.4442624134157</v>
      </c>
      <c r="R91" s="2">
        <v>15027520030.519999</v>
      </c>
      <c r="S91" s="2">
        <v>22.444299999999998</v>
      </c>
      <c r="T91" s="3">
        <v>44469</v>
      </c>
      <c r="U91" s="1">
        <v>133709</v>
      </c>
      <c r="V91" s="1" t="s">
        <v>429</v>
      </c>
      <c r="W91" s="1">
        <v>170</v>
      </c>
      <c r="X91" s="1" t="s">
        <v>430</v>
      </c>
      <c r="Y91" s="1">
        <v>10</v>
      </c>
      <c r="Z91" s="1" t="s">
        <v>270</v>
      </c>
      <c r="AA91" s="2">
        <v>22.444299999999998</v>
      </c>
      <c r="AB91" s="2">
        <v>22.219899999999999</v>
      </c>
      <c r="AC91" s="2">
        <v>84337</v>
      </c>
      <c r="AD91" s="1" t="s">
        <v>431</v>
      </c>
      <c r="AE91" s="1" t="s">
        <v>1699</v>
      </c>
      <c r="AF91" s="3">
        <v>44468</v>
      </c>
      <c r="AG91" s="2">
        <v>22.438300000000002</v>
      </c>
      <c r="AH91" s="2">
        <v>22.4382580460064</v>
      </c>
      <c r="AI91" s="2">
        <v>6.0000000000000001E-3</v>
      </c>
      <c r="AJ91" s="2">
        <v>2.6739993671533999E-2</v>
      </c>
      <c r="AK91" s="2">
        <v>9.7600999999999996</v>
      </c>
      <c r="AL91" s="2">
        <v>6.0043674092400004E-3</v>
      </c>
      <c r="AM91" s="2">
        <v>2.6759507787675999E-2</v>
      </c>
      <c r="AN91" s="2">
        <v>9.7672000000000008</v>
      </c>
      <c r="AO91" s="1" t="s">
        <v>431</v>
      </c>
      <c r="AP91" s="1" t="s">
        <v>432</v>
      </c>
      <c r="AQ91" s="1"/>
      <c r="AR91" s="1" t="s">
        <v>41</v>
      </c>
      <c r="AS91" s="1" t="s">
        <v>433</v>
      </c>
      <c r="AT91" s="1"/>
      <c r="AU91" s="1"/>
      <c r="AV91" s="173">
        <v>30</v>
      </c>
      <c r="AW91" s="173" t="s">
        <v>648</v>
      </c>
    </row>
    <row r="92" spans="1:49" x14ac:dyDescent="0.25">
      <c r="A92" s="75" t="str">
        <f t="shared" si="8"/>
        <v>LEMIDFDG</v>
      </c>
      <c r="B92" s="75" t="str">
        <f>VLOOKUP(L92,'Scheme master'!A:M,13,0)</f>
        <v>DG</v>
      </c>
      <c r="C92" s="75">
        <f>VLOOKUP(M92,'Scheme master'!D:L,8,0)</f>
        <v>10</v>
      </c>
      <c r="D92" s="78">
        <f t="shared" si="9"/>
        <v>106.419826595</v>
      </c>
      <c r="E92" s="78">
        <f>SUMIF('CHY rollback'!A:A,L92,'CHY rollback'!G:G)</f>
        <v>0</v>
      </c>
      <c r="F92" s="78">
        <f t="shared" si="10"/>
        <v>280.48708791600001</v>
      </c>
      <c r="G92" s="89">
        <f t="shared" si="11"/>
        <v>26.3567</v>
      </c>
      <c r="H92" s="78">
        <f t="shared" si="7"/>
        <v>0</v>
      </c>
      <c r="I92" s="78">
        <f>SUMIFS(TB!E:E,TB!H:H,M92,TB!F:F,"AUM")</f>
        <v>-1502.7520030519997</v>
      </c>
      <c r="J92" s="78">
        <f t="shared" si="12"/>
        <v>2.2737367544323206E-6</v>
      </c>
      <c r="K92" s="76" t="str">
        <f>VLOOKUP(M92,'Scheme master'!D:L,9,0)</f>
        <v>Live</v>
      </c>
      <c r="L92" s="1" t="s">
        <v>434</v>
      </c>
      <c r="M92" s="1" t="s">
        <v>428</v>
      </c>
      <c r="N92" s="1" t="s">
        <v>60</v>
      </c>
      <c r="O92" s="2">
        <v>106419826.595</v>
      </c>
      <c r="P92" s="2">
        <v>2804870879.1599998</v>
      </c>
      <c r="Q92" s="2">
        <v>26.356657108965699</v>
      </c>
      <c r="R92" s="2">
        <v>15027520030.519999</v>
      </c>
      <c r="S92" s="2">
        <v>26.3567</v>
      </c>
      <c r="T92" s="3">
        <v>44469</v>
      </c>
      <c r="U92" s="1">
        <v>133710</v>
      </c>
      <c r="V92" s="1" t="s">
        <v>435</v>
      </c>
      <c r="W92" s="1">
        <v>170</v>
      </c>
      <c r="X92" s="1" t="s">
        <v>436</v>
      </c>
      <c r="Y92" s="1">
        <v>10</v>
      </c>
      <c r="Z92" s="1" t="s">
        <v>270</v>
      </c>
      <c r="AA92" s="2">
        <v>26.3567</v>
      </c>
      <c r="AB92" s="2">
        <v>26.0931</v>
      </c>
      <c r="AC92" s="2">
        <v>84338</v>
      </c>
      <c r="AD92" s="1" t="s">
        <v>431</v>
      </c>
      <c r="AE92" s="1" t="s">
        <v>63</v>
      </c>
      <c r="AF92" s="3">
        <v>44468</v>
      </c>
      <c r="AG92" s="2">
        <v>26.349599999999999</v>
      </c>
      <c r="AH92" s="2">
        <v>26.349600406990401</v>
      </c>
      <c r="AI92" s="2">
        <v>7.1000000000000004E-3</v>
      </c>
      <c r="AJ92" s="2">
        <v>2.6945380575036999E-2</v>
      </c>
      <c r="AK92" s="2">
        <v>9.8351000000000006</v>
      </c>
      <c r="AL92" s="2">
        <v>7.0567019752400002E-3</v>
      </c>
      <c r="AM92" s="2">
        <v>2.6781058787395E-2</v>
      </c>
      <c r="AN92" s="2">
        <v>9.7751000000000001</v>
      </c>
      <c r="AO92" s="1" t="s">
        <v>431</v>
      </c>
      <c r="AP92" s="1" t="s">
        <v>432</v>
      </c>
      <c r="AQ92" s="1"/>
      <c r="AR92" s="1" t="s">
        <v>41</v>
      </c>
      <c r="AS92" s="1" t="s">
        <v>437</v>
      </c>
      <c r="AT92" s="1"/>
      <c r="AU92" s="1"/>
      <c r="AV92" s="173">
        <v>30</v>
      </c>
      <c r="AW92" s="173" t="s">
        <v>648</v>
      </c>
    </row>
    <row r="93" spans="1:49" x14ac:dyDescent="0.25">
      <c r="A93" s="75" t="str">
        <f t="shared" si="8"/>
        <v>LEMIDFRD</v>
      </c>
      <c r="B93" s="75" t="str">
        <f>VLOOKUP(L93,'Scheme master'!A:M,13,0)</f>
        <v>RD</v>
      </c>
      <c r="C93" s="75">
        <f>VLOOKUP(M93,'Scheme master'!D:L,8,0)</f>
        <v>10</v>
      </c>
      <c r="D93" s="78">
        <f t="shared" si="9"/>
        <v>12.543080714</v>
      </c>
      <c r="E93" s="78">
        <f>SUMIF('CHY rollback'!A:A,L93,'CHY rollback'!G:G)</f>
        <v>0</v>
      </c>
      <c r="F93" s="78">
        <f t="shared" si="10"/>
        <v>26.439318513</v>
      </c>
      <c r="G93" s="89">
        <f t="shared" si="11"/>
        <v>21.078800000000001</v>
      </c>
      <c r="H93" s="78">
        <f t="shared" si="7"/>
        <v>0</v>
      </c>
      <c r="I93" s="78">
        <f>SUMIFS(TB!E:E,TB!H:H,M93,TB!F:F,"AUM")</f>
        <v>-1502.7520030519997</v>
      </c>
      <c r="J93" s="78">
        <f t="shared" si="12"/>
        <v>2.2737367544323206E-6</v>
      </c>
      <c r="K93" s="76" t="str">
        <f>VLOOKUP(M93,'Scheme master'!D:L,9,0)</f>
        <v>Live</v>
      </c>
      <c r="L93" s="1" t="s">
        <v>438</v>
      </c>
      <c r="M93" s="1" t="s">
        <v>428</v>
      </c>
      <c r="N93" s="1" t="s">
        <v>35</v>
      </c>
      <c r="O93" s="2">
        <v>12543080.714</v>
      </c>
      <c r="P93" s="2">
        <v>264393185.13</v>
      </c>
      <c r="Q93" s="2">
        <v>21.078807603852599</v>
      </c>
      <c r="R93" s="2">
        <v>15027520030.519999</v>
      </c>
      <c r="S93" s="2">
        <v>21.078800000000001</v>
      </c>
      <c r="T93" s="3">
        <v>44469</v>
      </c>
      <c r="U93" s="1">
        <v>133712</v>
      </c>
      <c r="V93" s="1" t="s">
        <v>439</v>
      </c>
      <c r="W93" s="1">
        <v>170</v>
      </c>
      <c r="X93" s="1" t="s">
        <v>440</v>
      </c>
      <c r="Y93" s="1">
        <v>10</v>
      </c>
      <c r="Z93" s="1" t="s">
        <v>270</v>
      </c>
      <c r="AA93" s="2">
        <v>21.078800000000001</v>
      </c>
      <c r="AB93" s="2">
        <v>20.867999999999999</v>
      </c>
      <c r="AC93" s="2">
        <v>84335</v>
      </c>
      <c r="AD93" s="1" t="s">
        <v>431</v>
      </c>
      <c r="AE93" s="1" t="s">
        <v>1700</v>
      </c>
      <c r="AF93" s="3">
        <v>44468</v>
      </c>
      <c r="AG93" s="2">
        <v>21.074200000000001</v>
      </c>
      <c r="AH93" s="2">
        <v>21.074206395181498</v>
      </c>
      <c r="AI93" s="2">
        <v>4.5999999999999999E-3</v>
      </c>
      <c r="AJ93" s="2">
        <v>2.1827637585292999E-2</v>
      </c>
      <c r="AK93" s="2">
        <v>7.9671000000000003</v>
      </c>
      <c r="AL93" s="2">
        <v>4.60120867106E-3</v>
      </c>
      <c r="AM93" s="2">
        <v>2.1833366271443E-2</v>
      </c>
      <c r="AN93" s="2">
        <v>7.9691999999999998</v>
      </c>
      <c r="AO93" s="1" t="s">
        <v>431</v>
      </c>
      <c r="AP93" s="1" t="s">
        <v>432</v>
      </c>
      <c r="AQ93" s="1"/>
      <c r="AR93" s="1" t="s">
        <v>42</v>
      </c>
      <c r="AS93" s="1" t="s">
        <v>441</v>
      </c>
      <c r="AT93" s="1"/>
      <c r="AU93" s="1"/>
      <c r="AV93" s="173">
        <v>30</v>
      </c>
      <c r="AW93" s="173" t="s">
        <v>648</v>
      </c>
    </row>
    <row r="94" spans="1:49" x14ac:dyDescent="0.25">
      <c r="A94" s="75" t="str">
        <f t="shared" si="8"/>
        <v>LEMIDFRG</v>
      </c>
      <c r="B94" s="75" t="str">
        <f>VLOOKUP(L94,'Scheme master'!A:M,13,0)</f>
        <v>RG</v>
      </c>
      <c r="C94" s="75">
        <f>VLOOKUP(M94,'Scheme master'!D:L,8,0)</f>
        <v>10</v>
      </c>
      <c r="D94" s="78">
        <f t="shared" si="9"/>
        <v>494.64198318000001</v>
      </c>
      <c r="E94" s="78">
        <f>SUMIF('CHY rollback'!A:A,L94,'CHY rollback'!G:G)</f>
        <v>0</v>
      </c>
      <c r="F94" s="78">
        <f t="shared" si="10"/>
        <v>1193.262326108</v>
      </c>
      <c r="G94" s="89">
        <f t="shared" si="11"/>
        <v>24.123799999999999</v>
      </c>
      <c r="H94" s="78">
        <f t="shared" si="7"/>
        <v>0</v>
      </c>
      <c r="I94" s="78">
        <f>SUMIFS(TB!E:E,TB!H:H,M94,TB!F:F,"AUM")</f>
        <v>-1502.7520030519997</v>
      </c>
      <c r="J94" s="78">
        <f t="shared" si="12"/>
        <v>2.2737367544323206E-6</v>
      </c>
      <c r="K94" s="76" t="str">
        <f>VLOOKUP(M94,'Scheme master'!D:L,9,0)</f>
        <v>Live</v>
      </c>
      <c r="L94" s="1" t="s">
        <v>442</v>
      </c>
      <c r="M94" s="1" t="s">
        <v>428</v>
      </c>
      <c r="N94" s="1" t="s">
        <v>36</v>
      </c>
      <c r="O94" s="2">
        <v>494641983.18000001</v>
      </c>
      <c r="P94" s="2">
        <v>11932623261.08</v>
      </c>
      <c r="Q94" s="2">
        <v>24.123757519259598</v>
      </c>
      <c r="R94" s="2">
        <v>15027520030.519999</v>
      </c>
      <c r="S94" s="2">
        <v>24.123799999999999</v>
      </c>
      <c r="T94" s="3">
        <v>44469</v>
      </c>
      <c r="U94" s="1">
        <v>133711</v>
      </c>
      <c r="V94" s="1" t="s">
        <v>443</v>
      </c>
      <c r="W94" s="1">
        <v>170</v>
      </c>
      <c r="X94" s="1" t="s">
        <v>444</v>
      </c>
      <c r="Y94" s="1">
        <v>10</v>
      </c>
      <c r="Z94" s="1" t="s">
        <v>270</v>
      </c>
      <c r="AA94" s="2">
        <v>24.123799999999999</v>
      </c>
      <c r="AB94" s="2">
        <v>23.8826</v>
      </c>
      <c r="AC94" s="2">
        <v>84336</v>
      </c>
      <c r="AD94" s="1" t="s">
        <v>431</v>
      </c>
      <c r="AE94" s="1" t="s">
        <v>73</v>
      </c>
      <c r="AF94" s="3">
        <v>44468</v>
      </c>
      <c r="AG94" s="2">
        <v>24.118300000000001</v>
      </c>
      <c r="AH94" s="2">
        <v>24.1183074530834</v>
      </c>
      <c r="AI94" s="2">
        <v>5.4999999999999997E-3</v>
      </c>
      <c r="AJ94" s="2">
        <v>2.2804260665138E-2</v>
      </c>
      <c r="AK94" s="2">
        <v>8.3236000000000008</v>
      </c>
      <c r="AL94" s="2">
        <v>5.4500661761999998E-3</v>
      </c>
      <c r="AM94" s="2">
        <v>2.2597216603204E-2</v>
      </c>
      <c r="AN94" s="2">
        <v>8.2479999999999993</v>
      </c>
      <c r="AO94" s="1" t="s">
        <v>431</v>
      </c>
      <c r="AP94" s="1" t="s">
        <v>432</v>
      </c>
      <c r="AQ94" s="1"/>
      <c r="AR94" s="1" t="s">
        <v>42</v>
      </c>
      <c r="AS94" s="1" t="s">
        <v>445</v>
      </c>
      <c r="AT94" s="1"/>
      <c r="AU94" s="1"/>
      <c r="AV94" s="173">
        <v>30</v>
      </c>
      <c r="AW94" s="173" t="s">
        <v>648</v>
      </c>
    </row>
    <row r="95" spans="1:49" x14ac:dyDescent="0.25">
      <c r="A95" s="75" t="str">
        <f t="shared" si="8"/>
        <v>LET100RG</v>
      </c>
      <c r="B95" s="75" t="str">
        <f>VLOOKUP(L95,'Scheme master'!A:M,13,0)</f>
        <v>RG</v>
      </c>
      <c r="C95" s="75">
        <f>VLOOKUP(M95,'Scheme master'!D:L,8,0)</f>
        <v>10</v>
      </c>
      <c r="D95" s="78">
        <f t="shared" si="9"/>
        <v>26.644241999999998</v>
      </c>
      <c r="E95" s="78">
        <f>SUMIF('CHY rollback'!A:A,L95,'CHY rollback'!G:G)</f>
        <v>0</v>
      </c>
      <c r="F95" s="78">
        <f t="shared" si="10"/>
        <v>500.21275657300004</v>
      </c>
      <c r="G95" s="89">
        <f t="shared" si="11"/>
        <v>187.73769999999999</v>
      </c>
      <c r="H95" s="78">
        <f t="shared" si="7"/>
        <v>0</v>
      </c>
      <c r="I95" s="78">
        <f>SUMIFS(TB!E:E,TB!H:H,M95,TB!F:F,"AUM")</f>
        <v>-500.21275657300009</v>
      </c>
      <c r="J95" s="78">
        <f t="shared" si="12"/>
        <v>-5.6843418860808015E-7</v>
      </c>
      <c r="K95" s="76" t="str">
        <f>VLOOKUP(M95,'Scheme master'!D:L,9,0)</f>
        <v>Live</v>
      </c>
      <c r="L95" s="1" t="s">
        <v>446</v>
      </c>
      <c r="M95" s="1" t="s">
        <v>447</v>
      </c>
      <c r="N95" s="1" t="s">
        <v>26</v>
      </c>
      <c r="O95" s="2">
        <v>26644242</v>
      </c>
      <c r="P95" s="2">
        <v>5002127565.7300005</v>
      </c>
      <c r="Q95" s="2">
        <v>187.73765700409101</v>
      </c>
      <c r="R95" s="2">
        <v>5002127565.7300005</v>
      </c>
      <c r="S95" s="2">
        <v>187.73769999999999</v>
      </c>
      <c r="T95" s="3">
        <v>44469</v>
      </c>
      <c r="U95" s="1">
        <v>136473</v>
      </c>
      <c r="V95" s="1" t="s">
        <v>448</v>
      </c>
      <c r="W95" s="1">
        <v>177</v>
      </c>
      <c r="X95" s="1" t="s">
        <v>449</v>
      </c>
      <c r="Y95" s="1">
        <v>10</v>
      </c>
      <c r="Z95" s="1" t="s">
        <v>270</v>
      </c>
      <c r="AA95" s="2">
        <v>187.73769999999999</v>
      </c>
      <c r="AB95" s="2">
        <v>187.73769999999999</v>
      </c>
      <c r="AC95" s="2">
        <v>84345</v>
      </c>
      <c r="AD95" s="1" t="s">
        <v>450</v>
      </c>
      <c r="AE95" s="1" t="s">
        <v>14</v>
      </c>
      <c r="AF95" s="3">
        <v>44468</v>
      </c>
      <c r="AG95" s="2">
        <v>188.57220000000001</v>
      </c>
      <c r="AH95" s="2">
        <v>188.57216169182098</v>
      </c>
      <c r="AI95" s="2">
        <v>-0.83450000000000002</v>
      </c>
      <c r="AJ95" s="2">
        <v>-0.44253606841305299</v>
      </c>
      <c r="AK95" s="2">
        <v>-161.5257</v>
      </c>
      <c r="AL95" s="2">
        <v>-0.83450468772952002</v>
      </c>
      <c r="AM95" s="2">
        <v>-0.44253864422116201</v>
      </c>
      <c r="AN95" s="2">
        <v>-161.5266</v>
      </c>
      <c r="AO95" s="1" t="s">
        <v>450</v>
      </c>
      <c r="AP95" s="1" t="s">
        <v>451</v>
      </c>
      <c r="AQ95" s="1"/>
      <c r="AR95" s="1" t="s">
        <v>97</v>
      </c>
      <c r="AS95" s="1" t="s">
        <v>452</v>
      </c>
      <c r="AT95" s="1">
        <v>539784</v>
      </c>
      <c r="AU95" s="1" t="s">
        <v>453</v>
      </c>
      <c r="AV95" s="173">
        <v>30</v>
      </c>
      <c r="AW95" s="173" t="s">
        <v>648</v>
      </c>
    </row>
    <row r="96" spans="1:49" x14ac:dyDescent="0.25">
      <c r="A96" s="75" t="str">
        <f t="shared" si="8"/>
        <v>LETAXPDD</v>
      </c>
      <c r="B96" s="75" t="str">
        <f>VLOOKUP(L96,'Scheme master'!A:M,13,0)</f>
        <v>DD</v>
      </c>
      <c r="C96" s="75">
        <f>VLOOKUP(M96,'Scheme master'!D:L,8,0)</f>
        <v>10</v>
      </c>
      <c r="D96" s="78">
        <f t="shared" si="9"/>
        <v>0.55405612199999998</v>
      </c>
      <c r="E96" s="78">
        <f>SUMIF('CHY rollback'!A:A,L96,'CHY rollback'!G:G)</f>
        <v>0</v>
      </c>
      <c r="F96" s="78">
        <f t="shared" si="10"/>
        <v>1.467309019</v>
      </c>
      <c r="G96" s="89">
        <f t="shared" si="11"/>
        <v>26.483000000000001</v>
      </c>
      <c r="H96" s="78">
        <f t="shared" si="7"/>
        <v>0</v>
      </c>
      <c r="I96" s="78">
        <f>SUMIFS(TB!E:E,TB!H:H,M96,TB!F:F,"AUM")</f>
        <v>-410.87053216999999</v>
      </c>
      <c r="J96" s="78">
        <f t="shared" si="12"/>
        <v>0</v>
      </c>
      <c r="K96" s="76" t="str">
        <f>VLOOKUP(M96,'Scheme master'!D:L,9,0)</f>
        <v>Live</v>
      </c>
      <c r="L96" s="1" t="s">
        <v>454</v>
      </c>
      <c r="M96" s="1" t="s">
        <v>455</v>
      </c>
      <c r="N96" s="1" t="s">
        <v>51</v>
      </c>
      <c r="O96" s="2">
        <v>554056.12199999997</v>
      </c>
      <c r="P96" s="2">
        <v>14673090.189999999</v>
      </c>
      <c r="Q96" s="2">
        <v>26.483039546668898</v>
      </c>
      <c r="R96" s="2">
        <v>4108705321.7000003</v>
      </c>
      <c r="S96" s="2">
        <v>26.483000000000001</v>
      </c>
      <c r="T96" s="3">
        <v>44469</v>
      </c>
      <c r="U96" s="1">
        <v>120269</v>
      </c>
      <c r="V96" s="1" t="s">
        <v>456</v>
      </c>
      <c r="W96" s="1">
        <v>28</v>
      </c>
      <c r="X96" s="1" t="s">
        <v>457</v>
      </c>
      <c r="Y96" s="1">
        <v>10</v>
      </c>
      <c r="Z96" s="1" t="s">
        <v>270</v>
      </c>
      <c r="AA96" s="2">
        <v>26.483000000000001</v>
      </c>
      <c r="AB96" s="2">
        <v>26.483000000000001</v>
      </c>
      <c r="AC96" s="2">
        <v>84348</v>
      </c>
      <c r="AD96" s="1" t="s">
        <v>458</v>
      </c>
      <c r="AE96" s="1" t="s">
        <v>1699</v>
      </c>
      <c r="AF96" s="3">
        <v>44468</v>
      </c>
      <c r="AG96" s="2">
        <v>26.517099999999999</v>
      </c>
      <c r="AH96" s="2">
        <v>26.517078656618899</v>
      </c>
      <c r="AI96" s="2">
        <v>-3.4099999999999998E-2</v>
      </c>
      <c r="AJ96" s="2">
        <v>-0.128596264297378</v>
      </c>
      <c r="AK96" s="2">
        <v>-46.937600000000003</v>
      </c>
      <c r="AL96" s="2">
        <v>-3.4039109950029997E-2</v>
      </c>
      <c r="AM96" s="2">
        <v>-0.12836674201867099</v>
      </c>
      <c r="AN96" s="2">
        <v>-46.853900000000003</v>
      </c>
      <c r="AO96" s="1" t="s">
        <v>458</v>
      </c>
      <c r="AP96" s="1" t="s">
        <v>459</v>
      </c>
      <c r="AQ96" s="1"/>
      <c r="AR96" s="1" t="s">
        <v>41</v>
      </c>
      <c r="AS96" s="1" t="s">
        <v>460</v>
      </c>
      <c r="AT96" s="1"/>
      <c r="AU96" s="1"/>
      <c r="AV96" s="173">
        <v>30</v>
      </c>
      <c r="AW96" s="173" t="s">
        <v>648</v>
      </c>
    </row>
    <row r="97" spans="1:49" x14ac:dyDescent="0.25">
      <c r="A97" s="75" t="str">
        <f t="shared" si="8"/>
        <v>LETAXPDG</v>
      </c>
      <c r="B97" s="75" t="str">
        <f>VLOOKUP(L97,'Scheme master'!A:M,13,0)</f>
        <v>DG</v>
      </c>
      <c r="C97" s="75">
        <f>VLOOKUP(M97,'Scheme master'!D:L,8,0)</f>
        <v>10</v>
      </c>
      <c r="D97" s="78">
        <f t="shared" si="9"/>
        <v>2.9024227650000003</v>
      </c>
      <c r="E97" s="78">
        <f>SUMIF('CHY rollback'!A:A,L97,'CHY rollback'!G:G)</f>
        <v>0</v>
      </c>
      <c r="F97" s="78">
        <f t="shared" si="10"/>
        <v>31.915671857000007</v>
      </c>
      <c r="G97" s="89">
        <f t="shared" si="11"/>
        <v>109.9622</v>
      </c>
      <c r="H97" s="78">
        <f t="shared" si="7"/>
        <v>0</v>
      </c>
      <c r="I97" s="78">
        <f>SUMIFS(TB!E:E,TB!H:H,M97,TB!F:F,"AUM")</f>
        <v>-410.87053216999999</v>
      </c>
      <c r="J97" s="78">
        <f t="shared" si="12"/>
        <v>0</v>
      </c>
      <c r="K97" s="76" t="str">
        <f>VLOOKUP(M97,'Scheme master'!D:L,9,0)</f>
        <v>Live</v>
      </c>
      <c r="L97" s="1" t="s">
        <v>461</v>
      </c>
      <c r="M97" s="1" t="s">
        <v>455</v>
      </c>
      <c r="N97" s="1" t="s">
        <v>60</v>
      </c>
      <c r="O97" s="2">
        <v>2902422.7650000001</v>
      </c>
      <c r="P97" s="2">
        <v>319156718.57000005</v>
      </c>
      <c r="Q97" s="2">
        <v>109.962174504237</v>
      </c>
      <c r="R97" s="2">
        <v>4108705321.7000003</v>
      </c>
      <c r="S97" s="2">
        <v>109.9622</v>
      </c>
      <c r="T97" s="3">
        <v>44469</v>
      </c>
      <c r="U97" s="1">
        <v>120270</v>
      </c>
      <c r="V97" s="1" t="s">
        <v>462</v>
      </c>
      <c r="W97" s="1">
        <v>28</v>
      </c>
      <c r="X97" s="1" t="s">
        <v>463</v>
      </c>
      <c r="Y97" s="1">
        <v>10</v>
      </c>
      <c r="Z97" s="1" t="s">
        <v>270</v>
      </c>
      <c r="AA97" s="2">
        <v>109.9622</v>
      </c>
      <c r="AB97" s="2">
        <v>109.9622</v>
      </c>
      <c r="AC97" s="2">
        <v>84349</v>
      </c>
      <c r="AD97" s="1" t="s">
        <v>458</v>
      </c>
      <c r="AE97" s="1" t="s">
        <v>63</v>
      </c>
      <c r="AF97" s="3">
        <v>44468</v>
      </c>
      <c r="AG97" s="2">
        <v>110.10339999999999</v>
      </c>
      <c r="AH97" s="2">
        <v>110.10342497230499</v>
      </c>
      <c r="AI97" s="2">
        <v>-0.14119999999999999</v>
      </c>
      <c r="AJ97" s="2">
        <v>-0.12824308786104699</v>
      </c>
      <c r="AK97" s="2">
        <v>-46.808700000000002</v>
      </c>
      <c r="AL97" s="2">
        <v>-0.14125046806847</v>
      </c>
      <c r="AM97" s="2">
        <v>-0.12828889573961799</v>
      </c>
      <c r="AN97" s="2">
        <v>-46.825400000000002</v>
      </c>
      <c r="AO97" s="1" t="s">
        <v>458</v>
      </c>
      <c r="AP97" s="1" t="s">
        <v>459</v>
      </c>
      <c r="AQ97" s="1"/>
      <c r="AR97" s="1" t="s">
        <v>41</v>
      </c>
      <c r="AS97" s="1" t="s">
        <v>464</v>
      </c>
      <c r="AT97" s="1"/>
      <c r="AU97" s="1"/>
      <c r="AV97" s="173">
        <v>30</v>
      </c>
      <c r="AW97" s="173" t="s">
        <v>648</v>
      </c>
    </row>
    <row r="98" spans="1:49" x14ac:dyDescent="0.25">
      <c r="A98" s="75" t="str">
        <f t="shared" si="8"/>
        <v>LETAXPRD</v>
      </c>
      <c r="B98" s="75" t="str">
        <f>VLOOKUP(L98,'Scheme master'!A:M,13,0)</f>
        <v>RD</v>
      </c>
      <c r="C98" s="75">
        <f>VLOOKUP(M98,'Scheme master'!D:L,8,0)</f>
        <v>10</v>
      </c>
      <c r="D98" s="78">
        <f t="shared" si="9"/>
        <v>13.837249394000001</v>
      </c>
      <c r="E98" s="78">
        <f>SUMIF('CHY rollback'!A:A,L98,'CHY rollback'!G:G)</f>
        <v>0</v>
      </c>
      <c r="F98" s="78">
        <f t="shared" si="10"/>
        <v>31.999931244000006</v>
      </c>
      <c r="G98" s="89">
        <f t="shared" si="11"/>
        <v>23.125900000000001</v>
      </c>
      <c r="H98" s="78">
        <f t="shared" si="7"/>
        <v>0</v>
      </c>
      <c r="I98" s="78">
        <f>SUMIFS(TB!E:E,TB!H:H,M98,TB!F:F,"AUM")</f>
        <v>-410.87053216999999</v>
      </c>
      <c r="J98" s="78">
        <f t="shared" si="12"/>
        <v>0</v>
      </c>
      <c r="K98" s="76" t="str">
        <f>VLOOKUP(M98,'Scheme master'!D:L,9,0)</f>
        <v>Live</v>
      </c>
      <c r="L98" s="1" t="s">
        <v>465</v>
      </c>
      <c r="M98" s="1" t="s">
        <v>455</v>
      </c>
      <c r="N98" s="1" t="s">
        <v>35</v>
      </c>
      <c r="O98" s="2">
        <v>13837249.394000001</v>
      </c>
      <c r="P98" s="2">
        <v>319999312.44000006</v>
      </c>
      <c r="Q98" s="2">
        <v>23.125933726305099</v>
      </c>
      <c r="R98" s="2">
        <v>4108705321.7000003</v>
      </c>
      <c r="S98" s="2">
        <v>23.125900000000001</v>
      </c>
      <c r="T98" s="3">
        <v>44469</v>
      </c>
      <c r="U98" s="1">
        <v>100864</v>
      </c>
      <c r="V98" s="1" t="s">
        <v>466</v>
      </c>
      <c r="W98" s="1">
        <v>28</v>
      </c>
      <c r="X98" s="1" t="s">
        <v>467</v>
      </c>
      <c r="Y98" s="1">
        <v>10</v>
      </c>
      <c r="Z98" s="1" t="s">
        <v>270</v>
      </c>
      <c r="AA98" s="2">
        <v>23.125900000000001</v>
      </c>
      <c r="AB98" s="2">
        <v>23.125900000000001</v>
      </c>
      <c r="AC98" s="2">
        <v>84346</v>
      </c>
      <c r="AD98" s="1" t="s">
        <v>458</v>
      </c>
      <c r="AE98" s="1" t="s">
        <v>1700</v>
      </c>
      <c r="AF98" s="3">
        <v>44468</v>
      </c>
      <c r="AG98" s="2">
        <v>23.156500000000001</v>
      </c>
      <c r="AH98" s="2">
        <v>23.1564537743755</v>
      </c>
      <c r="AI98" s="2">
        <v>-3.0599999999999999E-2</v>
      </c>
      <c r="AJ98" s="2">
        <v>-0.13214432232850401</v>
      </c>
      <c r="AK98" s="2">
        <v>-48.232700000000001</v>
      </c>
      <c r="AL98" s="2">
        <v>-3.0520048070399999E-2</v>
      </c>
      <c r="AM98" s="2">
        <v>-0.131799317666563</v>
      </c>
      <c r="AN98" s="2">
        <v>-48.1068</v>
      </c>
      <c r="AO98" s="1" t="s">
        <v>458</v>
      </c>
      <c r="AP98" s="1" t="s">
        <v>459</v>
      </c>
      <c r="AQ98" s="1"/>
      <c r="AR98" s="1" t="s">
        <v>42</v>
      </c>
      <c r="AS98" s="1" t="s">
        <v>468</v>
      </c>
      <c r="AT98" s="1"/>
      <c r="AU98" s="1"/>
      <c r="AV98" s="173">
        <v>30</v>
      </c>
      <c r="AW98" s="173" t="s">
        <v>648</v>
      </c>
    </row>
    <row r="99" spans="1:49" x14ac:dyDescent="0.25">
      <c r="A99" s="75" t="str">
        <f t="shared" si="8"/>
        <v>LETFSXRG</v>
      </c>
      <c r="B99" s="75" t="str">
        <f>VLOOKUP(L99,'Scheme master'!A:M,13,0)</f>
        <v>RG</v>
      </c>
      <c r="C99" s="75">
        <f>VLOOKUP(M99,'Scheme master'!D:L,8,0)</f>
        <v>10</v>
      </c>
      <c r="D99" s="78">
        <f t="shared" si="9"/>
        <v>8.5401509999999998</v>
      </c>
      <c r="E99" s="78">
        <f>SUMIF('CHY rollback'!A:A,L99,'CHY rollback'!G:G)</f>
        <v>0</v>
      </c>
      <c r="F99" s="78">
        <f t="shared" si="10"/>
        <v>540.45661643400001</v>
      </c>
      <c r="G99" s="89">
        <f t="shared" si="11"/>
        <v>632.84199999999998</v>
      </c>
      <c r="H99" s="78">
        <f t="shared" ref="H99:H115" si="13">SUMIF(M:M,M99,F:F)-R99/10000000</f>
        <v>0</v>
      </c>
      <c r="I99" s="78">
        <f>SUMIFS(TB!E:E,TB!H:H,M99,TB!F:F,"AUM")</f>
        <v>-540.45661643400024</v>
      </c>
      <c r="J99" s="78">
        <f t="shared" si="12"/>
        <v>-2.2737367544323206E-6</v>
      </c>
      <c r="K99" s="76" t="str">
        <f>VLOOKUP(M99,'Scheme master'!D:L,9,0)</f>
        <v>Live</v>
      </c>
      <c r="L99" s="1" t="s">
        <v>481</v>
      </c>
      <c r="M99" s="1" t="s">
        <v>482</v>
      </c>
      <c r="N99" s="1" t="s">
        <v>26</v>
      </c>
      <c r="O99" s="2">
        <v>8540151</v>
      </c>
      <c r="P99" s="2">
        <v>5404566164.3400002</v>
      </c>
      <c r="Q99" s="2">
        <v>632.84199124113809</v>
      </c>
      <c r="R99" s="2">
        <v>5404566164.3400002</v>
      </c>
      <c r="S99" s="2">
        <v>632.84199999999998</v>
      </c>
      <c r="T99" s="3">
        <v>44469</v>
      </c>
      <c r="U99" s="1">
        <v>135672</v>
      </c>
      <c r="V99" s="1" t="s">
        <v>483</v>
      </c>
      <c r="W99" s="1">
        <v>176</v>
      </c>
      <c r="X99" s="1" t="s">
        <v>484</v>
      </c>
      <c r="Y99" s="1">
        <v>10</v>
      </c>
      <c r="Z99" s="1" t="s">
        <v>270</v>
      </c>
      <c r="AA99" s="2">
        <v>632.84199999999998</v>
      </c>
      <c r="AB99" s="2">
        <v>632.84199999999998</v>
      </c>
      <c r="AC99" s="2">
        <v>84344</v>
      </c>
      <c r="AD99" s="1" t="s">
        <v>485</v>
      </c>
      <c r="AE99" s="1" t="s">
        <v>14</v>
      </c>
      <c r="AF99" s="3">
        <v>44468</v>
      </c>
      <c r="AG99" s="2">
        <v>635.93830000000003</v>
      </c>
      <c r="AH99" s="2">
        <v>635.93832067606297</v>
      </c>
      <c r="AI99" s="2">
        <v>-3.0962999999999998</v>
      </c>
      <c r="AJ99" s="2">
        <v>-0.48688685679098098</v>
      </c>
      <c r="AK99" s="2">
        <v>-177.71369999999999</v>
      </c>
      <c r="AL99" s="2">
        <v>-3.0963294349245101</v>
      </c>
      <c r="AM99" s="2">
        <v>-0.486891469542646</v>
      </c>
      <c r="AN99" s="2">
        <v>-177.71539999999999</v>
      </c>
      <c r="AO99" s="1" t="s">
        <v>486</v>
      </c>
      <c r="AP99" s="1" t="s">
        <v>487</v>
      </c>
      <c r="AQ99" s="1"/>
      <c r="AR99" s="1" t="s">
        <v>97</v>
      </c>
      <c r="AS99" s="1" t="s">
        <v>488</v>
      </c>
      <c r="AT99" s="1">
        <v>539487</v>
      </c>
      <c r="AU99" s="1" t="s">
        <v>489</v>
      </c>
      <c r="AV99" s="173">
        <v>30</v>
      </c>
      <c r="AW99" s="173" t="s">
        <v>648</v>
      </c>
    </row>
    <row r="100" spans="1:49" x14ac:dyDescent="0.25">
      <c r="A100" s="75" t="str">
        <f t="shared" si="8"/>
        <v>LEULISDD</v>
      </c>
      <c r="B100" s="75" t="str">
        <f>VLOOKUP(L100,'Scheme master'!A:M,13,0)</f>
        <v>DD</v>
      </c>
      <c r="C100" s="75">
        <f>VLOOKUP(M100,'Scheme master'!D:L,8,0)</f>
        <v>10</v>
      </c>
      <c r="D100" s="78">
        <f t="shared" si="9"/>
        <v>4.4673446680000009</v>
      </c>
      <c r="E100" s="78">
        <f>SUMIF('CHY rollback'!A:A,L100,'CHY rollback'!G:G)</f>
        <v>0</v>
      </c>
      <c r="F100" s="78">
        <f t="shared" si="10"/>
        <v>12.936761821000001</v>
      </c>
      <c r="G100" s="89">
        <f t="shared" si="11"/>
        <v>28.958500000000001</v>
      </c>
      <c r="H100" s="78">
        <f t="shared" si="13"/>
        <v>0</v>
      </c>
      <c r="I100" s="78">
        <f>SUMIFS(TB!E:E,TB!H:H,M100,TB!F:F,"AUM")</f>
        <v>-419.83170449500011</v>
      </c>
      <c r="J100" s="78">
        <f t="shared" si="12"/>
        <v>-1.1368683772161603E-6</v>
      </c>
      <c r="K100" s="76" t="str">
        <f>VLOOKUP(M100,'Scheme master'!D:L,9,0)</f>
        <v>Live</v>
      </c>
      <c r="L100" s="1" t="s">
        <v>490</v>
      </c>
      <c r="M100" s="1" t="s">
        <v>491</v>
      </c>
      <c r="N100" s="1" t="s">
        <v>51</v>
      </c>
      <c r="O100" s="2">
        <v>4467344.6680000005</v>
      </c>
      <c r="P100" s="2">
        <v>129367618.21000001</v>
      </c>
      <c r="Q100" s="2">
        <v>28.958503949039802</v>
      </c>
      <c r="R100" s="2">
        <v>4198317044.9499998</v>
      </c>
      <c r="S100" s="2">
        <v>28.958500000000001</v>
      </c>
      <c r="T100" s="3">
        <v>44469</v>
      </c>
      <c r="U100" s="1">
        <v>120259</v>
      </c>
      <c r="V100" s="1" t="s">
        <v>492</v>
      </c>
      <c r="W100" s="1">
        <v>2</v>
      </c>
      <c r="X100" s="1" t="s">
        <v>493</v>
      </c>
      <c r="Y100" s="1">
        <v>10</v>
      </c>
      <c r="Z100" s="1" t="s">
        <v>270</v>
      </c>
      <c r="AA100" s="2">
        <v>28.958500000000001</v>
      </c>
      <c r="AB100" s="2">
        <v>28.958500000000001</v>
      </c>
      <c r="AC100" s="2">
        <v>84318</v>
      </c>
      <c r="AD100" s="1" t="s">
        <v>494</v>
      </c>
      <c r="AE100" s="1" t="s">
        <v>1699</v>
      </c>
      <c r="AF100" s="3">
        <v>44468</v>
      </c>
      <c r="AG100" s="2">
        <v>28.970099999999999</v>
      </c>
      <c r="AH100" s="2">
        <v>28.970069980804901</v>
      </c>
      <c r="AI100" s="2">
        <v>-1.1599999999999999E-2</v>
      </c>
      <c r="AJ100" s="2">
        <v>-4.0041283944479998E-2</v>
      </c>
      <c r="AK100" s="2">
        <v>-14.6151</v>
      </c>
      <c r="AL100" s="2">
        <v>-1.156603176508E-2</v>
      </c>
      <c r="AM100" s="2">
        <v>-3.9924072578158998E-2</v>
      </c>
      <c r="AN100" s="2">
        <v>-14.5723</v>
      </c>
      <c r="AO100" s="1" t="s">
        <v>495</v>
      </c>
      <c r="AP100" s="1" t="s">
        <v>496</v>
      </c>
      <c r="AQ100" s="1"/>
      <c r="AR100" s="1" t="s">
        <v>41</v>
      </c>
      <c r="AS100" s="1" t="s">
        <v>497</v>
      </c>
      <c r="AT100" s="1"/>
      <c r="AU100" s="1"/>
      <c r="AV100" s="173">
        <v>30</v>
      </c>
      <c r="AW100" s="173" t="s">
        <v>648</v>
      </c>
    </row>
    <row r="101" spans="1:49" x14ac:dyDescent="0.25">
      <c r="A101" s="75" t="str">
        <f t="shared" si="8"/>
        <v>LEULISRD</v>
      </c>
      <c r="B101" s="75" t="str">
        <f>VLOOKUP(L101,'Scheme master'!A:M,13,0)</f>
        <v>RD</v>
      </c>
      <c r="C101" s="75">
        <f>VLOOKUP(M101,'Scheme master'!D:L,8,0)</f>
        <v>10</v>
      </c>
      <c r="D101" s="78">
        <f t="shared" si="9"/>
        <v>150.580798098</v>
      </c>
      <c r="E101" s="78">
        <f>SUMIF('CHY rollback'!A:A,L101,'CHY rollback'!G:G)</f>
        <v>0</v>
      </c>
      <c r="F101" s="78">
        <f t="shared" si="10"/>
        <v>406.89494267399999</v>
      </c>
      <c r="G101" s="89">
        <f t="shared" si="11"/>
        <v>27.021699999999999</v>
      </c>
      <c r="H101" s="78">
        <f t="shared" si="13"/>
        <v>0</v>
      </c>
      <c r="I101" s="78">
        <f>SUMIFS(TB!E:E,TB!H:H,M101,TB!F:F,"AUM")</f>
        <v>-419.83170449500011</v>
      </c>
      <c r="J101" s="78">
        <f t="shared" si="12"/>
        <v>-1.1368683772161603E-6</v>
      </c>
      <c r="K101" s="76" t="str">
        <f>VLOOKUP(M101,'Scheme master'!D:L,9,0)</f>
        <v>Live</v>
      </c>
      <c r="L101" s="1" t="s">
        <v>498</v>
      </c>
      <c r="M101" s="1" t="s">
        <v>491</v>
      </c>
      <c r="N101" s="1" t="s">
        <v>35</v>
      </c>
      <c r="O101" s="2">
        <v>150580798.09799999</v>
      </c>
      <c r="P101" s="2">
        <v>4068949426.7399998</v>
      </c>
      <c r="Q101" s="2">
        <v>27.0217018247697</v>
      </c>
      <c r="R101" s="2">
        <v>4198317044.9499998</v>
      </c>
      <c r="S101" s="2">
        <v>27.021699999999999</v>
      </c>
      <c r="T101" s="3">
        <v>44469</v>
      </c>
      <c r="U101" s="1">
        <v>100325</v>
      </c>
      <c r="V101" s="1" t="s">
        <v>499</v>
      </c>
      <c r="W101" s="1">
        <v>2</v>
      </c>
      <c r="X101" s="1" t="s">
        <v>500</v>
      </c>
      <c r="Y101" s="1">
        <v>10</v>
      </c>
      <c r="Z101" s="1" t="s">
        <v>270</v>
      </c>
      <c r="AA101" s="2">
        <v>27.021699999999999</v>
      </c>
      <c r="AB101" s="2">
        <v>27.021699999999999</v>
      </c>
      <c r="AC101" s="2">
        <v>84317</v>
      </c>
      <c r="AD101" s="1" t="s">
        <v>494</v>
      </c>
      <c r="AE101" s="1" t="s">
        <v>1700</v>
      </c>
      <c r="AF101" s="3">
        <v>44468</v>
      </c>
      <c r="AG101" s="2">
        <v>27.033100000000001</v>
      </c>
      <c r="AH101" s="2">
        <v>27.033117064367602</v>
      </c>
      <c r="AI101" s="2">
        <v>-1.14E-2</v>
      </c>
      <c r="AJ101" s="2">
        <v>-4.2170524283192998E-2</v>
      </c>
      <c r="AK101" s="2">
        <v>-15.392200000000001</v>
      </c>
      <c r="AL101" s="2">
        <v>-1.141523959793E-2</v>
      </c>
      <c r="AM101" s="2">
        <v>-4.2226871473051E-2</v>
      </c>
      <c r="AN101" s="2">
        <v>-15.412800000000001</v>
      </c>
      <c r="AO101" s="1" t="s">
        <v>495</v>
      </c>
      <c r="AP101" s="1" t="s">
        <v>496</v>
      </c>
      <c r="AQ101" s="1"/>
      <c r="AR101" s="1" t="s">
        <v>42</v>
      </c>
      <c r="AS101" s="1" t="s">
        <v>501</v>
      </c>
      <c r="AT101" s="1"/>
      <c r="AU101" s="1"/>
      <c r="AV101" s="173">
        <v>30</v>
      </c>
      <c r="AW101" s="173" t="s">
        <v>648</v>
      </c>
    </row>
    <row r="102" spans="1:49" x14ac:dyDescent="0.25">
      <c r="A102" s="75" t="str">
        <f t="shared" si="8"/>
        <v>LLIQDFDDD</v>
      </c>
      <c r="B102" s="75" t="str">
        <f>VLOOKUP(L102,'Scheme master'!A:M,13,0)</f>
        <v>DDD</v>
      </c>
      <c r="C102" s="75">
        <f>VLOOKUP(M102,'Scheme master'!D:L,8,0)</f>
        <v>1000</v>
      </c>
      <c r="D102" s="78">
        <f t="shared" si="9"/>
        <v>53.579399700000003</v>
      </c>
      <c r="E102" s="78">
        <f>SUMIF('CHY rollback'!A:A,L102,'CHY rollback'!G:G)</f>
        <v>0</v>
      </c>
      <c r="F102" s="78">
        <f t="shared" si="10"/>
        <v>54.308079536000001</v>
      </c>
      <c r="G102" s="89">
        <f t="shared" si="11"/>
        <v>1013.6</v>
      </c>
      <c r="H102" s="78">
        <f t="shared" si="13"/>
        <v>0</v>
      </c>
      <c r="I102" s="78">
        <f>SUMIFS(TB!E:E,TB!H:H,M102,TB!F:F,"AUM")</f>
        <v>-9608.8291606070015</v>
      </c>
      <c r="J102" s="78">
        <f t="shared" si="12"/>
        <v>-1.8189894035458565E-5</v>
      </c>
      <c r="K102" s="76" t="str">
        <f>VLOOKUP(M102,'Scheme master'!D:L,9,0)</f>
        <v>Live</v>
      </c>
      <c r="L102" s="1" t="s">
        <v>502</v>
      </c>
      <c r="M102" s="1" t="s">
        <v>503</v>
      </c>
      <c r="N102" s="1" t="s">
        <v>51</v>
      </c>
      <c r="O102" s="2">
        <v>535793.99699999997</v>
      </c>
      <c r="P102" s="2">
        <v>543080795.36000001</v>
      </c>
      <c r="Q102" s="2">
        <v>1013.60000000149</v>
      </c>
      <c r="R102" s="2">
        <v>96088291606.069992</v>
      </c>
      <c r="S102" s="2">
        <v>1013.6</v>
      </c>
      <c r="T102" s="3">
        <v>44469</v>
      </c>
      <c r="U102" s="1">
        <v>120248</v>
      </c>
      <c r="V102" s="1" t="s">
        <v>504</v>
      </c>
      <c r="W102" s="1">
        <v>36</v>
      </c>
      <c r="X102" s="1" t="s">
        <v>505</v>
      </c>
      <c r="Y102" s="1">
        <v>1000</v>
      </c>
      <c r="Z102" s="1" t="s">
        <v>506</v>
      </c>
      <c r="AA102" s="2">
        <v>1013.6</v>
      </c>
      <c r="AB102" s="2">
        <v>1013.6</v>
      </c>
      <c r="AC102" s="2">
        <v>84376</v>
      </c>
      <c r="AD102" s="1" t="s">
        <v>507</v>
      </c>
      <c r="AE102" s="1" t="s">
        <v>1699</v>
      </c>
      <c r="AF102" s="3">
        <v>44468</v>
      </c>
      <c r="AG102" s="2">
        <v>1013.6</v>
      </c>
      <c r="AH102" s="2">
        <v>1013.6000000007499</v>
      </c>
      <c r="AI102" s="2">
        <v>0</v>
      </c>
      <c r="AJ102" s="2">
        <v>0</v>
      </c>
      <c r="AK102" s="2">
        <v>0</v>
      </c>
      <c r="AL102" s="2">
        <v>7.4651000000000004E-10</v>
      </c>
      <c r="AM102" s="2">
        <v>7.3649000000000003E-11</v>
      </c>
      <c r="AN102" s="2">
        <v>0</v>
      </c>
      <c r="AO102" s="1" t="s">
        <v>507</v>
      </c>
      <c r="AP102" s="1" t="s">
        <v>508</v>
      </c>
      <c r="AQ102" s="1"/>
      <c r="AR102" s="1" t="s">
        <v>41</v>
      </c>
      <c r="AS102" s="1" t="s">
        <v>509</v>
      </c>
      <c r="AT102" s="1"/>
      <c r="AU102" s="1"/>
      <c r="AV102" s="173">
        <v>30</v>
      </c>
      <c r="AW102" s="173" t="s">
        <v>648</v>
      </c>
    </row>
    <row r="103" spans="1:49" x14ac:dyDescent="0.25">
      <c r="A103" s="75" t="str">
        <f t="shared" si="8"/>
        <v>LLIQDFDG</v>
      </c>
      <c r="B103" s="75" t="str">
        <f>VLOOKUP(L103,'Scheme master'!A:M,13,0)</f>
        <v>DG</v>
      </c>
      <c r="C103" s="75">
        <f>VLOOKUP(M103,'Scheme master'!D:L,8,0)</f>
        <v>1000</v>
      </c>
      <c r="D103" s="78">
        <f t="shared" si="9"/>
        <v>2078.6724785112001</v>
      </c>
      <c r="E103" s="78">
        <f>SUMIF('CHY rollback'!A:A,L103,'CHY rollback'!G:G)</f>
        <v>0</v>
      </c>
      <c r="F103" s="78">
        <f t="shared" si="10"/>
        <v>7898.5245094259999</v>
      </c>
      <c r="G103" s="89">
        <f t="shared" si="11"/>
        <v>3799.7927</v>
      </c>
      <c r="H103" s="78">
        <f t="shared" si="13"/>
        <v>0</v>
      </c>
      <c r="I103" s="78">
        <f>SUMIFS(TB!E:E,TB!H:H,M103,TB!F:F,"AUM")</f>
        <v>-9608.8291606070015</v>
      </c>
      <c r="J103" s="78">
        <f t="shared" si="12"/>
        <v>-1.8189894035458565E-5</v>
      </c>
      <c r="K103" s="76" t="str">
        <f>VLOOKUP(M103,'Scheme master'!D:L,9,0)</f>
        <v>Live</v>
      </c>
      <c r="L103" s="1" t="s">
        <v>510</v>
      </c>
      <c r="M103" s="1" t="s">
        <v>503</v>
      </c>
      <c r="N103" s="1" t="s">
        <v>60</v>
      </c>
      <c r="O103" s="2">
        <v>20786724.785112001</v>
      </c>
      <c r="P103" s="2">
        <v>78985245094.259995</v>
      </c>
      <c r="Q103" s="2">
        <v>3799.7926999462297</v>
      </c>
      <c r="R103" s="2">
        <v>96088291606.069992</v>
      </c>
      <c r="S103" s="2">
        <v>3799.7927</v>
      </c>
      <c r="T103" s="3">
        <v>44469</v>
      </c>
      <c r="U103" s="1">
        <v>120249</v>
      </c>
      <c r="V103" s="1" t="s">
        <v>511</v>
      </c>
      <c r="W103" s="1">
        <v>36</v>
      </c>
      <c r="X103" s="1" t="s">
        <v>512</v>
      </c>
      <c r="Y103" s="1">
        <v>1000</v>
      </c>
      <c r="Z103" s="1" t="s">
        <v>506</v>
      </c>
      <c r="AA103" s="2">
        <v>3799.7927</v>
      </c>
      <c r="AB103" s="2">
        <v>3799.7927</v>
      </c>
      <c r="AC103" s="2">
        <v>84377</v>
      </c>
      <c r="AD103" s="1" t="s">
        <v>507</v>
      </c>
      <c r="AE103" s="1" t="s">
        <v>63</v>
      </c>
      <c r="AF103" s="3">
        <v>44468</v>
      </c>
      <c r="AG103" s="2">
        <v>3799.4236999999998</v>
      </c>
      <c r="AH103" s="2">
        <v>3799.4237342459501</v>
      </c>
      <c r="AI103" s="2">
        <v>0.36899999999999999</v>
      </c>
      <c r="AJ103" s="2">
        <v>9.7119992171439996E-3</v>
      </c>
      <c r="AK103" s="2">
        <v>3.5449000000000002</v>
      </c>
      <c r="AL103" s="2">
        <v>0.36896570028350001</v>
      </c>
      <c r="AM103" s="2">
        <v>9.7110963685840008E-3</v>
      </c>
      <c r="AN103" s="2">
        <v>3.5446</v>
      </c>
      <c r="AO103" s="1" t="s">
        <v>507</v>
      </c>
      <c r="AP103" s="1" t="s">
        <v>508</v>
      </c>
      <c r="AQ103" s="1"/>
      <c r="AR103" s="1" t="s">
        <v>41</v>
      </c>
      <c r="AS103" s="1" t="s">
        <v>513</v>
      </c>
      <c r="AT103" s="1"/>
      <c r="AU103" s="1"/>
      <c r="AV103" s="173">
        <v>30</v>
      </c>
      <c r="AW103" s="173" t="s">
        <v>648</v>
      </c>
    </row>
    <row r="104" spans="1:49" x14ac:dyDescent="0.25">
      <c r="A104" s="75" t="str">
        <f t="shared" si="8"/>
        <v>LLIQDFRDD</v>
      </c>
      <c r="B104" s="75" t="str">
        <f>VLOOKUP(L104,'Scheme master'!A:M,13,0)</f>
        <v>RDD</v>
      </c>
      <c r="C104" s="75">
        <f>VLOOKUP(M104,'Scheme master'!D:L,8,0)</f>
        <v>1000</v>
      </c>
      <c r="D104" s="78">
        <f t="shared" si="9"/>
        <v>27.280355400000001</v>
      </c>
      <c r="E104" s="78">
        <f>SUMIF('CHY rollback'!A:A,L104,'CHY rollback'!G:G)</f>
        <v>0</v>
      </c>
      <c r="F104" s="78">
        <f t="shared" si="10"/>
        <v>27.283083434999995</v>
      </c>
      <c r="G104" s="89">
        <f t="shared" si="11"/>
        <v>1000.1</v>
      </c>
      <c r="H104" s="78">
        <f t="shared" si="13"/>
        <v>0</v>
      </c>
      <c r="I104" s="78">
        <f>SUMIFS(TB!E:E,TB!H:H,M104,TB!F:F,"AUM")</f>
        <v>-9608.8291606070015</v>
      </c>
      <c r="J104" s="78">
        <f t="shared" si="12"/>
        <v>-1.8189894035458565E-5</v>
      </c>
      <c r="K104" s="76" t="str">
        <f>VLOOKUP(M104,'Scheme master'!D:L,9,0)</f>
        <v>Live</v>
      </c>
      <c r="L104" s="1" t="s">
        <v>514</v>
      </c>
      <c r="M104" s="1" t="s">
        <v>503</v>
      </c>
      <c r="N104" s="1" t="s">
        <v>34</v>
      </c>
      <c r="O104" s="2">
        <v>272803.554</v>
      </c>
      <c r="P104" s="2">
        <v>272830834.34999996</v>
      </c>
      <c r="Q104" s="2">
        <v>1000.0999999802101</v>
      </c>
      <c r="R104" s="2">
        <v>96088291606.069992</v>
      </c>
      <c r="S104" s="2">
        <v>1000.1</v>
      </c>
      <c r="T104" s="3">
        <v>44469</v>
      </c>
      <c r="U104" s="1">
        <v>101184</v>
      </c>
      <c r="V104" s="1" t="s">
        <v>515</v>
      </c>
      <c r="W104" s="1">
        <v>36</v>
      </c>
      <c r="X104" s="1" t="s">
        <v>516</v>
      </c>
      <c r="Y104" s="1">
        <v>1000</v>
      </c>
      <c r="Z104" s="1" t="s">
        <v>506</v>
      </c>
      <c r="AA104" s="2">
        <v>1000.1</v>
      </c>
      <c r="AB104" s="2">
        <v>1000.1</v>
      </c>
      <c r="AC104" s="2">
        <v>84374</v>
      </c>
      <c r="AD104" s="1" t="s">
        <v>507</v>
      </c>
      <c r="AE104" s="1" t="s">
        <v>1703</v>
      </c>
      <c r="AF104" s="3">
        <v>44468</v>
      </c>
      <c r="AG104" s="2">
        <v>1000.1</v>
      </c>
      <c r="AH104" s="2">
        <v>1000.09999999377</v>
      </c>
      <c r="AI104" s="2">
        <v>0</v>
      </c>
      <c r="AJ104" s="2">
        <v>0</v>
      </c>
      <c r="AK104" s="2">
        <v>0</v>
      </c>
      <c r="AL104" s="2">
        <v>-1.356249E-8</v>
      </c>
      <c r="AM104" s="2">
        <v>-1.3561129999999999E-9</v>
      </c>
      <c r="AN104" s="2">
        <v>0</v>
      </c>
      <c r="AO104" s="1" t="s">
        <v>507</v>
      </c>
      <c r="AP104" s="1" t="s">
        <v>508</v>
      </c>
      <c r="AQ104" s="1"/>
      <c r="AR104" s="1" t="s">
        <v>42</v>
      </c>
      <c r="AS104" s="1" t="s">
        <v>517</v>
      </c>
      <c r="AT104" s="1"/>
      <c r="AU104" s="1"/>
      <c r="AV104" s="173">
        <v>30</v>
      </c>
      <c r="AW104" s="173" t="s">
        <v>648</v>
      </c>
    </row>
    <row r="105" spans="1:49" x14ac:dyDescent="0.25">
      <c r="A105" s="75" t="str">
        <f t="shared" si="8"/>
        <v>LLIQDFRG</v>
      </c>
      <c r="B105" s="75" t="str">
        <f>VLOOKUP(L105,'Scheme master'!A:M,13,0)</f>
        <v>RG</v>
      </c>
      <c r="C105" s="75">
        <f>VLOOKUP(M105,'Scheme master'!D:L,8,0)</f>
        <v>1000</v>
      </c>
      <c r="D105" s="78">
        <f t="shared" si="9"/>
        <v>432.87290730000001</v>
      </c>
      <c r="E105" s="78">
        <f>SUMIF('CHY rollback'!A:A,L105,'CHY rollback'!G:G)</f>
        <v>0</v>
      </c>
      <c r="F105" s="78">
        <f t="shared" si="10"/>
        <v>1628.7134882100002</v>
      </c>
      <c r="G105" s="89">
        <f t="shared" si="11"/>
        <v>3762.5673999999999</v>
      </c>
      <c r="H105" s="78">
        <f t="shared" si="13"/>
        <v>0</v>
      </c>
      <c r="I105" s="78">
        <f>SUMIFS(TB!E:E,TB!H:H,M105,TB!F:F,"AUM")</f>
        <v>-9608.8291606070015</v>
      </c>
      <c r="J105" s="78">
        <f t="shared" si="12"/>
        <v>-1.8189894035458565E-5</v>
      </c>
      <c r="K105" s="76" t="str">
        <f>VLOOKUP(M105,'Scheme master'!D:L,9,0)</f>
        <v>Live</v>
      </c>
      <c r="L105" s="1" t="s">
        <v>518</v>
      </c>
      <c r="M105" s="1" t="s">
        <v>503</v>
      </c>
      <c r="N105" s="1" t="s">
        <v>36</v>
      </c>
      <c r="O105" s="2">
        <v>4328729.0729999999</v>
      </c>
      <c r="P105" s="2">
        <v>16287134882.1</v>
      </c>
      <c r="Q105" s="2">
        <v>3762.56739736597</v>
      </c>
      <c r="R105" s="2">
        <v>96088291606.069992</v>
      </c>
      <c r="S105" s="2">
        <v>3762.5673999999999</v>
      </c>
      <c r="T105" s="3">
        <v>44469</v>
      </c>
      <c r="U105" s="1">
        <v>101185</v>
      </c>
      <c r="V105" s="1" t="s">
        <v>519</v>
      </c>
      <c r="W105" s="1">
        <v>36</v>
      </c>
      <c r="X105" s="1" t="s">
        <v>520</v>
      </c>
      <c r="Y105" s="1">
        <v>1000</v>
      </c>
      <c r="Z105" s="1" t="s">
        <v>506</v>
      </c>
      <c r="AA105" s="2">
        <v>3762.5673999999999</v>
      </c>
      <c r="AB105" s="2">
        <v>3762.5673999999999</v>
      </c>
      <c r="AC105" s="2">
        <v>84375</v>
      </c>
      <c r="AD105" s="1" t="s">
        <v>507</v>
      </c>
      <c r="AE105" s="1" t="s">
        <v>73</v>
      </c>
      <c r="AF105" s="3">
        <v>44468</v>
      </c>
      <c r="AG105" s="2">
        <v>3762.2165</v>
      </c>
      <c r="AH105" s="2">
        <v>3762.2164651330199</v>
      </c>
      <c r="AI105" s="2">
        <v>0.35089999999999999</v>
      </c>
      <c r="AJ105" s="2">
        <v>9.3269486219089998E-3</v>
      </c>
      <c r="AK105" s="2">
        <v>3.4043000000000001</v>
      </c>
      <c r="AL105" s="2">
        <v>0.35093223294977999</v>
      </c>
      <c r="AM105" s="2">
        <v>9.3278054626069994E-3</v>
      </c>
      <c r="AN105" s="2">
        <v>3.4045999999999998</v>
      </c>
      <c r="AO105" s="1" t="s">
        <v>507</v>
      </c>
      <c r="AP105" s="1" t="s">
        <v>508</v>
      </c>
      <c r="AQ105" s="1"/>
      <c r="AR105" s="1" t="s">
        <v>42</v>
      </c>
      <c r="AS105" s="1" t="s">
        <v>521</v>
      </c>
      <c r="AT105" s="1"/>
      <c r="AU105" s="1"/>
      <c r="AV105" s="173">
        <v>30</v>
      </c>
      <c r="AW105" s="173" t="s">
        <v>648</v>
      </c>
    </row>
    <row r="106" spans="1:49" x14ac:dyDescent="0.25">
      <c r="A106" s="75" t="str">
        <f t="shared" si="8"/>
        <v>LSPLUSRG</v>
      </c>
      <c r="B106" s="75" t="str">
        <f>VLOOKUP(L106,'Scheme master'!A:M,13,0)</f>
        <v>RG</v>
      </c>
      <c r="C106" s="75">
        <f>VLOOKUP(M106,'Scheme master'!D:L,8,0)</f>
        <v>10</v>
      </c>
      <c r="D106" s="78">
        <f t="shared" si="9"/>
        <v>139.83369847469999</v>
      </c>
      <c r="E106" s="78">
        <f>SUMIF('CHY rollback'!A:A,L106,'CHY rollback'!G:G)</f>
        <v>0</v>
      </c>
      <c r="F106" s="78">
        <f t="shared" si="10"/>
        <v>317.79108209900005</v>
      </c>
      <c r="G106" s="89">
        <f t="shared" si="11"/>
        <v>22.726400000000002</v>
      </c>
      <c r="H106" s="78">
        <f t="shared" si="13"/>
        <v>0</v>
      </c>
      <c r="I106" s="78">
        <f>SUMIFS(TB!E:E,TB!H:H,M106,TB!F:F,"AUM")</f>
        <v>-317.79108209900005</v>
      </c>
      <c r="J106" s="78">
        <f t="shared" si="12"/>
        <v>0</v>
      </c>
      <c r="K106" s="76" t="str">
        <f>VLOOKUP(M106,'Scheme master'!D:L,9,0)</f>
        <v>Live</v>
      </c>
      <c r="L106" s="1" t="s">
        <v>522</v>
      </c>
      <c r="M106" s="1" t="s">
        <v>523</v>
      </c>
      <c r="N106" s="1" t="s">
        <v>26</v>
      </c>
      <c r="O106" s="2">
        <v>139833698.4747</v>
      </c>
      <c r="P106" s="2">
        <v>3177910820.9900002</v>
      </c>
      <c r="Q106" s="2">
        <v>22.726358922452299</v>
      </c>
      <c r="R106" s="2">
        <v>3177910820.9900002</v>
      </c>
      <c r="S106" s="2">
        <v>22.726400000000002</v>
      </c>
      <c r="T106" s="3">
        <v>44469</v>
      </c>
      <c r="U106" s="1">
        <v>0</v>
      </c>
      <c r="V106" s="1">
        <v>0</v>
      </c>
      <c r="W106" s="1">
        <v>89</v>
      </c>
      <c r="X106" s="1">
        <v>0</v>
      </c>
      <c r="Y106" s="1">
        <v>10</v>
      </c>
      <c r="Z106" s="1" t="s">
        <v>54</v>
      </c>
      <c r="AA106" s="2">
        <v>22.726400000000002</v>
      </c>
      <c r="AB106" s="2">
        <v>22.726400000000002</v>
      </c>
      <c r="AC106" s="2">
        <v>84378</v>
      </c>
      <c r="AD106" s="1" t="s">
        <v>524</v>
      </c>
      <c r="AE106" s="1" t="s">
        <v>14</v>
      </c>
      <c r="AF106" s="3">
        <v>44468</v>
      </c>
      <c r="AG106" s="2">
        <v>22.7181</v>
      </c>
      <c r="AH106" s="2">
        <v>22.718139026228901</v>
      </c>
      <c r="AI106" s="2">
        <v>8.3000000000000001E-3</v>
      </c>
      <c r="AJ106" s="2">
        <v>3.6534745423252003E-2</v>
      </c>
      <c r="AK106" s="2">
        <v>13.3352</v>
      </c>
      <c r="AL106" s="2">
        <v>8.2198962234299993E-3</v>
      </c>
      <c r="AM106" s="2">
        <v>3.6182084342119003E-2</v>
      </c>
      <c r="AN106" s="2">
        <v>13.2065</v>
      </c>
      <c r="AO106" s="1" t="s">
        <v>525</v>
      </c>
      <c r="AP106" s="1" t="s">
        <v>526</v>
      </c>
      <c r="AQ106" s="1"/>
      <c r="AR106" s="1" t="s">
        <v>97</v>
      </c>
      <c r="AS106" s="1"/>
      <c r="AT106" s="1"/>
      <c r="AU106" s="1"/>
      <c r="AV106" s="173">
        <v>30</v>
      </c>
      <c r="AW106" s="173" t="s">
        <v>648</v>
      </c>
    </row>
    <row r="107" spans="1:49" x14ac:dyDescent="0.25">
      <c r="A107" s="75" t="str">
        <f t="shared" si="8"/>
        <v>LUNCLFULD</v>
      </c>
      <c r="B107" s="75" t="str">
        <f>VLOOKUP(L107,'Scheme master'!A:M,13,0)</f>
        <v>ULD</v>
      </c>
      <c r="C107" s="75">
        <f>VLOOKUP(M107,'Scheme master'!D:L,8,0)</f>
        <v>10</v>
      </c>
      <c r="D107" s="78">
        <f t="shared" si="9"/>
        <v>0.31939095500000003</v>
      </c>
      <c r="E107" s="78">
        <f>SUMIF('CHY rollback'!A:A,L107,'CHY rollback'!G:G)</f>
        <v>0</v>
      </c>
      <c r="F107" s="78">
        <f t="shared" si="10"/>
        <v>0.42301644900000002</v>
      </c>
      <c r="G107" s="89">
        <f t="shared" si="11"/>
        <v>13.2445</v>
      </c>
      <c r="H107" s="78">
        <f t="shared" si="13"/>
        <v>0</v>
      </c>
      <c r="I107" s="78">
        <f>SUMIFS(TB!E:E,TB!H:H,M107,TB!F:F,"AUM")</f>
        <v>-15.131367648999998</v>
      </c>
      <c r="J107" s="78">
        <f t="shared" si="12"/>
        <v>2.0000037181944208E-2</v>
      </c>
      <c r="K107" s="76" t="str">
        <f>VLOOKUP(M107,'Scheme master'!D:L,9,0)</f>
        <v>Live</v>
      </c>
      <c r="L107" s="1" t="s">
        <v>527</v>
      </c>
      <c r="M107" s="1" t="s">
        <v>528</v>
      </c>
      <c r="N107" s="1" t="s">
        <v>529</v>
      </c>
      <c r="O107" s="2">
        <v>319390.95500000002</v>
      </c>
      <c r="P107" s="2">
        <v>4230164.49</v>
      </c>
      <c r="Q107" s="2">
        <v>13.244471779108499</v>
      </c>
      <c r="R107" s="2">
        <v>151313676.50999999</v>
      </c>
      <c r="S107" s="2">
        <v>13.2445</v>
      </c>
      <c r="T107" s="3">
        <v>44469</v>
      </c>
      <c r="U107" s="1">
        <v>0</v>
      </c>
      <c r="V107" s="1" t="s">
        <v>530</v>
      </c>
      <c r="W107" s="1">
        <v>139</v>
      </c>
      <c r="X107" s="1">
        <v>0</v>
      </c>
      <c r="Y107" s="1">
        <v>10</v>
      </c>
      <c r="Z107" s="1" t="s">
        <v>54</v>
      </c>
      <c r="AA107" s="2">
        <v>13.2445</v>
      </c>
      <c r="AB107" s="2">
        <v>13.2445</v>
      </c>
      <c r="AC107" s="2">
        <v>84306</v>
      </c>
      <c r="AD107" s="1" t="s">
        <v>531</v>
      </c>
      <c r="AE107" s="1" t="s">
        <v>1709</v>
      </c>
      <c r="AF107" s="3">
        <v>44468</v>
      </c>
      <c r="AG107" s="2">
        <v>13.243399999999999</v>
      </c>
      <c r="AH107" s="2">
        <v>13.243350801841</v>
      </c>
      <c r="AI107" s="2">
        <v>1.1000000000000001E-3</v>
      </c>
      <c r="AJ107" s="2">
        <v>8.3060241327749997E-3</v>
      </c>
      <c r="AK107" s="2">
        <v>3.0316999999999998</v>
      </c>
      <c r="AL107" s="2">
        <v>1.1209772675E-3</v>
      </c>
      <c r="AM107" s="2">
        <v>8.4644534776210003E-3</v>
      </c>
      <c r="AN107" s="2">
        <v>3.0895000000000001</v>
      </c>
      <c r="AO107" s="1" t="s">
        <v>533</v>
      </c>
      <c r="AP107" s="1" t="s">
        <v>534</v>
      </c>
      <c r="AQ107" s="1"/>
      <c r="AR107" s="1" t="s">
        <v>535</v>
      </c>
      <c r="AS107" s="1"/>
      <c r="AT107" s="1"/>
      <c r="AU107" s="1"/>
      <c r="AV107" s="173">
        <v>30</v>
      </c>
      <c r="AW107" s="173" t="s">
        <v>648</v>
      </c>
    </row>
    <row r="108" spans="1:49" x14ac:dyDescent="0.25">
      <c r="A108" s="75" t="str">
        <f t="shared" si="8"/>
        <v>LUNCLFUMD</v>
      </c>
      <c r="B108" s="75" t="str">
        <f>VLOOKUP(L108,'Scheme master'!A:M,13,0)</f>
        <v>UMD</v>
      </c>
      <c r="C108" s="75">
        <f>VLOOKUP(M108,'Scheme master'!D:L,8,0)</f>
        <v>10</v>
      </c>
      <c r="D108" s="78">
        <f t="shared" si="9"/>
        <v>3.5505844950000003</v>
      </c>
      <c r="E108" s="78">
        <f>SUMIF('CHY rollback'!A:A,L108,'CHY rollback'!G:G)</f>
        <v>0</v>
      </c>
      <c r="F108" s="78">
        <f t="shared" si="10"/>
        <v>3.5505844990000002</v>
      </c>
      <c r="G108" s="89">
        <f t="shared" si="11"/>
        <v>10</v>
      </c>
      <c r="H108" s="78">
        <f t="shared" si="13"/>
        <v>0</v>
      </c>
      <c r="I108" s="78">
        <f>SUMIFS(TB!E:E,TB!H:H,M108,TB!F:F,"AUM")</f>
        <v>-15.131367648999998</v>
      </c>
      <c r="J108" s="78">
        <f t="shared" si="12"/>
        <v>2.0000037181944208E-2</v>
      </c>
      <c r="K108" s="76" t="str">
        <f>VLOOKUP(M108,'Scheme master'!D:L,9,0)</f>
        <v>Live</v>
      </c>
      <c r="L108" s="1" t="s">
        <v>536</v>
      </c>
      <c r="M108" s="1" t="s">
        <v>528</v>
      </c>
      <c r="N108" s="1" t="s">
        <v>537</v>
      </c>
      <c r="O108" s="2">
        <v>3550584.4950000001</v>
      </c>
      <c r="P108" s="2">
        <v>35505844.990000002</v>
      </c>
      <c r="Q108" s="2">
        <v>10.000000011265801</v>
      </c>
      <c r="R108" s="2">
        <v>151313676.50999999</v>
      </c>
      <c r="S108" s="2">
        <v>10</v>
      </c>
      <c r="T108" s="3">
        <v>44469</v>
      </c>
      <c r="U108" s="1">
        <v>0</v>
      </c>
      <c r="V108" s="1" t="s">
        <v>538</v>
      </c>
      <c r="W108" s="1">
        <v>139</v>
      </c>
      <c r="X108" s="1">
        <v>0</v>
      </c>
      <c r="Y108" s="1">
        <v>10</v>
      </c>
      <c r="Z108" s="1" t="s">
        <v>54</v>
      </c>
      <c r="AA108" s="2">
        <v>10</v>
      </c>
      <c r="AB108" s="2">
        <v>10</v>
      </c>
      <c r="AC108" s="2">
        <v>84308</v>
      </c>
      <c r="AD108" s="1" t="s">
        <v>531</v>
      </c>
      <c r="AE108" s="1" t="s">
        <v>1710</v>
      </c>
      <c r="AF108" s="3">
        <v>44468</v>
      </c>
      <c r="AG108" s="2">
        <v>10</v>
      </c>
      <c r="AH108" s="2">
        <v>10.0000000140822</v>
      </c>
      <c r="AI108" s="2">
        <v>0</v>
      </c>
      <c r="AJ108" s="2">
        <v>0</v>
      </c>
      <c r="AK108" s="2">
        <v>0</v>
      </c>
      <c r="AL108" s="2">
        <v>-2.8164399999999998E-9</v>
      </c>
      <c r="AM108" s="2">
        <v>-2.8164399000000001E-8</v>
      </c>
      <c r="AN108" s="2">
        <v>0</v>
      </c>
      <c r="AO108" s="1" t="s">
        <v>533</v>
      </c>
      <c r="AP108" s="1" t="s">
        <v>534</v>
      </c>
      <c r="AQ108" s="1"/>
      <c r="AR108" s="1" t="s">
        <v>535</v>
      </c>
      <c r="AS108" s="1"/>
      <c r="AT108" s="1"/>
      <c r="AU108" s="1"/>
      <c r="AV108" s="173">
        <v>30</v>
      </c>
      <c r="AW108" s="173" t="s">
        <v>648</v>
      </c>
    </row>
    <row r="109" spans="1:49" x14ac:dyDescent="0.25">
      <c r="A109" s="75" t="str">
        <f t="shared" si="8"/>
        <v>LUNCLFULR</v>
      </c>
      <c r="B109" s="75" t="str">
        <f>VLOOKUP(L109,'Scheme master'!A:M,13,0)</f>
        <v>ULR</v>
      </c>
      <c r="C109" s="75">
        <f>VLOOKUP(M109,'Scheme master'!D:L,8,0)</f>
        <v>10</v>
      </c>
      <c r="D109" s="78">
        <f t="shared" si="9"/>
        <v>0.96719689200000003</v>
      </c>
      <c r="E109" s="78">
        <f>SUMIF('CHY rollback'!A:A,L109,'CHY rollback'!G:G)</f>
        <v>0</v>
      </c>
      <c r="F109" s="78">
        <f t="shared" si="10"/>
        <v>1.2812918339999999</v>
      </c>
      <c r="G109" s="89">
        <f t="shared" si="11"/>
        <v>13.2475</v>
      </c>
      <c r="H109" s="78">
        <f t="shared" si="13"/>
        <v>0</v>
      </c>
      <c r="I109" s="78">
        <f>SUMIFS(TB!E:E,TB!H:H,M109,TB!F:F,"AUM")</f>
        <v>-15.131367648999998</v>
      </c>
      <c r="J109" s="78">
        <f t="shared" si="12"/>
        <v>2.0000037181944208E-2</v>
      </c>
      <c r="K109" s="76" t="str">
        <f>VLOOKUP(M109,'Scheme master'!D:L,9,0)</f>
        <v>Live</v>
      </c>
      <c r="L109" s="1" t="s">
        <v>540</v>
      </c>
      <c r="M109" s="1" t="s">
        <v>528</v>
      </c>
      <c r="N109" s="1" t="s">
        <v>541</v>
      </c>
      <c r="O109" s="2">
        <v>967196.89199999999</v>
      </c>
      <c r="P109" s="2">
        <v>12812918.34</v>
      </c>
      <c r="Q109" s="2">
        <v>13.2474767505767</v>
      </c>
      <c r="R109" s="2">
        <v>151313676.50999999</v>
      </c>
      <c r="S109" s="2">
        <v>13.2475</v>
      </c>
      <c r="T109" s="3">
        <v>44469</v>
      </c>
      <c r="U109" s="1">
        <v>0</v>
      </c>
      <c r="V109" s="1" t="s">
        <v>542</v>
      </c>
      <c r="W109" s="1">
        <v>139</v>
      </c>
      <c r="X109" s="1">
        <v>0</v>
      </c>
      <c r="Y109" s="1">
        <v>10</v>
      </c>
      <c r="Z109" s="1" t="s">
        <v>54</v>
      </c>
      <c r="AA109" s="2">
        <v>13.2475</v>
      </c>
      <c r="AB109" s="2">
        <v>13.2475</v>
      </c>
      <c r="AC109" s="2">
        <v>84307</v>
      </c>
      <c r="AD109" s="1" t="s">
        <v>531</v>
      </c>
      <c r="AE109" s="1" t="s">
        <v>543</v>
      </c>
      <c r="AF109" s="3">
        <v>44468</v>
      </c>
      <c r="AG109" s="2">
        <v>13.2464</v>
      </c>
      <c r="AH109" s="2">
        <v>13.2463555878762</v>
      </c>
      <c r="AI109" s="2">
        <v>1.1000000000000001E-3</v>
      </c>
      <c r="AJ109" s="2">
        <v>8.3041430124409996E-3</v>
      </c>
      <c r="AK109" s="2">
        <v>3.0310000000000001</v>
      </c>
      <c r="AL109" s="2">
        <v>1.12116270042E-3</v>
      </c>
      <c r="AM109" s="2">
        <v>8.4639332907989993E-3</v>
      </c>
      <c r="AN109" s="2">
        <v>3.0893000000000002</v>
      </c>
      <c r="AO109" s="1" t="s">
        <v>533</v>
      </c>
      <c r="AP109" s="1" t="s">
        <v>534</v>
      </c>
      <c r="AQ109" s="1"/>
      <c r="AR109" s="1" t="s">
        <v>535</v>
      </c>
      <c r="AS109" s="1"/>
      <c r="AT109" s="1"/>
      <c r="AU109" s="1"/>
      <c r="AV109" s="173">
        <v>30</v>
      </c>
      <c r="AW109" s="173" t="s">
        <v>648</v>
      </c>
    </row>
    <row r="110" spans="1:49" x14ac:dyDescent="0.25">
      <c r="A110" s="75" t="str">
        <f t="shared" si="8"/>
        <v>LUNCLFUMR</v>
      </c>
      <c r="B110" s="75" t="str">
        <f>VLOOKUP(L110,'Scheme master'!A:M,13,0)</f>
        <v>UMR</v>
      </c>
      <c r="C110" s="75">
        <f>VLOOKUP(M110,'Scheme master'!D:L,8,0)</f>
        <v>10</v>
      </c>
      <c r="D110" s="78">
        <f t="shared" si="9"/>
        <v>9.8764748639999986</v>
      </c>
      <c r="E110" s="78">
        <f>SUMIF('CHY rollback'!A:A,L110,'CHY rollback'!G:G)</f>
        <v>0</v>
      </c>
      <c r="F110" s="78">
        <f t="shared" si="10"/>
        <v>9.8764748690000008</v>
      </c>
      <c r="G110" s="89">
        <f t="shared" si="11"/>
        <v>10</v>
      </c>
      <c r="H110" s="78">
        <f t="shared" si="13"/>
        <v>0</v>
      </c>
      <c r="I110" s="78">
        <f>SUMIFS(TB!E:E,TB!H:H,M110,TB!F:F,"AUM")</f>
        <v>-15.131367648999998</v>
      </c>
      <c r="J110" s="78">
        <f t="shared" si="12"/>
        <v>2.0000037181944208E-2</v>
      </c>
      <c r="K110" s="76" t="str">
        <f>VLOOKUP(M110,'Scheme master'!D:L,9,0)</f>
        <v>Live</v>
      </c>
      <c r="L110" s="1" t="s">
        <v>544</v>
      </c>
      <c r="M110" s="1" t="s">
        <v>528</v>
      </c>
      <c r="N110" s="1" t="s">
        <v>545</v>
      </c>
      <c r="O110" s="2">
        <v>9876474.8639999982</v>
      </c>
      <c r="P110" s="2">
        <v>98764748.690000013</v>
      </c>
      <c r="Q110" s="2">
        <v>10.0000000050625</v>
      </c>
      <c r="R110" s="2">
        <v>151313676.50999999</v>
      </c>
      <c r="S110" s="2">
        <v>10</v>
      </c>
      <c r="T110" s="3">
        <v>44469</v>
      </c>
      <c r="U110" s="1">
        <v>0</v>
      </c>
      <c r="V110" s="1" t="s">
        <v>546</v>
      </c>
      <c r="W110" s="1">
        <v>139</v>
      </c>
      <c r="X110" s="1">
        <v>0</v>
      </c>
      <c r="Y110" s="1">
        <v>10</v>
      </c>
      <c r="Z110" s="1" t="s">
        <v>54</v>
      </c>
      <c r="AA110" s="2">
        <v>10</v>
      </c>
      <c r="AB110" s="2">
        <v>10</v>
      </c>
      <c r="AC110" s="2">
        <v>84309</v>
      </c>
      <c r="AD110" s="1" t="s">
        <v>531</v>
      </c>
      <c r="AE110" s="1" t="s">
        <v>547</v>
      </c>
      <c r="AF110" s="3">
        <v>44468</v>
      </c>
      <c r="AG110" s="2">
        <v>10</v>
      </c>
      <c r="AH110" s="2">
        <v>10.0000000091126</v>
      </c>
      <c r="AI110" s="2">
        <v>0</v>
      </c>
      <c r="AJ110" s="2">
        <v>0</v>
      </c>
      <c r="AK110" s="2">
        <v>0</v>
      </c>
      <c r="AL110" s="2">
        <v>-4.0500199999999996E-9</v>
      </c>
      <c r="AM110" s="2">
        <v>-4.0500198999999999E-8</v>
      </c>
      <c r="AN110" s="2">
        <v>0</v>
      </c>
      <c r="AO110" s="1" t="s">
        <v>533</v>
      </c>
      <c r="AP110" s="1" t="s">
        <v>534</v>
      </c>
      <c r="AQ110" s="1"/>
      <c r="AR110" s="1" t="s">
        <v>535</v>
      </c>
      <c r="AS110" s="1"/>
      <c r="AT110" s="1"/>
      <c r="AU110" s="1"/>
      <c r="AV110" s="173">
        <v>30</v>
      </c>
      <c r="AW110" s="173" t="s">
        <v>648</v>
      </c>
    </row>
    <row r="111" spans="1:49" x14ac:dyDescent="0.25">
      <c r="A111" s="75" t="str">
        <f t="shared" si="8"/>
        <v>LECHIDRG</v>
      </c>
      <c r="B111" s="75" t="str">
        <f>VLOOKUP(L111,'Scheme master'!A:M,13,0)</f>
        <v>RG</v>
      </c>
      <c r="C111" s="75">
        <f>VLOOKUP(M111,'Scheme master'!D:L,8,0)</f>
        <v>10</v>
      </c>
      <c r="D111" s="78">
        <f t="shared" si="9"/>
        <v>5.6869425189999996</v>
      </c>
      <c r="E111" s="78">
        <f>SUMIF('CHY rollback'!A:A,L111,'CHY rollback'!G:G)</f>
        <v>0</v>
      </c>
      <c r="F111" s="78">
        <f t="shared" si="10"/>
        <v>13.714520502000001</v>
      </c>
      <c r="G111" s="89">
        <f t="shared" si="11"/>
        <v>24.1158</v>
      </c>
      <c r="H111" s="78">
        <f t="shared" si="13"/>
        <v>0</v>
      </c>
      <c r="I111" s="78">
        <f>SUMIFS(TB!E:E,TB!H:H,M111,TB!F:F,"AUM")</f>
        <v>-14.712926929999997</v>
      </c>
      <c r="J111" s="78">
        <f t="shared" si="12"/>
        <v>3.5527136788005009E-8</v>
      </c>
      <c r="K111" s="76" t="str">
        <f>VLOOKUP(M111,'Scheme master'!D:L,9,0)</f>
        <v>Live</v>
      </c>
      <c r="L111" s="1" t="s">
        <v>329</v>
      </c>
      <c r="M111" s="1" t="s">
        <v>323</v>
      </c>
      <c r="N111" s="1" t="s">
        <v>36</v>
      </c>
      <c r="O111" s="2">
        <v>5686942.5189999994</v>
      </c>
      <c r="P111" s="2">
        <v>137145205.02000001</v>
      </c>
      <c r="Q111" s="2">
        <v>24.115806439365201</v>
      </c>
      <c r="R111" s="2">
        <v>147129269.29999998</v>
      </c>
      <c r="S111" s="2">
        <v>24.1158</v>
      </c>
      <c r="T111" s="3">
        <v>44469</v>
      </c>
      <c r="U111" s="1">
        <v>101271</v>
      </c>
      <c r="V111" s="1" t="s">
        <v>330</v>
      </c>
      <c r="W111" s="1">
        <v>35</v>
      </c>
      <c r="X111" s="1" t="s">
        <v>331</v>
      </c>
      <c r="Y111" s="1">
        <v>10</v>
      </c>
      <c r="Z111" s="1" t="s">
        <v>270</v>
      </c>
      <c r="AA111" s="2">
        <v>24.1158</v>
      </c>
      <c r="AB111" s="2">
        <v>24.1158</v>
      </c>
      <c r="AC111" s="2">
        <v>84354</v>
      </c>
      <c r="AD111" s="1" t="s">
        <v>326</v>
      </c>
      <c r="AE111" s="1" t="s">
        <v>73</v>
      </c>
      <c r="AF111" s="3">
        <v>44468</v>
      </c>
      <c r="AG111" s="2">
        <v>24.2</v>
      </c>
      <c r="AH111" s="2">
        <v>24.200001893525599</v>
      </c>
      <c r="AI111" s="2">
        <v>-8.4199999999999997E-2</v>
      </c>
      <c r="AJ111" s="2">
        <v>-0.34793388429752098</v>
      </c>
      <c r="AK111" s="2">
        <v>-126.99590000000001</v>
      </c>
      <c r="AL111" s="2">
        <v>-8.4195454160339994E-2</v>
      </c>
      <c r="AM111" s="2">
        <v>-0.34791507261354998</v>
      </c>
      <c r="AN111" s="2">
        <v>-126.989</v>
      </c>
      <c r="AO111" s="1" t="s">
        <v>326</v>
      </c>
      <c r="AP111" s="1" t="s">
        <v>327</v>
      </c>
      <c r="AQ111" s="1"/>
      <c r="AR111" s="1" t="s">
        <v>42</v>
      </c>
      <c r="AS111" s="1" t="s">
        <v>332</v>
      </c>
      <c r="AT111" s="1"/>
      <c r="AU111" s="1"/>
      <c r="AV111" s="173">
        <v>30</v>
      </c>
      <c r="AW111" s="173" t="s">
        <v>648</v>
      </c>
    </row>
    <row r="112" spans="1:49" x14ac:dyDescent="0.25">
      <c r="A112" s="75" t="str">
        <f t="shared" si="8"/>
        <v>LEINNFRD</v>
      </c>
      <c r="B112" s="75" t="str">
        <f>VLOOKUP(L112,'Scheme master'!A:M,13,0)</f>
        <v>RD</v>
      </c>
      <c r="C112" s="75">
        <f>VLOOKUP(M112,'Scheme master'!D:L,8,0)</f>
        <v>10</v>
      </c>
      <c r="D112" s="78">
        <f t="shared" si="9"/>
        <v>0.78725512899999994</v>
      </c>
      <c r="E112" s="78">
        <f>SUMIF('CHY rollback'!A:A,L112,'CHY rollback'!G:G)</f>
        <v>0</v>
      </c>
      <c r="F112" s="78">
        <f t="shared" si="10"/>
        <v>2.8146930910000001</v>
      </c>
      <c r="G112" s="89">
        <f t="shared" si="11"/>
        <v>35.753300000000003</v>
      </c>
      <c r="H112" s="78">
        <f t="shared" si="13"/>
        <v>0</v>
      </c>
      <c r="I112" s="78">
        <f>SUMIFS(TB!E:E,TB!H:H,M112,TB!F:F,"AUM")</f>
        <v>-50.425832189000019</v>
      </c>
      <c r="J112" s="78">
        <f t="shared" si="12"/>
        <v>-1.4210854715202004E-7</v>
      </c>
      <c r="K112" s="76" t="str">
        <f>VLOOKUP(M112,'Scheme master'!D:L,9,0)</f>
        <v>Live</v>
      </c>
      <c r="L112" s="1" t="s">
        <v>400</v>
      </c>
      <c r="M112" s="1" t="s">
        <v>390</v>
      </c>
      <c r="N112" s="1" t="s">
        <v>35</v>
      </c>
      <c r="O112" s="2">
        <v>787255.12899999996</v>
      </c>
      <c r="P112" s="2">
        <v>28146930.91</v>
      </c>
      <c r="Q112" s="2">
        <v>35.753251866079601</v>
      </c>
      <c r="R112" s="2">
        <v>504258321.88999999</v>
      </c>
      <c r="S112" s="2">
        <v>35.753300000000003</v>
      </c>
      <c r="T112" s="3">
        <v>44469</v>
      </c>
      <c r="U112" s="1">
        <v>101200</v>
      </c>
      <c r="V112" s="1" t="s">
        <v>401</v>
      </c>
      <c r="W112" s="1">
        <v>38</v>
      </c>
      <c r="X112" s="1" t="s">
        <v>402</v>
      </c>
      <c r="Y112" s="1">
        <v>10</v>
      </c>
      <c r="Z112" s="1" t="s">
        <v>270</v>
      </c>
      <c r="AA112" s="2">
        <v>35.753300000000003</v>
      </c>
      <c r="AB112" s="2">
        <v>35.395800000000001</v>
      </c>
      <c r="AC112" s="2">
        <v>84360</v>
      </c>
      <c r="AD112" s="1" t="s">
        <v>393</v>
      </c>
      <c r="AE112" s="1" t="s">
        <v>1700</v>
      </c>
      <c r="AF112" s="3">
        <v>44468</v>
      </c>
      <c r="AG112" s="2">
        <v>35.942900000000002</v>
      </c>
      <c r="AH112" s="2">
        <v>35.9428501151272</v>
      </c>
      <c r="AI112" s="2">
        <v>-0.18959999999999999</v>
      </c>
      <c r="AJ112" s="2">
        <v>-0.52750334558424605</v>
      </c>
      <c r="AK112" s="2">
        <v>-192.53870000000001</v>
      </c>
      <c r="AL112" s="2">
        <v>-0.18959824904761</v>
      </c>
      <c r="AM112" s="2">
        <v>-0.52749920621295998</v>
      </c>
      <c r="AN112" s="2">
        <v>-192.53720000000001</v>
      </c>
      <c r="AO112" s="1" t="s">
        <v>393</v>
      </c>
      <c r="AP112" s="1" t="s">
        <v>394</v>
      </c>
      <c r="AQ112" s="1"/>
      <c r="AR112" s="1" t="s">
        <v>42</v>
      </c>
      <c r="AS112" s="1" t="s">
        <v>403</v>
      </c>
      <c r="AT112" s="1"/>
      <c r="AU112" s="1"/>
      <c r="AV112" s="173">
        <v>30</v>
      </c>
      <c r="AW112" s="173" t="s">
        <v>648</v>
      </c>
    </row>
    <row r="113" spans="1:49" x14ac:dyDescent="0.25">
      <c r="A113" s="75" t="str">
        <f t="shared" si="8"/>
        <v>LEINNFRG</v>
      </c>
      <c r="B113" s="75" t="str">
        <f>VLOOKUP(L113,'Scheme master'!A:M,13,0)</f>
        <v>RG</v>
      </c>
      <c r="C113" s="75">
        <f>VLOOKUP(M113,'Scheme master'!D:L,8,0)</f>
        <v>10</v>
      </c>
      <c r="D113" s="78">
        <f t="shared" si="9"/>
        <v>2.5768446370000002</v>
      </c>
      <c r="E113" s="78">
        <f>SUMIF('CHY rollback'!A:A,L113,'CHY rollback'!G:G)</f>
        <v>0</v>
      </c>
      <c r="F113" s="78">
        <f t="shared" si="10"/>
        <v>24.974786972</v>
      </c>
      <c r="G113" s="89">
        <f t="shared" si="11"/>
        <v>96.92</v>
      </c>
      <c r="H113" s="78">
        <f t="shared" si="13"/>
        <v>0</v>
      </c>
      <c r="I113" s="78">
        <f>SUMIFS(TB!E:E,TB!H:H,M113,TB!F:F,"AUM")</f>
        <v>-50.425832189000019</v>
      </c>
      <c r="J113" s="78">
        <f t="shared" si="12"/>
        <v>-1.4210854715202004E-7</v>
      </c>
      <c r="K113" s="76" t="str">
        <f>VLOOKUP(M113,'Scheme master'!D:L,9,0)</f>
        <v>Live</v>
      </c>
      <c r="L113" s="1" t="s">
        <v>404</v>
      </c>
      <c r="M113" s="1" t="s">
        <v>390</v>
      </c>
      <c r="N113" s="1" t="s">
        <v>36</v>
      </c>
      <c r="O113" s="2">
        <v>2576844.6370000001</v>
      </c>
      <c r="P113" s="2">
        <v>249747869.72</v>
      </c>
      <c r="Q113" s="2">
        <v>96.920033957018092</v>
      </c>
      <c r="R113" s="2">
        <v>504258321.88999999</v>
      </c>
      <c r="S113" s="2">
        <v>96.92</v>
      </c>
      <c r="T113" s="3">
        <v>44469</v>
      </c>
      <c r="U113" s="1">
        <v>101201</v>
      </c>
      <c r="V113" s="1" t="s">
        <v>405</v>
      </c>
      <c r="W113" s="1">
        <v>38</v>
      </c>
      <c r="X113" s="1" t="s">
        <v>406</v>
      </c>
      <c r="Y113" s="1">
        <v>10</v>
      </c>
      <c r="Z113" s="1" t="s">
        <v>270</v>
      </c>
      <c r="AA113" s="2">
        <v>96.92</v>
      </c>
      <c r="AB113" s="2">
        <v>95.950800000000001</v>
      </c>
      <c r="AC113" s="2">
        <v>84361</v>
      </c>
      <c r="AD113" s="1" t="s">
        <v>393</v>
      </c>
      <c r="AE113" s="1" t="s">
        <v>73</v>
      </c>
      <c r="AF113" s="3">
        <v>44468</v>
      </c>
      <c r="AG113" s="2">
        <v>97.433999999999997</v>
      </c>
      <c r="AH113" s="2">
        <v>97.434009353227097</v>
      </c>
      <c r="AI113" s="2">
        <v>-0.51400000000000001</v>
      </c>
      <c r="AJ113" s="2">
        <v>-0.52753658887041499</v>
      </c>
      <c r="AK113" s="2">
        <v>-192.55090000000001</v>
      </c>
      <c r="AL113" s="2">
        <v>-0.51397539620901</v>
      </c>
      <c r="AM113" s="2">
        <v>-0.52751128648077805</v>
      </c>
      <c r="AN113" s="2">
        <v>-192.54159999999999</v>
      </c>
      <c r="AO113" s="1" t="s">
        <v>393</v>
      </c>
      <c r="AP113" s="1" t="s">
        <v>394</v>
      </c>
      <c r="AQ113" s="1"/>
      <c r="AR113" s="1" t="s">
        <v>42</v>
      </c>
      <c r="AS113" s="1" t="s">
        <v>407</v>
      </c>
      <c r="AT113" s="1"/>
      <c r="AU113" s="1"/>
      <c r="AV113" s="173">
        <v>30</v>
      </c>
      <c r="AW113" s="173" t="s">
        <v>648</v>
      </c>
    </row>
    <row r="114" spans="1:49" x14ac:dyDescent="0.25">
      <c r="A114" s="75" t="str">
        <f t="shared" si="8"/>
        <v>LETAXPRG</v>
      </c>
      <c r="B114" s="75" t="str">
        <f>VLOOKUP(L114,'Scheme master'!A:M,13,0)</f>
        <v>RG</v>
      </c>
      <c r="C114" s="75">
        <f>VLOOKUP(M114,'Scheme master'!D:L,8,0)</f>
        <v>10</v>
      </c>
      <c r="D114" s="78">
        <f t="shared" si="9"/>
        <v>34.337709074999999</v>
      </c>
      <c r="E114" s="78">
        <f>SUMIF('CHY rollback'!A:A,L114,'CHY rollback'!G:G)</f>
        <v>0</v>
      </c>
      <c r="F114" s="78">
        <f t="shared" si="10"/>
        <v>345.48762004999998</v>
      </c>
      <c r="G114" s="89">
        <f t="shared" si="11"/>
        <v>100.6146</v>
      </c>
      <c r="H114" s="78">
        <f t="shared" si="13"/>
        <v>0</v>
      </c>
      <c r="I114" s="78">
        <f>SUMIFS(TB!E:E,TB!H:H,M114,TB!F:F,"AUM")</f>
        <v>-410.87053216999999</v>
      </c>
      <c r="J114" s="78">
        <f t="shared" si="12"/>
        <v>0</v>
      </c>
      <c r="K114" s="76" t="str">
        <f>VLOOKUP(M114,'Scheme master'!D:L,9,0)</f>
        <v>Live</v>
      </c>
      <c r="L114" s="1" t="s">
        <v>469</v>
      </c>
      <c r="M114" s="1" t="s">
        <v>455</v>
      </c>
      <c r="N114" s="1" t="s">
        <v>36</v>
      </c>
      <c r="O114" s="2">
        <v>34337709.075000003</v>
      </c>
      <c r="P114" s="2">
        <v>3454876200.5</v>
      </c>
      <c r="Q114" s="2">
        <v>100.614638936858</v>
      </c>
      <c r="R114" s="2">
        <v>4108705321.7000003</v>
      </c>
      <c r="S114" s="2">
        <v>100.6146</v>
      </c>
      <c r="T114" s="3">
        <v>44469</v>
      </c>
      <c r="U114" s="1">
        <v>100865</v>
      </c>
      <c r="V114" s="1" t="s">
        <v>470</v>
      </c>
      <c r="W114" s="1">
        <v>28</v>
      </c>
      <c r="X114" s="1" t="s">
        <v>471</v>
      </c>
      <c r="Y114" s="1">
        <v>10</v>
      </c>
      <c r="Z114" s="1" t="s">
        <v>270</v>
      </c>
      <c r="AA114" s="2">
        <v>100.6146</v>
      </c>
      <c r="AB114" s="2">
        <v>100.6146</v>
      </c>
      <c r="AC114" s="2">
        <v>84347</v>
      </c>
      <c r="AD114" s="1" t="s">
        <v>458</v>
      </c>
      <c r="AE114" s="1" t="s">
        <v>73</v>
      </c>
      <c r="AF114" s="3">
        <v>44468</v>
      </c>
      <c r="AG114" s="2">
        <v>100.7473</v>
      </c>
      <c r="AH114" s="2">
        <v>100.74729401949901</v>
      </c>
      <c r="AI114" s="2">
        <v>-0.13270000000000001</v>
      </c>
      <c r="AJ114" s="2">
        <v>-0.13171568865865399</v>
      </c>
      <c r="AK114" s="2">
        <v>-48.0762</v>
      </c>
      <c r="AL114" s="2">
        <v>-0.13265508264087</v>
      </c>
      <c r="AM114" s="2">
        <v>-0.13167111229329401</v>
      </c>
      <c r="AN114" s="2">
        <v>-48.06</v>
      </c>
      <c r="AO114" s="1" t="s">
        <v>458</v>
      </c>
      <c r="AP114" s="1" t="s">
        <v>459</v>
      </c>
      <c r="AQ114" s="1"/>
      <c r="AR114" s="1" t="s">
        <v>42</v>
      </c>
      <c r="AS114" s="1" t="s">
        <v>472</v>
      </c>
      <c r="AT114" s="1"/>
      <c r="AU114" s="1"/>
      <c r="AV114" s="173">
        <v>30</v>
      </c>
      <c r="AW114" s="173" t="s">
        <v>648</v>
      </c>
    </row>
    <row r="115" spans="1:49" x14ac:dyDescent="0.25">
      <c r="A115" s="75" t="str">
        <f t="shared" si="8"/>
        <v>LETF50RG</v>
      </c>
      <c r="B115" s="75" t="str">
        <f>VLOOKUP(L115,'Scheme master'!A:M,13,0)</f>
        <v>RG</v>
      </c>
      <c r="C115" s="75">
        <f>VLOOKUP(M115,'Scheme master'!D:L,8,0)</f>
        <v>10</v>
      </c>
      <c r="D115" s="78">
        <f t="shared" si="9"/>
        <v>34.485671000000004</v>
      </c>
      <c r="E115" s="78">
        <f>SUMIF('CHY rollback'!A:A,L115,'CHY rollback'!G:G)</f>
        <v>0</v>
      </c>
      <c r="F115" s="78">
        <f t="shared" si="10"/>
        <v>646.526105121</v>
      </c>
      <c r="G115" s="89">
        <f t="shared" si="11"/>
        <v>187.47669999999999</v>
      </c>
      <c r="H115" s="78">
        <f t="shared" si="13"/>
        <v>0</v>
      </c>
      <c r="I115" s="78">
        <f>SUMIFS(TB!E:E,TB!H:H,M115,TB!F:F,"AUM")</f>
        <v>-646.526105121</v>
      </c>
      <c r="J115" s="78">
        <f t="shared" si="12"/>
        <v>0</v>
      </c>
      <c r="K115" s="76" t="str">
        <f>VLOOKUP(M115,'Scheme master'!D:L,9,0)</f>
        <v>Live</v>
      </c>
      <c r="L115" s="1" t="s">
        <v>473</v>
      </c>
      <c r="M115" s="1" t="s">
        <v>474</v>
      </c>
      <c r="N115" s="1" t="s">
        <v>26</v>
      </c>
      <c r="O115" s="2">
        <v>34485671</v>
      </c>
      <c r="P115" s="2">
        <v>6465261051.21</v>
      </c>
      <c r="Q115" s="2">
        <v>187.47673638741099</v>
      </c>
      <c r="R115" s="2">
        <v>6465261051.21</v>
      </c>
      <c r="S115" s="2">
        <v>187.47669999999999</v>
      </c>
      <c r="T115" s="3">
        <v>44469</v>
      </c>
      <c r="U115" s="1">
        <v>135607</v>
      </c>
      <c r="V115" s="1" t="s">
        <v>475</v>
      </c>
      <c r="W115" s="1">
        <v>175</v>
      </c>
      <c r="X115" s="1" t="s">
        <v>476</v>
      </c>
      <c r="Y115" s="1">
        <v>10</v>
      </c>
      <c r="Z115" s="1" t="s">
        <v>270</v>
      </c>
      <c r="AA115" s="2">
        <v>187.47669999999999</v>
      </c>
      <c r="AB115" s="2">
        <v>187.47669999999999</v>
      </c>
      <c r="AC115" s="2">
        <v>84343</v>
      </c>
      <c r="AD115" s="1" t="s">
        <v>477</v>
      </c>
      <c r="AE115" s="1" t="s">
        <v>14</v>
      </c>
      <c r="AF115" s="3">
        <v>44468</v>
      </c>
      <c r="AG115" s="2">
        <v>188.4675</v>
      </c>
      <c r="AH115" s="2">
        <v>188.46745541213301</v>
      </c>
      <c r="AI115" s="2">
        <v>-0.99080000000000001</v>
      </c>
      <c r="AJ115" s="2">
        <v>-0.52571398251687995</v>
      </c>
      <c r="AK115" s="2">
        <v>-191.88560000000001</v>
      </c>
      <c r="AL115" s="2">
        <v>-0.99071902472189</v>
      </c>
      <c r="AM115" s="2">
        <v>-0.525671141765789</v>
      </c>
      <c r="AN115" s="2">
        <v>-191.87</v>
      </c>
      <c r="AO115" s="1" t="s">
        <v>477</v>
      </c>
      <c r="AP115" s="1" t="s">
        <v>478</v>
      </c>
      <c r="AQ115" s="1"/>
      <c r="AR115" s="1" t="s">
        <v>97</v>
      </c>
      <c r="AS115" s="1" t="s">
        <v>479</v>
      </c>
      <c r="AT115" s="1">
        <v>539480</v>
      </c>
      <c r="AU115" s="1" t="s">
        <v>480</v>
      </c>
      <c r="AV115" s="173">
        <v>30</v>
      </c>
      <c r="AW115" s="173" t="s">
        <v>648</v>
      </c>
    </row>
  </sheetData>
  <autoFilter ref="A2:AW115" xr:uid="{467191B9-B180-4032-A924-C001635E3852}"/>
  <conditionalFormatting sqref="L2">
    <cfRule type="colorScale" priority="1">
      <colorScale>
        <cfvo type="min"/>
        <cfvo type="max"/>
        <color rgb="FFFF7128"/>
        <color rgb="FFFFEF9C"/>
      </colorScale>
    </cfRule>
  </conditionalFormatting>
  <pageMargins left="0.7" right="0.7" top="0.75" bottom="0.75" header="0.3" footer="0.3"/>
  <pageSetup orientation="portrait" r:id="rId1"/>
  <headerFooter>
    <oddHeader>&amp;L&amp;"Arial"&amp;9&amp;K0078D7INTERNAL&amp;1#</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65A8D-CBB9-4F67-9D2B-57B7ACAF18C3}">
  <dimension ref="A1:T439"/>
  <sheetViews>
    <sheetView zoomScaleNormal="100" workbookViewId="0">
      <pane ySplit="1" topLeftCell="A416" activePane="bottomLeft" state="frozen"/>
      <selection activeCell="A4" sqref="A4"/>
      <selection pane="bottomLeft" activeCell="A4" sqref="A4"/>
    </sheetView>
  </sheetViews>
  <sheetFormatPr defaultColWidth="8.7109375" defaultRowHeight="12.75" x14ac:dyDescent="0.25"/>
  <cols>
    <col min="1" max="1" width="10.42578125" style="75" bestFit="1" customWidth="1"/>
    <col min="2" max="2" width="8.7109375" style="68" bestFit="1" customWidth="1"/>
    <col min="3" max="3" width="10.7109375" style="68" bestFit="1" customWidth="1"/>
    <col min="4" max="4" width="11.28515625" style="68" bestFit="1" customWidth="1"/>
    <col min="5" max="5" width="12.7109375" style="68" bestFit="1" customWidth="1"/>
    <col min="6" max="6" width="10" style="68" bestFit="1" customWidth="1"/>
    <col min="7" max="7" width="13.28515625" style="68" bestFit="1" customWidth="1"/>
    <col min="8" max="8" width="15.28515625" style="68" bestFit="1" customWidth="1"/>
    <col min="9" max="9" width="9" style="68" bestFit="1" customWidth="1"/>
    <col min="10" max="10" width="9.28515625" style="68" bestFit="1" customWidth="1"/>
    <col min="11" max="12" width="8.28515625" style="68" bestFit="1" customWidth="1"/>
    <col min="13" max="13" width="7.85546875" style="68" bestFit="1" customWidth="1"/>
    <col min="14" max="14" width="10.42578125" style="68" bestFit="1" customWidth="1"/>
    <col min="15" max="16" width="10.7109375" style="68" bestFit="1" customWidth="1"/>
    <col min="17" max="18" width="9.28515625" style="68" bestFit="1" customWidth="1"/>
    <col min="19" max="19" width="8.5703125" style="68" bestFit="1" customWidth="1"/>
    <col min="20" max="20" width="9" style="68" bestFit="1" customWidth="1"/>
    <col min="21" max="16384" width="8.7109375" style="68"/>
  </cols>
  <sheetData>
    <row r="1" spans="1:20" x14ac:dyDescent="0.25">
      <c r="A1" s="66" t="s">
        <v>582</v>
      </c>
      <c r="B1" s="67" t="s">
        <v>1246</v>
      </c>
      <c r="C1" s="67" t="s">
        <v>1247</v>
      </c>
      <c r="D1" s="67" t="s">
        <v>1248</v>
      </c>
      <c r="E1" s="68" t="s">
        <v>1249</v>
      </c>
      <c r="F1" s="69" t="s">
        <v>1250</v>
      </c>
      <c r="G1" s="70" t="s">
        <v>1251</v>
      </c>
      <c r="H1" s="71" t="s">
        <v>1252</v>
      </c>
      <c r="I1" s="71" t="s">
        <v>1253</v>
      </c>
      <c r="J1" s="71" t="s">
        <v>1254</v>
      </c>
      <c r="K1" s="71" t="s">
        <v>1255</v>
      </c>
      <c r="L1" s="71" t="s">
        <v>1256</v>
      </c>
      <c r="M1" s="71" t="s">
        <v>1257</v>
      </c>
      <c r="N1" s="71" t="s">
        <v>1259</v>
      </c>
      <c r="O1" s="71" t="s">
        <v>1264</v>
      </c>
      <c r="P1" s="68" t="s">
        <v>1258</v>
      </c>
      <c r="Q1" s="71" t="s">
        <v>1261</v>
      </c>
      <c r="R1" s="71" t="s">
        <v>1262</v>
      </c>
      <c r="S1" s="71" t="s">
        <v>1263</v>
      </c>
      <c r="T1" s="71" t="s">
        <v>1260</v>
      </c>
    </row>
    <row r="2" spans="1:20" x14ac:dyDescent="0.25">
      <c r="A2" s="72" t="e">
        <f>INDEX('Scheme master'!A:A,MATCH(B2&amp;C2,'Scheme master'!B:B,0),0)</f>
        <v>#N/A</v>
      </c>
      <c r="B2" s="67"/>
      <c r="C2" s="67"/>
      <c r="D2" s="67"/>
      <c r="E2" s="73"/>
      <c r="F2" s="69"/>
      <c r="G2" s="70"/>
      <c r="H2" s="71"/>
      <c r="I2" s="71"/>
      <c r="J2" s="71"/>
      <c r="K2" s="71"/>
      <c r="L2" s="71"/>
      <c r="M2" s="71"/>
      <c r="N2" s="71"/>
      <c r="O2" s="71"/>
      <c r="P2" s="74"/>
      <c r="Q2" s="71"/>
      <c r="R2" s="71"/>
      <c r="S2" s="71"/>
      <c r="T2" s="71"/>
    </row>
    <row r="3" spans="1:20" x14ac:dyDescent="0.25">
      <c r="A3" s="72" t="e">
        <f>INDEX('Scheme master'!A:A,MATCH(B3&amp;C3,'Scheme master'!B:B,0),0)</f>
        <v>#N/A</v>
      </c>
      <c r="B3" s="67"/>
      <c r="C3" s="67"/>
      <c r="D3" s="67"/>
      <c r="E3" s="73"/>
      <c r="F3" s="69"/>
      <c r="G3" s="70"/>
      <c r="H3" s="71"/>
      <c r="I3" s="71"/>
      <c r="J3" s="71"/>
      <c r="K3" s="71"/>
      <c r="L3" s="71"/>
      <c r="M3" s="71"/>
      <c r="N3" s="71"/>
      <c r="O3" s="71"/>
      <c r="P3" s="74"/>
      <c r="Q3" s="71"/>
      <c r="R3" s="71"/>
      <c r="S3" s="71"/>
      <c r="T3" s="71"/>
    </row>
    <row r="4" spans="1:20" x14ac:dyDescent="0.25">
      <c r="A4" s="72" t="e">
        <f>INDEX('Scheme master'!A:A,MATCH(B4&amp;C4,'Scheme master'!B:B,0),0)</f>
        <v>#N/A</v>
      </c>
      <c r="B4" s="67"/>
      <c r="C4" s="67"/>
      <c r="D4" s="67"/>
      <c r="E4" s="73"/>
      <c r="F4" s="69"/>
      <c r="G4" s="70"/>
      <c r="H4" s="71"/>
      <c r="I4" s="71"/>
      <c r="J4" s="71"/>
      <c r="K4" s="71"/>
      <c r="L4" s="71"/>
      <c r="M4" s="71"/>
      <c r="N4" s="71"/>
      <c r="O4" s="71"/>
      <c r="P4" s="74"/>
      <c r="Q4" s="71"/>
      <c r="R4" s="71"/>
      <c r="S4" s="71"/>
      <c r="T4" s="71"/>
    </row>
    <row r="5" spans="1:20" x14ac:dyDescent="0.25">
      <c r="A5" s="72" t="e">
        <f>INDEX('Scheme master'!A:A,MATCH(B5&amp;C5,'Scheme master'!B:B,0),0)</f>
        <v>#N/A</v>
      </c>
      <c r="B5" s="67"/>
      <c r="C5" s="67"/>
      <c r="D5" s="67"/>
      <c r="E5" s="73"/>
      <c r="F5" s="69"/>
      <c r="G5" s="70"/>
      <c r="H5" s="71"/>
      <c r="I5" s="71"/>
      <c r="J5" s="71"/>
      <c r="K5" s="71"/>
      <c r="L5" s="71"/>
      <c r="M5" s="71"/>
      <c r="N5" s="71"/>
      <c r="O5" s="71"/>
      <c r="P5" s="74"/>
      <c r="Q5" s="71"/>
      <c r="R5" s="71"/>
      <c r="S5" s="71"/>
      <c r="T5" s="71"/>
    </row>
    <row r="6" spans="1:20" x14ac:dyDescent="0.25">
      <c r="A6" s="72" t="e">
        <f>INDEX('Scheme master'!A:A,MATCH(B6&amp;C6,'Scheme master'!B:B,0),0)</f>
        <v>#N/A</v>
      </c>
      <c r="B6" s="67"/>
      <c r="C6" s="67"/>
      <c r="D6" s="67"/>
      <c r="E6" s="73"/>
      <c r="F6" s="69"/>
      <c r="G6" s="70"/>
      <c r="H6" s="71"/>
      <c r="I6" s="71"/>
      <c r="J6" s="71"/>
      <c r="K6" s="71"/>
      <c r="L6" s="71"/>
      <c r="M6" s="71"/>
      <c r="N6" s="71"/>
      <c r="O6" s="71"/>
      <c r="P6" s="74"/>
      <c r="Q6" s="71"/>
      <c r="R6" s="71"/>
      <c r="S6" s="71"/>
      <c r="T6" s="71"/>
    </row>
    <row r="7" spans="1:20" x14ac:dyDescent="0.25">
      <c r="A7" s="72" t="e">
        <f>INDEX('Scheme master'!A:A,MATCH(B7&amp;C7,'Scheme master'!B:B,0),0)</f>
        <v>#N/A</v>
      </c>
      <c r="B7" s="67"/>
      <c r="C7" s="67"/>
      <c r="D7" s="67"/>
      <c r="E7" s="73"/>
      <c r="F7" s="69"/>
      <c r="G7" s="70"/>
      <c r="H7" s="71"/>
      <c r="I7" s="71"/>
      <c r="J7" s="71"/>
      <c r="K7" s="71"/>
      <c r="L7" s="71"/>
      <c r="M7" s="71"/>
      <c r="N7" s="71"/>
      <c r="O7" s="71"/>
      <c r="P7" s="74"/>
      <c r="Q7" s="71"/>
      <c r="R7" s="71"/>
      <c r="S7" s="71"/>
      <c r="T7" s="71"/>
    </row>
    <row r="8" spans="1:20" x14ac:dyDescent="0.25">
      <c r="A8" s="72" t="e">
        <f>INDEX('Scheme master'!A:A,MATCH(B8&amp;C8,'Scheme master'!B:B,0),0)</f>
        <v>#N/A</v>
      </c>
      <c r="B8" s="67"/>
      <c r="C8" s="67"/>
      <c r="D8" s="67"/>
      <c r="E8" s="73"/>
      <c r="F8" s="69"/>
      <c r="G8" s="70"/>
      <c r="H8" s="71"/>
      <c r="I8" s="71"/>
      <c r="J8" s="71"/>
      <c r="K8" s="71"/>
      <c r="L8" s="71"/>
      <c r="M8" s="71"/>
      <c r="N8" s="71"/>
      <c r="O8" s="71"/>
      <c r="P8" s="74"/>
      <c r="Q8" s="71"/>
      <c r="R8" s="71"/>
      <c r="S8" s="71"/>
      <c r="T8" s="71"/>
    </row>
    <row r="9" spans="1:20" x14ac:dyDescent="0.25">
      <c r="A9" s="72" t="e">
        <f>INDEX('Scheme master'!A:A,MATCH(B9&amp;C9,'Scheme master'!B:B,0),0)</f>
        <v>#N/A</v>
      </c>
      <c r="B9" s="67"/>
      <c r="C9" s="67"/>
      <c r="D9" s="67"/>
      <c r="E9" s="73"/>
      <c r="F9" s="69"/>
      <c r="G9" s="70"/>
      <c r="H9" s="71"/>
      <c r="I9" s="71"/>
      <c r="J9" s="71"/>
      <c r="K9" s="71"/>
      <c r="L9" s="71"/>
      <c r="M9" s="71"/>
      <c r="N9" s="71"/>
      <c r="O9" s="71"/>
      <c r="P9" s="74"/>
      <c r="Q9" s="71"/>
      <c r="R9" s="71"/>
      <c r="S9" s="71"/>
      <c r="T9" s="71"/>
    </row>
    <row r="10" spans="1:20" x14ac:dyDescent="0.25">
      <c r="A10" s="72" t="e">
        <f>INDEX('Scheme master'!A:A,MATCH(B10&amp;C10,'Scheme master'!B:B,0),0)</f>
        <v>#N/A</v>
      </c>
      <c r="B10" s="67"/>
      <c r="C10" s="67"/>
      <c r="D10" s="67"/>
      <c r="E10" s="73"/>
      <c r="F10" s="69"/>
      <c r="G10" s="70"/>
      <c r="H10" s="71"/>
      <c r="I10" s="71"/>
      <c r="J10" s="71"/>
      <c r="K10" s="71"/>
      <c r="L10" s="71"/>
      <c r="M10" s="71"/>
      <c r="N10" s="71"/>
      <c r="O10" s="71"/>
      <c r="P10" s="74"/>
      <c r="Q10" s="71"/>
      <c r="R10" s="71"/>
      <c r="S10" s="71"/>
      <c r="T10" s="71"/>
    </row>
    <row r="11" spans="1:20" x14ac:dyDescent="0.25">
      <c r="A11" s="72" t="e">
        <f>INDEX('Scheme master'!A:A,MATCH(B11&amp;C11,'Scheme master'!B:B,0),0)</f>
        <v>#N/A</v>
      </c>
      <c r="B11" s="67"/>
      <c r="C11" s="67"/>
      <c r="D11" s="67"/>
      <c r="E11" s="73"/>
      <c r="F11" s="69"/>
      <c r="G11" s="70"/>
      <c r="H11" s="71"/>
      <c r="I11" s="71"/>
      <c r="J11" s="71"/>
      <c r="K11" s="71"/>
      <c r="L11" s="71"/>
      <c r="M11" s="71"/>
      <c r="N11" s="71"/>
      <c r="O11" s="71"/>
      <c r="P11" s="74"/>
      <c r="Q11" s="71"/>
      <c r="R11" s="71"/>
      <c r="S11" s="71"/>
      <c r="T11" s="71"/>
    </row>
    <row r="12" spans="1:20" x14ac:dyDescent="0.25">
      <c r="A12" s="72" t="e">
        <f>INDEX('Scheme master'!A:A,MATCH(B12&amp;C12,'Scheme master'!B:B,0),0)</f>
        <v>#N/A</v>
      </c>
      <c r="B12" s="67"/>
      <c r="C12" s="67"/>
      <c r="D12" s="67"/>
      <c r="E12" s="73"/>
      <c r="F12" s="69"/>
      <c r="G12" s="70"/>
      <c r="H12" s="71"/>
      <c r="I12" s="71"/>
      <c r="J12" s="71"/>
      <c r="K12" s="71"/>
      <c r="L12" s="71"/>
      <c r="M12" s="71"/>
      <c r="N12" s="71"/>
      <c r="O12" s="71"/>
      <c r="P12" s="74"/>
      <c r="Q12" s="71"/>
      <c r="R12" s="71"/>
      <c r="S12" s="71"/>
      <c r="T12" s="71"/>
    </row>
    <row r="13" spans="1:20" x14ac:dyDescent="0.25">
      <c r="A13" s="72" t="e">
        <f>INDEX('Scheme master'!A:A,MATCH(B13&amp;C13,'Scheme master'!B:B,0),0)</f>
        <v>#N/A</v>
      </c>
      <c r="B13" s="67"/>
      <c r="C13" s="67"/>
      <c r="D13" s="67"/>
      <c r="E13" s="73"/>
      <c r="F13" s="69"/>
      <c r="G13" s="70"/>
      <c r="H13" s="71"/>
      <c r="I13" s="71"/>
      <c r="J13" s="71"/>
      <c r="K13" s="71"/>
      <c r="L13" s="71"/>
      <c r="M13" s="71"/>
      <c r="N13" s="71"/>
      <c r="O13" s="71"/>
      <c r="P13" s="74"/>
      <c r="Q13" s="71"/>
      <c r="R13" s="71"/>
      <c r="S13" s="71"/>
      <c r="T13" s="71"/>
    </row>
    <row r="14" spans="1:20" x14ac:dyDescent="0.25">
      <c r="A14" s="72" t="e">
        <f>INDEX('Scheme master'!A:A,MATCH(B14&amp;C14,'Scheme master'!B:B,0),0)</f>
        <v>#N/A</v>
      </c>
      <c r="B14" s="67"/>
      <c r="C14" s="67"/>
      <c r="D14" s="67"/>
      <c r="E14" s="73"/>
      <c r="F14" s="69"/>
      <c r="G14" s="70"/>
      <c r="H14" s="71"/>
      <c r="I14" s="71"/>
      <c r="J14" s="71"/>
      <c r="K14" s="71"/>
      <c r="L14" s="71"/>
      <c r="M14" s="71"/>
      <c r="N14" s="71"/>
      <c r="O14" s="71"/>
      <c r="P14" s="74"/>
      <c r="Q14" s="71"/>
      <c r="R14" s="71"/>
      <c r="S14" s="71"/>
      <c r="T14" s="71"/>
    </row>
    <row r="15" spans="1:20" x14ac:dyDescent="0.25">
      <c r="A15" s="72" t="e">
        <f>INDEX('Scheme master'!A:A,MATCH(B15&amp;C15,'Scheme master'!B:B,0),0)</f>
        <v>#N/A</v>
      </c>
      <c r="B15" s="67"/>
      <c r="C15" s="67"/>
      <c r="D15" s="67"/>
      <c r="E15" s="73"/>
      <c r="F15" s="69"/>
      <c r="G15" s="70"/>
      <c r="H15" s="71"/>
      <c r="I15" s="71"/>
      <c r="J15" s="71"/>
      <c r="K15" s="71"/>
      <c r="L15" s="71"/>
      <c r="M15" s="71"/>
      <c r="N15" s="71"/>
      <c r="O15" s="71"/>
      <c r="P15" s="74"/>
      <c r="Q15" s="71"/>
      <c r="R15" s="71"/>
      <c r="S15" s="71"/>
      <c r="T15" s="71"/>
    </row>
    <row r="16" spans="1:20" x14ac:dyDescent="0.25">
      <c r="A16" s="72" t="e">
        <f>INDEX('Scheme master'!A:A,MATCH(B16&amp;C16,'Scheme master'!B:B,0),0)</f>
        <v>#N/A</v>
      </c>
      <c r="B16" s="67"/>
      <c r="C16" s="67"/>
      <c r="D16" s="67"/>
      <c r="E16" s="73"/>
      <c r="F16" s="69"/>
      <c r="G16" s="70"/>
      <c r="H16" s="71"/>
      <c r="I16" s="71"/>
      <c r="J16" s="71"/>
      <c r="K16" s="71"/>
      <c r="L16" s="71"/>
      <c r="M16" s="71"/>
      <c r="N16" s="71"/>
      <c r="O16" s="71"/>
      <c r="P16" s="74"/>
      <c r="Q16" s="71"/>
      <c r="R16" s="71"/>
      <c r="S16" s="71"/>
      <c r="T16" s="71"/>
    </row>
    <row r="17" spans="1:20" x14ac:dyDescent="0.25">
      <c r="A17" s="72" t="e">
        <f>INDEX('Scheme master'!A:A,MATCH(B17&amp;C17,'Scheme master'!B:B,0),0)</f>
        <v>#N/A</v>
      </c>
      <c r="B17" s="67"/>
      <c r="C17" s="67"/>
      <c r="D17" s="67"/>
      <c r="E17" s="73"/>
      <c r="F17" s="69"/>
      <c r="G17" s="70"/>
      <c r="H17" s="71"/>
      <c r="I17" s="71"/>
      <c r="J17" s="71"/>
      <c r="K17" s="71"/>
      <c r="L17" s="71"/>
      <c r="M17" s="71"/>
      <c r="N17" s="71"/>
      <c r="O17" s="71"/>
      <c r="P17" s="74"/>
      <c r="Q17" s="71"/>
      <c r="R17" s="71"/>
      <c r="S17" s="71"/>
      <c r="T17" s="71"/>
    </row>
    <row r="18" spans="1:20" x14ac:dyDescent="0.25">
      <c r="A18" s="72" t="e">
        <f>INDEX('Scheme master'!A:A,MATCH(B18&amp;C18,'Scheme master'!B:B,0),0)</f>
        <v>#N/A</v>
      </c>
      <c r="B18" s="67"/>
      <c r="C18" s="67"/>
      <c r="D18" s="67"/>
      <c r="E18" s="73"/>
      <c r="F18" s="69"/>
      <c r="G18" s="70"/>
      <c r="H18" s="71"/>
      <c r="I18" s="71"/>
      <c r="J18" s="71"/>
      <c r="K18" s="71"/>
      <c r="L18" s="71"/>
      <c r="M18" s="71"/>
      <c r="N18" s="71"/>
      <c r="O18" s="71"/>
      <c r="P18" s="74"/>
      <c r="Q18" s="71"/>
      <c r="R18" s="71"/>
      <c r="S18" s="71"/>
      <c r="T18" s="71"/>
    </row>
    <row r="19" spans="1:20" x14ac:dyDescent="0.25">
      <c r="A19" s="72" t="e">
        <f>INDEX('Scheme master'!A:A,MATCH(B19&amp;C19,'Scheme master'!B:B,0),0)</f>
        <v>#N/A</v>
      </c>
      <c r="B19" s="67"/>
      <c r="C19" s="67"/>
      <c r="D19" s="67"/>
      <c r="E19" s="73"/>
      <c r="F19" s="69"/>
      <c r="G19" s="70"/>
      <c r="H19" s="71"/>
      <c r="I19" s="71"/>
      <c r="J19" s="71"/>
      <c r="K19" s="71"/>
      <c r="L19" s="71"/>
      <c r="M19" s="71"/>
      <c r="N19" s="71"/>
      <c r="O19" s="71"/>
      <c r="P19" s="74"/>
      <c r="Q19" s="71"/>
      <c r="R19" s="71"/>
      <c r="S19" s="71"/>
      <c r="T19" s="71"/>
    </row>
    <row r="20" spans="1:20" x14ac:dyDescent="0.25">
      <c r="A20" s="72" t="e">
        <f>INDEX('Scheme master'!A:A,MATCH(B20&amp;C20,'Scheme master'!B:B,0),0)</f>
        <v>#N/A</v>
      </c>
      <c r="B20" s="67"/>
      <c r="C20" s="67"/>
      <c r="D20" s="67"/>
      <c r="E20" s="73"/>
      <c r="F20" s="69"/>
      <c r="G20" s="70"/>
      <c r="H20" s="71"/>
      <c r="I20" s="71"/>
      <c r="J20" s="71"/>
      <c r="K20" s="71"/>
      <c r="L20" s="71"/>
      <c r="M20" s="71"/>
      <c r="N20" s="71"/>
      <c r="O20" s="71"/>
      <c r="P20" s="74"/>
      <c r="Q20" s="71"/>
      <c r="R20" s="71"/>
      <c r="S20" s="71"/>
      <c r="T20" s="71"/>
    </row>
    <row r="21" spans="1:20" x14ac:dyDescent="0.25">
      <c r="A21" s="72" t="e">
        <f>INDEX('Scheme master'!A:A,MATCH(B21&amp;C21,'Scheme master'!B:B,0),0)</f>
        <v>#N/A</v>
      </c>
      <c r="B21" s="67"/>
      <c r="C21" s="67"/>
      <c r="D21" s="67"/>
      <c r="E21" s="73"/>
      <c r="F21" s="69"/>
      <c r="G21" s="70"/>
      <c r="H21" s="71"/>
      <c r="I21" s="71"/>
      <c r="J21" s="71"/>
      <c r="K21" s="71"/>
      <c r="L21" s="71"/>
      <c r="M21" s="71"/>
      <c r="N21" s="71"/>
      <c r="O21" s="71"/>
      <c r="P21" s="74"/>
      <c r="Q21" s="71"/>
      <c r="R21" s="71"/>
      <c r="S21" s="71"/>
      <c r="T21" s="71"/>
    </row>
    <row r="22" spans="1:20" x14ac:dyDescent="0.25">
      <c r="A22" s="72" t="e">
        <f>INDEX('Scheme master'!A:A,MATCH(B22&amp;C22,'Scheme master'!B:B,0),0)</f>
        <v>#N/A</v>
      </c>
      <c r="B22" s="67"/>
      <c r="C22" s="67"/>
      <c r="D22" s="67"/>
      <c r="E22" s="73"/>
      <c r="F22" s="69"/>
      <c r="G22" s="70"/>
      <c r="H22" s="71"/>
      <c r="I22" s="71"/>
      <c r="J22" s="71"/>
      <c r="K22" s="71"/>
      <c r="L22" s="71"/>
      <c r="M22" s="71"/>
      <c r="N22" s="71"/>
      <c r="O22" s="71"/>
      <c r="P22" s="74"/>
      <c r="Q22" s="71"/>
      <c r="R22" s="71"/>
      <c r="S22" s="71"/>
      <c r="T22" s="71"/>
    </row>
    <row r="23" spans="1:20" x14ac:dyDescent="0.25">
      <c r="A23" s="72" t="e">
        <f>INDEX('Scheme master'!A:A,MATCH(B23&amp;C23,'Scheme master'!B:B,0),0)</f>
        <v>#N/A</v>
      </c>
      <c r="B23" s="67"/>
      <c r="C23" s="67"/>
      <c r="D23" s="67"/>
      <c r="E23" s="73"/>
      <c r="F23" s="69"/>
      <c r="G23" s="70"/>
      <c r="H23" s="71"/>
      <c r="I23" s="71"/>
      <c r="J23" s="71"/>
      <c r="K23" s="71"/>
      <c r="L23" s="71"/>
      <c r="M23" s="71"/>
      <c r="N23" s="71"/>
      <c r="O23" s="71"/>
      <c r="P23" s="74"/>
      <c r="Q23" s="71"/>
      <c r="R23" s="71"/>
      <c r="S23" s="71"/>
      <c r="T23" s="71"/>
    </row>
    <row r="24" spans="1:20" x14ac:dyDescent="0.25">
      <c r="A24" s="72" t="e">
        <f>INDEX('Scheme master'!A:A,MATCH(B24&amp;C24,'Scheme master'!B:B,0),0)</f>
        <v>#N/A</v>
      </c>
      <c r="B24" s="67"/>
      <c r="C24" s="67"/>
      <c r="D24" s="67"/>
      <c r="E24" s="73"/>
      <c r="F24" s="69"/>
      <c r="G24" s="70"/>
      <c r="H24" s="71"/>
      <c r="I24" s="71"/>
      <c r="J24" s="71"/>
      <c r="K24" s="71"/>
      <c r="L24" s="71"/>
      <c r="M24" s="71"/>
      <c r="N24" s="71"/>
      <c r="O24" s="71"/>
      <c r="P24" s="74"/>
      <c r="Q24" s="71"/>
      <c r="R24" s="71"/>
      <c r="S24" s="71"/>
      <c r="T24" s="71"/>
    </row>
    <row r="25" spans="1:20" x14ac:dyDescent="0.25">
      <c r="A25" s="72" t="e">
        <f>INDEX('Scheme master'!A:A,MATCH(B25&amp;C25,'Scheme master'!B:B,0),0)</f>
        <v>#N/A</v>
      </c>
      <c r="B25" s="67"/>
      <c r="C25" s="67"/>
      <c r="D25" s="67"/>
      <c r="E25" s="73"/>
      <c r="F25" s="69"/>
      <c r="G25" s="70"/>
      <c r="H25" s="71"/>
      <c r="I25" s="71"/>
      <c r="J25" s="71"/>
      <c r="K25" s="71"/>
      <c r="L25" s="71"/>
      <c r="M25" s="71"/>
      <c r="N25" s="71"/>
      <c r="O25" s="71"/>
      <c r="P25" s="74"/>
      <c r="Q25" s="71"/>
      <c r="R25" s="71"/>
      <c r="S25" s="71"/>
      <c r="T25" s="71"/>
    </row>
    <row r="26" spans="1:20" x14ac:dyDescent="0.25">
      <c r="A26" s="72" t="e">
        <f>INDEX('Scheme master'!A:A,MATCH(B26&amp;C26,'Scheme master'!B:B,0),0)</f>
        <v>#N/A</v>
      </c>
      <c r="B26" s="67"/>
      <c r="C26" s="67"/>
      <c r="D26" s="67"/>
      <c r="E26" s="73"/>
      <c r="F26" s="69"/>
      <c r="G26" s="70"/>
      <c r="H26" s="71"/>
      <c r="I26" s="71"/>
      <c r="J26" s="71"/>
      <c r="K26" s="71"/>
      <c r="L26" s="71"/>
      <c r="M26" s="71"/>
      <c r="N26" s="71"/>
      <c r="O26" s="71"/>
      <c r="P26" s="74"/>
      <c r="Q26" s="71"/>
      <c r="R26" s="71"/>
      <c r="S26" s="71"/>
      <c r="T26" s="71"/>
    </row>
    <row r="27" spans="1:20" x14ac:dyDescent="0.25">
      <c r="A27" s="72" t="e">
        <f>INDEX('Scheme master'!A:A,MATCH(B27&amp;C27,'Scheme master'!B:B,0),0)</f>
        <v>#N/A</v>
      </c>
      <c r="B27" s="67"/>
      <c r="C27" s="67"/>
      <c r="D27" s="67"/>
      <c r="E27" s="73"/>
      <c r="F27" s="69"/>
      <c r="G27" s="70"/>
      <c r="H27" s="71"/>
      <c r="I27" s="71"/>
      <c r="J27" s="71"/>
      <c r="K27" s="71"/>
      <c r="L27" s="71"/>
      <c r="M27" s="71"/>
      <c r="N27" s="71"/>
      <c r="O27" s="71"/>
      <c r="P27" s="74"/>
      <c r="Q27" s="71"/>
      <c r="R27" s="71"/>
      <c r="S27" s="71"/>
      <c r="T27" s="71"/>
    </row>
    <row r="28" spans="1:20" x14ac:dyDescent="0.25">
      <c r="A28" s="72" t="e">
        <f>INDEX('Scheme master'!A:A,MATCH(B28&amp;C28,'Scheme master'!B:B,0),0)</f>
        <v>#N/A</v>
      </c>
      <c r="B28" s="67"/>
      <c r="C28" s="67"/>
      <c r="D28" s="67"/>
      <c r="E28" s="73"/>
      <c r="F28" s="69"/>
      <c r="G28" s="70"/>
      <c r="H28" s="71"/>
      <c r="I28" s="71"/>
      <c r="J28" s="71"/>
      <c r="K28" s="71"/>
      <c r="L28" s="71"/>
      <c r="M28" s="71"/>
      <c r="N28" s="71"/>
      <c r="O28" s="71"/>
      <c r="P28" s="74"/>
      <c r="Q28" s="71"/>
      <c r="R28" s="71"/>
      <c r="S28" s="71"/>
      <c r="T28" s="71"/>
    </row>
    <row r="29" spans="1:20" x14ac:dyDescent="0.25">
      <c r="A29" s="72" t="e">
        <f>INDEX('Scheme master'!A:A,MATCH(B29&amp;C29,'Scheme master'!B:B,0),0)</f>
        <v>#N/A</v>
      </c>
      <c r="B29" s="67"/>
      <c r="C29" s="67"/>
      <c r="D29" s="67"/>
      <c r="E29" s="73"/>
      <c r="F29" s="69"/>
      <c r="G29" s="70"/>
      <c r="H29" s="71"/>
      <c r="I29" s="71"/>
      <c r="J29" s="71"/>
      <c r="K29" s="71"/>
      <c r="L29" s="71"/>
      <c r="M29" s="71"/>
      <c r="N29" s="71"/>
      <c r="O29" s="71"/>
      <c r="P29" s="74"/>
      <c r="Q29" s="71"/>
      <c r="R29" s="71"/>
      <c r="S29" s="71"/>
      <c r="T29" s="71"/>
    </row>
    <row r="30" spans="1:20" x14ac:dyDescent="0.25">
      <c r="A30" s="72" t="e">
        <f>INDEX('Scheme master'!A:A,MATCH(B30&amp;C30,'Scheme master'!B:B,0),0)</f>
        <v>#N/A</v>
      </c>
      <c r="B30" s="67"/>
      <c r="C30" s="67"/>
      <c r="D30" s="67"/>
      <c r="E30" s="73"/>
      <c r="F30" s="69"/>
      <c r="G30" s="70"/>
      <c r="H30" s="71"/>
      <c r="I30" s="71"/>
      <c r="J30" s="71"/>
      <c r="K30" s="71"/>
      <c r="L30" s="71"/>
      <c r="M30" s="71"/>
      <c r="N30" s="71"/>
      <c r="O30" s="71"/>
      <c r="P30" s="74"/>
      <c r="Q30" s="71"/>
      <c r="R30" s="71"/>
      <c r="S30" s="71"/>
      <c r="T30" s="71"/>
    </row>
    <row r="31" spans="1:20" x14ac:dyDescent="0.25">
      <c r="A31" s="72" t="e">
        <f>INDEX('Scheme master'!A:A,MATCH(B31&amp;C31,'Scheme master'!B:B,0),0)</f>
        <v>#N/A</v>
      </c>
      <c r="B31" s="67"/>
      <c r="C31" s="67"/>
      <c r="D31" s="67"/>
      <c r="E31" s="73"/>
      <c r="F31" s="69"/>
      <c r="G31" s="70"/>
      <c r="H31" s="71"/>
      <c r="I31" s="71"/>
      <c r="J31" s="71"/>
      <c r="K31" s="71"/>
      <c r="L31" s="71"/>
      <c r="M31" s="71"/>
      <c r="N31" s="71"/>
      <c r="O31" s="71"/>
      <c r="P31" s="74"/>
      <c r="Q31" s="71"/>
      <c r="R31" s="71"/>
      <c r="S31" s="71"/>
      <c r="T31" s="71"/>
    </row>
    <row r="32" spans="1:20" x14ac:dyDescent="0.25">
      <c r="A32" s="72" t="e">
        <f>INDEX('Scheme master'!A:A,MATCH(B32&amp;C32,'Scheme master'!B:B,0),0)</f>
        <v>#N/A</v>
      </c>
      <c r="B32" s="67"/>
      <c r="C32" s="67"/>
      <c r="D32" s="67"/>
      <c r="E32" s="73"/>
      <c r="F32" s="69"/>
      <c r="G32" s="70"/>
      <c r="H32" s="71"/>
      <c r="I32" s="71"/>
      <c r="J32" s="71"/>
      <c r="K32" s="71"/>
      <c r="L32" s="71"/>
      <c r="M32" s="71"/>
      <c r="N32" s="71"/>
      <c r="O32" s="71"/>
      <c r="P32" s="74"/>
      <c r="Q32" s="71"/>
      <c r="R32" s="71"/>
      <c r="S32" s="71"/>
      <c r="T32" s="71"/>
    </row>
    <row r="33" spans="1:20" x14ac:dyDescent="0.25">
      <c r="A33" s="72" t="e">
        <f>INDEX('Scheme master'!A:A,MATCH(B33&amp;C33,'Scheme master'!B:B,0),0)</f>
        <v>#N/A</v>
      </c>
      <c r="B33" s="67"/>
      <c r="C33" s="67"/>
      <c r="D33" s="67"/>
      <c r="E33" s="73"/>
      <c r="F33" s="69"/>
      <c r="G33" s="70"/>
      <c r="H33" s="71"/>
      <c r="I33" s="71"/>
      <c r="J33" s="71"/>
      <c r="K33" s="71"/>
      <c r="L33" s="71"/>
      <c r="M33" s="71"/>
      <c r="N33" s="71"/>
      <c r="O33" s="71"/>
      <c r="P33" s="74"/>
      <c r="Q33" s="71"/>
      <c r="R33" s="71"/>
      <c r="S33" s="71"/>
      <c r="T33" s="71"/>
    </row>
    <row r="34" spans="1:20" x14ac:dyDescent="0.25">
      <c r="A34" s="72" t="e">
        <f>INDEX('Scheme master'!A:A,MATCH(B34&amp;C34,'Scheme master'!B:B,0),0)</f>
        <v>#N/A</v>
      </c>
      <c r="B34" s="67"/>
      <c r="C34" s="67"/>
      <c r="D34" s="67"/>
      <c r="E34" s="73"/>
      <c r="F34" s="69"/>
      <c r="G34" s="70"/>
      <c r="H34" s="71"/>
      <c r="I34" s="71"/>
      <c r="J34" s="71"/>
      <c r="K34" s="71"/>
      <c r="L34" s="71"/>
      <c r="M34" s="71"/>
      <c r="N34" s="71"/>
      <c r="O34" s="71"/>
      <c r="P34" s="74"/>
      <c r="Q34" s="71"/>
      <c r="R34" s="71"/>
      <c r="S34" s="71"/>
      <c r="T34" s="71"/>
    </row>
    <row r="35" spans="1:20" x14ac:dyDescent="0.25">
      <c r="A35" s="72" t="e">
        <f>INDEX('Scheme master'!A:A,MATCH(B35&amp;C35,'Scheme master'!B:B,0),0)</f>
        <v>#N/A</v>
      </c>
      <c r="B35" s="67"/>
      <c r="C35" s="67"/>
      <c r="D35" s="67"/>
      <c r="E35" s="73"/>
      <c r="F35" s="69"/>
      <c r="G35" s="70"/>
      <c r="H35" s="71"/>
      <c r="I35" s="71"/>
      <c r="J35" s="71"/>
      <c r="K35" s="71"/>
      <c r="L35" s="71"/>
      <c r="M35" s="71"/>
      <c r="N35" s="71"/>
      <c r="O35" s="71"/>
      <c r="P35" s="74"/>
      <c r="Q35" s="71"/>
      <c r="R35" s="71"/>
      <c r="S35" s="71"/>
      <c r="T35" s="71"/>
    </row>
    <row r="36" spans="1:20" x14ac:dyDescent="0.25">
      <c r="A36" s="72" t="e">
        <f>INDEX('Scheme master'!A:A,MATCH(B36&amp;C36,'Scheme master'!B:B,0),0)</f>
        <v>#N/A</v>
      </c>
      <c r="B36" s="67"/>
      <c r="C36" s="67"/>
      <c r="D36" s="67"/>
      <c r="E36" s="73"/>
      <c r="F36" s="69"/>
      <c r="G36" s="70"/>
      <c r="H36" s="71"/>
      <c r="I36" s="71"/>
      <c r="J36" s="71"/>
      <c r="K36" s="71"/>
      <c r="L36" s="71"/>
      <c r="M36" s="71"/>
      <c r="N36" s="71"/>
      <c r="O36" s="71"/>
      <c r="P36" s="74"/>
      <c r="Q36" s="71"/>
      <c r="R36" s="71"/>
      <c r="S36" s="71"/>
      <c r="T36" s="71"/>
    </row>
    <row r="37" spans="1:20" x14ac:dyDescent="0.25">
      <c r="A37" s="72" t="e">
        <f>INDEX('Scheme master'!A:A,MATCH(B37&amp;C37,'Scheme master'!B:B,0),0)</f>
        <v>#N/A</v>
      </c>
      <c r="B37" s="67"/>
      <c r="C37" s="67"/>
      <c r="D37" s="67"/>
      <c r="E37" s="73"/>
      <c r="F37" s="69"/>
      <c r="G37" s="70"/>
      <c r="H37" s="71"/>
      <c r="I37" s="71"/>
      <c r="J37" s="71"/>
      <c r="K37" s="71"/>
      <c r="L37" s="71"/>
      <c r="M37" s="71"/>
      <c r="N37" s="71"/>
      <c r="O37" s="71"/>
      <c r="P37" s="74"/>
      <c r="Q37" s="71"/>
      <c r="R37" s="71"/>
      <c r="S37" s="71"/>
      <c r="T37" s="71"/>
    </row>
    <row r="38" spans="1:20" x14ac:dyDescent="0.25">
      <c r="A38" s="72" t="e">
        <f>INDEX('Scheme master'!A:A,MATCH(B38&amp;C38,'Scheme master'!B:B,0),0)</f>
        <v>#N/A</v>
      </c>
      <c r="B38" s="67"/>
      <c r="C38" s="67"/>
      <c r="D38" s="67"/>
      <c r="E38" s="73"/>
      <c r="F38" s="69"/>
      <c r="G38" s="70"/>
      <c r="H38" s="71"/>
      <c r="I38" s="71"/>
      <c r="J38" s="71"/>
      <c r="K38" s="71"/>
      <c r="L38" s="71"/>
      <c r="M38" s="71"/>
      <c r="N38" s="71"/>
      <c r="O38" s="71"/>
      <c r="P38" s="74"/>
      <c r="Q38" s="71"/>
      <c r="R38" s="71"/>
      <c r="S38" s="71"/>
      <c r="T38" s="71"/>
    </row>
    <row r="39" spans="1:20" x14ac:dyDescent="0.25">
      <c r="A39" s="72" t="e">
        <f>INDEX('Scheme master'!A:A,MATCH(B39&amp;C39,'Scheme master'!B:B,0),0)</f>
        <v>#N/A</v>
      </c>
      <c r="B39" s="67"/>
      <c r="C39" s="67"/>
      <c r="D39" s="67"/>
      <c r="E39" s="73"/>
      <c r="F39" s="69"/>
      <c r="G39" s="70"/>
      <c r="H39" s="71"/>
      <c r="I39" s="71"/>
      <c r="J39" s="71"/>
      <c r="K39" s="71"/>
      <c r="L39" s="71"/>
      <c r="M39" s="71"/>
      <c r="N39" s="71"/>
      <c r="O39" s="71"/>
      <c r="P39" s="74"/>
      <c r="Q39" s="71"/>
      <c r="R39" s="71"/>
      <c r="S39" s="71"/>
      <c r="T39" s="71"/>
    </row>
    <row r="40" spans="1:20" x14ac:dyDescent="0.25">
      <c r="A40" s="72" t="e">
        <f>INDEX('Scheme master'!A:A,MATCH(B40&amp;C40,'Scheme master'!B:B,0),0)</f>
        <v>#N/A</v>
      </c>
      <c r="B40" s="67"/>
      <c r="C40" s="67"/>
      <c r="D40" s="67"/>
      <c r="E40" s="73"/>
      <c r="F40" s="69"/>
      <c r="G40" s="70"/>
      <c r="H40" s="71"/>
      <c r="I40" s="71"/>
      <c r="J40" s="71"/>
      <c r="K40" s="71"/>
      <c r="L40" s="71"/>
      <c r="M40" s="71"/>
      <c r="N40" s="71"/>
      <c r="O40" s="71"/>
      <c r="P40" s="74"/>
      <c r="Q40" s="71"/>
      <c r="R40" s="71"/>
      <c r="S40" s="71"/>
      <c r="T40" s="71"/>
    </row>
    <row r="41" spans="1:20" x14ac:dyDescent="0.25">
      <c r="A41" s="72" t="e">
        <f>INDEX('Scheme master'!A:A,MATCH(B41&amp;C41,'Scheme master'!B:B,0),0)</f>
        <v>#N/A</v>
      </c>
      <c r="B41" s="67"/>
      <c r="C41" s="67"/>
      <c r="D41" s="67"/>
      <c r="E41" s="73"/>
      <c r="F41" s="69"/>
      <c r="G41" s="70"/>
      <c r="H41" s="71"/>
      <c r="I41" s="71"/>
      <c r="J41" s="71"/>
      <c r="K41" s="71"/>
      <c r="L41" s="71"/>
      <c r="M41" s="71"/>
      <c r="N41" s="71"/>
      <c r="O41" s="71"/>
      <c r="P41" s="74"/>
      <c r="Q41" s="71"/>
      <c r="R41" s="71"/>
      <c r="S41" s="71"/>
      <c r="T41" s="71"/>
    </row>
    <row r="42" spans="1:20" x14ac:dyDescent="0.25">
      <c r="A42" s="72" t="e">
        <f>INDEX('Scheme master'!A:A,MATCH(B42&amp;C42,'Scheme master'!B:B,0),0)</f>
        <v>#N/A</v>
      </c>
      <c r="B42" s="67"/>
      <c r="C42" s="67"/>
      <c r="D42" s="67"/>
      <c r="E42" s="73"/>
      <c r="F42" s="69"/>
      <c r="G42" s="70"/>
      <c r="H42" s="71"/>
      <c r="I42" s="71"/>
      <c r="J42" s="71"/>
      <c r="K42" s="71"/>
      <c r="L42" s="71"/>
      <c r="M42" s="71"/>
      <c r="N42" s="71"/>
      <c r="O42" s="71"/>
      <c r="P42" s="74"/>
      <c r="Q42" s="71"/>
      <c r="R42" s="71"/>
      <c r="S42" s="71"/>
      <c r="T42" s="71"/>
    </row>
    <row r="43" spans="1:20" x14ac:dyDescent="0.25">
      <c r="A43" s="72" t="e">
        <f>INDEX('Scheme master'!A:A,MATCH(B43&amp;C43,'Scheme master'!B:B,0),0)</f>
        <v>#N/A</v>
      </c>
      <c r="B43" s="67"/>
      <c r="C43" s="67"/>
      <c r="D43" s="67"/>
      <c r="E43" s="73"/>
      <c r="F43" s="69"/>
      <c r="G43" s="70"/>
      <c r="H43" s="71"/>
      <c r="I43" s="71"/>
      <c r="J43" s="71"/>
      <c r="K43" s="71"/>
      <c r="L43" s="71"/>
      <c r="M43" s="71"/>
      <c r="N43" s="71"/>
      <c r="O43" s="71"/>
      <c r="P43" s="74"/>
      <c r="Q43" s="71"/>
      <c r="R43" s="71"/>
      <c r="S43" s="71"/>
      <c r="T43" s="71"/>
    </row>
    <row r="44" spans="1:20" x14ac:dyDescent="0.25">
      <c r="A44" s="72" t="e">
        <f>INDEX('Scheme master'!A:A,MATCH(B44&amp;C44,'Scheme master'!B:B,0),0)</f>
        <v>#N/A</v>
      </c>
      <c r="B44" s="67"/>
      <c r="C44" s="67"/>
      <c r="D44" s="67"/>
      <c r="E44" s="73"/>
      <c r="F44" s="69"/>
      <c r="G44" s="70"/>
      <c r="H44" s="71"/>
      <c r="I44" s="71"/>
      <c r="J44" s="71"/>
      <c r="K44" s="71"/>
      <c r="L44" s="71"/>
      <c r="M44" s="71"/>
      <c r="N44" s="71"/>
      <c r="O44" s="71"/>
      <c r="P44" s="74"/>
      <c r="Q44" s="71"/>
      <c r="R44" s="71"/>
      <c r="S44" s="71"/>
      <c r="T44" s="71"/>
    </row>
    <row r="45" spans="1:20" x14ac:dyDescent="0.25">
      <c r="A45" s="72" t="e">
        <f>INDEX('Scheme master'!A:A,MATCH(B45&amp;C45,'Scheme master'!B:B,0),0)</f>
        <v>#N/A</v>
      </c>
      <c r="B45" s="67"/>
      <c r="C45" s="67"/>
      <c r="D45" s="67"/>
      <c r="E45" s="73"/>
      <c r="F45" s="69"/>
      <c r="G45" s="70"/>
      <c r="H45" s="71"/>
      <c r="I45" s="71"/>
      <c r="J45" s="71"/>
      <c r="K45" s="71"/>
      <c r="L45" s="71"/>
      <c r="M45" s="71"/>
      <c r="N45" s="71"/>
      <c r="O45" s="71"/>
      <c r="P45" s="74"/>
      <c r="Q45" s="71"/>
      <c r="R45" s="71"/>
      <c r="S45" s="71"/>
      <c r="T45" s="71"/>
    </row>
    <row r="46" spans="1:20" x14ac:dyDescent="0.25">
      <c r="A46" s="72" t="e">
        <f>INDEX('Scheme master'!A:A,MATCH(B46&amp;C46,'Scheme master'!B:B,0),0)</f>
        <v>#N/A</v>
      </c>
      <c r="B46" s="67"/>
      <c r="C46" s="67"/>
      <c r="D46" s="67"/>
      <c r="E46" s="73"/>
      <c r="F46" s="69"/>
      <c r="G46" s="70"/>
      <c r="H46" s="71"/>
      <c r="I46" s="71"/>
      <c r="J46" s="71"/>
      <c r="K46" s="71"/>
      <c r="L46" s="71"/>
      <c r="M46" s="71"/>
      <c r="N46" s="71"/>
      <c r="O46" s="71"/>
      <c r="P46" s="74"/>
      <c r="Q46" s="71"/>
      <c r="R46" s="71"/>
      <c r="S46" s="71"/>
      <c r="T46" s="71"/>
    </row>
    <row r="47" spans="1:20" x14ac:dyDescent="0.25">
      <c r="A47" s="72" t="e">
        <f>INDEX('Scheme master'!A:A,MATCH(B47&amp;C47,'Scheme master'!B:B,0),0)</f>
        <v>#N/A</v>
      </c>
      <c r="B47" s="67"/>
      <c r="C47" s="67"/>
      <c r="D47" s="67"/>
      <c r="E47" s="73"/>
      <c r="F47" s="69"/>
      <c r="G47" s="70"/>
      <c r="H47" s="71"/>
      <c r="I47" s="71"/>
      <c r="J47" s="71"/>
      <c r="K47" s="71"/>
      <c r="L47" s="71"/>
      <c r="M47" s="71"/>
      <c r="N47" s="71"/>
      <c r="O47" s="71"/>
      <c r="P47" s="74"/>
      <c r="Q47" s="71"/>
      <c r="R47" s="71"/>
      <c r="S47" s="71"/>
      <c r="T47" s="71"/>
    </row>
    <row r="48" spans="1:20" x14ac:dyDescent="0.25">
      <c r="A48" s="72" t="e">
        <f>INDEX('Scheme master'!A:A,MATCH(B48&amp;C48,'Scheme master'!B:B,0),0)</f>
        <v>#N/A</v>
      </c>
      <c r="B48" s="67"/>
      <c r="C48" s="67"/>
      <c r="D48" s="67"/>
      <c r="E48" s="73"/>
      <c r="F48" s="69"/>
      <c r="G48" s="70"/>
      <c r="H48" s="71"/>
      <c r="I48" s="71"/>
      <c r="J48" s="71"/>
      <c r="K48" s="71"/>
      <c r="L48" s="71"/>
      <c r="M48" s="71"/>
      <c r="N48" s="71"/>
      <c r="O48" s="71"/>
      <c r="P48" s="74"/>
      <c r="Q48" s="71"/>
      <c r="R48" s="71"/>
      <c r="S48" s="71"/>
      <c r="T48" s="71"/>
    </row>
    <row r="49" spans="1:20" x14ac:dyDescent="0.25">
      <c r="A49" s="72" t="e">
        <f>INDEX('Scheme master'!A:A,MATCH(B49&amp;C49,'Scheme master'!B:B,0),0)</f>
        <v>#N/A</v>
      </c>
      <c r="B49" s="67"/>
      <c r="C49" s="67"/>
      <c r="D49" s="67"/>
      <c r="E49" s="73"/>
      <c r="F49" s="69"/>
      <c r="G49" s="70"/>
      <c r="H49" s="71"/>
      <c r="I49" s="71"/>
      <c r="J49" s="71"/>
      <c r="K49" s="71"/>
      <c r="L49" s="71"/>
      <c r="M49" s="71"/>
      <c r="N49" s="71"/>
      <c r="O49" s="71"/>
      <c r="P49" s="74"/>
      <c r="Q49" s="71"/>
      <c r="R49" s="71"/>
      <c r="S49" s="71"/>
      <c r="T49" s="71"/>
    </row>
    <row r="50" spans="1:20" x14ac:dyDescent="0.25">
      <c r="A50" s="72" t="e">
        <f>INDEX('Scheme master'!A:A,MATCH(B50&amp;C50,'Scheme master'!B:B,0),0)</f>
        <v>#N/A</v>
      </c>
      <c r="B50" s="67"/>
      <c r="C50" s="67"/>
      <c r="D50" s="67"/>
      <c r="E50" s="73"/>
      <c r="F50" s="69"/>
      <c r="G50" s="70"/>
      <c r="H50" s="71"/>
      <c r="I50" s="71"/>
      <c r="J50" s="71"/>
      <c r="K50" s="71"/>
      <c r="L50" s="71"/>
      <c r="M50" s="71"/>
      <c r="N50" s="71"/>
      <c r="O50" s="71"/>
      <c r="P50" s="74"/>
      <c r="Q50" s="71"/>
      <c r="R50" s="71"/>
      <c r="S50" s="71"/>
      <c r="T50" s="71"/>
    </row>
    <row r="51" spans="1:20" x14ac:dyDescent="0.25">
      <c r="A51" s="72" t="e">
        <f>INDEX('Scheme master'!A:A,MATCH(B51&amp;C51,'Scheme master'!B:B,0),0)</f>
        <v>#N/A</v>
      </c>
      <c r="B51" s="67"/>
      <c r="C51" s="67"/>
      <c r="D51" s="67"/>
      <c r="E51" s="73"/>
      <c r="F51" s="69"/>
      <c r="G51" s="70"/>
      <c r="H51" s="71"/>
      <c r="I51" s="71"/>
      <c r="J51" s="71"/>
      <c r="K51" s="71"/>
      <c r="L51" s="71"/>
      <c r="M51" s="71"/>
      <c r="N51" s="71"/>
      <c r="O51" s="71"/>
      <c r="P51" s="74"/>
      <c r="Q51" s="71"/>
      <c r="R51" s="71"/>
      <c r="S51" s="71"/>
      <c r="T51" s="71"/>
    </row>
    <row r="52" spans="1:20" x14ac:dyDescent="0.25">
      <c r="A52" s="72" t="e">
        <f>INDEX('Scheme master'!A:A,MATCH(B52&amp;C52,'Scheme master'!B:B,0),0)</f>
        <v>#N/A</v>
      </c>
      <c r="B52" s="67"/>
      <c r="C52" s="67"/>
      <c r="D52" s="67"/>
      <c r="E52" s="73"/>
      <c r="F52" s="69"/>
      <c r="G52" s="70"/>
      <c r="H52" s="71"/>
      <c r="I52" s="71"/>
      <c r="J52" s="71"/>
      <c r="K52" s="71"/>
      <c r="L52" s="71"/>
      <c r="M52" s="71"/>
      <c r="N52" s="71"/>
      <c r="O52" s="71"/>
      <c r="P52" s="74"/>
      <c r="Q52" s="71"/>
      <c r="R52" s="71"/>
      <c r="S52" s="71"/>
      <c r="T52" s="71"/>
    </row>
    <row r="53" spans="1:20" x14ac:dyDescent="0.25">
      <c r="A53" s="72" t="e">
        <f>INDEX('Scheme master'!A:A,MATCH(B53&amp;C53,'Scheme master'!B:B,0),0)</f>
        <v>#N/A</v>
      </c>
      <c r="B53" s="67"/>
      <c r="C53" s="67"/>
      <c r="D53" s="67"/>
      <c r="E53" s="73"/>
      <c r="F53" s="69"/>
      <c r="G53" s="70"/>
      <c r="H53" s="71"/>
      <c r="I53" s="71"/>
      <c r="J53" s="71"/>
      <c r="K53" s="71"/>
      <c r="L53" s="71"/>
      <c r="M53" s="71"/>
      <c r="N53" s="71"/>
      <c r="O53" s="71"/>
      <c r="P53" s="74"/>
      <c r="Q53" s="71"/>
      <c r="R53" s="71"/>
      <c r="S53" s="71"/>
      <c r="T53" s="71"/>
    </row>
    <row r="54" spans="1:20" x14ac:dyDescent="0.25">
      <c r="A54" s="72" t="e">
        <f>INDEX('Scheme master'!A:A,MATCH(B54&amp;C54,'Scheme master'!B:B,0),0)</f>
        <v>#N/A</v>
      </c>
      <c r="B54" s="67"/>
      <c r="C54" s="67"/>
      <c r="D54" s="67"/>
      <c r="E54" s="73"/>
      <c r="F54" s="69"/>
      <c r="G54" s="70"/>
      <c r="H54" s="71"/>
      <c r="I54" s="71"/>
      <c r="J54" s="71"/>
      <c r="K54" s="71"/>
      <c r="L54" s="71"/>
      <c r="M54" s="71"/>
      <c r="N54" s="71"/>
      <c r="O54" s="71"/>
      <c r="P54" s="74"/>
      <c r="Q54" s="71"/>
      <c r="R54" s="71"/>
      <c r="S54" s="71"/>
      <c r="T54" s="71"/>
    </row>
    <row r="55" spans="1:20" x14ac:dyDescent="0.25">
      <c r="A55" s="72" t="e">
        <f>INDEX('Scheme master'!A:A,MATCH(B55&amp;C55,'Scheme master'!B:B,0),0)</f>
        <v>#N/A</v>
      </c>
      <c r="B55" s="67"/>
      <c r="C55" s="67"/>
      <c r="D55" s="67"/>
      <c r="E55" s="73"/>
      <c r="F55" s="69"/>
      <c r="G55" s="70"/>
      <c r="H55" s="71"/>
      <c r="I55" s="71"/>
      <c r="J55" s="71"/>
      <c r="K55" s="71"/>
      <c r="L55" s="71"/>
      <c r="M55" s="71"/>
      <c r="N55" s="71"/>
      <c r="O55" s="71"/>
      <c r="P55" s="74"/>
      <c r="Q55" s="71"/>
      <c r="R55" s="71"/>
      <c r="S55" s="71"/>
      <c r="T55" s="71"/>
    </row>
    <row r="56" spans="1:20" x14ac:dyDescent="0.25">
      <c r="A56" s="72" t="e">
        <f>INDEX('Scheme master'!A:A,MATCH(B56&amp;C56,'Scheme master'!B:B,0),0)</f>
        <v>#N/A</v>
      </c>
      <c r="B56" s="67"/>
      <c r="C56" s="67"/>
      <c r="D56" s="67"/>
      <c r="E56" s="73"/>
      <c r="F56" s="69"/>
      <c r="G56" s="70"/>
      <c r="H56" s="71"/>
      <c r="I56" s="71"/>
      <c r="J56" s="71"/>
      <c r="K56" s="71"/>
      <c r="L56" s="71"/>
      <c r="M56" s="71"/>
      <c r="N56" s="71"/>
      <c r="O56" s="71"/>
      <c r="P56" s="74"/>
      <c r="Q56" s="71"/>
      <c r="R56" s="71"/>
      <c r="S56" s="71"/>
      <c r="T56" s="71"/>
    </row>
    <row r="57" spans="1:20" x14ac:dyDescent="0.25">
      <c r="A57" s="72" t="e">
        <f>INDEX('Scheme master'!A:A,MATCH(B57&amp;C57,'Scheme master'!B:B,0),0)</f>
        <v>#N/A</v>
      </c>
      <c r="B57" s="67"/>
      <c r="C57" s="67"/>
      <c r="D57" s="67"/>
      <c r="E57" s="73"/>
      <c r="F57" s="69"/>
      <c r="G57" s="70"/>
      <c r="H57" s="71"/>
      <c r="I57" s="71"/>
      <c r="J57" s="71"/>
      <c r="K57" s="71"/>
      <c r="L57" s="71"/>
      <c r="M57" s="71"/>
      <c r="N57" s="71"/>
      <c r="O57" s="71"/>
      <c r="P57" s="74"/>
      <c r="Q57" s="71"/>
      <c r="R57" s="71"/>
      <c r="S57" s="71"/>
      <c r="T57" s="71"/>
    </row>
    <row r="58" spans="1:20" x14ac:dyDescent="0.25">
      <c r="A58" s="72" t="e">
        <f>INDEX('Scheme master'!A:A,MATCH(B58&amp;C58,'Scheme master'!B:B,0),0)</f>
        <v>#N/A</v>
      </c>
      <c r="B58" s="67"/>
      <c r="C58" s="67"/>
      <c r="D58" s="67"/>
      <c r="E58" s="73"/>
      <c r="F58" s="69"/>
      <c r="G58" s="70"/>
      <c r="H58" s="71"/>
      <c r="I58" s="71"/>
      <c r="J58" s="71"/>
      <c r="K58" s="71"/>
      <c r="L58" s="71"/>
      <c r="M58" s="71"/>
      <c r="N58" s="71"/>
      <c r="O58" s="71"/>
      <c r="P58" s="74"/>
      <c r="Q58" s="71"/>
      <c r="R58" s="71"/>
      <c r="S58" s="71"/>
      <c r="T58" s="71"/>
    </row>
    <row r="59" spans="1:20" x14ac:dyDescent="0.25">
      <c r="A59" s="72" t="e">
        <f>INDEX('Scheme master'!A:A,MATCH(B59&amp;C59,'Scheme master'!B:B,0),0)</f>
        <v>#N/A</v>
      </c>
      <c r="B59" s="67"/>
      <c r="C59" s="67"/>
      <c r="D59" s="67"/>
      <c r="E59" s="73"/>
      <c r="F59" s="69"/>
      <c r="G59" s="70"/>
      <c r="H59" s="71"/>
      <c r="I59" s="71"/>
      <c r="J59" s="71"/>
      <c r="K59" s="71"/>
      <c r="L59" s="71"/>
      <c r="M59" s="71"/>
      <c r="N59" s="71"/>
      <c r="O59" s="71"/>
      <c r="P59" s="74"/>
      <c r="Q59" s="71"/>
      <c r="R59" s="71"/>
      <c r="S59" s="71"/>
      <c r="T59" s="71"/>
    </row>
    <row r="60" spans="1:20" x14ac:dyDescent="0.25">
      <c r="A60" s="72" t="e">
        <f>INDEX('Scheme master'!A:A,MATCH(B60&amp;C60,'Scheme master'!B:B,0),0)</f>
        <v>#N/A</v>
      </c>
      <c r="B60" s="67"/>
      <c r="C60" s="67"/>
      <c r="D60" s="67"/>
      <c r="E60" s="73"/>
      <c r="F60" s="69"/>
      <c r="G60" s="70"/>
      <c r="H60" s="71"/>
      <c r="I60" s="71"/>
      <c r="J60" s="71"/>
      <c r="K60" s="71"/>
      <c r="L60" s="71"/>
      <c r="M60" s="71"/>
      <c r="N60" s="71"/>
      <c r="O60" s="71"/>
      <c r="P60" s="74"/>
      <c r="Q60" s="71"/>
      <c r="R60" s="71"/>
      <c r="S60" s="71"/>
      <c r="T60" s="71"/>
    </row>
    <row r="61" spans="1:20" x14ac:dyDescent="0.25">
      <c r="A61" s="72" t="e">
        <f>INDEX('Scheme master'!A:A,MATCH(B61&amp;C61,'Scheme master'!B:B,0),0)</f>
        <v>#N/A</v>
      </c>
      <c r="B61" s="67"/>
      <c r="C61" s="67"/>
      <c r="D61" s="67"/>
      <c r="E61" s="73"/>
      <c r="F61" s="69"/>
      <c r="G61" s="70"/>
      <c r="H61" s="71"/>
      <c r="I61" s="71"/>
      <c r="J61" s="71"/>
      <c r="K61" s="71"/>
      <c r="L61" s="71"/>
      <c r="M61" s="71"/>
      <c r="N61" s="71"/>
      <c r="O61" s="71"/>
      <c r="P61" s="74"/>
      <c r="Q61" s="71"/>
      <c r="R61" s="71"/>
      <c r="S61" s="71"/>
      <c r="T61" s="71"/>
    </row>
    <row r="62" spans="1:20" x14ac:dyDescent="0.25">
      <c r="A62" s="72" t="e">
        <f>INDEX('Scheme master'!A:A,MATCH(B62&amp;C62,'Scheme master'!B:B,0),0)</f>
        <v>#N/A</v>
      </c>
      <c r="B62" s="67"/>
      <c r="C62" s="67"/>
      <c r="D62" s="67"/>
      <c r="E62" s="73"/>
      <c r="F62" s="69"/>
      <c r="G62" s="70"/>
      <c r="H62" s="71"/>
      <c r="I62" s="71"/>
      <c r="J62" s="71"/>
      <c r="K62" s="71"/>
      <c r="L62" s="71"/>
      <c r="M62" s="71"/>
      <c r="N62" s="71"/>
      <c r="O62" s="71"/>
      <c r="P62" s="74"/>
      <c r="Q62" s="71"/>
      <c r="R62" s="71"/>
      <c r="S62" s="71"/>
      <c r="T62" s="71"/>
    </row>
    <row r="63" spans="1:20" x14ac:dyDescent="0.25">
      <c r="A63" s="72" t="e">
        <f>INDEX('Scheme master'!A:A,MATCH(B63&amp;C63,'Scheme master'!B:B,0),0)</f>
        <v>#N/A</v>
      </c>
      <c r="B63" s="67"/>
      <c r="C63" s="67"/>
      <c r="D63" s="67"/>
      <c r="E63" s="73"/>
      <c r="F63" s="69"/>
      <c r="G63" s="70"/>
      <c r="H63" s="71"/>
      <c r="I63" s="71"/>
      <c r="J63" s="71"/>
      <c r="K63" s="71"/>
      <c r="L63" s="71"/>
      <c r="M63" s="71"/>
      <c r="N63" s="71"/>
      <c r="O63" s="71"/>
      <c r="P63" s="74"/>
      <c r="Q63" s="71"/>
      <c r="R63" s="71"/>
      <c r="S63" s="71"/>
      <c r="T63" s="71"/>
    </row>
    <row r="64" spans="1:20" x14ac:dyDescent="0.25">
      <c r="A64" s="72" t="e">
        <f>INDEX('Scheme master'!A:A,MATCH(B64&amp;C64,'Scheme master'!B:B,0),0)</f>
        <v>#N/A</v>
      </c>
      <c r="B64" s="67"/>
      <c r="C64" s="67"/>
      <c r="D64" s="67"/>
      <c r="E64" s="73"/>
      <c r="F64" s="69"/>
      <c r="G64" s="70"/>
      <c r="H64" s="71"/>
      <c r="I64" s="71"/>
      <c r="J64" s="71"/>
      <c r="K64" s="71"/>
      <c r="L64" s="71"/>
      <c r="M64" s="71"/>
      <c r="N64" s="71"/>
      <c r="O64" s="71"/>
      <c r="P64" s="74"/>
      <c r="Q64" s="71"/>
      <c r="R64" s="71"/>
      <c r="S64" s="71"/>
      <c r="T64" s="71"/>
    </row>
    <row r="65" spans="1:20" x14ac:dyDescent="0.25">
      <c r="A65" s="72" t="e">
        <f>INDEX('Scheme master'!A:A,MATCH(B65&amp;C65,'Scheme master'!B:B,0),0)</f>
        <v>#N/A</v>
      </c>
      <c r="B65" s="67"/>
      <c r="C65" s="67"/>
      <c r="D65" s="67"/>
      <c r="E65" s="73"/>
      <c r="F65" s="69"/>
      <c r="G65" s="70"/>
      <c r="H65" s="71"/>
      <c r="I65" s="71"/>
      <c r="J65" s="71"/>
      <c r="K65" s="71"/>
      <c r="L65" s="71"/>
      <c r="M65" s="71"/>
      <c r="N65" s="71"/>
      <c r="O65" s="71"/>
      <c r="P65" s="74"/>
      <c r="Q65" s="71"/>
      <c r="R65" s="71"/>
      <c r="S65" s="71"/>
      <c r="T65" s="71"/>
    </row>
    <row r="66" spans="1:20" x14ac:dyDescent="0.25">
      <c r="A66" s="72" t="e">
        <f>INDEX('Scheme master'!A:A,MATCH(B66&amp;C66,'Scheme master'!B:B,0),0)</f>
        <v>#N/A</v>
      </c>
      <c r="B66" s="67"/>
      <c r="C66" s="67"/>
      <c r="D66" s="67"/>
      <c r="E66" s="73"/>
      <c r="F66" s="69"/>
      <c r="G66" s="70"/>
      <c r="H66" s="71"/>
      <c r="I66" s="71"/>
      <c r="J66" s="71"/>
      <c r="K66" s="71"/>
      <c r="L66" s="71"/>
      <c r="M66" s="71"/>
      <c r="N66" s="71"/>
      <c r="O66" s="71"/>
      <c r="P66" s="74"/>
      <c r="Q66" s="71"/>
      <c r="R66" s="71"/>
      <c r="S66" s="71"/>
      <c r="T66" s="71"/>
    </row>
    <row r="67" spans="1:20" x14ac:dyDescent="0.25">
      <c r="A67" s="72" t="e">
        <f>INDEX('Scheme master'!A:A,MATCH(B67&amp;C67,'Scheme master'!B:B,0),0)</f>
        <v>#N/A</v>
      </c>
      <c r="B67" s="67"/>
      <c r="C67" s="67"/>
      <c r="D67" s="67"/>
      <c r="E67" s="73"/>
      <c r="F67" s="69"/>
      <c r="G67" s="70"/>
      <c r="H67" s="71"/>
      <c r="I67" s="71"/>
      <c r="J67" s="71"/>
      <c r="K67" s="71"/>
      <c r="L67" s="71"/>
      <c r="M67" s="71"/>
      <c r="N67" s="71"/>
      <c r="O67" s="71"/>
      <c r="P67" s="74"/>
      <c r="Q67" s="71"/>
      <c r="R67" s="71"/>
      <c r="S67" s="71"/>
      <c r="T67" s="71"/>
    </row>
    <row r="68" spans="1:20" x14ac:dyDescent="0.25">
      <c r="A68" s="72" t="e">
        <f>INDEX('Scheme master'!A:A,MATCH(B68&amp;C68,'Scheme master'!B:B,0),0)</f>
        <v>#N/A</v>
      </c>
      <c r="B68" s="67"/>
      <c r="C68" s="67"/>
      <c r="D68" s="67"/>
      <c r="E68" s="73"/>
      <c r="F68" s="69"/>
      <c r="G68" s="70"/>
      <c r="H68" s="71"/>
      <c r="I68" s="71"/>
      <c r="J68" s="71"/>
      <c r="K68" s="71"/>
      <c r="L68" s="71"/>
      <c r="M68" s="71"/>
      <c r="N68" s="71"/>
      <c r="O68" s="71"/>
      <c r="P68" s="74"/>
      <c r="Q68" s="71"/>
      <c r="R68" s="71"/>
      <c r="S68" s="71"/>
      <c r="T68" s="71"/>
    </row>
    <row r="69" spans="1:20" x14ac:dyDescent="0.25">
      <c r="A69" s="72" t="e">
        <f>INDEX('Scheme master'!A:A,MATCH(B69&amp;C69,'Scheme master'!B:B,0),0)</f>
        <v>#N/A</v>
      </c>
      <c r="B69" s="67"/>
      <c r="C69" s="67"/>
      <c r="D69" s="67"/>
      <c r="E69" s="73"/>
      <c r="F69" s="69"/>
      <c r="G69" s="70"/>
      <c r="H69" s="71"/>
      <c r="I69" s="71"/>
      <c r="J69" s="71"/>
      <c r="K69" s="71"/>
      <c r="L69" s="71"/>
      <c r="M69" s="71"/>
      <c r="N69" s="71"/>
      <c r="O69" s="71"/>
      <c r="P69" s="74"/>
      <c r="Q69" s="71"/>
      <c r="R69" s="71"/>
      <c r="S69" s="71"/>
      <c r="T69" s="71"/>
    </row>
    <row r="70" spans="1:20" x14ac:dyDescent="0.25">
      <c r="A70" s="72" t="e">
        <f>INDEX('Scheme master'!A:A,MATCH(B70&amp;C70,'Scheme master'!B:B,0),0)</f>
        <v>#N/A</v>
      </c>
      <c r="B70" s="67"/>
      <c r="C70" s="67"/>
      <c r="D70" s="67"/>
      <c r="E70" s="73"/>
      <c r="F70" s="69"/>
      <c r="G70" s="70"/>
      <c r="H70" s="71"/>
      <c r="I70" s="71"/>
      <c r="J70" s="71"/>
      <c r="K70" s="71"/>
      <c r="L70" s="71"/>
      <c r="M70" s="71"/>
      <c r="N70" s="71"/>
      <c r="O70" s="71"/>
      <c r="P70" s="74"/>
      <c r="Q70" s="71"/>
      <c r="R70" s="71"/>
      <c r="S70" s="71"/>
      <c r="T70" s="71"/>
    </row>
    <row r="71" spans="1:20" x14ac:dyDescent="0.25">
      <c r="A71" s="72" t="e">
        <f>INDEX('Scheme master'!A:A,MATCH(B71&amp;C71,'Scheme master'!B:B,0),0)</f>
        <v>#N/A</v>
      </c>
      <c r="B71" s="67"/>
      <c r="C71" s="67"/>
      <c r="D71" s="67"/>
      <c r="E71" s="73"/>
      <c r="F71" s="69"/>
      <c r="G71" s="70"/>
      <c r="H71" s="71"/>
      <c r="I71" s="71"/>
      <c r="J71" s="71"/>
      <c r="K71" s="71"/>
      <c r="L71" s="71"/>
      <c r="M71" s="71"/>
      <c r="N71" s="71"/>
      <c r="O71" s="71"/>
      <c r="P71" s="74"/>
      <c r="Q71" s="71"/>
      <c r="R71" s="71"/>
      <c r="S71" s="71"/>
      <c r="T71" s="71"/>
    </row>
    <row r="72" spans="1:20" x14ac:dyDescent="0.25">
      <c r="A72" s="72" t="e">
        <f>INDEX('Scheme master'!A:A,MATCH(B72&amp;C72,'Scheme master'!B:B,0),0)</f>
        <v>#N/A</v>
      </c>
      <c r="B72" s="67"/>
      <c r="C72" s="67"/>
      <c r="D72" s="67"/>
      <c r="E72" s="73"/>
      <c r="F72" s="69"/>
      <c r="G72" s="70"/>
      <c r="H72" s="71"/>
      <c r="I72" s="71"/>
      <c r="J72" s="71"/>
      <c r="K72" s="71"/>
      <c r="L72" s="71"/>
      <c r="M72" s="71"/>
      <c r="N72" s="71"/>
      <c r="O72" s="71"/>
      <c r="P72" s="74"/>
      <c r="Q72" s="71"/>
      <c r="R72" s="71"/>
      <c r="S72" s="71"/>
      <c r="T72" s="71"/>
    </row>
    <row r="73" spans="1:20" x14ac:dyDescent="0.25">
      <c r="A73" s="72" t="e">
        <f>INDEX('Scheme master'!A:A,MATCH(B73&amp;C73,'Scheme master'!B:B,0),0)</f>
        <v>#N/A</v>
      </c>
      <c r="B73" s="67"/>
      <c r="C73" s="67"/>
      <c r="D73" s="67"/>
      <c r="E73" s="73"/>
      <c r="F73" s="69"/>
      <c r="G73" s="70"/>
      <c r="H73" s="71"/>
      <c r="I73" s="71"/>
      <c r="J73" s="71"/>
      <c r="K73" s="71"/>
      <c r="L73" s="71"/>
      <c r="M73" s="71"/>
      <c r="N73" s="71"/>
      <c r="O73" s="71"/>
      <c r="P73" s="74"/>
      <c r="Q73" s="71"/>
      <c r="R73" s="71"/>
      <c r="S73" s="71"/>
      <c r="T73" s="71"/>
    </row>
    <row r="74" spans="1:20" x14ac:dyDescent="0.25">
      <c r="A74" s="72" t="e">
        <f>INDEX('Scheme master'!A:A,MATCH(B74&amp;C74,'Scheme master'!B:B,0),0)</f>
        <v>#N/A</v>
      </c>
      <c r="B74" s="67"/>
      <c r="C74" s="67"/>
      <c r="D74" s="67"/>
      <c r="E74" s="73"/>
      <c r="F74" s="69"/>
      <c r="G74" s="70"/>
      <c r="H74" s="71"/>
      <c r="I74" s="71"/>
      <c r="J74" s="71"/>
      <c r="K74" s="71"/>
      <c r="L74" s="71"/>
      <c r="M74" s="71"/>
      <c r="N74" s="71"/>
      <c r="O74" s="71"/>
      <c r="P74" s="74"/>
      <c r="Q74" s="71"/>
      <c r="R74" s="71"/>
      <c r="S74" s="71"/>
      <c r="T74" s="71"/>
    </row>
    <row r="75" spans="1:20" x14ac:dyDescent="0.25">
      <c r="A75" s="72" t="e">
        <f>INDEX('Scheme master'!A:A,MATCH(B75&amp;C75,'Scheme master'!B:B,0),0)</f>
        <v>#N/A</v>
      </c>
      <c r="B75" s="67"/>
      <c r="C75" s="67"/>
      <c r="D75" s="67"/>
      <c r="E75" s="73"/>
      <c r="F75" s="69"/>
      <c r="G75" s="70"/>
      <c r="H75" s="71"/>
      <c r="I75" s="71"/>
      <c r="J75" s="71"/>
      <c r="K75" s="71"/>
      <c r="L75" s="71"/>
      <c r="M75" s="71"/>
      <c r="N75" s="71"/>
      <c r="O75" s="71"/>
      <c r="P75" s="74"/>
      <c r="Q75" s="71"/>
      <c r="R75" s="71"/>
      <c r="S75" s="71"/>
      <c r="T75" s="71"/>
    </row>
    <row r="76" spans="1:20" x14ac:dyDescent="0.25">
      <c r="A76" s="72" t="e">
        <f>INDEX('Scheme master'!A:A,MATCH(B76&amp;C76,'Scheme master'!B:B,0),0)</f>
        <v>#N/A</v>
      </c>
      <c r="B76" s="67"/>
      <c r="C76" s="67"/>
      <c r="D76" s="67"/>
      <c r="E76" s="73"/>
      <c r="F76" s="69"/>
      <c r="G76" s="70"/>
      <c r="H76" s="71"/>
      <c r="I76" s="71"/>
      <c r="J76" s="71"/>
      <c r="K76" s="71"/>
      <c r="L76" s="71"/>
      <c r="M76" s="71"/>
      <c r="N76" s="71"/>
      <c r="O76" s="71"/>
      <c r="P76" s="74"/>
      <c r="Q76" s="71"/>
      <c r="R76" s="71"/>
      <c r="S76" s="71"/>
      <c r="T76" s="71"/>
    </row>
    <row r="77" spans="1:20" x14ac:dyDescent="0.25">
      <c r="A77" s="72" t="e">
        <f>INDEX('Scheme master'!A:A,MATCH(B77&amp;C77,'Scheme master'!B:B,0),0)</f>
        <v>#N/A</v>
      </c>
      <c r="B77" s="67"/>
      <c r="C77" s="67"/>
      <c r="D77" s="67"/>
      <c r="E77" s="73"/>
      <c r="F77" s="69"/>
      <c r="G77" s="70"/>
      <c r="H77" s="71"/>
      <c r="I77" s="71"/>
      <c r="J77" s="71"/>
      <c r="K77" s="71"/>
      <c r="L77" s="71"/>
      <c r="M77" s="71"/>
      <c r="N77" s="71"/>
      <c r="O77" s="71"/>
      <c r="P77" s="74"/>
      <c r="Q77" s="71"/>
      <c r="R77" s="71"/>
      <c r="S77" s="71"/>
      <c r="T77" s="71"/>
    </row>
    <row r="78" spans="1:20" x14ac:dyDescent="0.25">
      <c r="A78" s="72" t="e">
        <f>INDEX('Scheme master'!A:A,MATCH(B78&amp;C78,'Scheme master'!B:B,0),0)</f>
        <v>#N/A</v>
      </c>
      <c r="B78" s="67"/>
      <c r="C78" s="67"/>
      <c r="D78" s="67"/>
      <c r="E78" s="73"/>
      <c r="F78" s="69"/>
      <c r="G78" s="70"/>
      <c r="H78" s="71"/>
      <c r="I78" s="71"/>
      <c r="J78" s="71"/>
      <c r="K78" s="71"/>
      <c r="L78" s="71"/>
      <c r="M78" s="71"/>
      <c r="N78" s="71"/>
      <c r="O78" s="71"/>
      <c r="P78" s="74"/>
      <c r="Q78" s="71"/>
      <c r="R78" s="71"/>
      <c r="S78" s="71"/>
      <c r="T78" s="71"/>
    </row>
    <row r="79" spans="1:20" x14ac:dyDescent="0.25">
      <c r="A79" s="72" t="e">
        <f>INDEX('Scheme master'!A:A,MATCH(B79&amp;C79,'Scheme master'!B:B,0),0)</f>
        <v>#N/A</v>
      </c>
      <c r="B79" s="67"/>
      <c r="C79" s="67"/>
      <c r="D79" s="67"/>
      <c r="E79" s="73"/>
      <c r="F79" s="69"/>
      <c r="G79" s="70"/>
      <c r="H79" s="71"/>
      <c r="I79" s="71"/>
      <c r="J79" s="71"/>
      <c r="K79" s="71"/>
      <c r="L79" s="71"/>
      <c r="M79" s="71"/>
      <c r="N79" s="71"/>
      <c r="O79" s="71"/>
      <c r="P79" s="74"/>
      <c r="Q79" s="71"/>
      <c r="R79" s="71"/>
      <c r="S79" s="71"/>
      <c r="T79" s="71"/>
    </row>
    <row r="80" spans="1:20" x14ac:dyDescent="0.25">
      <c r="A80" s="72" t="e">
        <f>INDEX('Scheme master'!A:A,MATCH(B80&amp;C80,'Scheme master'!B:B,0),0)</f>
        <v>#N/A</v>
      </c>
      <c r="B80" s="67"/>
      <c r="C80" s="67"/>
      <c r="D80" s="67"/>
      <c r="E80" s="73"/>
      <c r="F80" s="69"/>
      <c r="G80" s="70"/>
      <c r="H80" s="71"/>
      <c r="I80" s="71"/>
      <c r="J80" s="71"/>
      <c r="K80" s="71"/>
      <c r="L80" s="71"/>
      <c r="M80" s="71"/>
      <c r="N80" s="71"/>
      <c r="O80" s="71"/>
      <c r="P80" s="74"/>
      <c r="Q80" s="71"/>
      <c r="R80" s="71"/>
      <c r="S80" s="71"/>
      <c r="T80" s="71"/>
    </row>
    <row r="81" spans="1:20" x14ac:dyDescent="0.25">
      <c r="A81" s="72" t="e">
        <f>INDEX('Scheme master'!A:A,MATCH(B81&amp;C81,'Scheme master'!B:B,0),0)</f>
        <v>#N/A</v>
      </c>
      <c r="B81" s="67"/>
      <c r="C81" s="67"/>
      <c r="D81" s="67"/>
      <c r="E81" s="73"/>
      <c r="F81" s="69"/>
      <c r="G81" s="70"/>
      <c r="H81" s="71"/>
      <c r="I81" s="71"/>
      <c r="J81" s="71"/>
      <c r="K81" s="71"/>
      <c r="L81" s="71"/>
      <c r="M81" s="71"/>
      <c r="N81" s="71"/>
      <c r="O81" s="71"/>
      <c r="P81" s="74"/>
      <c r="Q81" s="71"/>
      <c r="R81" s="71"/>
      <c r="S81" s="71"/>
      <c r="T81" s="71"/>
    </row>
    <row r="82" spans="1:20" x14ac:dyDescent="0.25">
      <c r="A82" s="72" t="e">
        <f>INDEX('Scheme master'!A:A,MATCH(B82&amp;C82,'Scheme master'!B:B,0),0)</f>
        <v>#N/A</v>
      </c>
      <c r="B82" s="67"/>
      <c r="C82" s="67"/>
      <c r="D82" s="67"/>
      <c r="E82" s="73"/>
      <c r="F82" s="69"/>
      <c r="G82" s="70"/>
      <c r="H82" s="71"/>
      <c r="I82" s="71"/>
      <c r="J82" s="71"/>
      <c r="K82" s="71"/>
      <c r="L82" s="71"/>
      <c r="M82" s="71"/>
      <c r="N82" s="71"/>
      <c r="O82" s="71"/>
      <c r="P82" s="74"/>
      <c r="Q82" s="71"/>
      <c r="R82" s="71"/>
      <c r="S82" s="71"/>
      <c r="T82" s="71"/>
    </row>
    <row r="83" spans="1:20" x14ac:dyDescent="0.25">
      <c r="A83" s="72" t="e">
        <f>INDEX('Scheme master'!A:A,MATCH(B83&amp;C83,'Scheme master'!B:B,0),0)</f>
        <v>#N/A</v>
      </c>
      <c r="B83" s="67"/>
      <c r="C83" s="67"/>
      <c r="D83" s="67"/>
      <c r="E83" s="73"/>
      <c r="F83" s="69"/>
      <c r="G83" s="70"/>
      <c r="H83" s="71"/>
      <c r="I83" s="71"/>
      <c r="J83" s="71"/>
      <c r="K83" s="71"/>
      <c r="L83" s="71"/>
      <c r="M83" s="71"/>
      <c r="N83" s="71"/>
      <c r="O83" s="71"/>
      <c r="P83" s="74"/>
      <c r="Q83" s="71"/>
      <c r="R83" s="71"/>
      <c r="S83" s="71"/>
      <c r="T83" s="71"/>
    </row>
    <row r="84" spans="1:20" x14ac:dyDescent="0.25">
      <c r="A84" s="72" t="e">
        <f>INDEX('Scheme master'!A:A,MATCH(B84&amp;C84,'Scheme master'!B:B,0),0)</f>
        <v>#N/A</v>
      </c>
      <c r="B84" s="67"/>
      <c r="C84" s="67"/>
      <c r="D84" s="67"/>
      <c r="E84" s="73"/>
      <c r="F84" s="69"/>
      <c r="G84" s="70"/>
      <c r="H84" s="71"/>
      <c r="I84" s="71"/>
      <c r="J84" s="71"/>
      <c r="K84" s="71"/>
      <c r="L84" s="71"/>
      <c r="M84" s="71"/>
      <c r="N84" s="71"/>
      <c r="O84" s="71"/>
      <c r="P84" s="74"/>
      <c r="Q84" s="71"/>
      <c r="R84" s="71"/>
      <c r="S84" s="71"/>
      <c r="T84" s="71"/>
    </row>
    <row r="85" spans="1:20" x14ac:dyDescent="0.25">
      <c r="A85" s="72" t="e">
        <f>INDEX('Scheme master'!A:A,MATCH(B85&amp;C85,'Scheme master'!B:B,0),0)</f>
        <v>#N/A</v>
      </c>
      <c r="B85" s="67"/>
      <c r="C85" s="67"/>
      <c r="D85" s="67"/>
      <c r="E85" s="73"/>
      <c r="F85" s="69"/>
      <c r="G85" s="70"/>
      <c r="H85" s="71"/>
      <c r="I85" s="71"/>
      <c r="J85" s="71"/>
      <c r="K85" s="71"/>
      <c r="L85" s="71"/>
      <c r="M85" s="71"/>
      <c r="N85" s="71"/>
      <c r="O85" s="71"/>
      <c r="P85" s="74"/>
      <c r="Q85" s="71"/>
      <c r="R85" s="71"/>
      <c r="S85" s="71"/>
      <c r="T85" s="71"/>
    </row>
    <row r="86" spans="1:20" x14ac:dyDescent="0.25">
      <c r="A86" s="72" t="e">
        <f>INDEX('Scheme master'!A:A,MATCH(B86&amp;C86,'Scheme master'!B:B,0),0)</f>
        <v>#N/A</v>
      </c>
      <c r="B86" s="67"/>
      <c r="C86" s="67"/>
      <c r="D86" s="67"/>
      <c r="E86" s="73"/>
      <c r="F86" s="69"/>
      <c r="G86" s="70"/>
      <c r="H86" s="71"/>
      <c r="I86" s="71"/>
      <c r="J86" s="71"/>
      <c r="K86" s="71"/>
      <c r="L86" s="71"/>
      <c r="M86" s="71"/>
      <c r="N86" s="71"/>
      <c r="O86" s="71"/>
      <c r="P86" s="74"/>
      <c r="Q86" s="71"/>
      <c r="R86" s="71"/>
      <c r="S86" s="71"/>
      <c r="T86" s="71"/>
    </row>
    <row r="87" spans="1:20" x14ac:dyDescent="0.25">
      <c r="A87" s="72" t="e">
        <f>INDEX('Scheme master'!A:A,MATCH(B87&amp;C87,'Scheme master'!B:B,0),0)</f>
        <v>#N/A</v>
      </c>
      <c r="B87" s="67"/>
      <c r="C87" s="67"/>
      <c r="D87" s="67"/>
      <c r="E87" s="73"/>
      <c r="F87" s="69"/>
      <c r="G87" s="70"/>
      <c r="H87" s="71"/>
      <c r="I87" s="71"/>
      <c r="J87" s="71"/>
      <c r="K87" s="71"/>
      <c r="L87" s="71"/>
      <c r="M87" s="71"/>
      <c r="N87" s="71"/>
      <c r="O87" s="71"/>
      <c r="P87" s="74"/>
      <c r="Q87" s="71"/>
      <c r="R87" s="71"/>
      <c r="S87" s="71"/>
      <c r="T87" s="71"/>
    </row>
    <row r="88" spans="1:20" x14ac:dyDescent="0.25">
      <c r="A88" s="72" t="e">
        <f>INDEX('Scheme master'!A:A,MATCH(B88&amp;C88,'Scheme master'!B:B,0),0)</f>
        <v>#N/A</v>
      </c>
      <c r="B88" s="67"/>
      <c r="C88" s="67"/>
      <c r="D88" s="67"/>
      <c r="E88" s="73"/>
      <c r="F88" s="69"/>
      <c r="G88" s="70"/>
      <c r="H88" s="71"/>
      <c r="I88" s="71"/>
      <c r="J88" s="71"/>
      <c r="K88" s="71"/>
      <c r="L88" s="71"/>
      <c r="M88" s="71"/>
      <c r="N88" s="71"/>
      <c r="O88" s="71"/>
      <c r="P88" s="74"/>
      <c r="Q88" s="71"/>
      <c r="R88" s="71"/>
      <c r="S88" s="71"/>
      <c r="T88" s="71"/>
    </row>
    <row r="89" spans="1:20" x14ac:dyDescent="0.25">
      <c r="A89" s="72" t="e">
        <f>INDEX('Scheme master'!A:A,MATCH(B89&amp;C89,'Scheme master'!B:B,0),0)</f>
        <v>#N/A</v>
      </c>
      <c r="B89" s="67"/>
      <c r="C89" s="67"/>
      <c r="D89" s="67"/>
      <c r="E89" s="73"/>
      <c r="F89" s="69"/>
      <c r="G89" s="70"/>
      <c r="H89" s="71"/>
      <c r="I89" s="71"/>
      <c r="J89" s="71"/>
      <c r="K89" s="71"/>
      <c r="L89" s="71"/>
      <c r="M89" s="71"/>
      <c r="N89" s="71"/>
      <c r="O89" s="71"/>
      <c r="P89" s="74"/>
      <c r="Q89" s="71"/>
      <c r="R89" s="71"/>
      <c r="S89" s="71"/>
      <c r="T89" s="71"/>
    </row>
    <row r="90" spans="1:20" x14ac:dyDescent="0.25">
      <c r="A90" s="72" t="e">
        <f>INDEX('Scheme master'!A:A,MATCH(B90&amp;C90,'Scheme master'!B:B,0),0)</f>
        <v>#N/A</v>
      </c>
      <c r="B90" s="67"/>
      <c r="C90" s="67"/>
      <c r="D90" s="67"/>
      <c r="E90" s="73"/>
      <c r="F90" s="69"/>
      <c r="G90" s="70"/>
      <c r="H90" s="71"/>
      <c r="I90" s="71"/>
      <c r="J90" s="71"/>
      <c r="K90" s="71"/>
      <c r="L90" s="71"/>
      <c r="M90" s="71"/>
      <c r="N90" s="71"/>
      <c r="O90" s="71"/>
      <c r="P90" s="74"/>
      <c r="Q90" s="71"/>
      <c r="R90" s="71"/>
      <c r="S90" s="71"/>
      <c r="T90" s="71"/>
    </row>
    <row r="91" spans="1:20" x14ac:dyDescent="0.25">
      <c r="A91" s="72" t="e">
        <f>INDEX('Scheme master'!A:A,MATCH(B91&amp;C91,'Scheme master'!B:B,0),0)</f>
        <v>#N/A</v>
      </c>
      <c r="B91" s="67"/>
      <c r="C91" s="67"/>
      <c r="D91" s="67"/>
      <c r="E91" s="73"/>
      <c r="F91" s="69"/>
      <c r="G91" s="70"/>
      <c r="H91" s="71"/>
      <c r="I91" s="71"/>
      <c r="J91" s="71"/>
      <c r="K91" s="71"/>
      <c r="L91" s="71"/>
      <c r="M91" s="71"/>
      <c r="N91" s="71"/>
      <c r="O91" s="71"/>
      <c r="P91" s="74"/>
      <c r="Q91" s="71"/>
      <c r="R91" s="71"/>
      <c r="S91" s="71"/>
      <c r="T91" s="71"/>
    </row>
    <row r="92" spans="1:20" x14ac:dyDescent="0.25">
      <c r="A92" s="72" t="e">
        <f>INDEX('Scheme master'!A:A,MATCH(B92&amp;C92,'Scheme master'!B:B,0),0)</f>
        <v>#N/A</v>
      </c>
      <c r="B92" s="67"/>
      <c r="C92" s="67"/>
      <c r="D92" s="67"/>
      <c r="E92" s="73"/>
      <c r="F92" s="69"/>
      <c r="G92" s="70"/>
      <c r="H92" s="71"/>
      <c r="I92" s="71"/>
      <c r="J92" s="71"/>
      <c r="K92" s="71"/>
      <c r="L92" s="71"/>
      <c r="M92" s="71"/>
      <c r="N92" s="71"/>
      <c r="O92" s="71"/>
      <c r="P92" s="74"/>
      <c r="Q92" s="71"/>
      <c r="R92" s="71"/>
      <c r="S92" s="71"/>
      <c r="T92" s="71"/>
    </row>
    <row r="93" spans="1:20" x14ac:dyDescent="0.25">
      <c r="A93" s="72" t="e">
        <f>INDEX('Scheme master'!A:A,MATCH(B93&amp;C93,'Scheme master'!B:B,0),0)</f>
        <v>#N/A</v>
      </c>
      <c r="B93" s="67"/>
      <c r="C93" s="67"/>
      <c r="D93" s="67"/>
      <c r="E93" s="73"/>
      <c r="F93" s="69"/>
      <c r="G93" s="70"/>
      <c r="H93" s="71"/>
      <c r="I93" s="71"/>
      <c r="J93" s="71"/>
      <c r="K93" s="71"/>
      <c r="L93" s="71"/>
      <c r="M93" s="71"/>
      <c r="N93" s="71"/>
      <c r="O93" s="71"/>
      <c r="P93" s="74"/>
      <c r="Q93" s="71"/>
      <c r="R93" s="71"/>
      <c r="S93" s="71"/>
      <c r="T93" s="71"/>
    </row>
    <row r="94" spans="1:20" x14ac:dyDescent="0.25">
      <c r="A94" s="72" t="e">
        <f>INDEX('Scheme master'!A:A,MATCH(B94&amp;C94,'Scheme master'!B:B,0),0)</f>
        <v>#N/A</v>
      </c>
      <c r="B94" s="67"/>
      <c r="C94" s="67"/>
      <c r="D94" s="67"/>
      <c r="E94" s="73"/>
      <c r="F94" s="69"/>
      <c r="G94" s="70"/>
      <c r="H94" s="71"/>
      <c r="I94" s="71"/>
      <c r="J94" s="71"/>
      <c r="K94" s="71"/>
      <c r="L94" s="71"/>
      <c r="M94" s="71"/>
      <c r="N94" s="71"/>
      <c r="O94" s="71"/>
      <c r="P94" s="74"/>
      <c r="Q94" s="71"/>
      <c r="R94" s="71"/>
      <c r="S94" s="71"/>
      <c r="T94" s="71"/>
    </row>
    <row r="95" spans="1:20" x14ac:dyDescent="0.25">
      <c r="A95" s="72" t="e">
        <f>INDEX('Scheme master'!A:A,MATCH(B95&amp;C95,'Scheme master'!B:B,0),0)</f>
        <v>#N/A</v>
      </c>
      <c r="B95" s="67"/>
      <c r="C95" s="67"/>
      <c r="D95" s="67"/>
      <c r="E95" s="73"/>
      <c r="F95" s="69"/>
      <c r="G95" s="70"/>
      <c r="H95" s="71"/>
      <c r="I95" s="71"/>
      <c r="J95" s="71"/>
      <c r="K95" s="71"/>
      <c r="L95" s="71"/>
      <c r="M95" s="71"/>
      <c r="N95" s="71"/>
      <c r="O95" s="71"/>
      <c r="P95" s="74"/>
      <c r="Q95" s="71"/>
      <c r="R95" s="71"/>
      <c r="S95" s="71"/>
      <c r="T95" s="71"/>
    </row>
    <row r="96" spans="1:20" x14ac:dyDescent="0.25">
      <c r="A96" s="72" t="e">
        <f>INDEX('Scheme master'!A:A,MATCH(B96&amp;C96,'Scheme master'!B:B,0),0)</f>
        <v>#N/A</v>
      </c>
      <c r="B96" s="67"/>
      <c r="C96" s="67"/>
      <c r="D96" s="67"/>
      <c r="E96" s="73"/>
      <c r="F96" s="69"/>
      <c r="G96" s="70"/>
      <c r="H96" s="71"/>
      <c r="I96" s="71"/>
      <c r="J96" s="71"/>
      <c r="K96" s="71"/>
      <c r="L96" s="71"/>
      <c r="M96" s="71"/>
      <c r="N96" s="71"/>
      <c r="O96" s="71"/>
      <c r="P96" s="74"/>
      <c r="Q96" s="71"/>
      <c r="R96" s="71"/>
      <c r="S96" s="71"/>
      <c r="T96" s="71"/>
    </row>
    <row r="97" spans="1:20" x14ac:dyDescent="0.25">
      <c r="A97" s="72" t="e">
        <f>INDEX('Scheme master'!A:A,MATCH(B97&amp;C97,'Scheme master'!B:B,0),0)</f>
        <v>#N/A</v>
      </c>
      <c r="B97" s="67"/>
      <c r="C97" s="67"/>
      <c r="D97" s="67"/>
      <c r="E97" s="73"/>
      <c r="F97" s="69"/>
      <c r="G97" s="70"/>
      <c r="H97" s="71"/>
      <c r="I97" s="71"/>
      <c r="J97" s="71"/>
      <c r="K97" s="71"/>
      <c r="L97" s="71"/>
      <c r="M97" s="71"/>
      <c r="N97" s="71"/>
      <c r="O97" s="71"/>
      <c r="P97" s="74"/>
      <c r="Q97" s="71"/>
      <c r="R97" s="71"/>
      <c r="S97" s="71"/>
      <c r="T97" s="71"/>
    </row>
    <row r="98" spans="1:20" x14ac:dyDescent="0.25">
      <c r="A98" s="72" t="e">
        <f>INDEX('Scheme master'!A:A,MATCH(B98&amp;C98,'Scheme master'!B:B,0),0)</f>
        <v>#N/A</v>
      </c>
      <c r="B98" s="67"/>
      <c r="C98" s="67"/>
      <c r="D98" s="67"/>
      <c r="E98" s="73"/>
      <c r="F98" s="69"/>
      <c r="G98" s="70"/>
      <c r="H98" s="71"/>
      <c r="I98" s="71"/>
      <c r="J98" s="71"/>
      <c r="K98" s="71"/>
      <c r="L98" s="71"/>
      <c r="M98" s="71"/>
      <c r="N98" s="71"/>
      <c r="O98" s="71"/>
      <c r="P98" s="74"/>
      <c r="Q98" s="71"/>
      <c r="R98" s="71"/>
      <c r="S98" s="71"/>
      <c r="T98" s="71"/>
    </row>
    <row r="99" spans="1:20" x14ac:dyDescent="0.25">
      <c r="A99" s="72" t="e">
        <f>INDEX('Scheme master'!A:A,MATCH(B99&amp;C99,'Scheme master'!B:B,0),0)</f>
        <v>#N/A</v>
      </c>
      <c r="B99" s="67"/>
      <c r="C99" s="67"/>
      <c r="D99" s="67"/>
      <c r="E99" s="73"/>
      <c r="F99" s="69"/>
      <c r="G99" s="70"/>
      <c r="H99" s="71"/>
      <c r="I99" s="71"/>
      <c r="J99" s="71"/>
      <c r="K99" s="71"/>
      <c r="L99" s="71"/>
      <c r="M99" s="71"/>
      <c r="N99" s="71"/>
      <c r="O99" s="71"/>
      <c r="P99" s="74"/>
      <c r="Q99" s="71"/>
      <c r="R99" s="71"/>
      <c r="S99" s="71"/>
      <c r="T99" s="71"/>
    </row>
    <row r="100" spans="1:20" x14ac:dyDescent="0.25">
      <c r="A100" s="72" t="e">
        <f>INDEX('Scheme master'!A:A,MATCH(B100&amp;C100,'Scheme master'!B:B,0),0)</f>
        <v>#N/A</v>
      </c>
      <c r="B100" s="67"/>
      <c r="C100" s="67"/>
      <c r="D100" s="67"/>
      <c r="E100" s="73"/>
      <c r="F100" s="69"/>
      <c r="G100" s="70"/>
      <c r="H100" s="71"/>
      <c r="I100" s="71"/>
      <c r="J100" s="71"/>
      <c r="K100" s="71"/>
      <c r="L100" s="71"/>
      <c r="M100" s="71"/>
      <c r="N100" s="71"/>
      <c r="O100" s="71"/>
      <c r="P100" s="74"/>
      <c r="Q100" s="71"/>
      <c r="R100" s="71"/>
      <c r="S100" s="71"/>
      <c r="T100" s="71"/>
    </row>
    <row r="101" spans="1:20" x14ac:dyDescent="0.25">
      <c r="A101" s="72" t="e">
        <f>INDEX('Scheme master'!A:A,MATCH(B101&amp;C101,'Scheme master'!B:B,0),0)</f>
        <v>#N/A</v>
      </c>
      <c r="B101" s="67"/>
      <c r="C101" s="67"/>
      <c r="D101" s="67"/>
      <c r="E101" s="73"/>
      <c r="F101" s="69"/>
      <c r="G101" s="70"/>
      <c r="H101" s="71"/>
      <c r="I101" s="71"/>
      <c r="J101" s="71"/>
      <c r="K101" s="71"/>
      <c r="L101" s="71"/>
      <c r="M101" s="71"/>
      <c r="N101" s="71"/>
      <c r="O101" s="71"/>
      <c r="P101" s="74"/>
      <c r="Q101" s="71"/>
      <c r="R101" s="71"/>
      <c r="S101" s="71"/>
      <c r="T101" s="71"/>
    </row>
    <row r="102" spans="1:20" x14ac:dyDescent="0.25">
      <c r="A102" s="72" t="e">
        <f>INDEX('Scheme master'!A:A,MATCH(B102&amp;C102,'Scheme master'!B:B,0),0)</f>
        <v>#N/A</v>
      </c>
      <c r="B102" s="67"/>
      <c r="C102" s="67"/>
      <c r="D102" s="67"/>
      <c r="E102" s="73"/>
      <c r="F102" s="69"/>
      <c r="G102" s="70"/>
      <c r="H102" s="71"/>
      <c r="I102" s="71"/>
      <c r="J102" s="71"/>
      <c r="K102" s="71"/>
      <c r="L102" s="71"/>
      <c r="M102" s="71"/>
      <c r="N102" s="71"/>
      <c r="O102" s="71"/>
      <c r="P102" s="74"/>
      <c r="Q102" s="71"/>
      <c r="R102" s="71"/>
      <c r="S102" s="71"/>
      <c r="T102" s="71"/>
    </row>
    <row r="103" spans="1:20" x14ac:dyDescent="0.25">
      <c r="A103" s="72" t="e">
        <f>INDEX('Scheme master'!A:A,MATCH(B103&amp;C103,'Scheme master'!B:B,0),0)</f>
        <v>#N/A</v>
      </c>
      <c r="B103" s="67"/>
      <c r="C103" s="67"/>
      <c r="D103" s="67"/>
      <c r="E103" s="73"/>
      <c r="F103" s="69"/>
      <c r="G103" s="70"/>
      <c r="H103" s="71"/>
      <c r="I103" s="71"/>
      <c r="J103" s="71"/>
      <c r="K103" s="71"/>
      <c r="L103" s="71"/>
      <c r="M103" s="71"/>
      <c r="N103" s="71"/>
      <c r="O103" s="71"/>
      <c r="P103" s="74"/>
      <c r="Q103" s="71"/>
      <c r="R103" s="71"/>
      <c r="S103" s="71"/>
      <c r="T103" s="71"/>
    </row>
    <row r="104" spans="1:20" x14ac:dyDescent="0.25">
      <c r="A104" s="72" t="e">
        <f>INDEX('Scheme master'!A:A,MATCH(B104&amp;C104,'Scheme master'!B:B,0),0)</f>
        <v>#N/A</v>
      </c>
      <c r="B104" s="67"/>
      <c r="C104" s="67"/>
      <c r="D104" s="67"/>
      <c r="E104" s="73"/>
      <c r="F104" s="69"/>
      <c r="G104" s="70"/>
      <c r="H104" s="71"/>
      <c r="I104" s="71"/>
      <c r="J104" s="71"/>
      <c r="K104" s="71"/>
      <c r="L104" s="71"/>
      <c r="M104" s="71"/>
      <c r="N104" s="71"/>
      <c r="O104" s="71"/>
      <c r="P104" s="74"/>
      <c r="Q104" s="71"/>
      <c r="R104" s="71"/>
      <c r="S104" s="71"/>
      <c r="T104" s="71"/>
    </row>
    <row r="105" spans="1:20" x14ac:dyDescent="0.25">
      <c r="A105" s="72" t="e">
        <f>INDEX('Scheme master'!A:A,MATCH(B105&amp;C105,'Scheme master'!B:B,0),0)</f>
        <v>#N/A</v>
      </c>
      <c r="B105" s="67"/>
      <c r="C105" s="67"/>
      <c r="D105" s="67"/>
      <c r="E105" s="73"/>
      <c r="F105" s="69"/>
      <c r="G105" s="70"/>
      <c r="H105" s="71"/>
      <c r="I105" s="71"/>
      <c r="J105" s="71"/>
      <c r="K105" s="71"/>
      <c r="L105" s="71"/>
      <c r="M105" s="71"/>
      <c r="N105" s="71"/>
      <c r="O105" s="71"/>
      <c r="P105" s="74"/>
      <c r="Q105" s="71"/>
      <c r="R105" s="71"/>
      <c r="S105" s="71"/>
      <c r="T105" s="71"/>
    </row>
    <row r="106" spans="1:20" x14ac:dyDescent="0.25">
      <c r="A106" s="72" t="e">
        <f>INDEX('Scheme master'!A:A,MATCH(B106&amp;C106,'Scheme master'!B:B,0),0)</f>
        <v>#N/A</v>
      </c>
      <c r="B106" s="67"/>
      <c r="C106" s="67"/>
      <c r="D106" s="67"/>
      <c r="E106" s="73"/>
      <c r="F106" s="69"/>
      <c r="G106" s="70"/>
      <c r="H106" s="71"/>
      <c r="I106" s="71"/>
      <c r="J106" s="71"/>
      <c r="K106" s="71"/>
      <c r="L106" s="71"/>
      <c r="M106" s="71"/>
      <c r="N106" s="71"/>
      <c r="O106" s="71"/>
      <c r="P106" s="74"/>
      <c r="Q106" s="71"/>
      <c r="R106" s="71"/>
      <c r="S106" s="71"/>
      <c r="T106" s="71"/>
    </row>
    <row r="107" spans="1:20" x14ac:dyDescent="0.25">
      <c r="A107" s="72" t="e">
        <f>INDEX('Scheme master'!A:A,MATCH(B107&amp;C107,'Scheme master'!B:B,0),0)</f>
        <v>#N/A</v>
      </c>
      <c r="B107" s="67"/>
      <c r="C107" s="67"/>
      <c r="D107" s="67"/>
      <c r="E107" s="73"/>
      <c r="F107" s="69"/>
      <c r="G107" s="70"/>
      <c r="H107" s="71"/>
      <c r="I107" s="71"/>
      <c r="J107" s="71"/>
      <c r="K107" s="71"/>
      <c r="L107" s="71"/>
      <c r="M107" s="71"/>
      <c r="N107" s="71"/>
      <c r="O107" s="71"/>
      <c r="P107" s="74"/>
      <c r="Q107" s="71"/>
      <c r="R107" s="71"/>
      <c r="S107" s="71"/>
      <c r="T107" s="71"/>
    </row>
    <row r="108" spans="1:20" x14ac:dyDescent="0.25">
      <c r="A108" s="72" t="e">
        <f>INDEX('Scheme master'!A:A,MATCH(B108&amp;C108,'Scheme master'!B:B,0),0)</f>
        <v>#N/A</v>
      </c>
      <c r="B108" s="67"/>
      <c r="C108" s="67"/>
      <c r="D108" s="67"/>
      <c r="E108" s="73"/>
      <c r="F108" s="69"/>
      <c r="G108" s="70"/>
      <c r="H108" s="71"/>
      <c r="I108" s="71"/>
      <c r="J108" s="71"/>
      <c r="K108" s="71"/>
      <c r="L108" s="71"/>
      <c r="M108" s="71"/>
      <c r="N108" s="71"/>
      <c r="O108" s="71"/>
      <c r="P108" s="74"/>
      <c r="Q108" s="71"/>
      <c r="R108" s="71"/>
      <c r="S108" s="71"/>
      <c r="T108" s="71"/>
    </row>
    <row r="109" spans="1:20" x14ac:dyDescent="0.25">
      <c r="A109" s="72" t="e">
        <f>INDEX('Scheme master'!A:A,MATCH(B109&amp;C109,'Scheme master'!B:B,0),0)</f>
        <v>#N/A</v>
      </c>
      <c r="B109" s="67"/>
      <c r="C109" s="67"/>
      <c r="D109" s="67"/>
      <c r="E109" s="73"/>
      <c r="F109" s="69"/>
      <c r="G109" s="70"/>
      <c r="H109" s="71"/>
      <c r="I109" s="71"/>
      <c r="J109" s="71"/>
      <c r="K109" s="71"/>
      <c r="L109" s="71"/>
      <c r="M109" s="71"/>
      <c r="N109" s="71"/>
      <c r="O109" s="71"/>
      <c r="P109" s="74"/>
      <c r="Q109" s="71"/>
      <c r="R109" s="71"/>
      <c r="S109" s="71"/>
      <c r="T109" s="71"/>
    </row>
    <row r="110" spans="1:20" x14ac:dyDescent="0.25">
      <c r="A110" s="72" t="e">
        <f>INDEX('Scheme master'!A:A,MATCH(B110&amp;C110,'Scheme master'!B:B,0),0)</f>
        <v>#N/A</v>
      </c>
      <c r="B110" s="67"/>
      <c r="C110" s="67"/>
      <c r="D110" s="67"/>
      <c r="E110" s="73"/>
      <c r="F110" s="69"/>
      <c r="G110" s="70"/>
      <c r="H110" s="71"/>
      <c r="I110" s="71"/>
      <c r="J110" s="71"/>
      <c r="K110" s="71"/>
      <c r="L110" s="71"/>
      <c r="M110" s="71"/>
      <c r="N110" s="71"/>
      <c r="O110" s="71"/>
      <c r="P110" s="74"/>
      <c r="Q110" s="71"/>
      <c r="R110" s="71"/>
      <c r="S110" s="71"/>
      <c r="T110" s="71"/>
    </row>
    <row r="111" spans="1:20" x14ac:dyDescent="0.25">
      <c r="A111" s="72" t="e">
        <f>INDEX('Scheme master'!A:A,MATCH(B111&amp;C111,'Scheme master'!B:B,0),0)</f>
        <v>#N/A</v>
      </c>
      <c r="B111" s="67"/>
      <c r="C111" s="67"/>
      <c r="D111" s="67"/>
      <c r="E111" s="73"/>
      <c r="F111" s="69"/>
      <c r="G111" s="70"/>
      <c r="H111" s="71"/>
      <c r="I111" s="71"/>
      <c r="J111" s="71"/>
      <c r="K111" s="71"/>
      <c r="L111" s="71"/>
      <c r="M111" s="71"/>
      <c r="N111" s="71"/>
      <c r="O111" s="71"/>
      <c r="P111" s="74"/>
      <c r="Q111" s="71"/>
      <c r="R111" s="71"/>
      <c r="S111" s="71"/>
      <c r="T111" s="71"/>
    </row>
    <row r="112" spans="1:20" x14ac:dyDescent="0.25">
      <c r="A112" s="72" t="e">
        <f>INDEX('Scheme master'!A:A,MATCH(B112&amp;C112,'Scheme master'!B:B,0),0)</f>
        <v>#N/A</v>
      </c>
      <c r="B112" s="67"/>
      <c r="C112" s="67"/>
      <c r="D112" s="67"/>
      <c r="E112" s="73"/>
      <c r="F112" s="69"/>
      <c r="G112" s="70"/>
      <c r="H112" s="71"/>
      <c r="I112" s="71"/>
      <c r="J112" s="71"/>
      <c r="K112" s="71"/>
      <c r="L112" s="71"/>
      <c r="M112" s="71"/>
      <c r="N112" s="71"/>
      <c r="O112" s="71"/>
      <c r="P112" s="74"/>
      <c r="Q112" s="71"/>
      <c r="R112" s="71"/>
      <c r="S112" s="71"/>
      <c r="T112" s="71"/>
    </row>
    <row r="113" spans="1:20" x14ac:dyDescent="0.25">
      <c r="A113" s="72" t="e">
        <f>INDEX('Scheme master'!A:A,MATCH(B113&amp;C113,'Scheme master'!B:B,0),0)</f>
        <v>#N/A</v>
      </c>
      <c r="B113" s="67"/>
      <c r="C113" s="67"/>
      <c r="D113" s="67"/>
      <c r="E113" s="73"/>
      <c r="F113" s="69"/>
      <c r="G113" s="70"/>
      <c r="H113" s="71"/>
      <c r="I113" s="71"/>
      <c r="J113" s="71"/>
      <c r="K113" s="71"/>
      <c r="L113" s="71"/>
      <c r="M113" s="71"/>
      <c r="N113" s="71"/>
      <c r="O113" s="71"/>
      <c r="P113" s="74"/>
      <c r="Q113" s="71"/>
      <c r="R113" s="71"/>
      <c r="S113" s="71"/>
      <c r="T113" s="71"/>
    </row>
    <row r="114" spans="1:20" x14ac:dyDescent="0.25">
      <c r="A114" s="72" t="e">
        <f>INDEX('Scheme master'!A:A,MATCH(B114&amp;C114,'Scheme master'!B:B,0),0)</f>
        <v>#N/A</v>
      </c>
      <c r="B114" s="67"/>
      <c r="C114" s="67"/>
      <c r="D114" s="67"/>
      <c r="E114" s="73"/>
      <c r="F114" s="69"/>
      <c r="G114" s="70"/>
      <c r="H114" s="71"/>
      <c r="I114" s="71"/>
      <c r="J114" s="71"/>
      <c r="K114" s="71"/>
      <c r="L114" s="71"/>
      <c r="M114" s="71"/>
      <c r="N114" s="71"/>
      <c r="O114" s="71"/>
      <c r="P114" s="74"/>
      <c r="Q114" s="71"/>
      <c r="R114" s="71"/>
      <c r="S114" s="71"/>
      <c r="T114" s="71"/>
    </row>
    <row r="115" spans="1:20" x14ac:dyDescent="0.25">
      <c r="A115" s="72" t="e">
        <f>INDEX('Scheme master'!A:A,MATCH(B115&amp;C115,'Scheme master'!B:B,0),0)</f>
        <v>#N/A</v>
      </c>
      <c r="B115" s="67"/>
      <c r="C115" s="67"/>
      <c r="D115" s="67"/>
      <c r="E115" s="73"/>
      <c r="F115" s="69"/>
      <c r="G115" s="70"/>
      <c r="H115" s="71"/>
      <c r="I115" s="71"/>
      <c r="J115" s="71"/>
      <c r="K115" s="71"/>
      <c r="L115" s="71"/>
      <c r="M115" s="71"/>
      <c r="N115" s="71"/>
      <c r="O115" s="71"/>
      <c r="P115" s="74"/>
      <c r="Q115" s="71"/>
      <c r="R115" s="71"/>
      <c r="S115" s="71"/>
      <c r="T115" s="71"/>
    </row>
    <row r="116" spans="1:20" x14ac:dyDescent="0.25">
      <c r="A116" s="72" t="e">
        <f>INDEX('Scheme master'!A:A,MATCH(B116&amp;C116,'Scheme master'!B:B,0),0)</f>
        <v>#N/A</v>
      </c>
      <c r="B116" s="67"/>
      <c r="C116" s="67"/>
      <c r="D116" s="67"/>
      <c r="E116" s="73"/>
      <c r="F116" s="69"/>
      <c r="G116" s="70"/>
      <c r="H116" s="71"/>
      <c r="I116" s="71"/>
      <c r="J116" s="71"/>
      <c r="K116" s="71"/>
      <c r="L116" s="71"/>
      <c r="M116" s="71"/>
      <c r="N116" s="71"/>
      <c r="O116" s="71"/>
      <c r="P116" s="74"/>
      <c r="Q116" s="71"/>
      <c r="R116" s="71"/>
      <c r="S116" s="71"/>
      <c r="T116" s="71"/>
    </row>
    <row r="117" spans="1:20" x14ac:dyDescent="0.25">
      <c r="A117" s="72" t="e">
        <f>INDEX('Scheme master'!A:A,MATCH(B117&amp;C117,'Scheme master'!B:B,0),0)</f>
        <v>#N/A</v>
      </c>
      <c r="B117" s="67"/>
      <c r="C117" s="67"/>
      <c r="D117" s="67"/>
      <c r="E117" s="73"/>
      <c r="F117" s="69"/>
      <c r="G117" s="70"/>
      <c r="H117" s="71"/>
      <c r="I117" s="71"/>
      <c r="J117" s="71"/>
      <c r="K117" s="71"/>
      <c r="L117" s="71"/>
      <c r="M117" s="71"/>
      <c r="N117" s="71"/>
      <c r="O117" s="71"/>
      <c r="P117" s="74"/>
      <c r="Q117" s="71"/>
      <c r="R117" s="71"/>
      <c r="S117" s="71"/>
      <c r="T117" s="71"/>
    </row>
    <row r="118" spans="1:20" x14ac:dyDescent="0.25">
      <c r="A118" s="72" t="e">
        <f>INDEX('Scheme master'!A:A,MATCH(B118&amp;C118,'Scheme master'!B:B,0),0)</f>
        <v>#N/A</v>
      </c>
      <c r="B118" s="67"/>
      <c r="C118" s="67"/>
      <c r="D118" s="67"/>
      <c r="E118" s="73"/>
      <c r="F118" s="69"/>
      <c r="G118" s="70"/>
      <c r="H118" s="71"/>
      <c r="I118" s="71"/>
      <c r="J118" s="71"/>
      <c r="K118" s="71"/>
      <c r="L118" s="71"/>
      <c r="M118" s="71"/>
      <c r="N118" s="71"/>
      <c r="O118" s="71"/>
      <c r="P118" s="74"/>
      <c r="Q118" s="71"/>
      <c r="R118" s="71"/>
      <c r="S118" s="71"/>
      <c r="T118" s="71"/>
    </row>
    <row r="119" spans="1:20" x14ac:dyDescent="0.25">
      <c r="A119" s="72" t="e">
        <f>INDEX('Scheme master'!A:A,MATCH(B119&amp;C119,'Scheme master'!B:B,0),0)</f>
        <v>#N/A</v>
      </c>
      <c r="B119" s="67"/>
      <c r="C119" s="67"/>
      <c r="D119" s="67"/>
      <c r="E119" s="73"/>
      <c r="F119" s="69"/>
      <c r="G119" s="70"/>
      <c r="H119" s="71"/>
      <c r="I119" s="71"/>
      <c r="J119" s="71"/>
      <c r="K119" s="71"/>
      <c r="L119" s="71"/>
      <c r="M119" s="71"/>
      <c r="N119" s="71"/>
      <c r="O119" s="71"/>
      <c r="P119" s="74"/>
      <c r="Q119" s="71"/>
      <c r="R119" s="71"/>
      <c r="S119" s="71"/>
      <c r="T119" s="71"/>
    </row>
    <row r="120" spans="1:20" x14ac:dyDescent="0.25">
      <c r="A120" s="72" t="e">
        <f>INDEX('Scheme master'!A:A,MATCH(B120&amp;C120,'Scheme master'!B:B,0),0)</f>
        <v>#N/A</v>
      </c>
      <c r="B120" s="67"/>
      <c r="C120" s="67"/>
      <c r="D120" s="67"/>
      <c r="E120" s="73"/>
      <c r="F120" s="69"/>
      <c r="G120" s="70"/>
      <c r="H120" s="71"/>
      <c r="I120" s="71"/>
      <c r="J120" s="71"/>
      <c r="K120" s="71"/>
      <c r="L120" s="71"/>
      <c r="M120" s="71"/>
      <c r="N120" s="71"/>
      <c r="O120" s="71"/>
      <c r="P120" s="74"/>
      <c r="Q120" s="71"/>
      <c r="R120" s="71"/>
      <c r="S120" s="71"/>
      <c r="T120" s="71"/>
    </row>
    <row r="121" spans="1:20" x14ac:dyDescent="0.25">
      <c r="A121" s="72" t="e">
        <f>INDEX('Scheme master'!A:A,MATCH(B121&amp;C121,'Scheme master'!B:B,0),0)</f>
        <v>#N/A</v>
      </c>
      <c r="B121" s="67"/>
      <c r="C121" s="67"/>
      <c r="D121" s="67"/>
      <c r="E121" s="73"/>
      <c r="F121" s="69"/>
      <c r="G121" s="70"/>
      <c r="H121" s="71"/>
      <c r="I121" s="71"/>
      <c r="J121" s="71"/>
      <c r="K121" s="71"/>
      <c r="L121" s="71"/>
      <c r="M121" s="71"/>
      <c r="N121" s="71"/>
      <c r="O121" s="71"/>
      <c r="P121" s="74"/>
      <c r="Q121" s="71"/>
      <c r="R121" s="71"/>
      <c r="S121" s="71"/>
      <c r="T121" s="71"/>
    </row>
    <row r="122" spans="1:20" x14ac:dyDescent="0.25">
      <c r="A122" s="72" t="e">
        <f>INDEX('Scheme master'!A:A,MATCH(B122&amp;C122,'Scheme master'!B:B,0),0)</f>
        <v>#N/A</v>
      </c>
      <c r="B122" s="67"/>
      <c r="C122" s="67"/>
      <c r="D122" s="67"/>
      <c r="E122" s="73"/>
      <c r="F122" s="69"/>
      <c r="G122" s="70"/>
      <c r="H122" s="71"/>
      <c r="I122" s="71"/>
      <c r="J122" s="71"/>
      <c r="K122" s="71"/>
      <c r="L122" s="71"/>
      <c r="M122" s="71"/>
      <c r="N122" s="71"/>
      <c r="O122" s="71"/>
      <c r="P122" s="74"/>
      <c r="Q122" s="71"/>
      <c r="R122" s="71"/>
      <c r="S122" s="71"/>
      <c r="T122" s="71"/>
    </row>
    <row r="123" spans="1:20" x14ac:dyDescent="0.25">
      <c r="A123" s="72" t="e">
        <f>INDEX('Scheme master'!A:A,MATCH(B123&amp;C123,'Scheme master'!B:B,0),0)</f>
        <v>#N/A</v>
      </c>
      <c r="B123" s="67"/>
      <c r="C123" s="67"/>
      <c r="D123" s="67"/>
      <c r="E123" s="73"/>
      <c r="F123" s="69"/>
      <c r="G123" s="70"/>
      <c r="H123" s="71"/>
      <c r="I123" s="71"/>
      <c r="J123" s="71"/>
      <c r="K123" s="71"/>
      <c r="L123" s="71"/>
      <c r="M123" s="71"/>
      <c r="N123" s="71"/>
      <c r="O123" s="71"/>
      <c r="P123" s="74"/>
      <c r="Q123" s="71"/>
      <c r="R123" s="71"/>
      <c r="S123" s="71"/>
      <c r="T123" s="71"/>
    </row>
    <row r="124" spans="1:20" x14ac:dyDescent="0.25">
      <c r="A124" s="72" t="e">
        <f>INDEX('Scheme master'!A:A,MATCH(B124&amp;C124,'Scheme master'!B:B,0),0)</f>
        <v>#N/A</v>
      </c>
      <c r="B124" s="67"/>
      <c r="C124" s="67"/>
      <c r="D124" s="67"/>
      <c r="E124" s="73"/>
      <c r="F124" s="69"/>
      <c r="G124" s="70"/>
      <c r="H124" s="71"/>
      <c r="I124" s="71"/>
      <c r="J124" s="71"/>
      <c r="K124" s="71"/>
      <c r="L124" s="71"/>
      <c r="M124" s="71"/>
      <c r="N124" s="71"/>
      <c r="O124" s="71"/>
      <c r="P124" s="74"/>
      <c r="Q124" s="71"/>
      <c r="R124" s="71"/>
      <c r="S124" s="71"/>
      <c r="T124" s="71"/>
    </row>
    <row r="125" spans="1:20" x14ac:dyDescent="0.25">
      <c r="A125" s="72" t="e">
        <f>INDEX('Scheme master'!A:A,MATCH(B125&amp;C125,'Scheme master'!B:B,0),0)</f>
        <v>#N/A</v>
      </c>
      <c r="B125" s="67"/>
      <c r="C125" s="67"/>
      <c r="D125" s="67"/>
      <c r="E125" s="73"/>
      <c r="F125" s="69"/>
      <c r="G125" s="70"/>
      <c r="H125" s="71"/>
      <c r="I125" s="71"/>
      <c r="J125" s="71"/>
      <c r="K125" s="71"/>
      <c r="L125" s="71"/>
      <c r="M125" s="71"/>
      <c r="N125" s="71"/>
      <c r="O125" s="71"/>
      <c r="P125" s="74"/>
      <c r="Q125" s="71"/>
      <c r="R125" s="71"/>
      <c r="S125" s="71"/>
      <c r="T125" s="71"/>
    </row>
    <row r="126" spans="1:20" x14ac:dyDescent="0.25">
      <c r="A126" s="72" t="e">
        <f>INDEX('Scheme master'!A:A,MATCH(B126&amp;C126,'Scheme master'!B:B,0),0)</f>
        <v>#N/A</v>
      </c>
      <c r="B126" s="67"/>
      <c r="C126" s="67"/>
      <c r="D126" s="67"/>
      <c r="E126" s="73"/>
      <c r="F126" s="69"/>
      <c r="G126" s="70"/>
      <c r="H126" s="71"/>
      <c r="I126" s="71"/>
      <c r="J126" s="71"/>
      <c r="K126" s="71"/>
      <c r="L126" s="71"/>
      <c r="M126" s="71"/>
      <c r="N126" s="71"/>
      <c r="O126" s="71"/>
      <c r="P126" s="74"/>
      <c r="Q126" s="71"/>
      <c r="R126" s="71"/>
      <c r="S126" s="71"/>
      <c r="T126" s="71"/>
    </row>
    <row r="127" spans="1:20" x14ac:dyDescent="0.25">
      <c r="A127" s="72" t="e">
        <f>INDEX('Scheme master'!A:A,MATCH(B127&amp;C127,'Scheme master'!B:B,0),0)</f>
        <v>#N/A</v>
      </c>
      <c r="B127" s="67"/>
      <c r="C127" s="67"/>
      <c r="D127" s="67"/>
      <c r="E127" s="73"/>
      <c r="F127" s="69"/>
      <c r="G127" s="70"/>
      <c r="H127" s="71"/>
      <c r="I127" s="71"/>
      <c r="J127" s="71"/>
      <c r="K127" s="71"/>
      <c r="L127" s="71"/>
      <c r="M127" s="71"/>
      <c r="N127" s="71"/>
      <c r="O127" s="71"/>
      <c r="P127" s="74"/>
      <c r="Q127" s="71"/>
      <c r="R127" s="71"/>
      <c r="S127" s="71"/>
      <c r="T127" s="71"/>
    </row>
    <row r="128" spans="1:20" x14ac:dyDescent="0.25">
      <c r="A128" s="72" t="e">
        <f>INDEX('Scheme master'!A:A,MATCH(B128&amp;C128,'Scheme master'!B:B,0),0)</f>
        <v>#N/A</v>
      </c>
      <c r="B128" s="67"/>
      <c r="C128" s="67"/>
      <c r="D128" s="67"/>
      <c r="E128" s="73"/>
      <c r="F128" s="69"/>
      <c r="G128" s="70"/>
      <c r="H128" s="71"/>
      <c r="I128" s="71"/>
      <c r="J128" s="71"/>
      <c r="K128" s="71"/>
      <c r="L128" s="71"/>
      <c r="M128" s="71"/>
      <c r="N128" s="71"/>
      <c r="O128" s="71"/>
      <c r="P128" s="74"/>
      <c r="Q128" s="71"/>
      <c r="R128" s="71"/>
      <c r="S128" s="71"/>
      <c r="T128" s="71"/>
    </row>
    <row r="129" spans="1:20" x14ac:dyDescent="0.25">
      <c r="A129" s="72" t="e">
        <f>INDEX('Scheme master'!A:A,MATCH(B129&amp;C129,'Scheme master'!B:B,0),0)</f>
        <v>#N/A</v>
      </c>
      <c r="B129" s="67"/>
      <c r="C129" s="67"/>
      <c r="D129" s="67"/>
      <c r="E129" s="73"/>
      <c r="F129" s="69"/>
      <c r="G129" s="70"/>
      <c r="H129" s="71"/>
      <c r="I129" s="71"/>
      <c r="J129" s="71"/>
      <c r="K129" s="71"/>
      <c r="L129" s="71"/>
      <c r="M129" s="71"/>
      <c r="N129" s="71"/>
      <c r="O129" s="71"/>
      <c r="P129" s="74"/>
      <c r="Q129" s="71"/>
      <c r="R129" s="71"/>
      <c r="S129" s="71"/>
      <c r="T129" s="71"/>
    </row>
    <row r="130" spans="1:20" x14ac:dyDescent="0.25">
      <c r="A130" s="72" t="e">
        <f>INDEX('Scheme master'!A:A,MATCH(B130&amp;C130,'Scheme master'!B:B,0),0)</f>
        <v>#N/A</v>
      </c>
      <c r="B130" s="67"/>
      <c r="C130" s="67"/>
      <c r="D130" s="67"/>
      <c r="E130" s="73"/>
      <c r="F130" s="69"/>
      <c r="G130" s="70"/>
      <c r="H130" s="71"/>
      <c r="I130" s="71"/>
      <c r="J130" s="71"/>
      <c r="K130" s="71"/>
      <c r="L130" s="71"/>
      <c r="M130" s="71"/>
      <c r="N130" s="71"/>
      <c r="O130" s="71"/>
      <c r="P130" s="74"/>
      <c r="Q130" s="71"/>
      <c r="R130" s="71"/>
      <c r="S130" s="71"/>
      <c r="T130" s="71"/>
    </row>
    <row r="131" spans="1:20" x14ac:dyDescent="0.25">
      <c r="A131" s="72" t="e">
        <f>INDEX('Scheme master'!A:A,MATCH(B131&amp;C131,'Scheme master'!B:B,0),0)</f>
        <v>#N/A</v>
      </c>
      <c r="B131" s="67"/>
      <c r="C131" s="67"/>
      <c r="D131" s="67"/>
      <c r="E131" s="73"/>
      <c r="F131" s="69"/>
      <c r="G131" s="70"/>
      <c r="H131" s="71"/>
      <c r="I131" s="71"/>
      <c r="J131" s="71"/>
      <c r="K131" s="71"/>
      <c r="L131" s="71"/>
      <c r="M131" s="71"/>
      <c r="N131" s="71"/>
      <c r="O131" s="71"/>
      <c r="P131" s="74"/>
      <c r="Q131" s="71"/>
      <c r="R131" s="71"/>
      <c r="S131" s="71"/>
      <c r="T131" s="71"/>
    </row>
    <row r="132" spans="1:20" x14ac:dyDescent="0.25">
      <c r="A132" s="72" t="e">
        <f>INDEX('Scheme master'!A:A,MATCH(B132&amp;C132,'Scheme master'!B:B,0),0)</f>
        <v>#N/A</v>
      </c>
      <c r="B132" s="67"/>
      <c r="C132" s="67"/>
      <c r="D132" s="67"/>
      <c r="E132" s="73"/>
      <c r="F132" s="69"/>
      <c r="G132" s="70"/>
      <c r="H132" s="71"/>
      <c r="I132" s="71"/>
      <c r="J132" s="71"/>
      <c r="K132" s="71"/>
      <c r="L132" s="71"/>
      <c r="M132" s="71"/>
      <c r="N132" s="71"/>
      <c r="O132" s="71"/>
      <c r="P132" s="74"/>
      <c r="Q132" s="71"/>
      <c r="R132" s="71"/>
      <c r="S132" s="71"/>
      <c r="T132" s="71"/>
    </row>
    <row r="133" spans="1:20" x14ac:dyDescent="0.25">
      <c r="A133" s="72" t="e">
        <f>INDEX('Scheme master'!A:A,MATCH(B133&amp;C133,'Scheme master'!B:B,0),0)</f>
        <v>#N/A</v>
      </c>
      <c r="B133" s="67"/>
      <c r="C133" s="67"/>
      <c r="D133" s="67"/>
      <c r="E133" s="73"/>
      <c r="F133" s="69"/>
      <c r="G133" s="70"/>
      <c r="H133" s="71"/>
      <c r="I133" s="71"/>
      <c r="J133" s="71"/>
      <c r="K133" s="71"/>
      <c r="L133" s="71"/>
      <c r="M133" s="71"/>
      <c r="N133" s="71"/>
      <c r="O133" s="71"/>
      <c r="P133" s="74"/>
      <c r="Q133" s="71"/>
      <c r="R133" s="71"/>
      <c r="S133" s="71"/>
      <c r="T133" s="71"/>
    </row>
    <row r="134" spans="1:20" x14ac:dyDescent="0.25">
      <c r="A134" s="72" t="e">
        <f>INDEX('Scheme master'!A:A,MATCH(B134&amp;C134,'Scheme master'!B:B,0),0)</f>
        <v>#N/A</v>
      </c>
      <c r="B134" s="67"/>
      <c r="C134" s="67"/>
      <c r="D134" s="67"/>
      <c r="E134" s="73"/>
      <c r="F134" s="69"/>
      <c r="G134" s="70"/>
      <c r="H134" s="71"/>
      <c r="I134" s="71"/>
      <c r="J134" s="71"/>
      <c r="K134" s="71"/>
      <c r="L134" s="71"/>
      <c r="M134" s="71"/>
      <c r="N134" s="71"/>
      <c r="O134" s="71"/>
      <c r="P134" s="74"/>
      <c r="Q134" s="71"/>
      <c r="R134" s="71"/>
      <c r="S134" s="71"/>
      <c r="T134" s="71"/>
    </row>
    <row r="135" spans="1:20" x14ac:dyDescent="0.25">
      <c r="A135" s="72" t="e">
        <f>INDEX('Scheme master'!A:A,MATCH(B135&amp;C135,'Scheme master'!B:B,0),0)</f>
        <v>#N/A</v>
      </c>
      <c r="B135" s="67"/>
      <c r="C135" s="67"/>
      <c r="D135" s="67"/>
      <c r="E135" s="73"/>
      <c r="F135" s="69"/>
      <c r="G135" s="70"/>
      <c r="H135" s="71"/>
      <c r="I135" s="71"/>
      <c r="J135" s="71"/>
      <c r="K135" s="71"/>
      <c r="L135" s="71"/>
      <c r="M135" s="71"/>
      <c r="N135" s="71"/>
      <c r="O135" s="71"/>
      <c r="P135" s="74"/>
      <c r="Q135" s="71"/>
      <c r="R135" s="71"/>
      <c r="S135" s="71"/>
      <c r="T135" s="71"/>
    </row>
    <row r="136" spans="1:20" x14ac:dyDescent="0.25">
      <c r="A136" s="72" t="e">
        <f>INDEX('Scheme master'!A:A,MATCH(B136&amp;C136,'Scheme master'!B:B,0),0)</f>
        <v>#N/A</v>
      </c>
      <c r="B136" s="67"/>
      <c r="C136" s="67"/>
      <c r="D136" s="67"/>
      <c r="E136" s="73"/>
      <c r="F136" s="69"/>
      <c r="G136" s="70"/>
      <c r="H136" s="71"/>
      <c r="I136" s="71"/>
      <c r="J136" s="71"/>
      <c r="K136" s="71"/>
      <c r="L136" s="71"/>
      <c r="M136" s="71"/>
      <c r="N136" s="71"/>
      <c r="O136" s="71"/>
      <c r="P136" s="74"/>
      <c r="Q136" s="71"/>
      <c r="R136" s="71"/>
      <c r="S136" s="71"/>
      <c r="T136" s="71"/>
    </row>
    <row r="137" spans="1:20" x14ac:dyDescent="0.25">
      <c r="A137" s="72" t="e">
        <f>INDEX('Scheme master'!A:A,MATCH(B137&amp;C137,'Scheme master'!B:B,0),0)</f>
        <v>#N/A</v>
      </c>
      <c r="B137" s="67"/>
      <c r="C137" s="67"/>
      <c r="D137" s="67"/>
      <c r="E137" s="73"/>
      <c r="F137" s="69"/>
      <c r="G137" s="70"/>
      <c r="H137" s="71"/>
      <c r="I137" s="71"/>
      <c r="J137" s="71"/>
      <c r="K137" s="71"/>
      <c r="L137" s="71"/>
      <c r="M137" s="71"/>
      <c r="N137" s="71"/>
      <c r="O137" s="71"/>
      <c r="P137" s="74"/>
      <c r="Q137" s="71"/>
      <c r="R137" s="71"/>
      <c r="S137" s="71"/>
      <c r="T137" s="71"/>
    </row>
    <row r="138" spans="1:20" x14ac:dyDescent="0.25">
      <c r="A138" s="72" t="e">
        <f>INDEX('Scheme master'!A:A,MATCH(B138&amp;C138,'Scheme master'!B:B,0),0)</f>
        <v>#N/A</v>
      </c>
      <c r="B138" s="67"/>
      <c r="C138" s="67"/>
      <c r="D138" s="67"/>
      <c r="E138" s="73"/>
      <c r="F138" s="69"/>
      <c r="G138" s="70"/>
      <c r="H138" s="71"/>
      <c r="I138" s="71"/>
      <c r="J138" s="71"/>
      <c r="K138" s="71"/>
      <c r="L138" s="71"/>
      <c r="M138" s="71"/>
      <c r="N138" s="71"/>
      <c r="O138" s="71"/>
      <c r="P138" s="74"/>
      <c r="Q138" s="71"/>
      <c r="R138" s="71"/>
      <c r="S138" s="71"/>
      <c r="T138" s="71"/>
    </row>
    <row r="139" spans="1:20" x14ac:dyDescent="0.25">
      <c r="A139" s="72" t="e">
        <f>INDEX('Scheme master'!A:A,MATCH(B139&amp;C139,'Scheme master'!B:B,0),0)</f>
        <v>#N/A</v>
      </c>
      <c r="B139" s="67"/>
      <c r="C139" s="67"/>
      <c r="D139" s="67"/>
      <c r="E139" s="73"/>
      <c r="F139" s="69"/>
      <c r="G139" s="70"/>
      <c r="H139" s="71"/>
      <c r="I139" s="71"/>
      <c r="J139" s="71"/>
      <c r="K139" s="71"/>
      <c r="L139" s="71"/>
      <c r="M139" s="71"/>
      <c r="N139" s="71"/>
      <c r="O139" s="71"/>
      <c r="P139" s="74"/>
      <c r="Q139" s="71"/>
      <c r="R139" s="71"/>
      <c r="S139" s="71"/>
      <c r="T139" s="71"/>
    </row>
    <row r="140" spans="1:20" x14ac:dyDescent="0.25">
      <c r="A140" s="72" t="e">
        <f>INDEX('Scheme master'!A:A,MATCH(B140&amp;C140,'Scheme master'!B:B,0),0)</f>
        <v>#N/A</v>
      </c>
      <c r="B140" s="67"/>
      <c r="C140" s="67"/>
      <c r="D140" s="67"/>
      <c r="E140" s="73"/>
      <c r="F140" s="69"/>
      <c r="G140" s="70"/>
      <c r="H140" s="71"/>
      <c r="I140" s="71"/>
      <c r="J140" s="71"/>
      <c r="K140" s="71"/>
      <c r="L140" s="71"/>
      <c r="M140" s="71"/>
      <c r="N140" s="71"/>
      <c r="O140" s="71"/>
      <c r="P140" s="74"/>
      <c r="Q140" s="71"/>
      <c r="R140" s="71"/>
      <c r="S140" s="71"/>
      <c r="T140" s="71"/>
    </row>
    <row r="141" spans="1:20" x14ac:dyDescent="0.25">
      <c r="A141" s="72" t="e">
        <f>INDEX('Scheme master'!A:A,MATCH(B141&amp;C141,'Scheme master'!B:B,0),0)</f>
        <v>#N/A</v>
      </c>
      <c r="B141" s="67"/>
      <c r="C141" s="67"/>
      <c r="D141" s="67"/>
      <c r="E141" s="73"/>
      <c r="F141" s="69"/>
      <c r="G141" s="70"/>
      <c r="H141" s="71"/>
      <c r="I141" s="71"/>
      <c r="J141" s="71"/>
      <c r="K141" s="71"/>
      <c r="L141" s="71"/>
      <c r="M141" s="71"/>
      <c r="N141" s="71"/>
      <c r="O141" s="71"/>
      <c r="P141" s="74"/>
      <c r="Q141" s="71"/>
      <c r="R141" s="71"/>
      <c r="S141" s="71"/>
      <c r="T141" s="71"/>
    </row>
    <row r="142" spans="1:20" x14ac:dyDescent="0.25">
      <c r="A142" s="72" t="e">
        <f>INDEX('Scheme master'!A:A,MATCH(B142&amp;C142,'Scheme master'!B:B,0),0)</f>
        <v>#N/A</v>
      </c>
      <c r="B142" s="67"/>
      <c r="C142" s="67"/>
      <c r="D142" s="67"/>
      <c r="E142" s="73"/>
      <c r="F142" s="69"/>
      <c r="G142" s="70"/>
      <c r="H142" s="71"/>
      <c r="I142" s="71"/>
      <c r="J142" s="71"/>
      <c r="K142" s="71"/>
      <c r="L142" s="71"/>
      <c r="M142" s="71"/>
      <c r="N142" s="71"/>
      <c r="O142" s="71"/>
      <c r="P142" s="74"/>
      <c r="Q142" s="71"/>
      <c r="R142" s="71"/>
      <c r="S142" s="71"/>
      <c r="T142" s="71"/>
    </row>
    <row r="143" spans="1:20" x14ac:dyDescent="0.25">
      <c r="A143" s="72" t="e">
        <f>INDEX('Scheme master'!A:A,MATCH(B143&amp;C143,'Scheme master'!B:B,0),0)</f>
        <v>#N/A</v>
      </c>
      <c r="B143" s="67"/>
      <c r="C143" s="67"/>
      <c r="D143" s="67"/>
      <c r="E143" s="73"/>
      <c r="F143" s="69"/>
      <c r="G143" s="70"/>
      <c r="H143" s="71"/>
      <c r="I143" s="71"/>
      <c r="J143" s="71"/>
      <c r="K143" s="71"/>
      <c r="L143" s="71"/>
      <c r="M143" s="71"/>
      <c r="N143" s="71"/>
      <c r="O143" s="71"/>
      <c r="P143" s="74"/>
      <c r="Q143" s="71"/>
      <c r="R143" s="71"/>
      <c r="S143" s="71"/>
      <c r="T143" s="71"/>
    </row>
    <row r="144" spans="1:20" x14ac:dyDescent="0.25">
      <c r="A144" s="72" t="e">
        <f>INDEX('Scheme master'!A:A,MATCH(B144&amp;C144,'Scheme master'!B:B,0),0)</f>
        <v>#N/A</v>
      </c>
      <c r="B144" s="67"/>
      <c r="C144" s="67"/>
      <c r="D144" s="67"/>
      <c r="E144" s="73"/>
      <c r="F144" s="69"/>
      <c r="G144" s="70"/>
      <c r="H144" s="71"/>
      <c r="I144" s="71"/>
      <c r="J144" s="71"/>
      <c r="K144" s="71"/>
      <c r="L144" s="71"/>
      <c r="M144" s="71"/>
      <c r="N144" s="71"/>
      <c r="O144" s="71"/>
      <c r="P144" s="74"/>
      <c r="Q144" s="71"/>
      <c r="R144" s="71"/>
      <c r="S144" s="71"/>
      <c r="T144" s="71"/>
    </row>
    <row r="145" spans="1:20" x14ac:dyDescent="0.25">
      <c r="A145" s="72" t="e">
        <f>INDEX('Scheme master'!A:A,MATCH(B145&amp;C145,'Scheme master'!B:B,0),0)</f>
        <v>#N/A</v>
      </c>
      <c r="B145" s="67"/>
      <c r="C145" s="67"/>
      <c r="D145" s="67"/>
      <c r="E145" s="73"/>
      <c r="F145" s="69"/>
      <c r="G145" s="70"/>
      <c r="H145" s="71"/>
      <c r="I145" s="71"/>
      <c r="J145" s="71"/>
      <c r="K145" s="71"/>
      <c r="L145" s="71"/>
      <c r="M145" s="71"/>
      <c r="N145" s="71"/>
      <c r="O145" s="71"/>
      <c r="P145" s="74"/>
      <c r="Q145" s="71"/>
      <c r="R145" s="71"/>
      <c r="S145" s="71"/>
      <c r="T145" s="71"/>
    </row>
    <row r="146" spans="1:20" x14ac:dyDescent="0.25">
      <c r="A146" s="72" t="e">
        <f>INDEX('Scheme master'!A:A,MATCH(B146&amp;C146,'Scheme master'!B:B,0),0)</f>
        <v>#N/A</v>
      </c>
      <c r="B146" s="67"/>
      <c r="C146" s="67"/>
      <c r="D146" s="67"/>
      <c r="E146" s="73"/>
      <c r="F146" s="69"/>
      <c r="G146" s="70"/>
      <c r="H146" s="71"/>
      <c r="I146" s="71"/>
      <c r="J146" s="71"/>
      <c r="K146" s="71"/>
      <c r="L146" s="71"/>
      <c r="M146" s="71"/>
      <c r="N146" s="71"/>
      <c r="O146" s="71"/>
      <c r="P146" s="74"/>
      <c r="Q146" s="71"/>
      <c r="R146" s="71"/>
      <c r="S146" s="71"/>
      <c r="T146" s="71"/>
    </row>
    <row r="147" spans="1:20" x14ac:dyDescent="0.25">
      <c r="A147" s="72" t="e">
        <f>INDEX('Scheme master'!A:A,MATCH(B147&amp;C147,'Scheme master'!B:B,0),0)</f>
        <v>#N/A</v>
      </c>
      <c r="B147" s="67"/>
      <c r="C147" s="67"/>
      <c r="D147" s="67"/>
      <c r="E147" s="73"/>
      <c r="F147" s="69"/>
      <c r="G147" s="70"/>
      <c r="H147" s="71"/>
      <c r="I147" s="71"/>
      <c r="J147" s="71"/>
      <c r="K147" s="71"/>
      <c r="L147" s="71"/>
      <c r="M147" s="71"/>
      <c r="N147" s="71"/>
      <c r="O147" s="71"/>
      <c r="P147" s="74"/>
      <c r="Q147" s="71"/>
      <c r="R147" s="71"/>
      <c r="S147" s="71"/>
      <c r="T147" s="71"/>
    </row>
    <row r="148" spans="1:20" x14ac:dyDescent="0.25">
      <c r="A148" s="72" t="e">
        <f>INDEX('Scheme master'!A:A,MATCH(B148&amp;C148,'Scheme master'!B:B,0),0)</f>
        <v>#N/A</v>
      </c>
      <c r="B148" s="67"/>
      <c r="C148" s="67"/>
      <c r="D148" s="67"/>
      <c r="E148" s="73"/>
      <c r="F148" s="69"/>
      <c r="G148" s="70"/>
      <c r="H148" s="71"/>
      <c r="I148" s="71"/>
      <c r="J148" s="71"/>
      <c r="K148" s="71"/>
      <c r="L148" s="71"/>
      <c r="M148" s="71"/>
      <c r="N148" s="71"/>
      <c r="O148" s="71"/>
      <c r="P148" s="74"/>
      <c r="Q148" s="71"/>
      <c r="R148" s="71"/>
      <c r="S148" s="71"/>
      <c r="T148" s="71"/>
    </row>
    <row r="149" spans="1:20" x14ac:dyDescent="0.25">
      <c r="A149" s="72" t="e">
        <f>INDEX('Scheme master'!A:A,MATCH(B149&amp;C149,'Scheme master'!B:B,0),0)</f>
        <v>#N/A</v>
      </c>
      <c r="B149" s="67"/>
      <c r="C149" s="67"/>
      <c r="D149" s="67"/>
      <c r="E149" s="73"/>
      <c r="F149" s="69"/>
      <c r="G149" s="70"/>
      <c r="H149" s="71"/>
      <c r="I149" s="71"/>
      <c r="J149" s="71"/>
      <c r="K149" s="71"/>
      <c r="L149" s="71"/>
      <c r="M149" s="71"/>
      <c r="N149" s="71"/>
      <c r="O149" s="71"/>
      <c r="P149" s="74"/>
      <c r="Q149" s="71"/>
      <c r="R149" s="71"/>
      <c r="S149" s="71"/>
      <c r="T149" s="71"/>
    </row>
    <row r="150" spans="1:20" x14ac:dyDescent="0.25">
      <c r="A150" s="72" t="e">
        <f>INDEX('Scheme master'!A:A,MATCH(B150&amp;C150,'Scheme master'!B:B,0),0)</f>
        <v>#N/A</v>
      </c>
      <c r="B150" s="67"/>
      <c r="C150" s="67"/>
      <c r="D150" s="67"/>
      <c r="E150" s="73"/>
      <c r="F150" s="69"/>
      <c r="G150" s="70"/>
      <c r="H150" s="71"/>
      <c r="I150" s="71"/>
      <c r="J150" s="71"/>
      <c r="K150" s="71"/>
      <c r="L150" s="71"/>
      <c r="M150" s="71"/>
      <c r="N150" s="71"/>
      <c r="O150" s="71"/>
      <c r="P150" s="74"/>
      <c r="Q150" s="71"/>
      <c r="R150" s="71"/>
      <c r="S150" s="71"/>
      <c r="T150" s="71"/>
    </row>
    <row r="151" spans="1:20" x14ac:dyDescent="0.25">
      <c r="A151" s="72" t="e">
        <f>INDEX('Scheme master'!A:A,MATCH(B151&amp;C151,'Scheme master'!B:B,0),0)</f>
        <v>#N/A</v>
      </c>
      <c r="B151" s="67"/>
      <c r="C151" s="67"/>
      <c r="D151" s="67"/>
      <c r="E151" s="73"/>
      <c r="F151" s="69"/>
      <c r="G151" s="70"/>
      <c r="H151" s="71"/>
      <c r="I151" s="71"/>
      <c r="J151" s="71"/>
      <c r="K151" s="71"/>
      <c r="L151" s="71"/>
      <c r="M151" s="71"/>
      <c r="N151" s="71"/>
      <c r="O151" s="71"/>
      <c r="P151" s="74"/>
      <c r="Q151" s="71"/>
      <c r="R151" s="71"/>
      <c r="S151" s="71"/>
      <c r="T151" s="71"/>
    </row>
    <row r="152" spans="1:20" x14ac:dyDescent="0.25">
      <c r="A152" s="72" t="e">
        <f>INDEX('Scheme master'!A:A,MATCH(B152&amp;C152,'Scheme master'!B:B,0),0)</f>
        <v>#N/A</v>
      </c>
      <c r="B152" s="67"/>
      <c r="C152" s="67"/>
      <c r="D152" s="67"/>
      <c r="E152" s="73"/>
      <c r="F152" s="69"/>
      <c r="G152" s="70"/>
      <c r="H152" s="71"/>
      <c r="I152" s="71"/>
      <c r="J152" s="71"/>
      <c r="K152" s="71"/>
      <c r="L152" s="71"/>
      <c r="M152" s="71"/>
      <c r="N152" s="71"/>
      <c r="O152" s="71"/>
      <c r="P152" s="74"/>
      <c r="Q152" s="71"/>
      <c r="R152" s="71"/>
      <c r="S152" s="71"/>
      <c r="T152" s="71"/>
    </row>
    <row r="153" spans="1:20" x14ac:dyDescent="0.25">
      <c r="A153" s="72" t="e">
        <f>INDEX('Scheme master'!A:A,MATCH(B153&amp;C153,'Scheme master'!B:B,0),0)</f>
        <v>#N/A</v>
      </c>
      <c r="B153" s="67"/>
      <c r="C153" s="67"/>
      <c r="D153" s="67"/>
      <c r="E153" s="73"/>
      <c r="F153" s="69"/>
      <c r="G153" s="70"/>
      <c r="H153" s="71"/>
      <c r="I153" s="71"/>
      <c r="J153" s="71"/>
      <c r="K153" s="71"/>
      <c r="L153" s="71"/>
      <c r="M153" s="71"/>
      <c r="N153" s="71"/>
      <c r="O153" s="71"/>
      <c r="P153" s="74"/>
      <c r="Q153" s="71"/>
      <c r="R153" s="71"/>
      <c r="S153" s="71"/>
      <c r="T153" s="71"/>
    </row>
    <row r="154" spans="1:20" x14ac:dyDescent="0.25">
      <c r="A154" s="72" t="e">
        <f>INDEX('Scheme master'!A:A,MATCH(B154&amp;C154,'Scheme master'!B:B,0),0)</f>
        <v>#N/A</v>
      </c>
      <c r="B154" s="67"/>
      <c r="C154" s="67"/>
      <c r="D154" s="67"/>
      <c r="E154" s="73"/>
      <c r="F154" s="69"/>
      <c r="G154" s="70"/>
      <c r="H154" s="71"/>
      <c r="I154" s="71"/>
      <c r="J154" s="71"/>
      <c r="K154" s="71"/>
      <c r="L154" s="71"/>
      <c r="M154" s="71"/>
      <c r="N154" s="71"/>
      <c r="O154" s="71"/>
      <c r="P154" s="74"/>
      <c r="Q154" s="71"/>
      <c r="R154" s="71"/>
      <c r="S154" s="71"/>
      <c r="T154" s="71"/>
    </row>
    <row r="155" spans="1:20" x14ac:dyDescent="0.25">
      <c r="A155" s="72" t="e">
        <f>INDEX('Scheme master'!A:A,MATCH(B155&amp;C155,'Scheme master'!B:B,0),0)</f>
        <v>#N/A</v>
      </c>
      <c r="B155" s="67"/>
      <c r="C155" s="67"/>
      <c r="D155" s="67"/>
      <c r="E155" s="73"/>
      <c r="F155" s="69"/>
      <c r="G155" s="70"/>
      <c r="H155" s="71"/>
      <c r="I155" s="71"/>
      <c r="J155" s="71"/>
      <c r="K155" s="71"/>
      <c r="L155" s="71"/>
      <c r="M155" s="71"/>
      <c r="N155" s="71"/>
      <c r="O155" s="71"/>
      <c r="P155" s="74"/>
      <c r="Q155" s="71"/>
      <c r="R155" s="71"/>
      <c r="S155" s="71"/>
      <c r="T155" s="71"/>
    </row>
    <row r="156" spans="1:20" x14ac:dyDescent="0.25">
      <c r="A156" s="72" t="e">
        <f>INDEX('Scheme master'!A:A,MATCH(B156&amp;C156,'Scheme master'!B:B,0),0)</f>
        <v>#N/A</v>
      </c>
      <c r="B156" s="67"/>
      <c r="C156" s="67"/>
      <c r="D156" s="67"/>
      <c r="E156" s="73"/>
      <c r="F156" s="69"/>
      <c r="G156" s="70"/>
      <c r="H156" s="71"/>
      <c r="I156" s="71"/>
      <c r="J156" s="71"/>
      <c r="K156" s="71"/>
      <c r="L156" s="71"/>
      <c r="M156" s="71"/>
      <c r="N156" s="71"/>
      <c r="O156" s="71"/>
      <c r="P156" s="74"/>
      <c r="Q156" s="71"/>
      <c r="R156" s="71"/>
      <c r="S156" s="71"/>
      <c r="T156" s="71"/>
    </row>
    <row r="157" spans="1:20" x14ac:dyDescent="0.25">
      <c r="A157" s="72" t="e">
        <f>INDEX('Scheme master'!A:A,MATCH(B157&amp;C157,'Scheme master'!B:B,0),0)</f>
        <v>#N/A</v>
      </c>
      <c r="B157" s="67"/>
      <c r="C157" s="67"/>
      <c r="D157" s="67"/>
      <c r="E157" s="73"/>
      <c r="F157" s="69"/>
      <c r="G157" s="70"/>
      <c r="H157" s="71"/>
      <c r="I157" s="71"/>
      <c r="J157" s="71"/>
      <c r="K157" s="71"/>
      <c r="L157" s="71"/>
      <c r="M157" s="71"/>
      <c r="N157" s="71"/>
      <c r="O157" s="71"/>
      <c r="P157" s="74"/>
      <c r="Q157" s="71"/>
      <c r="R157" s="71"/>
      <c r="S157" s="71"/>
      <c r="T157" s="71"/>
    </row>
    <row r="158" spans="1:20" x14ac:dyDescent="0.25">
      <c r="A158" s="72" t="e">
        <f>INDEX('Scheme master'!A:A,MATCH(B158&amp;C158,'Scheme master'!B:B,0),0)</f>
        <v>#N/A</v>
      </c>
      <c r="B158" s="67"/>
      <c r="C158" s="67"/>
      <c r="D158" s="67"/>
      <c r="E158" s="73"/>
      <c r="F158" s="69"/>
      <c r="G158" s="70"/>
      <c r="H158" s="71"/>
      <c r="I158" s="71"/>
      <c r="J158" s="71"/>
      <c r="K158" s="71"/>
      <c r="L158" s="71"/>
      <c r="M158" s="71"/>
      <c r="N158" s="71"/>
      <c r="O158" s="71"/>
      <c r="P158" s="74"/>
      <c r="Q158" s="71"/>
      <c r="R158" s="71"/>
      <c r="S158" s="71"/>
      <c r="T158" s="71"/>
    </row>
    <row r="159" spans="1:20" x14ac:dyDescent="0.25">
      <c r="A159" s="72" t="e">
        <f>INDEX('Scheme master'!A:A,MATCH(B159&amp;C159,'Scheme master'!B:B,0),0)</f>
        <v>#N/A</v>
      </c>
      <c r="B159" s="67"/>
      <c r="C159" s="67"/>
      <c r="D159" s="67"/>
      <c r="E159" s="73"/>
      <c r="F159" s="69"/>
      <c r="G159" s="70"/>
      <c r="H159" s="71"/>
      <c r="I159" s="71"/>
      <c r="J159" s="71"/>
      <c r="K159" s="71"/>
      <c r="L159" s="71"/>
      <c r="M159" s="71"/>
      <c r="N159" s="71"/>
      <c r="O159" s="71"/>
      <c r="P159" s="74"/>
      <c r="Q159" s="71"/>
      <c r="R159" s="71"/>
      <c r="S159" s="71"/>
      <c r="T159" s="71"/>
    </row>
    <row r="160" spans="1:20" x14ac:dyDescent="0.25">
      <c r="A160" s="72" t="e">
        <f>INDEX('Scheme master'!A:A,MATCH(B160&amp;C160,'Scheme master'!B:B,0),0)</f>
        <v>#N/A</v>
      </c>
      <c r="B160" s="67"/>
      <c r="C160" s="67"/>
      <c r="D160" s="67"/>
      <c r="E160" s="73"/>
      <c r="F160" s="69"/>
      <c r="G160" s="70"/>
      <c r="H160" s="71"/>
      <c r="I160" s="71"/>
      <c r="J160" s="71"/>
      <c r="K160" s="71"/>
      <c r="L160" s="71"/>
      <c r="M160" s="71"/>
      <c r="N160" s="71"/>
      <c r="O160" s="71"/>
      <c r="P160" s="74"/>
      <c r="Q160" s="71"/>
      <c r="R160" s="71"/>
      <c r="S160" s="71"/>
      <c r="T160" s="71"/>
    </row>
    <row r="161" spans="1:20" x14ac:dyDescent="0.25">
      <c r="A161" s="72" t="e">
        <f>INDEX('Scheme master'!A:A,MATCH(B161&amp;C161,'Scheme master'!B:B,0),0)</f>
        <v>#N/A</v>
      </c>
      <c r="B161" s="67"/>
      <c r="C161" s="67"/>
      <c r="D161" s="67"/>
      <c r="E161" s="73"/>
      <c r="F161" s="69"/>
      <c r="G161" s="70"/>
      <c r="H161" s="71"/>
      <c r="I161" s="71"/>
      <c r="J161" s="71"/>
      <c r="K161" s="71"/>
      <c r="L161" s="71"/>
      <c r="M161" s="71"/>
      <c r="N161" s="71"/>
      <c r="O161" s="71"/>
      <c r="P161" s="74"/>
      <c r="Q161" s="71"/>
      <c r="R161" s="71"/>
      <c r="S161" s="71"/>
      <c r="T161" s="71"/>
    </row>
    <row r="162" spans="1:20" x14ac:dyDescent="0.25">
      <c r="A162" s="72" t="e">
        <f>INDEX('Scheme master'!A:A,MATCH(B162&amp;C162,'Scheme master'!B:B,0),0)</f>
        <v>#N/A</v>
      </c>
      <c r="B162" s="67"/>
      <c r="C162" s="67"/>
      <c r="D162" s="67"/>
      <c r="E162" s="73"/>
      <c r="F162" s="69"/>
      <c r="G162" s="70"/>
      <c r="H162" s="71"/>
      <c r="I162" s="71"/>
      <c r="J162" s="71"/>
      <c r="K162" s="71"/>
      <c r="L162" s="71"/>
      <c r="M162" s="71"/>
      <c r="N162" s="71"/>
      <c r="O162" s="71"/>
      <c r="P162" s="74"/>
      <c r="Q162" s="71"/>
      <c r="R162" s="71"/>
      <c r="S162" s="71"/>
      <c r="T162" s="71"/>
    </row>
    <row r="163" spans="1:20" x14ac:dyDescent="0.25">
      <c r="A163" s="72" t="e">
        <f>INDEX('Scheme master'!A:A,MATCH(B163&amp;C163,'Scheme master'!B:B,0),0)</f>
        <v>#N/A</v>
      </c>
      <c r="B163" s="67"/>
      <c r="C163" s="67"/>
      <c r="D163" s="67"/>
      <c r="E163" s="73"/>
      <c r="F163" s="69"/>
      <c r="G163" s="70"/>
      <c r="H163" s="71"/>
      <c r="I163" s="71"/>
      <c r="J163" s="71"/>
      <c r="K163" s="71"/>
      <c r="L163" s="71"/>
      <c r="M163" s="71"/>
      <c r="N163" s="71"/>
      <c r="O163" s="71"/>
      <c r="P163" s="74"/>
      <c r="Q163" s="71"/>
      <c r="R163" s="71"/>
      <c r="S163" s="71"/>
      <c r="T163" s="71"/>
    </row>
    <row r="164" spans="1:20" x14ac:dyDescent="0.25">
      <c r="A164" s="72" t="e">
        <f>INDEX('Scheme master'!A:A,MATCH(B164&amp;C164,'Scheme master'!B:B,0),0)</f>
        <v>#N/A</v>
      </c>
      <c r="B164" s="67"/>
      <c r="C164" s="67"/>
      <c r="D164" s="67"/>
      <c r="E164" s="73"/>
      <c r="F164" s="69"/>
      <c r="G164" s="70"/>
      <c r="H164" s="71"/>
      <c r="I164" s="71"/>
      <c r="J164" s="71"/>
      <c r="K164" s="71"/>
      <c r="L164" s="71"/>
      <c r="M164" s="71"/>
      <c r="N164" s="71"/>
      <c r="O164" s="71"/>
      <c r="P164" s="74"/>
      <c r="Q164" s="71"/>
      <c r="R164" s="71"/>
      <c r="S164" s="71"/>
      <c r="T164" s="71"/>
    </row>
    <row r="165" spans="1:20" x14ac:dyDescent="0.25">
      <c r="A165" s="72" t="e">
        <f>INDEX('Scheme master'!A:A,MATCH(B165&amp;C165,'Scheme master'!B:B,0),0)</f>
        <v>#N/A</v>
      </c>
      <c r="B165" s="67"/>
      <c r="C165" s="67"/>
      <c r="D165" s="67"/>
      <c r="E165" s="73"/>
      <c r="F165" s="69"/>
      <c r="G165" s="70"/>
      <c r="H165" s="71"/>
      <c r="I165" s="71"/>
      <c r="J165" s="71"/>
      <c r="K165" s="71"/>
      <c r="L165" s="71"/>
      <c r="M165" s="71"/>
      <c r="N165" s="71"/>
      <c r="O165" s="71"/>
      <c r="P165" s="74"/>
      <c r="Q165" s="71"/>
      <c r="R165" s="71"/>
      <c r="S165" s="71"/>
      <c r="T165" s="71"/>
    </row>
    <row r="166" spans="1:20" x14ac:dyDescent="0.25">
      <c r="A166" s="72" t="e">
        <f>INDEX('Scheme master'!A:A,MATCH(B166&amp;C166,'Scheme master'!B:B,0),0)</f>
        <v>#N/A</v>
      </c>
      <c r="B166" s="67"/>
      <c r="C166" s="67"/>
      <c r="D166" s="67"/>
      <c r="E166" s="73"/>
      <c r="F166" s="69"/>
      <c r="G166" s="70"/>
      <c r="H166" s="71"/>
      <c r="I166" s="71"/>
      <c r="J166" s="71"/>
      <c r="K166" s="71"/>
      <c r="L166" s="71"/>
      <c r="M166" s="71"/>
      <c r="N166" s="71"/>
      <c r="O166" s="71"/>
      <c r="P166" s="74"/>
      <c r="Q166" s="71"/>
      <c r="R166" s="71"/>
      <c r="S166" s="71"/>
      <c r="T166" s="71"/>
    </row>
    <row r="167" spans="1:20" x14ac:dyDescent="0.25">
      <c r="A167" s="72" t="e">
        <f>INDEX('Scheme master'!A:A,MATCH(B167&amp;C167,'Scheme master'!B:B,0),0)</f>
        <v>#N/A</v>
      </c>
      <c r="B167" s="67"/>
      <c r="C167" s="67"/>
      <c r="D167" s="67"/>
      <c r="E167" s="73"/>
      <c r="F167" s="69"/>
      <c r="G167" s="70"/>
      <c r="H167" s="71"/>
      <c r="I167" s="71"/>
      <c r="J167" s="71"/>
      <c r="K167" s="71"/>
      <c r="L167" s="71"/>
      <c r="M167" s="71"/>
      <c r="N167" s="71"/>
      <c r="O167" s="71"/>
      <c r="P167" s="74"/>
      <c r="Q167" s="71"/>
      <c r="R167" s="71"/>
      <c r="S167" s="71"/>
      <c r="T167" s="71"/>
    </row>
    <row r="168" spans="1:20" x14ac:dyDescent="0.25">
      <c r="A168" s="72" t="e">
        <f>INDEX('Scheme master'!A:A,MATCH(B168&amp;C168,'Scheme master'!B:B,0),0)</f>
        <v>#N/A</v>
      </c>
      <c r="B168" s="67"/>
      <c r="C168" s="67"/>
      <c r="D168" s="67"/>
      <c r="E168" s="73"/>
      <c r="F168" s="69"/>
      <c r="G168" s="70"/>
      <c r="H168" s="71"/>
      <c r="I168" s="71"/>
      <c r="J168" s="71"/>
      <c r="K168" s="71"/>
      <c r="L168" s="71"/>
      <c r="M168" s="71"/>
      <c r="N168" s="71"/>
      <c r="O168" s="71"/>
      <c r="P168" s="74"/>
      <c r="Q168" s="71"/>
      <c r="R168" s="71"/>
      <c r="S168" s="71"/>
      <c r="T168" s="71"/>
    </row>
    <row r="169" spans="1:20" x14ac:dyDescent="0.25">
      <c r="A169" s="72" t="e">
        <f>INDEX('Scheme master'!A:A,MATCH(B169&amp;C169,'Scheme master'!B:B,0),0)</f>
        <v>#N/A</v>
      </c>
      <c r="B169" s="67"/>
      <c r="C169" s="67"/>
      <c r="D169" s="67"/>
      <c r="E169" s="73"/>
      <c r="F169" s="69"/>
      <c r="G169" s="70"/>
      <c r="H169" s="71"/>
      <c r="I169" s="71"/>
      <c r="J169" s="71"/>
      <c r="K169" s="71"/>
      <c r="L169" s="71"/>
      <c r="M169" s="71"/>
      <c r="N169" s="71"/>
      <c r="O169" s="71"/>
      <c r="P169" s="74"/>
      <c r="Q169" s="71"/>
      <c r="R169" s="71"/>
      <c r="S169" s="71"/>
      <c r="T169" s="71"/>
    </row>
    <row r="170" spans="1:20" x14ac:dyDescent="0.25">
      <c r="A170" s="72" t="e">
        <f>INDEX('Scheme master'!A:A,MATCH(B170&amp;C170,'Scheme master'!B:B,0),0)</f>
        <v>#N/A</v>
      </c>
      <c r="B170" s="67"/>
      <c r="C170" s="67"/>
      <c r="D170" s="67"/>
      <c r="E170" s="73"/>
      <c r="F170" s="69"/>
      <c r="G170" s="70"/>
      <c r="H170" s="71"/>
      <c r="I170" s="71"/>
      <c r="J170" s="71"/>
      <c r="K170" s="71"/>
      <c r="L170" s="71"/>
      <c r="M170" s="71"/>
      <c r="N170" s="71"/>
      <c r="O170" s="71"/>
      <c r="P170" s="74"/>
      <c r="Q170" s="71"/>
      <c r="R170" s="71"/>
      <c r="S170" s="71"/>
      <c r="T170" s="71"/>
    </row>
    <row r="171" spans="1:20" x14ac:dyDescent="0.25">
      <c r="A171" s="72" t="e">
        <f>INDEX('Scheme master'!A:A,MATCH(B171&amp;C171,'Scheme master'!B:B,0),0)</f>
        <v>#N/A</v>
      </c>
      <c r="B171" s="67"/>
      <c r="C171" s="67"/>
      <c r="D171" s="67"/>
      <c r="E171" s="73"/>
      <c r="F171" s="69"/>
      <c r="G171" s="70"/>
      <c r="H171" s="71"/>
      <c r="I171" s="71"/>
      <c r="J171" s="71"/>
      <c r="K171" s="71"/>
      <c r="L171" s="71"/>
      <c r="M171" s="71"/>
      <c r="N171" s="71"/>
      <c r="O171" s="71"/>
      <c r="P171" s="74"/>
      <c r="Q171" s="71"/>
      <c r="R171" s="71"/>
      <c r="S171" s="71"/>
      <c r="T171" s="71"/>
    </row>
    <row r="172" spans="1:20" x14ac:dyDescent="0.25">
      <c r="A172" s="72" t="e">
        <f>INDEX('Scheme master'!A:A,MATCH(B172&amp;C172,'Scheme master'!B:B,0),0)</f>
        <v>#N/A</v>
      </c>
      <c r="B172" s="67"/>
      <c r="C172" s="67"/>
      <c r="D172" s="67"/>
      <c r="E172" s="73"/>
      <c r="F172" s="69"/>
      <c r="G172" s="70"/>
      <c r="H172" s="71"/>
      <c r="I172" s="71"/>
      <c r="J172" s="71"/>
      <c r="K172" s="71"/>
      <c r="L172" s="71"/>
      <c r="M172" s="71"/>
      <c r="N172" s="71"/>
      <c r="O172" s="71"/>
      <c r="P172" s="74"/>
      <c r="Q172" s="71"/>
      <c r="R172" s="71"/>
      <c r="S172" s="71"/>
      <c r="T172" s="71"/>
    </row>
    <row r="173" spans="1:20" x14ac:dyDescent="0.25">
      <c r="A173" s="72" t="e">
        <f>INDEX('Scheme master'!A:A,MATCH(B173&amp;C173,'Scheme master'!B:B,0),0)</f>
        <v>#N/A</v>
      </c>
      <c r="B173" s="67"/>
      <c r="C173" s="67"/>
      <c r="D173" s="67"/>
      <c r="E173" s="73"/>
      <c r="F173" s="69"/>
      <c r="G173" s="70"/>
      <c r="H173" s="71"/>
      <c r="I173" s="71"/>
      <c r="J173" s="71"/>
      <c r="K173" s="71"/>
      <c r="L173" s="71"/>
      <c r="M173" s="71"/>
      <c r="N173" s="71"/>
      <c r="O173" s="71"/>
      <c r="P173" s="74"/>
      <c r="Q173" s="71"/>
      <c r="R173" s="71"/>
      <c r="S173" s="71"/>
      <c r="T173" s="71"/>
    </row>
    <row r="174" spans="1:20" x14ac:dyDescent="0.25">
      <c r="A174" s="72" t="e">
        <f>INDEX('Scheme master'!A:A,MATCH(B174&amp;C174,'Scheme master'!B:B,0),0)</f>
        <v>#N/A</v>
      </c>
      <c r="B174" s="67"/>
      <c r="C174" s="67"/>
      <c r="D174" s="67"/>
      <c r="E174" s="73"/>
      <c r="F174" s="69"/>
      <c r="G174" s="70"/>
      <c r="H174" s="71"/>
      <c r="I174" s="71"/>
      <c r="J174" s="71"/>
      <c r="K174" s="71"/>
      <c r="L174" s="71"/>
      <c r="M174" s="71"/>
      <c r="N174" s="71"/>
      <c r="O174" s="71"/>
      <c r="P174" s="74"/>
      <c r="Q174" s="71"/>
      <c r="R174" s="71"/>
      <c r="S174" s="71"/>
      <c r="T174" s="71"/>
    </row>
    <row r="175" spans="1:20" x14ac:dyDescent="0.25">
      <c r="A175" s="72" t="e">
        <f>INDEX('Scheme master'!A:A,MATCH(B175&amp;C175,'Scheme master'!B:B,0),0)</f>
        <v>#N/A</v>
      </c>
      <c r="B175" s="67"/>
      <c r="C175" s="67"/>
      <c r="D175" s="67"/>
      <c r="E175" s="73"/>
      <c r="F175" s="69"/>
      <c r="G175" s="70"/>
      <c r="H175" s="71"/>
      <c r="I175" s="71"/>
      <c r="J175" s="71"/>
      <c r="K175" s="71"/>
      <c r="L175" s="71"/>
      <c r="M175" s="71"/>
      <c r="N175" s="71"/>
      <c r="O175" s="71"/>
      <c r="P175" s="74"/>
      <c r="Q175" s="71"/>
      <c r="R175" s="71"/>
      <c r="S175" s="71"/>
      <c r="T175" s="71"/>
    </row>
    <row r="176" spans="1:20" x14ac:dyDescent="0.25">
      <c r="A176" s="72" t="e">
        <f>INDEX('Scheme master'!A:A,MATCH(B176&amp;C176,'Scheme master'!B:B,0),0)</f>
        <v>#N/A</v>
      </c>
      <c r="B176" s="67"/>
      <c r="C176" s="67"/>
      <c r="D176" s="67"/>
      <c r="E176" s="73"/>
      <c r="F176" s="69"/>
      <c r="G176" s="70"/>
      <c r="H176" s="71"/>
      <c r="I176" s="71"/>
      <c r="J176" s="71"/>
      <c r="K176" s="71"/>
      <c r="L176" s="71"/>
      <c r="M176" s="71"/>
      <c r="N176" s="71"/>
      <c r="O176" s="71"/>
      <c r="P176" s="74"/>
      <c r="Q176" s="71"/>
      <c r="R176" s="71"/>
      <c r="S176" s="71"/>
      <c r="T176" s="71"/>
    </row>
    <row r="177" spans="1:20" x14ac:dyDescent="0.25">
      <c r="A177" s="72" t="e">
        <f>INDEX('Scheme master'!A:A,MATCH(B177&amp;C177,'Scheme master'!B:B,0),0)</f>
        <v>#N/A</v>
      </c>
      <c r="B177" s="67"/>
      <c r="C177" s="67"/>
      <c r="D177" s="67"/>
      <c r="E177" s="73"/>
      <c r="F177" s="69"/>
      <c r="G177" s="70"/>
      <c r="H177" s="71"/>
      <c r="I177" s="71"/>
      <c r="J177" s="71"/>
      <c r="K177" s="71"/>
      <c r="L177" s="71"/>
      <c r="M177" s="71"/>
      <c r="N177" s="71"/>
      <c r="O177" s="71"/>
      <c r="P177" s="74"/>
      <c r="Q177" s="71"/>
      <c r="R177" s="71"/>
      <c r="S177" s="71"/>
      <c r="T177" s="71"/>
    </row>
    <row r="178" spans="1:20" x14ac:dyDescent="0.25">
      <c r="A178" s="72" t="e">
        <f>INDEX('Scheme master'!A:A,MATCH(B178&amp;C178,'Scheme master'!B:B,0),0)</f>
        <v>#N/A</v>
      </c>
      <c r="B178" s="67"/>
      <c r="C178" s="67"/>
      <c r="D178" s="67"/>
      <c r="E178" s="73"/>
      <c r="F178" s="69"/>
      <c r="G178" s="70"/>
      <c r="H178" s="71"/>
      <c r="I178" s="71"/>
      <c r="J178" s="71"/>
      <c r="K178" s="71"/>
      <c r="L178" s="71"/>
      <c r="M178" s="71"/>
      <c r="N178" s="71"/>
      <c r="O178" s="71"/>
      <c r="P178" s="74"/>
      <c r="Q178" s="71"/>
      <c r="R178" s="71"/>
      <c r="S178" s="71"/>
      <c r="T178" s="71"/>
    </row>
    <row r="179" spans="1:20" x14ac:dyDescent="0.25">
      <c r="A179" s="72" t="e">
        <f>INDEX('Scheme master'!A:A,MATCH(B179&amp;C179,'Scheme master'!B:B,0),0)</f>
        <v>#N/A</v>
      </c>
      <c r="B179" s="67"/>
      <c r="C179" s="67"/>
      <c r="D179" s="67"/>
      <c r="E179" s="73"/>
      <c r="F179" s="69"/>
      <c r="G179" s="70"/>
      <c r="H179" s="71"/>
      <c r="I179" s="71"/>
      <c r="J179" s="71"/>
      <c r="K179" s="71"/>
      <c r="L179" s="71"/>
      <c r="M179" s="71"/>
      <c r="N179" s="71"/>
      <c r="O179" s="71"/>
      <c r="P179" s="74"/>
      <c r="Q179" s="71"/>
      <c r="R179" s="71"/>
      <c r="S179" s="71"/>
      <c r="T179" s="71"/>
    </row>
    <row r="180" spans="1:20" x14ac:dyDescent="0.25">
      <c r="A180" s="72" t="e">
        <f>INDEX('Scheme master'!A:A,MATCH(B180&amp;C180,'Scheme master'!B:B,0),0)</f>
        <v>#N/A</v>
      </c>
      <c r="B180" s="67"/>
      <c r="C180" s="67"/>
      <c r="D180" s="67"/>
      <c r="E180" s="73"/>
      <c r="F180" s="69"/>
      <c r="G180" s="70"/>
      <c r="H180" s="71"/>
      <c r="I180" s="71"/>
      <c r="J180" s="71"/>
      <c r="K180" s="71"/>
      <c r="L180" s="71"/>
      <c r="M180" s="71"/>
      <c r="N180" s="71"/>
      <c r="O180" s="71"/>
      <c r="P180" s="74"/>
      <c r="Q180" s="71"/>
      <c r="R180" s="71"/>
      <c r="S180" s="71"/>
      <c r="T180" s="71"/>
    </row>
    <row r="181" spans="1:20" x14ac:dyDescent="0.25">
      <c r="A181" s="72" t="e">
        <f>INDEX('Scheme master'!A:A,MATCH(B181&amp;C181,'Scheme master'!B:B,0),0)</f>
        <v>#N/A</v>
      </c>
      <c r="B181" s="67"/>
      <c r="C181" s="67"/>
      <c r="D181" s="67"/>
      <c r="E181" s="73"/>
      <c r="F181" s="69"/>
      <c r="G181" s="70"/>
      <c r="H181" s="71"/>
      <c r="I181" s="71"/>
      <c r="J181" s="71"/>
      <c r="K181" s="71"/>
      <c r="L181" s="71"/>
      <c r="M181" s="71"/>
      <c r="N181" s="71"/>
      <c r="O181" s="71"/>
      <c r="P181" s="74"/>
      <c r="Q181" s="71"/>
      <c r="R181" s="71"/>
      <c r="S181" s="71"/>
      <c r="T181" s="71"/>
    </row>
    <row r="182" spans="1:20" x14ac:dyDescent="0.25">
      <c r="A182" s="72" t="e">
        <f>INDEX('Scheme master'!A:A,MATCH(B182&amp;C182,'Scheme master'!B:B,0),0)</f>
        <v>#N/A</v>
      </c>
      <c r="B182" s="67"/>
      <c r="C182" s="67"/>
      <c r="D182" s="67"/>
      <c r="E182" s="73"/>
      <c r="F182" s="69"/>
      <c r="G182" s="70"/>
      <c r="H182" s="71"/>
      <c r="I182" s="71"/>
      <c r="J182" s="71"/>
      <c r="K182" s="71"/>
      <c r="L182" s="71"/>
      <c r="M182" s="71"/>
      <c r="N182" s="71"/>
      <c r="O182" s="71"/>
      <c r="P182" s="74"/>
      <c r="Q182" s="71"/>
      <c r="R182" s="71"/>
      <c r="S182" s="71"/>
      <c r="T182" s="71"/>
    </row>
    <row r="183" spans="1:20" x14ac:dyDescent="0.25">
      <c r="A183" s="72" t="e">
        <f>INDEX('Scheme master'!A:A,MATCH(B183&amp;C183,'Scheme master'!B:B,0),0)</f>
        <v>#N/A</v>
      </c>
      <c r="B183" s="67"/>
      <c r="C183" s="67"/>
      <c r="D183" s="67"/>
      <c r="E183" s="73"/>
      <c r="F183" s="69"/>
      <c r="G183" s="70"/>
      <c r="H183" s="71"/>
      <c r="I183" s="71"/>
      <c r="J183" s="71"/>
      <c r="K183" s="71"/>
      <c r="L183" s="71"/>
      <c r="M183" s="71"/>
      <c r="N183" s="71"/>
      <c r="O183" s="71"/>
      <c r="P183" s="74"/>
      <c r="Q183" s="71"/>
      <c r="R183" s="71"/>
      <c r="S183" s="71"/>
      <c r="T183" s="71"/>
    </row>
    <row r="184" spans="1:20" x14ac:dyDescent="0.25">
      <c r="A184" s="72" t="e">
        <f>INDEX('Scheme master'!A:A,MATCH(B184&amp;C184,'Scheme master'!B:B,0),0)</f>
        <v>#N/A</v>
      </c>
      <c r="B184" s="67"/>
      <c r="C184" s="67"/>
      <c r="D184" s="67"/>
      <c r="E184" s="73"/>
      <c r="F184" s="69"/>
      <c r="G184" s="70"/>
      <c r="H184" s="71"/>
      <c r="I184" s="71"/>
      <c r="J184" s="71"/>
      <c r="K184" s="71"/>
      <c r="L184" s="71"/>
      <c r="M184" s="71"/>
      <c r="N184" s="71"/>
      <c r="O184" s="71"/>
      <c r="P184" s="74"/>
      <c r="Q184" s="71"/>
      <c r="R184" s="71"/>
      <c r="S184" s="71"/>
      <c r="T184" s="71"/>
    </row>
    <row r="185" spans="1:20" x14ac:dyDescent="0.25">
      <c r="A185" s="72" t="e">
        <f>INDEX('Scheme master'!A:A,MATCH(B185&amp;C185,'Scheme master'!B:B,0),0)</f>
        <v>#N/A</v>
      </c>
      <c r="B185" s="67"/>
      <c r="C185" s="67"/>
      <c r="D185" s="67"/>
      <c r="E185" s="73"/>
      <c r="F185" s="69"/>
      <c r="G185" s="70"/>
      <c r="H185" s="71"/>
      <c r="I185" s="71"/>
      <c r="J185" s="71"/>
      <c r="K185" s="71"/>
      <c r="L185" s="71"/>
      <c r="M185" s="71"/>
      <c r="N185" s="71"/>
      <c r="O185" s="71"/>
      <c r="P185" s="74"/>
      <c r="Q185" s="71"/>
      <c r="R185" s="71"/>
      <c r="S185" s="71"/>
      <c r="T185" s="71"/>
    </row>
    <row r="186" spans="1:20" x14ac:dyDescent="0.25">
      <c r="A186" s="72" t="e">
        <f>INDEX('Scheme master'!A:A,MATCH(B186&amp;C186,'Scheme master'!B:B,0),0)</f>
        <v>#N/A</v>
      </c>
      <c r="B186" s="67"/>
      <c r="C186" s="67"/>
      <c r="D186" s="67"/>
      <c r="E186" s="73"/>
      <c r="F186" s="69"/>
      <c r="G186" s="70"/>
      <c r="H186" s="71"/>
      <c r="I186" s="71"/>
      <c r="J186" s="71"/>
      <c r="K186" s="71"/>
      <c r="L186" s="71"/>
      <c r="M186" s="71"/>
      <c r="N186" s="71"/>
      <c r="O186" s="71"/>
      <c r="P186" s="74"/>
      <c r="Q186" s="71"/>
      <c r="R186" s="71"/>
      <c r="S186" s="71"/>
      <c r="T186" s="71"/>
    </row>
    <row r="187" spans="1:20" x14ac:dyDescent="0.25">
      <c r="A187" s="72" t="e">
        <f>INDEX('Scheme master'!A:A,MATCH(B187&amp;C187,'Scheme master'!B:B,0),0)</f>
        <v>#N/A</v>
      </c>
      <c r="B187" s="67"/>
      <c r="C187" s="67"/>
      <c r="D187" s="67"/>
      <c r="E187" s="73"/>
      <c r="F187" s="69"/>
      <c r="G187" s="70"/>
      <c r="H187" s="71"/>
      <c r="I187" s="71"/>
      <c r="J187" s="71"/>
      <c r="K187" s="71"/>
      <c r="L187" s="71"/>
      <c r="M187" s="71"/>
      <c r="N187" s="71"/>
      <c r="O187" s="71"/>
      <c r="P187" s="74"/>
      <c r="Q187" s="71"/>
      <c r="R187" s="71"/>
      <c r="S187" s="71"/>
      <c r="T187" s="71"/>
    </row>
    <row r="188" spans="1:20" x14ac:dyDescent="0.25">
      <c r="A188" s="72" t="e">
        <f>INDEX('Scheme master'!A:A,MATCH(B188&amp;C188,'Scheme master'!B:B,0),0)</f>
        <v>#N/A</v>
      </c>
      <c r="B188" s="67"/>
      <c r="C188" s="67"/>
      <c r="D188" s="67"/>
      <c r="E188" s="73"/>
      <c r="F188" s="69"/>
      <c r="G188" s="70"/>
      <c r="H188" s="71"/>
      <c r="I188" s="71"/>
      <c r="J188" s="71"/>
      <c r="K188" s="71"/>
      <c r="L188" s="71"/>
      <c r="M188" s="71"/>
      <c r="N188" s="71"/>
      <c r="O188" s="71"/>
      <c r="P188" s="74"/>
      <c r="Q188" s="71"/>
      <c r="R188" s="71"/>
      <c r="S188" s="71"/>
      <c r="T188" s="71"/>
    </row>
    <row r="189" spans="1:20" x14ac:dyDescent="0.25">
      <c r="A189" s="72" t="e">
        <f>INDEX('Scheme master'!A:A,MATCH(B189&amp;C189,'Scheme master'!B:B,0),0)</f>
        <v>#N/A</v>
      </c>
      <c r="B189" s="67"/>
      <c r="C189" s="67"/>
      <c r="D189" s="67"/>
      <c r="E189" s="73"/>
      <c r="F189" s="69"/>
      <c r="G189" s="70"/>
      <c r="H189" s="71"/>
      <c r="I189" s="71"/>
      <c r="J189" s="71"/>
      <c r="K189" s="71"/>
      <c r="L189" s="71"/>
      <c r="M189" s="71"/>
      <c r="N189" s="71"/>
      <c r="O189" s="71"/>
      <c r="P189" s="74"/>
      <c r="Q189" s="71"/>
      <c r="R189" s="71"/>
      <c r="S189" s="71"/>
      <c r="T189" s="71"/>
    </row>
    <row r="190" spans="1:20" x14ac:dyDescent="0.25">
      <c r="A190" s="72" t="e">
        <f>INDEX('Scheme master'!A:A,MATCH(B190&amp;C190,'Scheme master'!B:B,0),0)</f>
        <v>#N/A</v>
      </c>
      <c r="B190" s="67"/>
      <c r="C190" s="67"/>
      <c r="D190" s="67"/>
      <c r="E190" s="73"/>
      <c r="F190" s="69"/>
      <c r="G190" s="70"/>
      <c r="H190" s="71"/>
      <c r="I190" s="71"/>
      <c r="J190" s="71"/>
      <c r="K190" s="71"/>
      <c r="L190" s="71"/>
      <c r="M190" s="71"/>
      <c r="N190" s="71"/>
      <c r="O190" s="71"/>
      <c r="P190" s="74"/>
      <c r="Q190" s="71"/>
      <c r="R190" s="71"/>
      <c r="S190" s="71"/>
      <c r="T190" s="71"/>
    </row>
    <row r="191" spans="1:20" x14ac:dyDescent="0.25">
      <c r="A191" s="72" t="e">
        <f>INDEX('Scheme master'!A:A,MATCH(B191&amp;C191,'Scheme master'!B:B,0),0)</f>
        <v>#N/A</v>
      </c>
      <c r="B191" s="67"/>
      <c r="C191" s="67"/>
      <c r="D191" s="67"/>
      <c r="E191" s="73"/>
      <c r="F191" s="69"/>
      <c r="G191" s="70"/>
      <c r="H191" s="71"/>
      <c r="I191" s="71"/>
      <c r="J191" s="71"/>
      <c r="K191" s="71"/>
      <c r="L191" s="71"/>
      <c r="M191" s="71"/>
      <c r="N191" s="71"/>
      <c r="O191" s="71"/>
      <c r="P191" s="74"/>
      <c r="Q191" s="71"/>
      <c r="R191" s="71"/>
      <c r="S191" s="71"/>
      <c r="T191" s="71"/>
    </row>
    <row r="192" spans="1:20" x14ac:dyDescent="0.25">
      <c r="A192" s="72" t="e">
        <f>INDEX('Scheme master'!A:A,MATCH(B192&amp;C192,'Scheme master'!B:B,0),0)</f>
        <v>#N/A</v>
      </c>
      <c r="B192" s="67"/>
      <c r="C192" s="67"/>
      <c r="D192" s="67"/>
      <c r="E192" s="73"/>
      <c r="F192" s="69"/>
      <c r="G192" s="70"/>
      <c r="H192" s="71"/>
      <c r="I192" s="71"/>
      <c r="J192" s="71"/>
      <c r="K192" s="71"/>
      <c r="L192" s="71"/>
      <c r="M192" s="71"/>
      <c r="N192" s="71"/>
      <c r="O192" s="71"/>
      <c r="P192" s="74"/>
      <c r="Q192" s="71"/>
      <c r="R192" s="71"/>
      <c r="S192" s="71"/>
      <c r="T192" s="71"/>
    </row>
    <row r="193" spans="1:20" x14ac:dyDescent="0.25">
      <c r="A193" s="72" t="e">
        <f>INDEX('Scheme master'!A:A,MATCH(B193&amp;C193,'Scheme master'!B:B,0),0)</f>
        <v>#N/A</v>
      </c>
      <c r="B193" s="67"/>
      <c r="C193" s="67"/>
      <c r="D193" s="67"/>
      <c r="E193" s="73"/>
      <c r="F193" s="69"/>
      <c r="G193" s="70"/>
      <c r="H193" s="71"/>
      <c r="I193" s="71"/>
      <c r="J193" s="71"/>
      <c r="K193" s="71"/>
      <c r="L193" s="71"/>
      <c r="M193" s="71"/>
      <c r="N193" s="71"/>
      <c r="O193" s="71"/>
      <c r="P193" s="74"/>
      <c r="Q193" s="71"/>
      <c r="R193" s="71"/>
      <c r="S193" s="71"/>
      <c r="T193" s="71"/>
    </row>
    <row r="194" spans="1:20" x14ac:dyDescent="0.25">
      <c r="A194" s="72" t="e">
        <f>INDEX('Scheme master'!A:A,MATCH(B194&amp;C194,'Scheme master'!B:B,0),0)</f>
        <v>#N/A</v>
      </c>
      <c r="B194" s="67"/>
      <c r="C194" s="67"/>
      <c r="D194" s="67"/>
      <c r="E194" s="73"/>
      <c r="F194" s="69"/>
      <c r="G194" s="70"/>
      <c r="H194" s="71"/>
      <c r="I194" s="71"/>
      <c r="J194" s="71"/>
      <c r="K194" s="71"/>
      <c r="L194" s="71"/>
      <c r="M194" s="71"/>
      <c r="N194" s="71"/>
      <c r="O194" s="71"/>
      <c r="P194" s="74"/>
      <c r="Q194" s="71"/>
      <c r="R194" s="71"/>
      <c r="S194" s="71"/>
      <c r="T194" s="71"/>
    </row>
    <row r="195" spans="1:20" x14ac:dyDescent="0.25">
      <c r="A195" s="72" t="e">
        <f>INDEX('Scheme master'!A:A,MATCH(B195&amp;C195,'Scheme master'!B:B,0),0)</f>
        <v>#N/A</v>
      </c>
      <c r="B195" s="67"/>
      <c r="C195" s="67"/>
      <c r="D195" s="67"/>
      <c r="E195" s="73"/>
      <c r="F195" s="69"/>
      <c r="G195" s="70"/>
      <c r="H195" s="71"/>
      <c r="I195" s="71"/>
      <c r="J195" s="71"/>
      <c r="K195" s="71"/>
      <c r="L195" s="71"/>
      <c r="M195" s="71"/>
      <c r="N195" s="71"/>
      <c r="O195" s="71"/>
      <c r="P195" s="74"/>
      <c r="Q195" s="71"/>
      <c r="R195" s="71"/>
      <c r="S195" s="71"/>
      <c r="T195" s="71"/>
    </row>
    <row r="196" spans="1:20" x14ac:dyDescent="0.25">
      <c r="A196" s="72" t="e">
        <f>INDEX('Scheme master'!A:A,MATCH(B196&amp;C196,'Scheme master'!B:B,0),0)</f>
        <v>#N/A</v>
      </c>
      <c r="B196" s="67"/>
      <c r="C196" s="67"/>
      <c r="D196" s="67"/>
      <c r="E196" s="73"/>
      <c r="F196" s="69"/>
      <c r="G196" s="70"/>
      <c r="H196" s="71"/>
      <c r="I196" s="71"/>
      <c r="J196" s="71"/>
      <c r="K196" s="71"/>
      <c r="L196" s="71"/>
      <c r="M196" s="71"/>
      <c r="N196" s="71"/>
      <c r="O196" s="71"/>
      <c r="P196" s="74"/>
      <c r="Q196" s="71"/>
      <c r="R196" s="71"/>
      <c r="S196" s="71"/>
      <c r="T196" s="71"/>
    </row>
    <row r="197" spans="1:20" x14ac:dyDescent="0.25">
      <c r="A197" s="72" t="e">
        <f>INDEX('Scheme master'!A:A,MATCH(B197&amp;C197,'Scheme master'!B:B,0),0)</f>
        <v>#N/A</v>
      </c>
      <c r="B197" s="67"/>
      <c r="C197" s="67"/>
      <c r="D197" s="67"/>
      <c r="E197" s="73"/>
      <c r="F197" s="69"/>
      <c r="G197" s="70"/>
      <c r="H197" s="71"/>
      <c r="I197" s="71"/>
      <c r="J197" s="71"/>
      <c r="K197" s="71"/>
      <c r="L197" s="71"/>
      <c r="M197" s="71"/>
      <c r="N197" s="71"/>
      <c r="O197" s="71"/>
      <c r="P197" s="74"/>
      <c r="Q197" s="71"/>
      <c r="R197" s="71"/>
      <c r="S197" s="71"/>
      <c r="T197" s="71"/>
    </row>
    <row r="198" spans="1:20" x14ac:dyDescent="0.25">
      <c r="A198" s="72" t="e">
        <f>INDEX('Scheme master'!A:A,MATCH(B198&amp;C198,'Scheme master'!B:B,0),0)</f>
        <v>#N/A</v>
      </c>
      <c r="B198" s="67"/>
      <c r="C198" s="67"/>
      <c r="D198" s="67"/>
      <c r="E198" s="73"/>
      <c r="F198" s="69"/>
      <c r="G198" s="70"/>
      <c r="H198" s="71"/>
      <c r="I198" s="71"/>
      <c r="J198" s="71"/>
      <c r="K198" s="71"/>
      <c r="L198" s="71"/>
      <c r="M198" s="71"/>
      <c r="N198" s="71"/>
      <c r="O198" s="71"/>
      <c r="P198" s="74"/>
      <c r="Q198" s="71"/>
      <c r="R198" s="71"/>
      <c r="S198" s="71"/>
      <c r="T198" s="71"/>
    </row>
    <row r="199" spans="1:20" x14ac:dyDescent="0.25">
      <c r="A199" s="72" t="e">
        <f>INDEX('Scheme master'!A:A,MATCH(B199&amp;C199,'Scheme master'!B:B,0),0)</f>
        <v>#N/A</v>
      </c>
      <c r="B199" s="67"/>
      <c r="C199" s="67"/>
      <c r="D199" s="67"/>
      <c r="E199" s="73"/>
      <c r="F199" s="69"/>
      <c r="G199" s="70"/>
      <c r="H199" s="71"/>
      <c r="I199" s="71"/>
      <c r="J199" s="71"/>
      <c r="K199" s="71"/>
      <c r="L199" s="71"/>
      <c r="M199" s="71"/>
      <c r="N199" s="71"/>
      <c r="O199" s="71"/>
      <c r="P199" s="74"/>
      <c r="Q199" s="71"/>
      <c r="R199" s="71"/>
      <c r="S199" s="71"/>
      <c r="T199" s="71"/>
    </row>
    <row r="200" spans="1:20" x14ac:dyDescent="0.25">
      <c r="A200" s="72" t="e">
        <f>INDEX('Scheme master'!A:A,MATCH(B200&amp;C200,'Scheme master'!B:B,0),0)</f>
        <v>#N/A</v>
      </c>
      <c r="B200" s="67"/>
      <c r="C200" s="67"/>
      <c r="D200" s="67"/>
      <c r="E200" s="73"/>
      <c r="F200" s="69"/>
      <c r="G200" s="70"/>
      <c r="H200" s="71"/>
      <c r="I200" s="71"/>
      <c r="J200" s="71"/>
      <c r="K200" s="71"/>
      <c r="L200" s="71"/>
      <c r="M200" s="71"/>
      <c r="N200" s="71"/>
      <c r="O200" s="71"/>
      <c r="P200" s="74"/>
      <c r="Q200" s="71"/>
      <c r="R200" s="71"/>
      <c r="S200" s="71"/>
      <c r="T200" s="71"/>
    </row>
    <row r="201" spans="1:20" x14ac:dyDescent="0.25">
      <c r="A201" s="72" t="e">
        <f>INDEX('Scheme master'!A:A,MATCH(B201&amp;C201,'Scheme master'!B:B,0),0)</f>
        <v>#N/A</v>
      </c>
      <c r="B201" s="67"/>
      <c r="C201" s="67"/>
      <c r="D201" s="67"/>
      <c r="E201" s="73"/>
      <c r="F201" s="69"/>
      <c r="G201" s="70"/>
      <c r="H201" s="71"/>
      <c r="I201" s="71"/>
      <c r="J201" s="71"/>
      <c r="K201" s="71"/>
      <c r="L201" s="71"/>
      <c r="M201" s="71"/>
      <c r="N201" s="71"/>
      <c r="O201" s="71"/>
      <c r="P201" s="74"/>
      <c r="Q201" s="71"/>
      <c r="R201" s="71"/>
      <c r="S201" s="71"/>
      <c r="T201" s="71"/>
    </row>
    <row r="202" spans="1:20" x14ac:dyDescent="0.25">
      <c r="A202" s="72" t="e">
        <f>INDEX('Scheme master'!A:A,MATCH(B202&amp;C202,'Scheme master'!B:B,0),0)</f>
        <v>#N/A</v>
      </c>
      <c r="B202" s="67"/>
      <c r="C202" s="67"/>
      <c r="D202" s="67"/>
      <c r="E202" s="73"/>
      <c r="F202" s="69"/>
      <c r="G202" s="70"/>
      <c r="H202" s="71"/>
      <c r="I202" s="71"/>
      <c r="J202" s="71"/>
      <c r="K202" s="71"/>
      <c r="L202" s="71"/>
      <c r="M202" s="71"/>
      <c r="N202" s="71"/>
      <c r="O202" s="71"/>
      <c r="P202" s="74"/>
      <c r="Q202" s="71"/>
      <c r="R202" s="71"/>
      <c r="S202" s="71"/>
      <c r="T202" s="71"/>
    </row>
    <row r="203" spans="1:20" x14ac:dyDescent="0.25">
      <c r="A203" s="72" t="e">
        <f>INDEX('Scheme master'!A:A,MATCH(B203&amp;C203,'Scheme master'!B:B,0),0)</f>
        <v>#N/A</v>
      </c>
      <c r="B203" s="67"/>
      <c r="C203" s="67"/>
      <c r="D203" s="67"/>
      <c r="E203" s="73"/>
      <c r="F203" s="69"/>
      <c r="G203" s="70"/>
      <c r="H203" s="71"/>
      <c r="I203" s="71"/>
      <c r="J203" s="71"/>
      <c r="K203" s="71"/>
      <c r="L203" s="71"/>
      <c r="M203" s="71"/>
      <c r="N203" s="71"/>
      <c r="O203" s="71"/>
      <c r="P203" s="74"/>
      <c r="Q203" s="71"/>
      <c r="R203" s="71"/>
      <c r="S203" s="71"/>
      <c r="T203" s="71"/>
    </row>
    <row r="204" spans="1:20" x14ac:dyDescent="0.25">
      <c r="A204" s="72" t="e">
        <f>INDEX('Scheme master'!A:A,MATCH(B204&amp;C204,'Scheme master'!B:B,0),0)</f>
        <v>#N/A</v>
      </c>
      <c r="B204" s="67"/>
      <c r="C204" s="67"/>
      <c r="D204" s="67"/>
      <c r="E204" s="73"/>
      <c r="F204" s="69"/>
      <c r="G204" s="70"/>
      <c r="H204" s="71"/>
      <c r="I204" s="71"/>
      <c r="J204" s="71"/>
      <c r="K204" s="71"/>
      <c r="L204" s="71"/>
      <c r="M204" s="71"/>
      <c r="N204" s="71"/>
      <c r="O204" s="71"/>
      <c r="P204" s="74"/>
      <c r="Q204" s="71"/>
      <c r="R204" s="71"/>
      <c r="S204" s="71"/>
      <c r="T204" s="71"/>
    </row>
    <row r="205" spans="1:20" x14ac:dyDescent="0.25">
      <c r="A205" s="72" t="e">
        <f>INDEX('Scheme master'!A:A,MATCH(B205&amp;C205,'Scheme master'!B:B,0),0)</f>
        <v>#N/A</v>
      </c>
      <c r="B205" s="67"/>
      <c r="C205" s="67"/>
      <c r="D205" s="67"/>
      <c r="E205" s="73"/>
      <c r="F205" s="69"/>
      <c r="G205" s="70"/>
      <c r="H205" s="71"/>
      <c r="I205" s="71"/>
      <c r="J205" s="71"/>
      <c r="K205" s="71"/>
      <c r="L205" s="71"/>
      <c r="M205" s="71"/>
      <c r="N205" s="71"/>
      <c r="O205" s="71"/>
      <c r="P205" s="74"/>
      <c r="Q205" s="71"/>
      <c r="R205" s="71"/>
      <c r="S205" s="71"/>
      <c r="T205" s="71"/>
    </row>
    <row r="206" spans="1:20" x14ac:dyDescent="0.25">
      <c r="A206" s="72" t="e">
        <f>INDEX('Scheme master'!A:A,MATCH(B206&amp;C206,'Scheme master'!B:B,0),0)</f>
        <v>#N/A</v>
      </c>
      <c r="B206" s="67"/>
      <c r="C206" s="67"/>
      <c r="D206" s="67"/>
      <c r="E206" s="73"/>
      <c r="F206" s="69"/>
      <c r="G206" s="70"/>
      <c r="H206" s="71"/>
      <c r="I206" s="71"/>
      <c r="J206" s="71"/>
      <c r="K206" s="71"/>
      <c r="L206" s="71"/>
      <c r="M206" s="71"/>
      <c r="N206" s="71"/>
      <c r="O206" s="71"/>
      <c r="P206" s="74"/>
      <c r="Q206" s="71"/>
      <c r="R206" s="71"/>
      <c r="S206" s="71"/>
      <c r="T206" s="71"/>
    </row>
    <row r="207" spans="1:20" x14ac:dyDescent="0.25">
      <c r="A207" s="72" t="e">
        <f>INDEX('Scheme master'!A:A,MATCH(B207&amp;C207,'Scheme master'!B:B,0),0)</f>
        <v>#N/A</v>
      </c>
      <c r="B207" s="67"/>
      <c r="C207" s="67"/>
      <c r="D207" s="67"/>
      <c r="E207" s="73"/>
      <c r="F207" s="69"/>
      <c r="G207" s="70"/>
      <c r="H207" s="71"/>
      <c r="I207" s="71"/>
      <c r="J207" s="71"/>
      <c r="K207" s="71"/>
      <c r="L207" s="71"/>
      <c r="M207" s="71"/>
      <c r="N207" s="71"/>
      <c r="O207" s="71"/>
      <c r="P207" s="74"/>
      <c r="Q207" s="71"/>
      <c r="R207" s="71"/>
      <c r="S207" s="71"/>
      <c r="T207" s="71"/>
    </row>
    <row r="208" spans="1:20" x14ac:dyDescent="0.25">
      <c r="A208" s="72" t="e">
        <f>INDEX('Scheme master'!A:A,MATCH(B208&amp;C208,'Scheme master'!B:B,0),0)</f>
        <v>#N/A</v>
      </c>
      <c r="B208" s="67"/>
      <c r="C208" s="67"/>
      <c r="D208" s="67"/>
      <c r="E208" s="73"/>
      <c r="F208" s="69"/>
      <c r="G208" s="70"/>
      <c r="H208" s="71"/>
      <c r="I208" s="71"/>
      <c r="J208" s="71"/>
      <c r="K208" s="71"/>
      <c r="L208" s="71"/>
      <c r="M208" s="71"/>
      <c r="N208" s="71"/>
      <c r="O208" s="71"/>
      <c r="P208" s="74"/>
      <c r="Q208" s="71"/>
      <c r="R208" s="71"/>
      <c r="S208" s="71"/>
      <c r="T208" s="71"/>
    </row>
    <row r="209" spans="1:20" x14ac:dyDescent="0.25">
      <c r="A209" s="72" t="e">
        <f>INDEX('Scheme master'!A:A,MATCH(B209&amp;C209,'Scheme master'!B:B,0),0)</f>
        <v>#N/A</v>
      </c>
      <c r="B209" s="67"/>
      <c r="C209" s="67"/>
      <c r="D209" s="67"/>
      <c r="E209" s="73"/>
      <c r="F209" s="69"/>
      <c r="G209" s="70"/>
      <c r="H209" s="71"/>
      <c r="I209" s="71"/>
      <c r="J209" s="71"/>
      <c r="K209" s="71"/>
      <c r="L209" s="71"/>
      <c r="M209" s="71"/>
      <c r="N209" s="71"/>
      <c r="O209" s="71"/>
      <c r="P209" s="74"/>
      <c r="Q209" s="71"/>
      <c r="R209" s="71"/>
      <c r="S209" s="71"/>
      <c r="T209" s="71"/>
    </row>
    <row r="210" spans="1:20" x14ac:dyDescent="0.25">
      <c r="A210" s="72" t="e">
        <f>INDEX('Scheme master'!A:A,MATCH(B210&amp;C210,'Scheme master'!B:B,0),0)</f>
        <v>#N/A</v>
      </c>
      <c r="B210" s="67"/>
      <c r="C210" s="67"/>
      <c r="D210" s="67"/>
      <c r="E210" s="73"/>
      <c r="F210" s="69"/>
      <c r="G210" s="70"/>
      <c r="H210" s="71"/>
      <c r="I210" s="71"/>
      <c r="J210" s="71"/>
      <c r="K210" s="71"/>
      <c r="L210" s="71"/>
      <c r="M210" s="71"/>
      <c r="N210" s="71"/>
      <c r="O210" s="71"/>
      <c r="P210" s="74"/>
      <c r="Q210" s="71"/>
      <c r="R210" s="71"/>
      <c r="S210" s="71"/>
      <c r="T210" s="71"/>
    </row>
    <row r="211" spans="1:20" x14ac:dyDescent="0.25">
      <c r="A211" s="72" t="e">
        <f>INDEX('Scheme master'!A:A,MATCH(B211&amp;C211,'Scheme master'!B:B,0),0)</f>
        <v>#N/A</v>
      </c>
      <c r="B211" s="67"/>
      <c r="C211" s="67"/>
      <c r="D211" s="67"/>
      <c r="E211" s="73"/>
      <c r="F211" s="69"/>
      <c r="G211" s="70"/>
      <c r="H211" s="71"/>
      <c r="I211" s="71"/>
      <c r="J211" s="71"/>
      <c r="K211" s="71"/>
      <c r="L211" s="71"/>
      <c r="M211" s="71"/>
      <c r="N211" s="71"/>
      <c r="O211" s="71"/>
      <c r="P211" s="74"/>
      <c r="Q211" s="71"/>
      <c r="R211" s="71"/>
      <c r="S211" s="71"/>
      <c r="T211" s="71"/>
    </row>
    <row r="212" spans="1:20" x14ac:dyDescent="0.25">
      <c r="A212" s="72" t="e">
        <f>INDEX('Scheme master'!A:A,MATCH(B212&amp;C212,'Scheme master'!B:B,0),0)</f>
        <v>#N/A</v>
      </c>
      <c r="B212" s="67"/>
      <c r="C212" s="67"/>
      <c r="D212" s="67"/>
      <c r="E212" s="73"/>
      <c r="F212" s="69"/>
      <c r="G212" s="70"/>
      <c r="H212" s="71"/>
      <c r="I212" s="71"/>
      <c r="J212" s="71"/>
      <c r="K212" s="71"/>
      <c r="L212" s="71"/>
      <c r="M212" s="71"/>
      <c r="N212" s="71"/>
      <c r="O212" s="71"/>
      <c r="P212" s="74"/>
      <c r="Q212" s="71"/>
      <c r="R212" s="71"/>
      <c r="S212" s="71"/>
      <c r="T212" s="71"/>
    </row>
    <row r="213" spans="1:20" x14ac:dyDescent="0.25">
      <c r="A213" s="72" t="e">
        <f>INDEX('Scheme master'!A:A,MATCH(B213&amp;C213,'Scheme master'!B:B,0),0)</f>
        <v>#N/A</v>
      </c>
      <c r="B213" s="67"/>
      <c r="C213" s="67"/>
      <c r="D213" s="67"/>
      <c r="E213" s="73"/>
      <c r="F213" s="69"/>
      <c r="G213" s="70"/>
      <c r="H213" s="71"/>
      <c r="I213" s="71"/>
      <c r="J213" s="71"/>
      <c r="K213" s="71"/>
      <c r="L213" s="71"/>
      <c r="M213" s="71"/>
      <c r="N213" s="71"/>
      <c r="O213" s="71"/>
      <c r="P213" s="74"/>
      <c r="Q213" s="71"/>
      <c r="R213" s="71"/>
      <c r="S213" s="71"/>
      <c r="T213" s="71"/>
    </row>
    <row r="214" spans="1:20" x14ac:dyDescent="0.25">
      <c r="A214" s="72" t="e">
        <f>INDEX('Scheme master'!A:A,MATCH(B214&amp;C214,'Scheme master'!B:B,0),0)</f>
        <v>#N/A</v>
      </c>
      <c r="B214" s="67"/>
      <c r="C214" s="67"/>
      <c r="D214" s="67"/>
      <c r="E214" s="73"/>
      <c r="F214" s="69"/>
      <c r="G214" s="70"/>
      <c r="H214" s="71"/>
      <c r="I214" s="71"/>
      <c r="J214" s="71"/>
      <c r="K214" s="71"/>
      <c r="L214" s="71"/>
      <c r="M214" s="71"/>
      <c r="N214" s="71"/>
      <c r="O214" s="71"/>
      <c r="P214" s="74"/>
      <c r="Q214" s="71"/>
      <c r="R214" s="71"/>
      <c r="S214" s="71"/>
      <c r="T214" s="71"/>
    </row>
    <row r="215" spans="1:20" x14ac:dyDescent="0.25">
      <c r="A215" s="72" t="e">
        <f>INDEX('Scheme master'!A:A,MATCH(B215&amp;C215,'Scheme master'!B:B,0),0)</f>
        <v>#N/A</v>
      </c>
      <c r="B215" s="67"/>
      <c r="C215" s="67"/>
      <c r="D215" s="67"/>
      <c r="E215" s="73"/>
      <c r="F215" s="69"/>
      <c r="G215" s="70"/>
      <c r="H215" s="71"/>
      <c r="I215" s="71"/>
      <c r="J215" s="71"/>
      <c r="K215" s="71"/>
      <c r="L215" s="71"/>
      <c r="M215" s="71"/>
      <c r="N215" s="71"/>
      <c r="O215" s="71"/>
      <c r="P215" s="74"/>
      <c r="Q215" s="71"/>
      <c r="R215" s="71"/>
      <c r="S215" s="71"/>
      <c r="T215" s="71"/>
    </row>
    <row r="216" spans="1:20" x14ac:dyDescent="0.25">
      <c r="A216" s="72" t="e">
        <f>INDEX('Scheme master'!A:A,MATCH(B216&amp;C216,'Scheme master'!B:B,0),0)</f>
        <v>#N/A</v>
      </c>
      <c r="B216" s="67"/>
      <c r="C216" s="67"/>
      <c r="D216" s="67"/>
      <c r="E216" s="73"/>
      <c r="F216" s="69"/>
      <c r="G216" s="70"/>
      <c r="H216" s="71"/>
      <c r="I216" s="71"/>
      <c r="J216" s="71"/>
      <c r="K216" s="71"/>
      <c r="L216" s="71"/>
      <c r="M216" s="71"/>
      <c r="N216" s="71"/>
      <c r="O216" s="71"/>
      <c r="P216" s="74"/>
      <c r="Q216" s="71"/>
      <c r="R216" s="71"/>
      <c r="S216" s="71"/>
      <c r="T216" s="71"/>
    </row>
    <row r="217" spans="1:20" x14ac:dyDescent="0.25">
      <c r="A217" s="72" t="e">
        <f>INDEX('Scheme master'!A:A,MATCH(B217&amp;C217,'Scheme master'!B:B,0),0)</f>
        <v>#N/A</v>
      </c>
      <c r="B217" s="67"/>
      <c r="C217" s="67"/>
      <c r="D217" s="67"/>
      <c r="E217" s="73"/>
      <c r="F217" s="69"/>
      <c r="G217" s="70"/>
      <c r="H217" s="71"/>
      <c r="I217" s="71"/>
      <c r="J217" s="71"/>
      <c r="K217" s="71"/>
      <c r="L217" s="71"/>
      <c r="M217" s="71"/>
      <c r="N217" s="71"/>
      <c r="O217" s="71"/>
      <c r="P217" s="74"/>
      <c r="Q217" s="71"/>
      <c r="R217" s="71"/>
      <c r="S217" s="71"/>
      <c r="T217" s="71"/>
    </row>
    <row r="218" spans="1:20" x14ac:dyDescent="0.25">
      <c r="A218" s="72" t="e">
        <f>INDEX('Scheme master'!A:A,MATCH(B218&amp;C218,'Scheme master'!B:B,0),0)</f>
        <v>#N/A</v>
      </c>
      <c r="B218" s="67"/>
      <c r="C218" s="67"/>
      <c r="D218" s="67"/>
      <c r="E218" s="73"/>
      <c r="F218" s="69"/>
      <c r="G218" s="70"/>
      <c r="H218" s="71"/>
      <c r="I218" s="71"/>
      <c r="J218" s="71"/>
      <c r="K218" s="71"/>
      <c r="L218" s="71"/>
      <c r="M218" s="71"/>
      <c r="N218" s="71"/>
      <c r="O218" s="71"/>
      <c r="P218" s="74"/>
      <c r="Q218" s="71"/>
      <c r="R218" s="71"/>
      <c r="S218" s="71"/>
      <c r="T218" s="71"/>
    </row>
    <row r="219" spans="1:20" x14ac:dyDescent="0.25">
      <c r="A219" s="72" t="e">
        <f>INDEX('Scheme master'!A:A,MATCH(B219&amp;C219,'Scheme master'!B:B,0),0)</f>
        <v>#N/A</v>
      </c>
      <c r="B219" s="67"/>
      <c r="C219" s="67"/>
      <c r="D219" s="67"/>
      <c r="E219" s="73"/>
      <c r="F219" s="69"/>
      <c r="G219" s="70"/>
      <c r="H219" s="71"/>
      <c r="I219" s="71"/>
      <c r="J219" s="71"/>
      <c r="K219" s="71"/>
      <c r="L219" s="71"/>
      <c r="M219" s="71"/>
      <c r="N219" s="71"/>
      <c r="O219" s="71"/>
      <c r="P219" s="74"/>
      <c r="Q219" s="71"/>
      <c r="R219" s="71"/>
      <c r="S219" s="71"/>
      <c r="T219" s="71"/>
    </row>
    <row r="220" spans="1:20" x14ac:dyDescent="0.25">
      <c r="A220" s="72" t="e">
        <f>INDEX('Scheme master'!A:A,MATCH(B220&amp;C220,'Scheme master'!B:B,0),0)</f>
        <v>#N/A</v>
      </c>
      <c r="B220" s="67"/>
      <c r="C220" s="67"/>
      <c r="D220" s="67"/>
      <c r="E220" s="73"/>
      <c r="F220" s="69"/>
      <c r="G220" s="70"/>
      <c r="H220" s="71"/>
      <c r="I220" s="71"/>
      <c r="J220" s="71"/>
      <c r="K220" s="71"/>
      <c r="L220" s="71"/>
      <c r="M220" s="71"/>
      <c r="N220" s="71"/>
      <c r="O220" s="71"/>
      <c r="P220" s="74"/>
      <c r="Q220" s="71"/>
      <c r="R220" s="71"/>
      <c r="S220" s="71"/>
      <c r="T220" s="71"/>
    </row>
    <row r="221" spans="1:20" x14ac:dyDescent="0.25">
      <c r="A221" s="72" t="e">
        <f>INDEX('Scheme master'!A:A,MATCH(B221&amp;C221,'Scheme master'!B:B,0),0)</f>
        <v>#N/A</v>
      </c>
      <c r="B221" s="67"/>
      <c r="C221" s="67"/>
      <c r="D221" s="67"/>
      <c r="E221" s="73"/>
      <c r="F221" s="69"/>
      <c r="G221" s="70"/>
      <c r="H221" s="71"/>
      <c r="I221" s="71"/>
      <c r="J221" s="71"/>
      <c r="K221" s="71"/>
      <c r="L221" s="71"/>
      <c r="M221" s="71"/>
      <c r="N221" s="71"/>
      <c r="O221" s="71"/>
      <c r="P221" s="74"/>
      <c r="Q221" s="71"/>
      <c r="R221" s="71"/>
      <c r="S221" s="71"/>
      <c r="T221" s="71"/>
    </row>
    <row r="222" spans="1:20" x14ac:dyDescent="0.25">
      <c r="A222" s="72" t="e">
        <f>INDEX('Scheme master'!A:A,MATCH(B222&amp;C222,'Scheme master'!B:B,0),0)</f>
        <v>#N/A</v>
      </c>
      <c r="B222" s="67"/>
      <c r="C222" s="67"/>
      <c r="D222" s="67"/>
      <c r="E222" s="73"/>
      <c r="F222" s="69"/>
      <c r="G222" s="70"/>
      <c r="H222" s="71"/>
      <c r="I222" s="71"/>
      <c r="J222" s="71"/>
      <c r="K222" s="71"/>
      <c r="L222" s="71"/>
      <c r="M222" s="71"/>
      <c r="N222" s="71"/>
      <c r="O222" s="71"/>
      <c r="P222" s="74"/>
      <c r="Q222" s="71"/>
      <c r="R222" s="71"/>
      <c r="S222" s="71"/>
      <c r="T222" s="71"/>
    </row>
    <row r="223" spans="1:20" x14ac:dyDescent="0.25">
      <c r="A223" s="72" t="e">
        <f>INDEX('Scheme master'!A:A,MATCH(B223&amp;C223,'Scheme master'!B:B,0),0)</f>
        <v>#N/A</v>
      </c>
      <c r="B223" s="67"/>
      <c r="C223" s="67"/>
      <c r="D223" s="67"/>
      <c r="E223" s="73"/>
      <c r="F223" s="69"/>
      <c r="G223" s="70"/>
      <c r="H223" s="71"/>
      <c r="I223" s="71"/>
      <c r="J223" s="71"/>
      <c r="K223" s="71"/>
      <c r="L223" s="71"/>
      <c r="M223" s="71"/>
      <c r="N223" s="71"/>
      <c r="O223" s="71"/>
      <c r="P223" s="74"/>
      <c r="Q223" s="71"/>
      <c r="R223" s="71"/>
      <c r="S223" s="71"/>
      <c r="T223" s="71"/>
    </row>
    <row r="224" spans="1:20" x14ac:dyDescent="0.25">
      <c r="A224" s="72" t="e">
        <f>INDEX('Scheme master'!A:A,MATCH(B224&amp;C224,'Scheme master'!B:B,0),0)</f>
        <v>#N/A</v>
      </c>
      <c r="B224" s="67"/>
      <c r="C224" s="67"/>
      <c r="D224" s="67"/>
      <c r="E224" s="73"/>
      <c r="F224" s="69"/>
      <c r="G224" s="70"/>
      <c r="H224" s="71"/>
      <c r="I224" s="71"/>
      <c r="J224" s="71"/>
      <c r="K224" s="71"/>
      <c r="L224" s="71"/>
      <c r="M224" s="71"/>
      <c r="N224" s="71"/>
      <c r="O224" s="71"/>
      <c r="P224" s="74"/>
      <c r="Q224" s="71"/>
      <c r="R224" s="71"/>
      <c r="S224" s="71"/>
      <c r="T224" s="71"/>
    </row>
    <row r="225" spans="1:20" x14ac:dyDescent="0.25">
      <c r="A225" s="72" t="e">
        <f>INDEX('Scheme master'!A:A,MATCH(B225&amp;C225,'Scheme master'!B:B,0),0)</f>
        <v>#N/A</v>
      </c>
      <c r="B225" s="67"/>
      <c r="C225" s="67"/>
      <c r="D225" s="67"/>
      <c r="E225" s="73"/>
      <c r="F225" s="69"/>
      <c r="G225" s="70"/>
      <c r="H225" s="71"/>
      <c r="I225" s="71"/>
      <c r="J225" s="71"/>
      <c r="K225" s="71"/>
      <c r="L225" s="71"/>
      <c r="M225" s="71"/>
      <c r="N225" s="71"/>
      <c r="O225" s="71"/>
      <c r="P225" s="74"/>
      <c r="Q225" s="71"/>
      <c r="R225" s="71"/>
      <c r="S225" s="71"/>
      <c r="T225" s="71"/>
    </row>
    <row r="226" spans="1:20" x14ac:dyDescent="0.25">
      <c r="A226" s="72" t="e">
        <f>INDEX('Scheme master'!A:A,MATCH(B226&amp;C226,'Scheme master'!B:B,0),0)</f>
        <v>#N/A</v>
      </c>
      <c r="B226" s="67"/>
      <c r="C226" s="67"/>
      <c r="D226" s="67"/>
      <c r="E226" s="73"/>
      <c r="F226" s="69"/>
      <c r="G226" s="70"/>
      <c r="H226" s="71"/>
      <c r="I226" s="71"/>
      <c r="J226" s="71"/>
      <c r="K226" s="71"/>
      <c r="L226" s="71"/>
      <c r="M226" s="71"/>
      <c r="N226" s="71"/>
      <c r="O226" s="71"/>
      <c r="P226" s="74"/>
      <c r="Q226" s="71"/>
      <c r="R226" s="71"/>
      <c r="S226" s="71"/>
      <c r="T226" s="71"/>
    </row>
    <row r="227" spans="1:20" x14ac:dyDescent="0.25">
      <c r="A227" s="72" t="e">
        <f>INDEX('Scheme master'!A:A,MATCH(B227&amp;C227,'Scheme master'!B:B,0),0)</f>
        <v>#N/A</v>
      </c>
      <c r="B227" s="67"/>
      <c r="C227" s="67"/>
      <c r="D227" s="67"/>
      <c r="E227" s="73"/>
      <c r="F227" s="69"/>
      <c r="G227" s="70"/>
      <c r="H227" s="71"/>
      <c r="I227" s="71"/>
      <c r="J227" s="71"/>
      <c r="K227" s="71"/>
      <c r="L227" s="71"/>
      <c r="M227" s="71"/>
      <c r="N227" s="71"/>
      <c r="O227" s="71"/>
      <c r="P227" s="74"/>
      <c r="Q227" s="71"/>
      <c r="R227" s="71"/>
      <c r="S227" s="71"/>
      <c r="T227" s="71"/>
    </row>
    <row r="228" spans="1:20" x14ac:dyDescent="0.25">
      <c r="A228" s="72" t="e">
        <f>INDEX('Scheme master'!A:A,MATCH(B228&amp;C228,'Scheme master'!B:B,0),0)</f>
        <v>#N/A</v>
      </c>
      <c r="B228" s="67"/>
      <c r="C228" s="67"/>
      <c r="D228" s="67"/>
      <c r="E228" s="73"/>
      <c r="F228" s="69"/>
      <c r="G228" s="70"/>
      <c r="H228" s="71"/>
      <c r="I228" s="71"/>
      <c r="J228" s="71"/>
      <c r="K228" s="71"/>
      <c r="L228" s="71"/>
      <c r="M228" s="71"/>
      <c r="N228" s="71"/>
      <c r="O228" s="71"/>
      <c r="P228" s="74"/>
      <c r="Q228" s="71"/>
      <c r="R228" s="71"/>
      <c r="S228" s="71"/>
      <c r="T228" s="71"/>
    </row>
    <row r="229" spans="1:20" x14ac:dyDescent="0.25">
      <c r="A229" s="72" t="e">
        <f>INDEX('Scheme master'!A:A,MATCH(B229&amp;C229,'Scheme master'!B:B,0),0)</f>
        <v>#N/A</v>
      </c>
      <c r="B229" s="67"/>
      <c r="C229" s="67"/>
      <c r="D229" s="67"/>
      <c r="E229" s="73"/>
      <c r="F229" s="69"/>
      <c r="G229" s="70"/>
      <c r="H229" s="71"/>
      <c r="I229" s="71"/>
      <c r="J229" s="71"/>
      <c r="K229" s="71"/>
      <c r="L229" s="71"/>
      <c r="M229" s="71"/>
      <c r="N229" s="71"/>
      <c r="O229" s="71"/>
      <c r="P229" s="74"/>
      <c r="Q229" s="71"/>
      <c r="R229" s="71"/>
      <c r="S229" s="71"/>
      <c r="T229" s="71"/>
    </row>
    <row r="230" spans="1:20" x14ac:dyDescent="0.25">
      <c r="A230" s="72" t="e">
        <f>INDEX('Scheme master'!A:A,MATCH(B230&amp;C230,'Scheme master'!B:B,0),0)</f>
        <v>#N/A</v>
      </c>
      <c r="B230" s="67"/>
      <c r="C230" s="67"/>
      <c r="D230" s="67"/>
      <c r="E230" s="73"/>
      <c r="F230" s="69"/>
      <c r="G230" s="70"/>
      <c r="H230" s="71"/>
      <c r="I230" s="71"/>
      <c r="J230" s="71"/>
      <c r="K230" s="71"/>
      <c r="L230" s="71"/>
      <c r="M230" s="71"/>
      <c r="N230" s="71"/>
      <c r="O230" s="71"/>
      <c r="P230" s="74"/>
      <c r="Q230" s="71"/>
      <c r="R230" s="71"/>
      <c r="S230" s="71"/>
      <c r="T230" s="71"/>
    </row>
    <row r="231" spans="1:20" x14ac:dyDescent="0.25">
      <c r="A231" s="72" t="e">
        <f>INDEX('Scheme master'!A:A,MATCH(B231&amp;C231,'Scheme master'!B:B,0),0)</f>
        <v>#N/A</v>
      </c>
      <c r="B231" s="67"/>
      <c r="C231" s="67"/>
      <c r="D231" s="67"/>
      <c r="E231" s="73"/>
      <c r="F231" s="69"/>
      <c r="G231" s="70"/>
      <c r="H231" s="71"/>
      <c r="I231" s="71"/>
      <c r="J231" s="71"/>
      <c r="K231" s="71"/>
      <c r="L231" s="71"/>
      <c r="M231" s="71"/>
      <c r="N231" s="71"/>
      <c r="O231" s="71"/>
      <c r="P231" s="74"/>
      <c r="Q231" s="71"/>
      <c r="R231" s="71"/>
      <c r="S231" s="71"/>
      <c r="T231" s="71"/>
    </row>
    <row r="232" spans="1:20" x14ac:dyDescent="0.25">
      <c r="A232" s="72" t="e">
        <f>INDEX('Scheme master'!A:A,MATCH(B232&amp;C232,'Scheme master'!B:B,0),0)</f>
        <v>#N/A</v>
      </c>
      <c r="B232" s="67"/>
      <c r="C232" s="67"/>
      <c r="D232" s="67"/>
      <c r="E232" s="73"/>
      <c r="F232" s="69"/>
      <c r="G232" s="70"/>
      <c r="H232" s="71"/>
      <c r="I232" s="71"/>
      <c r="J232" s="71"/>
      <c r="K232" s="71"/>
      <c r="L232" s="71"/>
      <c r="M232" s="71"/>
      <c r="N232" s="71"/>
      <c r="O232" s="71"/>
      <c r="P232" s="74"/>
      <c r="Q232" s="71"/>
      <c r="R232" s="71"/>
      <c r="S232" s="71"/>
      <c r="T232" s="71"/>
    </row>
    <row r="233" spans="1:20" x14ac:dyDescent="0.25">
      <c r="A233" s="72" t="e">
        <f>INDEX('Scheme master'!A:A,MATCH(B233&amp;C233,'Scheme master'!B:B,0),0)</f>
        <v>#N/A</v>
      </c>
      <c r="B233" s="67"/>
      <c r="C233" s="67"/>
      <c r="D233" s="67"/>
      <c r="E233" s="73"/>
      <c r="F233" s="69"/>
      <c r="G233" s="70"/>
      <c r="H233" s="71"/>
      <c r="I233" s="71"/>
      <c r="J233" s="71"/>
      <c r="K233" s="71"/>
      <c r="L233" s="71"/>
      <c r="M233" s="71"/>
      <c r="N233" s="71"/>
      <c r="O233" s="71"/>
      <c r="P233" s="74"/>
      <c r="Q233" s="71"/>
      <c r="R233" s="71"/>
      <c r="S233" s="71"/>
      <c r="T233" s="71"/>
    </row>
    <row r="234" spans="1:20" x14ac:dyDescent="0.25">
      <c r="A234" s="72" t="e">
        <f>INDEX('Scheme master'!A:A,MATCH(B234&amp;C234,'Scheme master'!B:B,0),0)</f>
        <v>#N/A</v>
      </c>
      <c r="B234" s="67"/>
      <c r="C234" s="67"/>
      <c r="D234" s="67"/>
      <c r="E234" s="73"/>
      <c r="F234" s="69"/>
      <c r="G234" s="70"/>
      <c r="H234" s="71"/>
      <c r="I234" s="71"/>
      <c r="J234" s="71"/>
      <c r="K234" s="71"/>
      <c r="L234" s="71"/>
      <c r="M234" s="71"/>
      <c r="N234" s="71"/>
      <c r="O234" s="71"/>
      <c r="P234" s="74"/>
      <c r="Q234" s="71"/>
      <c r="R234" s="71"/>
      <c r="S234" s="71"/>
      <c r="T234" s="71"/>
    </row>
    <row r="235" spans="1:20" x14ac:dyDescent="0.25">
      <c r="A235" s="72" t="e">
        <f>INDEX('Scheme master'!A:A,MATCH(B235&amp;C235,'Scheme master'!B:B,0),0)</f>
        <v>#N/A</v>
      </c>
      <c r="B235" s="67"/>
      <c r="C235" s="67"/>
      <c r="D235" s="67"/>
      <c r="E235" s="73"/>
      <c r="F235" s="69"/>
      <c r="G235" s="70"/>
      <c r="H235" s="71"/>
      <c r="I235" s="71"/>
      <c r="J235" s="71"/>
      <c r="K235" s="71"/>
      <c r="L235" s="71"/>
      <c r="M235" s="71"/>
      <c r="N235" s="71"/>
      <c r="O235" s="71"/>
      <c r="P235" s="74"/>
      <c r="Q235" s="71"/>
      <c r="R235" s="71"/>
      <c r="S235" s="71"/>
      <c r="T235" s="71"/>
    </row>
    <row r="236" spans="1:20" x14ac:dyDescent="0.25">
      <c r="A236" s="72" t="e">
        <f>INDEX('Scheme master'!A:A,MATCH(B236&amp;C236,'Scheme master'!B:B,0),0)</f>
        <v>#N/A</v>
      </c>
      <c r="B236" s="67"/>
      <c r="C236" s="67"/>
      <c r="D236" s="67"/>
      <c r="E236" s="73"/>
      <c r="F236" s="69"/>
      <c r="G236" s="70"/>
      <c r="H236" s="71"/>
      <c r="I236" s="71"/>
      <c r="J236" s="71"/>
      <c r="K236" s="71"/>
      <c r="L236" s="71"/>
      <c r="M236" s="71"/>
      <c r="N236" s="71"/>
      <c r="O236" s="71"/>
      <c r="P236" s="74"/>
      <c r="Q236" s="71"/>
      <c r="R236" s="71"/>
      <c r="S236" s="71"/>
      <c r="T236" s="71"/>
    </row>
    <row r="237" spans="1:20" x14ac:dyDescent="0.25">
      <c r="A237" s="72" t="e">
        <f>INDEX('Scheme master'!A:A,MATCH(B237&amp;C237,'Scheme master'!B:B,0),0)</f>
        <v>#N/A</v>
      </c>
      <c r="B237" s="67"/>
      <c r="C237" s="67"/>
      <c r="D237" s="67"/>
      <c r="E237" s="73"/>
      <c r="F237" s="69"/>
      <c r="G237" s="70"/>
      <c r="H237" s="71"/>
      <c r="I237" s="71"/>
      <c r="J237" s="71"/>
      <c r="K237" s="71"/>
      <c r="L237" s="71"/>
      <c r="M237" s="71"/>
      <c r="N237" s="71"/>
      <c r="O237" s="71"/>
      <c r="P237" s="74"/>
      <c r="Q237" s="71"/>
      <c r="R237" s="71"/>
      <c r="S237" s="71"/>
      <c r="T237" s="71"/>
    </row>
    <row r="238" spans="1:20" x14ac:dyDescent="0.25">
      <c r="A238" s="72" t="e">
        <f>INDEX('Scheme master'!A:A,MATCH(B238&amp;C238,'Scheme master'!B:B,0),0)</f>
        <v>#N/A</v>
      </c>
      <c r="B238" s="67"/>
      <c r="C238" s="67"/>
      <c r="D238" s="67"/>
      <c r="E238" s="73"/>
      <c r="F238" s="69"/>
      <c r="G238" s="70"/>
      <c r="H238" s="71"/>
      <c r="I238" s="71"/>
      <c r="J238" s="71"/>
      <c r="K238" s="71"/>
      <c r="L238" s="71"/>
      <c r="M238" s="71"/>
      <c r="N238" s="71"/>
      <c r="O238" s="71"/>
      <c r="P238" s="74"/>
      <c r="Q238" s="71"/>
      <c r="R238" s="71"/>
      <c r="S238" s="71"/>
      <c r="T238" s="71"/>
    </row>
    <row r="239" spans="1:20" x14ac:dyDescent="0.25">
      <c r="A239" s="72" t="e">
        <f>INDEX('Scheme master'!A:A,MATCH(B239&amp;C239,'Scheme master'!B:B,0),0)</f>
        <v>#N/A</v>
      </c>
      <c r="B239" s="67"/>
      <c r="C239" s="67"/>
      <c r="D239" s="67"/>
      <c r="E239" s="73"/>
      <c r="F239" s="69"/>
      <c r="G239" s="70"/>
      <c r="H239" s="71"/>
      <c r="I239" s="71"/>
      <c r="J239" s="71"/>
      <c r="K239" s="71"/>
      <c r="L239" s="71"/>
      <c r="M239" s="71"/>
      <c r="N239" s="71"/>
      <c r="O239" s="71"/>
      <c r="P239" s="74"/>
      <c r="Q239" s="71"/>
      <c r="R239" s="71"/>
      <c r="S239" s="71"/>
      <c r="T239" s="71"/>
    </row>
    <row r="240" spans="1:20" x14ac:dyDescent="0.25">
      <c r="A240" s="72" t="e">
        <f>INDEX('Scheme master'!A:A,MATCH(B240&amp;C240,'Scheme master'!B:B,0),0)</f>
        <v>#N/A</v>
      </c>
      <c r="B240" s="67"/>
      <c r="C240" s="67"/>
      <c r="D240" s="67"/>
      <c r="E240" s="73"/>
      <c r="F240" s="69"/>
      <c r="G240" s="70"/>
      <c r="H240" s="71"/>
      <c r="I240" s="71"/>
      <c r="J240" s="71"/>
      <c r="K240" s="71"/>
      <c r="L240" s="71"/>
      <c r="M240" s="71"/>
      <c r="N240" s="71"/>
      <c r="O240" s="71"/>
      <c r="P240" s="74"/>
      <c r="Q240" s="71"/>
      <c r="R240" s="71"/>
      <c r="S240" s="71"/>
      <c r="T240" s="71"/>
    </row>
    <row r="241" spans="1:20" x14ac:dyDescent="0.25">
      <c r="A241" s="72" t="e">
        <f>INDEX('Scheme master'!A:A,MATCH(B241&amp;C241,'Scheme master'!B:B,0),0)</f>
        <v>#N/A</v>
      </c>
      <c r="B241" s="67"/>
      <c r="C241" s="67"/>
      <c r="D241" s="67"/>
      <c r="E241" s="73"/>
      <c r="F241" s="69"/>
      <c r="G241" s="70"/>
      <c r="H241" s="71"/>
      <c r="I241" s="71"/>
      <c r="J241" s="71"/>
      <c r="K241" s="71"/>
      <c r="L241" s="71"/>
      <c r="M241" s="71"/>
      <c r="N241" s="71"/>
      <c r="O241" s="71"/>
      <c r="P241" s="74"/>
      <c r="Q241" s="71"/>
      <c r="R241" s="71"/>
      <c r="S241" s="71"/>
      <c r="T241" s="71"/>
    </row>
    <row r="242" spans="1:20" x14ac:dyDescent="0.25">
      <c r="A242" s="72" t="e">
        <f>INDEX('Scheme master'!A:A,MATCH(B242&amp;C242,'Scheme master'!B:B,0),0)</f>
        <v>#N/A</v>
      </c>
      <c r="B242" s="67"/>
      <c r="C242" s="67"/>
      <c r="D242" s="67"/>
      <c r="E242" s="73"/>
      <c r="F242" s="69"/>
      <c r="G242" s="70"/>
      <c r="H242" s="71"/>
      <c r="I242" s="71"/>
      <c r="J242" s="71"/>
      <c r="K242" s="71"/>
      <c r="L242" s="71"/>
      <c r="M242" s="71"/>
      <c r="N242" s="71"/>
      <c r="O242" s="71"/>
      <c r="P242" s="74"/>
      <c r="Q242" s="71"/>
      <c r="R242" s="71"/>
      <c r="S242" s="71"/>
      <c r="T242" s="71"/>
    </row>
    <row r="243" spans="1:20" x14ac:dyDescent="0.25">
      <c r="A243" s="72" t="e">
        <f>INDEX('Scheme master'!A:A,MATCH(B243&amp;C243,'Scheme master'!B:B,0),0)</f>
        <v>#N/A</v>
      </c>
      <c r="B243" s="67"/>
      <c r="C243" s="67"/>
      <c r="D243" s="67"/>
      <c r="E243" s="73"/>
      <c r="F243" s="69"/>
      <c r="G243" s="70"/>
      <c r="H243" s="71"/>
      <c r="I243" s="71"/>
      <c r="J243" s="71"/>
      <c r="K243" s="71"/>
      <c r="L243" s="71"/>
      <c r="M243" s="71"/>
      <c r="N243" s="71"/>
      <c r="O243" s="71"/>
      <c r="P243" s="74"/>
      <c r="Q243" s="71"/>
      <c r="R243" s="71"/>
      <c r="S243" s="71"/>
      <c r="T243" s="71"/>
    </row>
    <row r="244" spans="1:20" x14ac:dyDescent="0.25">
      <c r="A244" s="72" t="e">
        <f>INDEX('Scheme master'!A:A,MATCH(B244&amp;C244,'Scheme master'!B:B,0),0)</f>
        <v>#N/A</v>
      </c>
      <c r="B244" s="67"/>
      <c r="C244" s="67"/>
      <c r="D244" s="67"/>
      <c r="E244" s="73"/>
      <c r="F244" s="69"/>
      <c r="G244" s="70"/>
      <c r="H244" s="71"/>
      <c r="I244" s="71"/>
      <c r="J244" s="71"/>
      <c r="K244" s="71"/>
      <c r="L244" s="71"/>
      <c r="M244" s="71"/>
      <c r="N244" s="71"/>
      <c r="O244" s="71"/>
      <c r="P244" s="74"/>
      <c r="Q244" s="71"/>
      <c r="R244" s="71"/>
      <c r="S244" s="71"/>
      <c r="T244" s="71"/>
    </row>
    <row r="245" spans="1:20" x14ac:dyDescent="0.25">
      <c r="A245" s="72" t="e">
        <f>INDEX('Scheme master'!A:A,MATCH(B245&amp;C245,'Scheme master'!B:B,0),0)</f>
        <v>#N/A</v>
      </c>
      <c r="B245" s="67"/>
      <c r="C245" s="67"/>
      <c r="D245" s="67"/>
      <c r="E245" s="73"/>
      <c r="F245" s="69"/>
      <c r="G245" s="70"/>
      <c r="H245" s="71"/>
      <c r="I245" s="71"/>
      <c r="J245" s="71"/>
      <c r="K245" s="71"/>
      <c r="L245" s="71"/>
      <c r="M245" s="71"/>
      <c r="N245" s="71"/>
      <c r="O245" s="71"/>
      <c r="P245" s="74"/>
      <c r="Q245" s="71"/>
      <c r="R245" s="71"/>
      <c r="S245" s="71"/>
      <c r="T245" s="71"/>
    </row>
    <row r="246" spans="1:20" x14ac:dyDescent="0.25">
      <c r="A246" s="72" t="e">
        <f>INDEX('Scheme master'!A:A,MATCH(B246&amp;C246,'Scheme master'!B:B,0),0)</f>
        <v>#N/A</v>
      </c>
      <c r="B246" s="67"/>
      <c r="C246" s="67"/>
      <c r="D246" s="67"/>
      <c r="E246" s="73"/>
      <c r="F246" s="69"/>
      <c r="G246" s="70"/>
      <c r="H246" s="71"/>
      <c r="I246" s="71"/>
      <c r="J246" s="71"/>
      <c r="K246" s="71"/>
      <c r="L246" s="71"/>
      <c r="M246" s="71"/>
      <c r="N246" s="71"/>
      <c r="O246" s="71"/>
      <c r="P246" s="74"/>
      <c r="Q246" s="71"/>
      <c r="R246" s="71"/>
      <c r="S246" s="71"/>
      <c r="T246" s="71"/>
    </row>
    <row r="247" spans="1:20" x14ac:dyDescent="0.25">
      <c r="A247" s="72" t="e">
        <f>INDEX('Scheme master'!A:A,MATCH(B247&amp;C247,'Scheme master'!B:B,0),0)</f>
        <v>#N/A</v>
      </c>
      <c r="B247" s="67"/>
      <c r="C247" s="67"/>
      <c r="D247" s="67"/>
      <c r="E247" s="73"/>
      <c r="F247" s="69"/>
      <c r="G247" s="70"/>
      <c r="H247" s="71"/>
      <c r="I247" s="71"/>
      <c r="J247" s="71"/>
      <c r="K247" s="71"/>
      <c r="L247" s="71"/>
      <c r="M247" s="71"/>
      <c r="N247" s="71"/>
      <c r="O247" s="71"/>
      <c r="P247" s="74"/>
      <c r="Q247" s="71"/>
      <c r="R247" s="71"/>
      <c r="S247" s="71"/>
      <c r="T247" s="71"/>
    </row>
    <row r="248" spans="1:20" x14ac:dyDescent="0.25">
      <c r="A248" s="72" t="e">
        <f>INDEX('Scheme master'!A:A,MATCH(B248&amp;C248,'Scheme master'!B:B,0),0)</f>
        <v>#N/A</v>
      </c>
      <c r="B248" s="67"/>
      <c r="C248" s="67"/>
      <c r="D248" s="67"/>
      <c r="E248" s="73"/>
      <c r="F248" s="69"/>
      <c r="G248" s="70"/>
      <c r="H248" s="71"/>
      <c r="I248" s="71"/>
      <c r="J248" s="71"/>
      <c r="K248" s="71"/>
      <c r="L248" s="71"/>
      <c r="M248" s="71"/>
      <c r="N248" s="71"/>
      <c r="O248" s="71"/>
      <c r="P248" s="74"/>
      <c r="Q248" s="71"/>
      <c r="R248" s="71"/>
      <c r="S248" s="71"/>
      <c r="T248" s="71"/>
    </row>
    <row r="249" spans="1:20" x14ac:dyDescent="0.25">
      <c r="A249" s="72" t="e">
        <f>INDEX('Scheme master'!A:A,MATCH(B249&amp;C249,'Scheme master'!B:B,0),0)</f>
        <v>#N/A</v>
      </c>
      <c r="B249" s="67"/>
      <c r="C249" s="67"/>
      <c r="D249" s="67"/>
      <c r="E249" s="73"/>
      <c r="F249" s="69"/>
      <c r="G249" s="70"/>
      <c r="H249" s="71"/>
      <c r="I249" s="71"/>
      <c r="J249" s="71"/>
      <c r="K249" s="71"/>
      <c r="L249" s="71"/>
      <c r="M249" s="71"/>
      <c r="N249" s="71"/>
      <c r="O249" s="71"/>
      <c r="P249" s="74"/>
      <c r="Q249" s="71"/>
      <c r="R249" s="71"/>
      <c r="S249" s="71"/>
      <c r="T249" s="71"/>
    </row>
    <row r="250" spans="1:20" x14ac:dyDescent="0.25">
      <c r="A250" s="72" t="e">
        <f>INDEX('Scheme master'!A:A,MATCH(B250&amp;C250,'Scheme master'!B:B,0),0)</f>
        <v>#N/A</v>
      </c>
      <c r="B250" s="67"/>
      <c r="C250" s="67"/>
      <c r="D250" s="67"/>
      <c r="E250" s="73"/>
      <c r="F250" s="69"/>
      <c r="G250" s="70"/>
      <c r="H250" s="71"/>
      <c r="I250" s="71"/>
      <c r="J250" s="71"/>
      <c r="K250" s="71"/>
      <c r="L250" s="71"/>
      <c r="M250" s="71"/>
      <c r="N250" s="71"/>
      <c r="O250" s="71"/>
      <c r="P250" s="74"/>
      <c r="Q250" s="71"/>
      <c r="R250" s="71"/>
      <c r="S250" s="71"/>
      <c r="T250" s="71"/>
    </row>
    <row r="251" spans="1:20" x14ac:dyDescent="0.25">
      <c r="A251" s="72" t="e">
        <f>INDEX('Scheme master'!A:A,MATCH(B251&amp;C251,'Scheme master'!B:B,0),0)</f>
        <v>#N/A</v>
      </c>
      <c r="B251" s="67"/>
      <c r="C251" s="67"/>
      <c r="D251" s="67"/>
      <c r="E251" s="73"/>
      <c r="F251" s="69"/>
      <c r="G251" s="70"/>
      <c r="H251" s="71"/>
      <c r="I251" s="71"/>
      <c r="J251" s="71"/>
      <c r="K251" s="71"/>
      <c r="L251" s="71"/>
      <c r="M251" s="71"/>
      <c r="N251" s="71"/>
      <c r="O251" s="71"/>
      <c r="P251" s="74"/>
      <c r="Q251" s="71"/>
      <c r="R251" s="71"/>
      <c r="S251" s="71"/>
      <c r="T251" s="71"/>
    </row>
    <row r="252" spans="1:20" x14ac:dyDescent="0.25">
      <c r="A252" s="72" t="e">
        <f>INDEX('Scheme master'!A:A,MATCH(B252&amp;C252,'Scheme master'!B:B,0),0)</f>
        <v>#N/A</v>
      </c>
      <c r="B252" s="67"/>
      <c r="C252" s="67"/>
      <c r="D252" s="67"/>
      <c r="E252" s="73"/>
      <c r="F252" s="69"/>
      <c r="G252" s="70"/>
      <c r="H252" s="71"/>
      <c r="I252" s="71"/>
      <c r="J252" s="71"/>
      <c r="K252" s="71"/>
      <c r="L252" s="71"/>
      <c r="M252" s="71"/>
      <c r="N252" s="71"/>
      <c r="O252" s="71"/>
      <c r="P252" s="74"/>
      <c r="Q252" s="71"/>
      <c r="R252" s="71"/>
      <c r="S252" s="71"/>
      <c r="T252" s="71"/>
    </row>
    <row r="253" spans="1:20" x14ac:dyDescent="0.25">
      <c r="A253" s="72" t="e">
        <f>INDEX('Scheme master'!A:A,MATCH(B253&amp;C253,'Scheme master'!B:B,0),0)</f>
        <v>#N/A</v>
      </c>
      <c r="B253" s="67"/>
      <c r="C253" s="67"/>
      <c r="D253" s="67"/>
      <c r="E253" s="73"/>
      <c r="F253" s="69"/>
      <c r="G253" s="70"/>
      <c r="H253" s="71"/>
      <c r="I253" s="71"/>
      <c r="J253" s="71"/>
      <c r="K253" s="71"/>
      <c r="L253" s="71"/>
      <c r="M253" s="71"/>
      <c r="N253" s="71"/>
      <c r="O253" s="71"/>
      <c r="P253" s="74"/>
      <c r="Q253" s="71"/>
      <c r="R253" s="71"/>
      <c r="S253" s="71"/>
      <c r="T253" s="71"/>
    </row>
    <row r="254" spans="1:20" x14ac:dyDescent="0.25">
      <c r="A254" s="72" t="e">
        <f>INDEX('Scheme master'!A:A,MATCH(B254&amp;C254,'Scheme master'!B:B,0),0)</f>
        <v>#N/A</v>
      </c>
      <c r="B254" s="67"/>
      <c r="C254" s="67"/>
      <c r="D254" s="67"/>
      <c r="E254" s="73"/>
      <c r="F254" s="69"/>
      <c r="G254" s="70"/>
      <c r="H254" s="71"/>
      <c r="I254" s="71"/>
      <c r="J254" s="71"/>
      <c r="K254" s="71"/>
      <c r="L254" s="71"/>
      <c r="M254" s="71"/>
      <c r="N254" s="71"/>
      <c r="O254" s="71"/>
      <c r="P254" s="74"/>
      <c r="Q254" s="71"/>
      <c r="R254" s="71"/>
      <c r="S254" s="71"/>
      <c r="T254" s="71"/>
    </row>
    <row r="255" spans="1:20" x14ac:dyDescent="0.25">
      <c r="A255" s="72" t="e">
        <f>INDEX('Scheme master'!A:A,MATCH(B255&amp;C255,'Scheme master'!B:B,0),0)</f>
        <v>#N/A</v>
      </c>
      <c r="B255" s="67"/>
      <c r="C255" s="67"/>
      <c r="D255" s="67"/>
      <c r="E255" s="73"/>
      <c r="F255" s="69"/>
      <c r="G255" s="70"/>
      <c r="H255" s="71"/>
      <c r="I255" s="71"/>
      <c r="J255" s="71"/>
      <c r="K255" s="71"/>
      <c r="L255" s="71"/>
      <c r="M255" s="71"/>
      <c r="N255" s="71"/>
      <c r="O255" s="71"/>
      <c r="P255" s="74"/>
      <c r="Q255" s="71"/>
      <c r="R255" s="71"/>
      <c r="S255" s="71"/>
      <c r="T255" s="71"/>
    </row>
    <row r="256" spans="1:20" x14ac:dyDescent="0.25">
      <c r="A256" s="72" t="e">
        <f>INDEX('Scheme master'!A:A,MATCH(B256&amp;C256,'Scheme master'!B:B,0),0)</f>
        <v>#N/A</v>
      </c>
      <c r="B256" s="67"/>
      <c r="C256" s="67"/>
      <c r="D256" s="67"/>
      <c r="E256" s="73"/>
      <c r="F256" s="69"/>
      <c r="G256" s="70"/>
      <c r="H256" s="71"/>
      <c r="I256" s="71"/>
      <c r="J256" s="71"/>
      <c r="K256" s="71"/>
      <c r="L256" s="71"/>
      <c r="M256" s="71"/>
      <c r="N256" s="71"/>
      <c r="O256" s="71"/>
      <c r="P256" s="74"/>
      <c r="Q256" s="71"/>
      <c r="R256" s="71"/>
      <c r="S256" s="71"/>
      <c r="T256" s="71"/>
    </row>
    <row r="257" spans="1:20" x14ac:dyDescent="0.25">
      <c r="A257" s="72" t="e">
        <f>INDEX('Scheme master'!A:A,MATCH(B257&amp;C257,'Scheme master'!B:B,0),0)</f>
        <v>#N/A</v>
      </c>
      <c r="B257" s="67"/>
      <c r="C257" s="67"/>
      <c r="D257" s="67"/>
      <c r="E257" s="73"/>
      <c r="F257" s="69"/>
      <c r="G257" s="70"/>
      <c r="H257" s="71"/>
      <c r="I257" s="71"/>
      <c r="J257" s="71"/>
      <c r="K257" s="71"/>
      <c r="L257" s="71"/>
      <c r="M257" s="71"/>
      <c r="N257" s="71"/>
      <c r="O257" s="71"/>
      <c r="P257" s="74"/>
      <c r="Q257" s="71"/>
      <c r="R257" s="71"/>
      <c r="S257" s="71"/>
      <c r="T257" s="71"/>
    </row>
    <row r="258" spans="1:20" x14ac:dyDescent="0.25">
      <c r="A258" s="72" t="e">
        <f>INDEX('Scheme master'!A:A,MATCH(B258&amp;C258,'Scheme master'!B:B,0),0)</f>
        <v>#N/A</v>
      </c>
      <c r="B258" s="67"/>
      <c r="C258" s="67"/>
      <c r="D258" s="67"/>
      <c r="E258" s="73"/>
      <c r="F258" s="69"/>
      <c r="G258" s="70"/>
      <c r="H258" s="71"/>
      <c r="I258" s="71"/>
      <c r="J258" s="71"/>
      <c r="K258" s="71"/>
      <c r="L258" s="71"/>
      <c r="M258" s="71"/>
      <c r="N258" s="71"/>
      <c r="O258" s="71"/>
      <c r="P258" s="74"/>
      <c r="Q258" s="71"/>
      <c r="R258" s="71"/>
      <c r="S258" s="71"/>
      <c r="T258" s="71"/>
    </row>
    <row r="259" spans="1:20" x14ac:dyDescent="0.25">
      <c r="A259" s="72" t="e">
        <f>INDEX('Scheme master'!A:A,MATCH(B259&amp;C259,'Scheme master'!B:B,0),0)</f>
        <v>#N/A</v>
      </c>
      <c r="B259" s="67"/>
      <c r="C259" s="67"/>
      <c r="D259" s="67"/>
      <c r="E259" s="73"/>
      <c r="F259" s="69"/>
      <c r="G259" s="70"/>
      <c r="H259" s="71"/>
      <c r="I259" s="71"/>
      <c r="J259" s="71"/>
      <c r="K259" s="71"/>
      <c r="L259" s="71"/>
      <c r="M259" s="71"/>
      <c r="N259" s="71"/>
      <c r="O259" s="71"/>
      <c r="P259" s="74"/>
      <c r="Q259" s="71"/>
      <c r="R259" s="71"/>
      <c r="S259" s="71"/>
      <c r="T259" s="71"/>
    </row>
    <row r="260" spans="1:20" x14ac:dyDescent="0.25">
      <c r="A260" s="72" t="e">
        <f>INDEX('Scheme master'!A:A,MATCH(B260&amp;C260,'Scheme master'!B:B,0),0)</f>
        <v>#N/A</v>
      </c>
      <c r="B260" s="67"/>
      <c r="C260" s="67"/>
      <c r="D260" s="67"/>
      <c r="E260" s="73"/>
      <c r="F260" s="69"/>
      <c r="G260" s="70"/>
      <c r="H260" s="71"/>
      <c r="I260" s="71"/>
      <c r="J260" s="71"/>
      <c r="K260" s="71"/>
      <c r="L260" s="71"/>
      <c r="M260" s="71"/>
      <c r="N260" s="71"/>
      <c r="O260" s="71"/>
      <c r="P260" s="74"/>
      <c r="Q260" s="71"/>
      <c r="R260" s="71"/>
      <c r="S260" s="71"/>
      <c r="T260" s="71"/>
    </row>
    <row r="261" spans="1:20" x14ac:dyDescent="0.25">
      <c r="A261" s="72" t="e">
        <f>INDEX('Scheme master'!A:A,MATCH(B261&amp;C261,'Scheme master'!B:B,0),0)</f>
        <v>#N/A</v>
      </c>
      <c r="B261" s="67"/>
      <c r="C261" s="67"/>
      <c r="D261" s="67"/>
      <c r="E261" s="73"/>
      <c r="F261" s="69"/>
      <c r="G261" s="70"/>
      <c r="H261" s="71"/>
      <c r="I261" s="71"/>
      <c r="J261" s="71"/>
      <c r="K261" s="71"/>
      <c r="L261" s="71"/>
      <c r="M261" s="71"/>
      <c r="N261" s="71"/>
      <c r="O261" s="71"/>
      <c r="P261" s="74"/>
      <c r="Q261" s="71"/>
      <c r="R261" s="71"/>
      <c r="S261" s="71"/>
      <c r="T261" s="71"/>
    </row>
    <row r="262" spans="1:20" x14ac:dyDescent="0.25">
      <c r="A262" s="72" t="e">
        <f>INDEX('Scheme master'!A:A,MATCH(B262&amp;C262,'Scheme master'!B:B,0),0)</f>
        <v>#N/A</v>
      </c>
      <c r="B262" s="67"/>
      <c r="C262" s="67"/>
      <c r="D262" s="67"/>
      <c r="E262" s="73"/>
      <c r="F262" s="69"/>
      <c r="G262" s="70"/>
      <c r="H262" s="71"/>
      <c r="I262" s="71"/>
      <c r="J262" s="71"/>
      <c r="K262" s="71"/>
      <c r="L262" s="71"/>
      <c r="M262" s="71"/>
      <c r="N262" s="71"/>
      <c r="O262" s="71"/>
      <c r="P262" s="74"/>
      <c r="Q262" s="71"/>
      <c r="R262" s="71"/>
      <c r="S262" s="71"/>
      <c r="T262" s="71"/>
    </row>
    <row r="263" spans="1:20" x14ac:dyDescent="0.25">
      <c r="A263" s="72" t="e">
        <f>INDEX('Scheme master'!A:A,MATCH(B263&amp;C263,'Scheme master'!B:B,0),0)</f>
        <v>#N/A</v>
      </c>
      <c r="B263" s="67"/>
      <c r="C263" s="67"/>
      <c r="D263" s="67"/>
      <c r="E263" s="73"/>
      <c r="F263" s="69"/>
      <c r="G263" s="70"/>
      <c r="H263" s="71"/>
      <c r="I263" s="71"/>
      <c r="J263" s="71"/>
      <c r="K263" s="71"/>
      <c r="L263" s="71"/>
      <c r="M263" s="71"/>
      <c r="N263" s="71"/>
      <c r="O263" s="71"/>
      <c r="P263" s="74"/>
      <c r="Q263" s="71"/>
      <c r="R263" s="71"/>
      <c r="S263" s="71"/>
      <c r="T263" s="71"/>
    </row>
    <row r="264" spans="1:20" x14ac:dyDescent="0.25">
      <c r="A264" s="72" t="e">
        <f>INDEX('Scheme master'!A:A,MATCH(B264&amp;C264,'Scheme master'!B:B,0),0)</f>
        <v>#N/A</v>
      </c>
      <c r="B264" s="67"/>
      <c r="C264" s="67"/>
      <c r="D264" s="67"/>
      <c r="E264" s="73"/>
      <c r="F264" s="69"/>
      <c r="G264" s="70"/>
      <c r="H264" s="71"/>
      <c r="I264" s="71"/>
      <c r="J264" s="71"/>
      <c r="K264" s="71"/>
      <c r="L264" s="71"/>
      <c r="M264" s="71"/>
      <c r="N264" s="71"/>
      <c r="O264" s="71"/>
      <c r="P264" s="74"/>
      <c r="Q264" s="71"/>
      <c r="R264" s="71"/>
      <c r="S264" s="71"/>
      <c r="T264" s="71"/>
    </row>
    <row r="265" spans="1:20" x14ac:dyDescent="0.25">
      <c r="A265" s="72" t="e">
        <f>INDEX('Scheme master'!A:A,MATCH(B265&amp;C265,'Scheme master'!B:B,0),0)</f>
        <v>#N/A</v>
      </c>
      <c r="B265" s="67"/>
      <c r="C265" s="67"/>
      <c r="D265" s="67"/>
      <c r="E265" s="73"/>
      <c r="F265" s="69"/>
      <c r="G265" s="70"/>
      <c r="H265" s="71"/>
      <c r="I265" s="71"/>
      <c r="J265" s="71"/>
      <c r="K265" s="71"/>
      <c r="L265" s="71"/>
      <c r="M265" s="71"/>
      <c r="N265" s="71"/>
      <c r="O265" s="71"/>
      <c r="P265" s="74"/>
      <c r="Q265" s="71"/>
      <c r="R265" s="71"/>
      <c r="S265" s="71"/>
      <c r="T265" s="71"/>
    </row>
    <row r="266" spans="1:20" x14ac:dyDescent="0.25">
      <c r="A266" s="72" t="e">
        <f>INDEX('Scheme master'!A:A,MATCH(B266&amp;C266,'Scheme master'!B:B,0),0)</f>
        <v>#N/A</v>
      </c>
      <c r="B266" s="67"/>
      <c r="C266" s="67"/>
      <c r="D266" s="67"/>
      <c r="E266" s="73"/>
      <c r="F266" s="69"/>
      <c r="G266" s="70"/>
      <c r="H266" s="71"/>
      <c r="I266" s="71"/>
      <c r="J266" s="71"/>
      <c r="K266" s="71"/>
      <c r="L266" s="71"/>
      <c r="M266" s="71"/>
      <c r="N266" s="71"/>
      <c r="O266" s="71"/>
      <c r="P266" s="74"/>
      <c r="Q266" s="71"/>
      <c r="R266" s="71"/>
      <c r="S266" s="71"/>
      <c r="T266" s="71"/>
    </row>
    <row r="267" spans="1:20" x14ac:dyDescent="0.25">
      <c r="A267" s="72" t="e">
        <f>INDEX('Scheme master'!A:A,MATCH(B267&amp;C267,'Scheme master'!B:B,0),0)</f>
        <v>#N/A</v>
      </c>
      <c r="B267" s="67"/>
      <c r="C267" s="67"/>
      <c r="D267" s="67"/>
      <c r="E267" s="73"/>
      <c r="F267" s="69"/>
      <c r="G267" s="70"/>
      <c r="H267" s="71"/>
      <c r="I267" s="71"/>
      <c r="J267" s="71"/>
      <c r="K267" s="71"/>
      <c r="L267" s="71"/>
      <c r="M267" s="71"/>
      <c r="N267" s="71"/>
      <c r="O267" s="71"/>
      <c r="P267" s="74"/>
      <c r="Q267" s="71"/>
      <c r="R267" s="71"/>
      <c r="S267" s="71"/>
      <c r="T267" s="71"/>
    </row>
    <row r="268" spans="1:20" x14ac:dyDescent="0.25">
      <c r="A268" s="72" t="e">
        <f>INDEX('Scheme master'!A:A,MATCH(B268&amp;C268,'Scheme master'!B:B,0),0)</f>
        <v>#N/A</v>
      </c>
      <c r="B268" s="67"/>
      <c r="C268" s="67"/>
      <c r="D268" s="67"/>
      <c r="E268" s="73"/>
      <c r="F268" s="69"/>
      <c r="G268" s="70"/>
      <c r="H268" s="71"/>
      <c r="I268" s="71"/>
      <c r="J268" s="71"/>
      <c r="K268" s="71"/>
      <c r="L268" s="71"/>
      <c r="M268" s="71"/>
      <c r="N268" s="71"/>
      <c r="O268" s="71"/>
      <c r="P268" s="74"/>
      <c r="Q268" s="71"/>
      <c r="R268" s="71"/>
      <c r="S268" s="71"/>
      <c r="T268" s="71"/>
    </row>
    <row r="269" spans="1:20" x14ac:dyDescent="0.25">
      <c r="A269" s="72" t="e">
        <f>INDEX('Scheme master'!A:A,MATCH(B269&amp;C269,'Scheme master'!B:B,0),0)</f>
        <v>#N/A</v>
      </c>
      <c r="B269" s="67"/>
      <c r="C269" s="67"/>
      <c r="D269" s="67"/>
      <c r="E269" s="73"/>
      <c r="F269" s="69"/>
      <c r="G269" s="70"/>
      <c r="H269" s="71"/>
      <c r="I269" s="71"/>
      <c r="J269" s="71"/>
      <c r="K269" s="71"/>
      <c r="L269" s="71"/>
      <c r="M269" s="71"/>
      <c r="N269" s="71"/>
      <c r="O269" s="71"/>
      <c r="P269" s="74"/>
      <c r="Q269" s="71"/>
      <c r="R269" s="71"/>
      <c r="S269" s="71"/>
      <c r="T269" s="71"/>
    </row>
    <row r="270" spans="1:20" x14ac:dyDescent="0.25">
      <c r="A270" s="72" t="e">
        <f>INDEX('Scheme master'!A:A,MATCH(B270&amp;C270,'Scheme master'!B:B,0),0)</f>
        <v>#N/A</v>
      </c>
      <c r="B270" s="67"/>
      <c r="C270" s="67"/>
      <c r="D270" s="67"/>
      <c r="E270" s="73"/>
      <c r="F270" s="69"/>
      <c r="G270" s="70"/>
      <c r="H270" s="71"/>
      <c r="I270" s="71"/>
      <c r="J270" s="71"/>
      <c r="K270" s="71"/>
      <c r="L270" s="71"/>
      <c r="M270" s="71"/>
      <c r="N270" s="71"/>
      <c r="O270" s="71"/>
      <c r="P270" s="74"/>
      <c r="Q270" s="71"/>
      <c r="R270" s="71"/>
      <c r="S270" s="71"/>
      <c r="T270" s="71"/>
    </row>
    <row r="271" spans="1:20" x14ac:dyDescent="0.25">
      <c r="A271" s="72" t="e">
        <f>INDEX('Scheme master'!A:A,MATCH(B271&amp;C271,'Scheme master'!B:B,0),0)</f>
        <v>#N/A</v>
      </c>
      <c r="B271" s="67"/>
      <c r="C271" s="67"/>
      <c r="D271" s="67"/>
      <c r="E271" s="73"/>
      <c r="F271" s="69"/>
      <c r="G271" s="70"/>
      <c r="H271" s="71"/>
      <c r="I271" s="71"/>
      <c r="J271" s="71"/>
      <c r="K271" s="71"/>
      <c r="L271" s="71"/>
      <c r="M271" s="71"/>
      <c r="N271" s="71"/>
      <c r="O271" s="71"/>
      <c r="P271" s="74"/>
      <c r="Q271" s="71"/>
      <c r="R271" s="71"/>
      <c r="S271" s="71"/>
      <c r="T271" s="71"/>
    </row>
    <row r="272" spans="1:20" x14ac:dyDescent="0.25">
      <c r="A272" s="72" t="e">
        <f>INDEX('Scheme master'!A:A,MATCH(B272&amp;C272,'Scheme master'!B:B,0),0)</f>
        <v>#N/A</v>
      </c>
      <c r="B272" s="67"/>
      <c r="C272" s="67"/>
      <c r="D272" s="67"/>
      <c r="E272" s="73"/>
      <c r="F272" s="69"/>
      <c r="G272" s="70"/>
      <c r="H272" s="71"/>
      <c r="I272" s="71"/>
      <c r="J272" s="71"/>
      <c r="K272" s="71"/>
      <c r="L272" s="71"/>
      <c r="M272" s="71"/>
      <c r="N272" s="71"/>
      <c r="O272" s="71"/>
      <c r="P272" s="74"/>
      <c r="Q272" s="71"/>
      <c r="R272" s="71"/>
      <c r="S272" s="71"/>
      <c r="T272" s="71"/>
    </row>
    <row r="273" spans="1:20" x14ac:dyDescent="0.25">
      <c r="A273" s="72" t="e">
        <f>INDEX('Scheme master'!A:A,MATCH(B273&amp;C273,'Scheme master'!B:B,0),0)</f>
        <v>#N/A</v>
      </c>
      <c r="B273" s="67"/>
      <c r="C273" s="67"/>
      <c r="D273" s="67"/>
      <c r="E273" s="73"/>
      <c r="F273" s="69"/>
      <c r="G273" s="70"/>
      <c r="H273" s="71"/>
      <c r="I273" s="71"/>
      <c r="J273" s="71"/>
      <c r="K273" s="71"/>
      <c r="L273" s="71"/>
      <c r="M273" s="71"/>
      <c r="N273" s="71"/>
      <c r="O273" s="71"/>
      <c r="P273" s="74"/>
      <c r="Q273" s="71"/>
      <c r="R273" s="71"/>
      <c r="S273" s="71"/>
      <c r="T273" s="71"/>
    </row>
    <row r="274" spans="1:20" x14ac:dyDescent="0.25">
      <c r="A274" s="72" t="e">
        <f>INDEX('Scheme master'!A:A,MATCH(B274&amp;C274,'Scheme master'!B:B,0),0)</f>
        <v>#N/A</v>
      </c>
      <c r="B274" s="67"/>
      <c r="C274" s="67"/>
      <c r="D274" s="67"/>
      <c r="E274" s="73"/>
      <c r="F274" s="69"/>
      <c r="G274" s="70"/>
      <c r="H274" s="71"/>
      <c r="I274" s="71"/>
      <c r="J274" s="71"/>
      <c r="K274" s="71"/>
      <c r="L274" s="71"/>
      <c r="M274" s="71"/>
      <c r="N274" s="71"/>
      <c r="O274" s="71"/>
      <c r="P274" s="74"/>
      <c r="Q274" s="71"/>
      <c r="R274" s="71"/>
      <c r="S274" s="71"/>
      <c r="T274" s="71"/>
    </row>
    <row r="275" spans="1:20" x14ac:dyDescent="0.25">
      <c r="A275" s="72" t="e">
        <f>INDEX('Scheme master'!A:A,MATCH(B275&amp;C275,'Scheme master'!B:B,0),0)</f>
        <v>#N/A</v>
      </c>
      <c r="B275" s="67"/>
      <c r="C275" s="67"/>
      <c r="D275" s="67"/>
      <c r="E275" s="73"/>
      <c r="F275" s="69"/>
      <c r="G275" s="70"/>
      <c r="H275" s="71"/>
      <c r="I275" s="71"/>
      <c r="J275" s="71"/>
      <c r="K275" s="71"/>
      <c r="L275" s="71"/>
      <c r="M275" s="71"/>
      <c r="N275" s="71"/>
      <c r="O275" s="71"/>
      <c r="P275" s="74"/>
      <c r="Q275" s="71"/>
      <c r="R275" s="71"/>
      <c r="S275" s="71"/>
      <c r="T275" s="71"/>
    </row>
    <row r="276" spans="1:20" x14ac:dyDescent="0.25">
      <c r="A276" s="72" t="e">
        <f>INDEX('Scheme master'!A:A,MATCH(B276&amp;C276,'Scheme master'!B:B,0),0)</f>
        <v>#N/A</v>
      </c>
      <c r="B276" s="67"/>
      <c r="C276" s="67"/>
      <c r="D276" s="67"/>
      <c r="E276" s="73"/>
      <c r="F276" s="69"/>
      <c r="G276" s="70"/>
      <c r="H276" s="71"/>
      <c r="I276" s="71"/>
      <c r="J276" s="71"/>
      <c r="K276" s="71"/>
      <c r="L276" s="71"/>
      <c r="M276" s="71"/>
      <c r="N276" s="71"/>
      <c r="O276" s="71"/>
      <c r="P276" s="74"/>
      <c r="Q276" s="71"/>
      <c r="R276" s="71"/>
      <c r="S276" s="71"/>
      <c r="T276" s="71"/>
    </row>
    <row r="277" spans="1:20" x14ac:dyDescent="0.25">
      <c r="A277" s="72" t="e">
        <f>INDEX('Scheme master'!A:A,MATCH(B277&amp;C277,'Scheme master'!B:B,0),0)</f>
        <v>#N/A</v>
      </c>
      <c r="B277" s="67"/>
      <c r="C277" s="67"/>
      <c r="D277" s="67"/>
      <c r="E277" s="73"/>
      <c r="F277" s="69"/>
      <c r="G277" s="70"/>
      <c r="H277" s="71"/>
      <c r="I277" s="71"/>
      <c r="J277" s="71"/>
      <c r="K277" s="71"/>
      <c r="L277" s="71"/>
      <c r="M277" s="71"/>
      <c r="N277" s="71"/>
      <c r="O277" s="71"/>
      <c r="P277" s="74"/>
      <c r="Q277" s="71"/>
      <c r="R277" s="71"/>
      <c r="S277" s="71"/>
      <c r="T277" s="71"/>
    </row>
    <row r="278" spans="1:20" x14ac:dyDescent="0.25">
      <c r="A278" s="72" t="e">
        <f>INDEX('Scheme master'!A:A,MATCH(B278&amp;C278,'Scheme master'!B:B,0),0)</f>
        <v>#N/A</v>
      </c>
      <c r="B278" s="67"/>
      <c r="C278" s="67"/>
      <c r="D278" s="67"/>
      <c r="E278" s="73"/>
      <c r="F278" s="69"/>
      <c r="G278" s="70"/>
      <c r="H278" s="71"/>
      <c r="I278" s="71"/>
      <c r="J278" s="71"/>
      <c r="K278" s="71"/>
      <c r="L278" s="71"/>
      <c r="M278" s="71"/>
      <c r="N278" s="71"/>
      <c r="O278" s="71"/>
      <c r="P278" s="74"/>
      <c r="Q278" s="71"/>
      <c r="R278" s="71"/>
      <c r="S278" s="71"/>
      <c r="T278" s="71"/>
    </row>
    <row r="279" spans="1:20" x14ac:dyDescent="0.25">
      <c r="A279" s="72" t="e">
        <f>INDEX('Scheme master'!A:A,MATCH(B279&amp;C279,'Scheme master'!B:B,0),0)</f>
        <v>#N/A</v>
      </c>
      <c r="B279" s="67"/>
      <c r="C279" s="67"/>
      <c r="D279" s="67"/>
      <c r="E279" s="73"/>
      <c r="F279" s="69"/>
      <c r="G279" s="70"/>
      <c r="H279" s="71"/>
      <c r="I279" s="71"/>
      <c r="J279" s="71"/>
      <c r="K279" s="71"/>
      <c r="L279" s="71"/>
      <c r="M279" s="71"/>
      <c r="N279" s="71"/>
      <c r="O279" s="71"/>
      <c r="P279" s="74"/>
      <c r="Q279" s="71"/>
      <c r="R279" s="71"/>
      <c r="S279" s="71"/>
      <c r="T279" s="71"/>
    </row>
    <row r="280" spans="1:20" x14ac:dyDescent="0.25">
      <c r="A280" s="72" t="e">
        <f>INDEX('Scheme master'!A:A,MATCH(B280&amp;C280,'Scheme master'!B:B,0),0)</f>
        <v>#N/A</v>
      </c>
      <c r="B280" s="67"/>
      <c r="C280" s="67"/>
      <c r="D280" s="67"/>
      <c r="E280" s="73"/>
      <c r="F280" s="69"/>
      <c r="G280" s="70"/>
      <c r="H280" s="71"/>
      <c r="I280" s="71"/>
      <c r="J280" s="71"/>
      <c r="K280" s="71"/>
      <c r="L280" s="71"/>
      <c r="M280" s="71"/>
      <c r="N280" s="71"/>
      <c r="O280" s="71"/>
      <c r="P280" s="74"/>
      <c r="Q280" s="71"/>
      <c r="R280" s="71"/>
      <c r="S280" s="71"/>
      <c r="T280" s="71"/>
    </row>
    <row r="281" spans="1:20" x14ac:dyDescent="0.25">
      <c r="A281" s="72" t="e">
        <f>INDEX('Scheme master'!A:A,MATCH(B281&amp;C281,'Scheme master'!B:B,0),0)</f>
        <v>#N/A</v>
      </c>
      <c r="B281" s="67"/>
      <c r="C281" s="67"/>
      <c r="D281" s="67"/>
      <c r="E281" s="73"/>
      <c r="F281" s="69"/>
      <c r="G281" s="70"/>
      <c r="H281" s="71"/>
      <c r="I281" s="71"/>
      <c r="J281" s="71"/>
      <c r="K281" s="71"/>
      <c r="L281" s="71"/>
      <c r="M281" s="71"/>
      <c r="N281" s="71"/>
      <c r="O281" s="71"/>
      <c r="P281" s="74"/>
      <c r="Q281" s="71"/>
      <c r="R281" s="71"/>
      <c r="S281" s="71"/>
      <c r="T281" s="71"/>
    </row>
    <row r="282" spans="1:20" x14ac:dyDescent="0.25">
      <c r="A282" s="72" t="e">
        <f>INDEX('Scheme master'!A:A,MATCH(B282&amp;C282,'Scheme master'!B:B,0),0)</f>
        <v>#N/A</v>
      </c>
      <c r="B282" s="67"/>
      <c r="C282" s="67"/>
      <c r="D282" s="67"/>
      <c r="E282" s="73"/>
      <c r="F282" s="69"/>
      <c r="G282" s="70"/>
      <c r="H282" s="71"/>
      <c r="I282" s="71"/>
      <c r="J282" s="71"/>
      <c r="K282" s="71"/>
      <c r="L282" s="71"/>
      <c r="M282" s="71"/>
      <c r="N282" s="71"/>
      <c r="O282" s="71"/>
      <c r="P282" s="74"/>
      <c r="Q282" s="71"/>
      <c r="R282" s="71"/>
      <c r="S282" s="71"/>
      <c r="T282" s="71"/>
    </row>
    <row r="283" spans="1:20" x14ac:dyDescent="0.25">
      <c r="A283" s="72" t="e">
        <f>INDEX('Scheme master'!A:A,MATCH(B283&amp;C283,'Scheme master'!B:B,0),0)</f>
        <v>#N/A</v>
      </c>
      <c r="B283" s="67"/>
      <c r="C283" s="67"/>
      <c r="D283" s="67"/>
      <c r="E283" s="73"/>
      <c r="F283" s="69"/>
      <c r="G283" s="70"/>
      <c r="H283" s="71"/>
      <c r="I283" s="71"/>
      <c r="J283" s="71"/>
      <c r="K283" s="71"/>
      <c r="L283" s="71"/>
      <c r="M283" s="71"/>
      <c r="N283" s="71"/>
      <c r="O283" s="71"/>
      <c r="P283" s="74"/>
      <c r="Q283" s="71"/>
      <c r="R283" s="71"/>
      <c r="S283" s="71"/>
      <c r="T283" s="71"/>
    </row>
    <row r="284" spans="1:20" x14ac:dyDescent="0.25">
      <c r="A284" s="72" t="e">
        <f>INDEX('Scheme master'!A:A,MATCH(B284&amp;C284,'Scheme master'!B:B,0),0)</f>
        <v>#N/A</v>
      </c>
      <c r="B284" s="67"/>
      <c r="C284" s="67"/>
      <c r="D284" s="67"/>
      <c r="E284" s="73"/>
      <c r="F284" s="69"/>
      <c r="G284" s="70"/>
      <c r="H284" s="71"/>
      <c r="I284" s="71"/>
      <c r="J284" s="71"/>
      <c r="K284" s="71"/>
      <c r="L284" s="71"/>
      <c r="M284" s="71"/>
      <c r="N284" s="71"/>
      <c r="O284" s="71"/>
      <c r="P284" s="74"/>
      <c r="Q284" s="71"/>
      <c r="R284" s="71"/>
      <c r="S284" s="71"/>
      <c r="T284" s="71"/>
    </row>
    <row r="285" spans="1:20" x14ac:dyDescent="0.25">
      <c r="A285" s="72" t="e">
        <f>INDEX('Scheme master'!A:A,MATCH(B285&amp;C285,'Scheme master'!B:B,0),0)</f>
        <v>#N/A</v>
      </c>
      <c r="B285" s="67"/>
      <c r="C285" s="67"/>
      <c r="D285" s="67"/>
      <c r="E285" s="73"/>
      <c r="F285" s="69"/>
      <c r="G285" s="70"/>
      <c r="H285" s="71"/>
      <c r="I285" s="71"/>
      <c r="J285" s="71"/>
      <c r="K285" s="71"/>
      <c r="L285" s="71"/>
      <c r="M285" s="71"/>
      <c r="N285" s="71"/>
      <c r="O285" s="71"/>
      <c r="P285" s="74"/>
      <c r="Q285" s="71"/>
      <c r="R285" s="71"/>
      <c r="S285" s="71"/>
      <c r="T285" s="71"/>
    </row>
    <row r="286" spans="1:20" x14ac:dyDescent="0.25">
      <c r="A286" s="72" t="e">
        <f>INDEX('Scheme master'!A:A,MATCH(B286&amp;C286,'Scheme master'!B:B,0),0)</f>
        <v>#N/A</v>
      </c>
      <c r="B286" s="67"/>
      <c r="C286" s="67"/>
      <c r="D286" s="67"/>
      <c r="E286" s="73"/>
      <c r="F286" s="69"/>
      <c r="G286" s="70"/>
      <c r="H286" s="71"/>
      <c r="I286" s="71"/>
      <c r="J286" s="71"/>
      <c r="K286" s="71"/>
      <c r="L286" s="71"/>
      <c r="M286" s="71"/>
      <c r="N286" s="71"/>
      <c r="O286" s="71"/>
      <c r="P286" s="74"/>
      <c r="Q286" s="71"/>
      <c r="R286" s="71"/>
      <c r="S286" s="71"/>
      <c r="T286" s="71"/>
    </row>
    <row r="287" spans="1:20" x14ac:dyDescent="0.25">
      <c r="A287" s="72" t="e">
        <f>INDEX('Scheme master'!A:A,MATCH(B287&amp;C287,'Scheme master'!B:B,0),0)</f>
        <v>#N/A</v>
      </c>
      <c r="B287" s="67"/>
      <c r="C287" s="67"/>
      <c r="D287" s="67"/>
      <c r="E287" s="73"/>
      <c r="F287" s="69"/>
      <c r="G287" s="70"/>
      <c r="H287" s="71"/>
      <c r="I287" s="71"/>
      <c r="J287" s="71"/>
      <c r="K287" s="71"/>
      <c r="L287" s="71"/>
      <c r="M287" s="71"/>
      <c r="N287" s="71"/>
      <c r="O287" s="71"/>
      <c r="P287" s="74"/>
      <c r="Q287" s="71"/>
      <c r="R287" s="71"/>
      <c r="S287" s="71"/>
      <c r="T287" s="71"/>
    </row>
    <row r="288" spans="1:20" x14ac:dyDescent="0.25">
      <c r="A288" s="72" t="e">
        <f>INDEX('Scheme master'!A:A,MATCH(B288&amp;C288,'Scheme master'!B:B,0),0)</f>
        <v>#N/A</v>
      </c>
      <c r="B288" s="67"/>
      <c r="C288" s="67"/>
      <c r="D288" s="67"/>
      <c r="E288" s="73"/>
      <c r="F288" s="69"/>
      <c r="G288" s="70"/>
      <c r="H288" s="71"/>
      <c r="I288" s="71"/>
      <c r="J288" s="71"/>
      <c r="K288" s="71"/>
      <c r="L288" s="71"/>
      <c r="M288" s="71"/>
      <c r="N288" s="71"/>
      <c r="O288" s="71"/>
      <c r="P288" s="74"/>
      <c r="Q288" s="71"/>
      <c r="R288" s="71"/>
      <c r="S288" s="71"/>
      <c r="T288" s="71"/>
    </row>
    <row r="289" spans="1:20" x14ac:dyDescent="0.25">
      <c r="A289" s="72" t="e">
        <f>INDEX('Scheme master'!A:A,MATCH(B289&amp;C289,'Scheme master'!B:B,0),0)</f>
        <v>#N/A</v>
      </c>
      <c r="B289" s="67"/>
      <c r="C289" s="67"/>
      <c r="D289" s="67"/>
      <c r="E289" s="73"/>
      <c r="F289" s="69"/>
      <c r="G289" s="70"/>
      <c r="H289" s="71"/>
      <c r="I289" s="71"/>
      <c r="J289" s="71"/>
      <c r="K289" s="71"/>
      <c r="L289" s="71"/>
      <c r="M289" s="71"/>
      <c r="N289" s="71"/>
      <c r="O289" s="71"/>
      <c r="P289" s="74"/>
      <c r="Q289" s="71"/>
      <c r="R289" s="71"/>
      <c r="S289" s="71"/>
      <c r="T289" s="71"/>
    </row>
    <row r="290" spans="1:20" x14ac:dyDescent="0.25">
      <c r="A290" s="72" t="e">
        <f>INDEX('Scheme master'!A:A,MATCH(B290&amp;C290,'Scheme master'!B:B,0),0)</f>
        <v>#N/A</v>
      </c>
      <c r="B290" s="67"/>
      <c r="C290" s="67"/>
      <c r="D290" s="67"/>
      <c r="E290" s="73"/>
      <c r="F290" s="69"/>
      <c r="G290" s="70"/>
      <c r="H290" s="71"/>
      <c r="I290" s="71"/>
      <c r="J290" s="71"/>
      <c r="K290" s="71"/>
      <c r="L290" s="71"/>
      <c r="M290" s="71"/>
      <c r="N290" s="71"/>
      <c r="O290" s="71"/>
      <c r="P290" s="74"/>
      <c r="Q290" s="71"/>
      <c r="R290" s="71"/>
      <c r="S290" s="71"/>
      <c r="T290" s="71"/>
    </row>
    <row r="291" spans="1:20" x14ac:dyDescent="0.25">
      <c r="A291" s="72" t="e">
        <f>INDEX('Scheme master'!A:A,MATCH(B291&amp;C291,'Scheme master'!B:B,0),0)</f>
        <v>#N/A</v>
      </c>
      <c r="B291" s="67"/>
      <c r="C291" s="67"/>
      <c r="D291" s="67"/>
      <c r="E291" s="73"/>
      <c r="F291" s="69"/>
      <c r="G291" s="70"/>
      <c r="H291" s="71"/>
      <c r="I291" s="71"/>
      <c r="J291" s="71"/>
      <c r="K291" s="71"/>
      <c r="L291" s="71"/>
      <c r="M291" s="71"/>
      <c r="N291" s="71"/>
      <c r="O291" s="71"/>
      <c r="P291" s="74"/>
      <c r="Q291" s="71"/>
      <c r="R291" s="71"/>
      <c r="S291" s="71"/>
      <c r="T291" s="71"/>
    </row>
    <row r="292" spans="1:20" x14ac:dyDescent="0.25">
      <c r="A292" s="72" t="e">
        <f>INDEX('Scheme master'!A:A,MATCH(B292&amp;C292,'Scheme master'!B:B,0),0)</f>
        <v>#N/A</v>
      </c>
      <c r="B292" s="67"/>
      <c r="C292" s="67"/>
      <c r="D292" s="67"/>
      <c r="E292" s="73"/>
      <c r="F292" s="69"/>
      <c r="G292" s="70"/>
      <c r="H292" s="71"/>
      <c r="I292" s="71"/>
      <c r="J292" s="71"/>
      <c r="K292" s="71"/>
      <c r="L292" s="71"/>
      <c r="M292" s="71"/>
      <c r="N292" s="71"/>
      <c r="O292" s="71"/>
      <c r="P292" s="74"/>
      <c r="Q292" s="71"/>
      <c r="R292" s="71"/>
      <c r="S292" s="71"/>
      <c r="T292" s="71"/>
    </row>
    <row r="293" spans="1:20" x14ac:dyDescent="0.25">
      <c r="A293" s="72" t="e">
        <f>INDEX('Scheme master'!A:A,MATCH(B293&amp;C293,'Scheme master'!B:B,0),0)</f>
        <v>#N/A</v>
      </c>
      <c r="B293" s="67"/>
      <c r="C293" s="67"/>
      <c r="D293" s="67"/>
      <c r="E293" s="73"/>
      <c r="F293" s="69"/>
      <c r="G293" s="70"/>
      <c r="H293" s="71"/>
      <c r="I293" s="71"/>
      <c r="J293" s="71"/>
      <c r="K293" s="71"/>
      <c r="L293" s="71"/>
      <c r="M293" s="71"/>
      <c r="N293" s="71"/>
      <c r="O293" s="71"/>
      <c r="P293" s="74"/>
      <c r="Q293" s="71"/>
      <c r="R293" s="71"/>
      <c r="S293" s="71"/>
      <c r="T293" s="71"/>
    </row>
    <row r="294" spans="1:20" x14ac:dyDescent="0.25">
      <c r="A294" s="72" t="e">
        <f>INDEX('Scheme master'!A:A,MATCH(B294&amp;C294,'Scheme master'!B:B,0),0)</f>
        <v>#N/A</v>
      </c>
      <c r="B294" s="67"/>
      <c r="C294" s="67"/>
      <c r="D294" s="67"/>
      <c r="E294" s="73"/>
      <c r="F294" s="69"/>
      <c r="G294" s="70"/>
      <c r="H294" s="71"/>
      <c r="I294" s="71"/>
      <c r="J294" s="71"/>
      <c r="K294" s="71"/>
      <c r="L294" s="71"/>
      <c r="M294" s="71"/>
      <c r="N294" s="71"/>
      <c r="O294" s="71"/>
      <c r="P294" s="74"/>
      <c r="Q294" s="71"/>
      <c r="R294" s="71"/>
      <c r="S294" s="71"/>
      <c r="T294" s="71"/>
    </row>
    <row r="295" spans="1:20" x14ac:dyDescent="0.25">
      <c r="A295" s="72" t="e">
        <f>INDEX('Scheme master'!A:A,MATCH(B295&amp;C295,'Scheme master'!B:B,0),0)</f>
        <v>#N/A</v>
      </c>
      <c r="B295" s="67"/>
      <c r="C295" s="67"/>
      <c r="D295" s="67"/>
      <c r="E295" s="73"/>
      <c r="F295" s="69"/>
      <c r="G295" s="70"/>
      <c r="H295" s="71"/>
      <c r="I295" s="71"/>
      <c r="J295" s="71"/>
      <c r="K295" s="71"/>
      <c r="L295" s="71"/>
      <c r="M295" s="71"/>
      <c r="N295" s="71"/>
      <c r="O295" s="71"/>
      <c r="P295" s="74"/>
      <c r="Q295" s="71"/>
      <c r="R295" s="71"/>
      <c r="S295" s="71"/>
      <c r="T295" s="71"/>
    </row>
    <row r="296" spans="1:20" x14ac:dyDescent="0.25">
      <c r="A296" s="72" t="e">
        <f>INDEX('Scheme master'!A:A,MATCH(B296&amp;C296,'Scheme master'!B:B,0),0)</f>
        <v>#N/A</v>
      </c>
      <c r="B296" s="67"/>
      <c r="C296" s="67"/>
      <c r="D296" s="67"/>
      <c r="E296" s="73"/>
      <c r="F296" s="69"/>
      <c r="G296" s="70"/>
      <c r="H296" s="71"/>
      <c r="I296" s="71"/>
      <c r="J296" s="71"/>
      <c r="K296" s="71"/>
      <c r="L296" s="71"/>
      <c r="M296" s="71"/>
      <c r="N296" s="71"/>
      <c r="O296" s="71"/>
      <c r="P296" s="74"/>
      <c r="Q296" s="71"/>
      <c r="R296" s="71"/>
      <c r="S296" s="71"/>
      <c r="T296" s="71"/>
    </row>
    <row r="297" spans="1:20" x14ac:dyDescent="0.25">
      <c r="A297" s="72" t="e">
        <f>INDEX('Scheme master'!A:A,MATCH(B297&amp;C297,'Scheme master'!B:B,0),0)</f>
        <v>#N/A</v>
      </c>
      <c r="B297" s="67"/>
      <c r="C297" s="67"/>
      <c r="D297" s="67"/>
      <c r="E297" s="73"/>
      <c r="F297" s="69"/>
      <c r="G297" s="70"/>
      <c r="H297" s="71"/>
      <c r="I297" s="71"/>
      <c r="J297" s="71"/>
      <c r="K297" s="71"/>
      <c r="L297" s="71"/>
      <c r="M297" s="71"/>
      <c r="N297" s="71"/>
      <c r="O297" s="71"/>
      <c r="P297" s="74"/>
      <c r="Q297" s="71"/>
      <c r="R297" s="71"/>
      <c r="S297" s="71"/>
      <c r="T297" s="71"/>
    </row>
    <row r="298" spans="1:20" x14ac:dyDescent="0.25">
      <c r="A298" s="72" t="e">
        <f>INDEX('Scheme master'!A:A,MATCH(B298&amp;C298,'Scheme master'!B:B,0),0)</f>
        <v>#N/A</v>
      </c>
      <c r="B298" s="67"/>
      <c r="C298" s="67"/>
      <c r="D298" s="67"/>
      <c r="E298" s="73"/>
      <c r="F298" s="69"/>
      <c r="G298" s="70"/>
      <c r="H298" s="71"/>
      <c r="I298" s="71"/>
      <c r="J298" s="71"/>
      <c r="K298" s="71"/>
      <c r="L298" s="71"/>
      <c r="M298" s="71"/>
      <c r="N298" s="71"/>
      <c r="O298" s="71"/>
      <c r="P298" s="74"/>
      <c r="Q298" s="71"/>
      <c r="R298" s="71"/>
      <c r="S298" s="71"/>
      <c r="T298" s="71"/>
    </row>
    <row r="299" spans="1:20" x14ac:dyDescent="0.25">
      <c r="A299" s="72" t="e">
        <f>INDEX('Scheme master'!A:A,MATCH(B299&amp;C299,'Scheme master'!B:B,0),0)</f>
        <v>#N/A</v>
      </c>
      <c r="B299" s="67"/>
      <c r="C299" s="67"/>
      <c r="D299" s="67"/>
      <c r="E299" s="73"/>
      <c r="F299" s="69"/>
      <c r="G299" s="70"/>
      <c r="H299" s="71"/>
      <c r="I299" s="71"/>
      <c r="J299" s="71"/>
      <c r="K299" s="71"/>
      <c r="L299" s="71"/>
      <c r="M299" s="71"/>
      <c r="N299" s="71"/>
      <c r="O299" s="71"/>
      <c r="P299" s="74"/>
      <c r="Q299" s="71"/>
      <c r="R299" s="71"/>
      <c r="S299" s="71"/>
      <c r="T299" s="71"/>
    </row>
    <row r="300" spans="1:20" x14ac:dyDescent="0.25">
      <c r="A300" s="72" t="e">
        <f>INDEX('Scheme master'!A:A,MATCH(B300&amp;C300,'Scheme master'!B:B,0),0)</f>
        <v>#N/A</v>
      </c>
      <c r="B300" s="67"/>
      <c r="C300" s="67"/>
      <c r="D300" s="67"/>
      <c r="E300" s="73"/>
      <c r="F300" s="69"/>
      <c r="G300" s="70"/>
      <c r="H300" s="71"/>
      <c r="I300" s="71"/>
      <c r="J300" s="71"/>
      <c r="K300" s="71"/>
      <c r="L300" s="71"/>
      <c r="M300" s="71"/>
      <c r="N300" s="71"/>
      <c r="O300" s="71"/>
      <c r="P300" s="74"/>
      <c r="Q300" s="71"/>
      <c r="R300" s="71"/>
      <c r="S300" s="71"/>
      <c r="T300" s="71"/>
    </row>
    <row r="301" spans="1:20" x14ac:dyDescent="0.25">
      <c r="A301" s="72" t="e">
        <f>INDEX('Scheme master'!A:A,MATCH(B301&amp;C301,'Scheme master'!B:B,0),0)</f>
        <v>#N/A</v>
      </c>
      <c r="B301" s="67"/>
      <c r="C301" s="67"/>
      <c r="D301" s="67"/>
      <c r="E301" s="73"/>
      <c r="F301" s="69"/>
      <c r="G301" s="70"/>
      <c r="H301" s="71"/>
      <c r="I301" s="71"/>
      <c r="J301" s="71"/>
      <c r="K301" s="71"/>
      <c r="L301" s="71"/>
      <c r="M301" s="71"/>
      <c r="N301" s="71"/>
      <c r="O301" s="71"/>
      <c r="P301" s="74"/>
      <c r="Q301" s="71"/>
      <c r="R301" s="71"/>
      <c r="S301" s="71"/>
      <c r="T301" s="71"/>
    </row>
    <row r="302" spans="1:20" x14ac:dyDescent="0.25">
      <c r="A302" s="72" t="e">
        <f>INDEX('Scheme master'!A:A,MATCH(B302&amp;C302,'Scheme master'!B:B,0),0)</f>
        <v>#N/A</v>
      </c>
      <c r="B302" s="67"/>
      <c r="C302" s="67"/>
      <c r="D302" s="67"/>
      <c r="E302" s="73"/>
      <c r="F302" s="69"/>
      <c r="G302" s="70"/>
      <c r="H302" s="71"/>
      <c r="I302" s="71"/>
      <c r="J302" s="71"/>
      <c r="K302" s="71"/>
      <c r="L302" s="71"/>
      <c r="M302" s="71"/>
      <c r="N302" s="71"/>
      <c r="O302" s="71"/>
      <c r="P302" s="74"/>
      <c r="Q302" s="71"/>
      <c r="R302" s="71"/>
      <c r="S302" s="71"/>
      <c r="T302" s="71"/>
    </row>
    <row r="303" spans="1:20" x14ac:dyDescent="0.25">
      <c r="A303" s="72" t="e">
        <f>INDEX('Scheme master'!A:A,MATCH(B303&amp;C303,'Scheme master'!B:B,0),0)</f>
        <v>#N/A</v>
      </c>
      <c r="B303" s="67"/>
      <c r="C303" s="67"/>
      <c r="D303" s="67"/>
      <c r="E303" s="73"/>
      <c r="F303" s="69"/>
      <c r="G303" s="70"/>
      <c r="H303" s="71"/>
      <c r="I303" s="71"/>
      <c r="J303" s="71"/>
      <c r="K303" s="71"/>
      <c r="L303" s="71"/>
      <c r="M303" s="71"/>
      <c r="N303" s="71"/>
      <c r="O303" s="71"/>
      <c r="P303" s="74"/>
      <c r="Q303" s="71"/>
      <c r="R303" s="71"/>
      <c r="S303" s="71"/>
      <c r="T303" s="71"/>
    </row>
    <row r="304" spans="1:20" x14ac:dyDescent="0.25">
      <c r="A304" s="72" t="e">
        <f>INDEX('Scheme master'!A:A,MATCH(B304&amp;C304,'Scheme master'!B:B,0),0)</f>
        <v>#N/A</v>
      </c>
      <c r="B304" s="67"/>
      <c r="C304" s="67"/>
      <c r="D304" s="67"/>
      <c r="E304" s="73"/>
      <c r="F304" s="69"/>
      <c r="G304" s="70"/>
      <c r="H304" s="71"/>
      <c r="I304" s="71"/>
      <c r="J304" s="71"/>
      <c r="K304" s="71"/>
      <c r="L304" s="71"/>
      <c r="M304" s="71"/>
      <c r="N304" s="71"/>
      <c r="O304" s="71"/>
      <c r="P304" s="74"/>
      <c r="Q304" s="71"/>
      <c r="R304" s="71"/>
      <c r="S304" s="71"/>
      <c r="T304" s="71"/>
    </row>
    <row r="305" spans="1:20" x14ac:dyDescent="0.25">
      <c r="A305" s="72" t="e">
        <f>INDEX('Scheme master'!A:A,MATCH(B305&amp;C305,'Scheme master'!B:B,0),0)</f>
        <v>#N/A</v>
      </c>
      <c r="B305" s="67"/>
      <c r="C305" s="67"/>
      <c r="D305" s="67"/>
      <c r="E305" s="73"/>
      <c r="F305" s="69"/>
      <c r="G305" s="70"/>
      <c r="H305" s="71"/>
      <c r="I305" s="71"/>
      <c r="J305" s="71"/>
      <c r="K305" s="71"/>
      <c r="L305" s="71"/>
      <c r="M305" s="71"/>
      <c r="N305" s="71"/>
      <c r="O305" s="71"/>
      <c r="P305" s="74"/>
      <c r="Q305" s="71"/>
      <c r="R305" s="71"/>
      <c r="S305" s="71"/>
      <c r="T305" s="71"/>
    </row>
    <row r="306" spans="1:20" x14ac:dyDescent="0.25">
      <c r="A306" s="72" t="e">
        <f>INDEX('Scheme master'!A:A,MATCH(B306&amp;C306,'Scheme master'!B:B,0),0)</f>
        <v>#N/A</v>
      </c>
      <c r="B306" s="67"/>
      <c r="C306" s="67"/>
      <c r="D306" s="67"/>
      <c r="E306" s="73"/>
      <c r="F306" s="69"/>
      <c r="G306" s="70"/>
      <c r="H306" s="71"/>
      <c r="I306" s="71"/>
      <c r="J306" s="71"/>
      <c r="K306" s="71"/>
      <c r="L306" s="71"/>
      <c r="M306" s="71"/>
      <c r="N306" s="71"/>
      <c r="O306" s="71"/>
      <c r="P306" s="74"/>
      <c r="Q306" s="71"/>
      <c r="R306" s="71"/>
      <c r="S306" s="71"/>
      <c r="T306" s="71"/>
    </row>
    <row r="307" spans="1:20" x14ac:dyDescent="0.25">
      <c r="A307" s="72" t="e">
        <f>INDEX('Scheme master'!A:A,MATCH(B307&amp;C307,'Scheme master'!B:B,0),0)</f>
        <v>#N/A</v>
      </c>
      <c r="B307" s="67"/>
      <c r="C307" s="67"/>
      <c r="D307" s="67"/>
      <c r="E307" s="73"/>
      <c r="F307" s="69"/>
      <c r="G307" s="70"/>
      <c r="H307" s="71"/>
      <c r="I307" s="71"/>
      <c r="J307" s="71"/>
      <c r="K307" s="71"/>
      <c r="L307" s="71"/>
      <c r="M307" s="71"/>
      <c r="N307" s="71"/>
      <c r="O307" s="71"/>
      <c r="P307" s="74"/>
      <c r="Q307" s="71"/>
      <c r="R307" s="71"/>
      <c r="S307" s="71"/>
      <c r="T307" s="71"/>
    </row>
    <row r="308" spans="1:20" x14ac:dyDescent="0.25">
      <c r="A308" s="72" t="e">
        <f>INDEX('Scheme master'!A:A,MATCH(B308&amp;C308,'Scheme master'!B:B,0),0)</f>
        <v>#N/A</v>
      </c>
      <c r="B308" s="67"/>
      <c r="C308" s="67"/>
      <c r="D308" s="67"/>
      <c r="E308" s="73"/>
      <c r="F308" s="69"/>
      <c r="G308" s="70"/>
      <c r="H308" s="71"/>
      <c r="I308" s="71"/>
      <c r="J308" s="71"/>
      <c r="K308" s="71"/>
      <c r="L308" s="71"/>
      <c r="M308" s="71"/>
      <c r="N308" s="71"/>
      <c r="O308" s="71"/>
      <c r="P308" s="74"/>
      <c r="Q308" s="71"/>
      <c r="R308" s="71"/>
      <c r="S308" s="71"/>
      <c r="T308" s="71"/>
    </row>
    <row r="309" spans="1:20" x14ac:dyDescent="0.25">
      <c r="A309" s="72" t="e">
        <f>INDEX('Scheme master'!A:A,MATCH(B309&amp;C309,'Scheme master'!B:B,0),0)</f>
        <v>#N/A</v>
      </c>
      <c r="B309" s="67"/>
      <c r="C309" s="67"/>
      <c r="D309" s="67"/>
      <c r="E309" s="73"/>
      <c r="F309" s="69"/>
      <c r="G309" s="70"/>
      <c r="H309" s="71"/>
      <c r="I309" s="71"/>
      <c r="J309" s="71"/>
      <c r="K309" s="71"/>
      <c r="L309" s="71"/>
      <c r="M309" s="71"/>
      <c r="N309" s="71"/>
      <c r="O309" s="71"/>
      <c r="P309" s="74"/>
      <c r="Q309" s="71"/>
      <c r="R309" s="71"/>
      <c r="S309" s="71"/>
      <c r="T309" s="71"/>
    </row>
    <row r="310" spans="1:20" x14ac:dyDescent="0.25">
      <c r="A310" s="72" t="e">
        <f>INDEX('Scheme master'!A:A,MATCH(B310&amp;C310,'Scheme master'!B:B,0),0)</f>
        <v>#N/A</v>
      </c>
      <c r="B310" s="67"/>
      <c r="C310" s="67"/>
      <c r="D310" s="67"/>
      <c r="E310" s="73"/>
      <c r="F310" s="69"/>
      <c r="G310" s="70"/>
      <c r="H310" s="71"/>
      <c r="I310" s="71"/>
      <c r="J310" s="71"/>
      <c r="K310" s="71"/>
      <c r="L310" s="71"/>
      <c r="M310" s="71"/>
      <c r="N310" s="71"/>
      <c r="O310" s="71"/>
      <c r="P310" s="74"/>
      <c r="Q310" s="71"/>
      <c r="R310" s="71"/>
      <c r="S310" s="71"/>
      <c r="T310" s="71"/>
    </row>
    <row r="311" spans="1:20" x14ac:dyDescent="0.25">
      <c r="A311" s="72" t="e">
        <f>INDEX('Scheme master'!A:A,MATCH(B311&amp;C311,'Scheme master'!B:B,0),0)</f>
        <v>#N/A</v>
      </c>
      <c r="B311" s="67"/>
      <c r="C311" s="67"/>
      <c r="D311" s="67"/>
      <c r="E311" s="73"/>
      <c r="F311" s="69"/>
      <c r="G311" s="70"/>
      <c r="H311" s="71"/>
      <c r="I311" s="71"/>
      <c r="J311" s="71"/>
      <c r="K311" s="71"/>
      <c r="L311" s="71"/>
      <c r="M311" s="71"/>
      <c r="N311" s="71"/>
      <c r="O311" s="71"/>
      <c r="P311" s="74"/>
      <c r="Q311" s="71"/>
      <c r="R311" s="71"/>
      <c r="S311" s="71"/>
      <c r="T311" s="71"/>
    </row>
    <row r="312" spans="1:20" x14ac:dyDescent="0.25">
      <c r="A312" s="72" t="e">
        <f>INDEX('Scheme master'!A:A,MATCH(B312&amp;C312,'Scheme master'!B:B,0),0)</f>
        <v>#N/A</v>
      </c>
      <c r="B312" s="67"/>
      <c r="C312" s="67"/>
      <c r="D312" s="67"/>
      <c r="E312" s="73"/>
      <c r="F312" s="69"/>
      <c r="G312" s="70"/>
      <c r="H312" s="71"/>
      <c r="I312" s="71"/>
      <c r="J312" s="71"/>
      <c r="K312" s="71"/>
      <c r="L312" s="71"/>
      <c r="M312" s="71"/>
      <c r="N312" s="71"/>
      <c r="O312" s="71"/>
      <c r="P312" s="74"/>
      <c r="Q312" s="71"/>
      <c r="R312" s="71"/>
      <c r="S312" s="71"/>
      <c r="T312" s="71"/>
    </row>
    <row r="313" spans="1:20" x14ac:dyDescent="0.25">
      <c r="A313" s="72" t="e">
        <f>INDEX('Scheme master'!A:A,MATCH(B313&amp;C313,'Scheme master'!B:B,0),0)</f>
        <v>#N/A</v>
      </c>
      <c r="B313" s="67"/>
      <c r="C313" s="67"/>
      <c r="D313" s="67"/>
      <c r="E313" s="73"/>
      <c r="F313" s="69"/>
      <c r="G313" s="70"/>
      <c r="H313" s="71"/>
      <c r="I313" s="71"/>
      <c r="J313" s="71"/>
      <c r="K313" s="71"/>
      <c r="L313" s="71"/>
      <c r="M313" s="71"/>
      <c r="N313" s="71"/>
      <c r="O313" s="71"/>
      <c r="P313" s="74"/>
      <c r="Q313" s="71"/>
      <c r="R313" s="71"/>
      <c r="S313" s="71"/>
      <c r="T313" s="71"/>
    </row>
    <row r="314" spans="1:20" x14ac:dyDescent="0.25">
      <c r="A314" s="72" t="e">
        <f>INDEX('Scheme master'!A:A,MATCH(B314&amp;C314,'Scheme master'!B:B,0),0)</f>
        <v>#N/A</v>
      </c>
      <c r="B314" s="67"/>
      <c r="C314" s="67"/>
      <c r="D314" s="67"/>
      <c r="E314" s="73"/>
      <c r="F314" s="69"/>
      <c r="G314" s="70"/>
      <c r="H314" s="71"/>
      <c r="I314" s="71"/>
      <c r="J314" s="71"/>
      <c r="K314" s="71"/>
      <c r="L314" s="71"/>
      <c r="M314" s="71"/>
      <c r="N314" s="71"/>
      <c r="O314" s="71"/>
      <c r="P314" s="74"/>
      <c r="Q314" s="71"/>
      <c r="R314" s="71"/>
      <c r="S314" s="71"/>
      <c r="T314" s="71"/>
    </row>
    <row r="315" spans="1:20" x14ac:dyDescent="0.25">
      <c r="A315" s="72" t="e">
        <f>INDEX('Scheme master'!A:A,MATCH(B315&amp;C315,'Scheme master'!B:B,0),0)</f>
        <v>#N/A</v>
      </c>
      <c r="B315" s="67"/>
      <c r="C315" s="67"/>
      <c r="D315" s="67"/>
      <c r="E315" s="73"/>
      <c r="F315" s="69"/>
      <c r="G315" s="70"/>
      <c r="H315" s="71"/>
      <c r="I315" s="71"/>
      <c r="J315" s="71"/>
      <c r="K315" s="71"/>
      <c r="L315" s="71"/>
      <c r="M315" s="71"/>
      <c r="N315" s="71"/>
      <c r="O315" s="71"/>
      <c r="P315" s="74"/>
      <c r="Q315" s="71"/>
      <c r="R315" s="71"/>
      <c r="S315" s="71"/>
      <c r="T315" s="71"/>
    </row>
    <row r="316" spans="1:20" x14ac:dyDescent="0.25">
      <c r="A316" s="72" t="e">
        <f>INDEX('Scheme master'!A:A,MATCH(B316&amp;C316,'Scheme master'!B:B,0),0)</f>
        <v>#N/A</v>
      </c>
      <c r="B316" s="67"/>
      <c r="C316" s="67"/>
      <c r="D316" s="67"/>
      <c r="E316" s="73"/>
      <c r="F316" s="69"/>
      <c r="G316" s="70"/>
      <c r="H316" s="71"/>
      <c r="I316" s="71"/>
      <c r="J316" s="71"/>
      <c r="K316" s="71"/>
      <c r="L316" s="71"/>
      <c r="M316" s="71"/>
      <c r="N316" s="71"/>
      <c r="O316" s="71"/>
      <c r="P316" s="74"/>
      <c r="Q316" s="71"/>
      <c r="R316" s="71"/>
      <c r="S316" s="71"/>
      <c r="T316" s="71"/>
    </row>
    <row r="317" spans="1:20" x14ac:dyDescent="0.25">
      <c r="A317" s="72" t="e">
        <f>INDEX('Scheme master'!A:A,MATCH(B317&amp;C317,'Scheme master'!B:B,0),0)</f>
        <v>#N/A</v>
      </c>
      <c r="B317" s="67"/>
      <c r="C317" s="67"/>
      <c r="D317" s="67"/>
      <c r="E317" s="73"/>
      <c r="F317" s="69"/>
      <c r="G317" s="70"/>
      <c r="H317" s="71"/>
      <c r="I317" s="71"/>
      <c r="J317" s="71"/>
      <c r="K317" s="71"/>
      <c r="L317" s="71"/>
      <c r="M317" s="71"/>
      <c r="N317" s="71"/>
      <c r="O317" s="71"/>
      <c r="P317" s="74"/>
      <c r="Q317" s="71"/>
      <c r="R317" s="71"/>
      <c r="S317" s="71"/>
      <c r="T317" s="71"/>
    </row>
    <row r="318" spans="1:20" x14ac:dyDescent="0.25">
      <c r="A318" s="72" t="e">
        <f>INDEX('Scheme master'!A:A,MATCH(B318&amp;C318,'Scheme master'!B:B,0),0)</f>
        <v>#N/A</v>
      </c>
      <c r="B318" s="67"/>
      <c r="C318" s="67"/>
      <c r="D318" s="67"/>
      <c r="E318" s="73"/>
      <c r="F318" s="69"/>
      <c r="G318" s="70"/>
      <c r="H318" s="71"/>
      <c r="I318" s="71"/>
      <c r="J318" s="71"/>
      <c r="K318" s="71"/>
      <c r="L318" s="71"/>
      <c r="M318" s="71"/>
      <c r="N318" s="71"/>
      <c r="O318" s="71"/>
      <c r="P318" s="74"/>
      <c r="Q318" s="71"/>
      <c r="R318" s="71"/>
      <c r="S318" s="71"/>
      <c r="T318" s="71"/>
    </row>
    <row r="319" spans="1:20" x14ac:dyDescent="0.25">
      <c r="A319" s="72" t="e">
        <f>INDEX('Scheme master'!A:A,MATCH(B319&amp;C319,'Scheme master'!B:B,0),0)</f>
        <v>#N/A</v>
      </c>
      <c r="B319" s="67"/>
      <c r="C319" s="67"/>
      <c r="D319" s="67"/>
      <c r="E319" s="73"/>
      <c r="F319" s="69"/>
      <c r="G319" s="70"/>
      <c r="H319" s="71"/>
      <c r="I319" s="71"/>
      <c r="J319" s="71"/>
      <c r="K319" s="71"/>
      <c r="L319" s="71"/>
      <c r="M319" s="71"/>
      <c r="N319" s="71"/>
      <c r="O319" s="71"/>
      <c r="P319" s="74"/>
      <c r="Q319" s="71"/>
      <c r="R319" s="71"/>
      <c r="S319" s="71"/>
      <c r="T319" s="71"/>
    </row>
    <row r="320" spans="1:20" x14ac:dyDescent="0.25">
      <c r="A320" s="72" t="e">
        <f>INDEX('Scheme master'!A:A,MATCH(B320&amp;C320,'Scheme master'!B:B,0),0)</f>
        <v>#N/A</v>
      </c>
      <c r="B320" s="67"/>
      <c r="C320" s="67"/>
      <c r="D320" s="67"/>
      <c r="E320" s="73"/>
      <c r="F320" s="69"/>
      <c r="G320" s="70"/>
      <c r="H320" s="71"/>
      <c r="I320" s="71"/>
      <c r="J320" s="71"/>
      <c r="K320" s="71"/>
      <c r="L320" s="71"/>
      <c r="M320" s="71"/>
      <c r="N320" s="71"/>
      <c r="O320" s="71"/>
      <c r="P320" s="74"/>
      <c r="Q320" s="71"/>
      <c r="R320" s="71"/>
      <c r="S320" s="71"/>
      <c r="T320" s="71"/>
    </row>
    <row r="321" spans="1:20" x14ac:dyDescent="0.25">
      <c r="A321" s="72" t="e">
        <f>INDEX('Scheme master'!A:A,MATCH(B321&amp;C321,'Scheme master'!B:B,0),0)</f>
        <v>#N/A</v>
      </c>
      <c r="B321" s="67"/>
      <c r="C321" s="67"/>
      <c r="D321" s="67"/>
      <c r="E321" s="73"/>
      <c r="F321" s="69"/>
      <c r="G321" s="70"/>
      <c r="H321" s="71"/>
      <c r="I321" s="71"/>
      <c r="J321" s="71"/>
      <c r="K321" s="71"/>
      <c r="L321" s="71"/>
      <c r="M321" s="71"/>
      <c r="N321" s="71"/>
      <c r="O321" s="71"/>
      <c r="P321" s="74"/>
      <c r="Q321" s="71"/>
      <c r="R321" s="71"/>
      <c r="S321" s="71"/>
      <c r="T321" s="71"/>
    </row>
    <row r="322" spans="1:20" x14ac:dyDescent="0.25">
      <c r="A322" s="72" t="e">
        <f>INDEX('Scheme master'!A:A,MATCH(B322&amp;C322,'Scheme master'!B:B,0),0)</f>
        <v>#N/A</v>
      </c>
      <c r="B322" s="67"/>
      <c r="C322" s="67"/>
      <c r="D322" s="67"/>
      <c r="E322" s="73"/>
      <c r="F322" s="69"/>
      <c r="G322" s="70"/>
      <c r="H322" s="71"/>
      <c r="I322" s="71"/>
      <c r="J322" s="71"/>
      <c r="K322" s="71"/>
      <c r="L322" s="71"/>
      <c r="M322" s="71"/>
      <c r="N322" s="71"/>
      <c r="O322" s="71"/>
      <c r="P322" s="74"/>
      <c r="Q322" s="71"/>
      <c r="R322" s="71"/>
      <c r="S322" s="71"/>
      <c r="T322" s="71"/>
    </row>
    <row r="323" spans="1:20" x14ac:dyDescent="0.25">
      <c r="A323" s="72" t="e">
        <f>INDEX('Scheme master'!A:A,MATCH(B323&amp;C323,'Scheme master'!B:B,0),0)</f>
        <v>#N/A</v>
      </c>
      <c r="B323" s="67"/>
      <c r="C323" s="67"/>
      <c r="D323" s="67"/>
      <c r="E323" s="73"/>
      <c r="F323" s="69"/>
      <c r="G323" s="70"/>
      <c r="H323" s="71"/>
      <c r="I323" s="71"/>
      <c r="J323" s="71"/>
      <c r="K323" s="71"/>
      <c r="L323" s="71"/>
      <c r="M323" s="71"/>
      <c r="N323" s="71"/>
      <c r="O323" s="71"/>
      <c r="P323" s="74"/>
      <c r="Q323" s="71"/>
      <c r="R323" s="71"/>
      <c r="S323" s="71"/>
      <c r="T323" s="71"/>
    </row>
    <row r="324" spans="1:20" x14ac:dyDescent="0.25">
      <c r="A324" s="72" t="e">
        <f>INDEX('Scheme master'!A:A,MATCH(B324&amp;C324,'Scheme master'!B:B,0),0)</f>
        <v>#N/A</v>
      </c>
      <c r="B324" s="67"/>
      <c r="C324" s="67"/>
      <c r="D324" s="67"/>
      <c r="E324" s="73"/>
      <c r="F324" s="69"/>
      <c r="G324" s="70"/>
      <c r="H324" s="71"/>
      <c r="I324" s="71"/>
      <c r="J324" s="71"/>
      <c r="K324" s="71"/>
      <c r="L324" s="71"/>
      <c r="M324" s="71"/>
      <c r="N324" s="71"/>
      <c r="O324" s="71"/>
      <c r="P324" s="74"/>
      <c r="Q324" s="71"/>
      <c r="R324" s="71"/>
      <c r="S324" s="71"/>
      <c r="T324" s="71"/>
    </row>
    <row r="325" spans="1:20" x14ac:dyDescent="0.25">
      <c r="A325" s="72" t="e">
        <f>INDEX('Scheme master'!A:A,MATCH(B325&amp;C325,'Scheme master'!B:B,0),0)</f>
        <v>#N/A</v>
      </c>
      <c r="B325" s="67"/>
      <c r="C325" s="67"/>
      <c r="D325" s="67"/>
      <c r="E325" s="73"/>
      <c r="F325" s="69"/>
      <c r="G325" s="70"/>
      <c r="H325" s="71"/>
      <c r="I325" s="71"/>
      <c r="J325" s="71"/>
      <c r="K325" s="71"/>
      <c r="L325" s="71"/>
      <c r="M325" s="71"/>
      <c r="N325" s="71"/>
      <c r="O325" s="71"/>
      <c r="P325" s="74"/>
      <c r="Q325" s="71"/>
      <c r="R325" s="71"/>
      <c r="S325" s="71"/>
      <c r="T325" s="71"/>
    </row>
    <row r="326" spans="1:20" x14ac:dyDescent="0.25">
      <c r="A326" s="72" t="e">
        <f>INDEX('Scheme master'!A:A,MATCH(B326&amp;C326,'Scheme master'!B:B,0),0)</f>
        <v>#N/A</v>
      </c>
      <c r="B326" s="67"/>
      <c r="C326" s="67"/>
      <c r="D326" s="67"/>
      <c r="E326" s="73"/>
      <c r="F326" s="69"/>
      <c r="G326" s="70"/>
      <c r="H326" s="71"/>
      <c r="I326" s="71"/>
      <c r="J326" s="71"/>
      <c r="K326" s="71"/>
      <c r="L326" s="71"/>
      <c r="M326" s="71"/>
      <c r="N326" s="71"/>
      <c r="O326" s="71"/>
      <c r="P326" s="74"/>
      <c r="Q326" s="71"/>
      <c r="R326" s="71"/>
      <c r="S326" s="71"/>
      <c r="T326" s="71"/>
    </row>
    <row r="327" spans="1:20" x14ac:dyDescent="0.25">
      <c r="A327" s="72" t="e">
        <f>INDEX('Scheme master'!A:A,MATCH(B327&amp;C327,'Scheme master'!B:B,0),0)</f>
        <v>#N/A</v>
      </c>
      <c r="B327" s="67"/>
      <c r="C327" s="67"/>
      <c r="D327" s="67"/>
      <c r="E327" s="73"/>
      <c r="F327" s="69"/>
      <c r="G327" s="70"/>
      <c r="H327" s="71"/>
      <c r="I327" s="71"/>
      <c r="J327" s="71"/>
      <c r="K327" s="71"/>
      <c r="L327" s="71"/>
      <c r="M327" s="71"/>
      <c r="N327" s="71"/>
      <c r="O327" s="71"/>
      <c r="P327" s="74"/>
      <c r="Q327" s="71"/>
      <c r="R327" s="71"/>
      <c r="S327" s="71"/>
      <c r="T327" s="71"/>
    </row>
    <row r="328" spans="1:20" x14ac:dyDescent="0.25">
      <c r="A328" s="72" t="e">
        <f>INDEX('Scheme master'!A:A,MATCH(B328&amp;C328,'Scheme master'!B:B,0),0)</f>
        <v>#N/A</v>
      </c>
      <c r="B328" s="67"/>
      <c r="C328" s="67"/>
      <c r="D328" s="67"/>
      <c r="E328" s="73"/>
      <c r="F328" s="69"/>
      <c r="G328" s="70"/>
      <c r="H328" s="71"/>
      <c r="I328" s="71"/>
      <c r="J328" s="71"/>
      <c r="K328" s="71"/>
      <c r="L328" s="71"/>
      <c r="M328" s="71"/>
      <c r="N328" s="71"/>
      <c r="O328" s="71"/>
      <c r="P328" s="74"/>
      <c r="Q328" s="71"/>
      <c r="R328" s="71"/>
      <c r="S328" s="71"/>
      <c r="T328" s="71"/>
    </row>
    <row r="329" spans="1:20" x14ac:dyDescent="0.25">
      <c r="A329" s="72" t="e">
        <f>INDEX('Scheme master'!A:A,MATCH(B329&amp;C329,'Scheme master'!B:B,0),0)</f>
        <v>#N/A</v>
      </c>
      <c r="B329" s="67"/>
      <c r="C329" s="67"/>
      <c r="D329" s="67"/>
      <c r="E329" s="73"/>
      <c r="F329" s="69"/>
      <c r="G329" s="70"/>
      <c r="H329" s="71"/>
      <c r="I329" s="71"/>
      <c r="J329" s="71"/>
      <c r="K329" s="71"/>
      <c r="L329" s="71"/>
      <c r="M329" s="71"/>
      <c r="N329" s="71"/>
      <c r="O329" s="71"/>
      <c r="P329" s="74"/>
      <c r="Q329" s="71"/>
      <c r="R329" s="71"/>
      <c r="S329" s="71"/>
      <c r="T329" s="71"/>
    </row>
    <row r="330" spans="1:20" x14ac:dyDescent="0.25">
      <c r="A330" s="72" t="e">
        <f>INDEX('Scheme master'!A:A,MATCH(B330&amp;C330,'Scheme master'!B:B,0),0)</f>
        <v>#N/A</v>
      </c>
      <c r="B330" s="67"/>
      <c r="C330" s="67"/>
      <c r="D330" s="67"/>
      <c r="E330" s="73"/>
      <c r="F330" s="69"/>
      <c r="G330" s="70"/>
      <c r="H330" s="71"/>
      <c r="I330" s="71"/>
      <c r="J330" s="71"/>
      <c r="K330" s="71"/>
      <c r="L330" s="71"/>
      <c r="M330" s="71"/>
      <c r="N330" s="71"/>
      <c r="O330" s="71"/>
      <c r="P330" s="74"/>
      <c r="Q330" s="71"/>
      <c r="R330" s="71"/>
      <c r="S330" s="71"/>
      <c r="T330" s="71"/>
    </row>
    <row r="331" spans="1:20" x14ac:dyDescent="0.25">
      <c r="A331" s="72" t="e">
        <f>INDEX('Scheme master'!A:A,MATCH(B331&amp;C331,'Scheme master'!B:B,0),0)</f>
        <v>#N/A</v>
      </c>
      <c r="B331" s="67"/>
      <c r="C331" s="67"/>
      <c r="D331" s="67"/>
      <c r="E331" s="73"/>
      <c r="F331" s="69"/>
      <c r="G331" s="70"/>
      <c r="H331" s="71"/>
      <c r="I331" s="71"/>
      <c r="J331" s="71"/>
      <c r="K331" s="71"/>
      <c r="L331" s="71"/>
      <c r="M331" s="71"/>
      <c r="N331" s="71"/>
      <c r="O331" s="71"/>
      <c r="P331" s="74"/>
      <c r="Q331" s="71"/>
      <c r="R331" s="71"/>
      <c r="S331" s="71"/>
      <c r="T331" s="71"/>
    </row>
    <row r="332" spans="1:20" x14ac:dyDescent="0.25">
      <c r="A332" s="72" t="e">
        <f>INDEX('Scheme master'!A:A,MATCH(B332&amp;C332,'Scheme master'!B:B,0),0)</f>
        <v>#N/A</v>
      </c>
      <c r="B332" s="67"/>
      <c r="C332" s="67"/>
      <c r="D332" s="67"/>
      <c r="E332" s="73"/>
      <c r="F332" s="69"/>
      <c r="G332" s="70"/>
      <c r="H332" s="71"/>
      <c r="I332" s="71"/>
      <c r="J332" s="71"/>
      <c r="K332" s="71"/>
      <c r="L332" s="71"/>
      <c r="M332" s="71"/>
      <c r="N332" s="71"/>
      <c r="O332" s="71"/>
      <c r="P332" s="74"/>
      <c r="Q332" s="71"/>
      <c r="R332" s="71"/>
      <c r="S332" s="71"/>
      <c r="T332" s="71"/>
    </row>
    <row r="333" spans="1:20" x14ac:dyDescent="0.25">
      <c r="A333" s="72" t="e">
        <f>INDEX('Scheme master'!A:A,MATCH(B333&amp;C333,'Scheme master'!B:B,0),0)</f>
        <v>#N/A</v>
      </c>
      <c r="B333" s="67"/>
      <c r="C333" s="67"/>
      <c r="D333" s="67"/>
      <c r="E333" s="73"/>
      <c r="F333" s="69"/>
      <c r="G333" s="70"/>
      <c r="H333" s="71"/>
      <c r="I333" s="71"/>
      <c r="J333" s="71"/>
      <c r="K333" s="71"/>
      <c r="L333" s="71"/>
      <c r="M333" s="71"/>
      <c r="N333" s="71"/>
      <c r="O333" s="71"/>
      <c r="P333" s="74"/>
      <c r="Q333" s="71"/>
      <c r="R333" s="71"/>
      <c r="S333" s="71"/>
      <c r="T333" s="71"/>
    </row>
    <row r="334" spans="1:20" x14ac:dyDescent="0.25">
      <c r="A334" s="72" t="e">
        <f>INDEX('Scheme master'!A:A,MATCH(B334&amp;C334,'Scheme master'!B:B,0),0)</f>
        <v>#N/A</v>
      </c>
      <c r="B334" s="67"/>
      <c r="C334" s="67"/>
      <c r="D334" s="67"/>
      <c r="E334" s="73"/>
      <c r="F334" s="69"/>
      <c r="G334" s="70"/>
      <c r="H334" s="71"/>
      <c r="I334" s="71"/>
      <c r="J334" s="71"/>
      <c r="K334" s="71"/>
      <c r="L334" s="71"/>
      <c r="M334" s="71"/>
      <c r="N334" s="71"/>
      <c r="O334" s="71"/>
      <c r="P334" s="74"/>
      <c r="Q334" s="71"/>
      <c r="R334" s="71"/>
      <c r="S334" s="71"/>
      <c r="T334" s="71"/>
    </row>
    <row r="335" spans="1:20" x14ac:dyDescent="0.25">
      <c r="A335" s="72" t="e">
        <f>INDEX('Scheme master'!A:A,MATCH(B335&amp;C335,'Scheme master'!B:B,0),0)</f>
        <v>#N/A</v>
      </c>
      <c r="B335" s="67"/>
      <c r="C335" s="67"/>
      <c r="D335" s="67"/>
      <c r="E335" s="73"/>
      <c r="F335" s="69"/>
      <c r="G335" s="70"/>
      <c r="H335" s="71"/>
      <c r="I335" s="71"/>
      <c r="J335" s="71"/>
      <c r="K335" s="71"/>
      <c r="L335" s="71"/>
      <c r="M335" s="71"/>
      <c r="N335" s="71"/>
      <c r="O335" s="71"/>
      <c r="P335" s="74"/>
      <c r="Q335" s="71"/>
      <c r="R335" s="71"/>
      <c r="S335" s="71"/>
      <c r="T335" s="71"/>
    </row>
    <row r="336" spans="1:20" x14ac:dyDescent="0.25">
      <c r="A336" s="72" t="e">
        <f>INDEX('Scheme master'!A:A,MATCH(B336&amp;C336,'Scheme master'!B:B,0),0)</f>
        <v>#N/A</v>
      </c>
      <c r="B336" s="67"/>
      <c r="C336" s="67"/>
      <c r="D336" s="67"/>
      <c r="E336" s="73"/>
      <c r="F336" s="69"/>
      <c r="G336" s="70"/>
      <c r="H336" s="71"/>
      <c r="I336" s="71"/>
      <c r="J336" s="71"/>
      <c r="K336" s="71"/>
      <c r="L336" s="71"/>
      <c r="M336" s="71"/>
      <c r="N336" s="71"/>
      <c r="O336" s="71"/>
      <c r="P336" s="74"/>
      <c r="Q336" s="71"/>
      <c r="R336" s="71"/>
      <c r="S336" s="71"/>
      <c r="T336" s="71"/>
    </row>
    <row r="337" spans="1:20" x14ac:dyDescent="0.25">
      <c r="A337" s="72" t="e">
        <f>INDEX('Scheme master'!A:A,MATCH(B337&amp;C337,'Scheme master'!B:B,0),0)</f>
        <v>#N/A</v>
      </c>
      <c r="B337" s="67"/>
      <c r="C337" s="67"/>
      <c r="D337" s="67"/>
      <c r="E337" s="73"/>
      <c r="F337" s="69"/>
      <c r="G337" s="70"/>
      <c r="H337" s="71"/>
      <c r="I337" s="71"/>
      <c r="J337" s="71"/>
      <c r="K337" s="71"/>
      <c r="L337" s="71"/>
      <c r="M337" s="71"/>
      <c r="N337" s="71"/>
      <c r="O337" s="71"/>
      <c r="P337" s="74"/>
      <c r="Q337" s="71"/>
      <c r="R337" s="71"/>
      <c r="S337" s="71"/>
      <c r="T337" s="71"/>
    </row>
    <row r="338" spans="1:20" x14ac:dyDescent="0.25">
      <c r="A338" s="72" t="e">
        <f>INDEX('Scheme master'!A:A,MATCH(B338&amp;C338,'Scheme master'!B:B,0),0)</f>
        <v>#N/A</v>
      </c>
      <c r="B338" s="67"/>
      <c r="C338" s="67"/>
      <c r="D338" s="67"/>
      <c r="E338" s="73"/>
      <c r="F338" s="69"/>
      <c r="G338" s="70"/>
      <c r="H338" s="71"/>
      <c r="I338" s="71"/>
      <c r="J338" s="71"/>
      <c r="K338" s="71"/>
      <c r="L338" s="71"/>
      <c r="M338" s="71"/>
      <c r="N338" s="71"/>
      <c r="O338" s="71"/>
      <c r="P338" s="74"/>
      <c r="Q338" s="71"/>
      <c r="R338" s="71"/>
      <c r="S338" s="71"/>
      <c r="T338" s="71"/>
    </row>
    <row r="339" spans="1:20" x14ac:dyDescent="0.25">
      <c r="A339" s="72" t="e">
        <f>INDEX('Scheme master'!A:A,MATCH(B339&amp;C339,'Scheme master'!B:B,0),0)</f>
        <v>#N/A</v>
      </c>
      <c r="B339" s="67"/>
      <c r="C339" s="67"/>
      <c r="D339" s="67"/>
      <c r="E339" s="73"/>
      <c r="F339" s="69"/>
      <c r="G339" s="70"/>
      <c r="H339" s="71"/>
      <c r="I339" s="71"/>
      <c r="J339" s="71"/>
      <c r="K339" s="71"/>
      <c r="L339" s="71"/>
      <c r="M339" s="71"/>
      <c r="N339" s="71"/>
      <c r="O339" s="71"/>
      <c r="P339" s="74"/>
      <c r="Q339" s="71"/>
      <c r="R339" s="71"/>
      <c r="S339" s="71"/>
      <c r="T339" s="71"/>
    </row>
    <row r="340" spans="1:20" x14ac:dyDescent="0.25">
      <c r="A340" s="72" t="e">
        <f>INDEX('Scheme master'!A:A,MATCH(B340&amp;C340,'Scheme master'!B:B,0),0)</f>
        <v>#N/A</v>
      </c>
      <c r="B340" s="67"/>
      <c r="C340" s="67"/>
      <c r="D340" s="67"/>
      <c r="E340" s="73"/>
      <c r="F340" s="69"/>
      <c r="G340" s="70"/>
      <c r="H340" s="71"/>
      <c r="I340" s="71"/>
      <c r="J340" s="71"/>
      <c r="K340" s="71"/>
      <c r="L340" s="71"/>
      <c r="M340" s="71"/>
      <c r="N340" s="71"/>
      <c r="O340" s="71"/>
      <c r="P340" s="74"/>
      <c r="Q340" s="71"/>
      <c r="R340" s="71"/>
      <c r="S340" s="71"/>
      <c r="T340" s="71"/>
    </row>
    <row r="341" spans="1:20" x14ac:dyDescent="0.25">
      <c r="A341" s="72" t="e">
        <f>INDEX('Scheme master'!A:A,MATCH(B341&amp;C341,'Scheme master'!B:B,0),0)</f>
        <v>#N/A</v>
      </c>
      <c r="B341" s="67"/>
      <c r="C341" s="67"/>
      <c r="D341" s="67"/>
      <c r="E341" s="73"/>
      <c r="F341" s="69"/>
      <c r="G341" s="70"/>
      <c r="H341" s="71"/>
      <c r="I341" s="71"/>
      <c r="J341" s="71"/>
      <c r="K341" s="71"/>
      <c r="L341" s="71"/>
      <c r="M341" s="71"/>
      <c r="N341" s="71"/>
      <c r="O341" s="71"/>
      <c r="P341" s="74"/>
      <c r="Q341" s="71"/>
      <c r="R341" s="71"/>
      <c r="S341" s="71"/>
      <c r="T341" s="71"/>
    </row>
    <row r="342" spans="1:20" x14ac:dyDescent="0.25">
      <c r="A342" s="72" t="e">
        <f>INDEX('Scheme master'!A:A,MATCH(B342&amp;C342,'Scheme master'!B:B,0),0)</f>
        <v>#N/A</v>
      </c>
      <c r="B342" s="67"/>
      <c r="C342" s="67"/>
      <c r="D342" s="67"/>
      <c r="E342" s="73"/>
      <c r="F342" s="69"/>
      <c r="G342" s="70"/>
      <c r="H342" s="71"/>
      <c r="I342" s="71"/>
      <c r="J342" s="71"/>
      <c r="K342" s="71"/>
      <c r="L342" s="71"/>
      <c r="M342" s="71"/>
      <c r="N342" s="71"/>
      <c r="O342" s="71"/>
      <c r="P342" s="74"/>
      <c r="Q342" s="71"/>
      <c r="R342" s="71"/>
      <c r="S342" s="71"/>
      <c r="T342" s="71"/>
    </row>
    <row r="343" spans="1:20" x14ac:dyDescent="0.25">
      <c r="A343" s="72" t="e">
        <f>INDEX('Scheme master'!A:A,MATCH(B343&amp;C343,'Scheme master'!B:B,0),0)</f>
        <v>#N/A</v>
      </c>
      <c r="B343" s="67"/>
      <c r="C343" s="67"/>
      <c r="D343" s="67"/>
      <c r="E343" s="73"/>
      <c r="F343" s="69"/>
      <c r="G343" s="70"/>
      <c r="H343" s="71"/>
      <c r="I343" s="71"/>
      <c r="J343" s="71"/>
      <c r="K343" s="71"/>
      <c r="L343" s="71"/>
      <c r="M343" s="71"/>
      <c r="N343" s="71"/>
      <c r="O343" s="71"/>
      <c r="P343" s="74"/>
      <c r="Q343" s="71"/>
      <c r="R343" s="71"/>
      <c r="S343" s="71"/>
      <c r="T343" s="71"/>
    </row>
    <row r="344" spans="1:20" x14ac:dyDescent="0.25">
      <c r="A344" s="72" t="e">
        <f>INDEX('Scheme master'!A:A,MATCH(B344&amp;C344,'Scheme master'!B:B,0),0)</f>
        <v>#N/A</v>
      </c>
      <c r="B344" s="67"/>
      <c r="C344" s="67"/>
      <c r="D344" s="67"/>
      <c r="E344" s="73"/>
      <c r="F344" s="69"/>
      <c r="G344" s="70"/>
      <c r="H344" s="71"/>
      <c r="I344" s="71"/>
      <c r="J344" s="71"/>
      <c r="K344" s="71"/>
      <c r="L344" s="71"/>
      <c r="M344" s="71"/>
      <c r="N344" s="71"/>
      <c r="O344" s="71"/>
      <c r="P344" s="74"/>
      <c r="Q344" s="71"/>
      <c r="R344" s="71"/>
      <c r="S344" s="71"/>
      <c r="T344" s="71"/>
    </row>
    <row r="345" spans="1:20" x14ac:dyDescent="0.25">
      <c r="A345" s="72" t="e">
        <f>INDEX('Scheme master'!A:A,MATCH(B345&amp;C345,'Scheme master'!B:B,0),0)</f>
        <v>#N/A</v>
      </c>
      <c r="B345" s="67"/>
      <c r="C345" s="67"/>
      <c r="D345" s="67"/>
      <c r="E345" s="73"/>
      <c r="F345" s="69"/>
      <c r="G345" s="70"/>
      <c r="H345" s="71"/>
      <c r="I345" s="71"/>
      <c r="J345" s="71"/>
      <c r="K345" s="71"/>
      <c r="L345" s="71"/>
      <c r="M345" s="71"/>
      <c r="N345" s="71"/>
      <c r="O345" s="71"/>
      <c r="P345" s="74"/>
      <c r="Q345" s="71"/>
      <c r="R345" s="71"/>
      <c r="S345" s="71"/>
      <c r="T345" s="71"/>
    </row>
    <row r="346" spans="1:20" x14ac:dyDescent="0.25">
      <c r="A346" s="72" t="e">
        <f>INDEX('Scheme master'!A:A,MATCH(B346&amp;C346,'Scheme master'!B:B,0),0)</f>
        <v>#N/A</v>
      </c>
      <c r="B346" s="67"/>
      <c r="C346" s="67"/>
      <c r="D346" s="67"/>
      <c r="E346" s="73"/>
      <c r="F346" s="69"/>
      <c r="G346" s="70"/>
      <c r="H346" s="71"/>
      <c r="I346" s="71"/>
      <c r="J346" s="71"/>
      <c r="K346" s="71"/>
      <c r="L346" s="71"/>
      <c r="M346" s="71"/>
      <c r="N346" s="71"/>
      <c r="O346" s="71"/>
      <c r="P346" s="74"/>
      <c r="Q346" s="71"/>
      <c r="R346" s="71"/>
      <c r="S346" s="71"/>
      <c r="T346" s="71"/>
    </row>
    <row r="347" spans="1:20" x14ac:dyDescent="0.25">
      <c r="A347" s="72" t="e">
        <f>INDEX('Scheme master'!A:A,MATCH(B347&amp;C347,'Scheme master'!B:B,0),0)</f>
        <v>#N/A</v>
      </c>
      <c r="B347" s="67"/>
      <c r="C347" s="67"/>
      <c r="D347" s="67"/>
      <c r="E347" s="73"/>
      <c r="F347" s="69"/>
      <c r="G347" s="70"/>
      <c r="H347" s="71"/>
      <c r="I347" s="71"/>
      <c r="J347" s="71"/>
      <c r="K347" s="71"/>
      <c r="L347" s="71"/>
      <c r="M347" s="71"/>
      <c r="N347" s="71"/>
      <c r="O347" s="71"/>
      <c r="P347" s="74"/>
      <c r="Q347" s="71"/>
      <c r="R347" s="71"/>
      <c r="S347" s="71"/>
      <c r="T347" s="71"/>
    </row>
    <row r="348" spans="1:20" x14ac:dyDescent="0.25">
      <c r="A348" s="72" t="e">
        <f>INDEX('Scheme master'!A:A,MATCH(B348&amp;C348,'Scheme master'!B:B,0),0)</f>
        <v>#N/A</v>
      </c>
      <c r="B348" s="67"/>
      <c r="C348" s="67"/>
      <c r="D348" s="67"/>
      <c r="E348" s="73"/>
      <c r="F348" s="69"/>
      <c r="G348" s="70"/>
      <c r="H348" s="71"/>
      <c r="I348" s="71"/>
      <c r="J348" s="71"/>
      <c r="K348" s="71"/>
      <c r="L348" s="71"/>
      <c r="M348" s="71"/>
      <c r="N348" s="71"/>
      <c r="O348" s="71"/>
      <c r="P348" s="74"/>
      <c r="Q348" s="71"/>
      <c r="R348" s="71"/>
      <c r="S348" s="71"/>
      <c r="T348" s="71"/>
    </row>
    <row r="349" spans="1:20" x14ac:dyDescent="0.25">
      <c r="A349" s="72" t="e">
        <f>INDEX('Scheme master'!A:A,MATCH(B349&amp;C349,'Scheme master'!B:B,0),0)</f>
        <v>#N/A</v>
      </c>
      <c r="B349" s="67"/>
      <c r="C349" s="67"/>
      <c r="D349" s="67"/>
      <c r="E349" s="73"/>
      <c r="F349" s="69"/>
      <c r="G349" s="70"/>
      <c r="H349" s="71"/>
      <c r="I349" s="71"/>
      <c r="J349" s="71"/>
      <c r="K349" s="71"/>
      <c r="L349" s="71"/>
      <c r="M349" s="71"/>
      <c r="N349" s="71"/>
      <c r="O349" s="71"/>
      <c r="P349" s="74"/>
      <c r="Q349" s="71"/>
      <c r="R349" s="71"/>
      <c r="S349" s="71"/>
      <c r="T349" s="71"/>
    </row>
    <row r="350" spans="1:20" x14ac:dyDescent="0.25">
      <c r="A350" s="72" t="e">
        <f>INDEX('Scheme master'!A:A,MATCH(B350&amp;C350,'Scheme master'!B:B,0),0)</f>
        <v>#N/A</v>
      </c>
      <c r="B350" s="67"/>
      <c r="C350" s="67"/>
      <c r="D350" s="67"/>
      <c r="E350" s="73"/>
      <c r="F350" s="69"/>
      <c r="G350" s="70"/>
      <c r="H350" s="71"/>
      <c r="I350" s="71"/>
      <c r="J350" s="71"/>
      <c r="K350" s="71"/>
      <c r="L350" s="71"/>
      <c r="M350" s="71"/>
      <c r="N350" s="71"/>
      <c r="O350" s="71"/>
      <c r="P350" s="74"/>
      <c r="Q350" s="71"/>
      <c r="R350" s="71"/>
      <c r="S350" s="71"/>
      <c r="T350" s="71"/>
    </row>
    <row r="351" spans="1:20" x14ac:dyDescent="0.25">
      <c r="A351" s="72" t="e">
        <f>INDEX('Scheme master'!A:A,MATCH(B351&amp;C351,'Scheme master'!B:B,0),0)</f>
        <v>#N/A</v>
      </c>
      <c r="B351" s="67"/>
      <c r="C351" s="67"/>
      <c r="D351" s="67"/>
      <c r="E351" s="73"/>
      <c r="F351" s="69"/>
      <c r="G351" s="70"/>
      <c r="H351" s="71"/>
      <c r="I351" s="71"/>
      <c r="J351" s="71"/>
      <c r="K351" s="71"/>
      <c r="L351" s="71"/>
      <c r="M351" s="71"/>
      <c r="N351" s="71"/>
      <c r="O351" s="71"/>
      <c r="P351" s="74"/>
      <c r="Q351" s="71"/>
      <c r="R351" s="71"/>
      <c r="S351" s="71"/>
      <c r="T351" s="71"/>
    </row>
    <row r="352" spans="1:20" x14ac:dyDescent="0.25">
      <c r="A352" s="72" t="e">
        <f>INDEX('Scheme master'!A:A,MATCH(B352&amp;C352,'Scheme master'!B:B,0),0)</f>
        <v>#N/A</v>
      </c>
      <c r="B352" s="67"/>
      <c r="C352" s="67"/>
      <c r="D352" s="67"/>
      <c r="E352" s="73"/>
      <c r="F352" s="69"/>
      <c r="G352" s="70"/>
      <c r="H352" s="71"/>
      <c r="I352" s="71"/>
      <c r="J352" s="71"/>
      <c r="K352" s="71"/>
      <c r="L352" s="71"/>
      <c r="M352" s="71"/>
      <c r="N352" s="71"/>
      <c r="O352" s="71"/>
      <c r="P352" s="74"/>
      <c r="Q352" s="71"/>
      <c r="R352" s="71"/>
      <c r="S352" s="71"/>
      <c r="T352" s="71"/>
    </row>
    <row r="353" spans="1:20" x14ac:dyDescent="0.25">
      <c r="A353" s="72" t="e">
        <f>INDEX('Scheme master'!A:A,MATCH(B353&amp;C353,'Scheme master'!B:B,0),0)</f>
        <v>#N/A</v>
      </c>
      <c r="B353" s="67"/>
      <c r="C353" s="67"/>
      <c r="D353" s="67"/>
      <c r="E353" s="73"/>
      <c r="F353" s="69"/>
      <c r="G353" s="70"/>
      <c r="H353" s="71"/>
      <c r="I353" s="71"/>
      <c r="J353" s="71"/>
      <c r="K353" s="71"/>
      <c r="L353" s="71"/>
      <c r="M353" s="71"/>
      <c r="N353" s="71"/>
      <c r="O353" s="71"/>
      <c r="P353" s="74"/>
      <c r="Q353" s="71"/>
      <c r="R353" s="71"/>
      <c r="S353" s="71"/>
      <c r="T353" s="71"/>
    </row>
    <row r="354" spans="1:20" x14ac:dyDescent="0.25">
      <c r="A354" s="72" t="e">
        <f>INDEX('Scheme master'!A:A,MATCH(B354&amp;C354,'Scheme master'!B:B,0),0)</f>
        <v>#N/A</v>
      </c>
      <c r="B354" s="67"/>
      <c r="C354" s="67"/>
      <c r="D354" s="67"/>
      <c r="E354" s="73"/>
      <c r="F354" s="69"/>
      <c r="G354" s="70"/>
      <c r="H354" s="71"/>
      <c r="I354" s="71"/>
      <c r="J354" s="71"/>
      <c r="K354" s="71"/>
      <c r="L354" s="71"/>
      <c r="M354" s="71"/>
      <c r="N354" s="71"/>
      <c r="O354" s="71"/>
      <c r="P354" s="74"/>
      <c r="Q354" s="71"/>
      <c r="R354" s="71"/>
      <c r="S354" s="71"/>
      <c r="T354" s="71"/>
    </row>
    <row r="355" spans="1:20" x14ac:dyDescent="0.25">
      <c r="A355" s="72" t="e">
        <f>INDEX('Scheme master'!A:A,MATCH(B355&amp;C355,'Scheme master'!B:B,0),0)</f>
        <v>#N/A</v>
      </c>
      <c r="B355" s="67"/>
      <c r="C355" s="67"/>
      <c r="D355" s="67"/>
      <c r="E355" s="73"/>
      <c r="F355" s="69"/>
      <c r="G355" s="70"/>
      <c r="H355" s="71"/>
      <c r="I355" s="71"/>
      <c r="J355" s="71"/>
      <c r="K355" s="71"/>
      <c r="L355" s="71"/>
      <c r="M355" s="71"/>
      <c r="N355" s="71"/>
      <c r="O355" s="71"/>
      <c r="P355" s="74"/>
      <c r="Q355" s="71"/>
      <c r="R355" s="71"/>
      <c r="S355" s="71"/>
      <c r="T355" s="71"/>
    </row>
    <row r="356" spans="1:20" x14ac:dyDescent="0.25">
      <c r="A356" s="72" t="e">
        <f>INDEX('Scheme master'!A:A,MATCH(B356&amp;C356,'Scheme master'!B:B,0),0)</f>
        <v>#N/A</v>
      </c>
      <c r="B356" s="67"/>
      <c r="C356" s="67"/>
      <c r="D356" s="67"/>
      <c r="E356" s="73"/>
      <c r="F356" s="69"/>
      <c r="G356" s="70"/>
      <c r="H356" s="71"/>
      <c r="I356" s="71"/>
      <c r="J356" s="71"/>
      <c r="K356" s="71"/>
      <c r="L356" s="71"/>
      <c r="M356" s="71"/>
      <c r="N356" s="71"/>
      <c r="O356" s="71"/>
      <c r="P356" s="74"/>
      <c r="Q356" s="71"/>
      <c r="R356" s="71"/>
      <c r="S356" s="71"/>
      <c r="T356" s="71"/>
    </row>
    <row r="357" spans="1:20" x14ac:dyDescent="0.25">
      <c r="A357" s="72" t="e">
        <f>INDEX('Scheme master'!A:A,MATCH(B357&amp;C357,'Scheme master'!B:B,0),0)</f>
        <v>#N/A</v>
      </c>
      <c r="B357" s="67"/>
      <c r="C357" s="67"/>
      <c r="D357" s="67"/>
      <c r="E357" s="73"/>
      <c r="F357" s="69"/>
      <c r="G357" s="70"/>
      <c r="H357" s="71"/>
      <c r="I357" s="71"/>
      <c r="J357" s="71"/>
      <c r="K357" s="71"/>
      <c r="L357" s="71"/>
      <c r="M357" s="71"/>
      <c r="N357" s="71"/>
      <c r="O357" s="71"/>
      <c r="P357" s="74"/>
      <c r="Q357" s="71"/>
      <c r="R357" s="71"/>
      <c r="S357" s="71"/>
      <c r="T357" s="71"/>
    </row>
    <row r="358" spans="1:20" x14ac:dyDescent="0.25">
      <c r="A358" s="72" t="e">
        <f>INDEX('Scheme master'!A:A,MATCH(B358&amp;C358,'Scheme master'!B:B,0),0)</f>
        <v>#N/A</v>
      </c>
      <c r="B358" s="67"/>
      <c r="C358" s="67"/>
      <c r="D358" s="67"/>
      <c r="E358" s="73"/>
      <c r="F358" s="69"/>
      <c r="G358" s="70"/>
      <c r="H358" s="71"/>
      <c r="I358" s="71"/>
      <c r="J358" s="71"/>
      <c r="K358" s="71"/>
      <c r="L358" s="71"/>
      <c r="M358" s="71"/>
      <c r="N358" s="71"/>
      <c r="O358" s="71"/>
      <c r="P358" s="74"/>
      <c r="Q358" s="71"/>
      <c r="R358" s="71"/>
      <c r="S358" s="71"/>
      <c r="T358" s="71"/>
    </row>
    <row r="359" spans="1:20" x14ac:dyDescent="0.25">
      <c r="A359" s="72" t="e">
        <f>INDEX('Scheme master'!A:A,MATCH(B359&amp;C359,'Scheme master'!B:B,0),0)</f>
        <v>#N/A</v>
      </c>
      <c r="B359" s="67"/>
      <c r="C359" s="67"/>
      <c r="D359" s="67"/>
      <c r="E359" s="73"/>
      <c r="F359" s="69"/>
      <c r="G359" s="70"/>
      <c r="H359" s="71"/>
      <c r="I359" s="71"/>
      <c r="J359" s="71"/>
      <c r="K359" s="71"/>
      <c r="L359" s="71"/>
      <c r="M359" s="71"/>
      <c r="N359" s="71"/>
      <c r="O359" s="71"/>
      <c r="P359" s="74"/>
      <c r="Q359" s="71"/>
      <c r="R359" s="71"/>
      <c r="S359" s="71"/>
      <c r="T359" s="71"/>
    </row>
    <row r="360" spans="1:20" x14ac:dyDescent="0.25">
      <c r="A360" s="72" t="e">
        <f>INDEX('Scheme master'!A:A,MATCH(B360&amp;C360,'Scheme master'!B:B,0),0)</f>
        <v>#N/A</v>
      </c>
      <c r="B360" s="67"/>
      <c r="C360" s="67"/>
      <c r="D360" s="67"/>
      <c r="E360" s="73"/>
      <c r="F360" s="69"/>
      <c r="G360" s="70"/>
      <c r="H360" s="71"/>
      <c r="I360" s="71"/>
      <c r="J360" s="71"/>
      <c r="K360" s="71"/>
      <c r="L360" s="71"/>
      <c r="M360" s="71"/>
      <c r="N360" s="71"/>
      <c r="O360" s="71"/>
      <c r="P360" s="74"/>
      <c r="Q360" s="71"/>
      <c r="R360" s="71"/>
      <c r="S360" s="71"/>
      <c r="T360" s="71"/>
    </row>
    <row r="361" spans="1:20" x14ac:dyDescent="0.25">
      <c r="A361" s="72" t="e">
        <f>INDEX('Scheme master'!A:A,MATCH(B361&amp;C361,'Scheme master'!B:B,0),0)</f>
        <v>#N/A</v>
      </c>
      <c r="B361" s="67"/>
      <c r="C361" s="67"/>
      <c r="D361" s="67"/>
      <c r="E361" s="73"/>
      <c r="F361" s="69"/>
      <c r="G361" s="70"/>
      <c r="H361" s="71"/>
      <c r="I361" s="71"/>
      <c r="J361" s="71"/>
      <c r="K361" s="71"/>
      <c r="L361" s="71"/>
      <c r="M361" s="71"/>
      <c r="N361" s="71"/>
      <c r="O361" s="71"/>
      <c r="P361" s="74"/>
      <c r="Q361" s="71"/>
      <c r="R361" s="71"/>
      <c r="S361" s="71"/>
      <c r="T361" s="71"/>
    </row>
    <row r="362" spans="1:20" x14ac:dyDescent="0.25">
      <c r="A362" s="72" t="e">
        <f>INDEX('Scheme master'!A:A,MATCH(B362&amp;C362,'Scheme master'!B:B,0),0)</f>
        <v>#N/A</v>
      </c>
      <c r="B362" s="67"/>
      <c r="C362" s="67"/>
      <c r="D362" s="67"/>
      <c r="E362" s="73"/>
      <c r="F362" s="69"/>
      <c r="G362" s="70"/>
      <c r="H362" s="71"/>
      <c r="I362" s="71"/>
      <c r="J362" s="71"/>
      <c r="K362" s="71"/>
      <c r="L362" s="71"/>
      <c r="M362" s="71"/>
      <c r="N362" s="71"/>
      <c r="O362" s="71"/>
      <c r="P362" s="74"/>
      <c r="Q362" s="71"/>
      <c r="R362" s="71"/>
      <c r="S362" s="71"/>
      <c r="T362" s="71"/>
    </row>
    <row r="363" spans="1:20" x14ac:dyDescent="0.25">
      <c r="A363" s="72" t="e">
        <f>INDEX('Scheme master'!A:A,MATCH(B363&amp;C363,'Scheme master'!B:B,0),0)</f>
        <v>#N/A</v>
      </c>
      <c r="B363" s="67"/>
      <c r="C363" s="67"/>
      <c r="D363" s="67"/>
      <c r="E363" s="73"/>
      <c r="F363" s="69"/>
      <c r="G363" s="70"/>
      <c r="H363" s="71"/>
      <c r="I363" s="71"/>
      <c r="J363" s="71"/>
      <c r="K363" s="71"/>
      <c r="L363" s="71"/>
      <c r="M363" s="71"/>
      <c r="N363" s="71"/>
      <c r="O363" s="71"/>
      <c r="P363" s="74"/>
      <c r="Q363" s="71"/>
      <c r="R363" s="71"/>
      <c r="S363" s="71"/>
      <c r="T363" s="71"/>
    </row>
    <row r="364" spans="1:20" x14ac:dyDescent="0.25">
      <c r="A364" s="72" t="e">
        <f>INDEX('Scheme master'!A:A,MATCH(B364&amp;C364,'Scheme master'!B:B,0),0)</f>
        <v>#N/A</v>
      </c>
      <c r="B364" s="67"/>
      <c r="C364" s="67"/>
      <c r="D364" s="67"/>
      <c r="E364" s="73"/>
      <c r="F364" s="69"/>
      <c r="G364" s="70"/>
      <c r="H364" s="71"/>
      <c r="I364" s="71"/>
      <c r="J364" s="71"/>
      <c r="K364" s="71"/>
      <c r="L364" s="71"/>
      <c r="M364" s="71"/>
      <c r="N364" s="71"/>
      <c r="O364" s="71"/>
      <c r="P364" s="74"/>
      <c r="Q364" s="71"/>
      <c r="R364" s="71"/>
      <c r="S364" s="71"/>
      <c r="T364" s="71"/>
    </row>
    <row r="365" spans="1:20" x14ac:dyDescent="0.25">
      <c r="A365" s="72" t="e">
        <f>INDEX('Scheme master'!A:A,MATCH(B365&amp;C365,'Scheme master'!B:B,0),0)</f>
        <v>#N/A</v>
      </c>
      <c r="B365" s="67"/>
      <c r="C365" s="67"/>
      <c r="D365" s="67"/>
      <c r="E365" s="73"/>
      <c r="F365" s="69"/>
      <c r="G365" s="70"/>
      <c r="H365" s="71"/>
      <c r="I365" s="71"/>
      <c r="J365" s="71"/>
      <c r="K365" s="71"/>
      <c r="L365" s="71"/>
      <c r="M365" s="71"/>
      <c r="N365" s="71"/>
      <c r="O365" s="71"/>
      <c r="P365" s="74"/>
      <c r="Q365" s="71"/>
      <c r="R365" s="71"/>
      <c r="S365" s="71"/>
      <c r="T365" s="71"/>
    </row>
    <row r="366" spans="1:20" x14ac:dyDescent="0.25">
      <c r="A366" s="72" t="e">
        <f>INDEX('Scheme master'!A:A,MATCH(B366&amp;C366,'Scheme master'!B:B,0),0)</f>
        <v>#N/A</v>
      </c>
      <c r="B366" s="67"/>
      <c r="C366" s="67"/>
      <c r="D366" s="67"/>
      <c r="E366" s="73"/>
      <c r="F366" s="69"/>
      <c r="G366" s="70"/>
      <c r="H366" s="71"/>
      <c r="I366" s="71"/>
      <c r="J366" s="71"/>
      <c r="K366" s="71"/>
      <c r="L366" s="71"/>
      <c r="M366" s="71"/>
      <c r="N366" s="71"/>
      <c r="O366" s="71"/>
      <c r="P366" s="74"/>
      <c r="Q366" s="71"/>
      <c r="R366" s="71"/>
      <c r="S366" s="71"/>
      <c r="T366" s="71"/>
    </row>
    <row r="367" spans="1:20" x14ac:dyDescent="0.25">
      <c r="A367" s="72" t="e">
        <f>INDEX('Scheme master'!A:A,MATCH(B367&amp;C367,'Scheme master'!B:B,0),0)</f>
        <v>#N/A</v>
      </c>
      <c r="B367" s="67"/>
      <c r="C367" s="67"/>
      <c r="D367" s="67"/>
      <c r="E367" s="73"/>
      <c r="F367" s="69"/>
      <c r="G367" s="70"/>
      <c r="H367" s="71"/>
      <c r="I367" s="71"/>
      <c r="J367" s="71"/>
      <c r="K367" s="71"/>
      <c r="L367" s="71"/>
      <c r="M367" s="71"/>
      <c r="N367" s="71"/>
      <c r="O367" s="71"/>
      <c r="P367" s="74"/>
      <c r="Q367" s="71"/>
      <c r="R367" s="71"/>
      <c r="S367" s="71"/>
      <c r="T367" s="71"/>
    </row>
    <row r="368" spans="1:20" x14ac:dyDescent="0.25">
      <c r="A368" s="72" t="e">
        <f>INDEX('Scheme master'!A:A,MATCH(B368&amp;C368,'Scheme master'!B:B,0),0)</f>
        <v>#N/A</v>
      </c>
      <c r="B368" s="67"/>
      <c r="C368" s="67"/>
      <c r="D368" s="67"/>
      <c r="E368" s="73"/>
      <c r="F368" s="69"/>
      <c r="G368" s="70"/>
      <c r="H368" s="71"/>
      <c r="I368" s="71"/>
      <c r="J368" s="71"/>
      <c r="K368" s="71"/>
      <c r="L368" s="71"/>
      <c r="M368" s="71"/>
      <c r="N368" s="71"/>
      <c r="O368" s="71"/>
      <c r="P368" s="74"/>
      <c r="Q368" s="71"/>
      <c r="R368" s="71"/>
      <c r="S368" s="71"/>
      <c r="T368" s="71"/>
    </row>
    <row r="369" spans="1:20" x14ac:dyDescent="0.25">
      <c r="A369" s="72" t="e">
        <f>INDEX('Scheme master'!A:A,MATCH(B369&amp;C369,'Scheme master'!B:B,0),0)</f>
        <v>#N/A</v>
      </c>
      <c r="B369" s="67"/>
      <c r="C369" s="67"/>
      <c r="D369" s="67"/>
      <c r="E369" s="73"/>
      <c r="F369" s="69"/>
      <c r="G369" s="70"/>
      <c r="H369" s="71"/>
      <c r="I369" s="71"/>
      <c r="J369" s="71"/>
      <c r="K369" s="71"/>
      <c r="L369" s="71"/>
      <c r="M369" s="71"/>
      <c r="N369" s="71"/>
      <c r="O369" s="71"/>
      <c r="P369" s="74"/>
      <c r="Q369" s="71"/>
      <c r="R369" s="71"/>
      <c r="S369" s="71"/>
      <c r="T369" s="71"/>
    </row>
    <row r="370" spans="1:20" x14ac:dyDescent="0.25">
      <c r="A370" s="72" t="e">
        <f>INDEX('Scheme master'!A:A,MATCH(B370&amp;C370,'Scheme master'!B:B,0),0)</f>
        <v>#N/A</v>
      </c>
      <c r="B370" s="67"/>
      <c r="C370" s="67"/>
      <c r="D370" s="67"/>
      <c r="E370" s="73"/>
      <c r="F370" s="69"/>
      <c r="G370" s="70"/>
      <c r="H370" s="71"/>
      <c r="I370" s="71"/>
      <c r="J370" s="71"/>
      <c r="K370" s="71"/>
      <c r="L370" s="71"/>
      <c r="M370" s="71"/>
      <c r="N370" s="71"/>
      <c r="O370" s="71"/>
      <c r="P370" s="74"/>
      <c r="Q370" s="71"/>
      <c r="R370" s="71"/>
      <c r="S370" s="71"/>
      <c r="T370" s="71"/>
    </row>
    <row r="371" spans="1:20" x14ac:dyDescent="0.25">
      <c r="A371" s="72" t="e">
        <f>INDEX('Scheme master'!A:A,MATCH(B371&amp;C371,'Scheme master'!B:B,0),0)</f>
        <v>#N/A</v>
      </c>
      <c r="B371" s="67"/>
      <c r="C371" s="67"/>
      <c r="D371" s="67"/>
      <c r="E371" s="73"/>
      <c r="F371" s="69"/>
      <c r="G371" s="70"/>
      <c r="H371" s="71"/>
      <c r="I371" s="71"/>
      <c r="J371" s="71"/>
      <c r="K371" s="71"/>
      <c r="L371" s="71"/>
      <c r="M371" s="71"/>
      <c r="N371" s="71"/>
      <c r="O371" s="71"/>
      <c r="P371" s="74"/>
      <c r="Q371" s="71"/>
      <c r="R371" s="71"/>
      <c r="S371" s="71"/>
      <c r="T371" s="71"/>
    </row>
    <row r="372" spans="1:20" x14ac:dyDescent="0.25">
      <c r="A372" s="72" t="e">
        <f>INDEX('Scheme master'!A:A,MATCH(B372&amp;C372,'Scheme master'!B:B,0),0)</f>
        <v>#N/A</v>
      </c>
      <c r="B372" s="67"/>
      <c r="C372" s="67"/>
      <c r="D372" s="67"/>
      <c r="E372" s="73"/>
      <c r="F372" s="69"/>
      <c r="G372" s="70"/>
      <c r="H372" s="71"/>
      <c r="I372" s="71"/>
      <c r="J372" s="71"/>
      <c r="K372" s="71"/>
      <c r="L372" s="71"/>
      <c r="M372" s="71"/>
      <c r="N372" s="71"/>
      <c r="O372" s="71"/>
      <c r="P372" s="74"/>
      <c r="Q372" s="71"/>
      <c r="R372" s="71"/>
      <c r="S372" s="71"/>
      <c r="T372" s="71"/>
    </row>
    <row r="373" spans="1:20" x14ac:dyDescent="0.25">
      <c r="A373" s="72" t="e">
        <f>INDEX('Scheme master'!A:A,MATCH(B373&amp;C373,'Scheme master'!B:B,0),0)</f>
        <v>#N/A</v>
      </c>
      <c r="B373" s="67"/>
      <c r="C373" s="67"/>
      <c r="D373" s="67"/>
      <c r="E373" s="73"/>
      <c r="F373" s="69"/>
      <c r="G373" s="70"/>
      <c r="H373" s="71"/>
      <c r="I373" s="71"/>
      <c r="J373" s="71"/>
      <c r="K373" s="71"/>
      <c r="L373" s="71"/>
      <c r="M373" s="71"/>
      <c r="N373" s="71"/>
      <c r="O373" s="71"/>
      <c r="P373" s="74"/>
      <c r="Q373" s="71"/>
      <c r="R373" s="71"/>
      <c r="S373" s="71"/>
      <c r="T373" s="71"/>
    </row>
    <row r="374" spans="1:20" x14ac:dyDescent="0.25">
      <c r="A374" s="72" t="e">
        <f>INDEX('Scheme master'!A:A,MATCH(B374&amp;C374,'Scheme master'!B:B,0),0)</f>
        <v>#N/A</v>
      </c>
      <c r="E374" s="73"/>
      <c r="P374" s="74"/>
    </row>
    <row r="375" spans="1:20" x14ac:dyDescent="0.25">
      <c r="A375" s="72" t="e">
        <f>INDEX('Scheme master'!A:A,MATCH(B375&amp;C375,'Scheme master'!B:B,0),0)</f>
        <v>#N/A</v>
      </c>
      <c r="E375" s="73"/>
      <c r="P375" s="74"/>
    </row>
    <row r="376" spans="1:20" x14ac:dyDescent="0.25">
      <c r="A376" s="72" t="e">
        <f>INDEX('Scheme master'!A:A,MATCH(B376&amp;C376,'Scheme master'!B:B,0),0)</f>
        <v>#N/A</v>
      </c>
      <c r="E376" s="73"/>
      <c r="P376" s="74"/>
    </row>
    <row r="377" spans="1:20" x14ac:dyDescent="0.25">
      <c r="A377" s="72" t="e">
        <f>INDEX('Scheme master'!A:A,MATCH(B377&amp;C377,'Scheme master'!B:B,0),0)</f>
        <v>#N/A</v>
      </c>
      <c r="E377" s="73"/>
      <c r="P377" s="74"/>
    </row>
    <row r="378" spans="1:20" x14ac:dyDescent="0.25">
      <c r="A378" s="72" t="e">
        <f>INDEX('Scheme master'!A:A,MATCH(B378&amp;C378,'Scheme master'!B:B,0),0)</f>
        <v>#N/A</v>
      </c>
      <c r="E378" s="73"/>
      <c r="P378" s="74"/>
    </row>
    <row r="379" spans="1:20" x14ac:dyDescent="0.25">
      <c r="A379" s="72" t="e">
        <f>INDEX('Scheme master'!A:A,MATCH(B379&amp;C379,'Scheme master'!B:B,0),0)</f>
        <v>#N/A</v>
      </c>
      <c r="E379" s="73"/>
      <c r="P379" s="74"/>
    </row>
    <row r="380" spans="1:20" x14ac:dyDescent="0.25">
      <c r="A380" s="72" t="e">
        <f>INDEX('Scheme master'!A:A,MATCH(B380&amp;C380,'Scheme master'!B:B,0),0)</f>
        <v>#N/A</v>
      </c>
      <c r="E380" s="73"/>
      <c r="P380" s="74"/>
    </row>
    <row r="381" spans="1:20" x14ac:dyDescent="0.25">
      <c r="A381" s="72" t="e">
        <f>INDEX('Scheme master'!A:A,MATCH(B381&amp;C381,'Scheme master'!B:B,0),0)</f>
        <v>#N/A</v>
      </c>
      <c r="E381" s="73"/>
      <c r="P381" s="74"/>
    </row>
    <row r="382" spans="1:20" x14ac:dyDescent="0.25">
      <c r="A382" s="72" t="e">
        <f>INDEX('Scheme master'!A:A,MATCH(B382&amp;C382,'Scheme master'!B:B,0),0)</f>
        <v>#N/A</v>
      </c>
      <c r="E382" s="73"/>
      <c r="P382" s="74"/>
    </row>
    <row r="383" spans="1:20" x14ac:dyDescent="0.25">
      <c r="A383" s="72" t="e">
        <f>INDEX('Scheme master'!A:A,MATCH(B383&amp;C383,'Scheme master'!B:B,0),0)</f>
        <v>#N/A</v>
      </c>
      <c r="E383" s="73"/>
      <c r="P383" s="74"/>
    </row>
    <row r="384" spans="1:20" x14ac:dyDescent="0.25">
      <c r="A384" s="72" t="e">
        <f>INDEX('Scheme master'!A:A,MATCH(B384&amp;C384,'Scheme master'!B:B,0),0)</f>
        <v>#N/A</v>
      </c>
      <c r="E384" s="73"/>
      <c r="P384" s="74"/>
    </row>
    <row r="385" spans="1:20" x14ac:dyDescent="0.25">
      <c r="A385" s="72" t="e">
        <f>INDEX('Scheme master'!A:A,MATCH(B385&amp;C385,'Scheme master'!B:B,0),0)</f>
        <v>#N/A</v>
      </c>
      <c r="E385" s="73"/>
      <c r="P385" s="74"/>
    </row>
    <row r="386" spans="1:20" x14ac:dyDescent="0.25">
      <c r="A386" s="72" t="e">
        <f>INDEX('Scheme master'!A:A,MATCH(B386&amp;C386,'Scheme master'!B:B,0),0)</f>
        <v>#N/A</v>
      </c>
      <c r="E386" s="73"/>
      <c r="P386" s="74"/>
    </row>
    <row r="387" spans="1:20" x14ac:dyDescent="0.25">
      <c r="A387" s="72" t="e">
        <f>INDEX('Scheme master'!A:A,MATCH(B387&amp;C387,'Scheme master'!B:B,0),0)</f>
        <v>#N/A</v>
      </c>
      <c r="E387" s="73"/>
      <c r="P387" s="74"/>
    </row>
    <row r="388" spans="1:20" x14ac:dyDescent="0.25">
      <c r="A388" s="72" t="e">
        <f>INDEX('Scheme master'!A:A,MATCH(B388&amp;C388,'Scheme master'!B:B,0),0)</f>
        <v>#N/A</v>
      </c>
      <c r="E388" s="73"/>
      <c r="P388" s="74"/>
    </row>
    <row r="389" spans="1:20" x14ac:dyDescent="0.25">
      <c r="A389" s="72" t="e">
        <f>INDEX('Scheme master'!A:A,MATCH(B389&amp;C389,'Scheme master'!B:B,0),0)</f>
        <v>#N/A</v>
      </c>
      <c r="E389" s="73"/>
      <c r="P389" s="74"/>
    </row>
    <row r="390" spans="1:20" x14ac:dyDescent="0.25">
      <c r="A390" s="72" t="e">
        <f>INDEX('Scheme master'!A:A,MATCH(B390&amp;C390,'Scheme master'!B:B,0),0)</f>
        <v>#N/A</v>
      </c>
      <c r="E390" s="73"/>
      <c r="P390" s="74"/>
    </row>
    <row r="391" spans="1:20" x14ac:dyDescent="0.25">
      <c r="A391" s="72" t="e">
        <f>INDEX('Scheme master'!A:A,MATCH(B391&amp;C391,'Scheme master'!B:B,0),0)</f>
        <v>#N/A</v>
      </c>
      <c r="E391" s="73"/>
      <c r="P391" s="74"/>
    </row>
    <row r="392" spans="1:20" x14ac:dyDescent="0.25">
      <c r="A392" s="72" t="e">
        <f>INDEX('Scheme master'!A:A,MATCH(B392&amp;C392,'Scheme master'!B:B,0),0)</f>
        <v>#N/A</v>
      </c>
      <c r="E392" s="73"/>
      <c r="P392" s="74"/>
    </row>
    <row r="393" spans="1:20" x14ac:dyDescent="0.25">
      <c r="A393" s="72" t="e">
        <f>INDEX('Scheme master'!A:A,MATCH(B393&amp;C393,'Scheme master'!B:B,0),0)</f>
        <v>#N/A</v>
      </c>
      <c r="E393" s="73"/>
      <c r="P393" s="74"/>
    </row>
    <row r="394" spans="1:20" x14ac:dyDescent="0.25">
      <c r="A394" s="72" t="e">
        <f>INDEX('Scheme master'!A:A,MATCH(B394&amp;C394,'Scheme master'!B:B,0),0)</f>
        <v>#N/A</v>
      </c>
      <c r="B394" s="67"/>
      <c r="C394" s="67"/>
      <c r="D394" s="67"/>
      <c r="E394" s="73"/>
      <c r="F394" s="69"/>
      <c r="G394" s="70"/>
      <c r="H394" s="71"/>
      <c r="I394" s="71"/>
      <c r="J394" s="71"/>
      <c r="K394" s="71"/>
      <c r="L394" s="71"/>
      <c r="M394" s="71"/>
      <c r="N394" s="71"/>
      <c r="O394" s="71"/>
      <c r="P394" s="74"/>
      <c r="Q394" s="71"/>
      <c r="R394" s="71"/>
      <c r="S394" s="71"/>
      <c r="T394" s="71"/>
    </row>
    <row r="395" spans="1:20" x14ac:dyDescent="0.25">
      <c r="A395" s="72" t="e">
        <f>INDEX('Scheme master'!A:A,MATCH(B395&amp;C395,'Scheme master'!B:B,0),0)</f>
        <v>#N/A</v>
      </c>
      <c r="B395" s="67"/>
      <c r="C395" s="67"/>
      <c r="D395" s="67"/>
      <c r="E395" s="73"/>
      <c r="F395" s="69"/>
      <c r="G395" s="70"/>
      <c r="H395" s="71"/>
      <c r="I395" s="71"/>
      <c r="J395" s="71"/>
      <c r="K395" s="71"/>
      <c r="L395" s="71"/>
      <c r="M395" s="71"/>
      <c r="N395" s="71"/>
      <c r="O395" s="71"/>
      <c r="P395" s="74"/>
      <c r="Q395" s="71"/>
      <c r="R395" s="71"/>
      <c r="S395" s="71"/>
      <c r="T395" s="71"/>
    </row>
    <row r="396" spans="1:20" x14ac:dyDescent="0.25">
      <c r="A396" s="72" t="e">
        <f>INDEX('Scheme master'!A:A,MATCH(B396&amp;C396,'Scheme master'!B:B,0),0)</f>
        <v>#N/A</v>
      </c>
      <c r="B396" s="67"/>
      <c r="C396" s="67"/>
      <c r="D396" s="67"/>
      <c r="E396" s="73"/>
      <c r="F396" s="69"/>
      <c r="G396" s="70"/>
      <c r="H396" s="71"/>
      <c r="I396" s="71"/>
      <c r="J396" s="71"/>
      <c r="K396" s="71"/>
      <c r="L396" s="71"/>
      <c r="M396" s="71"/>
      <c r="N396" s="71"/>
      <c r="O396" s="71"/>
      <c r="P396" s="74"/>
      <c r="Q396" s="71"/>
      <c r="R396" s="71"/>
      <c r="S396" s="71"/>
      <c r="T396" s="71"/>
    </row>
    <row r="397" spans="1:20" x14ac:dyDescent="0.25">
      <c r="A397" s="72" t="e">
        <f>INDEX('Scheme master'!A:A,MATCH(B397&amp;C397,'Scheme master'!B:B,0),0)</f>
        <v>#N/A</v>
      </c>
      <c r="B397" s="67"/>
      <c r="C397" s="67"/>
      <c r="D397" s="67"/>
      <c r="E397" s="73"/>
      <c r="F397" s="69"/>
      <c r="G397" s="70"/>
      <c r="H397" s="71"/>
      <c r="I397" s="71"/>
      <c r="J397" s="71"/>
      <c r="K397" s="71"/>
      <c r="L397" s="71"/>
      <c r="M397" s="71"/>
      <c r="N397" s="71"/>
      <c r="O397" s="71"/>
      <c r="P397" s="74"/>
      <c r="Q397" s="71"/>
      <c r="R397" s="71"/>
      <c r="S397" s="71"/>
      <c r="T397" s="71"/>
    </row>
    <row r="398" spans="1:20" x14ac:dyDescent="0.25">
      <c r="A398" s="72" t="e">
        <f>INDEX('Scheme master'!A:A,MATCH(B398&amp;C398,'Scheme master'!B:B,0),0)</f>
        <v>#N/A</v>
      </c>
      <c r="B398" s="67"/>
      <c r="C398" s="67"/>
      <c r="D398" s="67"/>
      <c r="E398" s="73"/>
      <c r="F398" s="69"/>
      <c r="G398" s="70"/>
      <c r="H398" s="71"/>
      <c r="I398" s="71"/>
      <c r="J398" s="71"/>
      <c r="K398" s="71"/>
      <c r="L398" s="71"/>
      <c r="M398" s="71"/>
      <c r="N398" s="71"/>
      <c r="O398" s="71"/>
      <c r="P398" s="74"/>
      <c r="Q398" s="71"/>
      <c r="R398" s="71"/>
      <c r="S398" s="71"/>
      <c r="T398" s="71"/>
    </row>
    <row r="399" spans="1:20" x14ac:dyDescent="0.25">
      <c r="A399" s="72" t="e">
        <f>INDEX('Scheme master'!A:A,MATCH(B399&amp;C399,'Scheme master'!B:B,0),0)</f>
        <v>#N/A</v>
      </c>
      <c r="B399" s="67"/>
      <c r="C399" s="67"/>
      <c r="D399" s="67"/>
      <c r="E399" s="73"/>
      <c r="F399" s="69"/>
      <c r="G399" s="70"/>
      <c r="H399" s="71"/>
      <c r="I399" s="71"/>
      <c r="J399" s="71"/>
      <c r="K399" s="71"/>
      <c r="L399" s="71"/>
      <c r="M399" s="71"/>
      <c r="N399" s="71"/>
      <c r="O399" s="71"/>
      <c r="P399" s="74"/>
      <c r="Q399" s="71"/>
      <c r="R399" s="71"/>
      <c r="S399" s="71"/>
      <c r="T399" s="71"/>
    </row>
    <row r="400" spans="1:20" x14ac:dyDescent="0.25">
      <c r="A400" s="72" t="e">
        <f>INDEX('Scheme master'!A:A,MATCH(B400&amp;C400,'Scheme master'!B:B,0),0)</f>
        <v>#N/A</v>
      </c>
      <c r="B400" s="67"/>
      <c r="C400" s="67"/>
      <c r="D400" s="67"/>
      <c r="E400" s="73"/>
      <c r="F400" s="69"/>
      <c r="G400" s="70"/>
      <c r="H400" s="71"/>
      <c r="I400" s="71"/>
      <c r="J400" s="71"/>
      <c r="K400" s="71"/>
      <c r="L400" s="71"/>
      <c r="M400" s="71"/>
      <c r="N400" s="71"/>
      <c r="O400" s="71"/>
      <c r="P400" s="74"/>
      <c r="Q400" s="71"/>
      <c r="R400" s="71"/>
      <c r="S400" s="71"/>
      <c r="T400" s="71"/>
    </row>
    <row r="401" spans="1:20" x14ac:dyDescent="0.25">
      <c r="A401" s="72" t="e">
        <f>INDEX('Scheme master'!A:A,MATCH(B401&amp;C401,'Scheme master'!B:B,0),0)</f>
        <v>#N/A</v>
      </c>
      <c r="B401" s="67"/>
      <c r="C401" s="67"/>
      <c r="D401" s="67"/>
      <c r="E401" s="73"/>
      <c r="F401" s="69"/>
      <c r="G401" s="70"/>
      <c r="H401" s="71"/>
      <c r="I401" s="71"/>
      <c r="J401" s="71"/>
      <c r="K401" s="71"/>
      <c r="L401" s="71"/>
      <c r="M401" s="71"/>
      <c r="N401" s="71"/>
      <c r="O401" s="71"/>
      <c r="P401" s="74"/>
      <c r="Q401" s="71"/>
      <c r="R401" s="71"/>
      <c r="S401" s="71"/>
      <c r="T401" s="71"/>
    </row>
    <row r="402" spans="1:20" x14ac:dyDescent="0.25">
      <c r="A402" s="72" t="e">
        <f>INDEX('Scheme master'!A:A,MATCH(B402&amp;C402,'Scheme master'!B:B,0),0)</f>
        <v>#N/A</v>
      </c>
      <c r="B402" s="67"/>
      <c r="C402" s="67"/>
      <c r="D402" s="67"/>
      <c r="E402" s="73"/>
      <c r="F402" s="69"/>
      <c r="G402" s="70"/>
      <c r="H402" s="71"/>
      <c r="I402" s="71"/>
      <c r="J402" s="71"/>
      <c r="K402" s="71"/>
      <c r="L402" s="71"/>
      <c r="M402" s="71"/>
      <c r="N402" s="71"/>
      <c r="O402" s="71"/>
      <c r="P402" s="74"/>
      <c r="Q402" s="71"/>
      <c r="R402" s="71"/>
      <c r="S402" s="71"/>
      <c r="T402" s="71"/>
    </row>
    <row r="403" spans="1:20" x14ac:dyDescent="0.25">
      <c r="A403" s="72" t="e">
        <f>INDEX('Scheme master'!A:A,MATCH(B403&amp;C403,'Scheme master'!B:B,0),0)</f>
        <v>#N/A</v>
      </c>
      <c r="B403" s="67"/>
      <c r="C403" s="67"/>
      <c r="D403" s="67"/>
      <c r="E403" s="73"/>
      <c r="F403" s="69"/>
      <c r="G403" s="70"/>
      <c r="H403" s="71"/>
      <c r="I403" s="71"/>
      <c r="J403" s="71"/>
      <c r="K403" s="71"/>
      <c r="L403" s="71"/>
      <c r="M403" s="71"/>
      <c r="N403" s="71"/>
      <c r="O403" s="71"/>
      <c r="P403" s="74"/>
      <c r="Q403" s="71"/>
      <c r="R403" s="71"/>
      <c r="S403" s="71"/>
      <c r="T403" s="71"/>
    </row>
    <row r="404" spans="1:20" x14ac:dyDescent="0.25">
      <c r="A404" s="72" t="e">
        <f>INDEX('Scheme master'!A:A,MATCH(B404&amp;C404,'Scheme master'!B:B,0),0)</f>
        <v>#N/A</v>
      </c>
      <c r="B404" s="67"/>
      <c r="C404" s="67"/>
      <c r="D404" s="67"/>
      <c r="E404" s="73"/>
      <c r="F404" s="69"/>
      <c r="G404" s="70"/>
      <c r="H404" s="71"/>
      <c r="I404" s="71"/>
      <c r="J404" s="71"/>
      <c r="K404" s="71"/>
      <c r="L404" s="71"/>
      <c r="M404" s="71"/>
      <c r="N404" s="71"/>
      <c r="O404" s="71"/>
      <c r="P404" s="74"/>
      <c r="Q404" s="71"/>
      <c r="R404" s="71"/>
      <c r="S404" s="71"/>
      <c r="T404" s="71"/>
    </row>
    <row r="405" spans="1:20" x14ac:dyDescent="0.25">
      <c r="A405" s="72" t="e">
        <f>INDEX('Scheme master'!A:A,MATCH(B405&amp;C405,'Scheme master'!B:B,0),0)</f>
        <v>#N/A</v>
      </c>
      <c r="B405" s="67"/>
      <c r="C405" s="67"/>
      <c r="D405" s="67"/>
      <c r="E405" s="73"/>
      <c r="F405" s="69"/>
      <c r="G405" s="70"/>
      <c r="H405" s="71"/>
      <c r="I405" s="71"/>
      <c r="J405" s="71"/>
      <c r="K405" s="71"/>
      <c r="L405" s="71"/>
      <c r="M405" s="71"/>
      <c r="N405" s="71"/>
      <c r="O405" s="71"/>
      <c r="P405" s="74"/>
      <c r="Q405" s="71"/>
      <c r="R405" s="71"/>
      <c r="S405" s="71"/>
      <c r="T405" s="71"/>
    </row>
    <row r="406" spans="1:20" x14ac:dyDescent="0.25">
      <c r="A406" s="72" t="e">
        <f>INDEX('Scheme master'!A:A,MATCH(B406&amp;C406,'Scheme master'!B:B,0),0)</f>
        <v>#N/A</v>
      </c>
      <c r="B406" s="67"/>
      <c r="C406" s="67"/>
      <c r="D406" s="67"/>
      <c r="E406" s="73"/>
      <c r="F406" s="69"/>
      <c r="G406" s="70"/>
      <c r="H406" s="71"/>
      <c r="I406" s="71"/>
      <c r="J406" s="71"/>
      <c r="K406" s="71"/>
      <c r="L406" s="71"/>
      <c r="M406" s="71"/>
      <c r="N406" s="71"/>
      <c r="O406" s="71"/>
      <c r="P406" s="74"/>
      <c r="Q406" s="71"/>
      <c r="R406" s="71"/>
      <c r="S406" s="71"/>
      <c r="T406" s="71"/>
    </row>
    <row r="407" spans="1:20" x14ac:dyDescent="0.25">
      <c r="A407" s="72" t="e">
        <f>INDEX('Scheme master'!A:A,MATCH(B407&amp;C407,'Scheme master'!B:B,0),0)</f>
        <v>#N/A</v>
      </c>
      <c r="B407" s="67"/>
      <c r="C407" s="67"/>
      <c r="D407" s="67"/>
      <c r="E407" s="73"/>
      <c r="F407" s="69"/>
      <c r="G407" s="70"/>
      <c r="H407" s="71"/>
      <c r="I407" s="71"/>
      <c r="J407" s="71"/>
      <c r="K407" s="71"/>
      <c r="L407" s="71"/>
      <c r="M407" s="71"/>
      <c r="N407" s="71"/>
      <c r="O407" s="71"/>
      <c r="P407" s="74"/>
      <c r="Q407" s="71"/>
      <c r="R407" s="71"/>
      <c r="S407" s="71"/>
      <c r="T407" s="71"/>
    </row>
    <row r="408" spans="1:20" x14ac:dyDescent="0.25">
      <c r="A408" s="72" t="e">
        <f>INDEX('Scheme master'!A:A,MATCH(B408&amp;C408,'Scheme master'!B:B,0),0)</f>
        <v>#N/A</v>
      </c>
      <c r="B408" s="67"/>
      <c r="C408" s="67"/>
      <c r="D408" s="67"/>
      <c r="E408" s="73"/>
      <c r="F408" s="69"/>
      <c r="G408" s="70"/>
      <c r="H408" s="71"/>
      <c r="I408" s="71"/>
      <c r="J408" s="71"/>
      <c r="K408" s="71"/>
      <c r="L408" s="71"/>
      <c r="M408" s="71"/>
      <c r="N408" s="71"/>
      <c r="O408" s="71"/>
      <c r="P408" s="74"/>
      <c r="Q408" s="71"/>
      <c r="R408" s="71"/>
      <c r="S408" s="71"/>
      <c r="T408" s="71"/>
    </row>
    <row r="409" spans="1:20" x14ac:dyDescent="0.25">
      <c r="A409" s="72" t="e">
        <f>INDEX('Scheme master'!A:A,MATCH(B409&amp;C409,'Scheme master'!B:B,0),0)</f>
        <v>#N/A</v>
      </c>
      <c r="B409" s="67"/>
      <c r="C409" s="67"/>
      <c r="D409" s="67"/>
      <c r="E409" s="73"/>
      <c r="F409" s="69"/>
      <c r="G409" s="70"/>
      <c r="H409" s="71"/>
      <c r="I409" s="71"/>
      <c r="J409" s="71"/>
      <c r="K409" s="71"/>
      <c r="L409" s="71"/>
      <c r="M409" s="71"/>
      <c r="N409" s="71"/>
      <c r="O409" s="71"/>
      <c r="P409" s="74"/>
      <c r="Q409" s="71"/>
      <c r="R409" s="71"/>
      <c r="S409" s="71"/>
      <c r="T409" s="71"/>
    </row>
    <row r="410" spans="1:20" x14ac:dyDescent="0.25">
      <c r="A410" s="72" t="e">
        <f>INDEX('Scheme master'!A:A,MATCH(B410&amp;C410,'Scheme master'!B:B,0),0)</f>
        <v>#N/A</v>
      </c>
      <c r="B410" s="67"/>
      <c r="C410" s="67"/>
      <c r="D410" s="67"/>
      <c r="E410" s="73"/>
      <c r="F410" s="69"/>
      <c r="G410" s="70"/>
      <c r="H410" s="71"/>
      <c r="I410" s="71"/>
      <c r="J410" s="71"/>
      <c r="K410" s="71"/>
      <c r="L410" s="71"/>
      <c r="M410" s="71"/>
      <c r="N410" s="71"/>
      <c r="O410" s="71"/>
      <c r="P410" s="74"/>
      <c r="Q410" s="71"/>
      <c r="R410" s="71"/>
      <c r="S410" s="71"/>
      <c r="T410" s="71"/>
    </row>
    <row r="411" spans="1:20" x14ac:dyDescent="0.25">
      <c r="A411" s="72" t="e">
        <f>INDEX('Scheme master'!A:A,MATCH(B411&amp;C411,'Scheme master'!B:B,0),0)</f>
        <v>#N/A</v>
      </c>
      <c r="B411" s="67"/>
      <c r="C411" s="67"/>
      <c r="D411" s="67"/>
      <c r="E411" s="73"/>
      <c r="F411" s="69"/>
      <c r="G411" s="70"/>
      <c r="H411" s="71"/>
      <c r="I411" s="71"/>
      <c r="J411" s="71"/>
      <c r="K411" s="71"/>
      <c r="L411" s="71"/>
      <c r="M411" s="71"/>
      <c r="N411" s="71"/>
      <c r="O411" s="71"/>
      <c r="P411" s="74"/>
      <c r="Q411" s="71"/>
      <c r="R411" s="71"/>
      <c r="S411" s="71"/>
      <c r="T411" s="71"/>
    </row>
    <row r="412" spans="1:20" x14ac:dyDescent="0.25">
      <c r="A412" s="72" t="e">
        <f>INDEX('Scheme master'!A:A,MATCH(B412&amp;C412,'Scheme master'!B:B,0),0)</f>
        <v>#N/A</v>
      </c>
      <c r="B412" s="67"/>
      <c r="C412" s="67"/>
      <c r="D412" s="67"/>
      <c r="E412" s="73"/>
      <c r="F412" s="69"/>
      <c r="G412" s="70"/>
      <c r="H412" s="71"/>
      <c r="I412" s="71"/>
      <c r="J412" s="71"/>
      <c r="K412" s="71"/>
      <c r="L412" s="71"/>
      <c r="M412" s="71"/>
      <c r="N412" s="71"/>
      <c r="O412" s="71"/>
      <c r="P412" s="74"/>
      <c r="Q412" s="71"/>
      <c r="R412" s="71"/>
      <c r="S412" s="71"/>
      <c r="T412" s="71"/>
    </row>
    <row r="413" spans="1:20" x14ac:dyDescent="0.25">
      <c r="A413" s="72" t="e">
        <f>INDEX('Scheme master'!A:A,MATCH(B413&amp;C413,'Scheme master'!B:B,0),0)</f>
        <v>#N/A</v>
      </c>
      <c r="B413" s="67"/>
      <c r="C413" s="67"/>
      <c r="D413" s="67"/>
      <c r="E413" s="73"/>
      <c r="F413" s="69"/>
      <c r="G413" s="70"/>
      <c r="H413" s="71"/>
      <c r="I413" s="71"/>
      <c r="J413" s="71"/>
      <c r="K413" s="71"/>
      <c r="L413" s="71"/>
      <c r="M413" s="71"/>
      <c r="N413" s="71"/>
      <c r="O413" s="71"/>
      <c r="P413" s="74"/>
      <c r="Q413" s="71"/>
      <c r="R413" s="71"/>
      <c r="S413" s="71"/>
      <c r="T413" s="71"/>
    </row>
    <row r="414" spans="1:20" x14ac:dyDescent="0.25">
      <c r="A414" s="72" t="e">
        <f>INDEX('Scheme master'!A:A,MATCH(B414&amp;C414,'Scheme master'!B:B,0),0)</f>
        <v>#N/A</v>
      </c>
      <c r="B414" s="67"/>
      <c r="C414" s="67"/>
      <c r="D414" s="67"/>
      <c r="E414" s="73"/>
      <c r="F414" s="69"/>
      <c r="G414" s="70"/>
      <c r="H414" s="71"/>
      <c r="I414" s="71"/>
      <c r="J414" s="71"/>
      <c r="K414" s="71"/>
      <c r="L414" s="71"/>
      <c r="M414" s="71"/>
      <c r="N414" s="71"/>
      <c r="O414" s="71"/>
      <c r="P414" s="74"/>
      <c r="Q414" s="71"/>
      <c r="R414" s="71"/>
      <c r="S414" s="71"/>
      <c r="T414" s="71"/>
    </row>
    <row r="415" spans="1:20" x14ac:dyDescent="0.25">
      <c r="A415" s="72" t="e">
        <f>INDEX('Scheme master'!A:A,MATCH(B415&amp;C415,'Scheme master'!B:B,0),0)</f>
        <v>#N/A</v>
      </c>
      <c r="B415" s="67"/>
      <c r="C415" s="67"/>
      <c r="D415" s="67"/>
      <c r="E415" s="73"/>
      <c r="F415" s="69"/>
      <c r="G415" s="70"/>
      <c r="H415" s="71"/>
      <c r="I415" s="71"/>
      <c r="J415" s="71"/>
      <c r="K415" s="71"/>
      <c r="L415" s="71"/>
      <c r="M415" s="71"/>
      <c r="N415" s="71"/>
      <c r="O415" s="71"/>
      <c r="P415" s="74"/>
      <c r="Q415" s="71"/>
      <c r="R415" s="71"/>
      <c r="S415" s="71"/>
      <c r="T415" s="71"/>
    </row>
    <row r="416" spans="1:20" x14ac:dyDescent="0.25">
      <c r="A416" s="72" t="e">
        <f>INDEX('Scheme master'!A:A,MATCH(B416&amp;C416,'Scheme master'!B:B,0),0)</f>
        <v>#N/A</v>
      </c>
      <c r="B416" s="67"/>
      <c r="C416" s="67"/>
      <c r="D416" s="67"/>
      <c r="E416" s="73"/>
      <c r="F416" s="69"/>
      <c r="G416" s="70"/>
      <c r="H416" s="71"/>
      <c r="I416" s="71"/>
      <c r="J416" s="71"/>
      <c r="K416" s="71"/>
      <c r="L416" s="71"/>
      <c r="M416" s="71"/>
      <c r="N416" s="71"/>
      <c r="O416" s="71"/>
      <c r="P416" s="74"/>
      <c r="Q416" s="71"/>
      <c r="R416" s="71"/>
      <c r="S416" s="71"/>
      <c r="T416" s="71"/>
    </row>
    <row r="417" spans="1:20" x14ac:dyDescent="0.25">
      <c r="A417" s="72" t="e">
        <f>INDEX('Scheme master'!A:A,MATCH(B417&amp;C417,'Scheme master'!B:B,0),0)</f>
        <v>#N/A</v>
      </c>
      <c r="B417" s="67"/>
      <c r="C417" s="67"/>
      <c r="D417" s="67"/>
      <c r="E417" s="73"/>
      <c r="F417" s="69"/>
      <c r="G417" s="70"/>
      <c r="H417" s="71"/>
      <c r="I417" s="71"/>
      <c r="J417" s="71"/>
      <c r="K417" s="71"/>
      <c r="L417" s="71"/>
      <c r="M417" s="71"/>
      <c r="N417" s="71"/>
      <c r="O417" s="71"/>
      <c r="P417" s="74"/>
      <c r="Q417" s="71"/>
      <c r="R417" s="71"/>
      <c r="S417" s="71"/>
      <c r="T417" s="71"/>
    </row>
    <row r="418" spans="1:20" x14ac:dyDescent="0.25">
      <c r="A418" s="72" t="e">
        <f>INDEX('Scheme master'!A:A,MATCH(B418&amp;C418,'Scheme master'!B:B,0),0)</f>
        <v>#N/A</v>
      </c>
      <c r="B418" s="67"/>
      <c r="C418" s="67"/>
      <c r="D418" s="67"/>
      <c r="E418" s="73"/>
      <c r="F418" s="69"/>
      <c r="G418" s="70"/>
      <c r="H418" s="71"/>
      <c r="I418" s="71"/>
      <c r="J418" s="71"/>
      <c r="K418" s="71"/>
      <c r="L418" s="71"/>
      <c r="M418" s="71"/>
      <c r="N418" s="71"/>
      <c r="O418" s="71"/>
      <c r="P418" s="74"/>
      <c r="Q418" s="71"/>
      <c r="R418" s="71"/>
      <c r="S418" s="71"/>
      <c r="T418" s="71"/>
    </row>
    <row r="419" spans="1:20" x14ac:dyDescent="0.25">
      <c r="A419" s="72" t="e">
        <f>INDEX('Scheme master'!A:A,MATCH(B419&amp;C419,'Scheme master'!B:B,0),0)</f>
        <v>#N/A</v>
      </c>
      <c r="B419" s="67"/>
      <c r="C419" s="67"/>
      <c r="D419" s="67"/>
      <c r="E419" s="73"/>
      <c r="F419" s="69"/>
      <c r="G419" s="70"/>
      <c r="H419" s="71"/>
      <c r="I419" s="71"/>
      <c r="J419" s="71"/>
      <c r="K419" s="71"/>
      <c r="L419" s="71"/>
      <c r="M419" s="71"/>
      <c r="N419" s="71"/>
      <c r="O419" s="71"/>
      <c r="P419" s="74"/>
      <c r="Q419" s="71"/>
      <c r="R419" s="71"/>
      <c r="S419" s="71"/>
      <c r="T419" s="71"/>
    </row>
    <row r="420" spans="1:20" x14ac:dyDescent="0.25">
      <c r="A420" s="72" t="e">
        <f>INDEX('Scheme master'!A:A,MATCH(B420&amp;C420,'Scheme master'!B:B,0),0)</f>
        <v>#N/A</v>
      </c>
      <c r="B420" s="67"/>
      <c r="C420" s="67"/>
      <c r="D420" s="67"/>
      <c r="E420" s="73"/>
      <c r="F420" s="69"/>
      <c r="G420" s="70"/>
      <c r="H420" s="71"/>
      <c r="I420" s="71"/>
      <c r="J420" s="71"/>
      <c r="K420" s="71"/>
      <c r="L420" s="71"/>
      <c r="M420" s="71"/>
      <c r="N420" s="71"/>
      <c r="O420" s="71"/>
      <c r="P420" s="74"/>
      <c r="Q420" s="71"/>
      <c r="R420" s="71"/>
      <c r="S420" s="71"/>
      <c r="T420" s="71"/>
    </row>
    <row r="421" spans="1:20" x14ac:dyDescent="0.25">
      <c r="A421" s="72" t="e">
        <f>INDEX('Scheme master'!A:A,MATCH(B421&amp;C421,'Scheme master'!B:B,0),0)</f>
        <v>#N/A</v>
      </c>
      <c r="B421" s="67"/>
      <c r="C421" s="67"/>
      <c r="D421" s="67"/>
      <c r="E421" s="73"/>
      <c r="F421" s="69"/>
      <c r="G421" s="70"/>
      <c r="H421" s="71"/>
      <c r="I421" s="71"/>
      <c r="J421" s="71"/>
      <c r="K421" s="71"/>
      <c r="L421" s="71"/>
      <c r="M421" s="71"/>
      <c r="N421" s="71"/>
      <c r="O421" s="71"/>
      <c r="P421" s="74"/>
      <c r="Q421" s="71"/>
      <c r="R421" s="71"/>
      <c r="S421" s="71"/>
      <c r="T421" s="71"/>
    </row>
    <row r="422" spans="1:20" x14ac:dyDescent="0.25">
      <c r="A422" s="72" t="e">
        <f>INDEX('Scheme master'!A:A,MATCH(B422&amp;C422,'Scheme master'!B:B,0),0)</f>
        <v>#N/A</v>
      </c>
      <c r="B422" s="67"/>
      <c r="C422" s="67"/>
      <c r="D422" s="67"/>
      <c r="E422" s="73"/>
      <c r="F422" s="69"/>
      <c r="G422" s="70"/>
      <c r="H422" s="71"/>
      <c r="I422" s="71"/>
      <c r="J422" s="71"/>
      <c r="K422" s="71"/>
      <c r="L422" s="71"/>
      <c r="M422" s="71"/>
      <c r="N422" s="71"/>
      <c r="O422" s="71"/>
      <c r="P422" s="74"/>
      <c r="Q422" s="71"/>
      <c r="R422" s="71"/>
      <c r="S422" s="71"/>
      <c r="T422" s="71"/>
    </row>
    <row r="423" spans="1:20" x14ac:dyDescent="0.25">
      <c r="A423" s="72" t="e">
        <f>INDEX('Scheme master'!A:A,MATCH(B423&amp;C423,'Scheme master'!B:B,0),0)</f>
        <v>#N/A</v>
      </c>
      <c r="B423" s="67"/>
      <c r="C423" s="67"/>
      <c r="D423" s="67"/>
      <c r="E423" s="73"/>
      <c r="F423" s="69"/>
      <c r="G423" s="70"/>
      <c r="H423" s="71"/>
      <c r="I423" s="71"/>
      <c r="J423" s="71"/>
      <c r="K423" s="71"/>
      <c r="L423" s="71"/>
      <c r="M423" s="71"/>
      <c r="N423" s="71"/>
      <c r="O423" s="71"/>
      <c r="P423" s="74"/>
      <c r="Q423" s="71"/>
      <c r="R423" s="71"/>
      <c r="S423" s="71"/>
      <c r="T423" s="71"/>
    </row>
    <row r="424" spans="1:20" x14ac:dyDescent="0.25">
      <c r="A424" s="72" t="e">
        <f>INDEX('Scheme master'!A:A,MATCH(B424&amp;C424,'Scheme master'!B:B,0),0)</f>
        <v>#N/A</v>
      </c>
      <c r="B424" s="67"/>
      <c r="C424" s="67"/>
      <c r="D424" s="67"/>
      <c r="E424" s="73"/>
      <c r="F424" s="69"/>
      <c r="G424" s="70"/>
      <c r="H424" s="71"/>
      <c r="I424" s="71"/>
      <c r="J424" s="71"/>
      <c r="K424" s="71"/>
      <c r="L424" s="71"/>
      <c r="M424" s="71"/>
      <c r="N424" s="71"/>
      <c r="O424" s="71"/>
      <c r="P424" s="74"/>
      <c r="Q424" s="71"/>
      <c r="R424" s="71"/>
      <c r="S424" s="71"/>
      <c r="T424" s="71"/>
    </row>
    <row r="425" spans="1:20" x14ac:dyDescent="0.25">
      <c r="A425" s="72" t="e">
        <f>INDEX('Scheme master'!A:A,MATCH(B425&amp;C425,'Scheme master'!B:B,0),0)</f>
        <v>#N/A</v>
      </c>
      <c r="B425" s="67"/>
      <c r="C425" s="67"/>
      <c r="D425" s="67"/>
      <c r="E425" s="73"/>
      <c r="F425" s="69"/>
      <c r="G425" s="70"/>
      <c r="H425" s="71"/>
      <c r="I425" s="71"/>
      <c r="J425" s="71"/>
      <c r="K425" s="71"/>
      <c r="L425" s="71"/>
      <c r="M425" s="71"/>
      <c r="N425" s="71"/>
      <c r="O425" s="71"/>
      <c r="P425" s="74"/>
      <c r="Q425" s="71"/>
      <c r="R425" s="71"/>
      <c r="S425" s="71"/>
      <c r="T425" s="71"/>
    </row>
    <row r="426" spans="1:20" x14ac:dyDescent="0.25">
      <c r="A426" s="72" t="e">
        <f>INDEX('Scheme master'!A:A,MATCH(B426&amp;C426,'Scheme master'!B:B,0),0)</f>
        <v>#N/A</v>
      </c>
      <c r="B426" s="67"/>
      <c r="C426" s="67"/>
      <c r="D426" s="67"/>
      <c r="E426" s="73"/>
      <c r="F426" s="69"/>
      <c r="G426" s="70"/>
      <c r="H426" s="71"/>
      <c r="I426" s="71"/>
      <c r="J426" s="71"/>
      <c r="K426" s="71"/>
      <c r="L426" s="71"/>
      <c r="M426" s="71"/>
      <c r="N426" s="71"/>
      <c r="O426" s="71"/>
      <c r="P426" s="74"/>
      <c r="Q426" s="71"/>
      <c r="R426" s="71"/>
      <c r="S426" s="71"/>
      <c r="T426" s="71"/>
    </row>
    <row r="427" spans="1:20" x14ac:dyDescent="0.25">
      <c r="A427" s="72" t="e">
        <f>INDEX('Scheme master'!A:A,MATCH(B427&amp;C427,'Scheme master'!B:B,0),0)</f>
        <v>#N/A</v>
      </c>
      <c r="B427" s="67"/>
      <c r="C427" s="67"/>
      <c r="D427" s="67"/>
      <c r="E427" s="73"/>
      <c r="F427" s="69"/>
      <c r="G427" s="70"/>
      <c r="H427" s="71"/>
      <c r="I427" s="71"/>
      <c r="J427" s="71"/>
      <c r="K427" s="71"/>
      <c r="L427" s="71"/>
      <c r="M427" s="71"/>
      <c r="N427" s="71"/>
      <c r="O427" s="71"/>
      <c r="P427" s="74"/>
      <c r="Q427" s="71"/>
      <c r="R427" s="71"/>
      <c r="S427" s="71"/>
      <c r="T427" s="71"/>
    </row>
    <row r="428" spans="1:20" x14ac:dyDescent="0.25">
      <c r="A428" s="72" t="e">
        <f>INDEX('Scheme master'!A:A,MATCH(B428&amp;C428,'Scheme master'!B:B,0),0)</f>
        <v>#N/A</v>
      </c>
      <c r="B428" s="67"/>
      <c r="C428" s="67"/>
      <c r="D428" s="67"/>
      <c r="E428" s="73"/>
      <c r="F428" s="69"/>
      <c r="G428" s="70"/>
      <c r="H428" s="71"/>
      <c r="I428" s="71"/>
      <c r="J428" s="71"/>
      <c r="K428" s="71"/>
      <c r="L428" s="71"/>
      <c r="M428" s="71"/>
      <c r="N428" s="71"/>
      <c r="O428" s="71"/>
      <c r="P428" s="74"/>
      <c r="Q428" s="71"/>
      <c r="R428" s="71"/>
      <c r="S428" s="71"/>
      <c r="T428" s="71"/>
    </row>
    <row r="429" spans="1:20" x14ac:dyDescent="0.25">
      <c r="A429" s="72" t="e">
        <f>INDEX('Scheme master'!A:A,MATCH(B429&amp;C429,'Scheme master'!B:B,0),0)</f>
        <v>#N/A</v>
      </c>
      <c r="B429" s="67"/>
      <c r="C429" s="67"/>
      <c r="D429" s="67"/>
      <c r="E429" s="73"/>
      <c r="F429" s="69"/>
      <c r="G429" s="70"/>
      <c r="H429" s="71"/>
      <c r="I429" s="71"/>
      <c r="J429" s="71"/>
      <c r="K429" s="71"/>
      <c r="L429" s="71"/>
      <c r="M429" s="71"/>
      <c r="N429" s="71"/>
      <c r="O429" s="71"/>
      <c r="P429" s="74"/>
      <c r="Q429" s="71"/>
      <c r="R429" s="71"/>
      <c r="S429" s="71"/>
      <c r="T429" s="71"/>
    </row>
    <row r="430" spans="1:20" x14ac:dyDescent="0.25">
      <c r="A430" s="72" t="e">
        <f>INDEX('Scheme master'!A:A,MATCH(B430&amp;C430,'Scheme master'!B:B,0),0)</f>
        <v>#N/A</v>
      </c>
      <c r="B430" s="67"/>
      <c r="C430" s="67"/>
      <c r="D430" s="67"/>
      <c r="E430" s="73"/>
      <c r="F430" s="69"/>
      <c r="G430" s="70"/>
      <c r="H430" s="71"/>
      <c r="I430" s="71"/>
      <c r="J430" s="71"/>
      <c r="K430" s="71"/>
      <c r="L430" s="71"/>
      <c r="M430" s="71"/>
      <c r="N430" s="71"/>
      <c r="O430" s="71"/>
      <c r="P430" s="74"/>
      <c r="Q430" s="71"/>
      <c r="R430" s="71"/>
      <c r="S430" s="71"/>
      <c r="T430" s="71"/>
    </row>
    <row r="431" spans="1:20" x14ac:dyDescent="0.25">
      <c r="A431" s="72" t="e">
        <f>INDEX('Scheme master'!A:A,MATCH(B431&amp;C431,'Scheme master'!B:B,0),0)</f>
        <v>#N/A</v>
      </c>
      <c r="B431" s="67"/>
      <c r="C431" s="67"/>
      <c r="D431" s="67"/>
      <c r="E431" s="73"/>
      <c r="F431" s="69"/>
      <c r="G431" s="70"/>
      <c r="H431" s="71"/>
      <c r="I431" s="71"/>
      <c r="J431" s="71"/>
      <c r="K431" s="71"/>
      <c r="L431" s="71"/>
      <c r="M431" s="71"/>
      <c r="N431" s="71"/>
      <c r="O431" s="71"/>
      <c r="P431" s="74"/>
      <c r="Q431" s="71"/>
      <c r="R431" s="71"/>
      <c r="S431" s="71"/>
      <c r="T431" s="71"/>
    </row>
    <row r="432" spans="1:20" x14ac:dyDescent="0.25">
      <c r="A432" s="72" t="e">
        <f>INDEX('Scheme master'!A:A,MATCH(B432&amp;C432,'Scheme master'!B:B,0),0)</f>
        <v>#N/A</v>
      </c>
      <c r="B432" s="67"/>
      <c r="C432" s="67"/>
      <c r="D432" s="67"/>
      <c r="E432" s="73"/>
      <c r="F432" s="69"/>
      <c r="G432" s="70"/>
      <c r="H432" s="71"/>
      <c r="I432" s="71"/>
      <c r="J432" s="71"/>
      <c r="K432" s="71"/>
      <c r="L432" s="71"/>
      <c r="M432" s="71"/>
      <c r="N432" s="71"/>
      <c r="O432" s="71"/>
      <c r="P432" s="74"/>
      <c r="Q432" s="71"/>
      <c r="R432" s="71"/>
      <c r="S432" s="71"/>
      <c r="T432" s="71"/>
    </row>
    <row r="433" spans="1:20" x14ac:dyDescent="0.25">
      <c r="A433" s="72" t="e">
        <f>INDEX('Scheme master'!A:A,MATCH(B433&amp;C433,'Scheme master'!B:B,0),0)</f>
        <v>#N/A</v>
      </c>
      <c r="B433" s="67"/>
      <c r="C433" s="67"/>
      <c r="D433" s="67"/>
      <c r="E433" s="73"/>
      <c r="F433" s="69"/>
      <c r="G433" s="70"/>
      <c r="H433" s="71"/>
      <c r="I433" s="71"/>
      <c r="J433" s="71"/>
      <c r="K433" s="71"/>
      <c r="L433" s="71"/>
      <c r="M433" s="71"/>
      <c r="N433" s="71"/>
      <c r="O433" s="71"/>
      <c r="P433" s="74"/>
      <c r="Q433" s="71"/>
      <c r="R433" s="71"/>
      <c r="S433" s="71"/>
      <c r="T433" s="71"/>
    </row>
    <row r="434" spans="1:20" x14ac:dyDescent="0.25">
      <c r="A434" s="72" t="e">
        <f>INDEX('Scheme master'!A:A,MATCH(B434&amp;C434,'Scheme master'!B:B,0),0)</f>
        <v>#N/A</v>
      </c>
      <c r="B434" s="67"/>
      <c r="C434" s="67"/>
      <c r="D434" s="67"/>
      <c r="E434" s="73"/>
      <c r="F434" s="69"/>
      <c r="G434" s="70"/>
      <c r="H434" s="71"/>
      <c r="I434" s="71"/>
      <c r="J434" s="71"/>
      <c r="K434" s="71"/>
      <c r="L434" s="71"/>
      <c r="M434" s="71"/>
      <c r="N434" s="71"/>
      <c r="O434" s="71"/>
      <c r="P434" s="74"/>
      <c r="Q434" s="71"/>
      <c r="R434" s="71"/>
      <c r="S434" s="71"/>
      <c r="T434" s="71"/>
    </row>
    <row r="435" spans="1:20" x14ac:dyDescent="0.25">
      <c r="A435" s="72" t="e">
        <f>INDEX('Scheme master'!A:A,MATCH(B435&amp;C435,'Scheme master'!B:B,0),0)</f>
        <v>#N/A</v>
      </c>
      <c r="B435" s="67"/>
      <c r="C435" s="67"/>
      <c r="D435" s="67"/>
      <c r="E435" s="73"/>
      <c r="F435" s="69"/>
      <c r="G435" s="70"/>
      <c r="H435" s="71"/>
      <c r="I435" s="71"/>
      <c r="J435" s="71"/>
      <c r="K435" s="71"/>
      <c r="L435" s="71"/>
      <c r="M435" s="71"/>
      <c r="N435" s="71"/>
      <c r="O435" s="71"/>
      <c r="P435" s="74"/>
      <c r="Q435" s="71"/>
      <c r="R435" s="71"/>
      <c r="S435" s="71"/>
      <c r="T435" s="71"/>
    </row>
    <row r="436" spans="1:20" x14ac:dyDescent="0.25">
      <c r="A436" s="72" t="e">
        <f>INDEX('Scheme master'!A:A,MATCH(B436&amp;C436,'Scheme master'!B:B,0),0)</f>
        <v>#N/A</v>
      </c>
      <c r="B436" s="67"/>
      <c r="C436" s="67"/>
      <c r="D436" s="67"/>
      <c r="E436" s="73"/>
      <c r="F436" s="69"/>
      <c r="G436" s="70"/>
      <c r="H436" s="71"/>
      <c r="I436" s="71"/>
      <c r="J436" s="71"/>
      <c r="K436" s="71"/>
      <c r="L436" s="71"/>
      <c r="M436" s="71"/>
      <c r="N436" s="71"/>
      <c r="O436" s="71"/>
      <c r="P436" s="74"/>
      <c r="Q436" s="71"/>
      <c r="R436" s="71"/>
      <c r="S436" s="71"/>
      <c r="T436" s="71"/>
    </row>
    <row r="437" spans="1:20" x14ac:dyDescent="0.25">
      <c r="A437" s="72" t="e">
        <f>INDEX('Scheme master'!A:A,MATCH(B437&amp;C437,'Scheme master'!B:B,0),0)</f>
        <v>#N/A</v>
      </c>
      <c r="B437" s="67"/>
      <c r="C437" s="67"/>
      <c r="D437" s="67"/>
      <c r="E437" s="73"/>
      <c r="F437" s="69"/>
      <c r="G437" s="70"/>
      <c r="H437" s="71"/>
      <c r="I437" s="71"/>
      <c r="J437" s="71"/>
      <c r="K437" s="71"/>
      <c r="L437" s="71"/>
      <c r="M437" s="71"/>
      <c r="N437" s="71"/>
      <c r="O437" s="71"/>
      <c r="P437" s="74"/>
      <c r="Q437" s="71"/>
      <c r="R437" s="71"/>
      <c r="S437" s="71"/>
      <c r="T437" s="71"/>
    </row>
    <row r="438" spans="1:20" x14ac:dyDescent="0.25">
      <c r="A438" s="72" t="e">
        <f>INDEX('Scheme master'!A:A,MATCH(B438&amp;C438,'Scheme master'!B:B,0),0)</f>
        <v>#N/A</v>
      </c>
      <c r="B438" s="67"/>
      <c r="C438" s="67"/>
      <c r="D438" s="67"/>
      <c r="E438" s="73"/>
      <c r="F438" s="69"/>
      <c r="G438" s="70"/>
      <c r="H438" s="71"/>
      <c r="I438" s="71"/>
      <c r="J438" s="71"/>
      <c r="K438" s="71"/>
      <c r="L438" s="71"/>
      <c r="M438" s="71"/>
      <c r="N438" s="71"/>
      <c r="O438" s="71"/>
      <c r="P438" s="74"/>
      <c r="Q438" s="71"/>
      <c r="R438" s="71"/>
      <c r="S438" s="71"/>
      <c r="T438" s="71"/>
    </row>
    <row r="439" spans="1:20" x14ac:dyDescent="0.25">
      <c r="A439" s="72" t="e">
        <f>INDEX('Scheme master'!A:A,MATCH(B439&amp;C439,'Scheme master'!B:B,0),0)</f>
        <v>#N/A</v>
      </c>
      <c r="B439" s="67"/>
      <c r="C439" s="67"/>
      <c r="D439" s="67"/>
      <c r="E439" s="73"/>
      <c r="F439" s="69"/>
      <c r="G439" s="70"/>
      <c r="H439" s="71"/>
      <c r="I439" s="71"/>
      <c r="J439" s="71"/>
      <c r="K439" s="71"/>
      <c r="L439" s="71"/>
      <c r="M439" s="71"/>
      <c r="N439" s="71"/>
      <c r="O439" s="71"/>
      <c r="P439" s="74"/>
      <c r="Q439" s="71"/>
      <c r="R439" s="71"/>
      <c r="S439" s="71"/>
      <c r="T439" s="71"/>
    </row>
  </sheetData>
  <pageMargins left="0.7" right="0.7" top="0.75" bottom="0.75" header="0.3" footer="0.3"/>
  <pageSetup orientation="portrait" r:id="rId1"/>
  <headerFooter>
    <oddHeader>&amp;L&amp;"Arial"&amp;9&amp;K0078D7INTERNAL&amp;1#</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676"/>
  <sheetViews>
    <sheetView workbookViewId="0">
      <pane ySplit="5" topLeftCell="A6" activePane="bottomLeft" state="frozen"/>
      <selection activeCell="A6" sqref="A6"/>
      <selection pane="bottomLeft" activeCell="A6" sqref="A6"/>
    </sheetView>
  </sheetViews>
  <sheetFormatPr defaultColWidth="8.7109375" defaultRowHeight="12.75" x14ac:dyDescent="0.2"/>
  <cols>
    <col min="1" max="4" width="10.7109375" style="75" customWidth="1"/>
    <col min="5" max="5" width="15.85546875" style="48" bestFit="1" customWidth="1"/>
    <col min="6" max="6" width="11.5703125" style="48" bestFit="1" customWidth="1"/>
    <col min="7" max="7" width="35.140625" style="48" bestFit="1" customWidth="1"/>
    <col min="8" max="8" width="28.5703125" style="48" bestFit="1" customWidth="1"/>
    <col min="9" max="9" width="14" style="48" bestFit="1" customWidth="1"/>
    <col min="10" max="10" width="16.5703125" style="48" bestFit="1" customWidth="1"/>
    <col min="11" max="11" width="18" style="48" bestFit="1" customWidth="1"/>
    <col min="12" max="12" width="22.7109375" style="48" bestFit="1" customWidth="1"/>
    <col min="13" max="13" width="26.140625" style="49" bestFit="1" customWidth="1"/>
    <col min="14" max="14" width="25" style="49" bestFit="1" customWidth="1"/>
    <col min="15" max="15" width="24" style="49" bestFit="1" customWidth="1"/>
    <col min="16" max="16" width="23" style="49" bestFit="1" customWidth="1"/>
    <col min="17" max="17" width="29" style="48" bestFit="1" customWidth="1"/>
    <col min="18" max="18" width="28" style="48" bestFit="1" customWidth="1"/>
    <col min="19" max="19" width="27" style="50" bestFit="1" customWidth="1"/>
    <col min="20" max="20" width="26" style="50" bestFit="1" customWidth="1"/>
    <col min="21" max="21" width="15.28515625" style="50" bestFit="1" customWidth="1"/>
    <col min="22" max="16384" width="8.7109375" style="68"/>
  </cols>
  <sheetData>
    <row r="1" spans="1:21" ht="15" x14ac:dyDescent="0.25">
      <c r="E1" s="235" t="s">
        <v>587</v>
      </c>
      <c r="F1" s="236"/>
      <c r="G1" s="236"/>
      <c r="H1" s="236"/>
      <c r="I1" s="199"/>
      <c r="J1" s="199"/>
      <c r="K1" s="199"/>
      <c r="L1" s="199"/>
      <c r="M1" s="46"/>
      <c r="N1" s="46"/>
      <c r="O1" s="46"/>
      <c r="P1" s="46"/>
      <c r="Q1" s="199"/>
      <c r="R1" s="199"/>
      <c r="S1" s="47"/>
      <c r="T1" s="47"/>
      <c r="U1" s="47"/>
    </row>
    <row r="3" spans="1:21" ht="15" x14ac:dyDescent="0.25">
      <c r="E3" s="235" t="s">
        <v>1722</v>
      </c>
      <c r="F3" s="236"/>
      <c r="G3" s="236"/>
      <c r="H3" s="236"/>
      <c r="I3" s="236"/>
      <c r="J3" s="236"/>
      <c r="K3" s="236"/>
      <c r="L3" s="236"/>
      <c r="M3" s="236"/>
      <c r="N3" s="236"/>
      <c r="O3" s="46"/>
      <c r="P3" s="46"/>
      <c r="Q3" s="199"/>
      <c r="R3" s="199"/>
      <c r="S3" s="47"/>
      <c r="T3" s="47"/>
      <c r="U3" s="47"/>
    </row>
    <row r="5" spans="1:21" x14ac:dyDescent="0.2">
      <c r="A5" s="66" t="s">
        <v>48</v>
      </c>
      <c r="B5" s="66" t="s">
        <v>624</v>
      </c>
      <c r="C5" s="66" t="s">
        <v>585</v>
      </c>
      <c r="D5" s="66" t="s">
        <v>586</v>
      </c>
      <c r="E5" s="4" t="s">
        <v>588</v>
      </c>
      <c r="F5" s="4" t="s">
        <v>589</v>
      </c>
      <c r="G5" s="4" t="s">
        <v>590</v>
      </c>
      <c r="H5" s="4" t="s">
        <v>591</v>
      </c>
      <c r="I5" s="4" t="s">
        <v>592</v>
      </c>
      <c r="J5" s="4" t="s">
        <v>593</v>
      </c>
      <c r="K5" s="4" t="s">
        <v>594</v>
      </c>
      <c r="L5" s="4" t="s">
        <v>595</v>
      </c>
      <c r="M5" s="51" t="s">
        <v>596</v>
      </c>
      <c r="N5" s="51" t="s">
        <v>597</v>
      </c>
      <c r="O5" s="51" t="s">
        <v>598</v>
      </c>
      <c r="P5" s="51" t="s">
        <v>599</v>
      </c>
      <c r="Q5" s="4" t="s">
        <v>600</v>
      </c>
      <c r="R5" s="4" t="s">
        <v>601</v>
      </c>
      <c r="S5" s="52" t="s">
        <v>602</v>
      </c>
      <c r="T5" s="52" t="s">
        <v>603</v>
      </c>
      <c r="U5" s="52" t="s">
        <v>604</v>
      </c>
    </row>
    <row r="6" spans="1:21" x14ac:dyDescent="0.2">
      <c r="A6" s="75" t="str">
        <f>INDEX('Scheme master'!D:D,MATCH(E6&amp;F6,'Scheme master'!H:H,0),0)</f>
        <v>LDSAPF</v>
      </c>
      <c r="B6" s="75" t="str">
        <f>A6&amp;VLOOKUP(E6&amp;F6,'Scheme master'!H:M,6,0)</f>
        <v>LDSAPFRDD</v>
      </c>
      <c r="C6" s="83">
        <f>K6</f>
        <v>1.82E-3</v>
      </c>
      <c r="D6" s="83">
        <f>L6</f>
        <v>1.82E-3</v>
      </c>
      <c r="E6" s="53" t="s">
        <v>616</v>
      </c>
      <c r="F6" s="53" t="s">
        <v>25</v>
      </c>
      <c r="G6" s="53" t="s">
        <v>225</v>
      </c>
      <c r="H6" s="53" t="s">
        <v>1645</v>
      </c>
      <c r="I6" s="54">
        <v>44292</v>
      </c>
      <c r="J6" s="54">
        <v>44292</v>
      </c>
      <c r="K6" s="53">
        <v>1.82E-3</v>
      </c>
      <c r="L6" s="53">
        <v>1.82E-3</v>
      </c>
      <c r="M6" s="55"/>
      <c r="N6" s="55"/>
      <c r="O6" s="55">
        <v>3441.0729999999999</v>
      </c>
      <c r="P6" s="55">
        <v>317.92899999999997</v>
      </c>
      <c r="Q6" s="53"/>
      <c r="R6" s="53"/>
      <c r="S6" s="56">
        <v>39988.519999999997</v>
      </c>
      <c r="T6" s="56">
        <v>3689.34</v>
      </c>
      <c r="U6" s="56">
        <v>43677.86</v>
      </c>
    </row>
    <row r="7" spans="1:21" x14ac:dyDescent="0.2">
      <c r="A7" s="75" t="str">
        <f>INDEX('Scheme master'!D:D,MATCH(E7&amp;F7,'Scheme master'!H:H,0),0)</f>
        <v>LLIQDF</v>
      </c>
      <c r="B7" s="75" t="str">
        <f>A7&amp;VLOOKUP(E7&amp;F7,'Scheme master'!H:M,6,0)</f>
        <v>LLIQDFRDD</v>
      </c>
      <c r="C7" s="83">
        <f t="shared" ref="C7:C70" si="0">K7</f>
        <v>8.5000000000000006E-2</v>
      </c>
      <c r="D7" s="83">
        <f t="shared" ref="D7:D70" si="1">L7</f>
        <v>8.5000000000000006E-2</v>
      </c>
      <c r="E7" s="53" t="s">
        <v>612</v>
      </c>
      <c r="F7" s="53" t="s">
        <v>606</v>
      </c>
      <c r="G7" s="53" t="s">
        <v>507</v>
      </c>
      <c r="H7" s="53" t="s">
        <v>1647</v>
      </c>
      <c r="I7" s="54">
        <v>44304</v>
      </c>
      <c r="J7" s="54">
        <v>44304</v>
      </c>
      <c r="K7" s="53">
        <v>8.5000000000000006E-2</v>
      </c>
      <c r="L7" s="53">
        <v>8.5000000000000006E-2</v>
      </c>
      <c r="M7" s="55">
        <v>4603.78</v>
      </c>
      <c r="N7" s="55">
        <v>0.17199999999999999</v>
      </c>
      <c r="O7" s="55">
        <v>5.5350000000000001</v>
      </c>
      <c r="P7" s="55">
        <v>15.294</v>
      </c>
      <c r="Q7" s="53">
        <v>391.34</v>
      </c>
      <c r="R7" s="53">
        <v>0.01</v>
      </c>
      <c r="S7" s="56">
        <v>6158.12</v>
      </c>
      <c r="T7" s="56">
        <v>16989.61</v>
      </c>
      <c r="U7" s="56">
        <v>23539.08</v>
      </c>
    </row>
    <row r="8" spans="1:21" x14ac:dyDescent="0.2">
      <c r="A8" s="75" t="str">
        <f>INDEX('Scheme master'!D:D,MATCH(E8&amp;F8,'Scheme master'!H:H,0),0)</f>
        <v>LDONTF</v>
      </c>
      <c r="B8" s="75" t="str">
        <f>A8&amp;VLOOKUP(E8&amp;F8,'Scheme master'!H:M,6,0)</f>
        <v>LDONTFRDD</v>
      </c>
      <c r="C8" s="83">
        <f t="shared" si="0"/>
        <v>0.4</v>
      </c>
      <c r="D8" s="83">
        <f t="shared" si="1"/>
        <v>0.4</v>
      </c>
      <c r="E8" s="53" t="s">
        <v>1015</v>
      </c>
      <c r="F8" s="53" t="s">
        <v>25</v>
      </c>
      <c r="G8" s="53" t="s">
        <v>996</v>
      </c>
      <c r="H8" s="53" t="s">
        <v>1645</v>
      </c>
      <c r="I8" s="54">
        <v>44314</v>
      </c>
      <c r="J8" s="54">
        <v>44314</v>
      </c>
      <c r="K8" s="53">
        <v>0.4</v>
      </c>
      <c r="L8" s="53">
        <v>0.4</v>
      </c>
      <c r="M8" s="55"/>
      <c r="N8" s="55"/>
      <c r="O8" s="55">
        <v>4.0000000000000001E-3</v>
      </c>
      <c r="P8" s="55"/>
      <c r="Q8" s="53"/>
      <c r="R8" s="53"/>
      <c r="S8" s="56">
        <v>4.22</v>
      </c>
      <c r="T8" s="56"/>
      <c r="U8" s="56">
        <v>4.22</v>
      </c>
    </row>
    <row r="9" spans="1:21" x14ac:dyDescent="0.2">
      <c r="A9" s="75" t="str">
        <f>INDEX('Scheme master'!D:D,MATCH(E9&amp;F9,'Scheme master'!H:H,0),0)</f>
        <v>LDINPF</v>
      </c>
      <c r="B9" s="75" t="str">
        <f>A9&amp;VLOOKUP(E9&amp;F9,'Scheme master'!H:M,6,0)</f>
        <v>LDINPFDDW</v>
      </c>
      <c r="C9" s="83">
        <f t="shared" si="0"/>
        <v>1.4999999999999999E-2</v>
      </c>
      <c r="D9" s="83">
        <f t="shared" si="1"/>
        <v>1.4999999999999999E-2</v>
      </c>
      <c r="E9" s="53" t="s">
        <v>613</v>
      </c>
      <c r="F9" s="53" t="s">
        <v>609</v>
      </c>
      <c r="G9" s="53" t="s">
        <v>614</v>
      </c>
      <c r="H9" s="53" t="s">
        <v>1646</v>
      </c>
      <c r="I9" s="54">
        <v>44320</v>
      </c>
      <c r="J9" s="54">
        <v>44320</v>
      </c>
      <c r="K9" s="53">
        <v>1.4999999999999999E-2</v>
      </c>
      <c r="L9" s="53">
        <v>1.4999999999999999E-2</v>
      </c>
      <c r="M9" s="55"/>
      <c r="N9" s="55"/>
      <c r="O9" s="55">
        <v>31.183</v>
      </c>
      <c r="P9" s="55"/>
      <c r="Q9" s="53"/>
      <c r="R9" s="53"/>
      <c r="S9" s="56">
        <v>311.99</v>
      </c>
      <c r="T9" s="56"/>
      <c r="U9" s="56">
        <v>311.99</v>
      </c>
    </row>
    <row r="10" spans="1:21" x14ac:dyDescent="0.2">
      <c r="A10" s="75" t="str">
        <f>INDEX('Scheme master'!D:D,MATCH(E10&amp;F10,'Scheme master'!H:H,0),0)</f>
        <v>LLIQDF</v>
      </c>
      <c r="B10" s="75" t="str">
        <f>A10&amp;VLOOKUP(E10&amp;F10,'Scheme master'!H:M,6,0)</f>
        <v>LLIQDFDDD</v>
      </c>
      <c r="C10" s="83">
        <f t="shared" si="0"/>
        <v>9.4299999999999995E-2</v>
      </c>
      <c r="D10" s="83">
        <f t="shared" si="1"/>
        <v>9.4299999999999995E-2</v>
      </c>
      <c r="E10" s="53" t="s">
        <v>612</v>
      </c>
      <c r="F10" s="53" t="s">
        <v>605</v>
      </c>
      <c r="G10" s="53" t="s">
        <v>507</v>
      </c>
      <c r="H10" s="53" t="s">
        <v>1642</v>
      </c>
      <c r="I10" s="54">
        <v>44329</v>
      </c>
      <c r="J10" s="54">
        <v>44329</v>
      </c>
      <c r="K10" s="53">
        <v>9.4299999999999995E-2</v>
      </c>
      <c r="L10" s="53">
        <v>9.4299999999999995E-2</v>
      </c>
      <c r="M10" s="55">
        <v>21.465</v>
      </c>
      <c r="N10" s="55"/>
      <c r="O10" s="55">
        <v>6.6029999999999998</v>
      </c>
      <c r="P10" s="55">
        <v>36.554000000000002</v>
      </c>
      <c r="Q10" s="53">
        <v>2.0299999999999998</v>
      </c>
      <c r="R10" s="53"/>
      <c r="S10" s="56">
        <v>7425.33</v>
      </c>
      <c r="T10" s="56">
        <v>41150.870000000003</v>
      </c>
      <c r="U10" s="56">
        <v>48578.23</v>
      </c>
    </row>
    <row r="11" spans="1:21" x14ac:dyDescent="0.2">
      <c r="A11" s="75" t="str">
        <f>INDEX('Scheme master'!D:D,MATCH(E11&amp;F11,'Scheme master'!H:H,0),0)</f>
        <v>LDONTF</v>
      </c>
      <c r="B11" s="75" t="str">
        <f>A11&amp;VLOOKUP(E11&amp;F11,'Scheme master'!H:M,6,0)</f>
        <v>LDONTFDDD</v>
      </c>
      <c r="C11" s="83">
        <f t="shared" si="0"/>
        <v>0.81</v>
      </c>
      <c r="D11" s="83">
        <f t="shared" si="1"/>
        <v>0.81</v>
      </c>
      <c r="E11" s="53" t="s">
        <v>1015</v>
      </c>
      <c r="F11" s="53" t="s">
        <v>605</v>
      </c>
      <c r="G11" s="53" t="s">
        <v>996</v>
      </c>
      <c r="H11" s="53" t="s">
        <v>1643</v>
      </c>
      <c r="I11" s="54">
        <v>44347</v>
      </c>
      <c r="J11" s="54">
        <v>44347</v>
      </c>
      <c r="K11" s="53">
        <v>0.81</v>
      </c>
      <c r="L11" s="53">
        <v>0.81</v>
      </c>
      <c r="M11" s="55"/>
      <c r="N11" s="55"/>
      <c r="O11" s="55">
        <v>1.7000000000000001E-2</v>
      </c>
      <c r="P11" s="55"/>
      <c r="Q11" s="53"/>
      <c r="R11" s="53"/>
      <c r="S11" s="56">
        <v>17.43</v>
      </c>
      <c r="T11" s="56"/>
      <c r="U11" s="56">
        <v>17.43</v>
      </c>
    </row>
    <row r="12" spans="1:21" x14ac:dyDescent="0.2">
      <c r="A12" s="75" t="str">
        <f>INDEX('Scheme master'!D:D,MATCH(E12&amp;F12,'Scheme master'!H:H,0),0)</f>
        <v>LLIQDF</v>
      </c>
      <c r="B12" s="75" t="str">
        <f>A12&amp;VLOOKUP(E12&amp;F12,'Scheme master'!H:M,6,0)</f>
        <v>LLIQDFRDD</v>
      </c>
      <c r="C12" s="83">
        <f t="shared" si="0"/>
        <v>8.4269620000000003E-2</v>
      </c>
      <c r="D12" s="83">
        <f t="shared" si="1"/>
        <v>8.4269620000000003E-2</v>
      </c>
      <c r="E12" s="53" t="s">
        <v>612</v>
      </c>
      <c r="F12" s="53" t="s">
        <v>606</v>
      </c>
      <c r="G12" s="53" t="s">
        <v>507</v>
      </c>
      <c r="H12" s="53" t="s">
        <v>1647</v>
      </c>
      <c r="I12" s="54">
        <v>44457</v>
      </c>
      <c r="J12" s="54">
        <v>44457</v>
      </c>
      <c r="K12" s="53">
        <v>8.4269620000000003E-2</v>
      </c>
      <c r="L12" s="53">
        <v>8.4269620000000003E-2</v>
      </c>
      <c r="M12" s="55">
        <v>4639.6750000000002</v>
      </c>
      <c r="N12" s="55">
        <v>0.17199999999999999</v>
      </c>
      <c r="O12" s="55">
        <v>5.3730000000000002</v>
      </c>
      <c r="P12" s="55">
        <v>30.087</v>
      </c>
      <c r="Q12" s="53">
        <v>390.98</v>
      </c>
      <c r="R12" s="53">
        <v>0.01</v>
      </c>
      <c r="S12" s="56">
        <v>5975.26</v>
      </c>
      <c r="T12" s="56">
        <v>33432.29</v>
      </c>
      <c r="U12" s="56">
        <v>39798.54</v>
      </c>
    </row>
    <row r="13" spans="1:21" x14ac:dyDescent="0.2">
      <c r="A13" s="75" t="str">
        <f>INDEX('Scheme master'!D:D,MATCH(E13&amp;F13,'Scheme master'!H:H,0),0)</f>
        <v>LLIQDF</v>
      </c>
      <c r="B13" s="75" t="str">
        <f>A13&amp;VLOOKUP(E13&amp;F13,'Scheme master'!H:M,6,0)</f>
        <v>LLIQDFDDD</v>
      </c>
      <c r="C13" s="83">
        <f t="shared" si="0"/>
        <v>9.2331029999999994E-2</v>
      </c>
      <c r="D13" s="83">
        <f t="shared" si="1"/>
        <v>9.2331029999999994E-2</v>
      </c>
      <c r="E13" s="53" t="s">
        <v>612</v>
      </c>
      <c r="F13" s="53" t="s">
        <v>605</v>
      </c>
      <c r="G13" s="53" t="s">
        <v>507</v>
      </c>
      <c r="H13" s="53" t="s">
        <v>1642</v>
      </c>
      <c r="I13" s="54">
        <v>44371</v>
      </c>
      <c r="J13" s="54">
        <v>44371</v>
      </c>
      <c r="K13" s="53">
        <v>9.2331029999999994E-2</v>
      </c>
      <c r="L13" s="53">
        <v>9.2331029999999994E-2</v>
      </c>
      <c r="M13" s="55">
        <v>23.962</v>
      </c>
      <c r="N13" s="55"/>
      <c r="O13" s="55">
        <v>6.59</v>
      </c>
      <c r="P13" s="55">
        <v>40.615000000000002</v>
      </c>
      <c r="Q13" s="53">
        <v>2.2200000000000002</v>
      </c>
      <c r="R13" s="53"/>
      <c r="S13" s="56">
        <v>7400.41</v>
      </c>
      <c r="T13" s="56">
        <v>45659.040000000001</v>
      </c>
      <c r="U13" s="56">
        <v>53061.67</v>
      </c>
    </row>
    <row r="14" spans="1:21" x14ac:dyDescent="0.2">
      <c r="A14" s="75" t="str">
        <f>INDEX('Scheme master'!D:D,MATCH(E14&amp;F14,'Scheme master'!H:H,0),0)</f>
        <v>LLIQDF</v>
      </c>
      <c r="B14" s="75" t="str">
        <f>A14&amp;VLOOKUP(E14&amp;F14,'Scheme master'!H:M,6,0)</f>
        <v>LLIQDFDDD</v>
      </c>
      <c r="C14" s="83">
        <f t="shared" si="0"/>
        <v>9.2999999999999999E-2</v>
      </c>
      <c r="D14" s="83">
        <f t="shared" si="1"/>
        <v>9.2999999999999999E-2</v>
      </c>
      <c r="E14" s="53" t="s">
        <v>612</v>
      </c>
      <c r="F14" s="53" t="s">
        <v>605</v>
      </c>
      <c r="G14" s="53" t="s">
        <v>507</v>
      </c>
      <c r="H14" s="53" t="s">
        <v>1642</v>
      </c>
      <c r="I14" s="54">
        <v>44328</v>
      </c>
      <c r="J14" s="54">
        <v>44328</v>
      </c>
      <c r="K14" s="53">
        <v>9.2999999999999999E-2</v>
      </c>
      <c r="L14" s="53">
        <v>9.2999999999999999E-2</v>
      </c>
      <c r="M14" s="55">
        <v>26.863</v>
      </c>
      <c r="N14" s="55"/>
      <c r="O14" s="55">
        <v>6.508</v>
      </c>
      <c r="P14" s="55">
        <v>36.046999999999997</v>
      </c>
      <c r="Q14" s="53">
        <v>2.5099999999999998</v>
      </c>
      <c r="R14" s="53"/>
      <c r="S14" s="56">
        <v>7319.12</v>
      </c>
      <c r="T14" s="56">
        <v>40580.22</v>
      </c>
      <c r="U14" s="56">
        <v>47901.85</v>
      </c>
    </row>
    <row r="15" spans="1:21" x14ac:dyDescent="0.2">
      <c r="A15" s="75" t="str">
        <f>INDEX('Scheme master'!D:D,MATCH(E15&amp;F15,'Scheme master'!H:H,0),0)</f>
        <v>LEGROW</v>
      </c>
      <c r="B15" s="75" t="str">
        <f>A15&amp;VLOOKUP(E15&amp;F15,'Scheme master'!H:M,6,0)</f>
        <v>LEGROWDD</v>
      </c>
      <c r="C15" s="83">
        <f t="shared" si="0"/>
        <v>0.25</v>
      </c>
      <c r="D15" s="83">
        <f t="shared" si="1"/>
        <v>0.25</v>
      </c>
      <c r="E15" s="53" t="s">
        <v>611</v>
      </c>
      <c r="F15" s="53" t="s">
        <v>605</v>
      </c>
      <c r="G15" s="53" t="s">
        <v>355</v>
      </c>
      <c r="H15" s="53" t="s">
        <v>1642</v>
      </c>
      <c r="I15" s="54">
        <v>44467</v>
      </c>
      <c r="J15" s="54">
        <v>44467</v>
      </c>
      <c r="K15" s="53">
        <v>0.25</v>
      </c>
      <c r="L15" s="53">
        <v>0.25</v>
      </c>
      <c r="M15" s="55">
        <v>104238.216</v>
      </c>
      <c r="N15" s="55"/>
      <c r="O15" s="55">
        <v>848.34299999999996</v>
      </c>
      <c r="P15" s="55">
        <v>1016.6319999999999</v>
      </c>
      <c r="Q15" s="53">
        <v>26059.57</v>
      </c>
      <c r="R15" s="53"/>
      <c r="S15" s="56">
        <v>26666.92</v>
      </c>
      <c r="T15" s="56">
        <v>32845.019999999997</v>
      </c>
      <c r="U15" s="56">
        <v>85571.51</v>
      </c>
    </row>
    <row r="16" spans="1:21" x14ac:dyDescent="0.2">
      <c r="A16" s="75" t="str">
        <f>INDEX('Scheme master'!D:D,MATCH(E16&amp;F16,'Scheme master'!H:H,0),0)</f>
        <v>LDSAPF</v>
      </c>
      <c r="B16" s="75" t="str">
        <f>A16&amp;VLOOKUP(E16&amp;F16,'Scheme master'!H:M,6,0)</f>
        <v>LDSAPFRDD</v>
      </c>
      <c r="C16" s="83">
        <f t="shared" si="0"/>
        <v>1.2974799999999999E-3</v>
      </c>
      <c r="D16" s="83">
        <f t="shared" si="1"/>
        <v>1.2974799999999999E-3</v>
      </c>
      <c r="E16" s="53" t="s">
        <v>616</v>
      </c>
      <c r="F16" s="53" t="s">
        <v>25</v>
      </c>
      <c r="G16" s="53" t="s">
        <v>225</v>
      </c>
      <c r="H16" s="53" t="s">
        <v>1645</v>
      </c>
      <c r="I16" s="54">
        <v>44404</v>
      </c>
      <c r="J16" s="54">
        <v>44404</v>
      </c>
      <c r="K16" s="53">
        <v>1.2974799999999999E-3</v>
      </c>
      <c r="L16" s="53">
        <v>1.2974799999999999E-3</v>
      </c>
      <c r="M16" s="55"/>
      <c r="N16" s="55"/>
      <c r="O16" s="55">
        <v>2469.3389999999999</v>
      </c>
      <c r="P16" s="55">
        <v>229.874</v>
      </c>
      <c r="Q16" s="53"/>
      <c r="R16" s="53"/>
      <c r="S16" s="56">
        <v>28693.55</v>
      </c>
      <c r="T16" s="56">
        <v>2660.42</v>
      </c>
      <c r="U16" s="56">
        <v>31353.97</v>
      </c>
    </row>
    <row r="17" spans="1:21" x14ac:dyDescent="0.2">
      <c r="A17" s="75" t="str">
        <f>INDEX('Scheme master'!D:D,MATCH(E17&amp;F17,'Scheme master'!H:H,0),0)</f>
        <v>LLIQDF</v>
      </c>
      <c r="B17" s="75" t="str">
        <f>A17&amp;VLOOKUP(E17&amp;F17,'Scheme master'!H:M,6,0)</f>
        <v>LLIQDFRDD</v>
      </c>
      <c r="C17" s="83">
        <f t="shared" si="0"/>
        <v>8.4000000000000005E-2</v>
      </c>
      <c r="D17" s="83">
        <f t="shared" si="1"/>
        <v>8.4000000000000005E-2</v>
      </c>
      <c r="E17" s="53" t="s">
        <v>612</v>
      </c>
      <c r="F17" s="53" t="s">
        <v>606</v>
      </c>
      <c r="G17" s="53" t="s">
        <v>507</v>
      </c>
      <c r="H17" s="53" t="s">
        <v>1647</v>
      </c>
      <c r="I17" s="54">
        <v>44303</v>
      </c>
      <c r="J17" s="54">
        <v>44303</v>
      </c>
      <c r="K17" s="53">
        <v>8.4000000000000005E-2</v>
      </c>
      <c r="L17" s="53">
        <v>8.4000000000000005E-2</v>
      </c>
      <c r="M17" s="55">
        <v>4603.78</v>
      </c>
      <c r="N17" s="55">
        <v>0.17199999999999999</v>
      </c>
      <c r="O17" s="55">
        <v>5.4669999999999996</v>
      </c>
      <c r="P17" s="55">
        <v>15.112</v>
      </c>
      <c r="Q17" s="53">
        <v>386.72</v>
      </c>
      <c r="R17" s="53">
        <v>0.01</v>
      </c>
      <c r="S17" s="56">
        <v>6085.18</v>
      </c>
      <c r="T17" s="56">
        <v>16788.5</v>
      </c>
      <c r="U17" s="56">
        <v>23260.41</v>
      </c>
    </row>
    <row r="18" spans="1:21" x14ac:dyDescent="0.2">
      <c r="A18" s="75" t="str">
        <f>INDEX('Scheme master'!D:D,MATCH(E18&amp;F18,'Scheme master'!H:H,0),0)</f>
        <v>LLIQDF</v>
      </c>
      <c r="B18" s="75" t="str">
        <f>A18&amp;VLOOKUP(E18&amp;F18,'Scheme master'!H:M,6,0)</f>
        <v>LLIQDFDDD</v>
      </c>
      <c r="C18" s="83">
        <f t="shared" si="0"/>
        <v>0.11112756999999999</v>
      </c>
      <c r="D18" s="83">
        <f t="shared" si="1"/>
        <v>0.11112756999999999</v>
      </c>
      <c r="E18" s="53" t="s">
        <v>612</v>
      </c>
      <c r="F18" s="53" t="s">
        <v>605</v>
      </c>
      <c r="G18" s="53" t="s">
        <v>507</v>
      </c>
      <c r="H18" s="53" t="s">
        <v>1642</v>
      </c>
      <c r="I18" s="54">
        <v>44412</v>
      </c>
      <c r="J18" s="54">
        <v>44412</v>
      </c>
      <c r="K18" s="53">
        <v>0.11112756999999999</v>
      </c>
      <c r="L18" s="53">
        <v>0.11112756999999999</v>
      </c>
      <c r="M18" s="55">
        <v>11.401</v>
      </c>
      <c r="N18" s="55"/>
      <c r="O18" s="55">
        <v>6.5229999999999997</v>
      </c>
      <c r="P18" s="55">
        <v>45.713999999999999</v>
      </c>
      <c r="Q18" s="53">
        <v>1.27</v>
      </c>
      <c r="R18" s="53"/>
      <c r="S18" s="56">
        <v>7315.12</v>
      </c>
      <c r="T18" s="56">
        <v>51448.6</v>
      </c>
      <c r="U18" s="56">
        <v>58764.99</v>
      </c>
    </row>
    <row r="19" spans="1:21" x14ac:dyDescent="0.2">
      <c r="A19" s="75" t="str">
        <f>INDEX('Scheme master'!D:D,MATCH(E19&amp;F19,'Scheme master'!H:H,0),0)</f>
        <v>LDSAPF</v>
      </c>
      <c r="B19" s="75" t="str">
        <f>A19&amp;VLOOKUP(E19&amp;F19,'Scheme master'!H:M,6,0)</f>
        <v>LDSAPFRDD</v>
      </c>
      <c r="C19" s="83">
        <f t="shared" si="0"/>
        <v>3.5511599999999998E-3</v>
      </c>
      <c r="D19" s="83">
        <f t="shared" si="1"/>
        <v>3.5511599999999998E-3</v>
      </c>
      <c r="E19" s="53" t="s">
        <v>616</v>
      </c>
      <c r="F19" s="53" t="s">
        <v>25</v>
      </c>
      <c r="G19" s="53" t="s">
        <v>225</v>
      </c>
      <c r="H19" s="53" t="s">
        <v>1645</v>
      </c>
      <c r="I19" s="54">
        <v>44403</v>
      </c>
      <c r="J19" s="54">
        <v>44403</v>
      </c>
      <c r="K19" s="53">
        <v>3.5511599999999998E-3</v>
      </c>
      <c r="L19" s="53">
        <v>3.5511599999999998E-3</v>
      </c>
      <c r="M19" s="55">
        <v>97972.373999999996</v>
      </c>
      <c r="N19" s="55"/>
      <c r="O19" s="55">
        <v>6735.4530000000004</v>
      </c>
      <c r="P19" s="55">
        <v>628.971</v>
      </c>
      <c r="Q19" s="53">
        <v>347.92</v>
      </c>
      <c r="R19" s="53"/>
      <c r="S19" s="56">
        <v>78161.289999999994</v>
      </c>
      <c r="T19" s="56">
        <v>7279.18</v>
      </c>
      <c r="U19" s="56">
        <v>85788.39</v>
      </c>
    </row>
    <row r="20" spans="1:21" x14ac:dyDescent="0.2">
      <c r="A20" s="75" t="str">
        <f>INDEX('Scheme master'!D:D,MATCH(E20&amp;F20,'Scheme master'!H:H,0),0)</f>
        <v>LDSAPF</v>
      </c>
      <c r="B20" s="75" t="str">
        <f>A20&amp;VLOOKUP(E20&amp;F20,'Scheme master'!H:M,6,0)</f>
        <v>LDSAPFRDD</v>
      </c>
      <c r="C20" s="83">
        <f t="shared" si="0"/>
        <v>3.3760399999999999E-3</v>
      </c>
      <c r="D20" s="83">
        <f t="shared" si="1"/>
        <v>3.3760399999999999E-3</v>
      </c>
      <c r="E20" s="53" t="s">
        <v>616</v>
      </c>
      <c r="F20" s="53" t="s">
        <v>25</v>
      </c>
      <c r="G20" s="53" t="s">
        <v>225</v>
      </c>
      <c r="H20" s="53" t="s">
        <v>1645</v>
      </c>
      <c r="I20" s="54">
        <v>44375</v>
      </c>
      <c r="J20" s="54">
        <v>44375</v>
      </c>
      <c r="K20" s="53">
        <v>3.3760399999999999E-3</v>
      </c>
      <c r="L20" s="53">
        <v>3.3760399999999999E-3</v>
      </c>
      <c r="M20" s="55">
        <v>95895.574999999997</v>
      </c>
      <c r="N20" s="55"/>
      <c r="O20" s="55">
        <v>6411.6260000000002</v>
      </c>
      <c r="P20" s="55">
        <v>596.51</v>
      </c>
      <c r="Q20" s="53">
        <v>323.75</v>
      </c>
      <c r="R20" s="53"/>
      <c r="S20" s="56">
        <v>74223.64</v>
      </c>
      <c r="T20" s="56">
        <v>6900.65</v>
      </c>
      <c r="U20" s="56">
        <v>81448.039999999994</v>
      </c>
    </row>
    <row r="21" spans="1:21" x14ac:dyDescent="0.2">
      <c r="A21" s="75" t="str">
        <f>INDEX('Scheme master'!D:D,MATCH(E21&amp;F21,'Scheme master'!H:H,0),0)</f>
        <v>LDUSTF</v>
      </c>
      <c r="B21" s="75" t="str">
        <f>A21&amp;VLOOKUP(E21&amp;F21,'Scheme master'!H:M,6,0)</f>
        <v>LDUSTFRDD</v>
      </c>
      <c r="C21" s="83">
        <f t="shared" si="0"/>
        <v>0.76</v>
      </c>
      <c r="D21" s="83">
        <f t="shared" si="1"/>
        <v>0.76</v>
      </c>
      <c r="E21" s="53" t="s">
        <v>1016</v>
      </c>
      <c r="F21" s="53" t="s">
        <v>25</v>
      </c>
      <c r="G21" s="53" t="s">
        <v>997</v>
      </c>
      <c r="H21" s="53" t="s">
        <v>1645</v>
      </c>
      <c r="I21" s="54">
        <v>44349</v>
      </c>
      <c r="J21" s="54">
        <v>44349</v>
      </c>
      <c r="K21" s="53">
        <v>0.76</v>
      </c>
      <c r="L21" s="53">
        <v>0.76</v>
      </c>
      <c r="M21" s="55"/>
      <c r="N21" s="55"/>
      <c r="O21" s="55">
        <v>1.6E-2</v>
      </c>
      <c r="P21" s="55"/>
      <c r="Q21" s="53"/>
      <c r="R21" s="53"/>
      <c r="S21" s="56">
        <v>16</v>
      </c>
      <c r="T21" s="56"/>
      <c r="U21" s="56">
        <v>16</v>
      </c>
    </row>
    <row r="22" spans="1:21" x14ac:dyDescent="0.2">
      <c r="A22" s="75" t="str">
        <f>INDEX('Scheme master'!D:D,MATCH(E22&amp;F22,'Scheme master'!H:H,0),0)</f>
        <v>LDSAPF</v>
      </c>
      <c r="B22" s="75" t="str">
        <f>A22&amp;VLOOKUP(E22&amp;F22,'Scheme master'!H:M,6,0)</f>
        <v>LDSAPFRDD</v>
      </c>
      <c r="C22" s="83">
        <f t="shared" si="0"/>
        <v>1.4E-3</v>
      </c>
      <c r="D22" s="83">
        <f t="shared" si="1"/>
        <v>1.4E-3</v>
      </c>
      <c r="E22" s="53" t="s">
        <v>616</v>
      </c>
      <c r="F22" s="53" t="s">
        <v>25</v>
      </c>
      <c r="G22" s="53" t="s">
        <v>225</v>
      </c>
      <c r="H22" s="53" t="s">
        <v>1645</v>
      </c>
      <c r="I22" s="54">
        <v>44334</v>
      </c>
      <c r="J22" s="54">
        <v>44334</v>
      </c>
      <c r="K22" s="53">
        <v>1.4E-3</v>
      </c>
      <c r="L22" s="53">
        <v>1.4E-3</v>
      </c>
      <c r="M22" s="55"/>
      <c r="N22" s="55"/>
      <c r="O22" s="55">
        <v>2659.8679999999999</v>
      </c>
      <c r="P22" s="55">
        <v>247.19</v>
      </c>
      <c r="Q22" s="53"/>
      <c r="R22" s="53"/>
      <c r="S22" s="56">
        <v>30867.87</v>
      </c>
      <c r="T22" s="56">
        <v>2850.25</v>
      </c>
      <c r="U22" s="56">
        <v>33718.120000000003</v>
      </c>
    </row>
    <row r="23" spans="1:21" x14ac:dyDescent="0.2">
      <c r="A23" s="75" t="str">
        <f>INDEX('Scheme master'!D:D,MATCH(E23&amp;F23,'Scheme master'!H:H,0),0)</f>
        <v>LLIQDF</v>
      </c>
      <c r="B23" s="75" t="str">
        <f>A23&amp;VLOOKUP(E23&amp;F23,'Scheme master'!H:M,6,0)</f>
        <v>LLIQDFRDD</v>
      </c>
      <c r="C23" s="83">
        <f t="shared" si="0"/>
        <v>7.9257720000000004E-2</v>
      </c>
      <c r="D23" s="83">
        <f t="shared" si="1"/>
        <v>7.9257720000000004E-2</v>
      </c>
      <c r="E23" s="53" t="s">
        <v>612</v>
      </c>
      <c r="F23" s="53" t="s">
        <v>606</v>
      </c>
      <c r="G23" s="53" t="s">
        <v>507</v>
      </c>
      <c r="H23" s="53" t="s">
        <v>1647</v>
      </c>
      <c r="I23" s="54">
        <v>44386</v>
      </c>
      <c r="J23" s="54">
        <v>44386</v>
      </c>
      <c r="K23" s="53">
        <v>7.9257720000000004E-2</v>
      </c>
      <c r="L23" s="53">
        <v>7.9257720000000004E-2</v>
      </c>
      <c r="M23" s="55">
        <v>4603.2430000000004</v>
      </c>
      <c r="N23" s="55">
        <v>0.17199999999999999</v>
      </c>
      <c r="O23" s="55">
        <v>5.077</v>
      </c>
      <c r="P23" s="55">
        <v>30.643000000000001</v>
      </c>
      <c r="Q23" s="53">
        <v>364.83</v>
      </c>
      <c r="R23" s="53">
        <v>0.01</v>
      </c>
      <c r="S23" s="56">
        <v>5647.78</v>
      </c>
      <c r="T23" s="56">
        <v>34044.730000000003</v>
      </c>
      <c r="U23" s="56">
        <v>40057.35</v>
      </c>
    </row>
    <row r="24" spans="1:21" x14ac:dyDescent="0.2">
      <c r="A24" s="75" t="str">
        <f>INDEX('Scheme master'!D:D,MATCH(E24&amp;F24,'Scheme master'!H:H,0),0)</f>
        <v>LLIQDF</v>
      </c>
      <c r="B24" s="75" t="str">
        <f>A24&amp;VLOOKUP(E24&amp;F24,'Scheme master'!H:M,6,0)</f>
        <v>LLIQDFRDD</v>
      </c>
      <c r="C24" s="83">
        <f t="shared" si="0"/>
        <v>8.3911340000000001E-2</v>
      </c>
      <c r="D24" s="83">
        <f t="shared" si="1"/>
        <v>8.3911340000000001E-2</v>
      </c>
      <c r="E24" s="53" t="s">
        <v>612</v>
      </c>
      <c r="F24" s="53" t="s">
        <v>606</v>
      </c>
      <c r="G24" s="53" t="s">
        <v>507</v>
      </c>
      <c r="H24" s="53" t="s">
        <v>1647</v>
      </c>
      <c r="I24" s="54">
        <v>44414</v>
      </c>
      <c r="J24" s="54">
        <v>44414</v>
      </c>
      <c r="K24" s="53">
        <v>8.3911340000000001E-2</v>
      </c>
      <c r="L24" s="53">
        <v>8.3911340000000001E-2</v>
      </c>
      <c r="M24" s="55">
        <v>4604.384</v>
      </c>
      <c r="N24" s="55">
        <v>0.17199999999999999</v>
      </c>
      <c r="O24" s="55">
        <v>5.258</v>
      </c>
      <c r="P24" s="55">
        <v>20.428999999999998</v>
      </c>
      <c r="Q24" s="53">
        <v>386.36</v>
      </c>
      <c r="R24" s="53">
        <v>0.01</v>
      </c>
      <c r="S24" s="56">
        <v>5855.04</v>
      </c>
      <c r="T24" s="56">
        <v>22696.880000000001</v>
      </c>
      <c r="U24" s="56">
        <v>28938.29</v>
      </c>
    </row>
    <row r="25" spans="1:21" x14ac:dyDescent="0.2">
      <c r="A25" s="75" t="str">
        <f>INDEX('Scheme master'!D:D,MATCH(E25&amp;F25,'Scheme master'!H:H,0),0)</f>
        <v>LDSAPF</v>
      </c>
      <c r="B25" s="75" t="str">
        <f>A25&amp;VLOOKUP(E25&amp;F25,'Scheme master'!H:M,6,0)</f>
        <v>LDSAPFRDD</v>
      </c>
      <c r="C25" s="83">
        <f t="shared" si="0"/>
        <v>1.3213599999999999E-3</v>
      </c>
      <c r="D25" s="83">
        <f t="shared" si="1"/>
        <v>1.3213599999999999E-3</v>
      </c>
      <c r="E25" s="53" t="s">
        <v>616</v>
      </c>
      <c r="F25" s="53" t="s">
        <v>25</v>
      </c>
      <c r="G25" s="53" t="s">
        <v>225</v>
      </c>
      <c r="H25" s="53" t="s">
        <v>1645</v>
      </c>
      <c r="I25" s="54">
        <v>44376</v>
      </c>
      <c r="J25" s="54">
        <v>44376</v>
      </c>
      <c r="K25" s="53">
        <v>1.3213599999999999E-3</v>
      </c>
      <c r="L25" s="53">
        <v>1.3213599999999999E-3</v>
      </c>
      <c r="M25" s="55"/>
      <c r="N25" s="55"/>
      <c r="O25" s="55">
        <v>2522.3249999999998</v>
      </c>
      <c r="P25" s="55">
        <v>233.56</v>
      </c>
      <c r="Q25" s="53"/>
      <c r="R25" s="53"/>
      <c r="S25" s="56">
        <v>29185.87</v>
      </c>
      <c r="T25" s="56">
        <v>2701.7</v>
      </c>
      <c r="U25" s="56">
        <v>31887.57</v>
      </c>
    </row>
    <row r="26" spans="1:21" x14ac:dyDescent="0.2">
      <c r="A26" s="75" t="str">
        <f>INDEX('Scheme master'!D:D,MATCH(E26&amp;F26,'Scheme master'!H:H,0),0)</f>
        <v>LLIQDF</v>
      </c>
      <c r="B26" s="75" t="str">
        <f>A26&amp;VLOOKUP(E26&amp;F26,'Scheme master'!H:M,6,0)</f>
        <v>LLIQDFRDD</v>
      </c>
      <c r="C26" s="83">
        <f t="shared" si="0"/>
        <v>8.6499999999999994E-2</v>
      </c>
      <c r="D26" s="83">
        <f t="shared" si="1"/>
        <v>8.6499999999999994E-2</v>
      </c>
      <c r="E26" s="53" t="s">
        <v>612</v>
      </c>
      <c r="F26" s="53" t="s">
        <v>606</v>
      </c>
      <c r="G26" s="53" t="s">
        <v>507</v>
      </c>
      <c r="H26" s="53" t="s">
        <v>1647</v>
      </c>
      <c r="I26" s="54">
        <v>44345</v>
      </c>
      <c r="J26" s="54">
        <v>44345</v>
      </c>
      <c r="K26" s="53">
        <v>8.6499999999999994E-2</v>
      </c>
      <c r="L26" s="53">
        <v>8.6499999999999994E-2</v>
      </c>
      <c r="M26" s="55">
        <v>4605.4690000000001</v>
      </c>
      <c r="N26" s="55">
        <v>0.17199999999999999</v>
      </c>
      <c r="O26" s="55">
        <v>5.67</v>
      </c>
      <c r="P26" s="55">
        <v>14.647</v>
      </c>
      <c r="Q26" s="53">
        <v>398.39</v>
      </c>
      <c r="R26" s="53">
        <v>0.01</v>
      </c>
      <c r="S26" s="56">
        <v>6299.18</v>
      </c>
      <c r="T26" s="56">
        <v>16271.03</v>
      </c>
      <c r="U26" s="56">
        <v>22968.61</v>
      </c>
    </row>
    <row r="27" spans="1:21" x14ac:dyDescent="0.2">
      <c r="A27" s="75" t="str">
        <f>INDEX('Scheme master'!D:D,MATCH(E27&amp;F27,'Scheme master'!H:H,0),0)</f>
        <v>LDSAPF</v>
      </c>
      <c r="B27" s="75" t="str">
        <f>A27&amp;VLOOKUP(E27&amp;F27,'Scheme master'!H:M,6,0)</f>
        <v>LDSAPFRDD</v>
      </c>
      <c r="C27" s="83">
        <f t="shared" si="0"/>
        <v>3.3E-3</v>
      </c>
      <c r="D27" s="83">
        <f t="shared" si="1"/>
        <v>3.3E-3</v>
      </c>
      <c r="E27" s="53" t="s">
        <v>616</v>
      </c>
      <c r="F27" s="53" t="s">
        <v>25</v>
      </c>
      <c r="G27" s="53" t="s">
        <v>225</v>
      </c>
      <c r="H27" s="53" t="s">
        <v>1645</v>
      </c>
      <c r="I27" s="54">
        <v>44333</v>
      </c>
      <c r="J27" s="54">
        <v>44333</v>
      </c>
      <c r="K27" s="53">
        <v>3.3E-3</v>
      </c>
      <c r="L27" s="53">
        <v>3.3E-3</v>
      </c>
      <c r="M27" s="55">
        <v>93747.899000000005</v>
      </c>
      <c r="N27" s="55"/>
      <c r="O27" s="55">
        <v>6223.2049999999999</v>
      </c>
      <c r="P27" s="55">
        <v>582.55200000000002</v>
      </c>
      <c r="Q27" s="53">
        <v>309.37</v>
      </c>
      <c r="R27" s="53"/>
      <c r="S27" s="56">
        <v>72401.539999999994</v>
      </c>
      <c r="T27" s="56">
        <v>6716.5</v>
      </c>
      <c r="U27" s="56">
        <v>79427.41</v>
      </c>
    </row>
    <row r="28" spans="1:21" x14ac:dyDescent="0.2">
      <c r="A28" s="75" t="str">
        <f>INDEX('Scheme master'!D:D,MATCH(E28&amp;F28,'Scheme master'!H:H,0),0)</f>
        <v>LLIQDF</v>
      </c>
      <c r="B28" s="75" t="str">
        <f>A28&amp;VLOOKUP(E28&amp;F28,'Scheme master'!H:M,6,0)</f>
        <v>LLIQDFDDD</v>
      </c>
      <c r="C28" s="83">
        <f t="shared" si="0"/>
        <v>8.2248689999999999E-2</v>
      </c>
      <c r="D28" s="83">
        <f t="shared" si="1"/>
        <v>8.2248689999999999E-2</v>
      </c>
      <c r="E28" s="53" t="s">
        <v>612</v>
      </c>
      <c r="F28" s="53" t="s">
        <v>605</v>
      </c>
      <c r="G28" s="53" t="s">
        <v>507</v>
      </c>
      <c r="H28" s="53" t="s">
        <v>1642</v>
      </c>
      <c r="I28" s="54">
        <v>44370</v>
      </c>
      <c r="J28" s="54">
        <v>44370</v>
      </c>
      <c r="K28" s="53">
        <v>8.2248689999999999E-2</v>
      </c>
      <c r="L28" s="53">
        <v>8.2248689999999999E-2</v>
      </c>
      <c r="M28" s="55">
        <v>34.408999999999999</v>
      </c>
      <c r="N28" s="55"/>
      <c r="O28" s="55">
        <v>5.8710000000000004</v>
      </c>
      <c r="P28" s="55">
        <v>36.177999999999997</v>
      </c>
      <c r="Q28" s="53">
        <v>2.86</v>
      </c>
      <c r="R28" s="53"/>
      <c r="S28" s="56">
        <v>6590.86</v>
      </c>
      <c r="T28" s="56">
        <v>40670.21</v>
      </c>
      <c r="U28" s="56">
        <v>47263.93</v>
      </c>
    </row>
    <row r="29" spans="1:21" x14ac:dyDescent="0.2">
      <c r="A29" s="75" t="str">
        <f>INDEX('Scheme master'!D:D,MATCH(E29&amp;F29,'Scheme master'!H:H,0),0)</f>
        <v>LDINPF</v>
      </c>
      <c r="B29" s="75" t="str">
        <f>A29&amp;VLOOKUP(E29&amp;F29,'Scheme master'!H:M,6,0)</f>
        <v>LDINPFRDW</v>
      </c>
      <c r="C29" s="83">
        <f t="shared" si="0"/>
        <v>9.5999999999999992E-3</v>
      </c>
      <c r="D29" s="83">
        <f t="shared" si="1"/>
        <v>9.5999999999999992E-3</v>
      </c>
      <c r="E29" s="53" t="s">
        <v>613</v>
      </c>
      <c r="F29" s="53" t="s">
        <v>40</v>
      </c>
      <c r="G29" s="53" t="s">
        <v>614</v>
      </c>
      <c r="H29" s="53" t="s">
        <v>1644</v>
      </c>
      <c r="I29" s="54">
        <v>44327</v>
      </c>
      <c r="J29" s="54">
        <v>44327</v>
      </c>
      <c r="K29" s="53">
        <v>9.5999999999999992E-3</v>
      </c>
      <c r="L29" s="53">
        <v>9.5999999999999992E-3</v>
      </c>
      <c r="M29" s="55">
        <v>95800.839000000007</v>
      </c>
      <c r="N29" s="55"/>
      <c r="O29" s="55">
        <v>908.80799999999999</v>
      </c>
      <c r="P29" s="55">
        <v>253.10300000000001</v>
      </c>
      <c r="Q29" s="53">
        <v>919.69</v>
      </c>
      <c r="R29" s="53"/>
      <c r="S29" s="56">
        <v>10416.02</v>
      </c>
      <c r="T29" s="56">
        <v>2828.66</v>
      </c>
      <c r="U29" s="56">
        <v>14164.37</v>
      </c>
    </row>
    <row r="30" spans="1:21" x14ac:dyDescent="0.2">
      <c r="A30" s="75" t="str">
        <f>INDEX('Scheme master'!D:D,MATCH(E30&amp;F30,'Scheme master'!H:H,0),0)</f>
        <v>LLIQDF</v>
      </c>
      <c r="B30" s="75" t="str">
        <f>A30&amp;VLOOKUP(E30&amp;F30,'Scheme master'!H:M,6,0)</f>
        <v>LLIQDFRDD</v>
      </c>
      <c r="C30" s="83">
        <f t="shared" si="0"/>
        <v>9.1507169999999999E-2</v>
      </c>
      <c r="D30" s="83">
        <f t="shared" si="1"/>
        <v>9.1507169999999999E-2</v>
      </c>
      <c r="E30" s="53" t="s">
        <v>612</v>
      </c>
      <c r="F30" s="53" t="s">
        <v>606</v>
      </c>
      <c r="G30" s="53" t="s">
        <v>507</v>
      </c>
      <c r="H30" s="53" t="s">
        <v>1647</v>
      </c>
      <c r="I30" s="54">
        <v>44387</v>
      </c>
      <c r="J30" s="54">
        <v>44387</v>
      </c>
      <c r="K30" s="53">
        <v>9.1507169999999999E-2</v>
      </c>
      <c r="L30" s="53">
        <v>9.1507169999999999E-2</v>
      </c>
      <c r="M30" s="55">
        <v>4597.4589999999998</v>
      </c>
      <c r="N30" s="55">
        <v>0.17199999999999999</v>
      </c>
      <c r="O30" s="55">
        <v>5.86</v>
      </c>
      <c r="P30" s="55">
        <v>35.378999999999998</v>
      </c>
      <c r="Q30" s="53">
        <v>420.7</v>
      </c>
      <c r="R30" s="53">
        <v>0.02</v>
      </c>
      <c r="S30" s="56">
        <v>6522.89</v>
      </c>
      <c r="T30" s="56">
        <v>39309.79</v>
      </c>
      <c r="U30" s="56">
        <v>46253.4</v>
      </c>
    </row>
    <row r="31" spans="1:21" x14ac:dyDescent="0.2">
      <c r="A31" s="75" t="str">
        <f>INDEX('Scheme master'!D:D,MATCH(E31&amp;F31,'Scheme master'!H:H,0),0)</f>
        <v>LLIQDF</v>
      </c>
      <c r="B31" s="75" t="str">
        <f>A31&amp;VLOOKUP(E31&amp;F31,'Scheme master'!H:M,6,0)</f>
        <v>LLIQDFRDD</v>
      </c>
      <c r="C31" s="83">
        <f t="shared" si="0"/>
        <v>8.1517060000000002E-2</v>
      </c>
      <c r="D31" s="83">
        <f t="shared" si="1"/>
        <v>8.1517060000000002E-2</v>
      </c>
      <c r="E31" s="53" t="s">
        <v>612</v>
      </c>
      <c r="F31" s="53" t="s">
        <v>606</v>
      </c>
      <c r="G31" s="53" t="s">
        <v>507</v>
      </c>
      <c r="H31" s="53" t="s">
        <v>1647</v>
      </c>
      <c r="I31" s="54">
        <v>44456</v>
      </c>
      <c r="J31" s="54">
        <v>44456</v>
      </c>
      <c r="K31" s="53">
        <v>8.1517060000000002E-2</v>
      </c>
      <c r="L31" s="53">
        <v>8.1517060000000002E-2</v>
      </c>
      <c r="M31" s="55">
        <v>4639.6750000000002</v>
      </c>
      <c r="N31" s="55">
        <v>0.17199999999999999</v>
      </c>
      <c r="O31" s="55">
        <v>5.2</v>
      </c>
      <c r="P31" s="55">
        <v>29.105</v>
      </c>
      <c r="Q31" s="53">
        <v>378.22</v>
      </c>
      <c r="R31" s="53">
        <v>0.01</v>
      </c>
      <c r="S31" s="56">
        <v>5778.69</v>
      </c>
      <c r="T31" s="56">
        <v>32337.9</v>
      </c>
      <c r="U31" s="56">
        <v>38494.82</v>
      </c>
    </row>
    <row r="32" spans="1:21" x14ac:dyDescent="0.2">
      <c r="A32" s="75" t="str">
        <f>INDEX('Scheme master'!D:D,MATCH(E32&amp;F32,'Scheme master'!H:H,0),0)</f>
        <v>LDONTF</v>
      </c>
      <c r="B32" s="75" t="str">
        <f>A32&amp;VLOOKUP(E32&amp;F32,'Scheme master'!H:M,6,0)</f>
        <v>LDONTFRDD</v>
      </c>
      <c r="C32" s="83">
        <f t="shared" si="0"/>
        <v>2.2406882600000002</v>
      </c>
      <c r="D32" s="83">
        <f t="shared" si="1"/>
        <v>2.2406882600000002</v>
      </c>
      <c r="E32" s="53" t="s">
        <v>1015</v>
      </c>
      <c r="F32" s="53" t="s">
        <v>25</v>
      </c>
      <c r="G32" s="53" t="s">
        <v>996</v>
      </c>
      <c r="H32" s="53" t="s">
        <v>1645</v>
      </c>
      <c r="I32" s="54">
        <v>44382</v>
      </c>
      <c r="J32" s="54">
        <v>44382</v>
      </c>
      <c r="K32" s="53">
        <v>2.2406882600000002</v>
      </c>
      <c r="L32" s="53">
        <v>2.2406882600000002</v>
      </c>
      <c r="M32" s="55"/>
      <c r="N32" s="55"/>
      <c r="O32" s="55">
        <v>2.4E-2</v>
      </c>
      <c r="P32" s="55"/>
      <c r="Q32" s="53"/>
      <c r="R32" s="53"/>
      <c r="S32" s="56">
        <v>23.77</v>
      </c>
      <c r="T32" s="56"/>
      <c r="U32" s="56">
        <v>23.77</v>
      </c>
    </row>
    <row r="33" spans="1:21" x14ac:dyDescent="0.2">
      <c r="A33" s="75" t="str">
        <f>INDEX('Scheme master'!D:D,MATCH(E33&amp;F33,'Scheme master'!H:H,0),0)</f>
        <v>LDUSTF</v>
      </c>
      <c r="B33" s="75" t="str">
        <f>A33&amp;VLOOKUP(E33&amp;F33,'Scheme master'!H:M,6,0)</f>
        <v>LDUSTFRDD</v>
      </c>
      <c r="C33" s="83">
        <f t="shared" si="0"/>
        <v>0.85498160999999995</v>
      </c>
      <c r="D33" s="83">
        <f t="shared" si="1"/>
        <v>0.85498160999999995</v>
      </c>
      <c r="E33" s="53" t="s">
        <v>1016</v>
      </c>
      <c r="F33" s="53" t="s">
        <v>25</v>
      </c>
      <c r="G33" s="53" t="s">
        <v>997</v>
      </c>
      <c r="H33" s="53" t="s">
        <v>1645</v>
      </c>
      <c r="I33" s="54">
        <v>44420</v>
      </c>
      <c r="J33" s="54">
        <v>44420</v>
      </c>
      <c r="K33" s="53">
        <v>0.85498160999999995</v>
      </c>
      <c r="L33" s="53">
        <v>0.85498160999999995</v>
      </c>
      <c r="M33" s="55"/>
      <c r="N33" s="55"/>
      <c r="O33" s="55">
        <v>7.625</v>
      </c>
      <c r="P33" s="55"/>
      <c r="Q33" s="53"/>
      <c r="R33" s="53"/>
      <c r="S33" s="56">
        <v>8519.89</v>
      </c>
      <c r="T33" s="56"/>
      <c r="U33" s="56">
        <v>8519.89</v>
      </c>
    </row>
    <row r="34" spans="1:21" x14ac:dyDescent="0.2">
      <c r="A34" s="75" t="str">
        <f>INDEX('Scheme master'!D:D,MATCH(E34&amp;F34,'Scheme master'!H:H,0),0)</f>
        <v>LDINPF</v>
      </c>
      <c r="B34" s="75" t="str">
        <f>A34&amp;VLOOKUP(E34&amp;F34,'Scheme master'!H:M,6,0)</f>
        <v>LDINPFRDW</v>
      </c>
      <c r="C34" s="83">
        <f t="shared" si="0"/>
        <v>8.8999999999999999E-3</v>
      </c>
      <c r="D34" s="83">
        <f t="shared" si="1"/>
        <v>8.8999999999999999E-3</v>
      </c>
      <c r="E34" s="53" t="s">
        <v>613</v>
      </c>
      <c r="F34" s="53" t="s">
        <v>40</v>
      </c>
      <c r="G34" s="53" t="s">
        <v>614</v>
      </c>
      <c r="H34" s="53" t="s">
        <v>1644</v>
      </c>
      <c r="I34" s="54">
        <v>44355</v>
      </c>
      <c r="J34" s="54">
        <v>44355</v>
      </c>
      <c r="K34" s="53">
        <v>8.8999999999999999E-3</v>
      </c>
      <c r="L34" s="53">
        <v>8.8999999999999999E-3</v>
      </c>
      <c r="M34" s="55">
        <v>95800.839000000007</v>
      </c>
      <c r="N34" s="55"/>
      <c r="O34" s="55">
        <v>847.625</v>
      </c>
      <c r="P34" s="55">
        <v>235.81399999999999</v>
      </c>
      <c r="Q34" s="53">
        <v>852.63</v>
      </c>
      <c r="R34" s="53"/>
      <c r="S34" s="56">
        <v>9701.82</v>
      </c>
      <c r="T34" s="56">
        <v>2632.32</v>
      </c>
      <c r="U34" s="56">
        <v>13186.77</v>
      </c>
    </row>
    <row r="35" spans="1:21" x14ac:dyDescent="0.2">
      <c r="A35" s="75" t="str">
        <f>INDEX('Scheme master'!D:D,MATCH(E35&amp;F35,'Scheme master'!H:H,0),0)</f>
        <v>LDINPF</v>
      </c>
      <c r="B35" s="75" t="str">
        <f>A35&amp;VLOOKUP(E35&amp;F35,'Scheme master'!H:M,6,0)</f>
        <v>LDINPFDDW</v>
      </c>
      <c r="C35" s="83">
        <f t="shared" si="0"/>
        <v>0.11600000000000001</v>
      </c>
      <c r="D35" s="83">
        <f t="shared" si="1"/>
        <v>0.11600000000000001</v>
      </c>
      <c r="E35" s="53" t="s">
        <v>613</v>
      </c>
      <c r="F35" s="53" t="s">
        <v>609</v>
      </c>
      <c r="G35" s="53" t="s">
        <v>614</v>
      </c>
      <c r="H35" s="53" t="s">
        <v>1646</v>
      </c>
      <c r="I35" s="54">
        <v>44292</v>
      </c>
      <c r="J35" s="54">
        <v>44292</v>
      </c>
      <c r="K35" s="53">
        <v>0.11600000000000001</v>
      </c>
      <c r="L35" s="53">
        <v>0.11600000000000001</v>
      </c>
      <c r="M35" s="55"/>
      <c r="N35" s="55"/>
      <c r="O35" s="55">
        <v>199.465</v>
      </c>
      <c r="P35" s="55"/>
      <c r="Q35" s="53"/>
      <c r="R35" s="53"/>
      <c r="S35" s="56">
        <v>2216.58</v>
      </c>
      <c r="T35" s="56"/>
      <c r="U35" s="56">
        <v>2216.58</v>
      </c>
    </row>
    <row r="36" spans="1:21" x14ac:dyDescent="0.2">
      <c r="A36" s="75" t="str">
        <f>INDEX('Scheme master'!D:D,MATCH(E36&amp;F36,'Scheme master'!H:H,0),0)</f>
        <v>LDSAPF</v>
      </c>
      <c r="B36" s="75" t="str">
        <f>A36&amp;VLOOKUP(E36&amp;F36,'Scheme master'!H:M,6,0)</f>
        <v>LDSAPFRDD</v>
      </c>
      <c r="C36" s="83">
        <f t="shared" si="0"/>
        <v>1.33629E-3</v>
      </c>
      <c r="D36" s="83">
        <f t="shared" si="1"/>
        <v>1.33629E-3</v>
      </c>
      <c r="E36" s="53" t="s">
        <v>616</v>
      </c>
      <c r="F36" s="53" t="s">
        <v>25</v>
      </c>
      <c r="G36" s="53" t="s">
        <v>225</v>
      </c>
      <c r="H36" s="53" t="s">
        <v>1645</v>
      </c>
      <c r="I36" s="54">
        <v>44418</v>
      </c>
      <c r="J36" s="54">
        <v>44418</v>
      </c>
      <c r="K36" s="53">
        <v>1.33629E-3</v>
      </c>
      <c r="L36" s="53">
        <v>1.33629E-3</v>
      </c>
      <c r="M36" s="55"/>
      <c r="N36" s="55"/>
      <c r="O36" s="55">
        <v>2542.643</v>
      </c>
      <c r="P36" s="55">
        <v>237.13</v>
      </c>
      <c r="Q36" s="53"/>
      <c r="R36" s="53"/>
      <c r="S36" s="56">
        <v>29464.44</v>
      </c>
      <c r="T36" s="56">
        <v>2743.63</v>
      </c>
      <c r="U36" s="56">
        <v>32208.07</v>
      </c>
    </row>
    <row r="37" spans="1:21" x14ac:dyDescent="0.2">
      <c r="A37" s="75" t="str">
        <f>INDEX('Scheme master'!D:D,MATCH(E37&amp;F37,'Scheme master'!H:H,0),0)</f>
        <v>LDSAPF</v>
      </c>
      <c r="B37" s="75" t="str">
        <f>A37&amp;VLOOKUP(E37&amp;F37,'Scheme master'!H:M,6,0)</f>
        <v>LDSAPFRDD</v>
      </c>
      <c r="C37" s="83">
        <f t="shared" si="0"/>
        <v>3.5000000000000001E-3</v>
      </c>
      <c r="D37" s="83">
        <f t="shared" si="1"/>
        <v>3.5000000000000001E-3</v>
      </c>
      <c r="E37" s="53" t="s">
        <v>616</v>
      </c>
      <c r="F37" s="53" t="s">
        <v>25</v>
      </c>
      <c r="G37" s="53" t="s">
        <v>225</v>
      </c>
      <c r="H37" s="53" t="s">
        <v>1645</v>
      </c>
      <c r="I37" s="54">
        <v>44319</v>
      </c>
      <c r="J37" s="54">
        <v>44319</v>
      </c>
      <c r="K37" s="53">
        <v>3.5000000000000001E-3</v>
      </c>
      <c r="L37" s="53">
        <v>3.5000000000000001E-3</v>
      </c>
      <c r="M37" s="55">
        <v>91759.192999999999</v>
      </c>
      <c r="N37" s="55"/>
      <c r="O37" s="55">
        <v>6661.4660000000003</v>
      </c>
      <c r="P37" s="55">
        <v>619.05600000000004</v>
      </c>
      <c r="Q37" s="53">
        <v>321.16000000000003</v>
      </c>
      <c r="R37" s="53"/>
      <c r="S37" s="56">
        <v>76861.289999999994</v>
      </c>
      <c r="T37" s="56">
        <v>7113.85</v>
      </c>
      <c r="U37" s="56">
        <v>84296.3</v>
      </c>
    </row>
    <row r="38" spans="1:21" x14ac:dyDescent="0.2">
      <c r="A38" s="75" t="str">
        <f>INDEX('Scheme master'!D:D,MATCH(E38&amp;F38,'Scheme master'!H:H,0),0)</f>
        <v>LLIQDF</v>
      </c>
      <c r="B38" s="75" t="str">
        <f>A38&amp;VLOOKUP(E38&amp;F38,'Scheme master'!H:M,6,0)</f>
        <v>LLIQDFRDD</v>
      </c>
      <c r="C38" s="83">
        <f t="shared" si="0"/>
        <v>8.5000000000000006E-2</v>
      </c>
      <c r="D38" s="83">
        <f t="shared" si="1"/>
        <v>8.5000000000000006E-2</v>
      </c>
      <c r="E38" s="53" t="s">
        <v>612</v>
      </c>
      <c r="F38" s="53" t="s">
        <v>606</v>
      </c>
      <c r="G38" s="53" t="s">
        <v>507</v>
      </c>
      <c r="H38" s="53" t="s">
        <v>1647</v>
      </c>
      <c r="I38" s="54">
        <v>44317</v>
      </c>
      <c r="J38" s="54">
        <v>44317</v>
      </c>
      <c r="K38" s="53">
        <v>8.5000000000000006E-2</v>
      </c>
      <c r="L38" s="53">
        <v>8.5000000000000006E-2</v>
      </c>
      <c r="M38" s="55">
        <v>4604.8010000000004</v>
      </c>
      <c r="N38" s="55">
        <v>0.17199999999999999</v>
      </c>
      <c r="O38" s="55">
        <v>5.5410000000000004</v>
      </c>
      <c r="P38" s="55">
        <v>16.952000000000002</v>
      </c>
      <c r="Q38" s="53">
        <v>391.43</v>
      </c>
      <c r="R38" s="53">
        <v>0.01</v>
      </c>
      <c r="S38" s="56">
        <v>6164.48</v>
      </c>
      <c r="T38" s="56">
        <v>18832.669999999998</v>
      </c>
      <c r="U38" s="56">
        <v>25388.59</v>
      </c>
    </row>
    <row r="39" spans="1:21" x14ac:dyDescent="0.2">
      <c r="A39" s="75" t="str">
        <f>INDEX('Scheme master'!D:D,MATCH(E39&amp;F39,'Scheme master'!H:H,0),0)</f>
        <v>LLIQDF</v>
      </c>
      <c r="B39" s="75" t="str">
        <f>A39&amp;VLOOKUP(E39&amp;F39,'Scheme master'!H:M,6,0)</f>
        <v>LLIQDFDDD</v>
      </c>
      <c r="C39" s="83">
        <f t="shared" si="0"/>
        <v>9.3200000000000005E-2</v>
      </c>
      <c r="D39" s="83">
        <f t="shared" si="1"/>
        <v>9.3200000000000005E-2</v>
      </c>
      <c r="E39" s="53" t="s">
        <v>612</v>
      </c>
      <c r="F39" s="53" t="s">
        <v>605</v>
      </c>
      <c r="G39" s="53" t="s">
        <v>507</v>
      </c>
      <c r="H39" s="53" t="s">
        <v>1642</v>
      </c>
      <c r="I39" s="54">
        <v>44342</v>
      </c>
      <c r="J39" s="54">
        <v>44342</v>
      </c>
      <c r="K39" s="53">
        <v>9.3200000000000005E-2</v>
      </c>
      <c r="L39" s="53">
        <v>9.3200000000000005E-2</v>
      </c>
      <c r="M39" s="55">
        <v>32.798000000000002</v>
      </c>
      <c r="N39" s="55"/>
      <c r="O39" s="55">
        <v>6.5940000000000003</v>
      </c>
      <c r="P39" s="55">
        <v>36.308</v>
      </c>
      <c r="Q39" s="53">
        <v>3.06</v>
      </c>
      <c r="R39" s="53"/>
      <c r="S39" s="56">
        <v>7415.17</v>
      </c>
      <c r="T39" s="56">
        <v>40854.76</v>
      </c>
      <c r="U39" s="56">
        <v>48272.99</v>
      </c>
    </row>
    <row r="40" spans="1:21" x14ac:dyDescent="0.2">
      <c r="A40" s="75" t="str">
        <f>INDEX('Scheme master'!D:D,MATCH(E40&amp;F40,'Scheme master'!H:H,0),0)</f>
        <v>LDSAPF</v>
      </c>
      <c r="B40" s="75" t="str">
        <f>A40&amp;VLOOKUP(E40&amp;F40,'Scheme master'!H:M,6,0)</f>
        <v>LDSAPFRDD</v>
      </c>
      <c r="C40" s="83">
        <f t="shared" si="0"/>
        <v>3.5100000000000001E-3</v>
      </c>
      <c r="D40" s="83">
        <f t="shared" si="1"/>
        <v>3.5100000000000001E-3</v>
      </c>
      <c r="E40" s="53" t="s">
        <v>616</v>
      </c>
      <c r="F40" s="53" t="s">
        <v>25</v>
      </c>
      <c r="G40" s="53" t="s">
        <v>225</v>
      </c>
      <c r="H40" s="53" t="s">
        <v>1645</v>
      </c>
      <c r="I40" s="54">
        <v>44305</v>
      </c>
      <c r="J40" s="54">
        <v>44305</v>
      </c>
      <c r="K40" s="53">
        <v>3.5100000000000001E-3</v>
      </c>
      <c r="L40" s="53">
        <v>3.5100000000000001E-3</v>
      </c>
      <c r="M40" s="55">
        <v>91685.646999999997</v>
      </c>
      <c r="N40" s="55"/>
      <c r="O40" s="55">
        <v>6663.5290000000005</v>
      </c>
      <c r="P40" s="55">
        <v>620.37099999999998</v>
      </c>
      <c r="Q40" s="53">
        <v>321.82</v>
      </c>
      <c r="R40" s="53"/>
      <c r="S40" s="56">
        <v>76823.679999999993</v>
      </c>
      <c r="T40" s="56">
        <v>7123.44</v>
      </c>
      <c r="U40" s="56">
        <v>84268.94</v>
      </c>
    </row>
    <row r="41" spans="1:21" x14ac:dyDescent="0.2">
      <c r="A41" s="75" t="str">
        <f>INDEX('Scheme master'!D:D,MATCH(E41&amp;F41,'Scheme master'!H:H,0),0)</f>
        <v>LLIQDF</v>
      </c>
      <c r="B41" s="75" t="str">
        <f>A41&amp;VLOOKUP(E41&amp;F41,'Scheme master'!H:M,6,0)</f>
        <v>LLIQDFDDD</v>
      </c>
      <c r="C41" s="83">
        <f t="shared" si="0"/>
        <v>9.0733900000000006E-2</v>
      </c>
      <c r="D41" s="83">
        <f t="shared" si="1"/>
        <v>9.0733900000000006E-2</v>
      </c>
      <c r="E41" s="53" t="s">
        <v>612</v>
      </c>
      <c r="F41" s="53" t="s">
        <v>605</v>
      </c>
      <c r="G41" s="53" t="s">
        <v>507</v>
      </c>
      <c r="H41" s="53" t="s">
        <v>1642</v>
      </c>
      <c r="I41" s="54">
        <v>44453</v>
      </c>
      <c r="J41" s="54">
        <v>44453</v>
      </c>
      <c r="K41" s="53">
        <v>9.0733900000000006E-2</v>
      </c>
      <c r="L41" s="53">
        <v>9.0733900000000006E-2</v>
      </c>
      <c r="M41" s="55">
        <v>38.106000000000002</v>
      </c>
      <c r="N41" s="55"/>
      <c r="O41" s="55">
        <v>5.2910000000000004</v>
      </c>
      <c r="P41" s="55">
        <v>37.500999999999998</v>
      </c>
      <c r="Q41" s="53">
        <v>3.47</v>
      </c>
      <c r="R41" s="53"/>
      <c r="S41" s="56">
        <v>5952.48</v>
      </c>
      <c r="T41" s="56">
        <v>42233.65</v>
      </c>
      <c r="U41" s="56">
        <v>48189.599999999999</v>
      </c>
    </row>
    <row r="42" spans="1:21" x14ac:dyDescent="0.2">
      <c r="A42" s="75" t="str">
        <f>INDEX('Scheme master'!D:D,MATCH(E42&amp;F42,'Scheme master'!H:H,0),0)</f>
        <v>LLIQDF</v>
      </c>
      <c r="B42" s="75" t="str">
        <f>A42&amp;VLOOKUP(E42&amp;F42,'Scheme master'!H:M,6,0)</f>
        <v>LLIQDFRDD</v>
      </c>
      <c r="C42" s="83">
        <f t="shared" si="0"/>
        <v>8.9403739999999995E-2</v>
      </c>
      <c r="D42" s="83">
        <f t="shared" si="1"/>
        <v>8.9403739999999995E-2</v>
      </c>
      <c r="E42" s="53" t="s">
        <v>612</v>
      </c>
      <c r="F42" s="53" t="s">
        <v>606</v>
      </c>
      <c r="G42" s="53" t="s">
        <v>507</v>
      </c>
      <c r="H42" s="53" t="s">
        <v>1647</v>
      </c>
      <c r="I42" s="54">
        <v>44415</v>
      </c>
      <c r="J42" s="54">
        <v>44415</v>
      </c>
      <c r="K42" s="53">
        <v>8.9403739999999995E-2</v>
      </c>
      <c r="L42" s="53">
        <v>8.9403739999999995E-2</v>
      </c>
      <c r="M42" s="55">
        <v>4598.5829999999996</v>
      </c>
      <c r="N42" s="55">
        <v>0.17199999999999999</v>
      </c>
      <c r="O42" s="55">
        <v>5.6079999999999997</v>
      </c>
      <c r="P42" s="55">
        <v>21.768000000000001</v>
      </c>
      <c r="Q42" s="53">
        <v>411.12</v>
      </c>
      <c r="R42" s="53">
        <v>0.02</v>
      </c>
      <c r="S42" s="56">
        <v>6240.35</v>
      </c>
      <c r="T42" s="56">
        <v>24184.28</v>
      </c>
      <c r="U42" s="56">
        <v>30835.77</v>
      </c>
    </row>
    <row r="43" spans="1:21" x14ac:dyDescent="0.2">
      <c r="A43" s="75" t="str">
        <f>INDEX('Scheme master'!D:D,MATCH(E43&amp;F43,'Scheme master'!H:H,0),0)</f>
        <v>LLIQDF</v>
      </c>
      <c r="B43" s="75" t="str">
        <f>A43&amp;VLOOKUP(E43&amp;F43,'Scheme master'!H:M,6,0)</f>
        <v>LLIQDFRDD</v>
      </c>
      <c r="C43" s="83">
        <f t="shared" si="0"/>
        <v>0.11155045</v>
      </c>
      <c r="D43" s="83">
        <f t="shared" si="1"/>
        <v>0.11155045</v>
      </c>
      <c r="E43" s="53" t="s">
        <v>612</v>
      </c>
      <c r="F43" s="53" t="s">
        <v>606</v>
      </c>
      <c r="G43" s="53" t="s">
        <v>507</v>
      </c>
      <c r="H43" s="53" t="s">
        <v>1647</v>
      </c>
      <c r="I43" s="54">
        <v>44428</v>
      </c>
      <c r="J43" s="54">
        <v>44428</v>
      </c>
      <c r="K43" s="53">
        <v>0.11155045</v>
      </c>
      <c r="L43" s="53">
        <v>0.11155045</v>
      </c>
      <c r="M43" s="55">
        <v>4569.2139999999999</v>
      </c>
      <c r="N43" s="55">
        <v>0.17199999999999999</v>
      </c>
      <c r="O43" s="55">
        <v>7.0039999999999996</v>
      </c>
      <c r="P43" s="55">
        <v>43.259</v>
      </c>
      <c r="Q43" s="53">
        <v>509.67</v>
      </c>
      <c r="R43" s="53">
        <v>0.02</v>
      </c>
      <c r="S43" s="56">
        <v>7793.83</v>
      </c>
      <c r="T43" s="56">
        <v>48062.49</v>
      </c>
      <c r="U43" s="56">
        <v>56366.01</v>
      </c>
    </row>
    <row r="44" spans="1:21" x14ac:dyDescent="0.2">
      <c r="A44" s="75" t="str">
        <f>INDEX('Scheme master'!D:D,MATCH(E44&amp;F44,'Scheme master'!H:H,0),0)</f>
        <v>LLIQDF</v>
      </c>
      <c r="B44" s="75" t="str">
        <f>A44&amp;VLOOKUP(E44&amp;F44,'Scheme master'!H:M,6,0)</f>
        <v>LLIQDFRDD</v>
      </c>
      <c r="C44" s="83">
        <f t="shared" si="0"/>
        <v>8.9499999999999996E-2</v>
      </c>
      <c r="D44" s="83">
        <f t="shared" si="1"/>
        <v>8.9499999999999996E-2</v>
      </c>
      <c r="E44" s="53" t="s">
        <v>612</v>
      </c>
      <c r="F44" s="53" t="s">
        <v>606</v>
      </c>
      <c r="G44" s="53" t="s">
        <v>507</v>
      </c>
      <c r="H44" s="53" t="s">
        <v>1647</v>
      </c>
      <c r="I44" s="54">
        <v>44290</v>
      </c>
      <c r="J44" s="54">
        <v>44290</v>
      </c>
      <c r="K44" s="53">
        <v>8.9499999999999996E-2</v>
      </c>
      <c r="L44" s="53">
        <v>8.9499999999999996E-2</v>
      </c>
      <c r="M44" s="55">
        <v>4596.7280000000001</v>
      </c>
      <c r="N44" s="55">
        <v>0.17199999999999999</v>
      </c>
      <c r="O44" s="55">
        <v>7.3250000000000002</v>
      </c>
      <c r="P44" s="55">
        <v>6.1619999999999999</v>
      </c>
      <c r="Q44" s="53">
        <v>411.4</v>
      </c>
      <c r="R44" s="53">
        <v>0.02</v>
      </c>
      <c r="S44" s="56">
        <v>8151.43</v>
      </c>
      <c r="T44" s="56">
        <v>6844.15</v>
      </c>
      <c r="U44" s="56">
        <v>15407</v>
      </c>
    </row>
    <row r="45" spans="1:21" x14ac:dyDescent="0.2">
      <c r="A45" s="75" t="str">
        <f>INDEX('Scheme master'!D:D,MATCH(E45&amp;F45,'Scheme master'!H:H,0),0)</f>
        <v>LDINPF</v>
      </c>
      <c r="B45" s="75" t="str">
        <f>A45&amp;VLOOKUP(E45&amp;F45,'Scheme master'!H:M,6,0)</f>
        <v>LDINPFRDW</v>
      </c>
      <c r="C45" s="83">
        <f t="shared" si="0"/>
        <v>0.01</v>
      </c>
      <c r="D45" s="83">
        <f t="shared" si="1"/>
        <v>0.01</v>
      </c>
      <c r="E45" s="53" t="s">
        <v>613</v>
      </c>
      <c r="F45" s="53" t="s">
        <v>40</v>
      </c>
      <c r="G45" s="53" t="s">
        <v>614</v>
      </c>
      <c r="H45" s="53" t="s">
        <v>1644</v>
      </c>
      <c r="I45" s="54">
        <v>44341</v>
      </c>
      <c r="J45" s="54">
        <v>44341</v>
      </c>
      <c r="K45" s="53">
        <v>0.01</v>
      </c>
      <c r="L45" s="53">
        <v>0.01</v>
      </c>
      <c r="M45" s="55">
        <v>95800.839000000007</v>
      </c>
      <c r="N45" s="55"/>
      <c r="O45" s="55">
        <v>949.48500000000001</v>
      </c>
      <c r="P45" s="55">
        <v>264.16800000000001</v>
      </c>
      <c r="Q45" s="53">
        <v>958.01</v>
      </c>
      <c r="R45" s="53"/>
      <c r="S45" s="56">
        <v>10878.93</v>
      </c>
      <c r="T45" s="56">
        <v>2951.81</v>
      </c>
      <c r="U45" s="56">
        <v>14788.75</v>
      </c>
    </row>
    <row r="46" spans="1:21" x14ac:dyDescent="0.2">
      <c r="A46" s="75" t="str">
        <f>INDEX('Scheme master'!D:D,MATCH(E46&amp;F46,'Scheme master'!H:H,0),0)</f>
        <v>LLIQDF</v>
      </c>
      <c r="B46" s="75" t="str">
        <f>A46&amp;VLOOKUP(E46&amp;F46,'Scheme master'!H:M,6,0)</f>
        <v>LLIQDFRDD</v>
      </c>
      <c r="C46" s="83">
        <f t="shared" si="0"/>
        <v>7.9076720000000003E-2</v>
      </c>
      <c r="D46" s="83">
        <f t="shared" si="1"/>
        <v>7.9076720000000003E-2</v>
      </c>
      <c r="E46" s="53" t="s">
        <v>612</v>
      </c>
      <c r="F46" s="53" t="s">
        <v>606</v>
      </c>
      <c r="G46" s="53" t="s">
        <v>507</v>
      </c>
      <c r="H46" s="53" t="s">
        <v>1647</v>
      </c>
      <c r="I46" s="54">
        <v>44442</v>
      </c>
      <c r="J46" s="54">
        <v>44442</v>
      </c>
      <c r="K46" s="53">
        <v>7.9076720000000003E-2</v>
      </c>
      <c r="L46" s="53">
        <v>7.9076720000000003E-2</v>
      </c>
      <c r="M46" s="55">
        <v>4608.5330000000004</v>
      </c>
      <c r="N46" s="55">
        <v>0.17199999999999999</v>
      </c>
      <c r="O46" s="55">
        <v>5.0419999999999998</v>
      </c>
      <c r="P46" s="55">
        <v>29.273</v>
      </c>
      <c r="Q46" s="53">
        <v>364.43</v>
      </c>
      <c r="R46" s="53">
        <v>0.01</v>
      </c>
      <c r="S46" s="56">
        <v>5600.84</v>
      </c>
      <c r="T46" s="56">
        <v>32525.119999999999</v>
      </c>
      <c r="U46" s="56">
        <v>38490.400000000001</v>
      </c>
    </row>
    <row r="47" spans="1:21" x14ac:dyDescent="0.2">
      <c r="A47" s="75" t="str">
        <f>INDEX('Scheme master'!D:D,MATCH(E47&amp;F47,'Scheme master'!H:H,0),0)</f>
        <v>LLIQDF</v>
      </c>
      <c r="B47" s="75" t="str">
        <f>A47&amp;VLOOKUP(E47&amp;F47,'Scheme master'!H:M,6,0)</f>
        <v>LLIQDFDDD</v>
      </c>
      <c r="C47" s="83">
        <f t="shared" si="0"/>
        <v>9.3100000000000002E-2</v>
      </c>
      <c r="D47" s="83">
        <f t="shared" si="1"/>
        <v>9.3100000000000002E-2</v>
      </c>
      <c r="E47" s="53" t="s">
        <v>612</v>
      </c>
      <c r="F47" s="53" t="s">
        <v>605</v>
      </c>
      <c r="G47" s="53" t="s">
        <v>507</v>
      </c>
      <c r="H47" s="53" t="s">
        <v>1642</v>
      </c>
      <c r="I47" s="54">
        <v>44356</v>
      </c>
      <c r="J47" s="54">
        <v>44356</v>
      </c>
      <c r="K47" s="53">
        <v>9.3100000000000002E-2</v>
      </c>
      <c r="L47" s="53">
        <v>9.3100000000000002E-2</v>
      </c>
      <c r="M47" s="55">
        <v>27.873000000000001</v>
      </c>
      <c r="N47" s="55"/>
      <c r="O47" s="55">
        <v>6.6130000000000004</v>
      </c>
      <c r="P47" s="55">
        <v>36.415999999999997</v>
      </c>
      <c r="Q47" s="53">
        <v>2.6</v>
      </c>
      <c r="R47" s="53"/>
      <c r="S47" s="56">
        <v>7435.83</v>
      </c>
      <c r="T47" s="56">
        <v>40988.519999999997</v>
      </c>
      <c r="U47" s="56">
        <v>48426.95</v>
      </c>
    </row>
    <row r="48" spans="1:21" x14ac:dyDescent="0.2">
      <c r="A48" s="75" t="str">
        <f>INDEX('Scheme master'!D:D,MATCH(E48&amp;F48,'Scheme master'!H:H,0),0)</f>
        <v>LLIQDF</v>
      </c>
      <c r="B48" s="75" t="str">
        <f>A48&amp;VLOOKUP(E48&amp;F48,'Scheme master'!H:M,6,0)</f>
        <v>LLIQDFRDD</v>
      </c>
      <c r="C48" s="83">
        <f t="shared" si="0"/>
        <v>8.6999999999999994E-2</v>
      </c>
      <c r="D48" s="83">
        <f t="shared" si="1"/>
        <v>8.6999999999999994E-2</v>
      </c>
      <c r="E48" s="53" t="s">
        <v>612</v>
      </c>
      <c r="F48" s="53" t="s">
        <v>606</v>
      </c>
      <c r="G48" s="53" t="s">
        <v>507</v>
      </c>
      <c r="H48" s="53" t="s">
        <v>1647</v>
      </c>
      <c r="I48" s="54">
        <v>44331</v>
      </c>
      <c r="J48" s="54">
        <v>44331</v>
      </c>
      <c r="K48" s="53">
        <v>8.6999999999999994E-2</v>
      </c>
      <c r="L48" s="53">
        <v>8.6999999999999994E-2</v>
      </c>
      <c r="M48" s="55">
        <v>4610.0339999999997</v>
      </c>
      <c r="N48" s="55">
        <v>0.17199999999999999</v>
      </c>
      <c r="O48" s="55">
        <v>5.6909999999999998</v>
      </c>
      <c r="P48" s="55">
        <v>23.244</v>
      </c>
      <c r="Q48" s="53">
        <v>401.09</v>
      </c>
      <c r="R48" s="53">
        <v>0.01</v>
      </c>
      <c r="S48" s="56">
        <v>6328.64</v>
      </c>
      <c r="T48" s="56">
        <v>25823.16</v>
      </c>
      <c r="U48" s="56">
        <v>32552.9</v>
      </c>
    </row>
    <row r="49" spans="1:21" x14ac:dyDescent="0.2">
      <c r="A49" s="75" t="str">
        <f>INDEX('Scheme master'!D:D,MATCH(E49&amp;F49,'Scheme master'!H:H,0),0)</f>
        <v>LDSAPF</v>
      </c>
      <c r="B49" s="75" t="str">
        <f>A49&amp;VLOOKUP(E49&amp;F49,'Scheme master'!H:M,6,0)</f>
        <v>LDSAPFRDD</v>
      </c>
      <c r="C49" s="83">
        <f t="shared" si="0"/>
        <v>1.4E-3</v>
      </c>
      <c r="D49" s="83">
        <f t="shared" si="1"/>
        <v>1.4E-3</v>
      </c>
      <c r="E49" s="53" t="s">
        <v>616</v>
      </c>
      <c r="F49" s="53" t="s">
        <v>25</v>
      </c>
      <c r="G49" s="53" t="s">
        <v>225</v>
      </c>
      <c r="H49" s="53" t="s">
        <v>1645</v>
      </c>
      <c r="I49" s="54">
        <v>44362</v>
      </c>
      <c r="J49" s="54">
        <v>44362</v>
      </c>
      <c r="K49" s="53">
        <v>1.4E-3</v>
      </c>
      <c r="L49" s="53">
        <v>1.4E-3</v>
      </c>
      <c r="M49" s="55"/>
      <c r="N49" s="55"/>
      <c r="O49" s="55">
        <v>2668.4540000000002</v>
      </c>
      <c r="P49" s="55">
        <v>246.791</v>
      </c>
      <c r="Q49" s="53"/>
      <c r="R49" s="53"/>
      <c r="S49" s="56">
        <v>30855.16</v>
      </c>
      <c r="T49" s="56">
        <v>2858.21</v>
      </c>
      <c r="U49" s="56">
        <v>33713.370000000003</v>
      </c>
    </row>
    <row r="50" spans="1:21" x14ac:dyDescent="0.2">
      <c r="A50" s="75" t="str">
        <f>INDEX('Scheme master'!D:D,MATCH(E50&amp;F50,'Scheme master'!H:H,0),0)</f>
        <v>LLIQDF</v>
      </c>
      <c r="B50" s="75" t="str">
        <f>A50&amp;VLOOKUP(E50&amp;F50,'Scheme master'!H:M,6,0)</f>
        <v>LLIQDFRDD</v>
      </c>
      <c r="C50" s="83">
        <f t="shared" si="0"/>
        <v>8.6013770000000003E-2</v>
      </c>
      <c r="D50" s="83">
        <f t="shared" si="1"/>
        <v>8.6013770000000003E-2</v>
      </c>
      <c r="E50" s="53" t="s">
        <v>612</v>
      </c>
      <c r="F50" s="53" t="s">
        <v>606</v>
      </c>
      <c r="G50" s="53" t="s">
        <v>507</v>
      </c>
      <c r="H50" s="53" t="s">
        <v>1647</v>
      </c>
      <c r="I50" s="54">
        <v>44401</v>
      </c>
      <c r="J50" s="54">
        <v>44401</v>
      </c>
      <c r="K50" s="53">
        <v>8.6013770000000003E-2</v>
      </c>
      <c r="L50" s="53">
        <v>8.6013770000000003E-2</v>
      </c>
      <c r="M50" s="55">
        <v>4603.2619999999997</v>
      </c>
      <c r="N50" s="55">
        <v>0.17199999999999999</v>
      </c>
      <c r="O50" s="55">
        <v>5.43</v>
      </c>
      <c r="P50" s="55">
        <v>33.295999999999999</v>
      </c>
      <c r="Q50" s="53">
        <v>395.95</v>
      </c>
      <c r="R50" s="53">
        <v>0.01</v>
      </c>
      <c r="S50" s="56">
        <v>6039.6</v>
      </c>
      <c r="T50" s="56">
        <v>36993.160000000003</v>
      </c>
      <c r="U50" s="56">
        <v>43428.72</v>
      </c>
    </row>
    <row r="51" spans="1:21" x14ac:dyDescent="0.2">
      <c r="A51" s="75" t="str">
        <f>INDEX('Scheme master'!D:D,MATCH(E51&amp;F51,'Scheme master'!H:H,0),0)</f>
        <v>LLIQDF</v>
      </c>
      <c r="B51" s="75" t="str">
        <f>A51&amp;VLOOKUP(E51&amp;F51,'Scheme master'!H:M,6,0)</f>
        <v>LLIQDFDDD</v>
      </c>
      <c r="C51" s="83">
        <f t="shared" si="0"/>
        <v>9.9190559999999997E-2</v>
      </c>
      <c r="D51" s="83">
        <f t="shared" si="1"/>
        <v>9.9190559999999997E-2</v>
      </c>
      <c r="E51" s="53" t="s">
        <v>612</v>
      </c>
      <c r="F51" s="53" t="s">
        <v>605</v>
      </c>
      <c r="G51" s="53" t="s">
        <v>507</v>
      </c>
      <c r="H51" s="53" t="s">
        <v>1642</v>
      </c>
      <c r="I51" s="54">
        <v>44426</v>
      </c>
      <c r="J51" s="54">
        <v>44426</v>
      </c>
      <c r="K51" s="53">
        <v>9.9190559999999997E-2</v>
      </c>
      <c r="L51" s="53">
        <v>9.9190559999999997E-2</v>
      </c>
      <c r="M51" s="55">
        <v>25.567</v>
      </c>
      <c r="N51" s="55"/>
      <c r="O51" s="55">
        <v>5.8239999999999998</v>
      </c>
      <c r="P51" s="55">
        <v>39.552999999999997</v>
      </c>
      <c r="Q51" s="53">
        <v>2.5299999999999998</v>
      </c>
      <c r="R51" s="53"/>
      <c r="S51" s="56">
        <v>6555.42</v>
      </c>
      <c r="T51" s="56">
        <v>44532.41</v>
      </c>
      <c r="U51" s="56">
        <v>51090.36</v>
      </c>
    </row>
    <row r="52" spans="1:21" x14ac:dyDescent="0.2">
      <c r="A52" s="75" t="str">
        <f>INDEX('Scheme master'!D:D,MATCH(E52&amp;F52,'Scheme master'!H:H,0),0)</f>
        <v>LDSAPF</v>
      </c>
      <c r="B52" s="75" t="str">
        <f>A52&amp;VLOOKUP(E52&amp;F52,'Scheme master'!H:M,6,0)</f>
        <v>LDSAPFRDD</v>
      </c>
      <c r="C52" s="83">
        <f t="shared" si="0"/>
        <v>3.5402099999999998E-3</v>
      </c>
      <c r="D52" s="83">
        <f t="shared" si="1"/>
        <v>3.5402099999999998E-3</v>
      </c>
      <c r="E52" s="53" t="s">
        <v>616</v>
      </c>
      <c r="F52" s="53" t="s">
        <v>25</v>
      </c>
      <c r="G52" s="53" t="s">
        <v>225</v>
      </c>
      <c r="H52" s="53" t="s">
        <v>1645</v>
      </c>
      <c r="I52" s="54">
        <v>44389</v>
      </c>
      <c r="J52" s="54">
        <v>44389</v>
      </c>
      <c r="K52" s="53">
        <v>3.5402099999999998E-3</v>
      </c>
      <c r="L52" s="53">
        <v>3.5402099999999998E-3</v>
      </c>
      <c r="M52" s="55">
        <v>95972.79</v>
      </c>
      <c r="N52" s="55"/>
      <c r="O52" s="55">
        <v>6692.8419999999996</v>
      </c>
      <c r="P52" s="55">
        <v>626.34</v>
      </c>
      <c r="Q52" s="53">
        <v>339.76</v>
      </c>
      <c r="R52" s="53"/>
      <c r="S52" s="56">
        <v>77812.33</v>
      </c>
      <c r="T52" s="56">
        <v>7246.36</v>
      </c>
      <c r="U52" s="56">
        <v>85398.45</v>
      </c>
    </row>
    <row r="53" spans="1:21" x14ac:dyDescent="0.2">
      <c r="A53" s="75" t="str">
        <f>INDEX('Scheme master'!D:D,MATCH(E53&amp;F53,'Scheme master'!H:H,0),0)</f>
        <v>LDSAPF</v>
      </c>
      <c r="B53" s="75" t="str">
        <f>A53&amp;VLOOKUP(E53&amp;F53,'Scheme master'!H:M,6,0)</f>
        <v>LDSAPFRDW</v>
      </c>
      <c r="C53" s="83">
        <f t="shared" si="0"/>
        <v>4.4229999999999998E-2</v>
      </c>
      <c r="D53" s="83">
        <f t="shared" si="1"/>
        <v>4.4229999999999998E-2</v>
      </c>
      <c r="E53" s="53" t="s">
        <v>616</v>
      </c>
      <c r="F53" s="53" t="s">
        <v>40</v>
      </c>
      <c r="G53" s="53" t="s">
        <v>225</v>
      </c>
      <c r="H53" s="53" t="s">
        <v>1644</v>
      </c>
      <c r="I53" s="54">
        <v>44292</v>
      </c>
      <c r="J53" s="54">
        <v>44292</v>
      </c>
      <c r="K53" s="53">
        <v>4.4229999999999998E-2</v>
      </c>
      <c r="L53" s="53">
        <v>4.4229999999999998E-2</v>
      </c>
      <c r="M53" s="55"/>
      <c r="N53" s="55"/>
      <c r="O53" s="55">
        <v>12730.823</v>
      </c>
      <c r="P53" s="55">
        <v>4.8380000000000001</v>
      </c>
      <c r="Q53" s="53"/>
      <c r="R53" s="53"/>
      <c r="S53" s="56">
        <v>152444.88</v>
      </c>
      <c r="T53" s="56">
        <v>57.93</v>
      </c>
      <c r="U53" s="56">
        <v>152502.81</v>
      </c>
    </row>
    <row r="54" spans="1:21" x14ac:dyDescent="0.2">
      <c r="A54" s="75" t="str">
        <f>INDEX('Scheme master'!D:D,MATCH(E54&amp;F54,'Scheme master'!H:H,0),0)</f>
        <v>LDSAPF</v>
      </c>
      <c r="B54" s="75" t="str">
        <f>A54&amp;VLOOKUP(E54&amp;F54,'Scheme master'!H:M,6,0)</f>
        <v>LDSAPFDDD</v>
      </c>
      <c r="C54" s="83">
        <f t="shared" si="0"/>
        <v>2.5014299999999998E-3</v>
      </c>
      <c r="D54" s="83">
        <f t="shared" si="1"/>
        <v>2.5014299999999998E-3</v>
      </c>
      <c r="E54" s="53" t="s">
        <v>616</v>
      </c>
      <c r="F54" s="53" t="s">
        <v>605</v>
      </c>
      <c r="G54" s="53" t="s">
        <v>225</v>
      </c>
      <c r="H54" s="53" t="s">
        <v>1643</v>
      </c>
      <c r="I54" s="54">
        <v>44428</v>
      </c>
      <c r="J54" s="54">
        <v>44428</v>
      </c>
      <c r="K54" s="53">
        <v>2.5014299999999998E-3</v>
      </c>
      <c r="L54" s="53">
        <v>2.5014299999999998E-3</v>
      </c>
      <c r="M54" s="55">
        <v>120249.174</v>
      </c>
      <c r="N54" s="55"/>
      <c r="O54" s="55">
        <v>320.74799999999999</v>
      </c>
      <c r="P54" s="55">
        <v>110.17100000000001</v>
      </c>
      <c r="Q54" s="53">
        <v>300.79000000000002</v>
      </c>
      <c r="R54" s="53"/>
      <c r="S54" s="56">
        <v>3547.03</v>
      </c>
      <c r="T54" s="56">
        <v>1224.73</v>
      </c>
      <c r="U54" s="56">
        <v>5072.55</v>
      </c>
    </row>
    <row r="55" spans="1:21" x14ac:dyDescent="0.2">
      <c r="A55" s="75" t="str">
        <f>INDEX('Scheme master'!D:D,MATCH(E55&amp;F55,'Scheme master'!H:H,0),0)</f>
        <v>LLIQDF</v>
      </c>
      <c r="B55" s="75" t="str">
        <f>A55&amp;VLOOKUP(E55&amp;F55,'Scheme master'!H:M,6,0)</f>
        <v>LLIQDFDDD</v>
      </c>
      <c r="C55" s="83">
        <f t="shared" si="0"/>
        <v>4.0226860000000003E-2</v>
      </c>
      <c r="D55" s="83">
        <f t="shared" si="1"/>
        <v>4.0226860000000003E-2</v>
      </c>
      <c r="E55" s="53" t="s">
        <v>612</v>
      </c>
      <c r="F55" s="53" t="s">
        <v>605</v>
      </c>
      <c r="G55" s="53" t="s">
        <v>507</v>
      </c>
      <c r="H55" s="53" t="s">
        <v>1642</v>
      </c>
      <c r="I55" s="54">
        <v>44385</v>
      </c>
      <c r="J55" s="54">
        <v>44385</v>
      </c>
      <c r="K55" s="53">
        <v>4.0226860000000003E-2</v>
      </c>
      <c r="L55" s="53">
        <v>4.0226860000000003E-2</v>
      </c>
      <c r="M55" s="55">
        <v>54.423999999999999</v>
      </c>
      <c r="N55" s="55"/>
      <c r="O55" s="55">
        <v>2.456</v>
      </c>
      <c r="P55" s="55">
        <v>16.805</v>
      </c>
      <c r="Q55" s="53">
        <v>2.2000000000000002</v>
      </c>
      <c r="R55" s="53"/>
      <c r="S55" s="56">
        <v>2755.28</v>
      </c>
      <c r="T55" s="56">
        <v>18903.57</v>
      </c>
      <c r="U55" s="56">
        <v>21661.05</v>
      </c>
    </row>
    <row r="56" spans="1:21" x14ac:dyDescent="0.2">
      <c r="A56" s="75" t="str">
        <f>INDEX('Scheme master'!D:D,MATCH(E56&amp;F56,'Scheme master'!H:H,0),0)</f>
        <v>LLIQDF</v>
      </c>
      <c r="B56" s="75" t="str">
        <f>A56&amp;VLOOKUP(E56&amp;F56,'Scheme master'!H:M,6,0)</f>
        <v>LLIQDFDDD</v>
      </c>
      <c r="C56" s="83">
        <f t="shared" si="0"/>
        <v>7.5046760000000004E-2</v>
      </c>
      <c r="D56" s="83">
        <f t="shared" si="1"/>
        <v>7.5046760000000004E-2</v>
      </c>
      <c r="E56" s="53" t="s">
        <v>612</v>
      </c>
      <c r="F56" s="53" t="s">
        <v>605</v>
      </c>
      <c r="G56" s="53" t="s">
        <v>507</v>
      </c>
      <c r="H56" s="53" t="s">
        <v>1642</v>
      </c>
      <c r="I56" s="54">
        <v>44467</v>
      </c>
      <c r="J56" s="54">
        <v>44467</v>
      </c>
      <c r="K56" s="53">
        <v>7.5046760000000004E-2</v>
      </c>
      <c r="L56" s="53">
        <v>7.5046760000000004E-2</v>
      </c>
      <c r="M56" s="55">
        <v>50.643999999999998</v>
      </c>
      <c r="N56" s="55"/>
      <c r="O56" s="55">
        <v>4.3710000000000004</v>
      </c>
      <c r="P56" s="55">
        <v>31.318000000000001</v>
      </c>
      <c r="Q56" s="53">
        <v>3.81</v>
      </c>
      <c r="R56" s="53"/>
      <c r="S56" s="56">
        <v>4916.84</v>
      </c>
      <c r="T56" s="56">
        <v>35271.11</v>
      </c>
      <c r="U56" s="56">
        <v>40191.760000000002</v>
      </c>
    </row>
    <row r="57" spans="1:21" x14ac:dyDescent="0.2">
      <c r="A57" s="75" t="str">
        <f>INDEX('Scheme master'!D:D,MATCH(E57&amp;F57,'Scheme master'!H:H,0),0)</f>
        <v>LDSAPF</v>
      </c>
      <c r="B57" s="75" t="str">
        <f>A57&amp;VLOOKUP(E57&amp;F57,'Scheme master'!H:M,6,0)</f>
        <v>LDSAPFRDD</v>
      </c>
      <c r="C57" s="83">
        <f t="shared" si="0"/>
        <v>3.3999999999999998E-3</v>
      </c>
      <c r="D57" s="83">
        <f t="shared" si="1"/>
        <v>3.3999999999999998E-3</v>
      </c>
      <c r="E57" s="53" t="s">
        <v>616</v>
      </c>
      <c r="F57" s="53" t="s">
        <v>25</v>
      </c>
      <c r="G57" s="53" t="s">
        <v>225</v>
      </c>
      <c r="H57" s="53" t="s">
        <v>1645</v>
      </c>
      <c r="I57" s="54">
        <v>44347</v>
      </c>
      <c r="J57" s="54">
        <v>44347</v>
      </c>
      <c r="K57" s="53">
        <v>3.3999999999999998E-3</v>
      </c>
      <c r="L57" s="53">
        <v>3.3999999999999998E-3</v>
      </c>
      <c r="M57" s="55">
        <v>93819.035999999993</v>
      </c>
      <c r="N57" s="55"/>
      <c r="O57" s="55">
        <v>6433.28</v>
      </c>
      <c r="P57" s="55">
        <v>585.46</v>
      </c>
      <c r="Q57" s="53">
        <v>318.98</v>
      </c>
      <c r="R57" s="53"/>
      <c r="S57" s="56">
        <v>74533.38</v>
      </c>
      <c r="T57" s="56">
        <v>6929.33</v>
      </c>
      <c r="U57" s="56">
        <v>81781.69</v>
      </c>
    </row>
    <row r="58" spans="1:21" x14ac:dyDescent="0.2">
      <c r="A58" s="75" t="str">
        <f>INDEX('Scheme master'!D:D,MATCH(E58&amp;F58,'Scheme master'!H:H,0),0)</f>
        <v>LDSAPF</v>
      </c>
      <c r="B58" s="75" t="str">
        <f>A58&amp;VLOOKUP(E58&amp;F58,'Scheme master'!H:M,6,0)</f>
        <v>LDSAPFRDD</v>
      </c>
      <c r="C58" s="83">
        <f t="shared" si="0"/>
        <v>1.3452399999999999E-3</v>
      </c>
      <c r="D58" s="83">
        <f t="shared" si="1"/>
        <v>1.3452399999999999E-3</v>
      </c>
      <c r="E58" s="53" t="s">
        <v>616</v>
      </c>
      <c r="F58" s="53" t="s">
        <v>25</v>
      </c>
      <c r="G58" s="53" t="s">
        <v>225</v>
      </c>
      <c r="H58" s="53" t="s">
        <v>1645</v>
      </c>
      <c r="I58" s="54">
        <v>44390</v>
      </c>
      <c r="J58" s="54">
        <v>44390</v>
      </c>
      <c r="K58" s="53">
        <v>1.3452399999999999E-3</v>
      </c>
      <c r="L58" s="53">
        <v>1.3452399999999999E-3</v>
      </c>
      <c r="M58" s="55"/>
      <c r="N58" s="55"/>
      <c r="O58" s="55">
        <v>2560.5940000000001</v>
      </c>
      <c r="P58" s="55">
        <v>238.02500000000001</v>
      </c>
      <c r="Q58" s="53"/>
      <c r="R58" s="53"/>
      <c r="S58" s="56">
        <v>29708.5</v>
      </c>
      <c r="T58" s="56">
        <v>2754.39</v>
      </c>
      <c r="U58" s="56">
        <v>32462.89</v>
      </c>
    </row>
    <row r="59" spans="1:21" x14ac:dyDescent="0.2">
      <c r="A59" s="75" t="str">
        <f>INDEX('Scheme master'!D:D,MATCH(E59&amp;F59,'Scheme master'!H:H,0),0)</f>
        <v>LLIQDF</v>
      </c>
      <c r="B59" s="75" t="str">
        <f>A59&amp;VLOOKUP(E59&amp;F59,'Scheme master'!H:M,6,0)</f>
        <v>LLIQDFRDD</v>
      </c>
      <c r="C59" s="83">
        <f t="shared" si="0"/>
        <v>8.6099999999999996E-2</v>
      </c>
      <c r="D59" s="83">
        <f t="shared" si="1"/>
        <v>8.6099999999999996E-2</v>
      </c>
      <c r="E59" s="53" t="s">
        <v>612</v>
      </c>
      <c r="F59" s="53" t="s">
        <v>606</v>
      </c>
      <c r="G59" s="53" t="s">
        <v>507</v>
      </c>
      <c r="H59" s="53" t="s">
        <v>1647</v>
      </c>
      <c r="I59" s="54">
        <v>44359</v>
      </c>
      <c r="J59" s="54">
        <v>44359</v>
      </c>
      <c r="K59" s="53">
        <v>8.6099999999999996E-2</v>
      </c>
      <c r="L59" s="53">
        <v>8.6099999999999996E-2</v>
      </c>
      <c r="M59" s="55">
        <v>4605.4780000000001</v>
      </c>
      <c r="N59" s="55">
        <v>0.17199999999999999</v>
      </c>
      <c r="O59" s="55">
        <v>5.6580000000000004</v>
      </c>
      <c r="P59" s="55">
        <v>17.305</v>
      </c>
      <c r="Q59" s="53">
        <v>396.55</v>
      </c>
      <c r="R59" s="53">
        <v>0.01</v>
      </c>
      <c r="S59" s="56">
        <v>6286.41</v>
      </c>
      <c r="T59" s="56">
        <v>19176.22</v>
      </c>
      <c r="U59" s="56">
        <v>25859.19</v>
      </c>
    </row>
    <row r="60" spans="1:21" x14ac:dyDescent="0.2">
      <c r="A60" s="75" t="str">
        <f>INDEX('Scheme master'!D:D,MATCH(E60&amp;F60,'Scheme master'!H:H,0),0)</f>
        <v>LLIQDF</v>
      </c>
      <c r="B60" s="75" t="str">
        <f>A60&amp;VLOOKUP(E60&amp;F60,'Scheme master'!H:M,6,0)</f>
        <v>LLIQDFDDD</v>
      </c>
      <c r="C60" s="83">
        <f t="shared" si="0"/>
        <v>7.1293739999999994E-2</v>
      </c>
      <c r="D60" s="83">
        <f t="shared" si="1"/>
        <v>7.1293739999999994E-2</v>
      </c>
      <c r="E60" s="53" t="s">
        <v>612</v>
      </c>
      <c r="F60" s="53" t="s">
        <v>605</v>
      </c>
      <c r="G60" s="53" t="s">
        <v>507</v>
      </c>
      <c r="H60" s="53" t="s">
        <v>1642</v>
      </c>
      <c r="I60" s="54">
        <v>44384</v>
      </c>
      <c r="J60" s="54">
        <v>44384</v>
      </c>
      <c r="K60" s="53">
        <v>7.1293739999999994E-2</v>
      </c>
      <c r="L60" s="53">
        <v>7.1293739999999994E-2</v>
      </c>
      <c r="M60" s="55">
        <v>42.786000000000001</v>
      </c>
      <c r="N60" s="55"/>
      <c r="O60" s="55">
        <v>4.359</v>
      </c>
      <c r="P60" s="55">
        <v>29.922000000000001</v>
      </c>
      <c r="Q60" s="53">
        <v>3.05</v>
      </c>
      <c r="R60" s="53"/>
      <c r="S60" s="56">
        <v>4887.46</v>
      </c>
      <c r="T60" s="56">
        <v>33662.97</v>
      </c>
      <c r="U60" s="56">
        <v>38553.480000000003</v>
      </c>
    </row>
    <row r="61" spans="1:21" x14ac:dyDescent="0.2">
      <c r="A61" s="75" t="str">
        <f>INDEX('Scheme master'!D:D,MATCH(E61&amp;F61,'Scheme master'!H:H,0),0)</f>
        <v>LDSAPF</v>
      </c>
      <c r="B61" s="75" t="str">
        <f>A61&amp;VLOOKUP(E61&amp;F61,'Scheme master'!H:M,6,0)</f>
        <v>LDSAPFRDD</v>
      </c>
      <c r="C61" s="83">
        <f t="shared" si="0"/>
        <v>1.2999999999999999E-3</v>
      </c>
      <c r="D61" s="83">
        <f t="shared" si="1"/>
        <v>1.2999999999999999E-3</v>
      </c>
      <c r="E61" s="53" t="s">
        <v>616</v>
      </c>
      <c r="F61" s="53" t="s">
        <v>25</v>
      </c>
      <c r="G61" s="53" t="s">
        <v>225</v>
      </c>
      <c r="H61" s="53" t="s">
        <v>1645</v>
      </c>
      <c r="I61" s="54">
        <v>44348</v>
      </c>
      <c r="J61" s="54">
        <v>44348</v>
      </c>
      <c r="K61" s="53">
        <v>1.2999999999999999E-3</v>
      </c>
      <c r="L61" s="53">
        <v>1.2999999999999999E-3</v>
      </c>
      <c r="M61" s="55"/>
      <c r="N61" s="55"/>
      <c r="O61" s="55">
        <v>2476.674</v>
      </c>
      <c r="P61" s="55">
        <v>223.935</v>
      </c>
      <c r="Q61" s="53"/>
      <c r="R61" s="53"/>
      <c r="S61" s="56">
        <v>28627.040000000001</v>
      </c>
      <c r="T61" s="56">
        <v>2650.24</v>
      </c>
      <c r="U61" s="56">
        <v>31277.279999999999</v>
      </c>
    </row>
    <row r="62" spans="1:21" x14ac:dyDescent="0.2">
      <c r="A62" s="75" t="str">
        <f>INDEX('Scheme master'!D:D,MATCH(E62&amp;F62,'Scheme master'!H:H,0),0)</f>
        <v>LDSAPF</v>
      </c>
      <c r="B62" s="75" t="str">
        <f>A62&amp;VLOOKUP(E62&amp;F62,'Scheme master'!H:M,6,0)</f>
        <v>LDSAPFRDD</v>
      </c>
      <c r="C62" s="83">
        <f t="shared" si="0"/>
        <v>1.1999999999999999E-3</v>
      </c>
      <c r="D62" s="83">
        <f t="shared" si="1"/>
        <v>1.1999999999999999E-3</v>
      </c>
      <c r="E62" s="53" t="s">
        <v>616</v>
      </c>
      <c r="F62" s="53" t="s">
        <v>25</v>
      </c>
      <c r="G62" s="53" t="s">
        <v>225</v>
      </c>
      <c r="H62" s="53" t="s">
        <v>1645</v>
      </c>
      <c r="I62" s="54">
        <v>44306</v>
      </c>
      <c r="J62" s="54">
        <v>44306</v>
      </c>
      <c r="K62" s="53">
        <v>1.1999999999999999E-3</v>
      </c>
      <c r="L62" s="53">
        <v>1.1999999999999999E-3</v>
      </c>
      <c r="M62" s="55"/>
      <c r="N62" s="55"/>
      <c r="O62" s="55">
        <v>2269.5949999999998</v>
      </c>
      <c r="P62" s="55">
        <v>212.143</v>
      </c>
      <c r="Q62" s="53"/>
      <c r="R62" s="53"/>
      <c r="S62" s="56">
        <v>26381.32</v>
      </c>
      <c r="T62" s="56">
        <v>2436.09</v>
      </c>
      <c r="U62" s="56">
        <v>28817.41</v>
      </c>
    </row>
    <row r="63" spans="1:21" x14ac:dyDescent="0.2">
      <c r="A63" s="75" t="str">
        <f>INDEX('Scheme master'!D:D,MATCH(E63&amp;F63,'Scheme master'!H:H,0),0)</f>
        <v>LDUSTF</v>
      </c>
      <c r="B63" s="75" t="str">
        <f>A63&amp;VLOOKUP(E63&amp;F63,'Scheme master'!H:M,6,0)</f>
        <v>LDUSTFRDD</v>
      </c>
      <c r="C63" s="83">
        <f t="shared" si="0"/>
        <v>1.1501603</v>
      </c>
      <c r="D63" s="83">
        <f t="shared" si="1"/>
        <v>1.1501603</v>
      </c>
      <c r="E63" s="53" t="s">
        <v>1016</v>
      </c>
      <c r="F63" s="53" t="s">
        <v>25</v>
      </c>
      <c r="G63" s="53" t="s">
        <v>997</v>
      </c>
      <c r="H63" s="53" t="s">
        <v>1645</v>
      </c>
      <c r="I63" s="54">
        <v>44377</v>
      </c>
      <c r="J63" s="54">
        <v>44377</v>
      </c>
      <c r="K63" s="53">
        <v>1.1501603</v>
      </c>
      <c r="L63" s="53">
        <v>1.1501603</v>
      </c>
      <c r="M63" s="55"/>
      <c r="N63" s="55"/>
      <c r="O63" s="55">
        <v>2.4E-2</v>
      </c>
      <c r="P63" s="55"/>
      <c r="Q63" s="53"/>
      <c r="R63" s="53"/>
      <c r="S63" s="56">
        <v>24.28</v>
      </c>
      <c r="T63" s="56"/>
      <c r="U63" s="56">
        <v>24.28</v>
      </c>
    </row>
    <row r="64" spans="1:21" x14ac:dyDescent="0.2">
      <c r="A64" s="75" t="str">
        <f>INDEX('Scheme master'!D:D,MATCH(E64&amp;F64,'Scheme master'!H:H,0),0)</f>
        <v>LLIQDF</v>
      </c>
      <c r="B64" s="75" t="str">
        <f>A64&amp;VLOOKUP(E64&amp;F64,'Scheme master'!H:M,6,0)</f>
        <v>LLIQDFDDD</v>
      </c>
      <c r="C64" s="83">
        <f t="shared" si="0"/>
        <v>9.3299999999999994E-2</v>
      </c>
      <c r="D64" s="83">
        <f t="shared" si="1"/>
        <v>9.3299999999999994E-2</v>
      </c>
      <c r="E64" s="53" t="s">
        <v>612</v>
      </c>
      <c r="F64" s="53" t="s">
        <v>605</v>
      </c>
      <c r="G64" s="53" t="s">
        <v>507</v>
      </c>
      <c r="H64" s="53" t="s">
        <v>1642</v>
      </c>
      <c r="I64" s="54">
        <v>44343</v>
      </c>
      <c r="J64" s="54">
        <v>44343</v>
      </c>
      <c r="K64" s="53">
        <v>9.3299999999999994E-2</v>
      </c>
      <c r="L64" s="53">
        <v>9.3299999999999994E-2</v>
      </c>
      <c r="M64" s="55">
        <v>32.798000000000002</v>
      </c>
      <c r="N64" s="55"/>
      <c r="O64" s="55">
        <v>6.601</v>
      </c>
      <c r="P64" s="55">
        <v>36.35</v>
      </c>
      <c r="Q64" s="53">
        <v>3.06</v>
      </c>
      <c r="R64" s="53"/>
      <c r="S64" s="56">
        <v>7423.76</v>
      </c>
      <c r="T64" s="56">
        <v>40901.96</v>
      </c>
      <c r="U64" s="56">
        <v>48328.78</v>
      </c>
    </row>
    <row r="65" spans="1:21" x14ac:dyDescent="0.2">
      <c r="A65" s="75" t="str">
        <f>INDEX('Scheme master'!D:D,MATCH(E65&amp;F65,'Scheme master'!H:H,0),0)</f>
        <v>LETAXP</v>
      </c>
      <c r="B65" s="75" t="str">
        <f>A65&amp;VLOOKUP(E65&amp;F65,'Scheme master'!H:M,6,0)</f>
        <v>LETAXPDD</v>
      </c>
      <c r="C65" s="83">
        <f t="shared" si="0"/>
        <v>0.25</v>
      </c>
      <c r="D65" s="83">
        <f t="shared" si="1"/>
        <v>0.25</v>
      </c>
      <c r="E65" s="53" t="s">
        <v>617</v>
      </c>
      <c r="F65" s="53" t="s">
        <v>605</v>
      </c>
      <c r="G65" s="53" t="s">
        <v>458</v>
      </c>
      <c r="H65" s="53" t="s">
        <v>1642</v>
      </c>
      <c r="I65" s="54">
        <v>44467</v>
      </c>
      <c r="J65" s="54">
        <v>44467</v>
      </c>
      <c r="K65" s="53">
        <v>0.25</v>
      </c>
      <c r="L65" s="53">
        <v>0.25</v>
      </c>
      <c r="M65" s="55">
        <v>554026.21499999997</v>
      </c>
      <c r="N65" s="55"/>
      <c r="O65" s="55"/>
      <c r="P65" s="55"/>
      <c r="Q65" s="53">
        <v>138506.60999999999</v>
      </c>
      <c r="R65" s="53"/>
      <c r="S65" s="56"/>
      <c r="T65" s="56"/>
      <c r="U65" s="56">
        <v>138506.60999999999</v>
      </c>
    </row>
    <row r="66" spans="1:21" x14ac:dyDescent="0.2">
      <c r="A66" s="75" t="str">
        <f>INDEX('Scheme master'!D:D,MATCH(E66&amp;F66,'Scheme master'!H:H,0),0)</f>
        <v>LLIQDF</v>
      </c>
      <c r="B66" s="75" t="str">
        <f>A66&amp;VLOOKUP(E66&amp;F66,'Scheme master'!H:M,6,0)</f>
        <v>LLIQDFRDD</v>
      </c>
      <c r="C66" s="83">
        <f t="shared" si="0"/>
        <v>8.5000000000000006E-2</v>
      </c>
      <c r="D66" s="83">
        <f t="shared" si="1"/>
        <v>8.5000000000000006E-2</v>
      </c>
      <c r="E66" s="53" t="s">
        <v>612</v>
      </c>
      <c r="F66" s="53" t="s">
        <v>606</v>
      </c>
      <c r="G66" s="53" t="s">
        <v>507</v>
      </c>
      <c r="H66" s="53" t="s">
        <v>1647</v>
      </c>
      <c r="I66" s="54">
        <v>44318</v>
      </c>
      <c r="J66" s="54">
        <v>44318</v>
      </c>
      <c r="K66" s="53">
        <v>8.5000000000000006E-2</v>
      </c>
      <c r="L66" s="53">
        <v>8.5000000000000006E-2</v>
      </c>
      <c r="M66" s="55">
        <v>4604.8010000000004</v>
      </c>
      <c r="N66" s="55">
        <v>0.17199999999999999</v>
      </c>
      <c r="O66" s="55">
        <v>5.5419999999999998</v>
      </c>
      <c r="P66" s="55">
        <v>16.952999999999999</v>
      </c>
      <c r="Q66" s="53">
        <v>391.43</v>
      </c>
      <c r="R66" s="53">
        <v>0.01</v>
      </c>
      <c r="S66" s="56">
        <v>6164.94</v>
      </c>
      <c r="T66" s="56">
        <v>18834.11</v>
      </c>
      <c r="U66" s="56">
        <v>25390.49</v>
      </c>
    </row>
    <row r="67" spans="1:21" x14ac:dyDescent="0.2">
      <c r="A67" s="75" t="str">
        <f>INDEX('Scheme master'!D:D,MATCH(E67&amp;F67,'Scheme master'!H:H,0),0)</f>
        <v>LDSAPF</v>
      </c>
      <c r="B67" s="75" t="str">
        <f>A67&amp;VLOOKUP(E67&amp;F67,'Scheme master'!H:M,6,0)</f>
        <v>LDSAPFRDD</v>
      </c>
      <c r="C67" s="83">
        <f t="shared" si="0"/>
        <v>3.5372300000000001E-3</v>
      </c>
      <c r="D67" s="83">
        <f t="shared" si="1"/>
        <v>3.5372300000000001E-3</v>
      </c>
      <c r="E67" s="53" t="s">
        <v>616</v>
      </c>
      <c r="F67" s="53" t="s">
        <v>25</v>
      </c>
      <c r="G67" s="53" t="s">
        <v>225</v>
      </c>
      <c r="H67" s="53" t="s">
        <v>1645</v>
      </c>
      <c r="I67" s="54">
        <v>44417</v>
      </c>
      <c r="J67" s="54">
        <v>44417</v>
      </c>
      <c r="K67" s="53">
        <v>3.5372300000000001E-3</v>
      </c>
      <c r="L67" s="53">
        <v>3.5372300000000001E-3</v>
      </c>
      <c r="M67" s="55">
        <v>98046.327999999994</v>
      </c>
      <c r="N67" s="55"/>
      <c r="O67" s="55">
        <v>6694.3360000000002</v>
      </c>
      <c r="P67" s="55">
        <v>627.58299999999997</v>
      </c>
      <c r="Q67" s="53">
        <v>346.81</v>
      </c>
      <c r="R67" s="53"/>
      <c r="S67" s="56">
        <v>77623.87</v>
      </c>
      <c r="T67" s="56">
        <v>7260.29</v>
      </c>
      <c r="U67" s="56">
        <v>85230.97</v>
      </c>
    </row>
    <row r="68" spans="1:21" x14ac:dyDescent="0.2">
      <c r="A68" s="75" t="str">
        <f>INDEX('Scheme master'!D:D,MATCH(E68&amp;F68,'Scheme master'!H:H,0),0)</f>
        <v>LLIQDF</v>
      </c>
      <c r="B68" s="75" t="str">
        <f>A68&amp;VLOOKUP(E68&amp;F68,'Scheme master'!H:M,6,0)</f>
        <v>LLIQDFRDD</v>
      </c>
      <c r="C68" s="83">
        <f t="shared" si="0"/>
        <v>8.6999999999999994E-2</v>
      </c>
      <c r="D68" s="83">
        <f t="shared" si="1"/>
        <v>8.6999999999999994E-2</v>
      </c>
      <c r="E68" s="53" t="s">
        <v>612</v>
      </c>
      <c r="F68" s="53" t="s">
        <v>606</v>
      </c>
      <c r="G68" s="53" t="s">
        <v>507</v>
      </c>
      <c r="H68" s="53" t="s">
        <v>1647</v>
      </c>
      <c r="I68" s="54">
        <v>44332</v>
      </c>
      <c r="J68" s="54">
        <v>44332</v>
      </c>
      <c r="K68" s="53">
        <v>8.6999999999999994E-2</v>
      </c>
      <c r="L68" s="53">
        <v>8.6999999999999994E-2</v>
      </c>
      <c r="M68" s="55">
        <v>4610.0339999999997</v>
      </c>
      <c r="N68" s="55">
        <v>0.17199999999999999</v>
      </c>
      <c r="O68" s="55">
        <v>5.6920000000000002</v>
      </c>
      <c r="P68" s="55">
        <v>23.245999999999999</v>
      </c>
      <c r="Q68" s="53">
        <v>401.09</v>
      </c>
      <c r="R68" s="53">
        <v>0.01</v>
      </c>
      <c r="S68" s="56">
        <v>6329.15</v>
      </c>
      <c r="T68" s="56">
        <v>25825.19</v>
      </c>
      <c r="U68" s="56">
        <v>32555.439999999999</v>
      </c>
    </row>
    <row r="69" spans="1:21" x14ac:dyDescent="0.2">
      <c r="A69" s="75" t="str">
        <f>INDEX('Scheme master'!D:D,MATCH(E69&amp;F69,'Scheme master'!H:H,0),0)</f>
        <v>LLIQDF</v>
      </c>
      <c r="B69" s="75" t="str">
        <f>A69&amp;VLOOKUP(E69&amp;F69,'Scheme master'!H:M,6,0)</f>
        <v>LLIQDFRDD</v>
      </c>
      <c r="C69" s="83">
        <f t="shared" si="0"/>
        <v>8.5829699999999995E-2</v>
      </c>
      <c r="D69" s="83">
        <f t="shared" si="1"/>
        <v>8.5829699999999995E-2</v>
      </c>
      <c r="E69" s="53" t="s">
        <v>612</v>
      </c>
      <c r="F69" s="53" t="s">
        <v>606</v>
      </c>
      <c r="G69" s="53" t="s">
        <v>507</v>
      </c>
      <c r="H69" s="53" t="s">
        <v>1647</v>
      </c>
      <c r="I69" s="54">
        <v>44373</v>
      </c>
      <c r="J69" s="54">
        <v>44373</v>
      </c>
      <c r="K69" s="53">
        <v>8.5829699999999995E-2</v>
      </c>
      <c r="L69" s="53">
        <v>8.5829699999999995E-2</v>
      </c>
      <c r="M69" s="55">
        <v>4607.2269999999999</v>
      </c>
      <c r="N69" s="55">
        <v>0.17199999999999999</v>
      </c>
      <c r="O69" s="55">
        <v>5.5369999999999999</v>
      </c>
      <c r="P69" s="55">
        <v>29.29</v>
      </c>
      <c r="Q69" s="53">
        <v>395.46</v>
      </c>
      <c r="R69" s="53">
        <v>0.01</v>
      </c>
      <c r="S69" s="56">
        <v>6210.3</v>
      </c>
      <c r="T69" s="56">
        <v>32542.26</v>
      </c>
      <c r="U69" s="56">
        <v>39148.03</v>
      </c>
    </row>
    <row r="70" spans="1:21" x14ac:dyDescent="0.2">
      <c r="A70" s="75" t="str">
        <f>INDEX('Scheme master'!D:D,MATCH(E70&amp;F70,'Scheme master'!H:H,0),0)</f>
        <v>LLIQDF</v>
      </c>
      <c r="B70" s="75" t="str">
        <f>A70&amp;VLOOKUP(E70&amp;F70,'Scheme master'!H:M,6,0)</f>
        <v>LLIQDFDDD</v>
      </c>
      <c r="C70" s="83">
        <f t="shared" si="0"/>
        <v>9.6506049999999996E-2</v>
      </c>
      <c r="D70" s="83">
        <f t="shared" si="1"/>
        <v>9.6506049999999996E-2</v>
      </c>
      <c r="E70" s="53" t="s">
        <v>612</v>
      </c>
      <c r="F70" s="53" t="s">
        <v>605</v>
      </c>
      <c r="G70" s="53" t="s">
        <v>507</v>
      </c>
      <c r="H70" s="53" t="s">
        <v>1642</v>
      </c>
      <c r="I70" s="54">
        <v>44398</v>
      </c>
      <c r="J70" s="54">
        <v>44398</v>
      </c>
      <c r="K70" s="53">
        <v>9.6506049999999996E-2</v>
      </c>
      <c r="L70" s="53">
        <v>9.6506049999999996E-2</v>
      </c>
      <c r="M70" s="55">
        <v>20.628</v>
      </c>
      <c r="N70" s="55"/>
      <c r="O70" s="55">
        <v>5.62</v>
      </c>
      <c r="P70" s="55">
        <v>39.6</v>
      </c>
      <c r="Q70" s="53">
        <v>1.99</v>
      </c>
      <c r="R70" s="53"/>
      <c r="S70" s="56">
        <v>6320.14</v>
      </c>
      <c r="T70" s="56">
        <v>44564.78</v>
      </c>
      <c r="U70" s="56">
        <v>50886.91</v>
      </c>
    </row>
    <row r="71" spans="1:21" x14ac:dyDescent="0.2">
      <c r="A71" s="75" t="str">
        <f>INDEX('Scheme master'!D:D,MATCH(E71&amp;F71,'Scheme master'!H:H,0),0)</f>
        <v>LLIQDF</v>
      </c>
      <c r="B71" s="75" t="str">
        <f>A71&amp;VLOOKUP(E71&amp;F71,'Scheme master'!H:M,6,0)</f>
        <v>LLIQDFDDD</v>
      </c>
      <c r="C71" s="83">
        <f t="shared" ref="C71:C134" si="2">K71</f>
        <v>8.8607939999999996E-2</v>
      </c>
      <c r="D71" s="83">
        <f t="shared" ref="D71:D134" si="3">L71</f>
        <v>8.8607939999999996E-2</v>
      </c>
      <c r="E71" s="53" t="s">
        <v>612</v>
      </c>
      <c r="F71" s="53" t="s">
        <v>605</v>
      </c>
      <c r="G71" s="53" t="s">
        <v>507</v>
      </c>
      <c r="H71" s="53" t="s">
        <v>1642</v>
      </c>
      <c r="I71" s="54">
        <v>44454</v>
      </c>
      <c r="J71" s="54">
        <v>44454</v>
      </c>
      <c r="K71" s="53">
        <v>8.8607939999999996E-2</v>
      </c>
      <c r="L71" s="53">
        <v>8.8607939999999996E-2</v>
      </c>
      <c r="M71" s="55">
        <v>38.106000000000002</v>
      </c>
      <c r="N71" s="55"/>
      <c r="O71" s="55">
        <v>5.1269999999999998</v>
      </c>
      <c r="P71" s="55">
        <v>36.622999999999998</v>
      </c>
      <c r="Q71" s="53">
        <v>3.38</v>
      </c>
      <c r="R71" s="53"/>
      <c r="S71" s="56">
        <v>5772.97</v>
      </c>
      <c r="T71" s="56">
        <v>41247.4</v>
      </c>
      <c r="U71" s="56">
        <v>47023.75</v>
      </c>
    </row>
    <row r="72" spans="1:21" x14ac:dyDescent="0.2">
      <c r="A72" s="75" t="str">
        <f>INDEX('Scheme master'!D:D,MATCH(E72&amp;F72,'Scheme master'!H:H,0),0)</f>
        <v>LLIQDF</v>
      </c>
      <c r="B72" s="75" t="str">
        <f>A72&amp;VLOOKUP(E72&amp;F72,'Scheme master'!H:M,6,0)</f>
        <v>LLIQDFRDD</v>
      </c>
      <c r="C72" s="83">
        <f t="shared" si="2"/>
        <v>8.6019739999999997E-2</v>
      </c>
      <c r="D72" s="83">
        <f t="shared" si="3"/>
        <v>8.6019739999999997E-2</v>
      </c>
      <c r="E72" s="53" t="s">
        <v>612</v>
      </c>
      <c r="F72" s="53" t="s">
        <v>606</v>
      </c>
      <c r="G72" s="53" t="s">
        <v>507</v>
      </c>
      <c r="H72" s="53" t="s">
        <v>1647</v>
      </c>
      <c r="I72" s="54">
        <v>44429</v>
      </c>
      <c r="J72" s="54">
        <v>44429</v>
      </c>
      <c r="K72" s="53">
        <v>8.6019739999999997E-2</v>
      </c>
      <c r="L72" s="53">
        <v>8.6019739999999997E-2</v>
      </c>
      <c r="M72" s="55">
        <v>4604.4290000000001</v>
      </c>
      <c r="N72" s="55">
        <v>0.17199999999999999</v>
      </c>
      <c r="O72" s="55">
        <v>5.4009999999999998</v>
      </c>
      <c r="P72" s="55">
        <v>33.362000000000002</v>
      </c>
      <c r="Q72" s="53">
        <v>396.08</v>
      </c>
      <c r="R72" s="53">
        <v>0.01</v>
      </c>
      <c r="S72" s="56">
        <v>6006.29</v>
      </c>
      <c r="T72" s="56">
        <v>37066.080000000002</v>
      </c>
      <c r="U72" s="56">
        <v>43468.46</v>
      </c>
    </row>
    <row r="73" spans="1:21" x14ac:dyDescent="0.2">
      <c r="A73" s="75" t="str">
        <f>INDEX('Scheme master'!D:D,MATCH(E73&amp;F73,'Scheme master'!H:H,0),0)</f>
        <v>LDSAPF</v>
      </c>
      <c r="B73" s="75" t="str">
        <f>A73&amp;VLOOKUP(E73&amp;F73,'Scheme master'!H:M,6,0)</f>
        <v>LDSAPFRDD</v>
      </c>
      <c r="C73" s="83">
        <f t="shared" si="2"/>
        <v>3.5999999999999999E-3</v>
      </c>
      <c r="D73" s="83">
        <f t="shared" si="3"/>
        <v>3.5999999999999999E-3</v>
      </c>
      <c r="E73" s="53" t="s">
        <v>616</v>
      </c>
      <c r="F73" s="53" t="s">
        <v>25</v>
      </c>
      <c r="G73" s="53" t="s">
        <v>225</v>
      </c>
      <c r="H73" s="53" t="s">
        <v>1645</v>
      </c>
      <c r="I73" s="54">
        <v>44361</v>
      </c>
      <c r="J73" s="54">
        <v>44361</v>
      </c>
      <c r="K73" s="53">
        <v>3.5999999999999999E-3</v>
      </c>
      <c r="L73" s="53">
        <v>3.5999999999999999E-3</v>
      </c>
      <c r="M73" s="55">
        <v>95813.104000000007</v>
      </c>
      <c r="N73" s="55"/>
      <c r="O73" s="55">
        <v>6807.7510000000002</v>
      </c>
      <c r="P73" s="55">
        <v>624.53599999999994</v>
      </c>
      <c r="Q73" s="53">
        <v>344.93</v>
      </c>
      <c r="R73" s="53"/>
      <c r="S73" s="56">
        <v>78965.34</v>
      </c>
      <c r="T73" s="56">
        <v>7347.37</v>
      </c>
      <c r="U73" s="56">
        <v>86657.64</v>
      </c>
    </row>
    <row r="74" spans="1:21" x14ac:dyDescent="0.2">
      <c r="A74" s="75" t="str">
        <f>INDEX('Scheme master'!D:D,MATCH(E74&amp;F74,'Scheme master'!H:H,0),0)</f>
        <v>LDSAPF</v>
      </c>
      <c r="B74" s="75" t="str">
        <f>A74&amp;VLOOKUP(E74&amp;F74,'Scheme master'!H:M,6,0)</f>
        <v>LDSAPFRDD</v>
      </c>
      <c r="C74" s="83">
        <f t="shared" si="2"/>
        <v>3.57106E-3</v>
      </c>
      <c r="D74" s="83">
        <f t="shared" si="3"/>
        <v>3.57106E-3</v>
      </c>
      <c r="E74" s="53" t="s">
        <v>616</v>
      </c>
      <c r="F74" s="53" t="s">
        <v>25</v>
      </c>
      <c r="G74" s="53" t="s">
        <v>225</v>
      </c>
      <c r="H74" s="53" t="s">
        <v>1645</v>
      </c>
      <c r="I74" s="54">
        <v>44431</v>
      </c>
      <c r="J74" s="54">
        <v>44431</v>
      </c>
      <c r="K74" s="53">
        <v>3.57106E-3</v>
      </c>
      <c r="L74" s="53">
        <v>3.57106E-3</v>
      </c>
      <c r="M74" s="55">
        <v>100037.459</v>
      </c>
      <c r="N74" s="55"/>
      <c r="O74" s="55">
        <v>6737.6440000000002</v>
      </c>
      <c r="P74" s="55">
        <v>634.23599999999999</v>
      </c>
      <c r="Q74" s="53">
        <v>357.24</v>
      </c>
      <c r="R74" s="53"/>
      <c r="S74" s="56">
        <v>78398.19</v>
      </c>
      <c r="T74" s="56">
        <v>7340.31</v>
      </c>
      <c r="U74" s="56">
        <v>86095.74</v>
      </c>
    </row>
    <row r="75" spans="1:21" x14ac:dyDescent="0.2">
      <c r="A75" s="75" t="str">
        <f>INDEX('Scheme master'!D:D,MATCH(E75&amp;F75,'Scheme master'!H:H,0),0)</f>
        <v>LLIQDF</v>
      </c>
      <c r="B75" s="75" t="str">
        <f>A75&amp;VLOOKUP(E75&amp;F75,'Scheme master'!H:M,6,0)</f>
        <v>LLIQDFDDD</v>
      </c>
      <c r="C75" s="83">
        <f t="shared" si="2"/>
        <v>86.714444999999998</v>
      </c>
      <c r="D75" s="83">
        <f t="shared" si="3"/>
        <v>86.714444999999998</v>
      </c>
      <c r="E75" s="53" t="s">
        <v>612</v>
      </c>
      <c r="F75" s="53" t="s">
        <v>605</v>
      </c>
      <c r="G75" s="53" t="s">
        <v>507</v>
      </c>
      <c r="H75" s="53" t="s">
        <v>1642</v>
      </c>
      <c r="I75" s="54">
        <v>44287</v>
      </c>
      <c r="J75" s="54">
        <v>44287</v>
      </c>
      <c r="K75" s="53">
        <v>86.714444999999998</v>
      </c>
      <c r="L75" s="53">
        <v>86.714444999999998</v>
      </c>
      <c r="M75" s="55">
        <v>1180.354</v>
      </c>
      <c r="N75" s="55"/>
      <c r="O75" s="55">
        <v>5633.6450000000004</v>
      </c>
      <c r="P75" s="55">
        <v>29193.198</v>
      </c>
      <c r="Q75" s="53">
        <v>102353.76</v>
      </c>
      <c r="R75" s="53"/>
      <c r="S75" s="56">
        <v>6331130.2000000002</v>
      </c>
      <c r="T75" s="56">
        <v>32807539.300000001</v>
      </c>
      <c r="U75" s="56">
        <v>39241023.259999998</v>
      </c>
    </row>
    <row r="76" spans="1:21" x14ac:dyDescent="0.2">
      <c r="A76" s="75" t="str">
        <f>INDEX('Scheme master'!D:D,MATCH(E76&amp;F76,'Scheme master'!H:H,0),0)</f>
        <v>LDONTF</v>
      </c>
      <c r="B76" s="75" t="str">
        <f>A76&amp;VLOOKUP(E76&amp;F76,'Scheme master'!H:M,6,0)</f>
        <v>LDONTFDDD</v>
      </c>
      <c r="C76" s="83">
        <f t="shared" si="2"/>
        <v>1</v>
      </c>
      <c r="D76" s="83">
        <f t="shared" si="3"/>
        <v>1</v>
      </c>
      <c r="E76" s="53" t="s">
        <v>1015</v>
      </c>
      <c r="F76" s="53" t="s">
        <v>605</v>
      </c>
      <c r="G76" s="53" t="s">
        <v>996</v>
      </c>
      <c r="H76" s="53" t="s">
        <v>1643</v>
      </c>
      <c r="I76" s="54">
        <v>44333</v>
      </c>
      <c r="J76" s="54">
        <v>44333</v>
      </c>
      <c r="K76" s="53">
        <v>1</v>
      </c>
      <c r="L76" s="53">
        <v>1</v>
      </c>
      <c r="M76" s="55"/>
      <c r="N76" s="55"/>
      <c r="O76" s="55">
        <v>0.02</v>
      </c>
      <c r="P76" s="55"/>
      <c r="Q76" s="53"/>
      <c r="R76" s="53"/>
      <c r="S76" s="56">
        <v>20.49</v>
      </c>
      <c r="T76" s="56"/>
      <c r="U76" s="56">
        <v>20.49</v>
      </c>
    </row>
    <row r="77" spans="1:21" x14ac:dyDescent="0.2">
      <c r="A77" s="75" t="str">
        <f>INDEX('Scheme master'!D:D,MATCH(E77&amp;F77,'Scheme master'!H:H,0),0)</f>
        <v>LLIQDF</v>
      </c>
      <c r="B77" s="75" t="str">
        <f>A77&amp;VLOOKUP(E77&amp;F77,'Scheme master'!H:M,6,0)</f>
        <v>LLIQDFRDD</v>
      </c>
      <c r="C77" s="83">
        <f t="shared" si="2"/>
        <v>8.7999999999999995E-2</v>
      </c>
      <c r="D77" s="83">
        <f t="shared" si="3"/>
        <v>8.7999999999999995E-2</v>
      </c>
      <c r="E77" s="53" t="s">
        <v>612</v>
      </c>
      <c r="F77" s="53" t="s">
        <v>606</v>
      </c>
      <c r="G77" s="53" t="s">
        <v>507</v>
      </c>
      <c r="H77" s="53" t="s">
        <v>1647</v>
      </c>
      <c r="I77" s="54">
        <v>44289</v>
      </c>
      <c r="J77" s="54">
        <v>44289</v>
      </c>
      <c r="K77" s="53">
        <v>8.7999999999999995E-2</v>
      </c>
      <c r="L77" s="53">
        <v>8.7999999999999995E-2</v>
      </c>
      <c r="M77" s="55">
        <v>4596.7280000000001</v>
      </c>
      <c r="N77" s="55">
        <v>0.17199999999999999</v>
      </c>
      <c r="O77" s="55">
        <v>7.1950000000000003</v>
      </c>
      <c r="P77" s="55">
        <v>6.056</v>
      </c>
      <c r="Q77" s="53">
        <v>404.53</v>
      </c>
      <c r="R77" s="53">
        <v>0.02</v>
      </c>
      <c r="S77" s="56">
        <v>8014.14</v>
      </c>
      <c r="T77" s="56">
        <v>6728.9</v>
      </c>
      <c r="U77" s="56">
        <v>15147.59</v>
      </c>
    </row>
    <row r="78" spans="1:21" x14ac:dyDescent="0.2">
      <c r="A78" s="75" t="str">
        <f>INDEX('Scheme master'!D:D,MATCH(E78&amp;F78,'Scheme master'!H:H,0),0)</f>
        <v>LEBALF</v>
      </c>
      <c r="B78" s="75" t="str">
        <f>A78&amp;VLOOKUP(E78&amp;F78,'Scheme master'!H:M,6,0)</f>
        <v>LEBALFDD</v>
      </c>
      <c r="C78" s="83">
        <f t="shared" si="2"/>
        <v>0.1</v>
      </c>
      <c r="D78" s="83">
        <f t="shared" si="3"/>
        <v>0.1</v>
      </c>
      <c r="E78" s="53" t="s">
        <v>610</v>
      </c>
      <c r="F78" s="53" t="s">
        <v>605</v>
      </c>
      <c r="G78" s="53" t="s">
        <v>287</v>
      </c>
      <c r="H78" s="53" t="s">
        <v>1642</v>
      </c>
      <c r="I78" s="54">
        <v>44316</v>
      </c>
      <c r="J78" s="54">
        <v>44316</v>
      </c>
      <c r="K78" s="53">
        <v>0.1</v>
      </c>
      <c r="L78" s="53">
        <v>0.1</v>
      </c>
      <c r="M78" s="55">
        <v>1101466.67</v>
      </c>
      <c r="N78" s="55">
        <v>1679540.4169999999</v>
      </c>
      <c r="O78" s="55">
        <v>3220.518</v>
      </c>
      <c r="P78" s="55">
        <v>126441.439</v>
      </c>
      <c r="Q78" s="53">
        <v>110146.65</v>
      </c>
      <c r="R78" s="53">
        <v>167954.04</v>
      </c>
      <c r="S78" s="56">
        <v>52833.15</v>
      </c>
      <c r="T78" s="56">
        <v>2168621.2400000002</v>
      </c>
      <c r="U78" s="56">
        <v>2499555.08</v>
      </c>
    </row>
    <row r="79" spans="1:21" x14ac:dyDescent="0.2">
      <c r="A79" s="75" t="str">
        <f>INDEX('Scheme master'!D:D,MATCH(E79&amp;F79,'Scheme master'!H:H,0),0)</f>
        <v>LDINPF</v>
      </c>
      <c r="B79" s="75" t="str">
        <f>A79&amp;VLOOKUP(E79&amp;F79,'Scheme master'!H:M,6,0)</f>
        <v>LDINPFRDW</v>
      </c>
      <c r="C79" s="83">
        <f t="shared" si="2"/>
        <v>9.5999999999999992E-3</v>
      </c>
      <c r="D79" s="83">
        <f t="shared" si="3"/>
        <v>9.5999999999999992E-3</v>
      </c>
      <c r="E79" s="53" t="s">
        <v>613</v>
      </c>
      <c r="F79" s="53" t="s">
        <v>40</v>
      </c>
      <c r="G79" s="53" t="s">
        <v>614</v>
      </c>
      <c r="H79" s="53" t="s">
        <v>1644</v>
      </c>
      <c r="I79" s="54">
        <v>44313</v>
      </c>
      <c r="J79" s="54">
        <v>44313</v>
      </c>
      <c r="K79" s="53">
        <v>9.5999999999999992E-3</v>
      </c>
      <c r="L79" s="53">
        <v>9.5999999999999992E-3</v>
      </c>
      <c r="M79" s="55">
        <v>95800.839000000007</v>
      </c>
      <c r="N79" s="55"/>
      <c r="O79" s="55">
        <v>907.6</v>
      </c>
      <c r="P79" s="55">
        <v>252.917</v>
      </c>
      <c r="Q79" s="53">
        <v>919.69</v>
      </c>
      <c r="R79" s="53"/>
      <c r="S79" s="56">
        <v>10394.950000000001</v>
      </c>
      <c r="T79" s="56">
        <v>2824.39</v>
      </c>
      <c r="U79" s="56">
        <v>14139.03</v>
      </c>
    </row>
    <row r="80" spans="1:21" x14ac:dyDescent="0.2">
      <c r="A80" s="75" t="str">
        <f>INDEX('Scheme master'!D:D,MATCH(E80&amp;F80,'Scheme master'!H:H,0),0)</f>
        <v>LLIQDF</v>
      </c>
      <c r="B80" s="75" t="str">
        <f>A80&amp;VLOOKUP(E80&amp;F80,'Scheme master'!H:M,6,0)</f>
        <v>LLIQDFDDD</v>
      </c>
      <c r="C80" s="83">
        <f t="shared" si="2"/>
        <v>8.8900000000000007E-2</v>
      </c>
      <c r="D80" s="83">
        <f t="shared" si="3"/>
        <v>8.8900000000000007E-2</v>
      </c>
      <c r="E80" s="53" t="s">
        <v>612</v>
      </c>
      <c r="F80" s="53" t="s">
        <v>605</v>
      </c>
      <c r="G80" s="53" t="s">
        <v>507</v>
      </c>
      <c r="H80" s="53" t="s">
        <v>1642</v>
      </c>
      <c r="I80" s="54">
        <v>44357</v>
      </c>
      <c r="J80" s="54">
        <v>44357</v>
      </c>
      <c r="K80" s="53">
        <v>8.8900000000000007E-2</v>
      </c>
      <c r="L80" s="53">
        <v>8.8900000000000007E-2</v>
      </c>
      <c r="M80" s="55">
        <v>33.36</v>
      </c>
      <c r="N80" s="55"/>
      <c r="O80" s="55">
        <v>6.3179999999999996</v>
      </c>
      <c r="P80" s="55">
        <v>34.76</v>
      </c>
      <c r="Q80" s="53">
        <v>2.98</v>
      </c>
      <c r="R80" s="53"/>
      <c r="S80" s="56">
        <v>7100.05</v>
      </c>
      <c r="T80" s="56">
        <v>39127.26</v>
      </c>
      <c r="U80" s="56">
        <v>46230.29</v>
      </c>
    </row>
    <row r="81" spans="1:21" x14ac:dyDescent="0.2">
      <c r="A81" s="75" t="str">
        <f>INDEX('Scheme master'!D:D,MATCH(E81&amp;F81,'Scheme master'!H:H,0),0)</f>
        <v>LLIQDF</v>
      </c>
      <c r="B81" s="75" t="str">
        <f>A81&amp;VLOOKUP(E81&amp;F81,'Scheme master'!H:M,6,0)</f>
        <v>LLIQDFRDD</v>
      </c>
      <c r="C81" s="83">
        <f t="shared" si="2"/>
        <v>8.2588490000000001E-2</v>
      </c>
      <c r="D81" s="83">
        <f t="shared" si="3"/>
        <v>8.2588490000000001E-2</v>
      </c>
      <c r="E81" s="53" t="s">
        <v>612</v>
      </c>
      <c r="F81" s="53" t="s">
        <v>606</v>
      </c>
      <c r="G81" s="53" t="s">
        <v>507</v>
      </c>
      <c r="H81" s="53" t="s">
        <v>1647</v>
      </c>
      <c r="I81" s="54">
        <v>44443</v>
      </c>
      <c r="J81" s="54">
        <v>44443</v>
      </c>
      <c r="K81" s="53">
        <v>8.2588490000000001E-2</v>
      </c>
      <c r="L81" s="53">
        <v>8.2588490000000001E-2</v>
      </c>
      <c r="M81" s="55">
        <v>4608.5330000000004</v>
      </c>
      <c r="N81" s="55">
        <v>0.17199999999999999</v>
      </c>
      <c r="O81" s="55">
        <v>5.2690000000000001</v>
      </c>
      <c r="P81" s="55">
        <v>30.574000000000002</v>
      </c>
      <c r="Q81" s="53">
        <v>380.62</v>
      </c>
      <c r="R81" s="53">
        <v>0.01</v>
      </c>
      <c r="S81" s="56">
        <v>5850</v>
      </c>
      <c r="T81" s="56">
        <v>33971.96</v>
      </c>
      <c r="U81" s="56">
        <v>40202.589999999997</v>
      </c>
    </row>
    <row r="82" spans="1:21" x14ac:dyDescent="0.2">
      <c r="A82" s="75" t="str">
        <f>INDEX('Scheme master'!D:D,MATCH(E82&amp;F82,'Scheme master'!H:H,0),0)</f>
        <v>LLIQDF</v>
      </c>
      <c r="B82" s="75" t="str">
        <f>A82&amp;VLOOKUP(E82&amp;F82,'Scheme master'!H:M,6,0)</f>
        <v>LLIQDFDDD</v>
      </c>
      <c r="C82" s="83">
        <f t="shared" si="2"/>
        <v>7.4616139999999997E-2</v>
      </c>
      <c r="D82" s="83">
        <f t="shared" si="3"/>
        <v>7.4616139999999997E-2</v>
      </c>
      <c r="E82" s="53" t="s">
        <v>612</v>
      </c>
      <c r="F82" s="53" t="s">
        <v>605</v>
      </c>
      <c r="G82" s="53" t="s">
        <v>507</v>
      </c>
      <c r="H82" s="53" t="s">
        <v>1642</v>
      </c>
      <c r="I82" s="54">
        <v>44468</v>
      </c>
      <c r="J82" s="54">
        <v>44468</v>
      </c>
      <c r="K82" s="53">
        <v>7.4616139999999997E-2</v>
      </c>
      <c r="L82" s="53">
        <v>7.4616139999999997E-2</v>
      </c>
      <c r="M82" s="55">
        <v>50.643999999999998</v>
      </c>
      <c r="N82" s="55"/>
      <c r="O82" s="55">
        <v>4.3490000000000002</v>
      </c>
      <c r="P82" s="55">
        <v>31.15</v>
      </c>
      <c r="Q82" s="53">
        <v>3.78</v>
      </c>
      <c r="R82" s="53"/>
      <c r="S82" s="56">
        <v>4889.0600000000004</v>
      </c>
      <c r="T82" s="56">
        <v>35080.49</v>
      </c>
      <c r="U82" s="56">
        <v>39973.33</v>
      </c>
    </row>
    <row r="83" spans="1:21" x14ac:dyDescent="0.2">
      <c r="A83" s="75" t="str">
        <f>INDEX('Scheme master'!D:D,MATCH(E83&amp;F83,'Scheme master'!H:H,0),0)</f>
        <v>LDSAPF</v>
      </c>
      <c r="B83" s="75" t="str">
        <f>A83&amp;VLOOKUP(E83&amp;F83,'Scheme master'!H:M,6,0)</f>
        <v>LDSAPFRDD</v>
      </c>
      <c r="C83" s="83">
        <f t="shared" si="2"/>
        <v>1.4E-3</v>
      </c>
      <c r="D83" s="83">
        <f t="shared" si="3"/>
        <v>1.4E-3</v>
      </c>
      <c r="E83" s="53" t="s">
        <v>616</v>
      </c>
      <c r="F83" s="53" t="s">
        <v>25</v>
      </c>
      <c r="G83" s="53" t="s">
        <v>225</v>
      </c>
      <c r="H83" s="53" t="s">
        <v>1645</v>
      </c>
      <c r="I83" s="54">
        <v>44320</v>
      </c>
      <c r="J83" s="54">
        <v>44320</v>
      </c>
      <c r="K83" s="53">
        <v>1.4E-3</v>
      </c>
      <c r="L83" s="53">
        <v>1.4E-3</v>
      </c>
      <c r="M83" s="55"/>
      <c r="N83" s="55"/>
      <c r="O83" s="55">
        <v>2676.335</v>
      </c>
      <c r="P83" s="55">
        <v>247.70400000000001</v>
      </c>
      <c r="Q83" s="53"/>
      <c r="R83" s="53"/>
      <c r="S83" s="56">
        <v>30879.59</v>
      </c>
      <c r="T83" s="56">
        <v>2846.41</v>
      </c>
      <c r="U83" s="56">
        <v>33726</v>
      </c>
    </row>
    <row r="84" spans="1:21" x14ac:dyDescent="0.2">
      <c r="A84" s="75" t="str">
        <f>INDEX('Scheme master'!D:D,MATCH(E84&amp;F84,'Scheme master'!H:H,0),0)</f>
        <v>LLIQDF</v>
      </c>
      <c r="B84" s="75" t="str">
        <f>A84&amp;VLOOKUP(E84&amp;F84,'Scheme master'!H:M,6,0)</f>
        <v>LLIQDFRDD</v>
      </c>
      <c r="C84" s="83">
        <f t="shared" si="2"/>
        <v>9.6890119999999996E-2</v>
      </c>
      <c r="D84" s="83">
        <f t="shared" si="3"/>
        <v>9.6890119999999996E-2</v>
      </c>
      <c r="E84" s="53" t="s">
        <v>612</v>
      </c>
      <c r="F84" s="53" t="s">
        <v>606</v>
      </c>
      <c r="G84" s="53" t="s">
        <v>507</v>
      </c>
      <c r="H84" s="53" t="s">
        <v>1647</v>
      </c>
      <c r="I84" s="54">
        <v>44400</v>
      </c>
      <c r="J84" s="54">
        <v>44400</v>
      </c>
      <c r="K84" s="53">
        <v>9.6890119999999996E-2</v>
      </c>
      <c r="L84" s="53">
        <v>9.6890119999999996E-2</v>
      </c>
      <c r="M84" s="55">
        <v>4591.9539999999997</v>
      </c>
      <c r="N84" s="55">
        <v>0.17199999999999999</v>
      </c>
      <c r="O84" s="55">
        <v>6.11</v>
      </c>
      <c r="P84" s="55">
        <v>37.503999999999998</v>
      </c>
      <c r="Q84" s="53">
        <v>444.91</v>
      </c>
      <c r="R84" s="53">
        <v>0.02</v>
      </c>
      <c r="S84" s="56">
        <v>6803.8</v>
      </c>
      <c r="T84" s="56">
        <v>41667.269999999997</v>
      </c>
      <c r="U84" s="56">
        <v>48916</v>
      </c>
    </row>
    <row r="85" spans="1:21" x14ac:dyDescent="0.2">
      <c r="A85" s="75" t="str">
        <f>INDEX('Scheme master'!D:D,MATCH(E85&amp;F85,'Scheme master'!H:H,0),0)</f>
        <v>LLIQDF</v>
      </c>
      <c r="B85" s="75" t="str">
        <f>A85&amp;VLOOKUP(E85&amp;F85,'Scheme master'!H:M,6,0)</f>
        <v>LLIQDFRDD</v>
      </c>
      <c r="C85" s="83">
        <f t="shared" si="2"/>
        <v>9.3299999999999994E-2</v>
      </c>
      <c r="D85" s="83">
        <f t="shared" si="3"/>
        <v>9.3299999999999994E-2</v>
      </c>
      <c r="E85" s="53" t="s">
        <v>612</v>
      </c>
      <c r="F85" s="53" t="s">
        <v>606</v>
      </c>
      <c r="G85" s="53" t="s">
        <v>507</v>
      </c>
      <c r="H85" s="53" t="s">
        <v>1647</v>
      </c>
      <c r="I85" s="54">
        <v>44343</v>
      </c>
      <c r="J85" s="54">
        <v>44343</v>
      </c>
      <c r="K85" s="53">
        <v>9.3299999999999994E-2</v>
      </c>
      <c r="L85" s="53">
        <v>9.3299999999999994E-2</v>
      </c>
      <c r="M85" s="55">
        <v>4594.21</v>
      </c>
      <c r="N85" s="55">
        <v>0.17199999999999999</v>
      </c>
      <c r="O85" s="55">
        <v>6.11</v>
      </c>
      <c r="P85" s="55">
        <v>20.748000000000001</v>
      </c>
      <c r="Q85" s="53">
        <v>428.64</v>
      </c>
      <c r="R85" s="53">
        <v>0.02</v>
      </c>
      <c r="S85" s="56">
        <v>6794.31</v>
      </c>
      <c r="T85" s="56">
        <v>23051.43</v>
      </c>
      <c r="U85" s="56">
        <v>30274.400000000001</v>
      </c>
    </row>
    <row r="86" spans="1:21" x14ac:dyDescent="0.2">
      <c r="A86" s="75" t="str">
        <f>INDEX('Scheme master'!D:D,MATCH(E86&amp;F86,'Scheme master'!H:H,0),0)</f>
        <v>LLIQDF</v>
      </c>
      <c r="B86" s="75" t="str">
        <f>A86&amp;VLOOKUP(E86&amp;F86,'Scheme master'!H:M,6,0)</f>
        <v>LLIQDFDDD</v>
      </c>
      <c r="C86" s="83">
        <f t="shared" si="2"/>
        <v>0.10613566000000001</v>
      </c>
      <c r="D86" s="83">
        <f t="shared" si="3"/>
        <v>0.10613566000000001</v>
      </c>
      <c r="E86" s="53" t="s">
        <v>612</v>
      </c>
      <c r="F86" s="53" t="s">
        <v>605</v>
      </c>
      <c r="G86" s="53" t="s">
        <v>507</v>
      </c>
      <c r="H86" s="53" t="s">
        <v>1642</v>
      </c>
      <c r="I86" s="54">
        <v>44368</v>
      </c>
      <c r="J86" s="54">
        <v>44368</v>
      </c>
      <c r="K86" s="53">
        <v>0.10613566000000001</v>
      </c>
      <c r="L86" s="53">
        <v>0.10613566000000001</v>
      </c>
      <c r="M86" s="55">
        <v>18.521999999999998</v>
      </c>
      <c r="N86" s="55"/>
      <c r="O86" s="55">
        <v>7.5739999999999998</v>
      </c>
      <c r="P86" s="55">
        <v>43.92</v>
      </c>
      <c r="Q86" s="53">
        <v>1.98</v>
      </c>
      <c r="R86" s="53"/>
      <c r="S86" s="56">
        <v>8502.94</v>
      </c>
      <c r="T86" s="56">
        <v>49402.96</v>
      </c>
      <c r="U86" s="56">
        <v>57907.88</v>
      </c>
    </row>
    <row r="87" spans="1:21" x14ac:dyDescent="0.2">
      <c r="A87" s="75" t="str">
        <f>INDEX('Scheme master'!D:D,MATCH(E87&amp;F87,'Scheme master'!H:H,0),0)</f>
        <v>LDSAPF</v>
      </c>
      <c r="B87" s="75" t="str">
        <f>A87&amp;VLOOKUP(E87&amp;F87,'Scheme master'!H:M,6,0)</f>
        <v>LDSAPFRDD</v>
      </c>
      <c r="C87" s="83">
        <f t="shared" si="2"/>
        <v>1.8024999999999999E-2</v>
      </c>
      <c r="D87" s="83">
        <f t="shared" si="3"/>
        <v>1.8024999999999999E-2</v>
      </c>
      <c r="E87" s="53" t="s">
        <v>616</v>
      </c>
      <c r="F87" s="53" t="s">
        <v>25</v>
      </c>
      <c r="G87" s="53" t="s">
        <v>225</v>
      </c>
      <c r="H87" s="53" t="s">
        <v>1645</v>
      </c>
      <c r="I87" s="54">
        <v>44291</v>
      </c>
      <c r="J87" s="54">
        <v>44291</v>
      </c>
      <c r="K87" s="53">
        <v>1.8024999999999999E-2</v>
      </c>
      <c r="L87" s="53">
        <v>1.8024999999999999E-2</v>
      </c>
      <c r="M87" s="55">
        <v>89719.519</v>
      </c>
      <c r="N87" s="55"/>
      <c r="O87" s="55">
        <v>33895.86</v>
      </c>
      <c r="P87" s="55">
        <v>3144.1770000000001</v>
      </c>
      <c r="Q87" s="53">
        <v>1617.19</v>
      </c>
      <c r="R87" s="53"/>
      <c r="S87" s="56">
        <v>393846.18</v>
      </c>
      <c r="T87" s="56">
        <v>36482.32</v>
      </c>
      <c r="U87" s="56">
        <v>431945.69</v>
      </c>
    </row>
    <row r="88" spans="1:21" x14ac:dyDescent="0.2">
      <c r="A88" s="75" t="str">
        <f>INDEX('Scheme master'!D:D,MATCH(E88&amp;F88,'Scheme master'!H:H,0),0)</f>
        <v>LDSAPF</v>
      </c>
      <c r="B88" s="75" t="str">
        <f>A88&amp;VLOOKUP(E88&amp;F88,'Scheme master'!H:M,6,0)</f>
        <v>LDSAPFDDD</v>
      </c>
      <c r="C88" s="83">
        <f t="shared" si="2"/>
        <v>6.567E-5</v>
      </c>
      <c r="D88" s="83">
        <f t="shared" si="3"/>
        <v>6.567E-5</v>
      </c>
      <c r="E88" s="53" t="s">
        <v>616</v>
      </c>
      <c r="F88" s="53" t="s">
        <v>605</v>
      </c>
      <c r="G88" s="53" t="s">
        <v>225</v>
      </c>
      <c r="H88" s="53" t="s">
        <v>1643</v>
      </c>
      <c r="I88" s="54">
        <v>44372</v>
      </c>
      <c r="J88" s="54">
        <v>44372</v>
      </c>
      <c r="K88" s="53">
        <v>6.567E-5</v>
      </c>
      <c r="L88" s="53">
        <v>6.567E-5</v>
      </c>
      <c r="M88" s="55"/>
      <c r="N88" s="55"/>
      <c r="O88" s="55">
        <v>9.2899999999999991</v>
      </c>
      <c r="P88" s="55">
        <v>4.0460000000000003</v>
      </c>
      <c r="Q88" s="53"/>
      <c r="R88" s="53"/>
      <c r="S88" s="56">
        <v>102.83</v>
      </c>
      <c r="T88" s="56">
        <v>45</v>
      </c>
      <c r="U88" s="56">
        <v>147.83000000000001</v>
      </c>
    </row>
    <row r="89" spans="1:21" x14ac:dyDescent="0.2">
      <c r="A89" s="75" t="str">
        <f>INDEX('Scheme master'!D:D,MATCH(E89&amp;F89,'Scheme master'!H:H,0),0)</f>
        <v>LDSAPF</v>
      </c>
      <c r="B89" s="75" t="str">
        <f>A89&amp;VLOOKUP(E89&amp;F89,'Scheme master'!H:M,6,0)</f>
        <v>LDSAPFDDD</v>
      </c>
      <c r="C89" s="83">
        <f t="shared" si="2"/>
        <v>1.42285E-3</v>
      </c>
      <c r="D89" s="83">
        <f t="shared" si="3"/>
        <v>1.42285E-3</v>
      </c>
      <c r="E89" s="53" t="s">
        <v>616</v>
      </c>
      <c r="F89" s="53" t="s">
        <v>605</v>
      </c>
      <c r="G89" s="53" t="s">
        <v>225</v>
      </c>
      <c r="H89" s="53" t="s">
        <v>1643</v>
      </c>
      <c r="I89" s="54">
        <v>44413</v>
      </c>
      <c r="J89" s="54">
        <v>44413</v>
      </c>
      <c r="K89" s="53">
        <v>1.42285E-3</v>
      </c>
      <c r="L89" s="53">
        <v>1.42285E-3</v>
      </c>
      <c r="M89" s="55"/>
      <c r="N89" s="55"/>
      <c r="O89" s="55">
        <v>196.62100000000001</v>
      </c>
      <c r="P89" s="55">
        <v>65.100999999999999</v>
      </c>
      <c r="Q89" s="53"/>
      <c r="R89" s="53"/>
      <c r="S89" s="56">
        <v>2174.3000000000002</v>
      </c>
      <c r="T89" s="56">
        <v>723.74</v>
      </c>
      <c r="U89" s="56">
        <v>2898.04</v>
      </c>
    </row>
    <row r="90" spans="1:21" x14ac:dyDescent="0.2">
      <c r="A90" s="75" t="str">
        <f>INDEX('Scheme master'!D:D,MATCH(E90&amp;F90,'Scheme master'!H:H,0),0)</f>
        <v>LDSAPF</v>
      </c>
      <c r="B90" s="75" t="str">
        <f>A90&amp;VLOOKUP(E90&amp;F90,'Scheme master'!H:M,6,0)</f>
        <v>LDSAPFDDD</v>
      </c>
      <c r="C90" s="83">
        <f t="shared" si="2"/>
        <v>1.2999999999999999E-3</v>
      </c>
      <c r="D90" s="83">
        <f t="shared" si="3"/>
        <v>1.2999999999999999E-3</v>
      </c>
      <c r="E90" s="53" t="s">
        <v>616</v>
      </c>
      <c r="F90" s="53" t="s">
        <v>605</v>
      </c>
      <c r="G90" s="53" t="s">
        <v>225</v>
      </c>
      <c r="H90" s="53" t="s">
        <v>1643</v>
      </c>
      <c r="I90" s="54">
        <v>44330</v>
      </c>
      <c r="J90" s="54">
        <v>44330</v>
      </c>
      <c r="K90" s="53">
        <v>1.2999999999999999E-3</v>
      </c>
      <c r="L90" s="53">
        <v>1.2999999999999999E-3</v>
      </c>
      <c r="M90" s="55"/>
      <c r="N90" s="55"/>
      <c r="O90" s="55">
        <v>481.35</v>
      </c>
      <c r="P90" s="55">
        <v>79.825000000000003</v>
      </c>
      <c r="Q90" s="53"/>
      <c r="R90" s="53"/>
      <c r="S90" s="56">
        <v>5345.53</v>
      </c>
      <c r="T90" s="56">
        <v>887.77</v>
      </c>
      <c r="U90" s="56">
        <v>6233.3</v>
      </c>
    </row>
    <row r="91" spans="1:21" x14ac:dyDescent="0.2">
      <c r="A91" s="75" t="str">
        <f>INDEX('Scheme master'!D:D,MATCH(E91&amp;F91,'Scheme master'!H:H,0),0)</f>
        <v>LLIQDF</v>
      </c>
      <c r="B91" s="75" t="str">
        <f>A91&amp;VLOOKUP(E91&amp;F91,'Scheme master'!H:M,6,0)</f>
        <v>LLIQDFDDD</v>
      </c>
      <c r="C91" s="83">
        <f t="shared" si="2"/>
        <v>9.525931E-2</v>
      </c>
      <c r="D91" s="83">
        <f t="shared" si="3"/>
        <v>9.525931E-2</v>
      </c>
      <c r="E91" s="53" t="s">
        <v>612</v>
      </c>
      <c r="F91" s="53" t="s">
        <v>605</v>
      </c>
      <c r="G91" s="53" t="s">
        <v>507</v>
      </c>
      <c r="H91" s="53" t="s">
        <v>1642</v>
      </c>
      <c r="I91" s="54">
        <v>44410</v>
      </c>
      <c r="J91" s="54">
        <v>44410</v>
      </c>
      <c r="K91" s="53">
        <v>9.525931E-2</v>
      </c>
      <c r="L91" s="53">
        <v>9.525931E-2</v>
      </c>
      <c r="M91" s="55">
        <v>20.628</v>
      </c>
      <c r="N91" s="55"/>
      <c r="O91" s="55">
        <v>5.5579999999999998</v>
      </c>
      <c r="P91" s="55">
        <v>39.122999999999998</v>
      </c>
      <c r="Q91" s="53">
        <v>1.97</v>
      </c>
      <c r="R91" s="53"/>
      <c r="S91" s="56">
        <v>6246.58</v>
      </c>
      <c r="T91" s="56">
        <v>44033.33</v>
      </c>
      <c r="U91" s="56">
        <v>50281.88</v>
      </c>
    </row>
    <row r="92" spans="1:21" x14ac:dyDescent="0.2">
      <c r="A92" s="75" t="str">
        <f>INDEX('Scheme master'!D:D,MATCH(E92&amp;F92,'Scheme master'!H:H,0),0)</f>
        <v>LLIQDF</v>
      </c>
      <c r="B92" s="75" t="str">
        <f>A92&amp;VLOOKUP(E92&amp;F92,'Scheme master'!H:M,6,0)</f>
        <v>LLIQDFRDD</v>
      </c>
      <c r="C92" s="83">
        <f t="shared" si="2"/>
        <v>9.1679300000000005E-2</v>
      </c>
      <c r="D92" s="83">
        <f t="shared" si="3"/>
        <v>9.1679300000000005E-2</v>
      </c>
      <c r="E92" s="53" t="s">
        <v>612</v>
      </c>
      <c r="F92" s="53" t="s">
        <v>606</v>
      </c>
      <c r="G92" s="53" t="s">
        <v>507</v>
      </c>
      <c r="H92" s="53" t="s">
        <v>1647</v>
      </c>
      <c r="I92" s="54">
        <v>44385</v>
      </c>
      <c r="J92" s="54">
        <v>44385</v>
      </c>
      <c r="K92" s="53">
        <v>9.1679300000000005E-2</v>
      </c>
      <c r="L92" s="53">
        <v>9.1679300000000005E-2</v>
      </c>
      <c r="M92" s="55">
        <v>4597.4589999999998</v>
      </c>
      <c r="N92" s="55">
        <v>0.17199999999999999</v>
      </c>
      <c r="O92" s="55">
        <v>5.8680000000000003</v>
      </c>
      <c r="P92" s="55">
        <v>35.438000000000002</v>
      </c>
      <c r="Q92" s="53">
        <v>421.5</v>
      </c>
      <c r="R92" s="53">
        <v>0.02</v>
      </c>
      <c r="S92" s="56">
        <v>6534.16</v>
      </c>
      <c r="T92" s="56">
        <v>39377.68</v>
      </c>
      <c r="U92" s="56">
        <v>46333.36</v>
      </c>
    </row>
    <row r="93" spans="1:21" x14ac:dyDescent="0.2">
      <c r="A93" s="75" t="str">
        <f>INDEX('Scheme master'!D:D,MATCH(E93&amp;F93,'Scheme master'!H:H,0),0)</f>
        <v>LLIQDF</v>
      </c>
      <c r="B93" s="75" t="str">
        <f>A93&amp;VLOOKUP(E93&amp;F93,'Scheme master'!H:M,6,0)</f>
        <v>LLIQDFRDD</v>
      </c>
      <c r="C93" s="83">
        <f t="shared" si="2"/>
        <v>8.3575440000000001E-2</v>
      </c>
      <c r="D93" s="83">
        <f t="shared" si="3"/>
        <v>8.3575440000000001E-2</v>
      </c>
      <c r="E93" s="53" t="s">
        <v>612</v>
      </c>
      <c r="F93" s="53" t="s">
        <v>606</v>
      </c>
      <c r="G93" s="53" t="s">
        <v>507</v>
      </c>
      <c r="H93" s="53" t="s">
        <v>1647</v>
      </c>
      <c r="I93" s="54">
        <v>44454</v>
      </c>
      <c r="J93" s="54">
        <v>44454</v>
      </c>
      <c r="K93" s="53">
        <v>8.3575440000000001E-2</v>
      </c>
      <c r="L93" s="53">
        <v>8.3575440000000001E-2</v>
      </c>
      <c r="M93" s="55">
        <v>4644.5309999999999</v>
      </c>
      <c r="N93" s="55">
        <v>0.17199999999999999</v>
      </c>
      <c r="O93" s="55">
        <v>5.3319999999999999</v>
      </c>
      <c r="P93" s="55">
        <v>30.585000000000001</v>
      </c>
      <c r="Q93" s="53">
        <v>388.19</v>
      </c>
      <c r="R93" s="53">
        <v>0.01</v>
      </c>
      <c r="S93" s="56">
        <v>5924.25</v>
      </c>
      <c r="T93" s="56">
        <v>33984.97</v>
      </c>
      <c r="U93" s="56">
        <v>40297.42</v>
      </c>
    </row>
    <row r="94" spans="1:21" x14ac:dyDescent="0.2">
      <c r="A94" s="75" t="str">
        <f>INDEX('Scheme master'!D:D,MATCH(E94&amp;F94,'Scheme master'!H:H,0),0)</f>
        <v>LDINPF</v>
      </c>
      <c r="B94" s="75" t="str">
        <f>A94&amp;VLOOKUP(E94&amp;F94,'Scheme master'!H:M,6,0)</f>
        <v>LDINPFRDW</v>
      </c>
      <c r="C94" s="83">
        <f t="shared" si="2"/>
        <v>6.1928800000000004E-3</v>
      </c>
      <c r="D94" s="83">
        <f t="shared" si="3"/>
        <v>6.1928800000000004E-3</v>
      </c>
      <c r="E94" s="53" t="s">
        <v>613</v>
      </c>
      <c r="F94" s="53" t="s">
        <v>40</v>
      </c>
      <c r="G94" s="53" t="s">
        <v>614</v>
      </c>
      <c r="H94" s="53" t="s">
        <v>1644</v>
      </c>
      <c r="I94" s="54">
        <v>44369</v>
      </c>
      <c r="J94" s="54">
        <v>44369</v>
      </c>
      <c r="K94" s="53">
        <v>6.1928800000000004E-3</v>
      </c>
      <c r="L94" s="53">
        <v>6.1928800000000004E-3</v>
      </c>
      <c r="M94" s="55">
        <v>95800.839000000007</v>
      </c>
      <c r="N94" s="55"/>
      <c r="O94" s="55">
        <v>592.41</v>
      </c>
      <c r="P94" s="55">
        <v>164.733</v>
      </c>
      <c r="Q94" s="53">
        <v>593.28</v>
      </c>
      <c r="R94" s="53"/>
      <c r="S94" s="56">
        <v>6765.75</v>
      </c>
      <c r="T94" s="56">
        <v>1834.94</v>
      </c>
      <c r="U94" s="56">
        <v>9193.9699999999993</v>
      </c>
    </row>
    <row r="95" spans="1:21" x14ac:dyDescent="0.2">
      <c r="A95" s="75" t="str">
        <f>INDEX('Scheme master'!D:D,MATCH(E95&amp;F95,'Scheme master'!H:H,0),0)</f>
        <v>LDINPF</v>
      </c>
      <c r="B95" s="75" t="str">
        <f>A95&amp;VLOOKUP(E95&amp;F95,'Scheme master'!H:M,6,0)</f>
        <v>LDINPFRDW</v>
      </c>
      <c r="C95" s="83">
        <f t="shared" si="2"/>
        <v>9.3888200000000008E-3</v>
      </c>
      <c r="D95" s="83">
        <f t="shared" si="3"/>
        <v>9.3888200000000008E-3</v>
      </c>
      <c r="E95" s="53" t="s">
        <v>613</v>
      </c>
      <c r="F95" s="53" t="s">
        <v>40</v>
      </c>
      <c r="G95" s="53" t="s">
        <v>614</v>
      </c>
      <c r="H95" s="53" t="s">
        <v>1644</v>
      </c>
      <c r="I95" s="54">
        <v>44397</v>
      </c>
      <c r="J95" s="54">
        <v>44397</v>
      </c>
      <c r="K95" s="53">
        <v>9.3888200000000008E-3</v>
      </c>
      <c r="L95" s="53">
        <v>9.3888200000000008E-3</v>
      </c>
      <c r="M95" s="55">
        <v>95800.839000000007</v>
      </c>
      <c r="N95" s="55"/>
      <c r="O95" s="55">
        <v>900.48299999999995</v>
      </c>
      <c r="P95" s="55">
        <v>250.15100000000001</v>
      </c>
      <c r="Q95" s="53">
        <v>899.46</v>
      </c>
      <c r="R95" s="53"/>
      <c r="S95" s="56">
        <v>10290.59</v>
      </c>
      <c r="T95" s="56">
        <v>2788.53</v>
      </c>
      <c r="U95" s="56">
        <v>13978.58</v>
      </c>
    </row>
    <row r="96" spans="1:21" x14ac:dyDescent="0.2">
      <c r="A96" s="75" t="str">
        <f>INDEX('Scheme master'!D:D,MATCH(E96&amp;F96,'Scheme master'!H:H,0),0)</f>
        <v>LLIQDF</v>
      </c>
      <c r="B96" s="75" t="str">
        <f>A96&amp;VLOOKUP(E96&amp;F96,'Scheme master'!H:M,6,0)</f>
        <v>LLIQDFRDD</v>
      </c>
      <c r="C96" s="83">
        <f t="shared" si="2"/>
        <v>8.5485569999999997E-2</v>
      </c>
      <c r="D96" s="83">
        <f t="shared" si="3"/>
        <v>8.5485569999999997E-2</v>
      </c>
      <c r="E96" s="53" t="s">
        <v>612</v>
      </c>
      <c r="F96" s="53" t="s">
        <v>606</v>
      </c>
      <c r="G96" s="53" t="s">
        <v>507</v>
      </c>
      <c r="H96" s="53" t="s">
        <v>1647</v>
      </c>
      <c r="I96" s="54">
        <v>44455</v>
      </c>
      <c r="J96" s="54">
        <v>44455</v>
      </c>
      <c r="K96" s="53">
        <v>8.5485569999999997E-2</v>
      </c>
      <c r="L96" s="53">
        <v>8.5485569999999997E-2</v>
      </c>
      <c r="M96" s="55">
        <v>4639.6750000000002</v>
      </c>
      <c r="N96" s="55">
        <v>0.17199999999999999</v>
      </c>
      <c r="O96" s="55">
        <v>5.4580000000000002</v>
      </c>
      <c r="P96" s="55">
        <v>31.286000000000001</v>
      </c>
      <c r="Q96" s="53">
        <v>396.66</v>
      </c>
      <c r="R96" s="53">
        <v>0.01</v>
      </c>
      <c r="S96" s="56">
        <v>6060.52</v>
      </c>
      <c r="T96" s="56">
        <v>34764.31</v>
      </c>
      <c r="U96" s="56">
        <v>41221.5</v>
      </c>
    </row>
    <row r="97" spans="1:21" x14ac:dyDescent="0.2">
      <c r="A97" s="75" t="str">
        <f>INDEX('Scheme master'!D:D,MATCH(E97&amp;F97,'Scheme master'!H:H,0),0)</f>
        <v>LLIQDF</v>
      </c>
      <c r="B97" s="75" t="str">
        <f>A97&amp;VLOOKUP(E97&amp;F97,'Scheme master'!H:M,6,0)</f>
        <v>LLIQDFDDD</v>
      </c>
      <c r="C97" s="83">
        <f t="shared" si="2"/>
        <v>9.3963820000000003E-2</v>
      </c>
      <c r="D97" s="83">
        <f t="shared" si="3"/>
        <v>9.3963820000000003E-2</v>
      </c>
      <c r="E97" s="53" t="s">
        <v>612</v>
      </c>
      <c r="F97" s="53" t="s">
        <v>605</v>
      </c>
      <c r="G97" s="53" t="s">
        <v>507</v>
      </c>
      <c r="H97" s="53" t="s">
        <v>1642</v>
      </c>
      <c r="I97" s="54">
        <v>44439</v>
      </c>
      <c r="J97" s="54">
        <v>44439</v>
      </c>
      <c r="K97" s="53">
        <v>9.3963820000000003E-2</v>
      </c>
      <c r="L97" s="53">
        <v>9.3963820000000003E-2</v>
      </c>
      <c r="M97" s="55">
        <v>21.617000000000001</v>
      </c>
      <c r="N97" s="55"/>
      <c r="O97" s="55">
        <v>5.5250000000000004</v>
      </c>
      <c r="P97" s="55">
        <v>37.51</v>
      </c>
      <c r="Q97" s="53">
        <v>2.0299999999999998</v>
      </c>
      <c r="R97" s="53"/>
      <c r="S97" s="56">
        <v>6205.75</v>
      </c>
      <c r="T97" s="56">
        <v>42232.52</v>
      </c>
      <c r="U97" s="56">
        <v>48440.3</v>
      </c>
    </row>
    <row r="98" spans="1:21" x14ac:dyDescent="0.2">
      <c r="A98" s="75" t="str">
        <f>INDEX('Scheme master'!D:D,MATCH(E98&amp;F98,'Scheme master'!H:H,0),0)</f>
        <v>LLIQDF</v>
      </c>
      <c r="B98" s="75" t="str">
        <f>A98&amp;VLOOKUP(E98&amp;F98,'Scheme master'!H:M,6,0)</f>
        <v>LLIQDFDDD</v>
      </c>
      <c r="C98" s="83">
        <f t="shared" si="2"/>
        <v>9.9862179999999995E-2</v>
      </c>
      <c r="D98" s="83">
        <f t="shared" si="3"/>
        <v>9.9862179999999995E-2</v>
      </c>
      <c r="E98" s="53" t="s">
        <v>612</v>
      </c>
      <c r="F98" s="53" t="s">
        <v>605</v>
      </c>
      <c r="G98" s="53" t="s">
        <v>507</v>
      </c>
      <c r="H98" s="53" t="s">
        <v>1642</v>
      </c>
      <c r="I98" s="54">
        <v>44411</v>
      </c>
      <c r="J98" s="54">
        <v>44411</v>
      </c>
      <c r="K98" s="53">
        <v>9.9862179999999995E-2</v>
      </c>
      <c r="L98" s="53">
        <v>9.9862179999999995E-2</v>
      </c>
      <c r="M98" s="55">
        <v>20.628</v>
      </c>
      <c r="N98" s="55"/>
      <c r="O98" s="55">
        <v>5.8390000000000004</v>
      </c>
      <c r="P98" s="55">
        <v>41.018000000000001</v>
      </c>
      <c r="Q98" s="53">
        <v>2.0499999999999998</v>
      </c>
      <c r="R98" s="53"/>
      <c r="S98" s="56">
        <v>6568.83</v>
      </c>
      <c r="T98" s="56">
        <v>46164.88</v>
      </c>
      <c r="U98" s="56">
        <v>52735.76</v>
      </c>
    </row>
    <row r="99" spans="1:21" x14ac:dyDescent="0.2">
      <c r="A99" s="75" t="str">
        <f>INDEX('Scheme master'!D:D,MATCH(E99&amp;F99,'Scheme master'!H:H,0),0)</f>
        <v>LLIQDF</v>
      </c>
      <c r="B99" s="75" t="str">
        <f>A99&amp;VLOOKUP(E99&amp;F99,'Scheme master'!H:M,6,0)</f>
        <v>LLIQDFDDD</v>
      </c>
      <c r="C99" s="83">
        <f t="shared" si="2"/>
        <v>9.4673259999999995E-2</v>
      </c>
      <c r="D99" s="83">
        <f t="shared" si="3"/>
        <v>9.4673259999999995E-2</v>
      </c>
      <c r="E99" s="53" t="s">
        <v>612</v>
      </c>
      <c r="F99" s="53" t="s">
        <v>605</v>
      </c>
      <c r="G99" s="53" t="s">
        <v>507</v>
      </c>
      <c r="H99" s="53" t="s">
        <v>1642</v>
      </c>
      <c r="I99" s="54">
        <v>44438</v>
      </c>
      <c r="J99" s="54">
        <v>44438</v>
      </c>
      <c r="K99" s="53">
        <v>9.4673259999999995E-2</v>
      </c>
      <c r="L99" s="53">
        <v>9.4673259999999995E-2</v>
      </c>
      <c r="M99" s="55">
        <v>21.617000000000001</v>
      </c>
      <c r="N99" s="55"/>
      <c r="O99" s="55">
        <v>5.5629999999999997</v>
      </c>
      <c r="P99" s="55">
        <v>37.789000000000001</v>
      </c>
      <c r="Q99" s="53">
        <v>2.0499999999999998</v>
      </c>
      <c r="R99" s="53"/>
      <c r="S99" s="56">
        <v>6251.99</v>
      </c>
      <c r="T99" s="56">
        <v>42547.8</v>
      </c>
      <c r="U99" s="56">
        <v>48801.84</v>
      </c>
    </row>
    <row r="100" spans="1:21" x14ac:dyDescent="0.2">
      <c r="A100" s="75" t="str">
        <f>INDEX('Scheme master'!D:D,MATCH(E100&amp;F100,'Scheme master'!H:H,0),0)</f>
        <v>LLIQDF</v>
      </c>
      <c r="B100" s="75" t="str">
        <f>A100&amp;VLOOKUP(E100&amp;F100,'Scheme master'!H:M,6,0)</f>
        <v>LLIQDFRDD</v>
      </c>
      <c r="C100" s="83">
        <f t="shared" si="2"/>
        <v>0.09</v>
      </c>
      <c r="D100" s="83">
        <f t="shared" si="3"/>
        <v>0.09</v>
      </c>
      <c r="E100" s="53" t="s">
        <v>612</v>
      </c>
      <c r="F100" s="53" t="s">
        <v>606</v>
      </c>
      <c r="G100" s="53" t="s">
        <v>507</v>
      </c>
      <c r="H100" s="53" t="s">
        <v>1647</v>
      </c>
      <c r="I100" s="54">
        <v>44302</v>
      </c>
      <c r="J100" s="54">
        <v>44302</v>
      </c>
      <c r="K100" s="53">
        <v>0.09</v>
      </c>
      <c r="L100" s="53">
        <v>0.09</v>
      </c>
      <c r="M100" s="55">
        <v>4598.0290000000005</v>
      </c>
      <c r="N100" s="55">
        <v>0.17199999999999999</v>
      </c>
      <c r="O100" s="55">
        <v>5.8639999999999999</v>
      </c>
      <c r="P100" s="55">
        <v>16.189</v>
      </c>
      <c r="Q100" s="53">
        <v>413.83</v>
      </c>
      <c r="R100" s="53">
        <v>0.02</v>
      </c>
      <c r="S100" s="56">
        <v>6520.39</v>
      </c>
      <c r="T100" s="56">
        <v>17986.240000000002</v>
      </c>
      <c r="U100" s="56">
        <v>24920.48</v>
      </c>
    </row>
    <row r="101" spans="1:21" x14ac:dyDescent="0.2">
      <c r="A101" s="75" t="str">
        <f>INDEX('Scheme master'!D:D,MATCH(E101&amp;F101,'Scheme master'!H:H,0),0)</f>
        <v>LLIQDF</v>
      </c>
      <c r="B101" s="75" t="str">
        <f>A101&amp;VLOOKUP(E101&amp;F101,'Scheme master'!H:M,6,0)</f>
        <v>LLIQDFRDD</v>
      </c>
      <c r="C101" s="83">
        <f t="shared" si="2"/>
        <v>8.2010890000000003E-2</v>
      </c>
      <c r="D101" s="83">
        <f t="shared" si="3"/>
        <v>8.2010890000000003E-2</v>
      </c>
      <c r="E101" s="53" t="s">
        <v>612</v>
      </c>
      <c r="F101" s="53" t="s">
        <v>606</v>
      </c>
      <c r="G101" s="53" t="s">
        <v>507</v>
      </c>
      <c r="H101" s="53" t="s">
        <v>1647</v>
      </c>
      <c r="I101" s="54">
        <v>44413</v>
      </c>
      <c r="J101" s="54">
        <v>44413</v>
      </c>
      <c r="K101" s="53">
        <v>8.2010890000000003E-2</v>
      </c>
      <c r="L101" s="53">
        <v>8.2010890000000003E-2</v>
      </c>
      <c r="M101" s="55">
        <v>4604.384</v>
      </c>
      <c r="N101" s="55">
        <v>0.17199999999999999</v>
      </c>
      <c r="O101" s="55">
        <v>5.1449999999999996</v>
      </c>
      <c r="P101" s="55">
        <v>19.966000000000001</v>
      </c>
      <c r="Q101" s="53">
        <v>377.63</v>
      </c>
      <c r="R101" s="53">
        <v>0.01</v>
      </c>
      <c r="S101" s="56">
        <v>5722.78</v>
      </c>
      <c r="T101" s="56">
        <v>22181.19</v>
      </c>
      <c r="U101" s="56">
        <v>28281.61</v>
      </c>
    </row>
    <row r="102" spans="1:21" x14ac:dyDescent="0.2">
      <c r="A102" s="75" t="str">
        <f>INDEX('Scheme master'!D:D,MATCH(E102&amp;F102,'Scheme master'!H:H,0),0)</f>
        <v>LLIQDF</v>
      </c>
      <c r="B102" s="75" t="str">
        <f>A102&amp;VLOOKUP(E102&amp;F102,'Scheme master'!H:M,6,0)</f>
        <v>LLIQDFDDD</v>
      </c>
      <c r="C102" s="83">
        <f t="shared" si="2"/>
        <v>8.2199999999999995E-2</v>
      </c>
      <c r="D102" s="83">
        <f t="shared" si="3"/>
        <v>8.2199999999999995E-2</v>
      </c>
      <c r="E102" s="53" t="s">
        <v>612</v>
      </c>
      <c r="F102" s="53" t="s">
        <v>605</v>
      </c>
      <c r="G102" s="53" t="s">
        <v>507</v>
      </c>
      <c r="H102" s="53" t="s">
        <v>1642</v>
      </c>
      <c r="I102" s="54">
        <v>44327</v>
      </c>
      <c r="J102" s="54">
        <v>44327</v>
      </c>
      <c r="K102" s="53">
        <v>8.2199999999999995E-2</v>
      </c>
      <c r="L102" s="53">
        <v>8.2199999999999995E-2</v>
      </c>
      <c r="M102" s="55">
        <v>37.887999999999998</v>
      </c>
      <c r="N102" s="55"/>
      <c r="O102" s="55">
        <v>5.7489999999999997</v>
      </c>
      <c r="P102" s="55">
        <v>31.861999999999998</v>
      </c>
      <c r="Q102" s="53">
        <v>3.15</v>
      </c>
      <c r="R102" s="53"/>
      <c r="S102" s="56">
        <v>6467.33</v>
      </c>
      <c r="T102" s="56">
        <v>35865.06</v>
      </c>
      <c r="U102" s="56">
        <v>42335.54</v>
      </c>
    </row>
    <row r="103" spans="1:21" x14ac:dyDescent="0.2">
      <c r="A103" s="75" t="str">
        <f>INDEX('Scheme master'!D:D,MATCH(E103&amp;F103,'Scheme master'!H:H,0),0)</f>
        <v>LEBALF</v>
      </c>
      <c r="B103" s="75" t="str">
        <f>A103&amp;VLOOKUP(E103&amp;F103,'Scheme master'!H:M,6,0)</f>
        <v>LEBALFDD</v>
      </c>
      <c r="C103" s="83">
        <f t="shared" si="2"/>
        <v>0.1</v>
      </c>
      <c r="D103" s="83">
        <f t="shared" si="3"/>
        <v>0.1</v>
      </c>
      <c r="E103" s="53" t="s">
        <v>610</v>
      </c>
      <c r="F103" s="53" t="s">
        <v>605</v>
      </c>
      <c r="G103" s="53" t="s">
        <v>287</v>
      </c>
      <c r="H103" s="53" t="s">
        <v>1642</v>
      </c>
      <c r="I103" s="54">
        <v>44467</v>
      </c>
      <c r="J103" s="54">
        <v>44467</v>
      </c>
      <c r="K103" s="53">
        <v>0.1</v>
      </c>
      <c r="L103" s="53">
        <v>0.1</v>
      </c>
      <c r="M103" s="55">
        <v>1196830.7290000001</v>
      </c>
      <c r="N103" s="55">
        <v>911690.26500000001</v>
      </c>
      <c r="O103" s="55">
        <v>2876.0619999999999</v>
      </c>
      <c r="P103" s="55">
        <v>115920.60400000001</v>
      </c>
      <c r="Q103" s="53">
        <v>119683.05</v>
      </c>
      <c r="R103" s="53">
        <v>91169.02</v>
      </c>
      <c r="S103" s="56">
        <v>54979.32</v>
      </c>
      <c r="T103" s="56">
        <v>2229148.7599999998</v>
      </c>
      <c r="U103" s="56">
        <v>2494980.15</v>
      </c>
    </row>
    <row r="104" spans="1:21" x14ac:dyDescent="0.2">
      <c r="A104" s="75" t="str">
        <f>INDEX('Scheme master'!D:D,MATCH(E104&amp;F104,'Scheme master'!H:H,0),0)</f>
        <v>LDUSTF</v>
      </c>
      <c r="B104" s="75" t="str">
        <f>A104&amp;VLOOKUP(E104&amp;F104,'Scheme master'!H:M,6,0)</f>
        <v>LDUSTFDDD</v>
      </c>
      <c r="C104" s="83">
        <f t="shared" si="2"/>
        <v>1</v>
      </c>
      <c r="D104" s="83">
        <f t="shared" si="3"/>
        <v>1</v>
      </c>
      <c r="E104" s="53" t="s">
        <v>1016</v>
      </c>
      <c r="F104" s="53" t="s">
        <v>605</v>
      </c>
      <c r="G104" s="53" t="s">
        <v>997</v>
      </c>
      <c r="H104" s="53" t="s">
        <v>1643</v>
      </c>
      <c r="I104" s="54">
        <v>44333</v>
      </c>
      <c r="J104" s="54">
        <v>44333</v>
      </c>
      <c r="K104" s="53">
        <v>1</v>
      </c>
      <c r="L104" s="53">
        <v>1</v>
      </c>
      <c r="M104" s="55"/>
      <c r="N104" s="55"/>
      <c r="O104" s="55">
        <v>2.1000000000000001E-2</v>
      </c>
      <c r="P104" s="55"/>
      <c r="Q104" s="53"/>
      <c r="R104" s="53"/>
      <c r="S104" s="56">
        <v>21.1</v>
      </c>
      <c r="T104" s="56"/>
      <c r="U104" s="56">
        <v>21.1</v>
      </c>
    </row>
    <row r="105" spans="1:21" x14ac:dyDescent="0.2">
      <c r="A105" s="75" t="str">
        <f>INDEX('Scheme master'!D:D,MATCH(E105&amp;F105,'Scheme master'!H:H,0),0)</f>
        <v>LDINPF</v>
      </c>
      <c r="B105" s="75" t="str">
        <f>A105&amp;VLOOKUP(E105&amp;F105,'Scheme master'!H:M,6,0)</f>
        <v>LDINPFRDW</v>
      </c>
      <c r="C105" s="83">
        <f t="shared" si="2"/>
        <v>1.0694260000000001E-2</v>
      </c>
      <c r="D105" s="83">
        <f t="shared" si="3"/>
        <v>1.0694260000000001E-2</v>
      </c>
      <c r="E105" s="53" t="s">
        <v>613</v>
      </c>
      <c r="F105" s="53" t="s">
        <v>40</v>
      </c>
      <c r="G105" s="53" t="s">
        <v>614</v>
      </c>
      <c r="H105" s="53" t="s">
        <v>1644</v>
      </c>
      <c r="I105" s="54">
        <v>44439</v>
      </c>
      <c r="J105" s="54">
        <v>44439</v>
      </c>
      <c r="K105" s="53">
        <v>1.0694260000000001E-2</v>
      </c>
      <c r="L105" s="53">
        <v>1.0694260000000001E-2</v>
      </c>
      <c r="M105" s="55">
        <v>95800.839000000007</v>
      </c>
      <c r="N105" s="55"/>
      <c r="O105" s="55">
        <v>1031.011</v>
      </c>
      <c r="P105" s="55">
        <v>286.17700000000002</v>
      </c>
      <c r="Q105" s="53">
        <v>1024.52</v>
      </c>
      <c r="R105" s="53"/>
      <c r="S105" s="56">
        <v>11783.14</v>
      </c>
      <c r="T105" s="56">
        <v>3190.74</v>
      </c>
      <c r="U105" s="56">
        <v>15998.4</v>
      </c>
    </row>
    <row r="106" spans="1:21" x14ac:dyDescent="0.2">
      <c r="A106" s="75" t="str">
        <f>INDEX('Scheme master'!D:D,MATCH(E106&amp;F106,'Scheme master'!H:H,0),0)</f>
        <v>LLIQDF</v>
      </c>
      <c r="B106" s="75" t="str">
        <f>A106&amp;VLOOKUP(E106&amp;F106,'Scheme master'!H:M,6,0)</f>
        <v>LLIQDFRDD</v>
      </c>
      <c r="C106" s="83">
        <f t="shared" si="2"/>
        <v>9.5299999999999996E-2</v>
      </c>
      <c r="D106" s="83">
        <f t="shared" si="3"/>
        <v>9.5299999999999996E-2</v>
      </c>
      <c r="E106" s="53" t="s">
        <v>612</v>
      </c>
      <c r="F106" s="53" t="s">
        <v>606</v>
      </c>
      <c r="G106" s="53" t="s">
        <v>507</v>
      </c>
      <c r="H106" s="53" t="s">
        <v>1647</v>
      </c>
      <c r="I106" s="54">
        <v>44344</v>
      </c>
      <c r="J106" s="54">
        <v>44344</v>
      </c>
      <c r="K106" s="53">
        <v>9.5299999999999996E-2</v>
      </c>
      <c r="L106" s="53">
        <v>9.5299999999999996E-2</v>
      </c>
      <c r="M106" s="55">
        <v>4594.21</v>
      </c>
      <c r="N106" s="55">
        <v>0.17199999999999999</v>
      </c>
      <c r="O106" s="55">
        <v>6.24</v>
      </c>
      <c r="P106" s="55">
        <v>16.135999999999999</v>
      </c>
      <c r="Q106" s="53">
        <v>437.85</v>
      </c>
      <c r="R106" s="53">
        <v>0.02</v>
      </c>
      <c r="S106" s="56">
        <v>6940.47</v>
      </c>
      <c r="T106" s="56">
        <v>17924.8</v>
      </c>
      <c r="U106" s="56">
        <v>25303.14</v>
      </c>
    </row>
    <row r="107" spans="1:21" x14ac:dyDescent="0.2">
      <c r="A107" s="75" t="str">
        <f>INDEX('Scheme master'!D:D,MATCH(E107&amp;F107,'Scheme master'!H:H,0),0)</f>
        <v>LLIQDF</v>
      </c>
      <c r="B107" s="75" t="str">
        <f>A107&amp;VLOOKUP(E107&amp;F107,'Scheme master'!H:M,6,0)</f>
        <v>LLIQDFRDD</v>
      </c>
      <c r="C107" s="83">
        <f t="shared" si="2"/>
        <v>6.0999999999999999E-2</v>
      </c>
      <c r="D107" s="83">
        <f t="shared" si="3"/>
        <v>6.0999999999999999E-2</v>
      </c>
      <c r="E107" s="53" t="s">
        <v>612</v>
      </c>
      <c r="F107" s="53" t="s">
        <v>606</v>
      </c>
      <c r="G107" s="53" t="s">
        <v>507</v>
      </c>
      <c r="H107" s="53" t="s">
        <v>1647</v>
      </c>
      <c r="I107" s="54">
        <v>44301</v>
      </c>
      <c r="J107" s="54">
        <v>44301</v>
      </c>
      <c r="K107" s="53">
        <v>6.0999999999999999E-2</v>
      </c>
      <c r="L107" s="53">
        <v>6.0999999999999999E-2</v>
      </c>
      <c r="M107" s="55">
        <v>61.975000000000001</v>
      </c>
      <c r="N107" s="55">
        <v>0.17199999999999999</v>
      </c>
      <c r="O107" s="55">
        <v>4.2169999999999996</v>
      </c>
      <c r="P107" s="55">
        <v>10.97</v>
      </c>
      <c r="Q107" s="53">
        <v>3.79</v>
      </c>
      <c r="R107" s="53">
        <v>0.01</v>
      </c>
      <c r="S107" s="56">
        <v>4693.97</v>
      </c>
      <c r="T107" s="56">
        <v>12187.74</v>
      </c>
      <c r="U107" s="56">
        <v>16885.509999999998</v>
      </c>
    </row>
    <row r="108" spans="1:21" x14ac:dyDescent="0.2">
      <c r="A108" s="75" t="str">
        <f>INDEX('Scheme master'!D:D,MATCH(E108&amp;F108,'Scheme master'!H:H,0),0)</f>
        <v>LLIQDF</v>
      </c>
      <c r="B108" s="75" t="str">
        <f>A108&amp;VLOOKUP(E108&amp;F108,'Scheme master'!H:M,6,0)</f>
        <v>LLIQDFDDD</v>
      </c>
      <c r="C108" s="83">
        <f t="shared" si="2"/>
        <v>0.73496271999999996</v>
      </c>
      <c r="D108" s="83">
        <f t="shared" si="3"/>
        <v>0.73496271999999996</v>
      </c>
      <c r="E108" s="53" t="s">
        <v>612</v>
      </c>
      <c r="F108" s="53" t="s">
        <v>605</v>
      </c>
      <c r="G108" s="53" t="s">
        <v>507</v>
      </c>
      <c r="H108" s="53" t="s">
        <v>1642</v>
      </c>
      <c r="I108" s="54">
        <v>44369</v>
      </c>
      <c r="J108" s="54">
        <v>44369</v>
      </c>
      <c r="K108" s="53">
        <v>0.73496271999999996</v>
      </c>
      <c r="L108" s="53">
        <v>0.73496271999999996</v>
      </c>
      <c r="M108" s="55">
        <v>973.80600000000004</v>
      </c>
      <c r="N108" s="55"/>
      <c r="O108" s="55">
        <v>51.844000000000001</v>
      </c>
      <c r="P108" s="55">
        <v>323.71499999999997</v>
      </c>
      <c r="Q108" s="53">
        <v>715.71</v>
      </c>
      <c r="R108" s="53"/>
      <c r="S108" s="56">
        <v>58198.36</v>
      </c>
      <c r="T108" s="56">
        <v>363911.75</v>
      </c>
      <c r="U108" s="56">
        <v>422825.82</v>
      </c>
    </row>
    <row r="109" spans="1:21" x14ac:dyDescent="0.2">
      <c r="A109" s="75" t="str">
        <f>INDEX('Scheme master'!D:D,MATCH(E109&amp;F109,'Scheme master'!H:H,0),0)</f>
        <v>LLIQDF</v>
      </c>
      <c r="B109" s="75" t="str">
        <f>A109&amp;VLOOKUP(E109&amp;F109,'Scheme master'!H:M,6,0)</f>
        <v>LLIQDFDDD</v>
      </c>
      <c r="C109" s="83">
        <f t="shared" si="2"/>
        <v>9.4399999999999998E-2</v>
      </c>
      <c r="D109" s="83">
        <f t="shared" si="3"/>
        <v>9.4399999999999998E-2</v>
      </c>
      <c r="E109" s="53" t="s">
        <v>612</v>
      </c>
      <c r="F109" s="53" t="s">
        <v>605</v>
      </c>
      <c r="G109" s="53" t="s">
        <v>507</v>
      </c>
      <c r="H109" s="53" t="s">
        <v>1642</v>
      </c>
      <c r="I109" s="54">
        <v>44326</v>
      </c>
      <c r="J109" s="54">
        <v>44326</v>
      </c>
      <c r="K109" s="53">
        <v>9.4399999999999998E-2</v>
      </c>
      <c r="L109" s="53">
        <v>9.4399999999999998E-2</v>
      </c>
      <c r="M109" s="55">
        <v>21.465</v>
      </c>
      <c r="N109" s="55"/>
      <c r="O109" s="55">
        <v>6.6440000000000001</v>
      </c>
      <c r="P109" s="55">
        <v>36.582999999999998</v>
      </c>
      <c r="Q109" s="53">
        <v>2.0299999999999998</v>
      </c>
      <c r="R109" s="53"/>
      <c r="S109" s="56">
        <v>7470.98</v>
      </c>
      <c r="T109" s="56">
        <v>41184.67</v>
      </c>
      <c r="U109" s="56">
        <v>48657.68</v>
      </c>
    </row>
    <row r="110" spans="1:21" x14ac:dyDescent="0.2">
      <c r="A110" s="75" t="str">
        <f>INDEX('Scheme master'!D:D,MATCH(E110&amp;F110,'Scheme master'!H:H,0),0)</f>
        <v>LLIQDF</v>
      </c>
      <c r="B110" s="75" t="str">
        <f>A110&amp;VLOOKUP(E110&amp;F110,'Scheme master'!H:M,6,0)</f>
        <v>LLIQDFRDD</v>
      </c>
      <c r="C110" s="83">
        <f t="shared" si="2"/>
        <v>8.6274459999999997E-2</v>
      </c>
      <c r="D110" s="83">
        <f t="shared" si="3"/>
        <v>8.6274459999999997E-2</v>
      </c>
      <c r="E110" s="53" t="s">
        <v>612</v>
      </c>
      <c r="F110" s="53" t="s">
        <v>606</v>
      </c>
      <c r="G110" s="53" t="s">
        <v>507</v>
      </c>
      <c r="H110" s="53" t="s">
        <v>1647</v>
      </c>
      <c r="I110" s="54">
        <v>44372</v>
      </c>
      <c r="J110" s="54">
        <v>44372</v>
      </c>
      <c r="K110" s="53">
        <v>8.6274459999999997E-2</v>
      </c>
      <c r="L110" s="53">
        <v>8.6274459999999997E-2</v>
      </c>
      <c r="M110" s="55">
        <v>4607.2269999999999</v>
      </c>
      <c r="N110" s="55">
        <v>0.17199999999999999</v>
      </c>
      <c r="O110" s="55">
        <v>5.5659999999999998</v>
      </c>
      <c r="P110" s="55">
        <v>29.439</v>
      </c>
      <c r="Q110" s="53">
        <v>397.5</v>
      </c>
      <c r="R110" s="53">
        <v>0.01</v>
      </c>
      <c r="S110" s="56">
        <v>6242.01</v>
      </c>
      <c r="T110" s="56">
        <v>32708.35</v>
      </c>
      <c r="U110" s="56">
        <v>39347.870000000003</v>
      </c>
    </row>
    <row r="111" spans="1:21" x14ac:dyDescent="0.2">
      <c r="A111" s="75" t="str">
        <f>INDEX('Scheme master'!D:D,MATCH(E111&amp;F111,'Scheme master'!H:H,0),0)</f>
        <v>LLIQDF</v>
      </c>
      <c r="B111" s="75" t="str">
        <f>A111&amp;VLOOKUP(E111&amp;F111,'Scheme master'!H:M,6,0)</f>
        <v>LLIQDFDDD</v>
      </c>
      <c r="C111" s="83">
        <f t="shared" si="2"/>
        <v>8.5795869999999996E-2</v>
      </c>
      <c r="D111" s="83">
        <f t="shared" si="3"/>
        <v>8.5795869999999996E-2</v>
      </c>
      <c r="E111" s="53" t="s">
        <v>612</v>
      </c>
      <c r="F111" s="53" t="s">
        <v>605</v>
      </c>
      <c r="G111" s="53" t="s">
        <v>507</v>
      </c>
      <c r="H111" s="53" t="s">
        <v>1642</v>
      </c>
      <c r="I111" s="54">
        <v>44397</v>
      </c>
      <c r="J111" s="54">
        <v>44397</v>
      </c>
      <c r="K111" s="53">
        <v>8.5795869999999996E-2</v>
      </c>
      <c r="L111" s="53">
        <v>8.5795869999999996E-2</v>
      </c>
      <c r="M111" s="55">
        <v>31.577000000000002</v>
      </c>
      <c r="N111" s="55"/>
      <c r="O111" s="55">
        <v>4.9969999999999999</v>
      </c>
      <c r="P111" s="55">
        <v>35.201999999999998</v>
      </c>
      <c r="Q111" s="53">
        <v>2.73</v>
      </c>
      <c r="R111" s="53"/>
      <c r="S111" s="56">
        <v>5616.84</v>
      </c>
      <c r="T111" s="56">
        <v>39615.99</v>
      </c>
      <c r="U111" s="56">
        <v>45235.56</v>
      </c>
    </row>
    <row r="112" spans="1:21" x14ac:dyDescent="0.2">
      <c r="A112" s="75" t="str">
        <f>INDEX('Scheme master'!D:D,MATCH(E112&amp;F112,'Scheme master'!H:H,0),0)</f>
        <v>LDINPF</v>
      </c>
      <c r="B112" s="75" t="str">
        <f>A112&amp;VLOOKUP(E112&amp;F112,'Scheme master'!H:M,6,0)</f>
        <v>LDINPFRDW</v>
      </c>
      <c r="C112" s="83">
        <f t="shared" si="2"/>
        <v>8.3808900000000002E-3</v>
      </c>
      <c r="D112" s="83">
        <f t="shared" si="3"/>
        <v>8.3808900000000002E-3</v>
      </c>
      <c r="E112" s="53" t="s">
        <v>613</v>
      </c>
      <c r="F112" s="53" t="s">
        <v>40</v>
      </c>
      <c r="G112" s="53" t="s">
        <v>614</v>
      </c>
      <c r="H112" s="53" t="s">
        <v>1644</v>
      </c>
      <c r="I112" s="54">
        <v>44411</v>
      </c>
      <c r="J112" s="54">
        <v>44411</v>
      </c>
      <c r="K112" s="53">
        <v>8.3808900000000002E-3</v>
      </c>
      <c r="L112" s="53">
        <v>8.3808900000000002E-3</v>
      </c>
      <c r="M112" s="55">
        <v>95800.839000000007</v>
      </c>
      <c r="N112" s="55"/>
      <c r="O112" s="55">
        <v>805.31600000000003</v>
      </c>
      <c r="P112" s="55">
        <v>223.749</v>
      </c>
      <c r="Q112" s="53">
        <v>802.9</v>
      </c>
      <c r="R112" s="53"/>
      <c r="S112" s="56">
        <v>9200.3700000000008</v>
      </c>
      <c r="T112" s="56">
        <v>2493.4499999999998</v>
      </c>
      <c r="U112" s="56">
        <v>12496.72</v>
      </c>
    </row>
    <row r="113" spans="1:21" x14ac:dyDescent="0.2">
      <c r="A113" s="75" t="str">
        <f>INDEX('Scheme master'!D:D,MATCH(E113&amp;F113,'Scheme master'!H:H,0),0)</f>
        <v>LLIQDF</v>
      </c>
      <c r="B113" s="75" t="str">
        <f>A113&amp;VLOOKUP(E113&amp;F113,'Scheme master'!H:M,6,0)</f>
        <v>LLIQDFRDD</v>
      </c>
      <c r="C113" s="83">
        <f t="shared" si="2"/>
        <v>9.0999999999999998E-2</v>
      </c>
      <c r="D113" s="83">
        <f t="shared" si="3"/>
        <v>9.0999999999999998E-2</v>
      </c>
      <c r="E113" s="53" t="s">
        <v>612</v>
      </c>
      <c r="F113" s="53" t="s">
        <v>606</v>
      </c>
      <c r="G113" s="53" t="s">
        <v>507</v>
      </c>
      <c r="H113" s="53" t="s">
        <v>1647</v>
      </c>
      <c r="I113" s="54">
        <v>44315</v>
      </c>
      <c r="J113" s="54">
        <v>44315</v>
      </c>
      <c r="K113" s="53">
        <v>9.0999999999999998E-2</v>
      </c>
      <c r="L113" s="53">
        <v>9.0999999999999998E-2</v>
      </c>
      <c r="M113" s="55">
        <v>4593.4719999999998</v>
      </c>
      <c r="N113" s="55">
        <v>0.17199999999999999</v>
      </c>
      <c r="O113" s="55">
        <v>5.9349999999999996</v>
      </c>
      <c r="P113" s="55">
        <v>18.143999999999998</v>
      </c>
      <c r="Q113" s="53">
        <v>418.01</v>
      </c>
      <c r="R113" s="53">
        <v>0.02</v>
      </c>
      <c r="S113" s="56">
        <v>6600.3</v>
      </c>
      <c r="T113" s="56">
        <v>20159.28</v>
      </c>
      <c r="U113" s="56">
        <v>27177.61</v>
      </c>
    </row>
    <row r="114" spans="1:21" x14ac:dyDescent="0.2">
      <c r="A114" s="75" t="str">
        <f>INDEX('Scheme master'!D:D,MATCH(E114&amp;F114,'Scheme master'!H:H,0),0)</f>
        <v>LLIQDF</v>
      </c>
      <c r="B114" s="75" t="str">
        <f>A114&amp;VLOOKUP(E114&amp;F114,'Scheme master'!H:M,6,0)</f>
        <v>LLIQDFDDD</v>
      </c>
      <c r="C114" s="83">
        <f t="shared" si="2"/>
        <v>9.2799999999999994E-2</v>
      </c>
      <c r="D114" s="83">
        <f t="shared" si="3"/>
        <v>9.2799999999999994E-2</v>
      </c>
      <c r="E114" s="53" t="s">
        <v>612</v>
      </c>
      <c r="F114" s="53" t="s">
        <v>605</v>
      </c>
      <c r="G114" s="53" t="s">
        <v>507</v>
      </c>
      <c r="H114" s="53" t="s">
        <v>1642</v>
      </c>
      <c r="I114" s="54">
        <v>44340</v>
      </c>
      <c r="J114" s="54">
        <v>44340</v>
      </c>
      <c r="K114" s="53">
        <v>9.2799999999999994E-2</v>
      </c>
      <c r="L114" s="53">
        <v>9.2799999999999994E-2</v>
      </c>
      <c r="M114" s="55">
        <v>32.798000000000002</v>
      </c>
      <c r="N114" s="55"/>
      <c r="O114" s="55">
        <v>6.5629999999999997</v>
      </c>
      <c r="P114" s="55">
        <v>36.146999999999998</v>
      </c>
      <c r="Q114" s="53">
        <v>3.05</v>
      </c>
      <c r="R114" s="53"/>
      <c r="S114" s="56">
        <v>7384.3</v>
      </c>
      <c r="T114" s="56">
        <v>40672.69</v>
      </c>
      <c r="U114" s="56">
        <v>48060.04</v>
      </c>
    </row>
    <row r="115" spans="1:21" x14ac:dyDescent="0.2">
      <c r="A115" s="75" t="str">
        <f>INDEX('Scheme master'!D:D,MATCH(E115&amp;F115,'Scheme master'!H:H,0),0)</f>
        <v>LEBALF</v>
      </c>
      <c r="B115" s="75" t="str">
        <f>A115&amp;VLOOKUP(E115&amp;F115,'Scheme master'!H:M,6,0)</f>
        <v>LEBALFDD</v>
      </c>
      <c r="C115" s="83">
        <f t="shared" si="2"/>
        <v>0.1</v>
      </c>
      <c r="D115" s="83">
        <f t="shared" si="3"/>
        <v>0.1</v>
      </c>
      <c r="E115" s="53" t="s">
        <v>610</v>
      </c>
      <c r="F115" s="53" t="s">
        <v>605</v>
      </c>
      <c r="G115" s="53" t="s">
        <v>287</v>
      </c>
      <c r="H115" s="53" t="s">
        <v>1642</v>
      </c>
      <c r="I115" s="54">
        <v>44439</v>
      </c>
      <c r="J115" s="54">
        <v>44439</v>
      </c>
      <c r="K115" s="53">
        <v>0.1</v>
      </c>
      <c r="L115" s="53">
        <v>0.1</v>
      </c>
      <c r="M115" s="55">
        <v>1202780.1580000001</v>
      </c>
      <c r="N115" s="55">
        <v>911690.26500000001</v>
      </c>
      <c r="O115" s="55">
        <v>2816.8440000000001</v>
      </c>
      <c r="P115" s="55">
        <v>115877.78200000001</v>
      </c>
      <c r="Q115" s="53">
        <v>120277.99</v>
      </c>
      <c r="R115" s="53">
        <v>91169.02</v>
      </c>
      <c r="S115" s="56">
        <v>54364.83</v>
      </c>
      <c r="T115" s="56">
        <v>2217560.9900000002</v>
      </c>
      <c r="U115" s="56">
        <v>2483372.83</v>
      </c>
    </row>
    <row r="116" spans="1:21" x14ac:dyDescent="0.2">
      <c r="A116" s="75" t="str">
        <f>INDEX('Scheme master'!D:D,MATCH(E116&amp;F116,'Scheme master'!H:H,0),0)</f>
        <v>LDUSTF</v>
      </c>
      <c r="B116" s="75" t="str">
        <f>A116&amp;VLOOKUP(E116&amp;F116,'Scheme master'!H:M,6,0)</f>
        <v>LDUSTFRDD</v>
      </c>
      <c r="C116" s="83">
        <f t="shared" si="2"/>
        <v>1.1333059999999999</v>
      </c>
      <c r="D116" s="83">
        <f t="shared" si="3"/>
        <v>1.1333059999999999</v>
      </c>
      <c r="E116" s="53" t="s">
        <v>1016</v>
      </c>
      <c r="F116" s="53" t="s">
        <v>25</v>
      </c>
      <c r="G116" s="53" t="s">
        <v>997</v>
      </c>
      <c r="H116" s="53" t="s">
        <v>1645</v>
      </c>
      <c r="I116" s="54">
        <v>44404</v>
      </c>
      <c r="J116" s="54">
        <v>44404</v>
      </c>
      <c r="K116" s="53">
        <v>1.1333059999999999</v>
      </c>
      <c r="L116" s="53">
        <v>1.1333059999999999</v>
      </c>
      <c r="M116" s="55"/>
      <c r="N116" s="55"/>
      <c r="O116" s="55">
        <v>2.4E-2</v>
      </c>
      <c r="P116" s="55"/>
      <c r="Q116" s="53"/>
      <c r="R116" s="53"/>
      <c r="S116" s="56">
        <v>24.01</v>
      </c>
      <c r="T116" s="56"/>
      <c r="U116" s="56">
        <v>24.01</v>
      </c>
    </row>
    <row r="117" spans="1:21" x14ac:dyDescent="0.2">
      <c r="A117" s="75" t="str">
        <f>INDEX('Scheme master'!D:D,MATCH(E117&amp;F117,'Scheme master'!H:H,0),0)</f>
        <v>LLIQDF</v>
      </c>
      <c r="B117" s="75" t="str">
        <f>A117&amp;VLOOKUP(E117&amp;F117,'Scheme master'!H:M,6,0)</f>
        <v>LLIQDFRDD</v>
      </c>
      <c r="C117" s="83">
        <f t="shared" si="2"/>
        <v>8.5999999999999993E-2</v>
      </c>
      <c r="D117" s="83">
        <f t="shared" si="3"/>
        <v>8.5999999999999993E-2</v>
      </c>
      <c r="E117" s="53" t="s">
        <v>612</v>
      </c>
      <c r="F117" s="53" t="s">
        <v>606</v>
      </c>
      <c r="G117" s="53" t="s">
        <v>507</v>
      </c>
      <c r="H117" s="53" t="s">
        <v>1647</v>
      </c>
      <c r="I117" s="54">
        <v>44329</v>
      </c>
      <c r="J117" s="54">
        <v>44329</v>
      </c>
      <c r="K117" s="53">
        <v>8.5999999999999993E-2</v>
      </c>
      <c r="L117" s="53">
        <v>8.5999999999999993E-2</v>
      </c>
      <c r="M117" s="55">
        <v>4610.0309999999999</v>
      </c>
      <c r="N117" s="55">
        <v>0.17199999999999999</v>
      </c>
      <c r="O117" s="55">
        <v>5.625</v>
      </c>
      <c r="P117" s="55">
        <v>22.972999999999999</v>
      </c>
      <c r="Q117" s="53">
        <v>396.48</v>
      </c>
      <c r="R117" s="53">
        <v>0.01</v>
      </c>
      <c r="S117" s="56">
        <v>6254.94</v>
      </c>
      <c r="T117" s="56">
        <v>25522.16</v>
      </c>
      <c r="U117" s="56">
        <v>32173.59</v>
      </c>
    </row>
    <row r="118" spans="1:21" x14ac:dyDescent="0.2">
      <c r="A118" s="75" t="str">
        <f>INDEX('Scheme master'!D:D,MATCH(E118&amp;F118,'Scheme master'!H:H,0),0)</f>
        <v>LDSAPF</v>
      </c>
      <c r="B118" s="75" t="str">
        <f>A118&amp;VLOOKUP(E118&amp;F118,'Scheme master'!H:M,6,0)</f>
        <v>LDSAPFDDD</v>
      </c>
      <c r="C118" s="83">
        <f t="shared" si="2"/>
        <v>1.1000000000000001E-3</v>
      </c>
      <c r="D118" s="83">
        <f t="shared" si="3"/>
        <v>1.1000000000000001E-3</v>
      </c>
      <c r="E118" s="53" t="s">
        <v>616</v>
      </c>
      <c r="F118" s="53" t="s">
        <v>605</v>
      </c>
      <c r="G118" s="53" t="s">
        <v>225</v>
      </c>
      <c r="H118" s="53" t="s">
        <v>1643</v>
      </c>
      <c r="I118" s="54">
        <v>44343</v>
      </c>
      <c r="J118" s="54">
        <v>44343</v>
      </c>
      <c r="K118" s="53">
        <v>1.1000000000000001E-3</v>
      </c>
      <c r="L118" s="53">
        <v>1.1000000000000001E-3</v>
      </c>
      <c r="M118" s="55"/>
      <c r="N118" s="55"/>
      <c r="O118" s="55">
        <v>316.25700000000001</v>
      </c>
      <c r="P118" s="55">
        <v>67.629000000000005</v>
      </c>
      <c r="Q118" s="53"/>
      <c r="R118" s="53"/>
      <c r="S118" s="56">
        <v>3501.69</v>
      </c>
      <c r="T118" s="56">
        <v>752.15</v>
      </c>
      <c r="U118" s="56">
        <v>4253.84</v>
      </c>
    </row>
    <row r="119" spans="1:21" x14ac:dyDescent="0.2">
      <c r="A119" s="75" t="str">
        <f>INDEX('Scheme master'!D:D,MATCH(E119&amp;F119,'Scheme master'!H:H,0),0)</f>
        <v>LDSAPF</v>
      </c>
      <c r="B119" s="75" t="str">
        <f>A119&amp;VLOOKUP(E119&amp;F119,'Scheme master'!H:M,6,0)</f>
        <v>LDSAPFDDD</v>
      </c>
      <c r="C119" s="83">
        <f t="shared" si="2"/>
        <v>1.0407700000000001E-3</v>
      </c>
      <c r="D119" s="83">
        <f t="shared" si="3"/>
        <v>1.0407700000000001E-3</v>
      </c>
      <c r="E119" s="53" t="s">
        <v>616</v>
      </c>
      <c r="F119" s="53" t="s">
        <v>605</v>
      </c>
      <c r="G119" s="53" t="s">
        <v>225</v>
      </c>
      <c r="H119" s="53" t="s">
        <v>1643</v>
      </c>
      <c r="I119" s="54">
        <v>44386</v>
      </c>
      <c r="J119" s="54">
        <v>44386</v>
      </c>
      <c r="K119" s="53">
        <v>1.0407700000000001E-3</v>
      </c>
      <c r="L119" s="53">
        <v>1.0407700000000001E-3</v>
      </c>
      <c r="M119" s="55"/>
      <c r="N119" s="55"/>
      <c r="O119" s="55">
        <v>149.01900000000001</v>
      </c>
      <c r="P119" s="55">
        <v>64.234999999999999</v>
      </c>
      <c r="Q119" s="53"/>
      <c r="R119" s="53"/>
      <c r="S119" s="56">
        <v>1648.34</v>
      </c>
      <c r="T119" s="56">
        <v>714.37</v>
      </c>
      <c r="U119" s="56">
        <v>2362.71</v>
      </c>
    </row>
    <row r="120" spans="1:21" x14ac:dyDescent="0.2">
      <c r="A120" s="75" t="str">
        <f>INDEX('Scheme master'!D:D,MATCH(E120&amp;F120,'Scheme master'!H:H,0),0)</f>
        <v>LDSAPF</v>
      </c>
      <c r="B120" s="75" t="str">
        <f>A120&amp;VLOOKUP(E120&amp;F120,'Scheme master'!H:M,6,0)</f>
        <v>LDSAPFDDD</v>
      </c>
      <c r="C120" s="83">
        <f t="shared" si="2"/>
        <v>1.47758E-3</v>
      </c>
      <c r="D120" s="83">
        <f t="shared" si="3"/>
        <v>1.47758E-3</v>
      </c>
      <c r="E120" s="53" t="s">
        <v>616</v>
      </c>
      <c r="F120" s="53" t="s">
        <v>605</v>
      </c>
      <c r="G120" s="53" t="s">
        <v>225</v>
      </c>
      <c r="H120" s="53" t="s">
        <v>1643</v>
      </c>
      <c r="I120" s="54">
        <v>44399</v>
      </c>
      <c r="J120" s="54">
        <v>44399</v>
      </c>
      <c r="K120" s="53">
        <v>1.47758E-3</v>
      </c>
      <c r="L120" s="53">
        <v>1.47758E-3</v>
      </c>
      <c r="M120" s="55"/>
      <c r="N120" s="55"/>
      <c r="O120" s="55">
        <v>212.07499999999999</v>
      </c>
      <c r="P120" s="55">
        <v>91.347999999999999</v>
      </c>
      <c r="Q120" s="53"/>
      <c r="R120" s="53"/>
      <c r="S120" s="56">
        <v>2345.9699999999998</v>
      </c>
      <c r="T120" s="56">
        <v>1015.89</v>
      </c>
      <c r="U120" s="56">
        <v>3361.86</v>
      </c>
    </row>
    <row r="121" spans="1:21" x14ac:dyDescent="0.2">
      <c r="A121" s="75" t="str">
        <f>INDEX('Scheme master'!D:D,MATCH(E121&amp;F121,'Scheme master'!H:H,0),0)</f>
        <v>LLIQDF</v>
      </c>
      <c r="B121" s="75" t="str">
        <f>A121&amp;VLOOKUP(E121&amp;F121,'Scheme master'!H:M,6,0)</f>
        <v>LLIQDFDDD</v>
      </c>
      <c r="C121" s="83">
        <f t="shared" si="2"/>
        <v>9.2838480000000001E-2</v>
      </c>
      <c r="D121" s="83">
        <f t="shared" si="3"/>
        <v>9.2838480000000001E-2</v>
      </c>
      <c r="E121" s="53" t="s">
        <v>612</v>
      </c>
      <c r="F121" s="53" t="s">
        <v>605</v>
      </c>
      <c r="G121" s="53" t="s">
        <v>507</v>
      </c>
      <c r="H121" s="53" t="s">
        <v>1642</v>
      </c>
      <c r="I121" s="54">
        <v>44383</v>
      </c>
      <c r="J121" s="54">
        <v>44383</v>
      </c>
      <c r="K121" s="53">
        <v>9.2838480000000001E-2</v>
      </c>
      <c r="L121" s="53">
        <v>9.2838480000000001E-2</v>
      </c>
      <c r="M121" s="55">
        <v>23.962</v>
      </c>
      <c r="N121" s="55"/>
      <c r="O121" s="55">
        <v>5.7480000000000002</v>
      </c>
      <c r="P121" s="55">
        <v>38.962000000000003</v>
      </c>
      <c r="Q121" s="53">
        <v>2.2400000000000002</v>
      </c>
      <c r="R121" s="53"/>
      <c r="S121" s="56">
        <v>6457.91</v>
      </c>
      <c r="T121" s="56">
        <v>43832.2</v>
      </c>
      <c r="U121" s="56">
        <v>50292.35</v>
      </c>
    </row>
    <row r="122" spans="1:21" x14ac:dyDescent="0.2">
      <c r="A122" s="75" t="str">
        <f>INDEX('Scheme master'!D:D,MATCH(E122&amp;F122,'Scheme master'!H:H,0),0)</f>
        <v>LLIQDF</v>
      </c>
      <c r="B122" s="75" t="str">
        <f>A122&amp;VLOOKUP(E122&amp;F122,'Scheme master'!H:M,6,0)</f>
        <v>LLIQDFRDD</v>
      </c>
      <c r="C122" s="83">
        <f t="shared" si="2"/>
        <v>8.5199999999999998E-2</v>
      </c>
      <c r="D122" s="83">
        <f t="shared" si="3"/>
        <v>8.5199999999999998E-2</v>
      </c>
      <c r="E122" s="53" t="s">
        <v>612</v>
      </c>
      <c r="F122" s="53" t="s">
        <v>606</v>
      </c>
      <c r="G122" s="53" t="s">
        <v>507</v>
      </c>
      <c r="H122" s="53" t="s">
        <v>1647</v>
      </c>
      <c r="I122" s="54">
        <v>44358</v>
      </c>
      <c r="J122" s="54">
        <v>44358</v>
      </c>
      <c r="K122" s="53">
        <v>8.5199999999999998E-2</v>
      </c>
      <c r="L122" s="53">
        <v>8.5199999999999998E-2</v>
      </c>
      <c r="M122" s="55">
        <v>4605.4780000000001</v>
      </c>
      <c r="N122" s="55">
        <v>0.17199999999999999</v>
      </c>
      <c r="O122" s="55">
        <v>5.5970000000000004</v>
      </c>
      <c r="P122" s="55">
        <v>17.123000000000001</v>
      </c>
      <c r="Q122" s="53">
        <v>392.41</v>
      </c>
      <c r="R122" s="53">
        <v>0.01</v>
      </c>
      <c r="S122" s="56">
        <v>6220.28</v>
      </c>
      <c r="T122" s="56">
        <v>18974.330000000002</v>
      </c>
      <c r="U122" s="56">
        <v>25587.03</v>
      </c>
    </row>
    <row r="123" spans="1:21" x14ac:dyDescent="0.2">
      <c r="A123" s="75" t="str">
        <f>INDEX('Scheme master'!D:D,MATCH(E123&amp;F123,'Scheme master'!H:H,0),0)</f>
        <v>LDUSTF</v>
      </c>
      <c r="B123" s="75" t="str">
        <f>A123&amp;VLOOKUP(E123&amp;F123,'Scheme master'!H:M,6,0)</f>
        <v>LDUSTFRDW</v>
      </c>
      <c r="C123" s="83">
        <f t="shared" si="2"/>
        <v>4.8491</v>
      </c>
      <c r="D123" s="83">
        <f t="shared" si="3"/>
        <v>4.8491</v>
      </c>
      <c r="E123" s="53" t="s">
        <v>1016</v>
      </c>
      <c r="F123" s="53" t="s">
        <v>40</v>
      </c>
      <c r="G123" s="53" t="s">
        <v>997</v>
      </c>
      <c r="H123" s="53" t="s">
        <v>1644</v>
      </c>
      <c r="I123" s="54">
        <v>44292</v>
      </c>
      <c r="J123" s="54">
        <v>44292</v>
      </c>
      <c r="K123" s="53">
        <v>4.8491</v>
      </c>
      <c r="L123" s="53">
        <v>4.8491</v>
      </c>
      <c r="M123" s="55"/>
      <c r="N123" s="55"/>
      <c r="O123" s="55">
        <v>8.6999999999999994E-2</v>
      </c>
      <c r="P123" s="55"/>
      <c r="Q123" s="53"/>
      <c r="R123" s="53"/>
      <c r="S123" s="56">
        <v>97.72</v>
      </c>
      <c r="T123" s="56"/>
      <c r="U123" s="56">
        <v>97.72</v>
      </c>
    </row>
    <row r="124" spans="1:21" x14ac:dyDescent="0.2">
      <c r="A124" s="75" t="str">
        <f>INDEX('Scheme master'!D:D,MATCH(E124&amp;F124,'Scheme master'!H:H,0),0)</f>
        <v>LDONTF</v>
      </c>
      <c r="B124" s="75" t="str">
        <f>A124&amp;VLOOKUP(E124&amp;F124,'Scheme master'!H:M,6,0)</f>
        <v>LDONTFRDD</v>
      </c>
      <c r="C124" s="83">
        <f t="shared" si="2"/>
        <v>1.2</v>
      </c>
      <c r="D124" s="83">
        <f t="shared" si="3"/>
        <v>1.2</v>
      </c>
      <c r="E124" s="53" t="s">
        <v>1015</v>
      </c>
      <c r="F124" s="53" t="s">
        <v>25</v>
      </c>
      <c r="G124" s="53" t="s">
        <v>996</v>
      </c>
      <c r="H124" s="53" t="s">
        <v>1645</v>
      </c>
      <c r="I124" s="54">
        <v>44312</v>
      </c>
      <c r="J124" s="54">
        <v>44312</v>
      </c>
      <c r="K124" s="53">
        <v>1.2</v>
      </c>
      <c r="L124" s="53">
        <v>1.2</v>
      </c>
      <c r="M124" s="55"/>
      <c r="N124" s="55"/>
      <c r="O124" s="55">
        <v>1.2999999999999999E-2</v>
      </c>
      <c r="P124" s="55"/>
      <c r="Q124" s="53"/>
      <c r="R124" s="53"/>
      <c r="S124" s="56">
        <v>12.66</v>
      </c>
      <c r="T124" s="56"/>
      <c r="U124" s="56">
        <v>12.66</v>
      </c>
    </row>
    <row r="125" spans="1:21" x14ac:dyDescent="0.2">
      <c r="A125" s="75" t="str">
        <f>INDEX('Scheme master'!D:D,MATCH(E125&amp;F125,'Scheme master'!H:H,0),0)</f>
        <v>LEBALF</v>
      </c>
      <c r="B125" s="75" t="str">
        <f>A125&amp;VLOOKUP(E125&amp;F125,'Scheme master'!H:M,6,0)</f>
        <v>LEBALFDD</v>
      </c>
      <c r="C125" s="83">
        <f t="shared" si="2"/>
        <v>0.1</v>
      </c>
      <c r="D125" s="83">
        <f t="shared" si="3"/>
        <v>0.1</v>
      </c>
      <c r="E125" s="53" t="s">
        <v>610</v>
      </c>
      <c r="F125" s="53" t="s">
        <v>605</v>
      </c>
      <c r="G125" s="53" t="s">
        <v>287</v>
      </c>
      <c r="H125" s="53" t="s">
        <v>1642</v>
      </c>
      <c r="I125" s="54">
        <v>44342</v>
      </c>
      <c r="J125" s="54">
        <v>44342</v>
      </c>
      <c r="K125" s="53">
        <v>0.1</v>
      </c>
      <c r="L125" s="53">
        <v>0.1</v>
      </c>
      <c r="M125" s="55">
        <v>1101466.67</v>
      </c>
      <c r="N125" s="55">
        <v>1679540.4169999999</v>
      </c>
      <c r="O125" s="55">
        <v>2997.4989999999998</v>
      </c>
      <c r="P125" s="55">
        <v>122572.068</v>
      </c>
      <c r="Q125" s="53">
        <v>110146.65</v>
      </c>
      <c r="R125" s="53">
        <v>167954.04</v>
      </c>
      <c r="S125" s="56">
        <v>53171.17</v>
      </c>
      <c r="T125" s="56">
        <v>2181265.38</v>
      </c>
      <c r="U125" s="56">
        <v>2512537.2400000002</v>
      </c>
    </row>
    <row r="126" spans="1:21" x14ac:dyDescent="0.2">
      <c r="A126" s="75" t="str">
        <f>INDEX('Scheme master'!D:D,MATCH(E126&amp;F126,'Scheme master'!H:H,0),0)</f>
        <v>LDSAPF</v>
      </c>
      <c r="B126" s="75" t="str">
        <f>A126&amp;VLOOKUP(E126&amp;F126,'Scheme master'!H:M,6,0)</f>
        <v>LDSAPFDDD</v>
      </c>
      <c r="C126" s="83">
        <f t="shared" si="2"/>
        <v>1E-4</v>
      </c>
      <c r="D126" s="83">
        <f t="shared" si="3"/>
        <v>1E-4</v>
      </c>
      <c r="E126" s="53" t="s">
        <v>616</v>
      </c>
      <c r="F126" s="53" t="s">
        <v>605</v>
      </c>
      <c r="G126" s="53" t="s">
        <v>225</v>
      </c>
      <c r="H126" s="53" t="s">
        <v>1643</v>
      </c>
      <c r="I126" s="54">
        <v>44302</v>
      </c>
      <c r="J126" s="54">
        <v>44302</v>
      </c>
      <c r="K126" s="53">
        <v>1E-4</v>
      </c>
      <c r="L126" s="53">
        <v>1E-4</v>
      </c>
      <c r="M126" s="55"/>
      <c r="N126" s="55"/>
      <c r="O126" s="55">
        <v>37.572000000000003</v>
      </c>
      <c r="P126" s="55">
        <v>3.4649999999999999</v>
      </c>
      <c r="Q126" s="53"/>
      <c r="R126" s="53"/>
      <c r="S126" s="56">
        <v>416.75</v>
      </c>
      <c r="T126" s="56">
        <v>38.119999999999997</v>
      </c>
      <c r="U126" s="56">
        <v>454.87</v>
      </c>
    </row>
    <row r="127" spans="1:21" x14ac:dyDescent="0.2">
      <c r="A127" s="75" t="str">
        <f>INDEX('Scheme master'!D:D,MATCH(E127&amp;F127,'Scheme master'!H:H,0),0)</f>
        <v>LLIQDF</v>
      </c>
      <c r="B127" s="75" t="str">
        <f>A127&amp;VLOOKUP(E127&amp;F127,'Scheme master'!H:M,6,0)</f>
        <v>LLIQDFRDD</v>
      </c>
      <c r="C127" s="83">
        <f t="shared" si="2"/>
        <v>7.8299999999999995E-2</v>
      </c>
      <c r="D127" s="83">
        <f t="shared" si="3"/>
        <v>7.8299999999999995E-2</v>
      </c>
      <c r="E127" s="53" t="s">
        <v>612</v>
      </c>
      <c r="F127" s="53" t="s">
        <v>606</v>
      </c>
      <c r="G127" s="53" t="s">
        <v>507</v>
      </c>
      <c r="H127" s="53" t="s">
        <v>1647</v>
      </c>
      <c r="I127" s="54">
        <v>44288</v>
      </c>
      <c r="J127" s="54">
        <v>44288</v>
      </c>
      <c r="K127" s="53">
        <v>7.8299999999999995E-2</v>
      </c>
      <c r="L127" s="53">
        <v>7.8299999999999995E-2</v>
      </c>
      <c r="M127" s="55">
        <v>4602.4690000000001</v>
      </c>
      <c r="N127" s="55">
        <v>0.17199999999999999</v>
      </c>
      <c r="O127" s="55">
        <v>6.3979999999999997</v>
      </c>
      <c r="P127" s="55">
        <v>5.3890000000000002</v>
      </c>
      <c r="Q127" s="53">
        <v>360.36</v>
      </c>
      <c r="R127" s="53">
        <v>0.01</v>
      </c>
      <c r="S127" s="56">
        <v>7128.37</v>
      </c>
      <c r="T127" s="56">
        <v>5985.78</v>
      </c>
      <c r="U127" s="56">
        <v>13474.52</v>
      </c>
    </row>
    <row r="128" spans="1:21" x14ac:dyDescent="0.2">
      <c r="A128" s="75" t="str">
        <f>INDEX('Scheme master'!D:D,MATCH(E128&amp;F128,'Scheme master'!H:H,0),0)</f>
        <v>LDINPF</v>
      </c>
      <c r="B128" s="75" t="str">
        <f>A128&amp;VLOOKUP(E128&amp;F128,'Scheme master'!H:M,6,0)</f>
        <v>LDINPFRDW</v>
      </c>
      <c r="C128" s="83">
        <f t="shared" si="2"/>
        <v>8.9599799999999993E-3</v>
      </c>
      <c r="D128" s="83">
        <f t="shared" si="3"/>
        <v>8.9599799999999993E-3</v>
      </c>
      <c r="E128" s="53" t="s">
        <v>613</v>
      </c>
      <c r="F128" s="53" t="s">
        <v>40</v>
      </c>
      <c r="G128" s="53" t="s">
        <v>614</v>
      </c>
      <c r="H128" s="53" t="s">
        <v>1644</v>
      </c>
      <c r="I128" s="54">
        <v>44425</v>
      </c>
      <c r="J128" s="54">
        <v>44425</v>
      </c>
      <c r="K128" s="53">
        <v>8.9599799999999993E-3</v>
      </c>
      <c r="L128" s="53">
        <v>8.9599799999999993E-3</v>
      </c>
      <c r="M128" s="55">
        <v>95800.839000000007</v>
      </c>
      <c r="N128" s="55"/>
      <c r="O128" s="55">
        <v>861.72799999999995</v>
      </c>
      <c r="P128" s="55">
        <v>239.28</v>
      </c>
      <c r="Q128" s="53">
        <v>858.37</v>
      </c>
      <c r="R128" s="53"/>
      <c r="S128" s="56">
        <v>9851.9699999999993</v>
      </c>
      <c r="T128" s="56">
        <v>2668.66</v>
      </c>
      <c r="U128" s="56">
        <v>13379</v>
      </c>
    </row>
    <row r="129" spans="1:21" x14ac:dyDescent="0.2">
      <c r="A129" s="75" t="str">
        <f>INDEX('Scheme master'!D:D,MATCH(E129&amp;F129,'Scheme master'!H:H,0),0)</f>
        <v>LLIQDF</v>
      </c>
      <c r="B129" s="75" t="str">
        <f>A129&amp;VLOOKUP(E129&amp;F129,'Scheme master'!H:M,6,0)</f>
        <v>LLIQDFRDD</v>
      </c>
      <c r="C129" s="83">
        <f t="shared" si="2"/>
        <v>0.11745179</v>
      </c>
      <c r="D129" s="83">
        <f t="shared" si="3"/>
        <v>0.11745179</v>
      </c>
      <c r="E129" s="53" t="s">
        <v>612</v>
      </c>
      <c r="F129" s="53" t="s">
        <v>606</v>
      </c>
      <c r="G129" s="53" t="s">
        <v>507</v>
      </c>
      <c r="H129" s="53" t="s">
        <v>1647</v>
      </c>
      <c r="I129" s="54">
        <v>44426</v>
      </c>
      <c r="J129" s="54">
        <v>44426</v>
      </c>
      <c r="K129" s="53">
        <v>0.11745179</v>
      </c>
      <c r="L129" s="53">
        <v>0.11745179</v>
      </c>
      <c r="M129" s="55">
        <v>4569.2139999999999</v>
      </c>
      <c r="N129" s="55">
        <v>0.17199999999999999</v>
      </c>
      <c r="O129" s="55">
        <v>7.3650000000000002</v>
      </c>
      <c r="P129" s="55">
        <v>45.537999999999997</v>
      </c>
      <c r="Q129" s="53">
        <v>536.66</v>
      </c>
      <c r="R129" s="53">
        <v>0.02</v>
      </c>
      <c r="S129" s="56">
        <v>8204.64</v>
      </c>
      <c r="T129" s="56">
        <v>50595.839999999997</v>
      </c>
      <c r="U129" s="56">
        <v>59337.16</v>
      </c>
    </row>
    <row r="130" spans="1:21" x14ac:dyDescent="0.2">
      <c r="A130" s="75" t="str">
        <f>INDEX('Scheme master'!D:D,MATCH(E130&amp;F130,'Scheme master'!H:H,0),0)</f>
        <v>LLIQDF</v>
      </c>
      <c r="B130" s="75" t="str">
        <f>A130&amp;VLOOKUP(E130&amp;F130,'Scheme master'!H:M,6,0)</f>
        <v>LLIQDFRDD</v>
      </c>
      <c r="C130" s="83">
        <f t="shared" si="2"/>
        <v>9.3258770000000005E-2</v>
      </c>
      <c r="D130" s="83">
        <f t="shared" si="3"/>
        <v>9.3258770000000005E-2</v>
      </c>
      <c r="E130" s="53" t="s">
        <v>612</v>
      </c>
      <c r="F130" s="53" t="s">
        <v>606</v>
      </c>
      <c r="G130" s="53" t="s">
        <v>507</v>
      </c>
      <c r="H130" s="53" t="s">
        <v>1647</v>
      </c>
      <c r="I130" s="54">
        <v>44469</v>
      </c>
      <c r="J130" s="54">
        <v>44469</v>
      </c>
      <c r="K130" s="53">
        <v>9.3258770000000005E-2</v>
      </c>
      <c r="L130" s="53">
        <v>9.3258770000000005E-2</v>
      </c>
      <c r="M130" s="55">
        <v>4568.3040000000001</v>
      </c>
      <c r="N130" s="55">
        <v>0.17199999999999999</v>
      </c>
      <c r="O130" s="55">
        <v>5.9690000000000003</v>
      </c>
      <c r="P130" s="55">
        <v>16.54</v>
      </c>
      <c r="Q130" s="53">
        <v>426.03</v>
      </c>
      <c r="R130" s="53">
        <v>0.02</v>
      </c>
      <c r="S130" s="56">
        <v>6631.72</v>
      </c>
      <c r="T130" s="56">
        <v>18376.900000000001</v>
      </c>
      <c r="U130" s="56">
        <v>25434.67</v>
      </c>
    </row>
    <row r="131" spans="1:21" x14ac:dyDescent="0.2">
      <c r="A131" s="75" t="str">
        <f>INDEX('Scheme master'!D:D,MATCH(E131&amp;F131,'Scheme master'!H:H,0),0)</f>
        <v>LDINPF</v>
      </c>
      <c r="B131" s="75" t="str">
        <f>A131&amp;VLOOKUP(E131&amp;F131,'Scheme master'!H:M,6,0)</f>
        <v>LDINPFRDW</v>
      </c>
      <c r="C131" s="83">
        <f t="shared" si="2"/>
        <v>3.36609E-3</v>
      </c>
      <c r="D131" s="83">
        <f t="shared" si="3"/>
        <v>3.36609E-3</v>
      </c>
      <c r="E131" s="53" t="s">
        <v>613</v>
      </c>
      <c r="F131" s="53" t="s">
        <v>40</v>
      </c>
      <c r="G131" s="53" t="s">
        <v>614</v>
      </c>
      <c r="H131" s="53" t="s">
        <v>1644</v>
      </c>
      <c r="I131" s="54">
        <v>44383</v>
      </c>
      <c r="J131" s="54">
        <v>44383</v>
      </c>
      <c r="K131" s="53">
        <v>3.36609E-3</v>
      </c>
      <c r="L131" s="53">
        <v>3.36609E-3</v>
      </c>
      <c r="M131" s="55">
        <v>95800.839000000007</v>
      </c>
      <c r="N131" s="55"/>
      <c r="O131" s="55">
        <v>322.74200000000002</v>
      </c>
      <c r="P131" s="55">
        <v>89.739000000000004</v>
      </c>
      <c r="Q131" s="53">
        <v>322.47000000000003</v>
      </c>
      <c r="R131" s="53"/>
      <c r="S131" s="56">
        <v>3682.01</v>
      </c>
      <c r="T131" s="56">
        <v>998.54</v>
      </c>
      <c r="U131" s="56">
        <v>5003.0200000000004</v>
      </c>
    </row>
    <row r="132" spans="1:21" x14ac:dyDescent="0.2">
      <c r="A132" s="75" t="str">
        <f>INDEX('Scheme master'!D:D,MATCH(E132&amp;F132,'Scheme master'!H:H,0),0)</f>
        <v>LDSAPF</v>
      </c>
      <c r="B132" s="75" t="str">
        <f>A132&amp;VLOOKUP(E132&amp;F132,'Scheme master'!H:M,6,0)</f>
        <v>LDSAPFDDD</v>
      </c>
      <c r="C132" s="83">
        <f t="shared" si="2"/>
        <v>3.0100000000000001E-3</v>
      </c>
      <c r="D132" s="83">
        <f t="shared" si="3"/>
        <v>3.0100000000000001E-3</v>
      </c>
      <c r="E132" s="53" t="s">
        <v>616</v>
      </c>
      <c r="F132" s="53" t="s">
        <v>605</v>
      </c>
      <c r="G132" s="53" t="s">
        <v>225</v>
      </c>
      <c r="H132" s="53" t="s">
        <v>1643</v>
      </c>
      <c r="I132" s="54">
        <v>44316</v>
      </c>
      <c r="J132" s="54">
        <v>44316</v>
      </c>
      <c r="K132" s="53">
        <v>3.0100000000000001E-3</v>
      </c>
      <c r="L132" s="53">
        <v>3.0100000000000001E-3</v>
      </c>
      <c r="M132" s="55">
        <v>131588.12</v>
      </c>
      <c r="N132" s="55"/>
      <c r="O132" s="55">
        <v>1082.9549999999999</v>
      </c>
      <c r="P132" s="55">
        <v>184.56700000000001</v>
      </c>
      <c r="Q132" s="53">
        <v>396.08</v>
      </c>
      <c r="R132" s="53"/>
      <c r="S132" s="56">
        <v>12026.5</v>
      </c>
      <c r="T132" s="56">
        <v>2052.69</v>
      </c>
      <c r="U132" s="56">
        <v>14475.27</v>
      </c>
    </row>
    <row r="133" spans="1:21" x14ac:dyDescent="0.2">
      <c r="A133" s="75" t="str">
        <f>INDEX('Scheme master'!D:D,MATCH(E133&amp;F133,'Scheme master'!H:H,0),0)</f>
        <v>LLIQDF</v>
      </c>
      <c r="B133" s="75" t="str">
        <f>A133&amp;VLOOKUP(E133&amp;F133,'Scheme master'!H:M,6,0)</f>
        <v>LLIQDFRDD</v>
      </c>
      <c r="C133" s="83">
        <f t="shared" si="2"/>
        <v>9.7391599999999995E-2</v>
      </c>
      <c r="D133" s="83">
        <f t="shared" si="3"/>
        <v>9.7391599999999995E-2</v>
      </c>
      <c r="E133" s="53" t="s">
        <v>612</v>
      </c>
      <c r="F133" s="53" t="s">
        <v>606</v>
      </c>
      <c r="G133" s="53" t="s">
        <v>507</v>
      </c>
      <c r="H133" s="53" t="s">
        <v>1647</v>
      </c>
      <c r="I133" s="54">
        <v>44399</v>
      </c>
      <c r="J133" s="54">
        <v>44399</v>
      </c>
      <c r="K133" s="53">
        <v>9.7391599999999995E-2</v>
      </c>
      <c r="L133" s="53">
        <v>9.7391599999999995E-2</v>
      </c>
      <c r="M133" s="55">
        <v>4591.9539999999997</v>
      </c>
      <c r="N133" s="55">
        <v>0.17199999999999999</v>
      </c>
      <c r="O133" s="55">
        <v>6.1479999999999997</v>
      </c>
      <c r="P133" s="55">
        <v>37.695</v>
      </c>
      <c r="Q133" s="53">
        <v>447.22</v>
      </c>
      <c r="R133" s="53">
        <v>0.02</v>
      </c>
      <c r="S133" s="56">
        <v>6844.76</v>
      </c>
      <c r="T133" s="56">
        <v>41879.25</v>
      </c>
      <c r="U133" s="56">
        <v>49171.25</v>
      </c>
    </row>
    <row r="134" spans="1:21" x14ac:dyDescent="0.2">
      <c r="A134" s="75" t="str">
        <f>INDEX('Scheme master'!D:D,MATCH(E134&amp;F134,'Scheme master'!H:H,0),0)</f>
        <v>LLIQDF</v>
      </c>
      <c r="B134" s="75" t="str">
        <f>A134&amp;VLOOKUP(E134&amp;F134,'Scheme master'!H:M,6,0)</f>
        <v>LLIQDFRDD</v>
      </c>
      <c r="C134" s="83">
        <f t="shared" si="2"/>
        <v>98.086399999999998</v>
      </c>
      <c r="D134" s="83">
        <f t="shared" si="3"/>
        <v>98.086399999999998</v>
      </c>
      <c r="E134" s="53" t="s">
        <v>612</v>
      </c>
      <c r="F134" s="53" t="s">
        <v>606</v>
      </c>
      <c r="G134" s="53" t="s">
        <v>507</v>
      </c>
      <c r="H134" s="53" t="s">
        <v>1647</v>
      </c>
      <c r="I134" s="54">
        <v>44287</v>
      </c>
      <c r="J134" s="54">
        <v>44287</v>
      </c>
      <c r="K134" s="53">
        <v>98.086399999999998</v>
      </c>
      <c r="L134" s="53">
        <v>98.086399999999998</v>
      </c>
      <c r="M134" s="55">
        <v>10911.880999999999</v>
      </c>
      <c r="N134" s="55">
        <v>357.19299999999998</v>
      </c>
      <c r="O134" s="55">
        <v>6862.3130000000001</v>
      </c>
      <c r="P134" s="55">
        <v>6173.6390000000001</v>
      </c>
      <c r="Q134" s="53">
        <v>1070307.1399999999</v>
      </c>
      <c r="R134" s="53">
        <v>35035.78</v>
      </c>
      <c r="S134" s="56">
        <v>7646983.8099999996</v>
      </c>
      <c r="T134" s="56">
        <v>6859988.5899999999</v>
      </c>
      <c r="U134" s="56">
        <v>15612315.32</v>
      </c>
    </row>
    <row r="135" spans="1:21" x14ac:dyDescent="0.2">
      <c r="A135" s="75" t="str">
        <f>INDEX('Scheme master'!D:D,MATCH(E135&amp;F135,'Scheme master'!H:H,0),0)</f>
        <v>LLIQDF</v>
      </c>
      <c r="B135" s="75" t="str">
        <f>A135&amp;VLOOKUP(E135&amp;F135,'Scheme master'!H:M,6,0)</f>
        <v>LLIQDFDDD</v>
      </c>
      <c r="C135" s="83">
        <f t="shared" ref="C135:C198" si="4">K135</f>
        <v>9.7530900000000004E-2</v>
      </c>
      <c r="D135" s="83">
        <f t="shared" ref="D135:D198" si="5">L135</f>
        <v>9.7530900000000004E-2</v>
      </c>
      <c r="E135" s="53" t="s">
        <v>612</v>
      </c>
      <c r="F135" s="53" t="s">
        <v>605</v>
      </c>
      <c r="G135" s="53" t="s">
        <v>507</v>
      </c>
      <c r="H135" s="53" t="s">
        <v>1642</v>
      </c>
      <c r="I135" s="54">
        <v>44424</v>
      </c>
      <c r="J135" s="54">
        <v>44424</v>
      </c>
      <c r="K135" s="53">
        <v>9.7530900000000004E-2</v>
      </c>
      <c r="L135" s="53">
        <v>9.7530900000000004E-2</v>
      </c>
      <c r="M135" s="55">
        <v>25.565999999999999</v>
      </c>
      <c r="N135" s="55"/>
      <c r="O135" s="55">
        <v>5.6989999999999998</v>
      </c>
      <c r="P135" s="55">
        <v>38.886000000000003</v>
      </c>
      <c r="Q135" s="53">
        <v>2.4900000000000002</v>
      </c>
      <c r="R135" s="53"/>
      <c r="S135" s="56">
        <v>6415.55</v>
      </c>
      <c r="T135" s="56">
        <v>43779.42</v>
      </c>
      <c r="U135" s="56">
        <v>50197.46</v>
      </c>
    </row>
    <row r="136" spans="1:21" x14ac:dyDescent="0.2">
      <c r="A136" s="75" t="str">
        <f>INDEX('Scheme master'!D:D,MATCH(E136&amp;F136,'Scheme master'!H:H,0),0)</f>
        <v>LLIQDF</v>
      </c>
      <c r="B136" s="75" t="str">
        <f>A136&amp;VLOOKUP(E136&amp;F136,'Scheme master'!H:M,6,0)</f>
        <v>LLIQDFRDD</v>
      </c>
      <c r="C136" s="83">
        <f t="shared" si="4"/>
        <v>8.2005430000000004E-2</v>
      </c>
      <c r="D136" s="83">
        <f t="shared" si="5"/>
        <v>8.2005430000000004E-2</v>
      </c>
      <c r="E136" s="53" t="s">
        <v>612</v>
      </c>
      <c r="F136" s="53" t="s">
        <v>606</v>
      </c>
      <c r="G136" s="53" t="s">
        <v>507</v>
      </c>
      <c r="H136" s="53" t="s">
        <v>1647</v>
      </c>
      <c r="I136" s="54">
        <v>44441</v>
      </c>
      <c r="J136" s="54">
        <v>44441</v>
      </c>
      <c r="K136" s="53">
        <v>8.2005430000000004E-2</v>
      </c>
      <c r="L136" s="53">
        <v>8.2005430000000004E-2</v>
      </c>
      <c r="M136" s="55">
        <v>4608.5330000000004</v>
      </c>
      <c r="N136" s="55">
        <v>0.17199999999999999</v>
      </c>
      <c r="O136" s="55">
        <v>5.2329999999999997</v>
      </c>
      <c r="P136" s="55">
        <v>30.355</v>
      </c>
      <c r="Q136" s="53">
        <v>377.95</v>
      </c>
      <c r="R136" s="53">
        <v>0.01</v>
      </c>
      <c r="S136" s="56">
        <v>5809.46</v>
      </c>
      <c r="T136" s="56">
        <v>33728.050000000003</v>
      </c>
      <c r="U136" s="56">
        <v>39915.47</v>
      </c>
    </row>
    <row r="137" spans="1:21" x14ac:dyDescent="0.2">
      <c r="A137" s="75" t="str">
        <f>INDEX('Scheme master'!D:D,MATCH(E137&amp;F137,'Scheme master'!H:H,0),0)</f>
        <v>LLIQDF</v>
      </c>
      <c r="B137" s="75" t="str">
        <f>A137&amp;VLOOKUP(E137&amp;F137,'Scheme master'!H:M,6,0)</f>
        <v>LLIQDFDDD</v>
      </c>
      <c r="C137" s="83">
        <f t="shared" si="4"/>
        <v>9.0844560000000005E-2</v>
      </c>
      <c r="D137" s="83">
        <f t="shared" si="5"/>
        <v>9.0844560000000005E-2</v>
      </c>
      <c r="E137" s="53" t="s">
        <v>612</v>
      </c>
      <c r="F137" s="53" t="s">
        <v>605</v>
      </c>
      <c r="G137" s="53" t="s">
        <v>507</v>
      </c>
      <c r="H137" s="53" t="s">
        <v>1642</v>
      </c>
      <c r="I137" s="54">
        <v>44466</v>
      </c>
      <c r="J137" s="54">
        <v>44466</v>
      </c>
      <c r="K137" s="53">
        <v>9.0844560000000005E-2</v>
      </c>
      <c r="L137" s="53">
        <v>9.0844560000000005E-2</v>
      </c>
      <c r="M137" s="55">
        <v>38.097000000000001</v>
      </c>
      <c r="N137" s="55"/>
      <c r="O137" s="55">
        <v>5.2919999999999998</v>
      </c>
      <c r="P137" s="55">
        <v>43.874000000000002</v>
      </c>
      <c r="Q137" s="53">
        <v>3.47</v>
      </c>
      <c r="R137" s="53"/>
      <c r="S137" s="56">
        <v>5948.98</v>
      </c>
      <c r="T137" s="56">
        <v>49413.82</v>
      </c>
      <c r="U137" s="56">
        <v>55366.27</v>
      </c>
    </row>
    <row r="138" spans="1:21" x14ac:dyDescent="0.2">
      <c r="A138" s="75" t="str">
        <f>INDEX('Scheme master'!D:D,MATCH(E138&amp;F138,'Scheme master'!H:H,0),0)</f>
        <v>LDSAPF</v>
      </c>
      <c r="B138" s="75" t="str">
        <f>A138&amp;VLOOKUP(E138&amp;F138,'Scheme master'!H:M,6,0)</f>
        <v>LDSAPFDDD</v>
      </c>
      <c r="C138" s="83">
        <f t="shared" si="4"/>
        <v>1.4E-3</v>
      </c>
      <c r="D138" s="83">
        <f t="shared" si="5"/>
        <v>1.4E-3</v>
      </c>
      <c r="E138" s="53" t="s">
        <v>616</v>
      </c>
      <c r="F138" s="53" t="s">
        <v>605</v>
      </c>
      <c r="G138" s="53" t="s">
        <v>225</v>
      </c>
      <c r="H138" s="53" t="s">
        <v>1643</v>
      </c>
      <c r="I138" s="54">
        <v>44358</v>
      </c>
      <c r="J138" s="54">
        <v>44358</v>
      </c>
      <c r="K138" s="53">
        <v>1.4E-3</v>
      </c>
      <c r="L138" s="53">
        <v>1.4E-3</v>
      </c>
      <c r="M138" s="55"/>
      <c r="N138" s="55"/>
      <c r="O138" s="55">
        <v>300.76400000000001</v>
      </c>
      <c r="P138" s="55">
        <v>86.221000000000004</v>
      </c>
      <c r="Q138" s="53"/>
      <c r="R138" s="53"/>
      <c r="S138" s="56">
        <v>3336.81</v>
      </c>
      <c r="T138" s="56">
        <v>958.92</v>
      </c>
      <c r="U138" s="56">
        <v>4295.7299999999996</v>
      </c>
    </row>
    <row r="139" spans="1:21" x14ac:dyDescent="0.2">
      <c r="A139" s="75" t="str">
        <f>INDEX('Scheme master'!D:D,MATCH(E139&amp;F139,'Scheme master'!H:H,0),0)</f>
        <v>LLIQDF</v>
      </c>
      <c r="B139" s="75" t="str">
        <f>A139&amp;VLOOKUP(E139&amp;F139,'Scheme master'!H:M,6,0)</f>
        <v>LLIQDFDDD</v>
      </c>
      <c r="C139" s="83">
        <f t="shared" si="4"/>
        <v>0.1008</v>
      </c>
      <c r="D139" s="83">
        <f t="shared" si="5"/>
        <v>0.1008</v>
      </c>
      <c r="E139" s="53" t="s">
        <v>612</v>
      </c>
      <c r="F139" s="53" t="s">
        <v>605</v>
      </c>
      <c r="G139" s="53" t="s">
        <v>507</v>
      </c>
      <c r="H139" s="53" t="s">
        <v>1642</v>
      </c>
      <c r="I139" s="54">
        <v>44354</v>
      </c>
      <c r="J139" s="54">
        <v>44354</v>
      </c>
      <c r="K139" s="53">
        <v>0.1008</v>
      </c>
      <c r="L139" s="53">
        <v>0.1008</v>
      </c>
      <c r="M139" s="55">
        <v>22.462</v>
      </c>
      <c r="N139" s="55"/>
      <c r="O139" s="55">
        <v>7.1529999999999996</v>
      </c>
      <c r="P139" s="55">
        <v>39.161999999999999</v>
      </c>
      <c r="Q139" s="53">
        <v>2.2599999999999998</v>
      </c>
      <c r="R139" s="53"/>
      <c r="S139" s="56">
        <v>8049.98</v>
      </c>
      <c r="T139" s="56">
        <v>44370.93</v>
      </c>
      <c r="U139" s="56">
        <v>52423.17</v>
      </c>
    </row>
    <row r="140" spans="1:21" x14ac:dyDescent="0.2">
      <c r="A140" s="75" t="str">
        <f>INDEX('Scheme master'!D:D,MATCH(E140&amp;F140,'Scheme master'!H:H,0),0)</f>
        <v>LDINPF</v>
      </c>
      <c r="B140" s="75" t="str">
        <f>A140&amp;VLOOKUP(E140&amp;F140,'Scheme master'!H:M,6,0)</f>
        <v>LDINPFRDW</v>
      </c>
      <c r="C140" s="83">
        <f t="shared" si="4"/>
        <v>1.6098000000000001E-2</v>
      </c>
      <c r="D140" s="83">
        <f t="shared" si="5"/>
        <v>1.6098000000000001E-2</v>
      </c>
      <c r="E140" s="53" t="s">
        <v>613</v>
      </c>
      <c r="F140" s="53" t="s">
        <v>40</v>
      </c>
      <c r="G140" s="53" t="s">
        <v>614</v>
      </c>
      <c r="H140" s="53" t="s">
        <v>1644</v>
      </c>
      <c r="I140" s="54">
        <v>44301</v>
      </c>
      <c r="J140" s="54">
        <v>44301</v>
      </c>
      <c r="K140" s="53">
        <v>1.6098000000000001E-2</v>
      </c>
      <c r="L140" s="53">
        <v>1.6098000000000001E-2</v>
      </c>
      <c r="M140" s="55">
        <v>95800.839000000007</v>
      </c>
      <c r="N140" s="55"/>
      <c r="O140" s="55">
        <v>1520.556</v>
      </c>
      <c r="P140" s="55">
        <v>423.79899999999998</v>
      </c>
      <c r="Q140" s="53">
        <v>1542.2</v>
      </c>
      <c r="R140" s="53"/>
      <c r="S140" s="56">
        <v>17393.63</v>
      </c>
      <c r="T140" s="56">
        <v>4726.63</v>
      </c>
      <c r="U140" s="56">
        <v>23662.46</v>
      </c>
    </row>
    <row r="141" spans="1:21" x14ac:dyDescent="0.2">
      <c r="A141" s="75" t="str">
        <f>INDEX('Scheme master'!D:D,MATCH(E141&amp;F141,'Scheme master'!H:H,0),0)</f>
        <v>LDSAPF</v>
      </c>
      <c r="B141" s="75" t="str">
        <f>A141&amp;VLOOKUP(E141&amp;F141,'Scheme master'!H:M,6,0)</f>
        <v>LDSAPFDDD</v>
      </c>
      <c r="C141" s="83">
        <f t="shared" si="4"/>
        <v>2.3999999999999998E-3</v>
      </c>
      <c r="D141" s="83">
        <f t="shared" si="5"/>
        <v>2.3999999999999998E-3</v>
      </c>
      <c r="E141" s="53" t="s">
        <v>616</v>
      </c>
      <c r="F141" s="53" t="s">
        <v>605</v>
      </c>
      <c r="G141" s="53" t="s">
        <v>225</v>
      </c>
      <c r="H141" s="53" t="s">
        <v>1643</v>
      </c>
      <c r="I141" s="54">
        <v>44357</v>
      </c>
      <c r="J141" s="54">
        <v>44357</v>
      </c>
      <c r="K141" s="53">
        <v>2.3999999999999998E-3</v>
      </c>
      <c r="L141" s="53">
        <v>2.3999999999999998E-3</v>
      </c>
      <c r="M141" s="55"/>
      <c r="N141" s="55"/>
      <c r="O141" s="55">
        <v>514.99099999999999</v>
      </c>
      <c r="P141" s="55">
        <v>147.77699999999999</v>
      </c>
      <c r="Q141" s="53"/>
      <c r="R141" s="53"/>
      <c r="S141" s="56">
        <v>5714.18</v>
      </c>
      <c r="T141" s="56">
        <v>1643.51</v>
      </c>
      <c r="U141" s="56">
        <v>7357.69</v>
      </c>
    </row>
    <row r="142" spans="1:21" x14ac:dyDescent="0.2">
      <c r="A142" s="75" t="str">
        <f>INDEX('Scheme master'!D:D,MATCH(E142&amp;F142,'Scheme master'!H:H,0),0)</f>
        <v>LDSAPF</v>
      </c>
      <c r="B142" s="75" t="str">
        <f>A142&amp;VLOOKUP(E142&amp;F142,'Scheme master'!H:M,6,0)</f>
        <v>LDSAPFDDD</v>
      </c>
      <c r="C142" s="83">
        <f t="shared" si="4"/>
        <v>3.2606200000000001E-3</v>
      </c>
      <c r="D142" s="83">
        <f t="shared" si="5"/>
        <v>3.2606200000000001E-3</v>
      </c>
      <c r="E142" s="53" t="s">
        <v>616</v>
      </c>
      <c r="F142" s="53" t="s">
        <v>605</v>
      </c>
      <c r="G142" s="53" t="s">
        <v>225</v>
      </c>
      <c r="H142" s="53" t="s">
        <v>1643</v>
      </c>
      <c r="I142" s="54">
        <v>44385</v>
      </c>
      <c r="J142" s="54">
        <v>44385</v>
      </c>
      <c r="K142" s="53">
        <v>3.2606200000000001E-3</v>
      </c>
      <c r="L142" s="53">
        <v>3.2606200000000001E-3</v>
      </c>
      <c r="M142" s="55">
        <v>115992.798</v>
      </c>
      <c r="N142" s="55"/>
      <c r="O142" s="55">
        <v>431.58699999999999</v>
      </c>
      <c r="P142" s="55">
        <v>201.18</v>
      </c>
      <c r="Q142" s="53">
        <v>378.21</v>
      </c>
      <c r="R142" s="53"/>
      <c r="S142" s="56">
        <v>4771.5200000000004</v>
      </c>
      <c r="T142" s="56">
        <v>2237.39</v>
      </c>
      <c r="U142" s="56">
        <v>7387.12</v>
      </c>
    </row>
    <row r="143" spans="1:21" x14ac:dyDescent="0.2">
      <c r="A143" s="75" t="str">
        <f>INDEX('Scheme master'!D:D,MATCH(E143&amp;F143,'Scheme master'!H:H,0),0)</f>
        <v>LDSAPF</v>
      </c>
      <c r="B143" s="75" t="str">
        <f>A143&amp;VLOOKUP(E143&amp;F143,'Scheme master'!H:M,6,0)</f>
        <v>LDSAPFDDD</v>
      </c>
      <c r="C143" s="83">
        <f t="shared" si="4"/>
        <v>1.3500000000000001E-3</v>
      </c>
      <c r="D143" s="83">
        <f t="shared" si="5"/>
        <v>1.3500000000000001E-3</v>
      </c>
      <c r="E143" s="53" t="s">
        <v>616</v>
      </c>
      <c r="F143" s="53" t="s">
        <v>605</v>
      </c>
      <c r="G143" s="53" t="s">
        <v>225</v>
      </c>
      <c r="H143" s="53" t="s">
        <v>1643</v>
      </c>
      <c r="I143" s="54">
        <v>44315</v>
      </c>
      <c r="J143" s="54">
        <v>44315</v>
      </c>
      <c r="K143" s="53">
        <v>1.3500000000000001E-3</v>
      </c>
      <c r="L143" s="53">
        <v>1.3500000000000001E-3</v>
      </c>
      <c r="M143" s="55"/>
      <c r="N143" s="55"/>
      <c r="O143" s="55">
        <v>501.536</v>
      </c>
      <c r="P143" s="55">
        <v>82.771000000000001</v>
      </c>
      <c r="Q143" s="53"/>
      <c r="R143" s="53"/>
      <c r="S143" s="56">
        <v>5570.12</v>
      </c>
      <c r="T143" s="56">
        <v>920.52</v>
      </c>
      <c r="U143" s="56">
        <v>6490.64</v>
      </c>
    </row>
    <row r="144" spans="1:21" x14ac:dyDescent="0.2">
      <c r="A144" s="75" t="str">
        <f>INDEX('Scheme master'!D:D,MATCH(E144&amp;F144,'Scheme master'!H:H,0),0)</f>
        <v>LDUSTF</v>
      </c>
      <c r="B144" s="75" t="str">
        <f>A144&amp;VLOOKUP(E144&amp;F144,'Scheme master'!H:M,6,0)</f>
        <v>LDUSTFRDD</v>
      </c>
      <c r="C144" s="83">
        <f t="shared" si="4"/>
        <v>0.83499999999999996</v>
      </c>
      <c r="D144" s="83">
        <f t="shared" si="5"/>
        <v>0.83499999999999996</v>
      </c>
      <c r="E144" s="53" t="s">
        <v>1016</v>
      </c>
      <c r="F144" s="53" t="s">
        <v>25</v>
      </c>
      <c r="G144" s="53" t="s">
        <v>997</v>
      </c>
      <c r="H144" s="53" t="s">
        <v>1645</v>
      </c>
      <c r="I144" s="54">
        <v>44362</v>
      </c>
      <c r="J144" s="54">
        <v>44362</v>
      </c>
      <c r="K144" s="53">
        <v>0.83499999999999996</v>
      </c>
      <c r="L144" s="53">
        <v>0.83499999999999996</v>
      </c>
      <c r="M144" s="55"/>
      <c r="N144" s="55"/>
      <c r="O144" s="55">
        <v>1.7000000000000001E-2</v>
      </c>
      <c r="P144" s="55"/>
      <c r="Q144" s="53"/>
      <c r="R144" s="53"/>
      <c r="S144" s="56">
        <v>17.600000000000001</v>
      </c>
      <c r="T144" s="56"/>
      <c r="U144" s="56">
        <v>17.600000000000001</v>
      </c>
    </row>
    <row r="145" spans="1:21" x14ac:dyDescent="0.2">
      <c r="A145" s="75" t="str">
        <f>INDEX('Scheme master'!D:D,MATCH(E145&amp;F145,'Scheme master'!H:H,0),0)</f>
        <v>LLIQDF</v>
      </c>
      <c r="B145" s="75" t="str">
        <f>A145&amp;VLOOKUP(E145&amp;F145,'Scheme master'!H:M,6,0)</f>
        <v>LLIQDFRDD</v>
      </c>
      <c r="C145" s="83">
        <f t="shared" si="4"/>
        <v>6.9762130000000006E-2</v>
      </c>
      <c r="D145" s="83">
        <f t="shared" si="5"/>
        <v>6.9762130000000006E-2</v>
      </c>
      <c r="E145" s="53" t="s">
        <v>612</v>
      </c>
      <c r="F145" s="53" t="s">
        <v>606</v>
      </c>
      <c r="G145" s="53" t="s">
        <v>507</v>
      </c>
      <c r="H145" s="53" t="s">
        <v>1647</v>
      </c>
      <c r="I145" s="54">
        <v>44468</v>
      </c>
      <c r="J145" s="54">
        <v>44468</v>
      </c>
      <c r="K145" s="53">
        <v>6.9762130000000006E-2</v>
      </c>
      <c r="L145" s="53">
        <v>6.9762130000000006E-2</v>
      </c>
      <c r="M145" s="55">
        <v>4579.6499999999996</v>
      </c>
      <c r="N145" s="55">
        <v>0.17199999999999999</v>
      </c>
      <c r="O145" s="55">
        <v>4.4660000000000002</v>
      </c>
      <c r="P145" s="55">
        <v>12.371</v>
      </c>
      <c r="Q145" s="53">
        <v>319.51</v>
      </c>
      <c r="R145" s="53">
        <v>0.01</v>
      </c>
      <c r="S145" s="56">
        <v>4957.5</v>
      </c>
      <c r="T145" s="56">
        <v>13745.07</v>
      </c>
      <c r="U145" s="56">
        <v>19022.09</v>
      </c>
    </row>
    <row r="146" spans="1:21" x14ac:dyDescent="0.2">
      <c r="A146" s="75" t="str">
        <f>INDEX('Scheme master'!D:D,MATCH(E146&amp;F146,'Scheme master'!H:H,0),0)</f>
        <v>LDONTF</v>
      </c>
      <c r="B146" s="75" t="str">
        <f>A146&amp;VLOOKUP(E146&amp;F146,'Scheme master'!H:M,6,0)</f>
        <v>LDONTFDDD</v>
      </c>
      <c r="C146" s="83">
        <f t="shared" si="4"/>
        <v>2.0449727599999998</v>
      </c>
      <c r="D146" s="83">
        <f t="shared" si="5"/>
        <v>2.0449727599999998</v>
      </c>
      <c r="E146" s="53" t="s">
        <v>1015</v>
      </c>
      <c r="F146" s="53" t="s">
        <v>605</v>
      </c>
      <c r="G146" s="53" t="s">
        <v>996</v>
      </c>
      <c r="H146" s="53" t="s">
        <v>1643</v>
      </c>
      <c r="I146" s="54">
        <v>44433</v>
      </c>
      <c r="J146" s="54">
        <v>44433</v>
      </c>
      <c r="K146" s="53">
        <v>2.0449727599999998</v>
      </c>
      <c r="L146" s="53">
        <v>2.0449727599999998</v>
      </c>
      <c r="M146" s="55"/>
      <c r="N146" s="55"/>
      <c r="O146" s="55">
        <v>2.3E-2</v>
      </c>
      <c r="P146" s="55"/>
      <c r="Q146" s="53"/>
      <c r="R146" s="53"/>
      <c r="S146" s="56">
        <v>23.39</v>
      </c>
      <c r="T146" s="56"/>
      <c r="U146" s="56">
        <v>23.39</v>
      </c>
    </row>
    <row r="147" spans="1:21" x14ac:dyDescent="0.2">
      <c r="A147" s="75" t="str">
        <f>INDEX('Scheme master'!D:D,MATCH(E147&amp;F147,'Scheme master'!H:H,0),0)</f>
        <v>LDSAPF</v>
      </c>
      <c r="B147" s="75" t="str">
        <f>A147&amp;VLOOKUP(E147&amp;F147,'Scheme master'!H:M,6,0)</f>
        <v>LDSAPFDDD</v>
      </c>
      <c r="C147" s="83">
        <f t="shared" si="4"/>
        <v>1.5920000000000001E-3</v>
      </c>
      <c r="D147" s="83">
        <f t="shared" si="5"/>
        <v>1.5920000000000001E-3</v>
      </c>
      <c r="E147" s="53" t="s">
        <v>616</v>
      </c>
      <c r="F147" s="53" t="s">
        <v>605</v>
      </c>
      <c r="G147" s="53" t="s">
        <v>225</v>
      </c>
      <c r="H147" s="53" t="s">
        <v>1643</v>
      </c>
      <c r="I147" s="54">
        <v>44400</v>
      </c>
      <c r="J147" s="54">
        <v>44400</v>
      </c>
      <c r="K147" s="53">
        <v>1.5920000000000001E-3</v>
      </c>
      <c r="L147" s="53">
        <v>1.5920000000000001E-3</v>
      </c>
      <c r="M147" s="55"/>
      <c r="N147" s="55"/>
      <c r="O147" s="55">
        <v>219.649</v>
      </c>
      <c r="P147" s="55">
        <v>72.744</v>
      </c>
      <c r="Q147" s="53"/>
      <c r="R147" s="53"/>
      <c r="S147" s="56">
        <v>2429.0500000000002</v>
      </c>
      <c r="T147" s="56">
        <v>808.71</v>
      </c>
      <c r="U147" s="56">
        <v>3237.76</v>
      </c>
    </row>
    <row r="148" spans="1:21" x14ac:dyDescent="0.2">
      <c r="A148" s="75" t="str">
        <f>INDEX('Scheme master'!D:D,MATCH(E148&amp;F148,'Scheme master'!H:H,0),0)</f>
        <v>LLIQDF</v>
      </c>
      <c r="B148" s="75" t="str">
        <f>A148&amp;VLOOKUP(E148&amp;F148,'Scheme master'!H:M,6,0)</f>
        <v>LLIQDFDDD</v>
      </c>
      <c r="C148" s="83">
        <f t="shared" si="4"/>
        <v>0.37642044000000002</v>
      </c>
      <c r="D148" s="83">
        <f t="shared" si="5"/>
        <v>0.37642044000000002</v>
      </c>
      <c r="E148" s="53" t="s">
        <v>612</v>
      </c>
      <c r="F148" s="53" t="s">
        <v>605</v>
      </c>
      <c r="G148" s="53" t="s">
        <v>507</v>
      </c>
      <c r="H148" s="53" t="s">
        <v>1642</v>
      </c>
      <c r="I148" s="54">
        <v>44396</v>
      </c>
      <c r="J148" s="54">
        <v>44396</v>
      </c>
      <c r="K148" s="53">
        <v>0.37642044000000002</v>
      </c>
      <c r="L148" s="53">
        <v>0.37642044000000002</v>
      </c>
      <c r="M148" s="55">
        <v>977.48800000000006</v>
      </c>
      <c r="N148" s="55"/>
      <c r="O148" s="55">
        <v>21.614000000000001</v>
      </c>
      <c r="P148" s="55">
        <v>154.613</v>
      </c>
      <c r="Q148" s="53">
        <v>367.94</v>
      </c>
      <c r="R148" s="53"/>
      <c r="S148" s="56">
        <v>24290.61</v>
      </c>
      <c r="T148" s="56">
        <v>173994.35</v>
      </c>
      <c r="U148" s="56">
        <v>198652.9</v>
      </c>
    </row>
    <row r="149" spans="1:21" x14ac:dyDescent="0.2">
      <c r="A149" s="75" t="str">
        <f>INDEX('Scheme master'!D:D,MATCH(E149&amp;F149,'Scheme master'!H:H,0),0)</f>
        <v>LDSAPF</v>
      </c>
      <c r="B149" s="75" t="str">
        <f>A149&amp;VLOOKUP(E149&amp;F149,'Scheme master'!H:M,6,0)</f>
        <v>LDSAPFDDD</v>
      </c>
      <c r="C149" s="83">
        <f t="shared" si="4"/>
        <v>5.0000000000000001E-4</v>
      </c>
      <c r="D149" s="83">
        <f t="shared" si="5"/>
        <v>5.0000000000000001E-4</v>
      </c>
      <c r="E149" s="53" t="s">
        <v>616</v>
      </c>
      <c r="F149" s="53" t="s">
        <v>605</v>
      </c>
      <c r="G149" s="53" t="s">
        <v>225</v>
      </c>
      <c r="H149" s="53" t="s">
        <v>1643</v>
      </c>
      <c r="I149" s="54">
        <v>44344</v>
      </c>
      <c r="J149" s="54">
        <v>44344</v>
      </c>
      <c r="K149" s="53">
        <v>5.0000000000000001E-4</v>
      </c>
      <c r="L149" s="53">
        <v>5.0000000000000001E-4</v>
      </c>
      <c r="M149" s="55"/>
      <c r="N149" s="55"/>
      <c r="O149" s="55">
        <v>143.76900000000001</v>
      </c>
      <c r="P149" s="55">
        <v>30.741</v>
      </c>
      <c r="Q149" s="53"/>
      <c r="R149" s="53"/>
      <c r="S149" s="56">
        <v>1591.84</v>
      </c>
      <c r="T149" s="56">
        <v>341.91</v>
      </c>
      <c r="U149" s="56">
        <v>1933.75</v>
      </c>
    </row>
    <row r="150" spans="1:21" x14ac:dyDescent="0.2">
      <c r="A150" s="75" t="str">
        <f>INDEX('Scheme master'!D:D,MATCH(E150&amp;F150,'Scheme master'!H:H,0),0)</f>
        <v>LEMIDF</v>
      </c>
      <c r="B150" s="75" t="str">
        <f>A150&amp;VLOOKUP(E150&amp;F150,'Scheme master'!H:M,6,0)</f>
        <v>LEMIDFDD</v>
      </c>
      <c r="C150" s="83">
        <f t="shared" si="4"/>
        <v>0.25</v>
      </c>
      <c r="D150" s="83">
        <f t="shared" si="5"/>
        <v>0.25</v>
      </c>
      <c r="E150" s="53" t="s">
        <v>619</v>
      </c>
      <c r="F150" s="53" t="s">
        <v>605</v>
      </c>
      <c r="G150" s="53" t="s">
        <v>1723</v>
      </c>
      <c r="H150" s="53" t="s">
        <v>1642</v>
      </c>
      <c r="I150" s="54">
        <v>44376</v>
      </c>
      <c r="J150" s="54">
        <v>44376</v>
      </c>
      <c r="K150" s="53">
        <v>0.25</v>
      </c>
      <c r="L150" s="53">
        <v>0.25</v>
      </c>
      <c r="M150" s="55">
        <v>250466.89499999999</v>
      </c>
      <c r="N150" s="55">
        <v>441968.89899999998</v>
      </c>
      <c r="O150" s="55">
        <v>3028.375</v>
      </c>
      <c r="P150" s="55">
        <v>1486.779</v>
      </c>
      <c r="Q150" s="53">
        <v>62616.7</v>
      </c>
      <c r="R150" s="53">
        <v>110492.23</v>
      </c>
      <c r="S150" s="56">
        <v>62500.31</v>
      </c>
      <c r="T150" s="56">
        <v>32772.06</v>
      </c>
      <c r="U150" s="56">
        <v>268381.3</v>
      </c>
    </row>
    <row r="151" spans="1:21" x14ac:dyDescent="0.2">
      <c r="A151" s="75" t="str">
        <f>INDEX('Scheme master'!D:D,MATCH(E151&amp;F151,'Scheme master'!H:H,0),0)</f>
        <v>LLIQDF</v>
      </c>
      <c r="B151" s="75" t="str">
        <f>A151&amp;VLOOKUP(E151&amp;F151,'Scheme master'!H:M,6,0)</f>
        <v>LLIQDFRDD</v>
      </c>
      <c r="C151" s="83">
        <f t="shared" si="4"/>
        <v>9.6214510000000003E-2</v>
      </c>
      <c r="D151" s="83">
        <f t="shared" si="5"/>
        <v>9.6214510000000003E-2</v>
      </c>
      <c r="E151" s="53" t="s">
        <v>612</v>
      </c>
      <c r="F151" s="53" t="s">
        <v>606</v>
      </c>
      <c r="G151" s="53" t="s">
        <v>507</v>
      </c>
      <c r="H151" s="53" t="s">
        <v>1647</v>
      </c>
      <c r="I151" s="54">
        <v>44371</v>
      </c>
      <c r="J151" s="54">
        <v>44371</v>
      </c>
      <c r="K151" s="53">
        <v>9.6214510000000003E-2</v>
      </c>
      <c r="L151" s="53">
        <v>9.6214510000000003E-2</v>
      </c>
      <c r="M151" s="55">
        <v>4595.9470000000001</v>
      </c>
      <c r="N151" s="55">
        <v>0.17199999999999999</v>
      </c>
      <c r="O151" s="55">
        <v>6.2039999999999997</v>
      </c>
      <c r="P151" s="55">
        <v>32.829000000000001</v>
      </c>
      <c r="Q151" s="53">
        <v>442.2</v>
      </c>
      <c r="R151" s="53">
        <v>0.02</v>
      </c>
      <c r="S151" s="56">
        <v>6961.69</v>
      </c>
      <c r="T151" s="56">
        <v>36473.64</v>
      </c>
      <c r="U151" s="56">
        <v>43877.55</v>
      </c>
    </row>
    <row r="152" spans="1:21" x14ac:dyDescent="0.2">
      <c r="A152" s="75" t="str">
        <f>INDEX('Scheme master'!D:D,MATCH(E152&amp;F152,'Scheme master'!H:H,0),0)</f>
        <v>LLIQDF</v>
      </c>
      <c r="B152" s="75" t="str">
        <f>A152&amp;VLOOKUP(E152&amp;F152,'Scheme master'!H:M,6,0)</f>
        <v>LLIQDFRDD</v>
      </c>
      <c r="C152" s="83">
        <f t="shared" si="4"/>
        <v>6.2E-2</v>
      </c>
      <c r="D152" s="83">
        <f t="shared" si="5"/>
        <v>6.2E-2</v>
      </c>
      <c r="E152" s="53" t="s">
        <v>612</v>
      </c>
      <c r="F152" s="53" t="s">
        <v>606</v>
      </c>
      <c r="G152" s="53" t="s">
        <v>507</v>
      </c>
      <c r="H152" s="53" t="s">
        <v>1647</v>
      </c>
      <c r="I152" s="54">
        <v>44316</v>
      </c>
      <c r="J152" s="54">
        <v>44316</v>
      </c>
      <c r="K152" s="53">
        <v>6.2E-2</v>
      </c>
      <c r="L152" s="53">
        <v>6.2E-2</v>
      </c>
      <c r="M152" s="55">
        <v>4612.8069999999998</v>
      </c>
      <c r="N152" s="55">
        <v>0.17199999999999999</v>
      </c>
      <c r="O152" s="55">
        <v>4.0419999999999998</v>
      </c>
      <c r="P152" s="55">
        <v>12.362</v>
      </c>
      <c r="Q152" s="53">
        <v>286.01</v>
      </c>
      <c r="R152" s="53">
        <v>0.01</v>
      </c>
      <c r="S152" s="56">
        <v>4493.55</v>
      </c>
      <c r="T152" s="56">
        <v>13734.29</v>
      </c>
      <c r="U152" s="56">
        <v>18513.86</v>
      </c>
    </row>
    <row r="153" spans="1:21" x14ac:dyDescent="0.2">
      <c r="A153" s="75" t="str">
        <f>INDEX('Scheme master'!D:D,MATCH(E153&amp;F153,'Scheme master'!H:H,0),0)</f>
        <v>LLIQDF</v>
      </c>
      <c r="B153" s="75" t="str">
        <f>A153&amp;VLOOKUP(E153&amp;F153,'Scheme master'!H:M,6,0)</f>
        <v>LLIQDFDDD</v>
      </c>
      <c r="C153" s="83">
        <f t="shared" si="4"/>
        <v>9.2399999999999996E-2</v>
      </c>
      <c r="D153" s="83">
        <f t="shared" si="5"/>
        <v>9.2399999999999996E-2</v>
      </c>
      <c r="E153" s="53" t="s">
        <v>612</v>
      </c>
      <c r="F153" s="53" t="s">
        <v>605</v>
      </c>
      <c r="G153" s="53" t="s">
        <v>507</v>
      </c>
      <c r="H153" s="53" t="s">
        <v>1642</v>
      </c>
      <c r="I153" s="54">
        <v>44341</v>
      </c>
      <c r="J153" s="54">
        <v>44341</v>
      </c>
      <c r="K153" s="53">
        <v>9.2399999999999996E-2</v>
      </c>
      <c r="L153" s="53">
        <v>9.2399999999999996E-2</v>
      </c>
      <c r="M153" s="55">
        <v>32.798000000000002</v>
      </c>
      <c r="N153" s="55"/>
      <c r="O153" s="55">
        <v>6.5350000000000001</v>
      </c>
      <c r="P153" s="55">
        <v>35.994</v>
      </c>
      <c r="Q153" s="53">
        <v>3.05</v>
      </c>
      <c r="R153" s="53"/>
      <c r="S153" s="56">
        <v>7350.93</v>
      </c>
      <c r="T153" s="56">
        <v>40500.76</v>
      </c>
      <c r="U153" s="56">
        <v>47854.74</v>
      </c>
    </row>
    <row r="154" spans="1:21" x14ac:dyDescent="0.2">
      <c r="A154" s="75" t="str">
        <f>INDEX('Scheme master'!D:D,MATCH(E154&amp;F154,'Scheme master'!H:H,0),0)</f>
        <v>LEBALF</v>
      </c>
      <c r="B154" s="75" t="str">
        <f>A154&amp;VLOOKUP(E154&amp;F154,'Scheme master'!H:M,6,0)</f>
        <v>LEBALFRD</v>
      </c>
      <c r="C154" s="83">
        <f t="shared" si="4"/>
        <v>0.1</v>
      </c>
      <c r="D154" s="83">
        <f t="shared" si="5"/>
        <v>0.1</v>
      </c>
      <c r="E154" s="53" t="s">
        <v>610</v>
      </c>
      <c r="F154" s="53" t="s">
        <v>606</v>
      </c>
      <c r="G154" s="53" t="s">
        <v>287</v>
      </c>
      <c r="H154" s="53" t="s">
        <v>1647</v>
      </c>
      <c r="I154" s="54">
        <v>44316</v>
      </c>
      <c r="J154" s="54">
        <v>44316</v>
      </c>
      <c r="K154" s="53">
        <v>0.1</v>
      </c>
      <c r="L154" s="53">
        <v>0.1</v>
      </c>
      <c r="M154" s="55">
        <v>44367347.347999997</v>
      </c>
      <c r="N154" s="55">
        <v>963294.14599999995</v>
      </c>
      <c r="O154" s="55">
        <v>98872.79</v>
      </c>
      <c r="P154" s="55">
        <v>523.68399999999997</v>
      </c>
      <c r="Q154" s="53">
        <v>4436734.67</v>
      </c>
      <c r="R154" s="53">
        <v>96329.42</v>
      </c>
      <c r="S154" s="56">
        <v>1527082.6</v>
      </c>
      <c r="T154" s="56">
        <v>8072.57</v>
      </c>
      <c r="U154" s="56">
        <v>6068219.2599999998</v>
      </c>
    </row>
    <row r="155" spans="1:21" x14ac:dyDescent="0.2">
      <c r="A155" s="75" t="str">
        <f>INDEX('Scheme master'!D:D,MATCH(E155&amp;F155,'Scheme master'!H:H,0),0)</f>
        <v>LDSAPF</v>
      </c>
      <c r="B155" s="75" t="str">
        <f>A155&amp;VLOOKUP(E155&amp;F155,'Scheme master'!H:M,6,0)</f>
        <v>LDSAPFDDD</v>
      </c>
      <c r="C155" s="83">
        <f t="shared" si="4"/>
        <v>2.2200000000000002E-3</v>
      </c>
      <c r="D155" s="83">
        <f t="shared" si="5"/>
        <v>2.2200000000000002E-3</v>
      </c>
      <c r="E155" s="53" t="s">
        <v>616</v>
      </c>
      <c r="F155" s="53" t="s">
        <v>605</v>
      </c>
      <c r="G155" s="53" t="s">
        <v>225</v>
      </c>
      <c r="H155" s="53" t="s">
        <v>1643</v>
      </c>
      <c r="I155" s="54">
        <v>44301</v>
      </c>
      <c r="J155" s="54">
        <v>44301</v>
      </c>
      <c r="K155" s="53">
        <v>2.2200000000000002E-3</v>
      </c>
      <c r="L155" s="53">
        <v>2.2200000000000002E-3</v>
      </c>
      <c r="M155" s="55">
        <v>169496.19200000001</v>
      </c>
      <c r="N155" s="55"/>
      <c r="O155" s="55">
        <v>803.58900000000006</v>
      </c>
      <c r="P155" s="55">
        <v>76.930999999999997</v>
      </c>
      <c r="Q155" s="53">
        <v>376.28</v>
      </c>
      <c r="R155" s="53"/>
      <c r="S155" s="56">
        <v>8913.0300000000007</v>
      </c>
      <c r="T155" s="56">
        <v>846.2</v>
      </c>
      <c r="U155" s="56">
        <v>10135.51</v>
      </c>
    </row>
    <row r="156" spans="1:21" x14ac:dyDescent="0.2">
      <c r="A156" s="75" t="str">
        <f>INDEX('Scheme master'!D:D,MATCH(E156&amp;F156,'Scheme master'!H:H,0),0)</f>
        <v>LLIQDF</v>
      </c>
      <c r="B156" s="75" t="str">
        <f>A156&amp;VLOOKUP(E156&amp;F156,'Scheme master'!H:M,6,0)</f>
        <v>LLIQDFRDD</v>
      </c>
      <c r="C156" s="83">
        <f t="shared" si="4"/>
        <v>9.7500000000000003E-2</v>
      </c>
      <c r="D156" s="83">
        <f t="shared" si="5"/>
        <v>9.7500000000000003E-2</v>
      </c>
      <c r="E156" s="53" t="s">
        <v>612</v>
      </c>
      <c r="F156" s="53" t="s">
        <v>606</v>
      </c>
      <c r="G156" s="53" t="s">
        <v>507</v>
      </c>
      <c r="H156" s="53" t="s">
        <v>1647</v>
      </c>
      <c r="I156" s="54">
        <v>44330</v>
      </c>
      <c r="J156" s="54">
        <v>44330</v>
      </c>
      <c r="K156" s="53">
        <v>9.7500000000000003E-2</v>
      </c>
      <c r="L156" s="53">
        <v>9.7500000000000003E-2</v>
      </c>
      <c r="M156" s="55">
        <v>4593.21</v>
      </c>
      <c r="N156" s="55">
        <v>0.17199999999999999</v>
      </c>
      <c r="O156" s="55">
        <v>6.3769999999999998</v>
      </c>
      <c r="P156" s="55">
        <v>26.045999999999999</v>
      </c>
      <c r="Q156" s="53">
        <v>447.84</v>
      </c>
      <c r="R156" s="53">
        <v>0.02</v>
      </c>
      <c r="S156" s="56">
        <v>7093.5</v>
      </c>
      <c r="T156" s="56">
        <v>28937.21</v>
      </c>
      <c r="U156" s="56">
        <v>36478.57</v>
      </c>
    </row>
    <row r="157" spans="1:21" x14ac:dyDescent="0.2">
      <c r="A157" s="75" t="str">
        <f>INDEX('Scheme master'!D:D,MATCH(E157&amp;F157,'Scheme master'!H:H,0),0)</f>
        <v>LLIQDF</v>
      </c>
      <c r="B157" s="75" t="str">
        <f>A157&amp;VLOOKUP(E157&amp;F157,'Scheme master'!H:M,6,0)</f>
        <v>LLIQDFDDD</v>
      </c>
      <c r="C157" s="83">
        <f t="shared" si="4"/>
        <v>9.35E-2</v>
      </c>
      <c r="D157" s="83">
        <f t="shared" si="5"/>
        <v>9.35E-2</v>
      </c>
      <c r="E157" s="53" t="s">
        <v>612</v>
      </c>
      <c r="F157" s="53" t="s">
        <v>605</v>
      </c>
      <c r="G157" s="53" t="s">
        <v>507</v>
      </c>
      <c r="H157" s="53" t="s">
        <v>1642</v>
      </c>
      <c r="I157" s="54">
        <v>44355</v>
      </c>
      <c r="J157" s="54">
        <v>44355</v>
      </c>
      <c r="K157" s="53">
        <v>9.35E-2</v>
      </c>
      <c r="L157" s="53">
        <v>9.35E-2</v>
      </c>
      <c r="M157" s="55">
        <v>22.462</v>
      </c>
      <c r="N157" s="55"/>
      <c r="O157" s="55">
        <v>6.6429999999999998</v>
      </c>
      <c r="P157" s="55">
        <v>36.451999999999998</v>
      </c>
      <c r="Q157" s="53">
        <v>2.1</v>
      </c>
      <c r="R157" s="53"/>
      <c r="S157" s="56">
        <v>7467.66</v>
      </c>
      <c r="T157" s="56">
        <v>41161.21</v>
      </c>
      <c r="U157" s="56">
        <v>48630.97</v>
      </c>
    </row>
    <row r="158" spans="1:21" x14ac:dyDescent="0.2">
      <c r="A158" s="75" t="str">
        <f>INDEX('Scheme master'!D:D,MATCH(E158&amp;F158,'Scheme master'!H:H,0),0)</f>
        <v>LLIQDF</v>
      </c>
      <c r="B158" s="75" t="str">
        <f>A158&amp;VLOOKUP(E158&amp;F158,'Scheme master'!H:M,6,0)</f>
        <v>LLIQDFDDD</v>
      </c>
      <c r="C158" s="83">
        <f t="shared" si="4"/>
        <v>8.7245139999999999E-2</v>
      </c>
      <c r="D158" s="83">
        <f t="shared" si="5"/>
        <v>8.7245139999999999E-2</v>
      </c>
      <c r="E158" s="53" t="s">
        <v>612</v>
      </c>
      <c r="F158" s="53" t="s">
        <v>605</v>
      </c>
      <c r="G158" s="53" t="s">
        <v>507</v>
      </c>
      <c r="H158" s="53" t="s">
        <v>1642</v>
      </c>
      <c r="I158" s="54">
        <v>44452</v>
      </c>
      <c r="J158" s="54">
        <v>44452</v>
      </c>
      <c r="K158" s="53">
        <v>8.7245139999999999E-2</v>
      </c>
      <c r="L158" s="53">
        <v>8.7245139999999999E-2</v>
      </c>
      <c r="M158" s="55">
        <v>38.106000000000002</v>
      </c>
      <c r="N158" s="55"/>
      <c r="O158" s="55">
        <v>5.0869999999999997</v>
      </c>
      <c r="P158" s="55">
        <v>36.054000000000002</v>
      </c>
      <c r="Q158" s="53">
        <v>3.34</v>
      </c>
      <c r="R158" s="53"/>
      <c r="S158" s="56">
        <v>5722.65</v>
      </c>
      <c r="T158" s="56">
        <v>40606.6</v>
      </c>
      <c r="U158" s="56">
        <v>46332.59</v>
      </c>
    </row>
    <row r="159" spans="1:21" x14ac:dyDescent="0.2">
      <c r="A159" s="75" t="str">
        <f>INDEX('Scheme master'!D:D,MATCH(E159&amp;F159,'Scheme master'!H:H,0),0)</f>
        <v>LLIQDF</v>
      </c>
      <c r="B159" s="75" t="str">
        <f>A159&amp;VLOOKUP(E159&amp;F159,'Scheme master'!H:M,6,0)</f>
        <v>LLIQDFRDD</v>
      </c>
      <c r="C159" s="83">
        <f t="shared" si="4"/>
        <v>8.692221E-2</v>
      </c>
      <c r="D159" s="83">
        <f t="shared" si="5"/>
        <v>8.692221E-2</v>
      </c>
      <c r="E159" s="53" t="s">
        <v>612</v>
      </c>
      <c r="F159" s="53" t="s">
        <v>606</v>
      </c>
      <c r="G159" s="53" t="s">
        <v>507</v>
      </c>
      <c r="H159" s="53" t="s">
        <v>1647</v>
      </c>
      <c r="I159" s="54">
        <v>44427</v>
      </c>
      <c r="J159" s="54">
        <v>44427</v>
      </c>
      <c r="K159" s="53">
        <v>8.692221E-2</v>
      </c>
      <c r="L159" s="53">
        <v>8.692221E-2</v>
      </c>
      <c r="M159" s="55">
        <v>4598.6099999999997</v>
      </c>
      <c r="N159" s="55">
        <v>0.17199999999999999</v>
      </c>
      <c r="O159" s="55">
        <v>5.452</v>
      </c>
      <c r="P159" s="55">
        <v>33.704999999999998</v>
      </c>
      <c r="Q159" s="53">
        <v>399.75</v>
      </c>
      <c r="R159" s="53">
        <v>0.01</v>
      </c>
      <c r="S159" s="56">
        <v>6068.81</v>
      </c>
      <c r="T159" s="56">
        <v>37448.269999999997</v>
      </c>
      <c r="U159" s="56">
        <v>43916.84</v>
      </c>
    </row>
    <row r="160" spans="1:21" x14ac:dyDescent="0.2">
      <c r="A160" s="75" t="str">
        <f>INDEX('Scheme master'!D:D,MATCH(E160&amp;F160,'Scheme master'!H:H,0),0)</f>
        <v>LDUSTF</v>
      </c>
      <c r="B160" s="75" t="str">
        <f>A160&amp;VLOOKUP(E160&amp;F160,'Scheme master'!H:M,6,0)</f>
        <v>LDUSTFRDW</v>
      </c>
      <c r="C160" s="83">
        <f t="shared" si="4"/>
        <v>3</v>
      </c>
      <c r="D160" s="83">
        <f t="shared" si="5"/>
        <v>3</v>
      </c>
      <c r="E160" s="53" t="s">
        <v>1016</v>
      </c>
      <c r="F160" s="53" t="s">
        <v>40</v>
      </c>
      <c r="G160" s="53" t="s">
        <v>997</v>
      </c>
      <c r="H160" s="53" t="s">
        <v>1644</v>
      </c>
      <c r="I160" s="54">
        <v>44320</v>
      </c>
      <c r="J160" s="54">
        <v>44320</v>
      </c>
      <c r="K160" s="53">
        <v>3</v>
      </c>
      <c r="L160" s="53">
        <v>3</v>
      </c>
      <c r="M160" s="55"/>
      <c r="N160" s="55"/>
      <c r="O160" s="55">
        <v>6.0999999999999999E-2</v>
      </c>
      <c r="P160" s="55"/>
      <c r="Q160" s="53"/>
      <c r="R160" s="53"/>
      <c r="S160" s="56">
        <v>60.72</v>
      </c>
      <c r="T160" s="56"/>
      <c r="U160" s="56">
        <v>60.72</v>
      </c>
    </row>
    <row r="161" spans="1:21" x14ac:dyDescent="0.2">
      <c r="A161" s="75" t="str">
        <f>INDEX('Scheme master'!D:D,MATCH(E161&amp;F161,'Scheme master'!H:H,0),0)</f>
        <v>LLIQDF</v>
      </c>
      <c r="B161" s="75" t="str">
        <f>A161&amp;VLOOKUP(E161&amp;F161,'Scheme master'!H:M,6,0)</f>
        <v>LLIQDFDDD</v>
      </c>
      <c r="C161" s="83">
        <f t="shared" si="4"/>
        <v>0.10515857000000001</v>
      </c>
      <c r="D161" s="83">
        <f t="shared" si="5"/>
        <v>0.10515857000000001</v>
      </c>
      <c r="E161" s="53" t="s">
        <v>612</v>
      </c>
      <c r="F161" s="53" t="s">
        <v>605</v>
      </c>
      <c r="G161" s="53" t="s">
        <v>507</v>
      </c>
      <c r="H161" s="53" t="s">
        <v>1642</v>
      </c>
      <c r="I161" s="54">
        <v>44425</v>
      </c>
      <c r="J161" s="54">
        <v>44425</v>
      </c>
      <c r="K161" s="53">
        <v>0.10515857000000001</v>
      </c>
      <c r="L161" s="53">
        <v>0.10515857000000001</v>
      </c>
      <c r="M161" s="55">
        <v>20.63</v>
      </c>
      <c r="N161" s="55"/>
      <c r="O161" s="55">
        <v>6.1829999999999998</v>
      </c>
      <c r="P161" s="55">
        <v>41.93</v>
      </c>
      <c r="Q161" s="53">
        <v>2.2000000000000002</v>
      </c>
      <c r="R161" s="53"/>
      <c r="S161" s="56">
        <v>6951.66</v>
      </c>
      <c r="T161" s="56">
        <v>47207.39</v>
      </c>
      <c r="U161" s="56">
        <v>54161.25</v>
      </c>
    </row>
    <row r="162" spans="1:21" x14ac:dyDescent="0.2">
      <c r="A162" s="75" t="str">
        <f>INDEX('Scheme master'!D:D,MATCH(E162&amp;F162,'Scheme master'!H:H,0),0)</f>
        <v>LLIQDF</v>
      </c>
      <c r="B162" s="75" t="str">
        <f>A162&amp;VLOOKUP(E162&amp;F162,'Scheme master'!H:M,6,0)</f>
        <v>LLIQDFDDD</v>
      </c>
      <c r="C162" s="83">
        <f t="shared" si="4"/>
        <v>7.0396299999999998E-3</v>
      </c>
      <c r="D162" s="83">
        <f t="shared" si="5"/>
        <v>7.0396299999999998E-3</v>
      </c>
      <c r="E162" s="53" t="s">
        <v>612</v>
      </c>
      <c r="F162" s="53" t="s">
        <v>605</v>
      </c>
      <c r="G162" s="53" t="s">
        <v>507</v>
      </c>
      <c r="H162" s="53" t="s">
        <v>1642</v>
      </c>
      <c r="I162" s="54">
        <v>44382</v>
      </c>
      <c r="J162" s="54">
        <v>44382</v>
      </c>
      <c r="K162" s="53">
        <v>7.0396299999999998E-3</v>
      </c>
      <c r="L162" s="53">
        <v>7.0396299999999998E-3</v>
      </c>
      <c r="M162" s="55">
        <v>238.75700000000001</v>
      </c>
      <c r="N162" s="55"/>
      <c r="O162" s="55">
        <v>0.432</v>
      </c>
      <c r="P162" s="55">
        <v>2.9550000000000001</v>
      </c>
      <c r="Q162" s="53">
        <v>1.69</v>
      </c>
      <c r="R162" s="53"/>
      <c r="S162" s="56">
        <v>483.57</v>
      </c>
      <c r="T162" s="56">
        <v>3323.13</v>
      </c>
      <c r="U162" s="56">
        <v>3808.39</v>
      </c>
    </row>
    <row r="163" spans="1:21" x14ac:dyDescent="0.2">
      <c r="A163" s="75" t="str">
        <f>INDEX('Scheme master'!D:D,MATCH(E163&amp;F163,'Scheme master'!H:H,0),0)</f>
        <v>LDSAPF</v>
      </c>
      <c r="B163" s="75" t="str">
        <f>A163&amp;VLOOKUP(E163&amp;F163,'Scheme master'!H:M,6,0)</f>
        <v>LDSAPFDDD</v>
      </c>
      <c r="C163" s="83">
        <f t="shared" si="4"/>
        <v>6.7162999999999999E-4</v>
      </c>
      <c r="D163" s="83">
        <f t="shared" si="5"/>
        <v>6.7162999999999999E-4</v>
      </c>
      <c r="E163" s="53" t="s">
        <v>616</v>
      </c>
      <c r="F163" s="53" t="s">
        <v>605</v>
      </c>
      <c r="G163" s="53" t="s">
        <v>225</v>
      </c>
      <c r="H163" s="53" t="s">
        <v>1643</v>
      </c>
      <c r="I163" s="54">
        <v>44371</v>
      </c>
      <c r="J163" s="54">
        <v>44371</v>
      </c>
      <c r="K163" s="53">
        <v>6.7162999999999999E-4</v>
      </c>
      <c r="L163" s="53">
        <v>6.7162999999999999E-4</v>
      </c>
      <c r="M163" s="55"/>
      <c r="N163" s="55"/>
      <c r="O163" s="55">
        <v>95.03</v>
      </c>
      <c r="P163" s="55">
        <v>41.389000000000003</v>
      </c>
      <c r="Q163" s="53"/>
      <c r="R163" s="53"/>
      <c r="S163" s="56">
        <v>1052.1099999999999</v>
      </c>
      <c r="T163" s="56">
        <v>460.29</v>
      </c>
      <c r="U163" s="56">
        <v>1512.4</v>
      </c>
    </row>
    <row r="164" spans="1:21" x14ac:dyDescent="0.2">
      <c r="A164" s="75" t="str">
        <f>INDEX('Scheme master'!D:D,MATCH(E164&amp;F164,'Scheme master'!H:H,0),0)</f>
        <v>LLIQDF</v>
      </c>
      <c r="B164" s="75" t="str">
        <f>A164&amp;VLOOKUP(E164&amp;F164,'Scheme master'!H:M,6,0)</f>
        <v>LLIQDFRDD</v>
      </c>
      <c r="C164" s="83">
        <f t="shared" si="4"/>
        <v>8.9599999999999999E-2</v>
      </c>
      <c r="D164" s="83">
        <f t="shared" si="5"/>
        <v>8.9599999999999999E-2</v>
      </c>
      <c r="E164" s="53" t="s">
        <v>612</v>
      </c>
      <c r="F164" s="53" t="s">
        <v>606</v>
      </c>
      <c r="G164" s="53" t="s">
        <v>507</v>
      </c>
      <c r="H164" s="53" t="s">
        <v>1647</v>
      </c>
      <c r="I164" s="54">
        <v>44357</v>
      </c>
      <c r="J164" s="54">
        <v>44357</v>
      </c>
      <c r="K164" s="53">
        <v>8.9599999999999999E-2</v>
      </c>
      <c r="L164" s="53">
        <v>8.9599999999999999E-2</v>
      </c>
      <c r="M164" s="55">
        <v>4599.7049999999999</v>
      </c>
      <c r="N164" s="55">
        <v>0.17199999999999999</v>
      </c>
      <c r="O164" s="55">
        <v>5.883</v>
      </c>
      <c r="P164" s="55">
        <v>18.004000000000001</v>
      </c>
      <c r="Q164" s="53">
        <v>412.13</v>
      </c>
      <c r="R164" s="53">
        <v>0.02</v>
      </c>
      <c r="S164" s="56">
        <v>6541.53</v>
      </c>
      <c r="T164" s="56">
        <v>19952.63</v>
      </c>
      <c r="U164" s="56">
        <v>26906.31</v>
      </c>
    </row>
    <row r="165" spans="1:21" x14ac:dyDescent="0.2">
      <c r="A165" s="75" t="str">
        <f>INDEX('Scheme master'!D:D,MATCH(E165&amp;F165,'Scheme master'!H:H,0),0)</f>
        <v>LDSAPF</v>
      </c>
      <c r="B165" s="75" t="str">
        <f>A165&amp;VLOOKUP(E165&amp;F165,'Scheme master'!H:M,6,0)</f>
        <v>LDSAPFDDD</v>
      </c>
      <c r="C165" s="83">
        <f t="shared" si="4"/>
        <v>1.2109200000000001E-3</v>
      </c>
      <c r="D165" s="83">
        <f t="shared" si="5"/>
        <v>1.2109200000000001E-3</v>
      </c>
      <c r="E165" s="53" t="s">
        <v>616</v>
      </c>
      <c r="F165" s="53" t="s">
        <v>605</v>
      </c>
      <c r="G165" s="53" t="s">
        <v>225</v>
      </c>
      <c r="H165" s="53" t="s">
        <v>1643</v>
      </c>
      <c r="I165" s="54">
        <v>44411</v>
      </c>
      <c r="J165" s="54">
        <v>44411</v>
      </c>
      <c r="K165" s="53">
        <v>1.2109200000000001E-3</v>
      </c>
      <c r="L165" s="53">
        <v>1.2109200000000001E-3</v>
      </c>
      <c r="M165" s="55"/>
      <c r="N165" s="55"/>
      <c r="O165" s="55">
        <v>167.29300000000001</v>
      </c>
      <c r="P165" s="55">
        <v>55.393999999999998</v>
      </c>
      <c r="Q165" s="53"/>
      <c r="R165" s="53"/>
      <c r="S165" s="56">
        <v>1850</v>
      </c>
      <c r="T165" s="56">
        <v>615.83000000000004</v>
      </c>
      <c r="U165" s="56">
        <v>2465.83</v>
      </c>
    </row>
    <row r="166" spans="1:21" x14ac:dyDescent="0.2">
      <c r="A166" s="75" t="str">
        <f>INDEX('Scheme master'!D:D,MATCH(E166&amp;F166,'Scheme master'!H:H,0),0)</f>
        <v>LLIQDF</v>
      </c>
      <c r="B166" s="75" t="str">
        <f>A166&amp;VLOOKUP(E166&amp;F166,'Scheme master'!H:M,6,0)</f>
        <v>LLIQDFDDD</v>
      </c>
      <c r="C166" s="83">
        <f t="shared" si="4"/>
        <v>9.5307000000000003E-2</v>
      </c>
      <c r="D166" s="83">
        <f t="shared" si="5"/>
        <v>9.5307000000000003E-2</v>
      </c>
      <c r="E166" s="53" t="s">
        <v>612</v>
      </c>
      <c r="F166" s="53" t="s">
        <v>605</v>
      </c>
      <c r="G166" s="53" t="s">
        <v>507</v>
      </c>
      <c r="H166" s="53" t="s">
        <v>1642</v>
      </c>
      <c r="I166" s="54">
        <v>44291</v>
      </c>
      <c r="J166" s="54">
        <v>44291</v>
      </c>
      <c r="K166" s="53">
        <v>9.5307000000000003E-2</v>
      </c>
      <c r="L166" s="53">
        <v>9.5307000000000003E-2</v>
      </c>
      <c r="M166" s="55">
        <v>20.114999999999998</v>
      </c>
      <c r="N166" s="55"/>
      <c r="O166" s="55">
        <v>6.766</v>
      </c>
      <c r="P166" s="55">
        <v>34.667000000000002</v>
      </c>
      <c r="Q166" s="53">
        <v>1.93</v>
      </c>
      <c r="R166" s="53"/>
      <c r="S166" s="56">
        <v>7590.4</v>
      </c>
      <c r="T166" s="56">
        <v>38925.93</v>
      </c>
      <c r="U166" s="56">
        <v>46518.26</v>
      </c>
    </row>
    <row r="167" spans="1:21" x14ac:dyDescent="0.2">
      <c r="A167" s="75" t="str">
        <f>INDEX('Scheme master'!D:D,MATCH(E167&amp;F167,'Scheme master'!H:H,0),0)</f>
        <v>LDINPF</v>
      </c>
      <c r="B167" s="75" t="str">
        <f>A167&amp;VLOOKUP(E167&amp;F167,'Scheme master'!H:M,6,0)</f>
        <v>LDINPFRDM</v>
      </c>
      <c r="C167" s="83">
        <f t="shared" si="4"/>
        <v>0.06</v>
      </c>
      <c r="D167" s="83">
        <f t="shared" si="5"/>
        <v>0.06</v>
      </c>
      <c r="E167" s="53" t="s">
        <v>613</v>
      </c>
      <c r="F167" s="53" t="s">
        <v>608</v>
      </c>
      <c r="G167" s="53" t="s">
        <v>614</v>
      </c>
      <c r="H167" s="53" t="s">
        <v>1649</v>
      </c>
      <c r="I167" s="54">
        <v>44341</v>
      </c>
      <c r="J167" s="54">
        <v>44341</v>
      </c>
      <c r="K167" s="53">
        <v>0.06</v>
      </c>
      <c r="L167" s="53">
        <v>0.06</v>
      </c>
      <c r="M167" s="55">
        <v>1310214.0549999999</v>
      </c>
      <c r="N167" s="55"/>
      <c r="O167" s="55">
        <v>1833.2329999999999</v>
      </c>
      <c r="P167" s="55">
        <v>3.8210000000000002</v>
      </c>
      <c r="Q167" s="53">
        <v>78612.820000000007</v>
      </c>
      <c r="R167" s="53"/>
      <c r="S167" s="56">
        <v>21196.48</v>
      </c>
      <c r="T167" s="56">
        <v>40.15</v>
      </c>
      <c r="U167" s="56">
        <v>99849.45</v>
      </c>
    </row>
    <row r="168" spans="1:21" x14ac:dyDescent="0.2">
      <c r="A168" s="75" t="str">
        <f>INDEX('Scheme master'!D:D,MATCH(E168&amp;F168,'Scheme master'!H:H,0),0)</f>
        <v>LDONTF</v>
      </c>
      <c r="B168" s="75" t="str">
        <f>A168&amp;VLOOKUP(E168&amp;F168,'Scheme master'!H:M,6,0)</f>
        <v>LDONTFDDD</v>
      </c>
      <c r="C168" s="83">
        <f t="shared" si="4"/>
        <v>1.0408535800000001</v>
      </c>
      <c r="D168" s="83">
        <f t="shared" si="5"/>
        <v>1.0408535800000001</v>
      </c>
      <c r="E168" s="53" t="s">
        <v>1015</v>
      </c>
      <c r="F168" s="53" t="s">
        <v>605</v>
      </c>
      <c r="G168" s="53" t="s">
        <v>996</v>
      </c>
      <c r="H168" s="53" t="s">
        <v>1643</v>
      </c>
      <c r="I168" s="54">
        <v>44386</v>
      </c>
      <c r="J168" s="54">
        <v>44386</v>
      </c>
      <c r="K168" s="53">
        <v>1.0408535800000001</v>
      </c>
      <c r="L168" s="53">
        <v>1.0408535800000001</v>
      </c>
      <c r="M168" s="55"/>
      <c r="N168" s="55"/>
      <c r="O168" s="55">
        <v>2.4E-2</v>
      </c>
      <c r="P168" s="55"/>
      <c r="Q168" s="53"/>
      <c r="R168" s="53"/>
      <c r="S168" s="56">
        <v>23.5</v>
      </c>
      <c r="T168" s="56"/>
      <c r="U168" s="56">
        <v>23.5</v>
      </c>
    </row>
    <row r="169" spans="1:21" x14ac:dyDescent="0.2">
      <c r="A169" s="75" t="str">
        <f>INDEX('Scheme master'!D:D,MATCH(E169&amp;F169,'Scheme master'!H:H,0),0)</f>
        <v>LLIQDF</v>
      </c>
      <c r="B169" s="75" t="str">
        <f>A169&amp;VLOOKUP(E169&amp;F169,'Scheme master'!H:M,6,0)</f>
        <v>LLIQDFDDD</v>
      </c>
      <c r="C169" s="83">
        <f t="shared" si="4"/>
        <v>9.3200000000000005E-2</v>
      </c>
      <c r="D169" s="83">
        <f t="shared" si="5"/>
        <v>9.3200000000000005E-2</v>
      </c>
      <c r="E169" s="53" t="s">
        <v>612</v>
      </c>
      <c r="F169" s="53" t="s">
        <v>605</v>
      </c>
      <c r="G169" s="53" t="s">
        <v>507</v>
      </c>
      <c r="H169" s="53" t="s">
        <v>1642</v>
      </c>
      <c r="I169" s="54">
        <v>44332</v>
      </c>
      <c r="J169" s="54">
        <v>44332</v>
      </c>
      <c r="K169" s="53">
        <v>9.3200000000000005E-2</v>
      </c>
      <c r="L169" s="53">
        <v>9.3200000000000005E-2</v>
      </c>
      <c r="M169" s="55">
        <v>26.866</v>
      </c>
      <c r="N169" s="55"/>
      <c r="O169" s="55">
        <v>6.524</v>
      </c>
      <c r="P169" s="55">
        <v>36.183999999999997</v>
      </c>
      <c r="Q169" s="53">
        <v>2.5099999999999998</v>
      </c>
      <c r="R169" s="53"/>
      <c r="S169" s="56">
        <v>7340.25</v>
      </c>
      <c r="T169" s="56">
        <v>40727.46</v>
      </c>
      <c r="U169" s="56">
        <v>48070.22</v>
      </c>
    </row>
    <row r="170" spans="1:21" x14ac:dyDescent="0.2">
      <c r="A170" s="75" t="str">
        <f>INDEX('Scheme master'!D:D,MATCH(E170&amp;F170,'Scheme master'!H:H,0),0)</f>
        <v>LLIQDF</v>
      </c>
      <c r="B170" s="75" t="str">
        <f>A170&amp;VLOOKUP(E170&amp;F170,'Scheme master'!H:M,6,0)</f>
        <v>LLIQDFRDD</v>
      </c>
      <c r="C170" s="83">
        <f t="shared" si="4"/>
        <v>8.2000000000000003E-2</v>
      </c>
      <c r="D170" s="83">
        <f t="shared" si="5"/>
        <v>8.2000000000000003E-2</v>
      </c>
      <c r="E170" s="53" t="s">
        <v>612</v>
      </c>
      <c r="F170" s="53" t="s">
        <v>606</v>
      </c>
      <c r="G170" s="53" t="s">
        <v>507</v>
      </c>
      <c r="H170" s="53" t="s">
        <v>1647</v>
      </c>
      <c r="I170" s="54">
        <v>44307</v>
      </c>
      <c r="J170" s="54">
        <v>44307</v>
      </c>
      <c r="K170" s="53">
        <v>8.2000000000000003E-2</v>
      </c>
      <c r="L170" s="53">
        <v>8.2000000000000003E-2</v>
      </c>
      <c r="M170" s="55">
        <v>4603.79</v>
      </c>
      <c r="N170" s="55">
        <v>0.17199999999999999</v>
      </c>
      <c r="O170" s="55">
        <v>5.3410000000000002</v>
      </c>
      <c r="P170" s="55">
        <v>14.754</v>
      </c>
      <c r="Q170" s="53">
        <v>377.53</v>
      </c>
      <c r="R170" s="53">
        <v>0.01</v>
      </c>
      <c r="S170" s="56">
        <v>5942.66</v>
      </c>
      <c r="T170" s="56">
        <v>16391.669999999998</v>
      </c>
      <c r="U170" s="56">
        <v>22711.87</v>
      </c>
    </row>
    <row r="171" spans="1:21" x14ac:dyDescent="0.2">
      <c r="A171" s="75" t="str">
        <f>INDEX('Scheme master'!D:D,MATCH(E171&amp;F171,'Scheme master'!H:H,0),0)</f>
        <v>LLIQDF</v>
      </c>
      <c r="B171" s="75" t="str">
        <f>A171&amp;VLOOKUP(E171&amp;F171,'Scheme master'!H:M,6,0)</f>
        <v>LLIQDFDDD</v>
      </c>
      <c r="C171" s="83">
        <f t="shared" si="4"/>
        <v>8.7426439999999994E-2</v>
      </c>
      <c r="D171" s="83">
        <f t="shared" si="5"/>
        <v>8.7426439999999994E-2</v>
      </c>
      <c r="E171" s="53" t="s">
        <v>612</v>
      </c>
      <c r="F171" s="53" t="s">
        <v>605</v>
      </c>
      <c r="G171" s="53" t="s">
        <v>507</v>
      </c>
      <c r="H171" s="53" t="s">
        <v>1642</v>
      </c>
      <c r="I171" s="54">
        <v>44444</v>
      </c>
      <c r="J171" s="54">
        <v>44444</v>
      </c>
      <c r="K171" s="53">
        <v>8.7426439999999994E-2</v>
      </c>
      <c r="L171" s="53">
        <v>8.7426439999999994E-2</v>
      </c>
      <c r="M171" s="55">
        <v>38.103000000000002</v>
      </c>
      <c r="N171" s="55"/>
      <c r="O171" s="55">
        <v>5.1349999999999998</v>
      </c>
      <c r="P171" s="55">
        <v>36.127000000000002</v>
      </c>
      <c r="Q171" s="53">
        <v>3.35</v>
      </c>
      <c r="R171" s="53"/>
      <c r="S171" s="56">
        <v>5773.93</v>
      </c>
      <c r="T171" s="56">
        <v>40688.370000000003</v>
      </c>
      <c r="U171" s="56">
        <v>46465.65</v>
      </c>
    </row>
    <row r="172" spans="1:21" x14ac:dyDescent="0.2">
      <c r="A172" s="75" t="str">
        <f>INDEX('Scheme master'!D:D,MATCH(E172&amp;F172,'Scheme master'!H:H,0),0)</f>
        <v>LDSAPF</v>
      </c>
      <c r="B172" s="75" t="str">
        <f>A172&amp;VLOOKUP(E172&amp;F172,'Scheme master'!H:M,6,0)</f>
        <v>LDSAPFDDD</v>
      </c>
      <c r="C172" s="83">
        <f t="shared" si="4"/>
        <v>5.5321999999999999E-4</v>
      </c>
      <c r="D172" s="83">
        <f t="shared" si="5"/>
        <v>5.5321999999999999E-4</v>
      </c>
      <c r="E172" s="53" t="s">
        <v>616</v>
      </c>
      <c r="F172" s="53" t="s">
        <v>605</v>
      </c>
      <c r="G172" s="53" t="s">
        <v>225</v>
      </c>
      <c r="H172" s="53" t="s">
        <v>1643</v>
      </c>
      <c r="I172" s="54">
        <v>44369</v>
      </c>
      <c r="J172" s="54">
        <v>44369</v>
      </c>
      <c r="K172" s="53">
        <v>5.5321999999999999E-4</v>
      </c>
      <c r="L172" s="53">
        <v>5.5321999999999999E-4</v>
      </c>
      <c r="M172" s="55"/>
      <c r="N172" s="55"/>
      <c r="O172" s="55">
        <v>78.239000000000004</v>
      </c>
      <c r="P172" s="55">
        <v>34.087000000000003</v>
      </c>
      <c r="Q172" s="53"/>
      <c r="R172" s="53"/>
      <c r="S172" s="56">
        <v>866.19</v>
      </c>
      <c r="T172" s="56">
        <v>379.08</v>
      </c>
      <c r="U172" s="56">
        <v>1245.27</v>
      </c>
    </row>
    <row r="173" spans="1:21" x14ac:dyDescent="0.2">
      <c r="A173" s="75" t="str">
        <f>INDEX('Scheme master'!D:D,MATCH(E173&amp;F173,'Scheme master'!H:H,0),0)</f>
        <v>LDSAPF</v>
      </c>
      <c r="B173" s="75" t="str">
        <f>A173&amp;VLOOKUP(E173&amp;F173,'Scheme master'!H:M,6,0)</f>
        <v>LDSAPFDDD</v>
      </c>
      <c r="C173" s="83">
        <f t="shared" si="4"/>
        <v>7.6216999999999995E-4</v>
      </c>
      <c r="D173" s="83">
        <f t="shared" si="5"/>
        <v>7.6216999999999995E-4</v>
      </c>
      <c r="E173" s="53" t="s">
        <v>616</v>
      </c>
      <c r="F173" s="53" t="s">
        <v>605</v>
      </c>
      <c r="G173" s="53" t="s">
        <v>225</v>
      </c>
      <c r="H173" s="53" t="s">
        <v>1643</v>
      </c>
      <c r="I173" s="54">
        <v>44412</v>
      </c>
      <c r="J173" s="54">
        <v>44412</v>
      </c>
      <c r="K173" s="53">
        <v>7.6216999999999995E-4</v>
      </c>
      <c r="L173" s="53">
        <v>7.6216999999999995E-4</v>
      </c>
      <c r="M173" s="55"/>
      <c r="N173" s="55"/>
      <c r="O173" s="55">
        <v>105.31699999999999</v>
      </c>
      <c r="P173" s="55">
        <v>34.871000000000002</v>
      </c>
      <c r="Q173" s="53"/>
      <c r="R173" s="53"/>
      <c r="S173" s="56">
        <v>1164.6300000000001</v>
      </c>
      <c r="T173" s="56">
        <v>387.66</v>
      </c>
      <c r="U173" s="56">
        <v>1552.29</v>
      </c>
    </row>
    <row r="174" spans="1:21" x14ac:dyDescent="0.2">
      <c r="A174" s="75" t="str">
        <f>INDEX('Scheme master'!D:D,MATCH(E174&amp;F174,'Scheme master'!H:H,0),0)</f>
        <v>LLIQDF</v>
      </c>
      <c r="B174" s="75" t="str">
        <f>A174&amp;VLOOKUP(E174&amp;F174,'Scheme master'!H:M,6,0)</f>
        <v>LLIQDFRDD</v>
      </c>
      <c r="C174" s="83">
        <f t="shared" si="4"/>
        <v>9.7143839999999995E-2</v>
      </c>
      <c r="D174" s="83">
        <f t="shared" si="5"/>
        <v>9.7143839999999995E-2</v>
      </c>
      <c r="E174" s="53" t="s">
        <v>612</v>
      </c>
      <c r="F174" s="53" t="s">
        <v>606</v>
      </c>
      <c r="G174" s="53" t="s">
        <v>507</v>
      </c>
      <c r="H174" s="53" t="s">
        <v>1647</v>
      </c>
      <c r="I174" s="54">
        <v>44419</v>
      </c>
      <c r="J174" s="54">
        <v>44419</v>
      </c>
      <c r="K174" s="53">
        <v>9.7143839999999995E-2</v>
      </c>
      <c r="L174" s="53">
        <v>9.7143839999999995E-2</v>
      </c>
      <c r="M174" s="55">
        <v>4593.076</v>
      </c>
      <c r="N174" s="55">
        <v>0.17199999999999999</v>
      </c>
      <c r="O174" s="55">
        <v>6.09</v>
      </c>
      <c r="P174" s="55">
        <v>23.661999999999999</v>
      </c>
      <c r="Q174" s="53">
        <v>446.18</v>
      </c>
      <c r="R174" s="53">
        <v>0.02</v>
      </c>
      <c r="S174" s="56">
        <v>6780.62</v>
      </c>
      <c r="T174" s="56">
        <v>26287.27</v>
      </c>
      <c r="U174" s="56">
        <v>33514.089999999997</v>
      </c>
    </row>
    <row r="175" spans="1:21" x14ac:dyDescent="0.2">
      <c r="A175" s="75" t="str">
        <f>INDEX('Scheme master'!D:D,MATCH(E175&amp;F175,'Scheme master'!H:H,0),0)</f>
        <v>LLIQDF</v>
      </c>
      <c r="B175" s="75" t="str">
        <f>A175&amp;VLOOKUP(E175&amp;F175,'Scheme master'!H:M,6,0)</f>
        <v>LLIQDFDDD</v>
      </c>
      <c r="C175" s="83">
        <f t="shared" si="4"/>
        <v>9.6313999999999997E-2</v>
      </c>
      <c r="D175" s="83">
        <f t="shared" si="5"/>
        <v>9.6313999999999997E-2</v>
      </c>
      <c r="E175" s="53" t="s">
        <v>612</v>
      </c>
      <c r="F175" s="53" t="s">
        <v>605</v>
      </c>
      <c r="G175" s="53" t="s">
        <v>507</v>
      </c>
      <c r="H175" s="53" t="s">
        <v>1642</v>
      </c>
      <c r="I175" s="54">
        <v>44290</v>
      </c>
      <c r="J175" s="54">
        <v>44290</v>
      </c>
      <c r="K175" s="53">
        <v>9.6313999999999997E-2</v>
      </c>
      <c r="L175" s="53">
        <v>9.6313999999999997E-2</v>
      </c>
      <c r="M175" s="55">
        <v>20.114999999999998</v>
      </c>
      <c r="N175" s="55"/>
      <c r="O175" s="55">
        <v>6.85</v>
      </c>
      <c r="P175" s="55">
        <v>34.985999999999997</v>
      </c>
      <c r="Q175" s="53">
        <v>1.94</v>
      </c>
      <c r="R175" s="53"/>
      <c r="S175" s="56">
        <v>7689.96</v>
      </c>
      <c r="T175" s="56">
        <v>39286.22</v>
      </c>
      <c r="U175" s="56">
        <v>46978.12</v>
      </c>
    </row>
    <row r="176" spans="1:21" x14ac:dyDescent="0.2">
      <c r="A176" s="75" t="str">
        <f>INDEX('Scheme master'!D:D,MATCH(E176&amp;F176,'Scheme master'!H:H,0),0)</f>
        <v>LDSAPF</v>
      </c>
      <c r="B176" s="75" t="str">
        <f>A176&amp;VLOOKUP(E176&amp;F176,'Scheme master'!H:M,6,0)</f>
        <v>LDSAPFRDD</v>
      </c>
      <c r="C176" s="83">
        <f t="shared" si="4"/>
        <v>1.4E-3</v>
      </c>
      <c r="D176" s="83">
        <f t="shared" si="5"/>
        <v>1.4E-3</v>
      </c>
      <c r="E176" s="53" t="s">
        <v>616</v>
      </c>
      <c r="F176" s="53" t="s">
        <v>25</v>
      </c>
      <c r="G176" s="53" t="s">
        <v>225</v>
      </c>
      <c r="H176" s="53" t="s">
        <v>1645</v>
      </c>
      <c r="I176" s="54">
        <v>44365</v>
      </c>
      <c r="J176" s="54">
        <v>44365</v>
      </c>
      <c r="K176" s="53">
        <v>1.4E-3</v>
      </c>
      <c r="L176" s="53">
        <v>1.4E-3</v>
      </c>
      <c r="M176" s="55"/>
      <c r="N176" s="55"/>
      <c r="O176" s="55">
        <v>2671.3110000000001</v>
      </c>
      <c r="P176" s="55">
        <v>247.04499999999999</v>
      </c>
      <c r="Q176" s="53"/>
      <c r="R176" s="53"/>
      <c r="S176" s="56">
        <v>30867.07</v>
      </c>
      <c r="T176" s="56">
        <v>2859.21</v>
      </c>
      <c r="U176" s="56">
        <v>33726.28</v>
      </c>
    </row>
    <row r="177" spans="1:21" x14ac:dyDescent="0.2">
      <c r="A177" s="75" t="str">
        <f>INDEX('Scheme master'!D:D,MATCH(E177&amp;F177,'Scheme master'!H:H,0),0)</f>
        <v>LLIQDF</v>
      </c>
      <c r="B177" s="75" t="str">
        <f>A177&amp;VLOOKUP(E177&amp;F177,'Scheme master'!H:M,6,0)</f>
        <v>LLIQDFDDD</v>
      </c>
      <c r="C177" s="83">
        <f t="shared" si="4"/>
        <v>9.4097150000000004E-2</v>
      </c>
      <c r="D177" s="83">
        <f t="shared" si="5"/>
        <v>9.4097150000000004E-2</v>
      </c>
      <c r="E177" s="53" t="s">
        <v>612</v>
      </c>
      <c r="F177" s="53" t="s">
        <v>605</v>
      </c>
      <c r="G177" s="53" t="s">
        <v>507</v>
      </c>
      <c r="H177" s="53" t="s">
        <v>1642</v>
      </c>
      <c r="I177" s="54">
        <v>44402</v>
      </c>
      <c r="J177" s="54">
        <v>44402</v>
      </c>
      <c r="K177" s="53">
        <v>9.4097150000000004E-2</v>
      </c>
      <c r="L177" s="53">
        <v>9.4097150000000004E-2</v>
      </c>
      <c r="M177" s="55">
        <v>20.628</v>
      </c>
      <c r="N177" s="55"/>
      <c r="O177" s="55">
        <v>5.484</v>
      </c>
      <c r="P177" s="55">
        <v>38.579000000000001</v>
      </c>
      <c r="Q177" s="53">
        <v>1.94</v>
      </c>
      <c r="R177" s="53"/>
      <c r="S177" s="56">
        <v>6166.72</v>
      </c>
      <c r="T177" s="56">
        <v>43467.14</v>
      </c>
      <c r="U177" s="56">
        <v>49635.8</v>
      </c>
    </row>
    <row r="178" spans="1:21" x14ac:dyDescent="0.2">
      <c r="A178" s="75" t="str">
        <f>INDEX('Scheme master'!D:D,MATCH(E178&amp;F178,'Scheme master'!H:H,0),0)</f>
        <v>LLIQDF</v>
      </c>
      <c r="B178" s="75" t="str">
        <f>A178&amp;VLOOKUP(E178&amp;F178,'Scheme master'!H:M,6,0)</f>
        <v>LLIQDFRDD</v>
      </c>
      <c r="C178" s="83">
        <f t="shared" si="4"/>
        <v>8.0798980000000006E-2</v>
      </c>
      <c r="D178" s="83">
        <f t="shared" si="5"/>
        <v>8.0798980000000006E-2</v>
      </c>
      <c r="E178" s="53" t="s">
        <v>612</v>
      </c>
      <c r="F178" s="53" t="s">
        <v>606</v>
      </c>
      <c r="G178" s="53" t="s">
        <v>507</v>
      </c>
      <c r="H178" s="53" t="s">
        <v>1647</v>
      </c>
      <c r="I178" s="54">
        <v>44377</v>
      </c>
      <c r="J178" s="54">
        <v>44377</v>
      </c>
      <c r="K178" s="53">
        <v>8.0798980000000006E-2</v>
      </c>
      <c r="L178" s="53">
        <v>8.0798980000000006E-2</v>
      </c>
      <c r="M178" s="55">
        <v>4603.2330000000002</v>
      </c>
      <c r="N178" s="55">
        <v>0.17199999999999999</v>
      </c>
      <c r="O178" s="55">
        <v>5.2539999999999996</v>
      </c>
      <c r="P178" s="55">
        <v>27.584</v>
      </c>
      <c r="Q178" s="53">
        <v>371.95</v>
      </c>
      <c r="R178" s="53">
        <v>0.01</v>
      </c>
      <c r="S178" s="56">
        <v>5854.28</v>
      </c>
      <c r="T178" s="56">
        <v>30644.95</v>
      </c>
      <c r="U178" s="56">
        <v>36871.19</v>
      </c>
    </row>
    <row r="179" spans="1:21" x14ac:dyDescent="0.2">
      <c r="A179" s="75" t="str">
        <f>INDEX('Scheme master'!D:D,MATCH(E179&amp;F179,'Scheme master'!H:H,0),0)</f>
        <v>LDMIPF</v>
      </c>
      <c r="B179" s="75" t="str">
        <f>A179&amp;VLOOKUP(E179&amp;F179,'Scheme master'!H:M,6,0)</f>
        <v>LDMIPFRDQ</v>
      </c>
      <c r="C179" s="83">
        <f t="shared" si="4"/>
        <v>0.18</v>
      </c>
      <c r="D179" s="83">
        <f t="shared" si="5"/>
        <v>0.18</v>
      </c>
      <c r="E179" s="53" t="s">
        <v>615</v>
      </c>
      <c r="F179" s="53" t="s">
        <v>1724</v>
      </c>
      <c r="G179" s="53" t="s">
        <v>182</v>
      </c>
      <c r="H179" s="53" t="s">
        <v>1725</v>
      </c>
      <c r="I179" s="54">
        <v>44467</v>
      </c>
      <c r="J179" s="54">
        <v>44467</v>
      </c>
      <c r="K179" s="53">
        <v>0.18</v>
      </c>
      <c r="L179" s="53">
        <v>0.18</v>
      </c>
      <c r="M179" s="55">
        <v>871948.64800000004</v>
      </c>
      <c r="N179" s="55">
        <v>37231.870999999999</v>
      </c>
      <c r="O179" s="55">
        <v>1599.58</v>
      </c>
      <c r="P179" s="55">
        <v>3.1E-2</v>
      </c>
      <c r="Q179" s="53">
        <v>156950.70000000001</v>
      </c>
      <c r="R179" s="53">
        <v>6701.73</v>
      </c>
      <c r="S179" s="56">
        <v>21345.5</v>
      </c>
      <c r="T179" s="56">
        <v>0.38</v>
      </c>
      <c r="U179" s="56">
        <v>184998.31</v>
      </c>
    </row>
    <row r="180" spans="1:21" x14ac:dyDescent="0.2">
      <c r="A180" s="75" t="str">
        <f>INDEX('Scheme master'!D:D,MATCH(E180&amp;F180,'Scheme master'!H:H,0),0)</f>
        <v>LDSAPF</v>
      </c>
      <c r="B180" s="75" t="str">
        <f>A180&amp;VLOOKUP(E180&amp;F180,'Scheme master'!H:M,6,0)</f>
        <v>LDSAPFDDD</v>
      </c>
      <c r="C180" s="83">
        <f t="shared" si="4"/>
        <v>1.5E-3</v>
      </c>
      <c r="D180" s="83">
        <f t="shared" si="5"/>
        <v>1.5E-3</v>
      </c>
      <c r="E180" s="53" t="s">
        <v>616</v>
      </c>
      <c r="F180" s="53" t="s">
        <v>605</v>
      </c>
      <c r="G180" s="53" t="s">
        <v>225</v>
      </c>
      <c r="H180" s="53" t="s">
        <v>1643</v>
      </c>
      <c r="I180" s="54">
        <v>44341</v>
      </c>
      <c r="J180" s="54">
        <v>44341</v>
      </c>
      <c r="K180" s="53">
        <v>1.5E-3</v>
      </c>
      <c r="L180" s="53">
        <v>1.5E-3</v>
      </c>
      <c r="M180" s="55"/>
      <c r="N180" s="55"/>
      <c r="O180" s="55">
        <v>431.93400000000003</v>
      </c>
      <c r="P180" s="55">
        <v>92.212000000000003</v>
      </c>
      <c r="Q180" s="53"/>
      <c r="R180" s="53"/>
      <c r="S180" s="56">
        <v>4781.7700000000004</v>
      </c>
      <c r="T180" s="56">
        <v>1025.51</v>
      </c>
      <c r="U180" s="56">
        <v>5807.28</v>
      </c>
    </row>
    <row r="181" spans="1:21" x14ac:dyDescent="0.2">
      <c r="A181" s="75" t="str">
        <f>INDEX('Scheme master'!D:D,MATCH(E181&amp;F181,'Scheme master'!H:H,0),0)</f>
        <v>LLIQDF</v>
      </c>
      <c r="B181" s="75" t="str">
        <f>A181&amp;VLOOKUP(E181&amp;F181,'Scheme master'!H:M,6,0)</f>
        <v>LLIQDFRDD</v>
      </c>
      <c r="C181" s="83">
        <f t="shared" si="4"/>
        <v>8.4599999999999995E-2</v>
      </c>
      <c r="D181" s="83">
        <f t="shared" si="5"/>
        <v>8.4599999999999995E-2</v>
      </c>
      <c r="E181" s="53" t="s">
        <v>612</v>
      </c>
      <c r="F181" s="53" t="s">
        <v>606</v>
      </c>
      <c r="G181" s="53" t="s">
        <v>507</v>
      </c>
      <c r="H181" s="53" t="s">
        <v>1647</v>
      </c>
      <c r="I181" s="54">
        <v>44335</v>
      </c>
      <c r="J181" s="54">
        <v>44335</v>
      </c>
      <c r="K181" s="53">
        <v>8.4599999999999995E-2</v>
      </c>
      <c r="L181" s="53">
        <v>8.4599999999999995E-2</v>
      </c>
      <c r="M181" s="55">
        <v>4610.0339999999997</v>
      </c>
      <c r="N181" s="55">
        <v>0.17199999999999999</v>
      </c>
      <c r="O181" s="55">
        <v>5.5350000000000001</v>
      </c>
      <c r="P181" s="55">
        <v>22.608000000000001</v>
      </c>
      <c r="Q181" s="53">
        <v>390.01</v>
      </c>
      <c r="R181" s="53">
        <v>0.01</v>
      </c>
      <c r="S181" s="56">
        <v>6154.88</v>
      </c>
      <c r="T181" s="56">
        <v>25118.639999999999</v>
      </c>
      <c r="U181" s="56">
        <v>31663.54</v>
      </c>
    </row>
    <row r="182" spans="1:21" x14ac:dyDescent="0.2">
      <c r="A182" s="75" t="str">
        <f>INDEX('Scheme master'!D:D,MATCH(E182&amp;F182,'Scheme master'!H:H,0),0)</f>
        <v>LETAXP</v>
      </c>
      <c r="B182" s="75" t="str">
        <f>A182&amp;VLOOKUP(E182&amp;F182,'Scheme master'!H:M,6,0)</f>
        <v>LETAXPRD</v>
      </c>
      <c r="C182" s="83">
        <f t="shared" si="4"/>
        <v>0.25</v>
      </c>
      <c r="D182" s="83">
        <f t="shared" si="5"/>
        <v>0.25</v>
      </c>
      <c r="E182" s="53" t="s">
        <v>617</v>
      </c>
      <c r="F182" s="53" t="s">
        <v>606</v>
      </c>
      <c r="G182" s="53" t="s">
        <v>458</v>
      </c>
      <c r="H182" s="53" t="s">
        <v>1647</v>
      </c>
      <c r="I182" s="54">
        <v>44467</v>
      </c>
      <c r="J182" s="54">
        <v>44467</v>
      </c>
      <c r="K182" s="53">
        <v>0.25</v>
      </c>
      <c r="L182" s="53">
        <v>0.25</v>
      </c>
      <c r="M182" s="55">
        <v>13615010.130000001</v>
      </c>
      <c r="N182" s="55">
        <v>10478.915999999999</v>
      </c>
      <c r="O182" s="55"/>
      <c r="P182" s="55"/>
      <c r="Q182" s="53">
        <v>3403753.66</v>
      </c>
      <c r="R182" s="53">
        <v>2619.73</v>
      </c>
      <c r="S182" s="56"/>
      <c r="T182" s="56"/>
      <c r="U182" s="56">
        <v>3406373.39</v>
      </c>
    </row>
    <row r="183" spans="1:21" x14ac:dyDescent="0.2">
      <c r="A183" s="75" t="str">
        <f>INDEX('Scheme master'!D:D,MATCH(E183&amp;F183,'Scheme master'!H:H,0),0)</f>
        <v>LLIQDF</v>
      </c>
      <c r="B183" s="75" t="str">
        <f>A183&amp;VLOOKUP(E183&amp;F183,'Scheme master'!H:M,6,0)</f>
        <v>LLIQDFRDD</v>
      </c>
      <c r="C183" s="83">
        <f t="shared" si="4"/>
        <v>0.10014277000000001</v>
      </c>
      <c r="D183" s="83">
        <f t="shared" si="5"/>
        <v>0.10014277000000001</v>
      </c>
      <c r="E183" s="53" t="s">
        <v>612</v>
      </c>
      <c r="F183" s="53" t="s">
        <v>606</v>
      </c>
      <c r="G183" s="53" t="s">
        <v>507</v>
      </c>
      <c r="H183" s="53" t="s">
        <v>1647</v>
      </c>
      <c r="I183" s="54">
        <v>44390</v>
      </c>
      <c r="J183" s="54">
        <v>44390</v>
      </c>
      <c r="K183" s="53">
        <v>0.10014277000000001</v>
      </c>
      <c r="L183" s="53">
        <v>0.10014277000000001</v>
      </c>
      <c r="M183" s="55">
        <v>4591.9539999999997</v>
      </c>
      <c r="N183" s="55">
        <v>0.17199999999999999</v>
      </c>
      <c r="O183" s="55">
        <v>6.4009999999999998</v>
      </c>
      <c r="P183" s="55">
        <v>38.728999999999999</v>
      </c>
      <c r="Q183" s="53">
        <v>459.84</v>
      </c>
      <c r="R183" s="53">
        <v>0.02</v>
      </c>
      <c r="S183" s="56">
        <v>7131.68</v>
      </c>
      <c r="T183" s="56">
        <v>43030.31</v>
      </c>
      <c r="U183" s="56">
        <v>50621.85</v>
      </c>
    </row>
    <row r="184" spans="1:21" x14ac:dyDescent="0.2">
      <c r="A184" s="75" t="str">
        <f>INDEX('Scheme master'!D:D,MATCH(E184&amp;F184,'Scheme master'!H:H,0),0)</f>
        <v>LDSAPF</v>
      </c>
      <c r="B184" s="75" t="str">
        <f>A184&amp;VLOOKUP(E184&amp;F184,'Scheme master'!H:M,6,0)</f>
        <v>LDSAPFDDD</v>
      </c>
      <c r="C184" s="83">
        <f t="shared" si="4"/>
        <v>3.9502E-4</v>
      </c>
      <c r="D184" s="83">
        <f t="shared" si="5"/>
        <v>3.9502E-4</v>
      </c>
      <c r="E184" s="53" t="s">
        <v>616</v>
      </c>
      <c r="F184" s="53" t="s">
        <v>605</v>
      </c>
      <c r="G184" s="53" t="s">
        <v>225</v>
      </c>
      <c r="H184" s="53" t="s">
        <v>1643</v>
      </c>
      <c r="I184" s="54">
        <v>44383</v>
      </c>
      <c r="J184" s="54">
        <v>44383</v>
      </c>
      <c r="K184" s="53">
        <v>3.9502E-4</v>
      </c>
      <c r="L184" s="53">
        <v>3.9502E-4</v>
      </c>
      <c r="M184" s="55"/>
      <c r="N184" s="55"/>
      <c r="O184" s="55">
        <v>55.597000000000001</v>
      </c>
      <c r="P184" s="55">
        <v>24.364000000000001</v>
      </c>
      <c r="Q184" s="53"/>
      <c r="R184" s="53"/>
      <c r="S184" s="56">
        <v>615.77</v>
      </c>
      <c r="T184" s="56">
        <v>270.98</v>
      </c>
      <c r="U184" s="56">
        <v>886.75</v>
      </c>
    </row>
    <row r="185" spans="1:21" x14ac:dyDescent="0.2">
      <c r="A185" s="75" t="str">
        <f>INDEX('Scheme master'!D:D,MATCH(E185&amp;F185,'Scheme master'!H:H,0),0)</f>
        <v>LLIQDF</v>
      </c>
      <c r="B185" s="75" t="str">
        <f>A185&amp;VLOOKUP(E185&amp;F185,'Scheme master'!H:M,6,0)</f>
        <v>LLIQDFDDD</v>
      </c>
      <c r="C185" s="83">
        <f t="shared" si="4"/>
        <v>9.4700000000000006E-2</v>
      </c>
      <c r="D185" s="83">
        <f t="shared" si="5"/>
        <v>9.4700000000000006E-2</v>
      </c>
      <c r="E185" s="53" t="s">
        <v>612</v>
      </c>
      <c r="F185" s="53" t="s">
        <v>605</v>
      </c>
      <c r="G185" s="53" t="s">
        <v>507</v>
      </c>
      <c r="H185" s="53" t="s">
        <v>1642</v>
      </c>
      <c r="I185" s="54">
        <v>44360</v>
      </c>
      <c r="J185" s="54">
        <v>44360</v>
      </c>
      <c r="K185" s="53">
        <v>9.4700000000000006E-2</v>
      </c>
      <c r="L185" s="53">
        <v>9.4700000000000006E-2</v>
      </c>
      <c r="M185" s="55">
        <v>22.462</v>
      </c>
      <c r="N185" s="55"/>
      <c r="O185" s="55">
        <v>6.7370000000000001</v>
      </c>
      <c r="P185" s="55">
        <v>37.037999999999997</v>
      </c>
      <c r="Q185" s="53">
        <v>2.14</v>
      </c>
      <c r="R185" s="53"/>
      <c r="S185" s="56">
        <v>7566.7</v>
      </c>
      <c r="T185" s="56">
        <v>41690.29</v>
      </c>
      <c r="U185" s="56">
        <v>49259.13</v>
      </c>
    </row>
    <row r="186" spans="1:21" x14ac:dyDescent="0.2">
      <c r="A186" s="75" t="str">
        <f>INDEX('Scheme master'!D:D,MATCH(E186&amp;F186,'Scheme master'!H:H,0),0)</f>
        <v>LDSAPF</v>
      </c>
      <c r="B186" s="75" t="str">
        <f>A186&amp;VLOOKUP(E186&amp;F186,'Scheme master'!H:M,6,0)</f>
        <v>LDSAPFRDD</v>
      </c>
      <c r="C186" s="83">
        <f t="shared" si="4"/>
        <v>1.2199999999999999E-3</v>
      </c>
      <c r="D186" s="83">
        <f t="shared" si="5"/>
        <v>1.2199999999999999E-3</v>
      </c>
      <c r="E186" s="53" t="s">
        <v>616</v>
      </c>
      <c r="F186" s="53" t="s">
        <v>25</v>
      </c>
      <c r="G186" s="53" t="s">
        <v>225</v>
      </c>
      <c r="H186" s="53" t="s">
        <v>1645</v>
      </c>
      <c r="I186" s="54">
        <v>44323</v>
      </c>
      <c r="J186" s="54">
        <v>44323</v>
      </c>
      <c r="K186" s="53">
        <v>1.2199999999999999E-3</v>
      </c>
      <c r="L186" s="53">
        <v>1.2199999999999999E-3</v>
      </c>
      <c r="M186" s="55"/>
      <c r="N186" s="55"/>
      <c r="O186" s="55">
        <v>2324.4609999999998</v>
      </c>
      <c r="P186" s="55">
        <v>215.93799999999999</v>
      </c>
      <c r="Q186" s="53"/>
      <c r="R186" s="53"/>
      <c r="S186" s="56">
        <v>26914.82</v>
      </c>
      <c r="T186" s="56">
        <v>2481.27</v>
      </c>
      <c r="U186" s="56">
        <v>29396.09</v>
      </c>
    </row>
    <row r="187" spans="1:21" x14ac:dyDescent="0.2">
      <c r="A187" s="75" t="str">
        <f>INDEX('Scheme master'!D:D,MATCH(E187&amp;F187,'Scheme master'!H:H,0),0)</f>
        <v>LDSAPF</v>
      </c>
      <c r="B187" s="75" t="str">
        <f>A187&amp;VLOOKUP(E187&amp;F187,'Scheme master'!H:M,6,0)</f>
        <v>LDSAPFRDD</v>
      </c>
      <c r="C187" s="83">
        <f t="shared" si="4"/>
        <v>1.0835599999999999E-3</v>
      </c>
      <c r="D187" s="83">
        <f t="shared" si="5"/>
        <v>1.0835599999999999E-3</v>
      </c>
      <c r="E187" s="53" t="s">
        <v>616</v>
      </c>
      <c r="F187" s="53" t="s">
        <v>25</v>
      </c>
      <c r="G187" s="53" t="s">
        <v>225</v>
      </c>
      <c r="H187" s="53" t="s">
        <v>1645</v>
      </c>
      <c r="I187" s="54">
        <v>44434</v>
      </c>
      <c r="J187" s="54">
        <v>44434</v>
      </c>
      <c r="K187" s="53">
        <v>1.0835599999999999E-3</v>
      </c>
      <c r="L187" s="53">
        <v>1.0835599999999999E-3</v>
      </c>
      <c r="M187" s="55"/>
      <c r="N187" s="55"/>
      <c r="O187" s="55">
        <v>2054.4859999999999</v>
      </c>
      <c r="P187" s="55">
        <v>192.57300000000001</v>
      </c>
      <c r="Q187" s="53"/>
      <c r="R187" s="53"/>
      <c r="S187" s="56">
        <v>23901.279999999999</v>
      </c>
      <c r="T187" s="56">
        <v>2228.46</v>
      </c>
      <c r="U187" s="56">
        <v>26129.74</v>
      </c>
    </row>
    <row r="188" spans="1:21" x14ac:dyDescent="0.2">
      <c r="A188" s="75" t="str">
        <f>INDEX('Scheme master'!D:D,MATCH(E188&amp;F188,'Scheme master'!H:H,0),0)</f>
        <v>LLIQDF</v>
      </c>
      <c r="B188" s="75" t="str">
        <f>A188&amp;VLOOKUP(E188&amp;F188,'Scheme master'!H:M,6,0)</f>
        <v>LLIQDFDDD</v>
      </c>
      <c r="C188" s="83">
        <f t="shared" si="4"/>
        <v>8.9370950000000005E-2</v>
      </c>
      <c r="D188" s="83">
        <f t="shared" si="5"/>
        <v>8.9370950000000005E-2</v>
      </c>
      <c r="E188" s="53" t="s">
        <v>612</v>
      </c>
      <c r="F188" s="53" t="s">
        <v>605</v>
      </c>
      <c r="G188" s="53" t="s">
        <v>507</v>
      </c>
      <c r="H188" s="53" t="s">
        <v>1642</v>
      </c>
      <c r="I188" s="54">
        <v>44458</v>
      </c>
      <c r="J188" s="54">
        <v>44458</v>
      </c>
      <c r="K188" s="53">
        <v>8.9370950000000005E-2</v>
      </c>
      <c r="L188" s="53">
        <v>8.9370950000000005E-2</v>
      </c>
      <c r="M188" s="55">
        <v>33.164000000000001</v>
      </c>
      <c r="N188" s="55"/>
      <c r="O188" s="55">
        <v>5.19</v>
      </c>
      <c r="P188" s="55">
        <v>43.021000000000001</v>
      </c>
      <c r="Q188" s="53">
        <v>2.98</v>
      </c>
      <c r="R188" s="53"/>
      <c r="S188" s="56">
        <v>5842.72</v>
      </c>
      <c r="T188" s="56">
        <v>48450.3</v>
      </c>
      <c r="U188" s="56">
        <v>54296</v>
      </c>
    </row>
    <row r="189" spans="1:21" x14ac:dyDescent="0.2">
      <c r="A189" s="75" t="str">
        <f>INDEX('Scheme master'!D:D,MATCH(E189&amp;F189,'Scheme master'!H:H,0),0)</f>
        <v>LDUSTF</v>
      </c>
      <c r="B189" s="75" t="str">
        <f>A189&amp;VLOOKUP(E189&amp;F189,'Scheme master'!H:M,6,0)</f>
        <v>LDUSTFRDW</v>
      </c>
      <c r="C189" s="83">
        <f t="shared" si="4"/>
        <v>1.1499999999999999</v>
      </c>
      <c r="D189" s="83">
        <f t="shared" si="5"/>
        <v>1.1499999999999999</v>
      </c>
      <c r="E189" s="53" t="s">
        <v>1016</v>
      </c>
      <c r="F189" s="53" t="s">
        <v>40</v>
      </c>
      <c r="G189" s="53" t="s">
        <v>997</v>
      </c>
      <c r="H189" s="53" t="s">
        <v>1644</v>
      </c>
      <c r="I189" s="54">
        <v>44355</v>
      </c>
      <c r="J189" s="54">
        <v>44355</v>
      </c>
      <c r="K189" s="53">
        <v>1.1499999999999999</v>
      </c>
      <c r="L189" s="53">
        <v>1.1499999999999999</v>
      </c>
      <c r="M189" s="55"/>
      <c r="N189" s="55"/>
      <c r="O189" s="55">
        <v>2.3E-2</v>
      </c>
      <c r="P189" s="55"/>
      <c r="Q189" s="53"/>
      <c r="R189" s="53"/>
      <c r="S189" s="56">
        <v>23.45</v>
      </c>
      <c r="T189" s="56"/>
      <c r="U189" s="56">
        <v>23.45</v>
      </c>
    </row>
    <row r="190" spans="1:21" x14ac:dyDescent="0.2">
      <c r="A190" s="75" t="str">
        <f>INDEX('Scheme master'!D:D,MATCH(E190&amp;F190,'Scheme master'!H:H,0),0)</f>
        <v>LLIQDF</v>
      </c>
      <c r="B190" s="75" t="str">
        <f>A190&amp;VLOOKUP(E190&amp;F190,'Scheme master'!H:M,6,0)</f>
        <v>LLIQDFDDD</v>
      </c>
      <c r="C190" s="83">
        <f t="shared" si="4"/>
        <v>9.6969719999999995E-2</v>
      </c>
      <c r="D190" s="83">
        <f t="shared" si="5"/>
        <v>9.6969719999999995E-2</v>
      </c>
      <c r="E190" s="53" t="s">
        <v>612</v>
      </c>
      <c r="F190" s="53" t="s">
        <v>605</v>
      </c>
      <c r="G190" s="53" t="s">
        <v>507</v>
      </c>
      <c r="H190" s="53" t="s">
        <v>1642</v>
      </c>
      <c r="I190" s="54">
        <v>44415</v>
      </c>
      <c r="J190" s="54">
        <v>44415</v>
      </c>
      <c r="K190" s="53">
        <v>9.6969719999999995E-2</v>
      </c>
      <c r="L190" s="53">
        <v>9.6969719999999995E-2</v>
      </c>
      <c r="M190" s="55">
        <v>25.565999999999999</v>
      </c>
      <c r="N190" s="55"/>
      <c r="O190" s="55">
        <v>5.673</v>
      </c>
      <c r="P190" s="55">
        <v>39.901000000000003</v>
      </c>
      <c r="Q190" s="53">
        <v>2.4700000000000002</v>
      </c>
      <c r="R190" s="53"/>
      <c r="S190" s="56">
        <v>6382.08</v>
      </c>
      <c r="T190" s="56">
        <v>44906.080000000002</v>
      </c>
      <c r="U190" s="56">
        <v>51290.63</v>
      </c>
    </row>
    <row r="191" spans="1:21" x14ac:dyDescent="0.2">
      <c r="A191" s="75" t="str">
        <f>INDEX('Scheme master'!D:D,MATCH(E191&amp;F191,'Scheme master'!H:H,0),0)</f>
        <v>LDINPF</v>
      </c>
      <c r="B191" s="75" t="str">
        <f>A191&amp;VLOOKUP(E191&amp;F191,'Scheme master'!H:M,6,0)</f>
        <v>LDINPFRDM</v>
      </c>
      <c r="C191" s="83">
        <f t="shared" si="4"/>
        <v>0.06</v>
      </c>
      <c r="D191" s="83">
        <f t="shared" si="5"/>
        <v>0.06</v>
      </c>
      <c r="E191" s="53" t="s">
        <v>613</v>
      </c>
      <c r="F191" s="53" t="s">
        <v>608</v>
      </c>
      <c r="G191" s="53" t="s">
        <v>614</v>
      </c>
      <c r="H191" s="53" t="s">
        <v>1649</v>
      </c>
      <c r="I191" s="54">
        <v>44466</v>
      </c>
      <c r="J191" s="54">
        <v>44466</v>
      </c>
      <c r="K191" s="53">
        <v>0.06</v>
      </c>
      <c r="L191" s="53">
        <v>0.06</v>
      </c>
      <c r="M191" s="55">
        <v>1190249.3289999999</v>
      </c>
      <c r="N191" s="55"/>
      <c r="O191" s="55">
        <v>1725.6859999999999</v>
      </c>
      <c r="P191" s="55">
        <v>3.8220000000000001</v>
      </c>
      <c r="Q191" s="53">
        <v>71414.94</v>
      </c>
      <c r="R191" s="53"/>
      <c r="S191" s="56">
        <v>19845.900000000001</v>
      </c>
      <c r="T191" s="56">
        <v>40.380000000000003</v>
      </c>
      <c r="U191" s="56">
        <v>91301.22</v>
      </c>
    </row>
    <row r="192" spans="1:21" x14ac:dyDescent="0.2">
      <c r="A192" s="75" t="str">
        <f>INDEX('Scheme master'!D:D,MATCH(E192&amp;F192,'Scheme master'!H:H,0),0)</f>
        <v>LDSAPF</v>
      </c>
      <c r="B192" s="75" t="str">
        <f>A192&amp;VLOOKUP(E192&amp;F192,'Scheme master'!H:M,6,0)</f>
        <v>LDSAPFRDD</v>
      </c>
      <c r="C192" s="83">
        <f t="shared" si="4"/>
        <v>1.2676300000000001E-3</v>
      </c>
      <c r="D192" s="83">
        <f t="shared" si="5"/>
        <v>1.2676300000000001E-3</v>
      </c>
      <c r="E192" s="53" t="s">
        <v>616</v>
      </c>
      <c r="F192" s="53" t="s">
        <v>25</v>
      </c>
      <c r="G192" s="53" t="s">
        <v>225</v>
      </c>
      <c r="H192" s="53" t="s">
        <v>1645</v>
      </c>
      <c r="I192" s="54">
        <v>44421</v>
      </c>
      <c r="J192" s="54">
        <v>44421</v>
      </c>
      <c r="K192" s="53">
        <v>1.2676300000000001E-3</v>
      </c>
      <c r="L192" s="53">
        <v>1.2676300000000001E-3</v>
      </c>
      <c r="M192" s="55"/>
      <c r="N192" s="55"/>
      <c r="O192" s="55">
        <v>2409.1260000000002</v>
      </c>
      <c r="P192" s="55">
        <v>224.959</v>
      </c>
      <c r="Q192" s="53"/>
      <c r="R192" s="53"/>
      <c r="S192" s="56">
        <v>27931.78</v>
      </c>
      <c r="T192" s="56">
        <v>2603.46</v>
      </c>
      <c r="U192" s="56">
        <v>30535.24</v>
      </c>
    </row>
    <row r="193" spans="1:21" x14ac:dyDescent="0.2">
      <c r="A193" s="75" t="str">
        <f>INDEX('Scheme master'!D:D,MATCH(E193&amp;F193,'Scheme master'!H:H,0),0)</f>
        <v>LDONTF</v>
      </c>
      <c r="B193" s="75" t="str">
        <f>A193&amp;VLOOKUP(E193&amp;F193,'Scheme master'!H:M,6,0)</f>
        <v>LDONTFDDW</v>
      </c>
      <c r="C193" s="83">
        <f t="shared" si="4"/>
        <v>0.61004444999999996</v>
      </c>
      <c r="D193" s="83">
        <f t="shared" si="5"/>
        <v>0.61004444999999996</v>
      </c>
      <c r="E193" s="53" t="s">
        <v>1015</v>
      </c>
      <c r="F193" s="53" t="s">
        <v>609</v>
      </c>
      <c r="G193" s="53" t="s">
        <v>996</v>
      </c>
      <c r="H193" s="53" t="s">
        <v>1646</v>
      </c>
      <c r="I193" s="54">
        <v>44404</v>
      </c>
      <c r="J193" s="54">
        <v>44404</v>
      </c>
      <c r="K193" s="53">
        <v>0.61004444999999996</v>
      </c>
      <c r="L193" s="53">
        <v>0.61004444999999996</v>
      </c>
      <c r="M193" s="55"/>
      <c r="N193" s="55"/>
      <c r="O193" s="55">
        <v>6.2E-2</v>
      </c>
      <c r="P193" s="55"/>
      <c r="Q193" s="53"/>
      <c r="R193" s="53"/>
      <c r="S193" s="56">
        <v>61.67</v>
      </c>
      <c r="T193" s="56"/>
      <c r="U193" s="56">
        <v>61.67</v>
      </c>
    </row>
    <row r="194" spans="1:21" x14ac:dyDescent="0.2">
      <c r="A194" s="75" t="str">
        <f>INDEX('Scheme master'!D:D,MATCH(E194&amp;F194,'Scheme master'!H:H,0),0)</f>
        <v>LLIQDF</v>
      </c>
      <c r="B194" s="75" t="str">
        <f>A194&amp;VLOOKUP(E194&amp;F194,'Scheme master'!H:M,6,0)</f>
        <v>LLIQDFRDD</v>
      </c>
      <c r="C194" s="83">
        <f t="shared" si="4"/>
        <v>9.7569699999999995E-2</v>
      </c>
      <c r="D194" s="83">
        <f t="shared" si="5"/>
        <v>9.7569699999999995E-2</v>
      </c>
      <c r="E194" s="53" t="s">
        <v>612</v>
      </c>
      <c r="F194" s="53" t="s">
        <v>606</v>
      </c>
      <c r="G194" s="53" t="s">
        <v>507</v>
      </c>
      <c r="H194" s="53" t="s">
        <v>1647</v>
      </c>
      <c r="I194" s="54">
        <v>44376</v>
      </c>
      <c r="J194" s="54">
        <v>44376</v>
      </c>
      <c r="K194" s="53">
        <v>9.7569699999999995E-2</v>
      </c>
      <c r="L194" s="53">
        <v>9.7569699999999995E-2</v>
      </c>
      <c r="M194" s="55">
        <v>4591.9489999999996</v>
      </c>
      <c r="N194" s="55">
        <v>0.17199999999999999</v>
      </c>
      <c r="O194" s="55">
        <v>6.3449999999999998</v>
      </c>
      <c r="P194" s="55">
        <v>33.305999999999997</v>
      </c>
      <c r="Q194" s="53">
        <v>448.03</v>
      </c>
      <c r="R194" s="53">
        <v>0.02</v>
      </c>
      <c r="S194" s="56">
        <v>7070.37</v>
      </c>
      <c r="T194" s="56">
        <v>37002.370000000003</v>
      </c>
      <c r="U194" s="56">
        <v>44520.79</v>
      </c>
    </row>
    <row r="195" spans="1:21" x14ac:dyDescent="0.2">
      <c r="A195" s="75" t="str">
        <f>INDEX('Scheme master'!D:D,MATCH(E195&amp;F195,'Scheme master'!H:H,0),0)</f>
        <v>LLIQDF</v>
      </c>
      <c r="B195" s="75" t="str">
        <f>A195&amp;VLOOKUP(E195&amp;F195,'Scheme master'!H:M,6,0)</f>
        <v>LLIQDFDDD</v>
      </c>
      <c r="C195" s="83">
        <f t="shared" si="4"/>
        <v>9.4102130000000006E-2</v>
      </c>
      <c r="D195" s="83">
        <f t="shared" si="5"/>
        <v>9.4102130000000006E-2</v>
      </c>
      <c r="E195" s="53" t="s">
        <v>612</v>
      </c>
      <c r="F195" s="53" t="s">
        <v>605</v>
      </c>
      <c r="G195" s="53" t="s">
        <v>507</v>
      </c>
      <c r="H195" s="53" t="s">
        <v>1642</v>
      </c>
      <c r="I195" s="54">
        <v>44401</v>
      </c>
      <c r="J195" s="54">
        <v>44401</v>
      </c>
      <c r="K195" s="53">
        <v>9.4102130000000006E-2</v>
      </c>
      <c r="L195" s="53">
        <v>9.4102130000000006E-2</v>
      </c>
      <c r="M195" s="55">
        <v>20.628</v>
      </c>
      <c r="N195" s="55"/>
      <c r="O195" s="55">
        <v>5.484</v>
      </c>
      <c r="P195" s="55">
        <v>38.576999999999998</v>
      </c>
      <c r="Q195" s="53">
        <v>1.94</v>
      </c>
      <c r="R195" s="53"/>
      <c r="S195" s="56">
        <v>6166.57</v>
      </c>
      <c r="T195" s="56">
        <v>43465.8</v>
      </c>
      <c r="U195" s="56">
        <v>49634.31</v>
      </c>
    </row>
    <row r="196" spans="1:21" x14ac:dyDescent="0.2">
      <c r="A196" s="75" t="str">
        <f>INDEX('Scheme master'!D:D,MATCH(E196&amp;F196,'Scheme master'!H:H,0),0)</f>
        <v>LLIQDF</v>
      </c>
      <c r="B196" s="75" t="str">
        <f>A196&amp;VLOOKUP(E196&amp;F196,'Scheme master'!H:M,6,0)</f>
        <v>LLIQDFRDD</v>
      </c>
      <c r="C196" s="83">
        <f t="shared" si="4"/>
        <v>9.3200000000000005E-2</v>
      </c>
      <c r="D196" s="83">
        <f t="shared" si="5"/>
        <v>9.3200000000000005E-2</v>
      </c>
      <c r="E196" s="53" t="s">
        <v>612</v>
      </c>
      <c r="F196" s="53" t="s">
        <v>606</v>
      </c>
      <c r="G196" s="53" t="s">
        <v>507</v>
      </c>
      <c r="H196" s="53" t="s">
        <v>1647</v>
      </c>
      <c r="I196" s="54">
        <v>44349</v>
      </c>
      <c r="J196" s="54">
        <v>44349</v>
      </c>
      <c r="K196" s="53">
        <v>9.3200000000000005E-2</v>
      </c>
      <c r="L196" s="53">
        <v>9.3200000000000005E-2</v>
      </c>
      <c r="M196" s="55">
        <v>4594.21</v>
      </c>
      <c r="N196" s="55">
        <v>0.17199999999999999</v>
      </c>
      <c r="O196" s="55">
        <v>6.1070000000000002</v>
      </c>
      <c r="P196" s="55">
        <v>19.896000000000001</v>
      </c>
      <c r="Q196" s="53">
        <v>428.18</v>
      </c>
      <c r="R196" s="53">
        <v>0.02</v>
      </c>
      <c r="S196" s="56">
        <v>6790.29</v>
      </c>
      <c r="T196" s="56">
        <v>22104.17</v>
      </c>
      <c r="U196" s="56">
        <v>29322.66</v>
      </c>
    </row>
    <row r="197" spans="1:21" x14ac:dyDescent="0.2">
      <c r="A197" s="75" t="str">
        <f>INDEX('Scheme master'!D:D,MATCH(E197&amp;F197,'Scheme master'!H:H,0),0)</f>
        <v>LDSAPF</v>
      </c>
      <c r="B197" s="75" t="str">
        <f>A197&amp;VLOOKUP(E197&amp;F197,'Scheme master'!H:M,6,0)</f>
        <v>LDSAPFDDD</v>
      </c>
      <c r="C197" s="83">
        <f t="shared" si="4"/>
        <v>8.9999999999999998E-4</v>
      </c>
      <c r="D197" s="83">
        <f t="shared" si="5"/>
        <v>8.9999999999999998E-4</v>
      </c>
      <c r="E197" s="53" t="s">
        <v>616</v>
      </c>
      <c r="F197" s="53" t="s">
        <v>605</v>
      </c>
      <c r="G197" s="53" t="s">
        <v>225</v>
      </c>
      <c r="H197" s="53" t="s">
        <v>1643</v>
      </c>
      <c r="I197" s="54">
        <v>44327</v>
      </c>
      <c r="J197" s="54">
        <v>44327</v>
      </c>
      <c r="K197" s="53">
        <v>8.9999999999999998E-4</v>
      </c>
      <c r="L197" s="53">
        <v>8.9999999999999998E-4</v>
      </c>
      <c r="M197" s="55"/>
      <c r="N197" s="55"/>
      <c r="O197" s="55">
        <v>333.00599999999997</v>
      </c>
      <c r="P197" s="55">
        <v>55.252000000000002</v>
      </c>
      <c r="Q197" s="53"/>
      <c r="R197" s="53"/>
      <c r="S197" s="56">
        <v>3698.06</v>
      </c>
      <c r="T197" s="56">
        <v>614.48</v>
      </c>
      <c r="U197" s="56">
        <v>4312.54</v>
      </c>
    </row>
    <row r="198" spans="1:21" x14ac:dyDescent="0.2">
      <c r="A198" s="75" t="str">
        <f>INDEX('Scheme master'!D:D,MATCH(E198&amp;F198,'Scheme master'!H:H,0),0)</f>
        <v>LDSAPF</v>
      </c>
      <c r="B198" s="75" t="str">
        <f>A198&amp;VLOOKUP(E198&amp;F198,'Scheme master'!H:M,6,0)</f>
        <v>LDSAPFDDD</v>
      </c>
      <c r="C198" s="83">
        <f t="shared" si="4"/>
        <v>1.31539E-3</v>
      </c>
      <c r="D198" s="83">
        <f t="shared" si="5"/>
        <v>1.31539E-3</v>
      </c>
      <c r="E198" s="53" t="s">
        <v>616</v>
      </c>
      <c r="F198" s="53" t="s">
        <v>605</v>
      </c>
      <c r="G198" s="53" t="s">
        <v>225</v>
      </c>
      <c r="H198" s="53" t="s">
        <v>1643</v>
      </c>
      <c r="I198" s="54">
        <v>44370</v>
      </c>
      <c r="J198" s="54">
        <v>44370</v>
      </c>
      <c r="K198" s="53">
        <v>1.31539E-3</v>
      </c>
      <c r="L198" s="53">
        <v>1.31539E-3</v>
      </c>
      <c r="M198" s="55"/>
      <c r="N198" s="55"/>
      <c r="O198" s="55">
        <v>186.09800000000001</v>
      </c>
      <c r="P198" s="55">
        <v>81.048000000000002</v>
      </c>
      <c r="Q198" s="53"/>
      <c r="R198" s="53"/>
      <c r="S198" s="56">
        <v>2060.3200000000002</v>
      </c>
      <c r="T198" s="56">
        <v>901.38</v>
      </c>
      <c r="U198" s="56">
        <v>2961.7</v>
      </c>
    </row>
    <row r="199" spans="1:21" x14ac:dyDescent="0.2">
      <c r="A199" s="75" t="str">
        <f>INDEX('Scheme master'!D:D,MATCH(E199&amp;F199,'Scheme master'!H:H,0),0)</f>
        <v>LLIQDF</v>
      </c>
      <c r="B199" s="75" t="str">
        <f>A199&amp;VLOOKUP(E199&amp;F199,'Scheme master'!H:M,6,0)</f>
        <v>LLIQDFRDD</v>
      </c>
      <c r="C199" s="83">
        <f t="shared" ref="C199:C262" si="6">K199</f>
        <v>0.11</v>
      </c>
      <c r="D199" s="83">
        <f t="shared" ref="D199:D262" si="7">L199</f>
        <v>0.11</v>
      </c>
      <c r="E199" s="53" t="s">
        <v>612</v>
      </c>
      <c r="F199" s="53" t="s">
        <v>606</v>
      </c>
      <c r="G199" s="53" t="s">
        <v>507</v>
      </c>
      <c r="H199" s="53" t="s">
        <v>1647</v>
      </c>
      <c r="I199" s="54">
        <v>44306</v>
      </c>
      <c r="J199" s="54">
        <v>44306</v>
      </c>
      <c r="K199" s="53">
        <v>0.11</v>
      </c>
      <c r="L199" s="53">
        <v>0.11</v>
      </c>
      <c r="M199" s="55">
        <v>4563.1350000000002</v>
      </c>
      <c r="N199" s="55">
        <v>0.17199999999999999</v>
      </c>
      <c r="O199" s="55">
        <v>7.1719999999999997</v>
      </c>
      <c r="P199" s="55">
        <v>19.79</v>
      </c>
      <c r="Q199" s="53">
        <v>501.94</v>
      </c>
      <c r="R199" s="53">
        <v>0.02</v>
      </c>
      <c r="S199" s="56">
        <v>7978.38</v>
      </c>
      <c r="T199" s="56">
        <v>21987.200000000001</v>
      </c>
      <c r="U199" s="56">
        <v>30467.54</v>
      </c>
    </row>
    <row r="200" spans="1:21" x14ac:dyDescent="0.2">
      <c r="A200" s="75" t="str">
        <f>INDEX('Scheme master'!D:D,MATCH(E200&amp;F200,'Scheme master'!H:H,0),0)</f>
        <v>LLIQDF</v>
      </c>
      <c r="B200" s="75" t="str">
        <f>A200&amp;VLOOKUP(E200&amp;F200,'Scheme master'!H:M,6,0)</f>
        <v>LLIQDFDDD</v>
      </c>
      <c r="C200" s="83">
        <f t="shared" si="6"/>
        <v>9.2630519999999994E-2</v>
      </c>
      <c r="D200" s="83">
        <f t="shared" si="7"/>
        <v>9.2630519999999994E-2</v>
      </c>
      <c r="E200" s="53" t="s">
        <v>612</v>
      </c>
      <c r="F200" s="53" t="s">
        <v>605</v>
      </c>
      <c r="G200" s="53" t="s">
        <v>507</v>
      </c>
      <c r="H200" s="53" t="s">
        <v>1642</v>
      </c>
      <c r="I200" s="54">
        <v>44374</v>
      </c>
      <c r="J200" s="54">
        <v>44374</v>
      </c>
      <c r="K200" s="53">
        <v>9.2630519999999994E-2</v>
      </c>
      <c r="L200" s="53">
        <v>9.2630519999999994E-2</v>
      </c>
      <c r="M200" s="55">
        <v>23.962</v>
      </c>
      <c r="N200" s="55"/>
      <c r="O200" s="55">
        <v>6.6120000000000001</v>
      </c>
      <c r="P200" s="55">
        <v>40.756</v>
      </c>
      <c r="Q200" s="53">
        <v>2.2200000000000002</v>
      </c>
      <c r="R200" s="53"/>
      <c r="S200" s="56">
        <v>7426.32</v>
      </c>
      <c r="T200" s="56">
        <v>45818.48</v>
      </c>
      <c r="U200" s="56">
        <v>53247.02</v>
      </c>
    </row>
    <row r="201" spans="1:21" x14ac:dyDescent="0.2">
      <c r="A201" s="75" t="str">
        <f>INDEX('Scheme master'!D:D,MATCH(E201&amp;F201,'Scheme master'!H:H,0),0)</f>
        <v>LDONTF</v>
      </c>
      <c r="B201" s="75" t="str">
        <f>A201&amp;VLOOKUP(E201&amp;F201,'Scheme master'!H:M,6,0)</f>
        <v>LDONTFDDD</v>
      </c>
      <c r="C201" s="83">
        <f t="shared" si="6"/>
        <v>0.6</v>
      </c>
      <c r="D201" s="83">
        <f t="shared" si="7"/>
        <v>0.6</v>
      </c>
      <c r="E201" s="53" t="s">
        <v>1015</v>
      </c>
      <c r="F201" s="53" t="s">
        <v>605</v>
      </c>
      <c r="G201" s="53" t="s">
        <v>996</v>
      </c>
      <c r="H201" s="53" t="s">
        <v>1643</v>
      </c>
      <c r="I201" s="54">
        <v>44316</v>
      </c>
      <c r="J201" s="54">
        <v>44316</v>
      </c>
      <c r="K201" s="53">
        <v>0.6</v>
      </c>
      <c r="L201" s="53">
        <v>0.6</v>
      </c>
      <c r="M201" s="55"/>
      <c r="N201" s="55"/>
      <c r="O201" s="55">
        <v>1.4999999999999999E-2</v>
      </c>
      <c r="P201" s="55"/>
      <c r="Q201" s="53"/>
      <c r="R201" s="53"/>
      <c r="S201" s="56">
        <v>15.28</v>
      </c>
      <c r="T201" s="56"/>
      <c r="U201" s="56">
        <v>15.28</v>
      </c>
    </row>
    <row r="202" spans="1:21" x14ac:dyDescent="0.2">
      <c r="A202" s="75" t="str">
        <f>INDEX('Scheme master'!D:D,MATCH(E202&amp;F202,'Scheme master'!H:H,0),0)</f>
        <v>LLIQDF</v>
      </c>
      <c r="B202" s="75" t="str">
        <f>A202&amp;VLOOKUP(E202&amp;F202,'Scheme master'!H:M,6,0)</f>
        <v>LLIQDFRDD</v>
      </c>
      <c r="C202" s="83">
        <f t="shared" si="6"/>
        <v>8.2930820000000002E-2</v>
      </c>
      <c r="D202" s="83">
        <f t="shared" si="7"/>
        <v>8.2930820000000002E-2</v>
      </c>
      <c r="E202" s="53" t="s">
        <v>612</v>
      </c>
      <c r="F202" s="53" t="s">
        <v>606</v>
      </c>
      <c r="G202" s="53" t="s">
        <v>507</v>
      </c>
      <c r="H202" s="53" t="s">
        <v>1647</v>
      </c>
      <c r="I202" s="54">
        <v>44460</v>
      </c>
      <c r="J202" s="54">
        <v>44460</v>
      </c>
      <c r="K202" s="53">
        <v>8.2930820000000002E-2</v>
      </c>
      <c r="L202" s="53">
        <v>8.2930820000000002E-2</v>
      </c>
      <c r="M202" s="55">
        <v>4625.3999999999996</v>
      </c>
      <c r="N202" s="55">
        <v>0.17199999999999999</v>
      </c>
      <c r="O202" s="55">
        <v>5.2990000000000004</v>
      </c>
      <c r="P202" s="55">
        <v>31.276</v>
      </c>
      <c r="Q202" s="53">
        <v>383.6</v>
      </c>
      <c r="R202" s="53">
        <v>0.01</v>
      </c>
      <c r="S202" s="56">
        <v>5890.42</v>
      </c>
      <c r="T202" s="56">
        <v>34566.81</v>
      </c>
      <c r="U202" s="56">
        <v>40840.839999999997</v>
      </c>
    </row>
    <row r="203" spans="1:21" x14ac:dyDescent="0.2">
      <c r="A203" s="75" t="str">
        <f>INDEX('Scheme master'!D:D,MATCH(E203&amp;F203,'Scheme master'!H:H,0),0)</f>
        <v>LDSAPF</v>
      </c>
      <c r="B203" s="75" t="str">
        <f>A203&amp;VLOOKUP(E203&amp;F203,'Scheme master'!H:M,6,0)</f>
        <v>LDSAPFDDD</v>
      </c>
      <c r="C203" s="83">
        <f t="shared" si="6"/>
        <v>1.6546899999999999E-3</v>
      </c>
      <c r="D203" s="83">
        <f t="shared" si="7"/>
        <v>1.6546899999999999E-3</v>
      </c>
      <c r="E203" s="53" t="s">
        <v>616</v>
      </c>
      <c r="F203" s="53" t="s">
        <v>605</v>
      </c>
      <c r="G203" s="53" t="s">
        <v>225</v>
      </c>
      <c r="H203" s="53" t="s">
        <v>1643</v>
      </c>
      <c r="I203" s="54">
        <v>44397</v>
      </c>
      <c r="J203" s="54">
        <v>44397</v>
      </c>
      <c r="K203" s="53">
        <v>1.6546899999999999E-3</v>
      </c>
      <c r="L203" s="53">
        <v>1.6546899999999999E-3</v>
      </c>
      <c r="M203" s="55"/>
      <c r="N203" s="55"/>
      <c r="O203" s="55">
        <v>237.453</v>
      </c>
      <c r="P203" s="55">
        <v>102.28</v>
      </c>
      <c r="Q203" s="53"/>
      <c r="R203" s="53"/>
      <c r="S203" s="56">
        <v>2626.75</v>
      </c>
      <c r="T203" s="56">
        <v>1137.49</v>
      </c>
      <c r="U203" s="56">
        <v>3764.24</v>
      </c>
    </row>
    <row r="204" spans="1:21" x14ac:dyDescent="0.2">
      <c r="A204" s="75" t="str">
        <f>INDEX('Scheme master'!D:D,MATCH(E204&amp;F204,'Scheme master'!H:H,0),0)</f>
        <v>LDSAPF</v>
      </c>
      <c r="B204" s="75" t="str">
        <f>A204&amp;VLOOKUP(E204&amp;F204,'Scheme master'!H:M,6,0)</f>
        <v>LDSAPFRDD</v>
      </c>
      <c r="C204" s="83">
        <f t="shared" si="6"/>
        <v>1.1000000000000001E-3</v>
      </c>
      <c r="D204" s="83">
        <f t="shared" si="7"/>
        <v>1.1000000000000001E-3</v>
      </c>
      <c r="E204" s="53" t="s">
        <v>616</v>
      </c>
      <c r="F204" s="53" t="s">
        <v>25</v>
      </c>
      <c r="G204" s="53" t="s">
        <v>225</v>
      </c>
      <c r="H204" s="53" t="s">
        <v>1645</v>
      </c>
      <c r="I204" s="54">
        <v>44337</v>
      </c>
      <c r="J204" s="54">
        <v>44337</v>
      </c>
      <c r="K204" s="53">
        <v>1.1000000000000001E-3</v>
      </c>
      <c r="L204" s="53">
        <v>1.1000000000000001E-3</v>
      </c>
      <c r="M204" s="55"/>
      <c r="N204" s="55"/>
      <c r="O204" s="55">
        <v>2087.326</v>
      </c>
      <c r="P204" s="55">
        <v>194.29599999999999</v>
      </c>
      <c r="Q204" s="53"/>
      <c r="R204" s="53"/>
      <c r="S204" s="56">
        <v>24258.13</v>
      </c>
      <c r="T204" s="56">
        <v>2240.19</v>
      </c>
      <c r="U204" s="56">
        <v>26498.32</v>
      </c>
    </row>
    <row r="205" spans="1:21" x14ac:dyDescent="0.2">
      <c r="A205" s="75" t="str">
        <f>INDEX('Scheme master'!D:D,MATCH(E205&amp;F205,'Scheme master'!H:H,0),0)</f>
        <v>LLIQDF</v>
      </c>
      <c r="B205" s="75" t="str">
        <f>A205&amp;VLOOKUP(E205&amp;F205,'Scheme master'!H:M,6,0)</f>
        <v>LLIQDFRDD</v>
      </c>
      <c r="C205" s="83">
        <f t="shared" si="6"/>
        <v>7.9299999999999995E-2</v>
      </c>
      <c r="D205" s="83">
        <f t="shared" si="7"/>
        <v>7.9299999999999995E-2</v>
      </c>
      <c r="E205" s="53" t="s">
        <v>612</v>
      </c>
      <c r="F205" s="53" t="s">
        <v>606</v>
      </c>
      <c r="G205" s="53" t="s">
        <v>507</v>
      </c>
      <c r="H205" s="53" t="s">
        <v>1647</v>
      </c>
      <c r="I205" s="54">
        <v>44362</v>
      </c>
      <c r="J205" s="54">
        <v>44362</v>
      </c>
      <c r="K205" s="53">
        <v>7.9299999999999995E-2</v>
      </c>
      <c r="L205" s="53">
        <v>7.9299999999999995E-2</v>
      </c>
      <c r="M205" s="55">
        <v>4607.9780000000001</v>
      </c>
      <c r="N205" s="55">
        <v>0.17199999999999999</v>
      </c>
      <c r="O205" s="55">
        <v>5.1829999999999998</v>
      </c>
      <c r="P205" s="55">
        <v>15.942</v>
      </c>
      <c r="Q205" s="53">
        <v>365.41</v>
      </c>
      <c r="R205" s="53">
        <v>0.01</v>
      </c>
      <c r="S205" s="56">
        <v>5766.47</v>
      </c>
      <c r="T205" s="56">
        <v>17665.29</v>
      </c>
      <c r="U205" s="56">
        <v>23797.18</v>
      </c>
    </row>
    <row r="206" spans="1:21" x14ac:dyDescent="0.2">
      <c r="A206" s="75" t="str">
        <f>INDEX('Scheme master'!D:D,MATCH(E206&amp;F206,'Scheme master'!H:H,0),0)</f>
        <v>LDUSTF</v>
      </c>
      <c r="B206" s="75" t="str">
        <f>A206&amp;VLOOKUP(E206&amp;F206,'Scheme master'!H:M,6,0)</f>
        <v>LDUSTFRDD</v>
      </c>
      <c r="C206" s="83">
        <f t="shared" si="6"/>
        <v>1</v>
      </c>
      <c r="D206" s="83">
        <f t="shared" si="7"/>
        <v>1</v>
      </c>
      <c r="E206" s="53" t="s">
        <v>1016</v>
      </c>
      <c r="F206" s="53" t="s">
        <v>25</v>
      </c>
      <c r="G206" s="53" t="s">
        <v>997</v>
      </c>
      <c r="H206" s="53" t="s">
        <v>1645</v>
      </c>
      <c r="I206" s="54">
        <v>44333</v>
      </c>
      <c r="J206" s="54">
        <v>44333</v>
      </c>
      <c r="K206" s="53">
        <v>1</v>
      </c>
      <c r="L206" s="53">
        <v>1</v>
      </c>
      <c r="M206" s="55"/>
      <c r="N206" s="55"/>
      <c r="O206" s="55">
        <v>0.02</v>
      </c>
      <c r="P206" s="55"/>
      <c r="Q206" s="53"/>
      <c r="R206" s="53"/>
      <c r="S206" s="56">
        <v>20.99</v>
      </c>
      <c r="T206" s="56"/>
      <c r="U206" s="56">
        <v>20.99</v>
      </c>
    </row>
    <row r="207" spans="1:21" x14ac:dyDescent="0.2">
      <c r="A207" s="75" t="str">
        <f>INDEX('Scheme master'!D:D,MATCH(E207&amp;F207,'Scheme master'!H:H,0),0)</f>
        <v>LLIQDF</v>
      </c>
      <c r="B207" s="75" t="str">
        <f>A207&amp;VLOOKUP(E207&amp;F207,'Scheme master'!H:M,6,0)</f>
        <v>LLIQDFDDD</v>
      </c>
      <c r="C207" s="83">
        <f t="shared" si="6"/>
        <v>9.8766690000000004E-2</v>
      </c>
      <c r="D207" s="83">
        <f t="shared" si="7"/>
        <v>9.8766690000000004E-2</v>
      </c>
      <c r="E207" s="53" t="s">
        <v>612</v>
      </c>
      <c r="F207" s="53" t="s">
        <v>605</v>
      </c>
      <c r="G207" s="53" t="s">
        <v>507</v>
      </c>
      <c r="H207" s="53" t="s">
        <v>1642</v>
      </c>
      <c r="I207" s="54">
        <v>44388</v>
      </c>
      <c r="J207" s="54">
        <v>44388</v>
      </c>
      <c r="K207" s="53">
        <v>9.8766690000000004E-2</v>
      </c>
      <c r="L207" s="53">
        <v>9.8766690000000004E-2</v>
      </c>
      <c r="M207" s="55">
        <v>18.533999999999999</v>
      </c>
      <c r="N207" s="55"/>
      <c r="O207" s="55">
        <v>6.0289999999999999</v>
      </c>
      <c r="P207" s="55">
        <v>41.262999999999998</v>
      </c>
      <c r="Q207" s="53">
        <v>1.83</v>
      </c>
      <c r="R207" s="53"/>
      <c r="S207" s="56">
        <v>6775.72</v>
      </c>
      <c r="T207" s="56">
        <v>46423.31</v>
      </c>
      <c r="U207" s="56">
        <v>53200.86</v>
      </c>
    </row>
    <row r="208" spans="1:21" x14ac:dyDescent="0.2">
      <c r="A208" s="75" t="str">
        <f>INDEX('Scheme master'!D:D,MATCH(E208&amp;F208,'Scheme master'!H:H,0),0)</f>
        <v>LDUSTF</v>
      </c>
      <c r="B208" s="75" t="str">
        <f>A208&amp;VLOOKUP(E208&amp;F208,'Scheme master'!H:M,6,0)</f>
        <v>LDUSTFRDW</v>
      </c>
      <c r="C208" s="83">
        <f t="shared" si="6"/>
        <v>2.5124287299999999</v>
      </c>
      <c r="D208" s="83">
        <f t="shared" si="7"/>
        <v>2.5124287299999999</v>
      </c>
      <c r="E208" s="53" t="s">
        <v>1016</v>
      </c>
      <c r="F208" s="53" t="s">
        <v>40</v>
      </c>
      <c r="G208" s="53" t="s">
        <v>997</v>
      </c>
      <c r="H208" s="53" t="s">
        <v>1644</v>
      </c>
      <c r="I208" s="54">
        <v>44383</v>
      </c>
      <c r="J208" s="54">
        <v>44383</v>
      </c>
      <c r="K208" s="53">
        <v>2.5124287299999999</v>
      </c>
      <c r="L208" s="53">
        <v>2.5124287299999999</v>
      </c>
      <c r="M208" s="55"/>
      <c r="N208" s="55"/>
      <c r="O208" s="55">
        <v>2.5999999999999999E-2</v>
      </c>
      <c r="P208" s="55"/>
      <c r="Q208" s="53"/>
      <c r="R208" s="53"/>
      <c r="S208" s="56">
        <v>26.13</v>
      </c>
      <c r="T208" s="56"/>
      <c r="U208" s="56">
        <v>26.13</v>
      </c>
    </row>
    <row r="209" spans="1:21" x14ac:dyDescent="0.2">
      <c r="A209" s="75" t="str">
        <f>INDEX('Scheme master'!D:D,MATCH(E209&amp;F209,'Scheme master'!H:H,0),0)</f>
        <v>LLIQDF</v>
      </c>
      <c r="B209" s="75" t="str">
        <f>A209&amp;VLOOKUP(E209&amp;F209,'Scheme master'!H:M,6,0)</f>
        <v>LLIQDFRDD</v>
      </c>
      <c r="C209" s="83">
        <f t="shared" si="6"/>
        <v>5.7099999999999998E-2</v>
      </c>
      <c r="D209" s="83">
        <f t="shared" si="7"/>
        <v>5.7099999999999998E-2</v>
      </c>
      <c r="E209" s="53" t="s">
        <v>612</v>
      </c>
      <c r="F209" s="53" t="s">
        <v>606</v>
      </c>
      <c r="G209" s="53" t="s">
        <v>507</v>
      </c>
      <c r="H209" s="53" t="s">
        <v>1647</v>
      </c>
      <c r="I209" s="54">
        <v>44363</v>
      </c>
      <c r="J209" s="54">
        <v>44363</v>
      </c>
      <c r="K209" s="53">
        <v>5.7099999999999998E-2</v>
      </c>
      <c r="L209" s="53">
        <v>5.7099999999999998E-2</v>
      </c>
      <c r="M209" s="55">
        <v>89.941000000000003</v>
      </c>
      <c r="N209" s="55">
        <v>0.17199999999999999</v>
      </c>
      <c r="O209" s="55">
        <v>3.972</v>
      </c>
      <c r="P209" s="55">
        <v>11.475</v>
      </c>
      <c r="Q209" s="53">
        <v>5.18</v>
      </c>
      <c r="R209" s="53">
        <v>0.01</v>
      </c>
      <c r="S209" s="56">
        <v>4413.9399999999996</v>
      </c>
      <c r="T209" s="56">
        <v>12718.57</v>
      </c>
      <c r="U209" s="56">
        <v>17137.7</v>
      </c>
    </row>
    <row r="210" spans="1:21" x14ac:dyDescent="0.2">
      <c r="A210" s="75" t="str">
        <f>INDEX('Scheme master'!D:D,MATCH(E210&amp;F210,'Scheme master'!H:H,0),0)</f>
        <v>LLIQDF</v>
      </c>
      <c r="B210" s="75" t="str">
        <f>A210&amp;VLOOKUP(E210&amp;F210,'Scheme master'!H:M,6,0)</f>
        <v>LLIQDFDDD</v>
      </c>
      <c r="C210" s="83">
        <f t="shared" si="6"/>
        <v>9.8754750000000002E-2</v>
      </c>
      <c r="D210" s="83">
        <f t="shared" si="7"/>
        <v>9.8754750000000002E-2</v>
      </c>
      <c r="E210" s="53" t="s">
        <v>612</v>
      </c>
      <c r="F210" s="53" t="s">
        <v>605</v>
      </c>
      <c r="G210" s="53" t="s">
        <v>507</v>
      </c>
      <c r="H210" s="53" t="s">
        <v>1642</v>
      </c>
      <c r="I210" s="54">
        <v>44387</v>
      </c>
      <c r="J210" s="54">
        <v>44387</v>
      </c>
      <c r="K210" s="53">
        <v>9.8754750000000002E-2</v>
      </c>
      <c r="L210" s="53">
        <v>9.8754750000000002E-2</v>
      </c>
      <c r="M210" s="55">
        <v>18.533999999999999</v>
      </c>
      <c r="N210" s="55"/>
      <c r="O210" s="55">
        <v>6.0289999999999999</v>
      </c>
      <c r="P210" s="55">
        <v>41.253</v>
      </c>
      <c r="Q210" s="53">
        <v>1.83</v>
      </c>
      <c r="R210" s="53"/>
      <c r="S210" s="56">
        <v>6774.27</v>
      </c>
      <c r="T210" s="56">
        <v>46413.66</v>
      </c>
      <c r="U210" s="56">
        <v>53189.760000000002</v>
      </c>
    </row>
    <row r="211" spans="1:21" x14ac:dyDescent="0.2">
      <c r="A211" s="75" t="str">
        <f>INDEX('Scheme master'!D:D,MATCH(E211&amp;F211,'Scheme master'!H:H,0),0)</f>
        <v>LDSAPF</v>
      </c>
      <c r="B211" s="75" t="str">
        <f>A211&amp;VLOOKUP(E211&amp;F211,'Scheme master'!H:M,6,0)</f>
        <v>LDSAPFDDD</v>
      </c>
      <c r="C211" s="83">
        <f t="shared" si="6"/>
        <v>1.2999999999999999E-3</v>
      </c>
      <c r="D211" s="83">
        <f t="shared" si="7"/>
        <v>1.2999999999999999E-3</v>
      </c>
      <c r="E211" s="53" t="s">
        <v>616</v>
      </c>
      <c r="F211" s="53" t="s">
        <v>605</v>
      </c>
      <c r="G211" s="53" t="s">
        <v>225</v>
      </c>
      <c r="H211" s="53" t="s">
        <v>1643</v>
      </c>
      <c r="I211" s="54">
        <v>44355</v>
      </c>
      <c r="J211" s="54">
        <v>44355</v>
      </c>
      <c r="K211" s="53">
        <v>1.2999999999999999E-3</v>
      </c>
      <c r="L211" s="53">
        <v>1.2999999999999999E-3</v>
      </c>
      <c r="M211" s="55"/>
      <c r="N211" s="55"/>
      <c r="O211" s="55">
        <v>279.7</v>
      </c>
      <c r="P211" s="55">
        <v>80.013999999999996</v>
      </c>
      <c r="Q211" s="53"/>
      <c r="R211" s="53"/>
      <c r="S211" s="56">
        <v>3102.01</v>
      </c>
      <c r="T211" s="56">
        <v>889.88</v>
      </c>
      <c r="U211" s="56">
        <v>3991.89</v>
      </c>
    </row>
    <row r="212" spans="1:21" x14ac:dyDescent="0.2">
      <c r="A212" s="75" t="str">
        <f>INDEX('Scheme master'!D:D,MATCH(E212&amp;F212,'Scheme master'!H:H,0),0)</f>
        <v>LDSAPF</v>
      </c>
      <c r="B212" s="75" t="str">
        <f>A212&amp;VLOOKUP(E212&amp;F212,'Scheme master'!H:M,6,0)</f>
        <v>LDSAPFDDD</v>
      </c>
      <c r="C212" s="83">
        <f t="shared" si="6"/>
        <v>2.7000000000000001E-3</v>
      </c>
      <c r="D212" s="83">
        <f t="shared" si="7"/>
        <v>2.7000000000000001E-3</v>
      </c>
      <c r="E212" s="53" t="s">
        <v>616</v>
      </c>
      <c r="F212" s="53" t="s">
        <v>605</v>
      </c>
      <c r="G212" s="53" t="s">
        <v>225</v>
      </c>
      <c r="H212" s="53" t="s">
        <v>1643</v>
      </c>
      <c r="I212" s="54">
        <v>44314</v>
      </c>
      <c r="J212" s="54">
        <v>44314</v>
      </c>
      <c r="K212" s="53">
        <v>2.7000000000000001E-3</v>
      </c>
      <c r="L212" s="53">
        <v>2.7000000000000001E-3</v>
      </c>
      <c r="M212" s="55">
        <v>131572.16699999999</v>
      </c>
      <c r="N212" s="55"/>
      <c r="O212" s="55">
        <v>970.90899999999999</v>
      </c>
      <c r="P212" s="55">
        <v>165.28200000000001</v>
      </c>
      <c r="Q212" s="53">
        <v>355.24</v>
      </c>
      <c r="R212" s="53"/>
      <c r="S212" s="56">
        <v>10782.29</v>
      </c>
      <c r="T212" s="56">
        <v>1840.61</v>
      </c>
      <c r="U212" s="56">
        <v>12978.14</v>
      </c>
    </row>
    <row r="213" spans="1:21" x14ac:dyDescent="0.2">
      <c r="A213" s="75" t="str">
        <f>INDEX('Scheme master'!D:D,MATCH(E213&amp;F213,'Scheme master'!H:H,0),0)</f>
        <v>LDSAPF</v>
      </c>
      <c r="B213" s="75" t="str">
        <f>A213&amp;VLOOKUP(E213&amp;F213,'Scheme master'!H:M,6,0)</f>
        <v>LDSAPFRDD</v>
      </c>
      <c r="C213" s="83">
        <f t="shared" si="6"/>
        <v>1E-3</v>
      </c>
      <c r="D213" s="83">
        <f t="shared" si="7"/>
        <v>1E-3</v>
      </c>
      <c r="E213" s="53" t="s">
        <v>616</v>
      </c>
      <c r="F213" s="53" t="s">
        <v>25</v>
      </c>
      <c r="G213" s="53" t="s">
        <v>225</v>
      </c>
      <c r="H213" s="53" t="s">
        <v>1645</v>
      </c>
      <c r="I213" s="54">
        <v>44351</v>
      </c>
      <c r="J213" s="54">
        <v>44351</v>
      </c>
      <c r="K213" s="53">
        <v>1E-3</v>
      </c>
      <c r="L213" s="53">
        <v>1E-3</v>
      </c>
      <c r="M213" s="55"/>
      <c r="N213" s="55"/>
      <c r="O213" s="55">
        <v>1904.36</v>
      </c>
      <c r="P213" s="55">
        <v>176.48500000000001</v>
      </c>
      <c r="Q213" s="53"/>
      <c r="R213" s="53"/>
      <c r="S213" s="56">
        <v>22012.51</v>
      </c>
      <c r="T213" s="56">
        <v>2039.27</v>
      </c>
      <c r="U213" s="56">
        <v>24051.78</v>
      </c>
    </row>
    <row r="214" spans="1:21" x14ac:dyDescent="0.2">
      <c r="A214" s="75" t="str">
        <f>INDEX('Scheme master'!D:D,MATCH(E214&amp;F214,'Scheme master'!H:H,0),0)</f>
        <v>LDONTF</v>
      </c>
      <c r="B214" s="75" t="str">
        <f>A214&amp;VLOOKUP(E214&amp;F214,'Scheme master'!H:M,6,0)</f>
        <v>LDONTFDDW</v>
      </c>
      <c r="C214" s="83">
        <f t="shared" si="6"/>
        <v>0.59219812999999999</v>
      </c>
      <c r="D214" s="83">
        <f t="shared" si="7"/>
        <v>0.59219812999999999</v>
      </c>
      <c r="E214" s="53" t="s">
        <v>1015</v>
      </c>
      <c r="F214" s="53" t="s">
        <v>609</v>
      </c>
      <c r="G214" s="53" t="s">
        <v>996</v>
      </c>
      <c r="H214" s="53" t="s">
        <v>1646</v>
      </c>
      <c r="I214" s="54">
        <v>44418</v>
      </c>
      <c r="J214" s="54">
        <v>44418</v>
      </c>
      <c r="K214" s="53">
        <v>0.59219812999999999</v>
      </c>
      <c r="L214" s="53">
        <v>0.59219812999999999</v>
      </c>
      <c r="M214" s="55"/>
      <c r="N214" s="55"/>
      <c r="O214" s="55">
        <v>0.06</v>
      </c>
      <c r="P214" s="55"/>
      <c r="Q214" s="53"/>
      <c r="R214" s="53"/>
      <c r="S214" s="56">
        <v>59.94</v>
      </c>
      <c r="T214" s="56"/>
      <c r="U214" s="56">
        <v>59.94</v>
      </c>
    </row>
    <row r="215" spans="1:21" x14ac:dyDescent="0.2">
      <c r="A215" s="75" t="str">
        <f>INDEX('Scheme master'!D:D,MATCH(E215&amp;F215,'Scheme master'!H:H,0),0)</f>
        <v>LLIQDF</v>
      </c>
      <c r="B215" s="75" t="str">
        <f>A215&amp;VLOOKUP(E215&amp;F215,'Scheme master'!H:M,6,0)</f>
        <v>LLIQDFDDD</v>
      </c>
      <c r="C215" s="83">
        <f t="shared" si="6"/>
        <v>9.3299999999999994E-2</v>
      </c>
      <c r="D215" s="83">
        <f t="shared" si="7"/>
        <v>9.3299999999999994E-2</v>
      </c>
      <c r="E215" s="53" t="s">
        <v>612</v>
      </c>
      <c r="F215" s="53" t="s">
        <v>605</v>
      </c>
      <c r="G215" s="53" t="s">
        <v>507</v>
      </c>
      <c r="H215" s="53" t="s">
        <v>1642</v>
      </c>
      <c r="I215" s="54">
        <v>44346</v>
      </c>
      <c r="J215" s="54">
        <v>44346</v>
      </c>
      <c r="K215" s="53">
        <v>9.3299999999999994E-2</v>
      </c>
      <c r="L215" s="53">
        <v>9.3299999999999994E-2</v>
      </c>
      <c r="M215" s="55">
        <v>32.804000000000002</v>
      </c>
      <c r="N215" s="55"/>
      <c r="O215" s="55">
        <v>6.6029999999999998</v>
      </c>
      <c r="P215" s="55">
        <v>36.423999999999999</v>
      </c>
      <c r="Q215" s="53">
        <v>3.06</v>
      </c>
      <c r="R215" s="53"/>
      <c r="S215" s="56">
        <v>7425.89</v>
      </c>
      <c r="T215" s="56">
        <v>40977.269999999997</v>
      </c>
      <c r="U215" s="56">
        <v>48406.22</v>
      </c>
    </row>
    <row r="216" spans="1:21" x14ac:dyDescent="0.2">
      <c r="A216" s="75" t="str">
        <f>INDEX('Scheme master'!D:D,MATCH(E216&amp;F216,'Scheme master'!H:H,0),0)</f>
        <v>LLIQDF</v>
      </c>
      <c r="B216" s="75" t="str">
        <f>A216&amp;VLOOKUP(E216&amp;F216,'Scheme master'!H:M,6,0)</f>
        <v>LLIQDFRDD</v>
      </c>
      <c r="C216" s="83">
        <f t="shared" si="6"/>
        <v>5.5E-2</v>
      </c>
      <c r="D216" s="83">
        <f t="shared" si="7"/>
        <v>5.5E-2</v>
      </c>
      <c r="E216" s="53" t="s">
        <v>612</v>
      </c>
      <c r="F216" s="53" t="s">
        <v>606</v>
      </c>
      <c r="G216" s="53" t="s">
        <v>507</v>
      </c>
      <c r="H216" s="53" t="s">
        <v>1647</v>
      </c>
      <c r="I216" s="54">
        <v>44321</v>
      </c>
      <c r="J216" s="54">
        <v>44321</v>
      </c>
      <c r="K216" s="53">
        <v>5.5E-2</v>
      </c>
      <c r="L216" s="53">
        <v>5.5E-2</v>
      </c>
      <c r="M216" s="55">
        <v>89.197000000000003</v>
      </c>
      <c r="N216" s="55">
        <v>0.17199999999999999</v>
      </c>
      <c r="O216" s="55">
        <v>3.8069999999999999</v>
      </c>
      <c r="P216" s="55">
        <v>10.97</v>
      </c>
      <c r="Q216" s="53">
        <v>4.91</v>
      </c>
      <c r="R216" s="53">
        <v>0.01</v>
      </c>
      <c r="S216" s="56">
        <v>4241.62</v>
      </c>
      <c r="T216" s="56">
        <v>12187.07</v>
      </c>
      <c r="U216" s="56">
        <v>16433.61</v>
      </c>
    </row>
    <row r="217" spans="1:21" x14ac:dyDescent="0.2">
      <c r="A217" s="75" t="str">
        <f>INDEX('Scheme master'!D:D,MATCH(E217&amp;F217,'Scheme master'!H:H,0),0)</f>
        <v>LLIQDF</v>
      </c>
      <c r="B217" s="75" t="str">
        <f>A217&amp;VLOOKUP(E217&amp;F217,'Scheme master'!H:M,6,0)</f>
        <v>LLIQDFRDD</v>
      </c>
      <c r="C217" s="83">
        <f t="shared" si="6"/>
        <v>8.1000000000000003E-2</v>
      </c>
      <c r="D217" s="83">
        <f t="shared" si="7"/>
        <v>8.1000000000000003E-2</v>
      </c>
      <c r="E217" s="53" t="s">
        <v>612</v>
      </c>
      <c r="F217" s="53" t="s">
        <v>606</v>
      </c>
      <c r="G217" s="53" t="s">
        <v>507</v>
      </c>
      <c r="H217" s="53" t="s">
        <v>1647</v>
      </c>
      <c r="I217" s="54">
        <v>44320</v>
      </c>
      <c r="J217" s="54">
        <v>44320</v>
      </c>
      <c r="K217" s="53">
        <v>8.1000000000000003E-2</v>
      </c>
      <c r="L217" s="53">
        <v>8.1000000000000003E-2</v>
      </c>
      <c r="M217" s="55">
        <v>4604.8010000000004</v>
      </c>
      <c r="N217" s="55">
        <v>0.17199999999999999</v>
      </c>
      <c r="O217" s="55">
        <v>5.2859999999999996</v>
      </c>
      <c r="P217" s="55">
        <v>16.158999999999999</v>
      </c>
      <c r="Q217" s="53">
        <v>373</v>
      </c>
      <c r="R217" s="53">
        <v>0.01</v>
      </c>
      <c r="S217" s="56">
        <v>5883.26</v>
      </c>
      <c r="T217" s="56">
        <v>17951.41</v>
      </c>
      <c r="U217" s="56">
        <v>24207.68</v>
      </c>
    </row>
    <row r="218" spans="1:21" x14ac:dyDescent="0.2">
      <c r="A218" s="75" t="str">
        <f>INDEX('Scheme master'!D:D,MATCH(E218&amp;F218,'Scheme master'!H:H,0),0)</f>
        <v>LDONTF</v>
      </c>
      <c r="B218" s="75" t="str">
        <f>A218&amp;VLOOKUP(E218&amp;F218,'Scheme master'!H:M,6,0)</f>
        <v>LDONTFDDW</v>
      </c>
      <c r="C218" s="83">
        <f t="shared" si="6"/>
        <v>0.62271781000000004</v>
      </c>
      <c r="D218" s="83">
        <f t="shared" si="7"/>
        <v>0.62271781000000004</v>
      </c>
      <c r="E218" s="53" t="s">
        <v>1015</v>
      </c>
      <c r="F218" s="53" t="s">
        <v>609</v>
      </c>
      <c r="G218" s="53" t="s">
        <v>996</v>
      </c>
      <c r="H218" s="53" t="s">
        <v>1646</v>
      </c>
      <c r="I218" s="54">
        <v>44460</v>
      </c>
      <c r="J218" s="54">
        <v>44460</v>
      </c>
      <c r="K218" s="53">
        <v>0.62271781000000004</v>
      </c>
      <c r="L218" s="53">
        <v>0.62271781000000004</v>
      </c>
      <c r="M218" s="55"/>
      <c r="N218" s="55"/>
      <c r="O218" s="55">
        <v>6.3E-2</v>
      </c>
      <c r="P218" s="55"/>
      <c r="Q218" s="53"/>
      <c r="R218" s="53"/>
      <c r="S218" s="56">
        <v>63.21</v>
      </c>
      <c r="T218" s="56"/>
      <c r="U218" s="56">
        <v>63.21</v>
      </c>
    </row>
    <row r="219" spans="1:21" x14ac:dyDescent="0.2">
      <c r="A219" s="75" t="str">
        <f>INDEX('Scheme master'!D:D,MATCH(E219&amp;F219,'Scheme master'!H:H,0),0)</f>
        <v>LDSAPF</v>
      </c>
      <c r="B219" s="75" t="str">
        <f>A219&amp;VLOOKUP(E219&amp;F219,'Scheme master'!H:M,6,0)</f>
        <v>LDSAPFRDD</v>
      </c>
      <c r="C219" s="83">
        <f t="shared" si="6"/>
        <v>1.2999999999999999E-3</v>
      </c>
      <c r="D219" s="83">
        <f t="shared" si="7"/>
        <v>1.2999999999999999E-3</v>
      </c>
      <c r="E219" s="53" t="s">
        <v>616</v>
      </c>
      <c r="F219" s="53" t="s">
        <v>25</v>
      </c>
      <c r="G219" s="53" t="s">
        <v>225</v>
      </c>
      <c r="H219" s="53" t="s">
        <v>1645</v>
      </c>
      <c r="I219" s="54">
        <v>44309</v>
      </c>
      <c r="J219" s="54">
        <v>44309</v>
      </c>
      <c r="K219" s="53">
        <v>1.2999999999999999E-3</v>
      </c>
      <c r="L219" s="53">
        <v>1.2999999999999999E-3</v>
      </c>
      <c r="M219" s="55"/>
      <c r="N219" s="55"/>
      <c r="O219" s="55">
        <v>2486.8440000000001</v>
      </c>
      <c r="P219" s="55">
        <v>229.874</v>
      </c>
      <c r="Q219" s="53"/>
      <c r="R219" s="53"/>
      <c r="S219" s="56">
        <v>28625.75</v>
      </c>
      <c r="T219" s="56">
        <v>2640.08</v>
      </c>
      <c r="U219" s="56">
        <v>31265.83</v>
      </c>
    </row>
    <row r="220" spans="1:21" x14ac:dyDescent="0.2">
      <c r="A220" s="75" t="str">
        <f>INDEX('Scheme master'!D:D,MATCH(E220&amp;F220,'Scheme master'!H:H,0),0)</f>
        <v>LDSAPF</v>
      </c>
      <c r="B220" s="75" t="str">
        <f>A220&amp;VLOOKUP(E220&amp;F220,'Scheme master'!H:M,6,0)</f>
        <v>LDSAPFDDD</v>
      </c>
      <c r="C220" s="83">
        <f t="shared" si="6"/>
        <v>3.2000000000000002E-3</v>
      </c>
      <c r="D220" s="83">
        <f t="shared" si="7"/>
        <v>3.2000000000000002E-3</v>
      </c>
      <c r="E220" s="53" t="s">
        <v>616</v>
      </c>
      <c r="F220" s="53" t="s">
        <v>605</v>
      </c>
      <c r="G220" s="53" t="s">
        <v>225</v>
      </c>
      <c r="H220" s="53" t="s">
        <v>1643</v>
      </c>
      <c r="I220" s="54">
        <v>44356</v>
      </c>
      <c r="J220" s="54">
        <v>44356</v>
      </c>
      <c r="K220" s="53">
        <v>3.2000000000000002E-3</v>
      </c>
      <c r="L220" s="53">
        <v>3.2000000000000002E-3</v>
      </c>
      <c r="M220" s="55">
        <v>113863.072</v>
      </c>
      <c r="N220" s="55"/>
      <c r="O220" s="55">
        <v>655.846</v>
      </c>
      <c r="P220" s="55">
        <v>196.982</v>
      </c>
      <c r="Q220" s="53">
        <v>364.36</v>
      </c>
      <c r="R220" s="53"/>
      <c r="S220" s="56">
        <v>7272.25</v>
      </c>
      <c r="T220" s="56">
        <v>2190.7399999999998</v>
      </c>
      <c r="U220" s="56">
        <v>9827.35</v>
      </c>
    </row>
    <row r="221" spans="1:21" x14ac:dyDescent="0.2">
      <c r="A221" s="75" t="str">
        <f>INDEX('Scheme master'!D:D,MATCH(E221&amp;F221,'Scheme master'!H:H,0),0)</f>
        <v>LDSAPF</v>
      </c>
      <c r="B221" s="75" t="str">
        <f>A221&amp;VLOOKUP(E221&amp;F221,'Scheme master'!H:M,6,0)</f>
        <v>LDSAPFRDD</v>
      </c>
      <c r="C221" s="83">
        <f t="shared" si="6"/>
        <v>1.15022E-3</v>
      </c>
      <c r="D221" s="83">
        <f t="shared" si="7"/>
        <v>1.15022E-3</v>
      </c>
      <c r="E221" s="53" t="s">
        <v>616</v>
      </c>
      <c r="F221" s="53" t="s">
        <v>25</v>
      </c>
      <c r="G221" s="53" t="s">
        <v>225</v>
      </c>
      <c r="H221" s="53" t="s">
        <v>1645</v>
      </c>
      <c r="I221" s="54">
        <v>44393</v>
      </c>
      <c r="J221" s="54">
        <v>44393</v>
      </c>
      <c r="K221" s="53">
        <v>1.15022E-3</v>
      </c>
      <c r="L221" s="53">
        <v>1.15022E-3</v>
      </c>
      <c r="M221" s="55"/>
      <c r="N221" s="55"/>
      <c r="O221" s="55">
        <v>2189.1970000000001</v>
      </c>
      <c r="P221" s="55">
        <v>203.51499999999999</v>
      </c>
      <c r="Q221" s="53"/>
      <c r="R221" s="53"/>
      <c r="S221" s="56">
        <v>25407.78</v>
      </c>
      <c r="T221" s="56">
        <v>2355.7800000000002</v>
      </c>
      <c r="U221" s="56">
        <v>27763.56</v>
      </c>
    </row>
    <row r="222" spans="1:21" x14ac:dyDescent="0.2">
      <c r="A222" s="75" t="str">
        <f>INDEX('Scheme master'!D:D,MATCH(E222&amp;F222,'Scheme master'!H:H,0),0)</f>
        <v>LLIQDF</v>
      </c>
      <c r="B222" s="75" t="str">
        <f>A222&amp;VLOOKUP(E222&amp;F222,'Scheme master'!H:M,6,0)</f>
        <v>LLIQDFRDD</v>
      </c>
      <c r="C222" s="83">
        <f t="shared" si="6"/>
        <v>9.5542890000000005E-2</v>
      </c>
      <c r="D222" s="83">
        <f t="shared" si="7"/>
        <v>9.5542890000000005E-2</v>
      </c>
      <c r="E222" s="53" t="s">
        <v>612</v>
      </c>
      <c r="F222" s="53" t="s">
        <v>606</v>
      </c>
      <c r="G222" s="53" t="s">
        <v>507</v>
      </c>
      <c r="H222" s="53" t="s">
        <v>1647</v>
      </c>
      <c r="I222" s="54">
        <v>44405</v>
      </c>
      <c r="J222" s="54">
        <v>44405</v>
      </c>
      <c r="K222" s="53">
        <v>9.5542890000000005E-2</v>
      </c>
      <c r="L222" s="53">
        <v>9.5542890000000005E-2</v>
      </c>
      <c r="M222" s="55">
        <v>4593.0709999999999</v>
      </c>
      <c r="N222" s="55">
        <v>0.17199999999999999</v>
      </c>
      <c r="O222" s="55">
        <v>6.0279999999999996</v>
      </c>
      <c r="P222" s="55">
        <v>36.997999999999998</v>
      </c>
      <c r="Q222" s="53">
        <v>438.84</v>
      </c>
      <c r="R222" s="53">
        <v>0.02</v>
      </c>
      <c r="S222" s="56">
        <v>6708.37</v>
      </c>
      <c r="T222" s="56">
        <v>41104.32</v>
      </c>
      <c r="U222" s="56">
        <v>48251.55</v>
      </c>
    </row>
    <row r="223" spans="1:21" x14ac:dyDescent="0.2">
      <c r="A223" s="75" t="str">
        <f>INDEX('Scheme master'!D:D,MATCH(E223&amp;F223,'Scheme master'!H:H,0),0)</f>
        <v>LDUSTF</v>
      </c>
      <c r="B223" s="75" t="str">
        <f>A223&amp;VLOOKUP(E223&amp;F223,'Scheme master'!H:M,6,0)</f>
        <v>LDUSTFRDW</v>
      </c>
      <c r="C223" s="83">
        <f t="shared" si="6"/>
        <v>1.32620665</v>
      </c>
      <c r="D223" s="83">
        <f t="shared" si="7"/>
        <v>1.32620665</v>
      </c>
      <c r="E223" s="53" t="s">
        <v>1016</v>
      </c>
      <c r="F223" s="53" t="s">
        <v>40</v>
      </c>
      <c r="G223" s="53" t="s">
        <v>997</v>
      </c>
      <c r="H223" s="53" t="s">
        <v>1644</v>
      </c>
      <c r="I223" s="54">
        <v>44425</v>
      </c>
      <c r="J223" s="54">
        <v>44425</v>
      </c>
      <c r="K223" s="53">
        <v>1.32620665</v>
      </c>
      <c r="L223" s="53">
        <v>1.32620665</v>
      </c>
      <c r="M223" s="55"/>
      <c r="N223" s="55"/>
      <c r="O223" s="55">
        <v>1.4E-2</v>
      </c>
      <c r="P223" s="55"/>
      <c r="Q223" s="53"/>
      <c r="R223" s="53"/>
      <c r="S223" s="56">
        <v>13.86</v>
      </c>
      <c r="T223" s="56"/>
      <c r="U223" s="56">
        <v>13.86</v>
      </c>
    </row>
    <row r="224" spans="1:21" x14ac:dyDescent="0.2">
      <c r="A224" s="75" t="str">
        <f>INDEX('Scheme master'!D:D,MATCH(E224&amp;F224,'Scheme master'!H:H,0),0)</f>
        <v>LLIQDF</v>
      </c>
      <c r="B224" s="75" t="str">
        <f>A224&amp;VLOOKUP(E224&amp;F224,'Scheme master'!H:M,6,0)</f>
        <v>LLIQDFDDD</v>
      </c>
      <c r="C224" s="83">
        <f t="shared" si="6"/>
        <v>9.7930890000000007E-2</v>
      </c>
      <c r="D224" s="83">
        <f t="shared" si="7"/>
        <v>9.7930890000000007E-2</v>
      </c>
      <c r="E224" s="53" t="s">
        <v>612</v>
      </c>
      <c r="F224" s="53" t="s">
        <v>605</v>
      </c>
      <c r="G224" s="53" t="s">
        <v>507</v>
      </c>
      <c r="H224" s="53" t="s">
        <v>1642</v>
      </c>
      <c r="I224" s="54">
        <v>44430</v>
      </c>
      <c r="J224" s="54">
        <v>44430</v>
      </c>
      <c r="K224" s="53">
        <v>9.7930890000000007E-2</v>
      </c>
      <c r="L224" s="53">
        <v>9.7930890000000007E-2</v>
      </c>
      <c r="M224" s="55">
        <v>26.553999999999998</v>
      </c>
      <c r="N224" s="55"/>
      <c r="O224" s="55">
        <v>5.76</v>
      </c>
      <c r="P224" s="55">
        <v>39.063000000000002</v>
      </c>
      <c r="Q224" s="53">
        <v>2.6</v>
      </c>
      <c r="R224" s="53"/>
      <c r="S224" s="56">
        <v>6480.17</v>
      </c>
      <c r="T224" s="56">
        <v>43982.29</v>
      </c>
      <c r="U224" s="56">
        <v>50465.06</v>
      </c>
    </row>
    <row r="225" spans="1:21" x14ac:dyDescent="0.2">
      <c r="A225" s="75" t="str">
        <f>INDEX('Scheme master'!D:D,MATCH(E225&amp;F225,'Scheme master'!H:H,0),0)</f>
        <v>LDUSTF</v>
      </c>
      <c r="B225" s="75" t="str">
        <f>A225&amp;VLOOKUP(E225&amp;F225,'Scheme master'!H:M,6,0)</f>
        <v>LDUSTFRDD</v>
      </c>
      <c r="C225" s="83">
        <f t="shared" si="6"/>
        <v>5.3385290000000003</v>
      </c>
      <c r="D225" s="83">
        <f t="shared" si="7"/>
        <v>5.3385290000000003</v>
      </c>
      <c r="E225" s="53" t="s">
        <v>1016</v>
      </c>
      <c r="F225" s="53" t="s">
        <v>25</v>
      </c>
      <c r="G225" s="53" t="s">
        <v>997</v>
      </c>
      <c r="H225" s="53" t="s">
        <v>1645</v>
      </c>
      <c r="I225" s="54">
        <v>44291</v>
      </c>
      <c r="J225" s="54">
        <v>44291</v>
      </c>
      <c r="K225" s="53">
        <v>5.3385290000000003</v>
      </c>
      <c r="L225" s="53">
        <v>5.3385290000000003</v>
      </c>
      <c r="M225" s="55"/>
      <c r="N225" s="55"/>
      <c r="O225" s="55">
        <v>9.9000000000000005E-2</v>
      </c>
      <c r="P225" s="55"/>
      <c r="Q225" s="53"/>
      <c r="R225" s="53"/>
      <c r="S225" s="56">
        <v>110.93</v>
      </c>
      <c r="T225" s="56"/>
      <c r="U225" s="56">
        <v>110.93</v>
      </c>
    </row>
    <row r="226" spans="1:21" x14ac:dyDescent="0.2">
      <c r="A226" s="75" t="str">
        <f>INDEX('Scheme master'!D:D,MATCH(E226&amp;F226,'Scheme master'!H:H,0),0)</f>
        <v>LDSAPF</v>
      </c>
      <c r="B226" s="75" t="str">
        <f>A226&amp;VLOOKUP(E226&amp;F226,'Scheme master'!H:M,6,0)</f>
        <v>LDSAPFRDD</v>
      </c>
      <c r="C226" s="83">
        <f t="shared" si="6"/>
        <v>9.8405999999999993E-4</v>
      </c>
      <c r="D226" s="83">
        <f t="shared" si="7"/>
        <v>9.8405999999999993E-4</v>
      </c>
      <c r="E226" s="53" t="s">
        <v>616</v>
      </c>
      <c r="F226" s="53" t="s">
        <v>25</v>
      </c>
      <c r="G226" s="53" t="s">
        <v>225</v>
      </c>
      <c r="H226" s="53" t="s">
        <v>1645</v>
      </c>
      <c r="I226" s="54">
        <v>44392</v>
      </c>
      <c r="J226" s="54">
        <v>44392</v>
      </c>
      <c r="K226" s="53">
        <v>9.8405999999999993E-4</v>
      </c>
      <c r="L226" s="53">
        <v>9.8405999999999993E-4</v>
      </c>
      <c r="M226" s="55"/>
      <c r="N226" s="55"/>
      <c r="O226" s="55">
        <v>1873.213</v>
      </c>
      <c r="P226" s="55">
        <v>174.13399999999999</v>
      </c>
      <c r="Q226" s="53"/>
      <c r="R226" s="53"/>
      <c r="S226" s="56">
        <v>21735.53</v>
      </c>
      <c r="T226" s="56">
        <v>2015.3</v>
      </c>
      <c r="U226" s="56">
        <v>23750.83</v>
      </c>
    </row>
    <row r="227" spans="1:21" x14ac:dyDescent="0.2">
      <c r="A227" s="75" t="str">
        <f>INDEX('Scheme master'!D:D,MATCH(E227&amp;F227,'Scheme master'!H:H,0),0)</f>
        <v>LLIQDF</v>
      </c>
      <c r="B227" s="75" t="str">
        <f>A227&amp;VLOOKUP(E227&amp;F227,'Scheme master'!H:M,6,0)</f>
        <v>LLIQDFRDD</v>
      </c>
      <c r="C227" s="83">
        <f t="shared" si="6"/>
        <v>7.7497490000000002E-2</v>
      </c>
      <c r="D227" s="83">
        <f t="shared" si="7"/>
        <v>7.7497490000000002E-2</v>
      </c>
      <c r="E227" s="53" t="s">
        <v>612</v>
      </c>
      <c r="F227" s="53" t="s">
        <v>606</v>
      </c>
      <c r="G227" s="53" t="s">
        <v>507</v>
      </c>
      <c r="H227" s="53" t="s">
        <v>1647</v>
      </c>
      <c r="I227" s="54">
        <v>44446</v>
      </c>
      <c r="J227" s="54">
        <v>44446</v>
      </c>
      <c r="K227" s="53">
        <v>7.7497490000000002E-2</v>
      </c>
      <c r="L227" s="53">
        <v>7.7497490000000002E-2</v>
      </c>
      <c r="M227" s="55">
        <v>4644.53</v>
      </c>
      <c r="N227" s="55">
        <v>0.17199999999999999</v>
      </c>
      <c r="O227" s="55">
        <v>4.9359999999999999</v>
      </c>
      <c r="P227" s="55">
        <v>28.341000000000001</v>
      </c>
      <c r="Q227" s="53">
        <v>359.94</v>
      </c>
      <c r="R227" s="53">
        <v>0.01</v>
      </c>
      <c r="S227" s="56">
        <v>5487.24</v>
      </c>
      <c r="T227" s="56">
        <v>31493.64</v>
      </c>
      <c r="U227" s="56">
        <v>37340.83</v>
      </c>
    </row>
    <row r="228" spans="1:21" x14ac:dyDescent="0.2">
      <c r="A228" s="75" t="str">
        <f>INDEX('Scheme master'!D:D,MATCH(E228&amp;F228,'Scheme master'!H:H,0),0)</f>
        <v>LDSAPF</v>
      </c>
      <c r="B228" s="75" t="str">
        <f>A228&amp;VLOOKUP(E228&amp;F228,'Scheme master'!H:M,6,0)</f>
        <v>LDSAPFDDD</v>
      </c>
      <c r="C228" s="83">
        <f t="shared" si="6"/>
        <v>2.18104E-3</v>
      </c>
      <c r="D228" s="83">
        <f t="shared" si="7"/>
        <v>2.18104E-3</v>
      </c>
      <c r="E228" s="53" t="s">
        <v>616</v>
      </c>
      <c r="F228" s="53" t="s">
        <v>605</v>
      </c>
      <c r="G228" s="53" t="s">
        <v>225</v>
      </c>
      <c r="H228" s="53" t="s">
        <v>1643</v>
      </c>
      <c r="I228" s="54">
        <v>44426</v>
      </c>
      <c r="J228" s="54">
        <v>44426</v>
      </c>
      <c r="K228" s="53">
        <v>2.18104E-3</v>
      </c>
      <c r="L228" s="53">
        <v>2.18104E-3</v>
      </c>
      <c r="M228" s="55"/>
      <c r="N228" s="55"/>
      <c r="O228" s="55">
        <v>303.16800000000001</v>
      </c>
      <c r="P228" s="55">
        <v>99.953000000000003</v>
      </c>
      <c r="Q228" s="53"/>
      <c r="R228" s="53"/>
      <c r="S228" s="56">
        <v>3354.36</v>
      </c>
      <c r="T228" s="56">
        <v>1111.18</v>
      </c>
      <c r="U228" s="56">
        <v>4465.54</v>
      </c>
    </row>
    <row r="229" spans="1:21" x14ac:dyDescent="0.2">
      <c r="A229" s="75" t="str">
        <f>INDEX('Scheme master'!D:D,MATCH(E229&amp;F229,'Scheme master'!H:H,0),0)</f>
        <v>LLIQDF</v>
      </c>
      <c r="B229" s="75" t="str">
        <f>A229&amp;VLOOKUP(E229&amp;F229,'Scheme master'!H:M,6,0)</f>
        <v>LLIQDFDDD</v>
      </c>
      <c r="C229" s="83">
        <f t="shared" si="6"/>
        <v>9.7945809999999994E-2</v>
      </c>
      <c r="D229" s="83">
        <f t="shared" si="7"/>
        <v>9.7945809999999994E-2</v>
      </c>
      <c r="E229" s="53" t="s">
        <v>612</v>
      </c>
      <c r="F229" s="53" t="s">
        <v>605</v>
      </c>
      <c r="G229" s="53" t="s">
        <v>507</v>
      </c>
      <c r="H229" s="53" t="s">
        <v>1642</v>
      </c>
      <c r="I229" s="54">
        <v>44429</v>
      </c>
      <c r="J229" s="54">
        <v>44429</v>
      </c>
      <c r="K229" s="53">
        <v>9.7945809999999994E-2</v>
      </c>
      <c r="L229" s="53">
        <v>9.7945809999999994E-2</v>
      </c>
      <c r="M229" s="55">
        <v>26.553999999999998</v>
      </c>
      <c r="N229" s="55"/>
      <c r="O229" s="55">
        <v>5.7610000000000001</v>
      </c>
      <c r="P229" s="55">
        <v>39.066000000000003</v>
      </c>
      <c r="Q229" s="53">
        <v>2.6</v>
      </c>
      <c r="R229" s="53"/>
      <c r="S229" s="56">
        <v>6480.62</v>
      </c>
      <c r="T229" s="56">
        <v>43985.2</v>
      </c>
      <c r="U229" s="56">
        <v>50468.42</v>
      </c>
    </row>
    <row r="230" spans="1:21" x14ac:dyDescent="0.2">
      <c r="A230" s="75" t="str">
        <f>INDEX('Scheme master'!D:D,MATCH(E230&amp;F230,'Scheme master'!H:H,0),0)</f>
        <v>LLIQDF</v>
      </c>
      <c r="B230" s="75" t="str">
        <f>A230&amp;VLOOKUP(E230&amp;F230,'Scheme master'!H:M,6,0)</f>
        <v>LLIQDFRDD</v>
      </c>
      <c r="C230" s="83">
        <f t="shared" si="6"/>
        <v>6.7000000000000004E-2</v>
      </c>
      <c r="D230" s="83">
        <f t="shared" si="7"/>
        <v>6.7000000000000004E-2</v>
      </c>
      <c r="E230" s="53" t="s">
        <v>612</v>
      </c>
      <c r="F230" s="53" t="s">
        <v>606</v>
      </c>
      <c r="G230" s="53" t="s">
        <v>507</v>
      </c>
      <c r="H230" s="53" t="s">
        <v>1647</v>
      </c>
      <c r="I230" s="54">
        <v>44293</v>
      </c>
      <c r="J230" s="54">
        <v>44293</v>
      </c>
      <c r="K230" s="53">
        <v>6.7000000000000004E-2</v>
      </c>
      <c r="L230" s="53">
        <v>6.7000000000000004E-2</v>
      </c>
      <c r="M230" s="55">
        <v>4602.4799999999996</v>
      </c>
      <c r="N230" s="55">
        <v>0.17199999999999999</v>
      </c>
      <c r="O230" s="55">
        <v>5.4530000000000003</v>
      </c>
      <c r="P230" s="55">
        <v>12.039</v>
      </c>
      <c r="Q230" s="53">
        <v>308.38</v>
      </c>
      <c r="R230" s="53">
        <v>0.01</v>
      </c>
      <c r="S230" s="56">
        <v>6069.74</v>
      </c>
      <c r="T230" s="56">
        <v>13372.28</v>
      </c>
      <c r="U230" s="56">
        <v>19750.41</v>
      </c>
    </row>
    <row r="231" spans="1:21" x14ac:dyDescent="0.2">
      <c r="A231" s="75" t="str">
        <f>INDEX('Scheme master'!D:D,MATCH(E231&amp;F231,'Scheme master'!H:H,0),0)</f>
        <v>LLIQDF</v>
      </c>
      <c r="B231" s="75" t="str">
        <f>A231&amp;VLOOKUP(E231&amp;F231,'Scheme master'!H:M,6,0)</f>
        <v>LLIQDFRDD</v>
      </c>
      <c r="C231" s="83">
        <f t="shared" si="6"/>
        <v>8.9626620000000004E-2</v>
      </c>
      <c r="D231" s="83">
        <f t="shared" si="7"/>
        <v>8.9626620000000004E-2</v>
      </c>
      <c r="E231" s="53" t="s">
        <v>612</v>
      </c>
      <c r="F231" s="53" t="s">
        <v>606</v>
      </c>
      <c r="G231" s="53" t="s">
        <v>507</v>
      </c>
      <c r="H231" s="53" t="s">
        <v>1647</v>
      </c>
      <c r="I231" s="54">
        <v>44404</v>
      </c>
      <c r="J231" s="54">
        <v>44404</v>
      </c>
      <c r="K231" s="53">
        <v>8.9626620000000004E-2</v>
      </c>
      <c r="L231" s="53">
        <v>8.9626620000000004E-2</v>
      </c>
      <c r="M231" s="55">
        <v>4598.5820000000003</v>
      </c>
      <c r="N231" s="55">
        <v>0.17199999999999999</v>
      </c>
      <c r="O231" s="55">
        <v>5.65</v>
      </c>
      <c r="P231" s="55">
        <v>34.701000000000001</v>
      </c>
      <c r="Q231" s="53">
        <v>412.14</v>
      </c>
      <c r="R231" s="53">
        <v>0.02</v>
      </c>
      <c r="S231" s="56">
        <v>6291.97</v>
      </c>
      <c r="T231" s="56">
        <v>38555.97</v>
      </c>
      <c r="U231" s="56">
        <v>45260.1</v>
      </c>
    </row>
    <row r="232" spans="1:21" x14ac:dyDescent="0.2">
      <c r="A232" s="75" t="str">
        <f>INDEX('Scheme master'!D:D,MATCH(E232&amp;F232,'Scheme master'!H:H,0),0)</f>
        <v>LLIQDF</v>
      </c>
      <c r="B232" s="75" t="str">
        <f>A232&amp;VLOOKUP(E232&amp;F232,'Scheme master'!H:M,6,0)</f>
        <v>LLIQDFRDD</v>
      </c>
      <c r="C232" s="83">
        <f t="shared" si="6"/>
        <v>0.1077</v>
      </c>
      <c r="D232" s="83">
        <f t="shared" si="7"/>
        <v>0.1077</v>
      </c>
      <c r="E232" s="53" t="s">
        <v>612</v>
      </c>
      <c r="F232" s="53" t="s">
        <v>606</v>
      </c>
      <c r="G232" s="53" t="s">
        <v>507</v>
      </c>
      <c r="H232" s="53" t="s">
        <v>1647</v>
      </c>
      <c r="I232" s="54">
        <v>44292</v>
      </c>
      <c r="J232" s="54">
        <v>44292</v>
      </c>
      <c r="K232" s="53">
        <v>0.1077</v>
      </c>
      <c r="L232" s="53">
        <v>0.1077</v>
      </c>
      <c r="M232" s="55">
        <v>4567.4380000000001</v>
      </c>
      <c r="N232" s="55">
        <v>0.17199999999999999</v>
      </c>
      <c r="O232" s="55">
        <v>8.7739999999999991</v>
      </c>
      <c r="P232" s="55">
        <v>22.495999999999999</v>
      </c>
      <c r="Q232" s="53">
        <v>491.93</v>
      </c>
      <c r="R232" s="53">
        <v>0.02</v>
      </c>
      <c r="S232" s="56">
        <v>9766.5499999999993</v>
      </c>
      <c r="T232" s="56">
        <v>24994.6</v>
      </c>
      <c r="U232" s="56">
        <v>35253.1</v>
      </c>
    </row>
    <row r="233" spans="1:21" x14ac:dyDescent="0.2">
      <c r="A233" s="75" t="str">
        <f>INDEX('Scheme master'!D:D,MATCH(E233&amp;F233,'Scheme master'!H:H,0),0)</f>
        <v>LDUSTF</v>
      </c>
      <c r="B233" s="75" t="str">
        <f>A233&amp;VLOOKUP(E233&amp;F233,'Scheme master'!H:M,6,0)</f>
        <v>LDUSTFRDW</v>
      </c>
      <c r="C233" s="83">
        <f t="shared" si="6"/>
        <v>1.21</v>
      </c>
      <c r="D233" s="83">
        <f t="shared" si="7"/>
        <v>1.21</v>
      </c>
      <c r="E233" s="53" t="s">
        <v>1016</v>
      </c>
      <c r="F233" s="53" t="s">
        <v>40</v>
      </c>
      <c r="G233" s="53" t="s">
        <v>997</v>
      </c>
      <c r="H233" s="53" t="s">
        <v>1644</v>
      </c>
      <c r="I233" s="54">
        <v>44341</v>
      </c>
      <c r="J233" s="54">
        <v>44341</v>
      </c>
      <c r="K233" s="53">
        <v>1.21</v>
      </c>
      <c r="L233" s="53">
        <v>1.21</v>
      </c>
      <c r="M233" s="55"/>
      <c r="N233" s="55"/>
      <c r="O233" s="55">
        <v>2.4E-2</v>
      </c>
      <c r="P233" s="55"/>
      <c r="Q233" s="53"/>
      <c r="R233" s="53"/>
      <c r="S233" s="56">
        <v>24.63</v>
      </c>
      <c r="T233" s="56"/>
      <c r="U233" s="56">
        <v>24.63</v>
      </c>
    </row>
    <row r="234" spans="1:21" x14ac:dyDescent="0.2">
      <c r="A234" s="75" t="str">
        <f>INDEX('Scheme master'!D:D,MATCH(E234&amp;F234,'Scheme master'!H:H,0),0)</f>
        <v>LDSAPF</v>
      </c>
      <c r="B234" s="75" t="str">
        <f>A234&amp;VLOOKUP(E234&amp;F234,'Scheme master'!H:M,6,0)</f>
        <v>LDSAPFDDD</v>
      </c>
      <c r="C234" s="83">
        <f t="shared" si="6"/>
        <v>2.54521E-3</v>
      </c>
      <c r="D234" s="83">
        <f t="shared" si="7"/>
        <v>2.54521E-3</v>
      </c>
      <c r="E234" s="53" t="s">
        <v>616</v>
      </c>
      <c r="F234" s="53" t="s">
        <v>605</v>
      </c>
      <c r="G234" s="53" t="s">
        <v>225</v>
      </c>
      <c r="H234" s="53" t="s">
        <v>1643</v>
      </c>
      <c r="I234" s="54">
        <v>44384</v>
      </c>
      <c r="J234" s="54">
        <v>44384</v>
      </c>
      <c r="K234" s="53">
        <v>2.54521E-3</v>
      </c>
      <c r="L234" s="53">
        <v>2.54521E-3</v>
      </c>
      <c r="M234" s="55">
        <v>115992.798</v>
      </c>
      <c r="N234" s="55"/>
      <c r="O234" s="55">
        <v>331.74400000000003</v>
      </c>
      <c r="P234" s="55">
        <v>157.00399999999999</v>
      </c>
      <c r="Q234" s="53">
        <v>295.23</v>
      </c>
      <c r="R234" s="53"/>
      <c r="S234" s="56">
        <v>3672.94</v>
      </c>
      <c r="T234" s="56">
        <v>1746.08</v>
      </c>
      <c r="U234" s="56">
        <v>5714.25</v>
      </c>
    </row>
    <row r="235" spans="1:21" x14ac:dyDescent="0.2">
      <c r="A235" s="75" t="str">
        <f>INDEX('Scheme master'!D:D,MATCH(E235&amp;F235,'Scheme master'!H:H,0),0)</f>
        <v>LLIQDF</v>
      </c>
      <c r="B235" s="75" t="str">
        <f>A235&amp;VLOOKUP(E235&amp;F235,'Scheme master'!H:M,6,0)</f>
        <v>LLIQDFRDD</v>
      </c>
      <c r="C235" s="83">
        <f t="shared" si="6"/>
        <v>0.10181835</v>
      </c>
      <c r="D235" s="83">
        <f t="shared" si="7"/>
        <v>0.10181835</v>
      </c>
      <c r="E235" s="53" t="s">
        <v>612</v>
      </c>
      <c r="F235" s="53" t="s">
        <v>606</v>
      </c>
      <c r="G235" s="53" t="s">
        <v>507</v>
      </c>
      <c r="H235" s="53" t="s">
        <v>1647</v>
      </c>
      <c r="I235" s="54">
        <v>44391</v>
      </c>
      <c r="J235" s="54">
        <v>44391</v>
      </c>
      <c r="K235" s="53">
        <v>0.10181835</v>
      </c>
      <c r="L235" s="53">
        <v>0.10181835</v>
      </c>
      <c r="M235" s="55">
        <v>4591.9539999999997</v>
      </c>
      <c r="N235" s="55">
        <v>0.17199999999999999</v>
      </c>
      <c r="O235" s="55">
        <v>6.5119999999999996</v>
      </c>
      <c r="P235" s="55">
        <v>39.381</v>
      </c>
      <c r="Q235" s="53">
        <v>467.54</v>
      </c>
      <c r="R235" s="53">
        <v>0.02</v>
      </c>
      <c r="S235" s="56">
        <v>7254.17</v>
      </c>
      <c r="T235" s="56">
        <v>43754.720000000001</v>
      </c>
      <c r="U235" s="56">
        <v>51476.45</v>
      </c>
    </row>
    <row r="236" spans="1:21" x14ac:dyDescent="0.2">
      <c r="A236" s="75" t="str">
        <f>INDEX('Scheme master'!D:D,MATCH(E236&amp;F236,'Scheme master'!H:H,0),0)</f>
        <v>LDUSTF</v>
      </c>
      <c r="B236" s="75" t="str">
        <f>A236&amp;VLOOKUP(E236&amp;F236,'Scheme master'!H:M,6,0)</f>
        <v>LDUSTFRDW</v>
      </c>
      <c r="C236" s="83">
        <f t="shared" si="6"/>
        <v>2.7151181900000001</v>
      </c>
      <c r="D236" s="83">
        <f t="shared" si="7"/>
        <v>2.7151181900000001</v>
      </c>
      <c r="E236" s="53" t="s">
        <v>1016</v>
      </c>
      <c r="F236" s="53" t="s">
        <v>40</v>
      </c>
      <c r="G236" s="53" t="s">
        <v>997</v>
      </c>
      <c r="H236" s="53" t="s">
        <v>1644</v>
      </c>
      <c r="I236" s="54">
        <v>44411</v>
      </c>
      <c r="J236" s="54">
        <v>44411</v>
      </c>
      <c r="K236" s="53">
        <v>2.7151181900000001</v>
      </c>
      <c r="L236" s="53">
        <v>2.7151181900000001</v>
      </c>
      <c r="M236" s="55"/>
      <c r="N236" s="55"/>
      <c r="O236" s="55">
        <v>2.8000000000000001E-2</v>
      </c>
      <c r="P236" s="55"/>
      <c r="Q236" s="53"/>
      <c r="R236" s="53"/>
      <c r="S236" s="56">
        <v>28.31</v>
      </c>
      <c r="T236" s="56"/>
      <c r="U236" s="56">
        <v>28.31</v>
      </c>
    </row>
    <row r="237" spans="1:21" x14ac:dyDescent="0.2">
      <c r="A237" s="75" t="str">
        <f>INDEX('Scheme master'!D:D,MATCH(E237&amp;F237,'Scheme master'!H:H,0),0)</f>
        <v>LLIQDF</v>
      </c>
      <c r="B237" s="75" t="str">
        <f>A237&amp;VLOOKUP(E237&amp;F237,'Scheme master'!H:M,6,0)</f>
        <v>LLIQDFDDD</v>
      </c>
      <c r="C237" s="83">
        <f t="shared" si="6"/>
        <v>9.4799999999999995E-2</v>
      </c>
      <c r="D237" s="83">
        <f t="shared" si="7"/>
        <v>9.4799999999999995E-2</v>
      </c>
      <c r="E237" s="53" t="s">
        <v>612</v>
      </c>
      <c r="F237" s="53" t="s">
        <v>605</v>
      </c>
      <c r="G237" s="53" t="s">
        <v>507</v>
      </c>
      <c r="H237" s="53" t="s">
        <v>1642</v>
      </c>
      <c r="I237" s="54">
        <v>44359</v>
      </c>
      <c r="J237" s="54">
        <v>44359</v>
      </c>
      <c r="K237" s="53">
        <v>9.4799999999999995E-2</v>
      </c>
      <c r="L237" s="53">
        <v>9.4799999999999995E-2</v>
      </c>
      <c r="M237" s="55">
        <v>22.462</v>
      </c>
      <c r="N237" s="55"/>
      <c r="O237" s="55">
        <v>6.7389999999999999</v>
      </c>
      <c r="P237" s="55">
        <v>37.076000000000001</v>
      </c>
      <c r="Q237" s="53">
        <v>2.14</v>
      </c>
      <c r="R237" s="53"/>
      <c r="S237" s="56">
        <v>7574.02</v>
      </c>
      <c r="T237" s="56">
        <v>41730.82</v>
      </c>
      <c r="U237" s="56">
        <v>49306.98</v>
      </c>
    </row>
    <row r="238" spans="1:21" x14ac:dyDescent="0.2">
      <c r="A238" s="75" t="str">
        <f>INDEX('Scheme master'!D:D,MATCH(E238&amp;F238,'Scheme master'!H:H,0),0)</f>
        <v>LLIQDF</v>
      </c>
      <c r="B238" s="75" t="str">
        <f>A238&amp;VLOOKUP(E238&amp;F238,'Scheme master'!H:M,6,0)</f>
        <v>LLIQDFRDD</v>
      </c>
      <c r="C238" s="83">
        <f t="shared" si="6"/>
        <v>8.5999999999999993E-2</v>
      </c>
      <c r="D238" s="83">
        <f t="shared" si="7"/>
        <v>8.5999999999999993E-2</v>
      </c>
      <c r="E238" s="53" t="s">
        <v>612</v>
      </c>
      <c r="F238" s="53" t="s">
        <v>606</v>
      </c>
      <c r="G238" s="53" t="s">
        <v>507</v>
      </c>
      <c r="H238" s="53" t="s">
        <v>1647</v>
      </c>
      <c r="I238" s="54">
        <v>44334</v>
      </c>
      <c r="J238" s="54">
        <v>44334</v>
      </c>
      <c r="K238" s="53">
        <v>8.5999999999999993E-2</v>
      </c>
      <c r="L238" s="53">
        <v>8.5999999999999993E-2</v>
      </c>
      <c r="M238" s="55">
        <v>4610.0339999999997</v>
      </c>
      <c r="N238" s="55">
        <v>0.17199999999999999</v>
      </c>
      <c r="O238" s="55">
        <v>5.625</v>
      </c>
      <c r="P238" s="55">
        <v>22.981999999999999</v>
      </c>
      <c r="Q238" s="53">
        <v>396.48</v>
      </c>
      <c r="R238" s="53">
        <v>0.01</v>
      </c>
      <c r="S238" s="56">
        <v>6256.31</v>
      </c>
      <c r="T238" s="56">
        <v>25532.36</v>
      </c>
      <c r="U238" s="56">
        <v>32185.16</v>
      </c>
    </row>
    <row r="239" spans="1:21" x14ac:dyDescent="0.2">
      <c r="A239" s="75" t="str">
        <f>INDEX('Scheme master'!D:D,MATCH(E239&amp;F239,'Scheme master'!H:H,0),0)</f>
        <v>LLIQDF</v>
      </c>
      <c r="B239" s="75" t="str">
        <f>A239&amp;VLOOKUP(E239&amp;F239,'Scheme master'!H:M,6,0)</f>
        <v>LLIQDFDDD</v>
      </c>
      <c r="C239" s="83">
        <f t="shared" si="6"/>
        <v>9.6935889999999997E-2</v>
      </c>
      <c r="D239" s="83">
        <f t="shared" si="7"/>
        <v>9.6935889999999997E-2</v>
      </c>
      <c r="E239" s="53" t="s">
        <v>612</v>
      </c>
      <c r="F239" s="53" t="s">
        <v>605</v>
      </c>
      <c r="G239" s="53" t="s">
        <v>507</v>
      </c>
      <c r="H239" s="53" t="s">
        <v>1642</v>
      </c>
      <c r="I239" s="54">
        <v>44416</v>
      </c>
      <c r="J239" s="54">
        <v>44416</v>
      </c>
      <c r="K239" s="53">
        <v>9.6935889999999997E-2</v>
      </c>
      <c r="L239" s="53">
        <v>9.6935889999999997E-2</v>
      </c>
      <c r="M239" s="55">
        <v>25.565999999999999</v>
      </c>
      <c r="N239" s="55"/>
      <c r="O239" s="55">
        <v>5.6710000000000003</v>
      </c>
      <c r="P239" s="55">
        <v>39.890999999999998</v>
      </c>
      <c r="Q239" s="53">
        <v>2.4700000000000002</v>
      </c>
      <c r="R239" s="53"/>
      <c r="S239" s="56">
        <v>6380.4</v>
      </c>
      <c r="T239" s="56">
        <v>44894.29</v>
      </c>
      <c r="U239" s="56">
        <v>51277.16</v>
      </c>
    </row>
    <row r="240" spans="1:21" x14ac:dyDescent="0.2">
      <c r="A240" s="75" t="str">
        <f>INDEX('Scheme master'!D:D,MATCH(E240&amp;F240,'Scheme master'!H:H,0),0)</f>
        <v>LDSAPF</v>
      </c>
      <c r="B240" s="75" t="str">
        <f>A240&amp;VLOOKUP(E240&amp;F240,'Scheme master'!H:M,6,0)</f>
        <v>LDSAPFDDD</v>
      </c>
      <c r="C240" s="83">
        <f t="shared" si="6"/>
        <v>1.4248399999999999E-3</v>
      </c>
      <c r="D240" s="83">
        <f t="shared" si="7"/>
        <v>1.4248399999999999E-3</v>
      </c>
      <c r="E240" s="53" t="s">
        <v>616</v>
      </c>
      <c r="F240" s="53" t="s">
        <v>605</v>
      </c>
      <c r="G240" s="53" t="s">
        <v>225</v>
      </c>
      <c r="H240" s="53" t="s">
        <v>1643</v>
      </c>
      <c r="I240" s="54">
        <v>44439</v>
      </c>
      <c r="J240" s="54">
        <v>44439</v>
      </c>
      <c r="K240" s="53">
        <v>1.4248399999999999E-3</v>
      </c>
      <c r="L240" s="53">
        <v>1.4248399999999999E-3</v>
      </c>
      <c r="M240" s="55"/>
      <c r="N240" s="55"/>
      <c r="O240" s="55">
        <v>198.857</v>
      </c>
      <c r="P240" s="55">
        <v>62.835000000000001</v>
      </c>
      <c r="Q240" s="53"/>
      <c r="R240" s="53"/>
      <c r="S240" s="56">
        <v>2193.88</v>
      </c>
      <c r="T240" s="56">
        <v>698.49</v>
      </c>
      <c r="U240" s="56">
        <v>2892.37</v>
      </c>
    </row>
    <row r="241" spans="1:21" x14ac:dyDescent="0.2">
      <c r="A241" s="75" t="str">
        <f>INDEX('Scheme master'!D:D,MATCH(E241&amp;F241,'Scheme master'!H:H,0),0)</f>
        <v>LEEQTF</v>
      </c>
      <c r="B241" s="75" t="str">
        <f>A241&amp;VLOOKUP(E241&amp;F241,'Scheme master'!H:M,6,0)</f>
        <v>LEEQTFDD</v>
      </c>
      <c r="C241" s="83">
        <f t="shared" si="6"/>
        <v>0.25</v>
      </c>
      <c r="D241" s="83">
        <f t="shared" si="7"/>
        <v>0.25</v>
      </c>
      <c r="E241" s="53" t="s">
        <v>618</v>
      </c>
      <c r="F241" s="53" t="s">
        <v>605</v>
      </c>
      <c r="G241" s="53" t="s">
        <v>1602</v>
      </c>
      <c r="H241" s="53" t="s">
        <v>1642</v>
      </c>
      <c r="I241" s="54">
        <v>44376</v>
      </c>
      <c r="J241" s="54">
        <v>44376</v>
      </c>
      <c r="K241" s="53">
        <v>0.25</v>
      </c>
      <c r="L241" s="53">
        <v>0.25</v>
      </c>
      <c r="M241" s="55">
        <v>364721.03399999999</v>
      </c>
      <c r="N241" s="55"/>
      <c r="O241" s="55">
        <v>468.09100000000001</v>
      </c>
      <c r="P241" s="55"/>
      <c r="Q241" s="53">
        <v>91180.25</v>
      </c>
      <c r="R241" s="53"/>
      <c r="S241" s="56">
        <v>11190.08</v>
      </c>
      <c r="T241" s="56"/>
      <c r="U241" s="56">
        <v>102370.33</v>
      </c>
    </row>
    <row r="242" spans="1:21" x14ac:dyDescent="0.2">
      <c r="A242" s="75" t="str">
        <f>INDEX('Scheme master'!D:D,MATCH(E242&amp;F242,'Scheme master'!H:H,0),0)</f>
        <v>LDSAPF</v>
      </c>
      <c r="B242" s="75" t="str">
        <f>A242&amp;VLOOKUP(E242&amp;F242,'Scheme master'!H:M,6,0)</f>
        <v>LDSAPFRDD</v>
      </c>
      <c r="C242" s="83">
        <f t="shared" si="6"/>
        <v>1.2029600000000001E-3</v>
      </c>
      <c r="D242" s="83">
        <f t="shared" si="7"/>
        <v>1.2029600000000001E-3</v>
      </c>
      <c r="E242" s="53" t="s">
        <v>616</v>
      </c>
      <c r="F242" s="53" t="s">
        <v>25</v>
      </c>
      <c r="G242" s="53" t="s">
        <v>225</v>
      </c>
      <c r="H242" s="53" t="s">
        <v>1645</v>
      </c>
      <c r="I242" s="54">
        <v>44435</v>
      </c>
      <c r="J242" s="54">
        <v>44435</v>
      </c>
      <c r="K242" s="53">
        <v>1.2029600000000001E-3</v>
      </c>
      <c r="L242" s="53">
        <v>1.2029600000000001E-3</v>
      </c>
      <c r="M242" s="55"/>
      <c r="N242" s="55"/>
      <c r="O242" s="55">
        <v>2281.0520000000001</v>
      </c>
      <c r="P242" s="55">
        <v>213.81299999999999</v>
      </c>
      <c r="Q242" s="53"/>
      <c r="R242" s="53"/>
      <c r="S242" s="56">
        <v>26537.58</v>
      </c>
      <c r="T242" s="56">
        <v>2474.2199999999998</v>
      </c>
      <c r="U242" s="56">
        <v>29011.8</v>
      </c>
    </row>
    <row r="243" spans="1:21" x14ac:dyDescent="0.2">
      <c r="A243" s="75" t="str">
        <f>INDEX('Scheme master'!D:D,MATCH(E243&amp;F243,'Scheme master'!H:H,0),0)</f>
        <v>LDSAPF</v>
      </c>
      <c r="B243" s="75" t="str">
        <f>A243&amp;VLOOKUP(E243&amp;F243,'Scheme master'!H:M,6,0)</f>
        <v>LDSAPFRDD</v>
      </c>
      <c r="C243" s="83">
        <f t="shared" si="6"/>
        <v>1.1641500000000001E-3</v>
      </c>
      <c r="D243" s="83">
        <f t="shared" si="7"/>
        <v>1.1641500000000001E-3</v>
      </c>
      <c r="E243" s="53" t="s">
        <v>616</v>
      </c>
      <c r="F243" s="53" t="s">
        <v>25</v>
      </c>
      <c r="G243" s="53" t="s">
        <v>225</v>
      </c>
      <c r="H243" s="53" t="s">
        <v>1645</v>
      </c>
      <c r="I243" s="54">
        <v>44379</v>
      </c>
      <c r="J243" s="54">
        <v>44379</v>
      </c>
      <c r="K243" s="53">
        <v>1.1641500000000001E-3</v>
      </c>
      <c r="L243" s="53">
        <v>1.1641500000000001E-3</v>
      </c>
      <c r="M243" s="55"/>
      <c r="N243" s="55"/>
      <c r="O243" s="55">
        <v>2214.9090000000001</v>
      </c>
      <c r="P243" s="55">
        <v>205.828</v>
      </c>
      <c r="Q243" s="53"/>
      <c r="R243" s="53"/>
      <c r="S243" s="56">
        <v>25678.71</v>
      </c>
      <c r="T243" s="56">
        <v>2380.9299999999998</v>
      </c>
      <c r="U243" s="56">
        <v>28059.64</v>
      </c>
    </row>
    <row r="244" spans="1:21" x14ac:dyDescent="0.2">
      <c r="A244" s="75" t="str">
        <f>INDEX('Scheme master'!D:D,MATCH(E244&amp;F244,'Scheme master'!H:H,0),0)</f>
        <v>LLIQDF</v>
      </c>
      <c r="B244" s="75" t="str">
        <f>A244&amp;VLOOKUP(E244&amp;F244,'Scheme master'!H:M,6,0)</f>
        <v>LLIQDFRDD</v>
      </c>
      <c r="C244" s="83">
        <f t="shared" si="6"/>
        <v>8.3279510000000001E-2</v>
      </c>
      <c r="D244" s="83">
        <f t="shared" si="7"/>
        <v>8.3279510000000001E-2</v>
      </c>
      <c r="E244" s="53" t="s">
        <v>612</v>
      </c>
      <c r="F244" s="53" t="s">
        <v>606</v>
      </c>
      <c r="G244" s="53" t="s">
        <v>507</v>
      </c>
      <c r="H244" s="53" t="s">
        <v>1647</v>
      </c>
      <c r="I244" s="54">
        <v>44432</v>
      </c>
      <c r="J244" s="54">
        <v>44432</v>
      </c>
      <c r="K244" s="53">
        <v>8.3279510000000001E-2</v>
      </c>
      <c r="L244" s="53">
        <v>8.3279510000000001E-2</v>
      </c>
      <c r="M244" s="55">
        <v>4604.4309999999996</v>
      </c>
      <c r="N244" s="55">
        <v>0.17199999999999999</v>
      </c>
      <c r="O244" s="55">
        <v>5.2229999999999999</v>
      </c>
      <c r="P244" s="55">
        <v>32.307000000000002</v>
      </c>
      <c r="Q244" s="53">
        <v>383.46</v>
      </c>
      <c r="R244" s="53">
        <v>0.01</v>
      </c>
      <c r="S244" s="56">
        <v>5818.29</v>
      </c>
      <c r="T244" s="56">
        <v>35894.089999999997</v>
      </c>
      <c r="U244" s="56">
        <v>42095.85</v>
      </c>
    </row>
    <row r="245" spans="1:21" x14ac:dyDescent="0.2">
      <c r="A245" s="75" t="str">
        <f>INDEX('Scheme master'!D:D,MATCH(E245&amp;F245,'Scheme master'!H:H,0),0)</f>
        <v>LDSAPF</v>
      </c>
      <c r="B245" s="75" t="str">
        <f>A245&amp;VLOOKUP(E245&amp;F245,'Scheme master'!H:M,6,0)</f>
        <v>LDSAPFRDD</v>
      </c>
      <c r="C245" s="83">
        <f t="shared" si="6"/>
        <v>1.06167E-3</v>
      </c>
      <c r="D245" s="83">
        <f t="shared" si="7"/>
        <v>1.06167E-3</v>
      </c>
      <c r="E245" s="53" t="s">
        <v>616</v>
      </c>
      <c r="F245" s="53" t="s">
        <v>25</v>
      </c>
      <c r="G245" s="53" t="s">
        <v>225</v>
      </c>
      <c r="H245" s="53" t="s">
        <v>1645</v>
      </c>
      <c r="I245" s="54">
        <v>44420</v>
      </c>
      <c r="J245" s="54">
        <v>44420</v>
      </c>
      <c r="K245" s="53">
        <v>1.06167E-3</v>
      </c>
      <c r="L245" s="53">
        <v>1.06167E-3</v>
      </c>
      <c r="M245" s="55"/>
      <c r="N245" s="55"/>
      <c r="O245" s="55">
        <v>2017.8579999999999</v>
      </c>
      <c r="P245" s="55">
        <v>188.41399999999999</v>
      </c>
      <c r="Q245" s="53"/>
      <c r="R245" s="53"/>
      <c r="S245" s="56">
        <v>23391.4</v>
      </c>
      <c r="T245" s="56">
        <v>2180.23</v>
      </c>
      <c r="U245" s="56">
        <v>25571.63</v>
      </c>
    </row>
    <row r="246" spans="1:21" x14ac:dyDescent="0.2">
      <c r="A246" s="75" t="str">
        <f>INDEX('Scheme master'!D:D,MATCH(E246&amp;F246,'Scheme master'!H:H,0),0)</f>
        <v>LLIQDF</v>
      </c>
      <c r="B246" s="75" t="str">
        <f>A246&amp;VLOOKUP(E246&amp;F246,'Scheme master'!H:M,6,0)</f>
        <v>LLIQDFDDD</v>
      </c>
      <c r="C246" s="83">
        <f t="shared" si="6"/>
        <v>8.9303179999999996E-2</v>
      </c>
      <c r="D246" s="83">
        <f t="shared" si="7"/>
        <v>8.9303179999999996E-2</v>
      </c>
      <c r="E246" s="53" t="s">
        <v>612</v>
      </c>
      <c r="F246" s="53" t="s">
        <v>605</v>
      </c>
      <c r="G246" s="53" t="s">
        <v>507</v>
      </c>
      <c r="H246" s="53" t="s">
        <v>1642</v>
      </c>
      <c r="I246" s="54">
        <v>44457</v>
      </c>
      <c r="J246" s="54">
        <v>44457</v>
      </c>
      <c r="K246" s="53">
        <v>8.9303179999999996E-2</v>
      </c>
      <c r="L246" s="53">
        <v>8.9303179999999996E-2</v>
      </c>
      <c r="M246" s="55">
        <v>33.164000000000001</v>
      </c>
      <c r="N246" s="55"/>
      <c r="O246" s="55">
        <v>5.1859999999999999</v>
      </c>
      <c r="P246" s="55">
        <v>42.982999999999997</v>
      </c>
      <c r="Q246" s="53">
        <v>2.97</v>
      </c>
      <c r="R246" s="53"/>
      <c r="S246" s="56">
        <v>5837.77</v>
      </c>
      <c r="T246" s="56">
        <v>48409.72</v>
      </c>
      <c r="U246" s="56">
        <v>54250.46</v>
      </c>
    </row>
    <row r="247" spans="1:21" x14ac:dyDescent="0.2">
      <c r="A247" s="75" t="str">
        <f>INDEX('Scheme master'!D:D,MATCH(E247&amp;F247,'Scheme master'!H:H,0),0)</f>
        <v>LDSAPF</v>
      </c>
      <c r="B247" s="75" t="str">
        <f>A247&amp;VLOOKUP(E247&amp;F247,'Scheme master'!H:M,6,0)</f>
        <v>LDSAPFDDD</v>
      </c>
      <c r="C247" s="83">
        <f t="shared" si="6"/>
        <v>5.5879199999999997E-3</v>
      </c>
      <c r="D247" s="83">
        <f t="shared" si="7"/>
        <v>5.5879199999999997E-3</v>
      </c>
      <c r="E247" s="53" t="s">
        <v>616</v>
      </c>
      <c r="F247" s="53" t="s">
        <v>605</v>
      </c>
      <c r="G247" s="53" t="s">
        <v>225</v>
      </c>
      <c r="H247" s="53" t="s">
        <v>1643</v>
      </c>
      <c r="I247" s="54">
        <v>44425</v>
      </c>
      <c r="J247" s="54">
        <v>44425</v>
      </c>
      <c r="K247" s="53">
        <v>5.5879199999999997E-3</v>
      </c>
      <c r="L247" s="53">
        <v>5.5879199999999997E-3</v>
      </c>
      <c r="M247" s="55">
        <v>120225.621</v>
      </c>
      <c r="N247" s="55"/>
      <c r="O247" s="55">
        <v>715.91600000000005</v>
      </c>
      <c r="P247" s="55">
        <v>255.95500000000001</v>
      </c>
      <c r="Q247" s="53">
        <v>671.81</v>
      </c>
      <c r="R247" s="53"/>
      <c r="S247" s="56">
        <v>7917.17</v>
      </c>
      <c r="T247" s="56">
        <v>2845.46</v>
      </c>
      <c r="U247" s="56">
        <v>11434.44</v>
      </c>
    </row>
    <row r="248" spans="1:21" x14ac:dyDescent="0.2">
      <c r="A248" s="75" t="str">
        <f>INDEX('Scheme master'!D:D,MATCH(E248&amp;F248,'Scheme master'!H:H,0),0)</f>
        <v>LLIQDF</v>
      </c>
      <c r="B248" s="75" t="str">
        <f>A248&amp;VLOOKUP(E248&amp;F248,'Scheme master'!H:M,6,0)</f>
        <v>LLIQDFDDD</v>
      </c>
      <c r="C248" s="83">
        <f t="shared" si="6"/>
        <v>9.2643459999999997E-2</v>
      </c>
      <c r="D248" s="83">
        <f t="shared" si="7"/>
        <v>9.2643459999999997E-2</v>
      </c>
      <c r="E248" s="53" t="s">
        <v>612</v>
      </c>
      <c r="F248" s="53" t="s">
        <v>605</v>
      </c>
      <c r="G248" s="53" t="s">
        <v>507</v>
      </c>
      <c r="H248" s="53" t="s">
        <v>1642</v>
      </c>
      <c r="I248" s="54">
        <v>44373</v>
      </c>
      <c r="J248" s="54">
        <v>44373</v>
      </c>
      <c r="K248" s="53">
        <v>9.2643459999999997E-2</v>
      </c>
      <c r="L248" s="53">
        <v>9.2643459999999997E-2</v>
      </c>
      <c r="M248" s="55">
        <v>23.962</v>
      </c>
      <c r="N248" s="55"/>
      <c r="O248" s="55">
        <v>6.6139999999999999</v>
      </c>
      <c r="P248" s="55">
        <v>40.76</v>
      </c>
      <c r="Q248" s="53">
        <v>2.2200000000000002</v>
      </c>
      <c r="R248" s="53"/>
      <c r="S248" s="56">
        <v>7426.71</v>
      </c>
      <c r="T248" s="56">
        <v>45821.09</v>
      </c>
      <c r="U248" s="56">
        <v>53250.02</v>
      </c>
    </row>
    <row r="249" spans="1:21" x14ac:dyDescent="0.2">
      <c r="A249" s="75" t="str">
        <f>INDEX('Scheme master'!D:D,MATCH(E249&amp;F249,'Scheme master'!H:H,0),0)</f>
        <v>LDONTF</v>
      </c>
      <c r="B249" s="75" t="str">
        <f>A249&amp;VLOOKUP(E249&amp;F249,'Scheme master'!H:M,6,0)</f>
        <v>LDONTFRDD</v>
      </c>
      <c r="C249" s="83">
        <f t="shared" si="6"/>
        <v>2.1850468699999999</v>
      </c>
      <c r="D249" s="83">
        <f t="shared" si="7"/>
        <v>2.1850468699999999</v>
      </c>
      <c r="E249" s="53" t="s">
        <v>1015</v>
      </c>
      <c r="F249" s="53" t="s">
        <v>25</v>
      </c>
      <c r="G249" s="53" t="s">
        <v>996</v>
      </c>
      <c r="H249" s="53" t="s">
        <v>1645</v>
      </c>
      <c r="I249" s="54">
        <v>44435</v>
      </c>
      <c r="J249" s="54">
        <v>44435</v>
      </c>
      <c r="K249" s="53">
        <v>2.1850468699999999</v>
      </c>
      <c r="L249" s="53">
        <v>2.1850468699999999</v>
      </c>
      <c r="M249" s="55"/>
      <c r="N249" s="55"/>
      <c r="O249" s="55">
        <v>2.3E-2</v>
      </c>
      <c r="P249" s="55"/>
      <c r="Q249" s="53"/>
      <c r="R249" s="53"/>
      <c r="S249" s="56">
        <v>23.28</v>
      </c>
      <c r="T249" s="56"/>
      <c r="U249" s="56">
        <v>23.28</v>
      </c>
    </row>
    <row r="250" spans="1:21" x14ac:dyDescent="0.2">
      <c r="A250" s="75" t="str">
        <f>INDEX('Scheme master'!D:D,MATCH(E250&amp;F250,'Scheme master'!H:H,0),0)</f>
        <v>LDMIPF</v>
      </c>
      <c r="B250" s="75" t="str">
        <f>A250&amp;VLOOKUP(E250&amp;F250,'Scheme master'!H:M,6,0)</f>
        <v>LDMIPFRDM</v>
      </c>
      <c r="C250" s="83">
        <f t="shared" si="6"/>
        <v>0.06</v>
      </c>
      <c r="D250" s="83">
        <f t="shared" si="7"/>
        <v>0.06</v>
      </c>
      <c r="E250" s="53" t="s">
        <v>615</v>
      </c>
      <c r="F250" s="53" t="s">
        <v>608</v>
      </c>
      <c r="G250" s="53" t="s">
        <v>182</v>
      </c>
      <c r="H250" s="53" t="s">
        <v>1649</v>
      </c>
      <c r="I250" s="54">
        <v>44433</v>
      </c>
      <c r="J250" s="54">
        <v>44433</v>
      </c>
      <c r="K250" s="53">
        <v>0.06</v>
      </c>
      <c r="L250" s="53">
        <v>0.06</v>
      </c>
      <c r="M250" s="55">
        <v>2025342.277</v>
      </c>
      <c r="N250" s="55">
        <v>75404.834000000003</v>
      </c>
      <c r="O250" s="55">
        <v>5970.7020000000002</v>
      </c>
      <c r="P250" s="55">
        <v>47.704999999999998</v>
      </c>
      <c r="Q250" s="53">
        <v>121520.48</v>
      </c>
      <c r="R250" s="53">
        <v>4524.3</v>
      </c>
      <c r="S250" s="56">
        <v>81784.03</v>
      </c>
      <c r="T250" s="56">
        <v>720.73</v>
      </c>
      <c r="U250" s="56">
        <v>208549.54</v>
      </c>
    </row>
    <row r="251" spans="1:21" x14ac:dyDescent="0.2">
      <c r="A251" s="75" t="str">
        <f>INDEX('Scheme master'!D:D,MATCH(E251&amp;F251,'Scheme master'!H:H,0),0)</f>
        <v>LDONTF</v>
      </c>
      <c r="B251" s="75" t="str">
        <f>A251&amp;VLOOKUP(E251&amp;F251,'Scheme master'!H:M,6,0)</f>
        <v>LDONTFRDD</v>
      </c>
      <c r="C251" s="83">
        <f t="shared" si="6"/>
        <v>1.704053</v>
      </c>
      <c r="D251" s="83">
        <f t="shared" si="7"/>
        <v>1.704053</v>
      </c>
      <c r="E251" s="53" t="s">
        <v>1015</v>
      </c>
      <c r="F251" s="53" t="s">
        <v>25</v>
      </c>
      <c r="G251" s="53" t="s">
        <v>996</v>
      </c>
      <c r="H251" s="53" t="s">
        <v>1645</v>
      </c>
      <c r="I251" s="54">
        <v>44338</v>
      </c>
      <c r="J251" s="54">
        <v>44338</v>
      </c>
      <c r="K251" s="53">
        <v>1.704053</v>
      </c>
      <c r="L251" s="53">
        <v>1.704053</v>
      </c>
      <c r="M251" s="55"/>
      <c r="N251" s="55"/>
      <c r="O251" s="55">
        <v>1.7999999999999999E-2</v>
      </c>
      <c r="P251" s="55"/>
      <c r="Q251" s="53"/>
      <c r="R251" s="53"/>
      <c r="S251" s="56">
        <v>18.02</v>
      </c>
      <c r="T251" s="56"/>
      <c r="U251" s="56">
        <v>18.02</v>
      </c>
    </row>
    <row r="252" spans="1:21" x14ac:dyDescent="0.2">
      <c r="A252" s="75" t="str">
        <f>INDEX('Scheme master'!D:D,MATCH(E252&amp;F252,'Scheme master'!H:H,0),0)</f>
        <v>LLIQDF</v>
      </c>
      <c r="B252" s="75" t="str">
        <f>A252&amp;VLOOKUP(E252&amp;F252,'Scheme master'!H:M,6,0)</f>
        <v>LLIQDFRDD</v>
      </c>
      <c r="C252" s="83">
        <f t="shared" si="6"/>
        <v>8.2600000000000007E-2</v>
      </c>
      <c r="D252" s="83">
        <f t="shared" si="7"/>
        <v>8.2600000000000007E-2</v>
      </c>
      <c r="E252" s="53" t="s">
        <v>612</v>
      </c>
      <c r="F252" s="53" t="s">
        <v>606</v>
      </c>
      <c r="G252" s="53" t="s">
        <v>507</v>
      </c>
      <c r="H252" s="53" t="s">
        <v>1647</v>
      </c>
      <c r="I252" s="54">
        <v>44348</v>
      </c>
      <c r="J252" s="54">
        <v>44348</v>
      </c>
      <c r="K252" s="53">
        <v>8.2600000000000007E-2</v>
      </c>
      <c r="L252" s="53">
        <v>8.2600000000000007E-2</v>
      </c>
      <c r="M252" s="55">
        <v>4605.4690000000001</v>
      </c>
      <c r="N252" s="55">
        <v>0.17199999999999999</v>
      </c>
      <c r="O252" s="55">
        <v>5.41</v>
      </c>
      <c r="P252" s="55">
        <v>13.914999999999999</v>
      </c>
      <c r="Q252" s="53">
        <v>380.4</v>
      </c>
      <c r="R252" s="53">
        <v>0.01</v>
      </c>
      <c r="S252" s="56">
        <v>6016.09</v>
      </c>
      <c r="T252" s="56">
        <v>15458.4</v>
      </c>
      <c r="U252" s="56">
        <v>21854.9</v>
      </c>
    </row>
    <row r="253" spans="1:21" x14ac:dyDescent="0.2">
      <c r="A253" s="75" t="str">
        <f>INDEX('Scheme master'!D:D,MATCH(E253&amp;F253,'Scheme master'!H:H,0),0)</f>
        <v>LDSAPF</v>
      </c>
      <c r="B253" s="75" t="str">
        <f>A253&amp;VLOOKUP(E253&amp;F253,'Scheme master'!H:M,6,0)</f>
        <v>LDSAPFRDD</v>
      </c>
      <c r="C253" s="83">
        <f t="shared" si="6"/>
        <v>1.0200000000000001E-3</v>
      </c>
      <c r="D253" s="83">
        <f t="shared" si="7"/>
        <v>1.0200000000000001E-3</v>
      </c>
      <c r="E253" s="53" t="s">
        <v>616</v>
      </c>
      <c r="F253" s="53" t="s">
        <v>25</v>
      </c>
      <c r="G253" s="53" t="s">
        <v>225</v>
      </c>
      <c r="H253" s="53" t="s">
        <v>1645</v>
      </c>
      <c r="I253" s="54">
        <v>44295</v>
      </c>
      <c r="J253" s="54">
        <v>44295</v>
      </c>
      <c r="K253" s="53">
        <v>1.0200000000000001E-3</v>
      </c>
      <c r="L253" s="53">
        <v>1.0200000000000001E-3</v>
      </c>
      <c r="M253" s="55"/>
      <c r="N253" s="55"/>
      <c r="O253" s="55">
        <v>1929.02</v>
      </c>
      <c r="P253" s="55">
        <v>178.34100000000001</v>
      </c>
      <c r="Q253" s="53"/>
      <c r="R253" s="53"/>
      <c r="S253" s="56">
        <v>22406.9</v>
      </c>
      <c r="T253" s="56">
        <v>2068.42</v>
      </c>
      <c r="U253" s="56">
        <v>24475.32</v>
      </c>
    </row>
    <row r="254" spans="1:21" x14ac:dyDescent="0.2">
      <c r="A254" s="75" t="str">
        <f>INDEX('Scheme master'!D:D,MATCH(E254&amp;F254,'Scheme master'!H:H,0),0)</f>
        <v>LLIQDF</v>
      </c>
      <c r="B254" s="75" t="str">
        <f>A254&amp;VLOOKUP(E254&amp;F254,'Scheme master'!H:M,6,0)</f>
        <v>LLIQDFDDD</v>
      </c>
      <c r="C254" s="83">
        <f t="shared" si="6"/>
        <v>5.3715209999999999E-2</v>
      </c>
      <c r="D254" s="83">
        <f t="shared" si="7"/>
        <v>5.3715209999999999E-2</v>
      </c>
      <c r="E254" s="53" t="s">
        <v>612</v>
      </c>
      <c r="F254" s="53" t="s">
        <v>605</v>
      </c>
      <c r="G254" s="53" t="s">
        <v>507</v>
      </c>
      <c r="H254" s="53" t="s">
        <v>1642</v>
      </c>
      <c r="I254" s="54">
        <v>44443</v>
      </c>
      <c r="J254" s="54">
        <v>44443</v>
      </c>
      <c r="K254" s="53">
        <v>5.3715209999999999E-2</v>
      </c>
      <c r="L254" s="53">
        <v>5.3715209999999999E-2</v>
      </c>
      <c r="M254" s="55">
        <v>51.345999999999997</v>
      </c>
      <c r="N254" s="55"/>
      <c r="O254" s="55">
        <v>3.157</v>
      </c>
      <c r="P254" s="55">
        <v>22.195</v>
      </c>
      <c r="Q254" s="53">
        <v>2.77</v>
      </c>
      <c r="R254" s="53"/>
      <c r="S254" s="56">
        <v>3546.64</v>
      </c>
      <c r="T254" s="56">
        <v>24997.53</v>
      </c>
      <c r="U254" s="56">
        <v>28546.94</v>
      </c>
    </row>
    <row r="255" spans="1:21" x14ac:dyDescent="0.2">
      <c r="A255" s="75" t="str">
        <f>INDEX('Scheme master'!D:D,MATCH(E255&amp;F255,'Scheme master'!H:H,0),0)</f>
        <v>LLIQDF</v>
      </c>
      <c r="B255" s="75" t="str">
        <f>A255&amp;VLOOKUP(E255&amp;F255,'Scheme master'!H:M,6,0)</f>
        <v>LLIQDFRDD</v>
      </c>
      <c r="C255" s="83">
        <f t="shared" si="6"/>
        <v>0.10872067000000001</v>
      </c>
      <c r="D255" s="83">
        <f t="shared" si="7"/>
        <v>0.10872067000000001</v>
      </c>
      <c r="E255" s="53" t="s">
        <v>612</v>
      </c>
      <c r="F255" s="53" t="s">
        <v>606</v>
      </c>
      <c r="G255" s="53" t="s">
        <v>507</v>
      </c>
      <c r="H255" s="53" t="s">
        <v>1647</v>
      </c>
      <c r="I255" s="54">
        <v>44418</v>
      </c>
      <c r="J255" s="54">
        <v>44418</v>
      </c>
      <c r="K255" s="53">
        <v>0.10872067000000001</v>
      </c>
      <c r="L255" s="53">
        <v>0.10872067000000001</v>
      </c>
      <c r="M255" s="55">
        <v>4569.2139999999999</v>
      </c>
      <c r="N255" s="55">
        <v>0.17199999999999999</v>
      </c>
      <c r="O255" s="55">
        <v>6.8230000000000004</v>
      </c>
      <c r="P255" s="55">
        <v>26.478999999999999</v>
      </c>
      <c r="Q255" s="53">
        <v>496.77</v>
      </c>
      <c r="R255" s="53">
        <v>0.02</v>
      </c>
      <c r="S255" s="56">
        <v>7595.27</v>
      </c>
      <c r="T255" s="56">
        <v>29417.64</v>
      </c>
      <c r="U255" s="56">
        <v>37509.699999999997</v>
      </c>
    </row>
    <row r="256" spans="1:21" x14ac:dyDescent="0.2">
      <c r="A256" s="75" t="str">
        <f>INDEX('Scheme master'!D:D,MATCH(E256&amp;F256,'Scheme master'!H:H,0),0)</f>
        <v>LDONTF</v>
      </c>
      <c r="B256" s="75" t="str">
        <f>A256&amp;VLOOKUP(E256&amp;F256,'Scheme master'!H:M,6,0)</f>
        <v>LDONTFRDD</v>
      </c>
      <c r="C256" s="83">
        <f t="shared" si="6"/>
        <v>2.1560824200000002</v>
      </c>
      <c r="D256" s="83">
        <f t="shared" si="7"/>
        <v>2.1560824200000002</v>
      </c>
      <c r="E256" s="53" t="s">
        <v>1015</v>
      </c>
      <c r="F256" s="53" t="s">
        <v>25</v>
      </c>
      <c r="G256" s="53" t="s">
        <v>996</v>
      </c>
      <c r="H256" s="53" t="s">
        <v>1645</v>
      </c>
      <c r="I256" s="54">
        <v>44408</v>
      </c>
      <c r="J256" s="54">
        <v>44408</v>
      </c>
      <c r="K256" s="53">
        <v>2.1560824200000002</v>
      </c>
      <c r="L256" s="53">
        <v>2.1560824200000002</v>
      </c>
      <c r="M256" s="55"/>
      <c r="N256" s="55"/>
      <c r="O256" s="55">
        <v>2.3E-2</v>
      </c>
      <c r="P256" s="55"/>
      <c r="Q256" s="53"/>
      <c r="R256" s="53"/>
      <c r="S256" s="56">
        <v>22.92</v>
      </c>
      <c r="T256" s="56"/>
      <c r="U256" s="56">
        <v>22.92</v>
      </c>
    </row>
    <row r="257" spans="1:21" x14ac:dyDescent="0.2">
      <c r="A257" s="75" t="str">
        <f>INDEX('Scheme master'!D:D,MATCH(E257&amp;F257,'Scheme master'!H:H,0),0)</f>
        <v>LDSAPF</v>
      </c>
      <c r="B257" s="75" t="str">
        <f>A257&amp;VLOOKUP(E257&amp;F257,'Scheme master'!H:M,6,0)</f>
        <v>LDSAPFRDD</v>
      </c>
      <c r="C257" s="83">
        <f t="shared" si="6"/>
        <v>1.20992E-3</v>
      </c>
      <c r="D257" s="83">
        <f t="shared" si="7"/>
        <v>1.20992E-3</v>
      </c>
      <c r="E257" s="53" t="s">
        <v>616</v>
      </c>
      <c r="F257" s="53" t="s">
        <v>25</v>
      </c>
      <c r="G257" s="53" t="s">
        <v>225</v>
      </c>
      <c r="H257" s="53" t="s">
        <v>1645</v>
      </c>
      <c r="I257" s="54">
        <v>44406</v>
      </c>
      <c r="J257" s="54">
        <v>44406</v>
      </c>
      <c r="K257" s="53">
        <v>1.20992E-3</v>
      </c>
      <c r="L257" s="53">
        <v>1.20992E-3</v>
      </c>
      <c r="M257" s="55"/>
      <c r="N257" s="55"/>
      <c r="O257" s="55">
        <v>2303.2669999999998</v>
      </c>
      <c r="P257" s="55">
        <v>214.41499999999999</v>
      </c>
      <c r="Q257" s="53"/>
      <c r="R257" s="53"/>
      <c r="S257" s="56">
        <v>26762.85</v>
      </c>
      <c r="T257" s="56">
        <v>2481.39</v>
      </c>
      <c r="U257" s="56">
        <v>29244.240000000002</v>
      </c>
    </row>
    <row r="258" spans="1:21" x14ac:dyDescent="0.2">
      <c r="A258" s="75" t="str">
        <f>INDEX('Scheme master'!D:D,MATCH(E258&amp;F258,'Scheme master'!H:H,0),0)</f>
        <v>LDONTF</v>
      </c>
      <c r="B258" s="75" t="str">
        <f>A258&amp;VLOOKUP(E258&amp;F258,'Scheme master'!H:M,6,0)</f>
        <v>LDONTFDDW</v>
      </c>
      <c r="C258" s="83">
        <f t="shared" si="6"/>
        <v>0.57873777000000004</v>
      </c>
      <c r="D258" s="83">
        <f t="shared" si="7"/>
        <v>0.57873777000000004</v>
      </c>
      <c r="E258" s="53" t="s">
        <v>1015</v>
      </c>
      <c r="F258" s="53" t="s">
        <v>609</v>
      </c>
      <c r="G258" s="53" t="s">
        <v>996</v>
      </c>
      <c r="H258" s="53" t="s">
        <v>1646</v>
      </c>
      <c r="I258" s="54">
        <v>44432</v>
      </c>
      <c r="J258" s="54">
        <v>44432</v>
      </c>
      <c r="K258" s="53">
        <v>0.57873777000000004</v>
      </c>
      <c r="L258" s="53">
        <v>0.57873777000000004</v>
      </c>
      <c r="M258" s="55"/>
      <c r="N258" s="55"/>
      <c r="O258" s="55">
        <v>5.8999999999999997E-2</v>
      </c>
      <c r="P258" s="55"/>
      <c r="Q258" s="53"/>
      <c r="R258" s="53"/>
      <c r="S258" s="56">
        <v>58.65</v>
      </c>
      <c r="T258" s="56"/>
      <c r="U258" s="56">
        <v>58.65</v>
      </c>
    </row>
    <row r="259" spans="1:21" x14ac:dyDescent="0.2">
      <c r="A259" s="75" t="str">
        <f>INDEX('Scheme master'!D:D,MATCH(E259&amp;F259,'Scheme master'!H:H,0),0)</f>
        <v>LDSAPF</v>
      </c>
      <c r="B259" s="75" t="str">
        <f>A259&amp;VLOOKUP(E259&amp;F259,'Scheme master'!H:M,6,0)</f>
        <v>LDSAPFDDD</v>
      </c>
      <c r="C259" s="83">
        <f t="shared" si="6"/>
        <v>1.31E-3</v>
      </c>
      <c r="D259" s="83">
        <f t="shared" si="7"/>
        <v>1.31E-3</v>
      </c>
      <c r="E259" s="53" t="s">
        <v>616</v>
      </c>
      <c r="F259" s="53" t="s">
        <v>605</v>
      </c>
      <c r="G259" s="53" t="s">
        <v>225</v>
      </c>
      <c r="H259" s="53" t="s">
        <v>1643</v>
      </c>
      <c r="I259" s="54">
        <v>44328</v>
      </c>
      <c r="J259" s="54">
        <v>44328</v>
      </c>
      <c r="K259" s="53">
        <v>1.31E-3</v>
      </c>
      <c r="L259" s="53">
        <v>1.31E-3</v>
      </c>
      <c r="M259" s="55"/>
      <c r="N259" s="55"/>
      <c r="O259" s="55">
        <v>484.976</v>
      </c>
      <c r="P259" s="55">
        <v>80.427999999999997</v>
      </c>
      <c r="Q259" s="53"/>
      <c r="R259" s="53"/>
      <c r="S259" s="56">
        <v>5385.85</v>
      </c>
      <c r="T259" s="56">
        <v>894.49</v>
      </c>
      <c r="U259" s="56">
        <v>6280.34</v>
      </c>
    </row>
    <row r="260" spans="1:21" x14ac:dyDescent="0.2">
      <c r="A260" s="75" t="str">
        <f>INDEX('Scheme master'!D:D,MATCH(E260&amp;F260,'Scheme master'!H:H,0),0)</f>
        <v>LLIQDF</v>
      </c>
      <c r="B260" s="75" t="str">
        <f>A260&amp;VLOOKUP(E260&amp;F260,'Scheme master'!H:M,6,0)</f>
        <v>LLIQDFRDD</v>
      </c>
      <c r="C260" s="83">
        <f t="shared" si="6"/>
        <v>7.2930350000000005E-2</v>
      </c>
      <c r="D260" s="83">
        <f t="shared" si="7"/>
        <v>7.2930350000000005E-2</v>
      </c>
      <c r="E260" s="53" t="s">
        <v>612</v>
      </c>
      <c r="F260" s="53" t="s">
        <v>606</v>
      </c>
      <c r="G260" s="53" t="s">
        <v>507</v>
      </c>
      <c r="H260" s="53" t="s">
        <v>1647</v>
      </c>
      <c r="I260" s="54">
        <v>44459</v>
      </c>
      <c r="J260" s="54">
        <v>44459</v>
      </c>
      <c r="K260" s="53">
        <v>7.2930350000000005E-2</v>
      </c>
      <c r="L260" s="53">
        <v>7.2930350000000005E-2</v>
      </c>
      <c r="M260" s="55">
        <v>4639.6750000000002</v>
      </c>
      <c r="N260" s="55">
        <v>0.17199999999999999</v>
      </c>
      <c r="O260" s="55">
        <v>4.6689999999999996</v>
      </c>
      <c r="P260" s="55">
        <v>27.501000000000001</v>
      </c>
      <c r="Q260" s="53">
        <v>338.36</v>
      </c>
      <c r="R260" s="53">
        <v>0.01</v>
      </c>
      <c r="S260" s="56">
        <v>5186.1099999999997</v>
      </c>
      <c r="T260" s="56">
        <v>30395.51</v>
      </c>
      <c r="U260" s="56">
        <v>35919.99</v>
      </c>
    </row>
    <row r="261" spans="1:21" x14ac:dyDescent="0.2">
      <c r="A261" s="75" t="str">
        <f>INDEX('Scheme master'!D:D,MATCH(E261&amp;F261,'Scheme master'!H:H,0),0)</f>
        <v>LLIQDF</v>
      </c>
      <c r="B261" s="75" t="str">
        <f>A261&amp;VLOOKUP(E261&amp;F261,'Scheme master'!H:M,6,0)</f>
        <v>LLIQDFRDD</v>
      </c>
      <c r="C261" s="83">
        <f t="shared" si="6"/>
        <v>9.0999999999999998E-2</v>
      </c>
      <c r="D261" s="83">
        <f t="shared" si="7"/>
        <v>9.0999999999999998E-2</v>
      </c>
      <c r="E261" s="53" t="s">
        <v>612</v>
      </c>
      <c r="F261" s="53" t="s">
        <v>606</v>
      </c>
      <c r="G261" s="53" t="s">
        <v>507</v>
      </c>
      <c r="H261" s="53" t="s">
        <v>1647</v>
      </c>
      <c r="I261" s="54">
        <v>44305</v>
      </c>
      <c r="J261" s="54">
        <v>44305</v>
      </c>
      <c r="K261" s="53">
        <v>9.0999999999999998E-2</v>
      </c>
      <c r="L261" s="53">
        <v>9.0999999999999998E-2</v>
      </c>
      <c r="M261" s="55">
        <v>4592.4620000000004</v>
      </c>
      <c r="N261" s="55">
        <v>0.17199999999999999</v>
      </c>
      <c r="O261" s="55">
        <v>5.9290000000000003</v>
      </c>
      <c r="P261" s="55">
        <v>16.372</v>
      </c>
      <c r="Q261" s="53">
        <v>417.92</v>
      </c>
      <c r="R261" s="53">
        <v>0.02</v>
      </c>
      <c r="S261" s="56">
        <v>6595.27</v>
      </c>
      <c r="T261" s="56">
        <v>18190.3</v>
      </c>
      <c r="U261" s="56">
        <v>25203.51</v>
      </c>
    </row>
    <row r="262" spans="1:21" x14ac:dyDescent="0.2">
      <c r="A262" s="75" t="str">
        <f>INDEX('Scheme master'!D:D,MATCH(E262&amp;F262,'Scheme master'!H:H,0),0)</f>
        <v>LLIQDF</v>
      </c>
      <c r="B262" s="75" t="str">
        <f>A262&amp;VLOOKUP(E262&amp;F262,'Scheme master'!H:M,6,0)</f>
        <v>LLIQDFDDD</v>
      </c>
      <c r="C262" s="83">
        <f t="shared" si="6"/>
        <v>0.106</v>
      </c>
      <c r="D262" s="83">
        <f t="shared" si="7"/>
        <v>0.106</v>
      </c>
      <c r="E262" s="53" t="s">
        <v>612</v>
      </c>
      <c r="F262" s="53" t="s">
        <v>605</v>
      </c>
      <c r="G262" s="53" t="s">
        <v>507</v>
      </c>
      <c r="H262" s="53" t="s">
        <v>1642</v>
      </c>
      <c r="I262" s="54">
        <v>44330</v>
      </c>
      <c r="J262" s="54">
        <v>44330</v>
      </c>
      <c r="K262" s="53">
        <v>0.106</v>
      </c>
      <c r="L262" s="53">
        <v>0.106</v>
      </c>
      <c r="M262" s="55">
        <v>16.53</v>
      </c>
      <c r="N262" s="55"/>
      <c r="O262" s="55">
        <v>7.4249999999999998</v>
      </c>
      <c r="P262" s="55">
        <v>41.149000000000001</v>
      </c>
      <c r="Q262" s="53">
        <v>1.76</v>
      </c>
      <c r="R262" s="53"/>
      <c r="S262" s="56">
        <v>8350.06</v>
      </c>
      <c r="T262" s="56">
        <v>46312.73</v>
      </c>
      <c r="U262" s="56">
        <v>54664.55</v>
      </c>
    </row>
    <row r="263" spans="1:21" x14ac:dyDescent="0.2">
      <c r="A263" s="75" t="str">
        <f>INDEX('Scheme master'!D:D,MATCH(E263&amp;F263,'Scheme master'!H:H,0),0)</f>
        <v>LDSAPF</v>
      </c>
      <c r="B263" s="75" t="str">
        <f>A263&amp;VLOOKUP(E263&amp;F263,'Scheme master'!H:M,6,0)</f>
        <v>LDSAPFRDD</v>
      </c>
      <c r="C263" s="83">
        <f t="shared" ref="C263:C326" si="8">K263</f>
        <v>1.1800000000000001E-3</v>
      </c>
      <c r="D263" s="83">
        <f t="shared" ref="D263:D326" si="9">L263</f>
        <v>1.1800000000000001E-3</v>
      </c>
      <c r="E263" s="53" t="s">
        <v>616</v>
      </c>
      <c r="F263" s="53" t="s">
        <v>25</v>
      </c>
      <c r="G263" s="53" t="s">
        <v>225</v>
      </c>
      <c r="H263" s="53" t="s">
        <v>1645</v>
      </c>
      <c r="I263" s="54">
        <v>44293</v>
      </c>
      <c r="J263" s="54">
        <v>44293</v>
      </c>
      <c r="K263" s="53">
        <v>1.1800000000000001E-3</v>
      </c>
      <c r="L263" s="53">
        <v>1.1800000000000001E-3</v>
      </c>
      <c r="M263" s="55"/>
      <c r="N263" s="55"/>
      <c r="O263" s="55">
        <v>2232.116</v>
      </c>
      <c r="P263" s="55">
        <v>206.26</v>
      </c>
      <c r="Q263" s="53"/>
      <c r="R263" s="53"/>
      <c r="S263" s="56">
        <v>25929.55</v>
      </c>
      <c r="T263" s="56">
        <v>2392.38</v>
      </c>
      <c r="U263" s="56">
        <v>28321.93</v>
      </c>
    </row>
    <row r="264" spans="1:21" x14ac:dyDescent="0.2">
      <c r="A264" s="75" t="str">
        <f>INDEX('Scheme master'!D:D,MATCH(E264&amp;F264,'Scheme master'!H:H,0),0)</f>
        <v>LDONTF</v>
      </c>
      <c r="B264" s="75" t="str">
        <f>A264&amp;VLOOKUP(E264&amp;F264,'Scheme master'!H:M,6,0)</f>
        <v>LDONTFDDW</v>
      </c>
      <c r="C264" s="83">
        <f t="shared" si="8"/>
        <v>0.622</v>
      </c>
      <c r="D264" s="83">
        <f t="shared" si="9"/>
        <v>0.622</v>
      </c>
      <c r="E264" s="53" t="s">
        <v>1015</v>
      </c>
      <c r="F264" s="53" t="s">
        <v>609</v>
      </c>
      <c r="G264" s="53" t="s">
        <v>996</v>
      </c>
      <c r="H264" s="53" t="s">
        <v>1646</v>
      </c>
      <c r="I264" s="54">
        <v>44362</v>
      </c>
      <c r="J264" s="54">
        <v>44362</v>
      </c>
      <c r="K264" s="53">
        <v>0.622</v>
      </c>
      <c r="L264" s="53">
        <v>0.622</v>
      </c>
      <c r="M264" s="55"/>
      <c r="N264" s="55"/>
      <c r="O264" s="55">
        <v>6.8000000000000005E-2</v>
      </c>
      <c r="P264" s="55"/>
      <c r="Q264" s="53"/>
      <c r="R264" s="53"/>
      <c r="S264" s="56">
        <v>67.64</v>
      </c>
      <c r="T264" s="56"/>
      <c r="U264" s="56">
        <v>67.64</v>
      </c>
    </row>
    <row r="265" spans="1:21" x14ac:dyDescent="0.2">
      <c r="A265" s="75" t="str">
        <f>INDEX('Scheme master'!D:D,MATCH(E265&amp;F265,'Scheme master'!H:H,0),0)</f>
        <v>LLIQDF</v>
      </c>
      <c r="B265" s="75" t="str">
        <f>A265&amp;VLOOKUP(E265&amp;F265,'Scheme master'!H:M,6,0)</f>
        <v>LLIQDFDDD</v>
      </c>
      <c r="C265" s="83">
        <f t="shared" si="8"/>
        <v>0.10378</v>
      </c>
      <c r="D265" s="83">
        <f t="shared" si="9"/>
        <v>0.10378</v>
      </c>
      <c r="E265" s="53" t="s">
        <v>612</v>
      </c>
      <c r="F265" s="53" t="s">
        <v>605</v>
      </c>
      <c r="G265" s="53" t="s">
        <v>507</v>
      </c>
      <c r="H265" s="53" t="s">
        <v>1642</v>
      </c>
      <c r="I265" s="54">
        <v>44289</v>
      </c>
      <c r="J265" s="54">
        <v>44289</v>
      </c>
      <c r="K265" s="53">
        <v>0.10378</v>
      </c>
      <c r="L265" s="53">
        <v>0.10378</v>
      </c>
      <c r="M265" s="55">
        <v>20.114999999999998</v>
      </c>
      <c r="N265" s="55"/>
      <c r="O265" s="55">
        <v>7.3810000000000002</v>
      </c>
      <c r="P265" s="55">
        <v>37.695</v>
      </c>
      <c r="Q265" s="53">
        <v>2.0699999999999998</v>
      </c>
      <c r="R265" s="53"/>
      <c r="S265" s="56">
        <v>8286.81</v>
      </c>
      <c r="T265" s="56">
        <v>42327.66</v>
      </c>
      <c r="U265" s="56">
        <v>50616.54</v>
      </c>
    </row>
    <row r="266" spans="1:21" x14ac:dyDescent="0.2">
      <c r="A266" s="75" t="str">
        <f>INDEX('Scheme master'!D:D,MATCH(E266&amp;F266,'Scheme master'!H:H,0),0)</f>
        <v>LDINPF</v>
      </c>
      <c r="B266" s="75" t="str">
        <f>A266&amp;VLOOKUP(E266&amp;F266,'Scheme master'!H:M,6,0)</f>
        <v>LDINPFDDW</v>
      </c>
      <c r="C266" s="83">
        <f t="shared" si="8"/>
        <v>1.2745950000000001E-2</v>
      </c>
      <c r="D266" s="83">
        <f t="shared" si="9"/>
        <v>1.2745950000000001E-2</v>
      </c>
      <c r="E266" s="53" t="s">
        <v>613</v>
      </c>
      <c r="F266" s="53" t="s">
        <v>609</v>
      </c>
      <c r="G266" s="53" t="s">
        <v>614</v>
      </c>
      <c r="H266" s="53" t="s">
        <v>1646</v>
      </c>
      <c r="I266" s="54">
        <v>44439</v>
      </c>
      <c r="J266" s="54">
        <v>44439</v>
      </c>
      <c r="K266" s="53">
        <v>1.2745950000000001E-2</v>
      </c>
      <c r="L266" s="53">
        <v>1.2745950000000001E-2</v>
      </c>
      <c r="M266" s="55"/>
      <c r="N266" s="55"/>
      <c r="O266" s="55">
        <v>28.143999999999998</v>
      </c>
      <c r="P266" s="55"/>
      <c r="Q266" s="53"/>
      <c r="R266" s="53"/>
      <c r="S266" s="56">
        <v>281.45999999999998</v>
      </c>
      <c r="T266" s="56"/>
      <c r="U266" s="56">
        <v>281.45999999999998</v>
      </c>
    </row>
    <row r="267" spans="1:21" x14ac:dyDescent="0.2">
      <c r="A267" s="75" t="str">
        <f>INDEX('Scheme master'!D:D,MATCH(E267&amp;F267,'Scheme master'!H:H,0),0)</f>
        <v>LLIQDF</v>
      </c>
      <c r="B267" s="75" t="str">
        <f>A267&amp;VLOOKUP(E267&amp;F267,'Scheme master'!H:M,6,0)</f>
        <v>LLIQDFRDD</v>
      </c>
      <c r="C267" s="83">
        <f t="shared" si="8"/>
        <v>8.6699999999999999E-2</v>
      </c>
      <c r="D267" s="83">
        <f t="shared" si="9"/>
        <v>8.6699999999999999E-2</v>
      </c>
      <c r="E267" s="53" t="s">
        <v>612</v>
      </c>
      <c r="F267" s="53" t="s">
        <v>606</v>
      </c>
      <c r="G267" s="53" t="s">
        <v>507</v>
      </c>
      <c r="H267" s="53" t="s">
        <v>1647</v>
      </c>
      <c r="I267" s="54">
        <v>44346</v>
      </c>
      <c r="J267" s="54">
        <v>44346</v>
      </c>
      <c r="K267" s="53">
        <v>8.6699999999999999E-2</v>
      </c>
      <c r="L267" s="53">
        <v>8.6699999999999999E-2</v>
      </c>
      <c r="M267" s="55">
        <v>4605.4690000000001</v>
      </c>
      <c r="N267" s="55">
        <v>0.17199999999999999</v>
      </c>
      <c r="O267" s="55">
        <v>5.6840000000000002</v>
      </c>
      <c r="P267" s="55">
        <v>14.683</v>
      </c>
      <c r="Q267" s="53">
        <v>399.32</v>
      </c>
      <c r="R267" s="53">
        <v>0.01</v>
      </c>
      <c r="S267" s="56">
        <v>6314.23</v>
      </c>
      <c r="T267" s="56">
        <v>16309.95</v>
      </c>
      <c r="U267" s="56">
        <v>23023.51</v>
      </c>
    </row>
    <row r="268" spans="1:21" x14ac:dyDescent="0.2">
      <c r="A268" s="75" t="str">
        <f>INDEX('Scheme master'!D:D,MATCH(E268&amp;F268,'Scheme master'!H:H,0),0)</f>
        <v>LDINPF</v>
      </c>
      <c r="B268" s="75" t="str">
        <f>A268&amp;VLOOKUP(E268&amp;F268,'Scheme master'!H:M,6,0)</f>
        <v>LDINPFDDW</v>
      </c>
      <c r="C268" s="83">
        <f t="shared" si="8"/>
        <v>1.621651E-2</v>
      </c>
      <c r="D268" s="83">
        <f t="shared" si="9"/>
        <v>1.621651E-2</v>
      </c>
      <c r="E268" s="53" t="s">
        <v>613</v>
      </c>
      <c r="F268" s="53" t="s">
        <v>609</v>
      </c>
      <c r="G268" s="53" t="s">
        <v>614</v>
      </c>
      <c r="H268" s="53" t="s">
        <v>1646</v>
      </c>
      <c r="I268" s="54">
        <v>44397</v>
      </c>
      <c r="J268" s="54">
        <v>44397</v>
      </c>
      <c r="K268" s="53">
        <v>1.621651E-2</v>
      </c>
      <c r="L268" s="53">
        <v>1.621651E-2</v>
      </c>
      <c r="M268" s="55"/>
      <c r="N268" s="55"/>
      <c r="O268" s="55">
        <v>35.679000000000002</v>
      </c>
      <c r="P268" s="55"/>
      <c r="Q268" s="53"/>
      <c r="R268" s="53"/>
      <c r="S268" s="56">
        <v>356.81</v>
      </c>
      <c r="T268" s="56"/>
      <c r="U268" s="56">
        <v>356.81</v>
      </c>
    </row>
    <row r="269" spans="1:21" x14ac:dyDescent="0.2">
      <c r="A269" s="75" t="str">
        <f>INDEX('Scheme master'!D:D,MATCH(E269&amp;F269,'Scheme master'!H:H,0),0)</f>
        <v>LLIQDF</v>
      </c>
      <c r="B269" s="75" t="str">
        <f>A269&amp;VLOOKUP(E269&amp;F269,'Scheme master'!H:M,6,0)</f>
        <v>LLIQDFRDD</v>
      </c>
      <c r="C269" s="83">
        <f t="shared" si="8"/>
        <v>8.4345539999999997E-2</v>
      </c>
      <c r="D269" s="83">
        <f t="shared" si="9"/>
        <v>8.4345539999999997E-2</v>
      </c>
      <c r="E269" s="53" t="s">
        <v>612</v>
      </c>
      <c r="F269" s="53" t="s">
        <v>606</v>
      </c>
      <c r="G269" s="53" t="s">
        <v>507</v>
      </c>
      <c r="H269" s="53" t="s">
        <v>1647</v>
      </c>
      <c r="I269" s="54">
        <v>44458</v>
      </c>
      <c r="J269" s="54">
        <v>44458</v>
      </c>
      <c r="K269" s="53">
        <v>8.4345539999999997E-2</v>
      </c>
      <c r="L269" s="53">
        <v>8.4345539999999997E-2</v>
      </c>
      <c r="M269" s="55">
        <v>4639.6750000000002</v>
      </c>
      <c r="N269" s="55">
        <v>0.17199999999999999</v>
      </c>
      <c r="O269" s="55">
        <v>5.383</v>
      </c>
      <c r="P269" s="55">
        <v>30.117000000000001</v>
      </c>
      <c r="Q269" s="53">
        <v>391.34</v>
      </c>
      <c r="R269" s="53">
        <v>0.01</v>
      </c>
      <c r="S269" s="56">
        <v>5981.09</v>
      </c>
      <c r="T269" s="56">
        <v>33464.97</v>
      </c>
      <c r="U269" s="56">
        <v>39837.410000000003</v>
      </c>
    </row>
    <row r="270" spans="1:21" x14ac:dyDescent="0.2">
      <c r="A270" s="75" t="str">
        <f>INDEX('Scheme master'!D:D,MATCH(E270&amp;F270,'Scheme master'!H:H,0),0)</f>
        <v>LDUSTF</v>
      </c>
      <c r="B270" s="75" t="str">
        <f>A270&amp;VLOOKUP(E270&amp;F270,'Scheme master'!H:M,6,0)</f>
        <v>LDUSTFRDD</v>
      </c>
      <c r="C270" s="83">
        <f t="shared" si="8"/>
        <v>1.20580369</v>
      </c>
      <c r="D270" s="83">
        <f t="shared" si="9"/>
        <v>1.20580369</v>
      </c>
      <c r="E270" s="53" t="s">
        <v>1016</v>
      </c>
      <c r="F270" s="53" t="s">
        <v>25</v>
      </c>
      <c r="G270" s="53" t="s">
        <v>997</v>
      </c>
      <c r="H270" s="53" t="s">
        <v>1645</v>
      </c>
      <c r="I270" s="54">
        <v>44386</v>
      </c>
      <c r="J270" s="54">
        <v>44386</v>
      </c>
      <c r="K270" s="53">
        <v>1.20580369</v>
      </c>
      <c r="L270" s="53">
        <v>1.20580369</v>
      </c>
      <c r="M270" s="55"/>
      <c r="N270" s="55"/>
      <c r="O270" s="55">
        <v>2.5000000000000001E-2</v>
      </c>
      <c r="P270" s="55"/>
      <c r="Q270" s="53"/>
      <c r="R270" s="53"/>
      <c r="S270" s="56">
        <v>25.49</v>
      </c>
      <c r="T270" s="56"/>
      <c r="U270" s="56">
        <v>25.49</v>
      </c>
    </row>
    <row r="271" spans="1:21" x14ac:dyDescent="0.2">
      <c r="A271" s="75" t="str">
        <f>INDEX('Scheme master'!D:D,MATCH(E271&amp;F271,'Scheme master'!H:H,0),0)</f>
        <v>LDSAPF</v>
      </c>
      <c r="B271" s="75" t="str">
        <f>A271&amp;VLOOKUP(E271&amp;F271,'Scheme master'!H:M,6,0)</f>
        <v>LDSAPFDDD</v>
      </c>
      <c r="C271" s="83">
        <f t="shared" si="8"/>
        <v>3.2000000000000002E-3</v>
      </c>
      <c r="D271" s="83">
        <f t="shared" si="9"/>
        <v>3.2000000000000002E-3</v>
      </c>
      <c r="E271" s="53" t="s">
        <v>616</v>
      </c>
      <c r="F271" s="53" t="s">
        <v>605</v>
      </c>
      <c r="G271" s="53" t="s">
        <v>225</v>
      </c>
      <c r="H271" s="53" t="s">
        <v>1643</v>
      </c>
      <c r="I271" s="54">
        <v>44340</v>
      </c>
      <c r="J271" s="54">
        <v>44340</v>
      </c>
      <c r="K271" s="53">
        <v>3.2000000000000002E-3</v>
      </c>
      <c r="L271" s="53">
        <v>3.2000000000000002E-3</v>
      </c>
      <c r="M271" s="55">
        <v>113753.70299999999</v>
      </c>
      <c r="N271" s="55"/>
      <c r="O271" s="55">
        <v>1175.3869999999999</v>
      </c>
      <c r="P271" s="55">
        <v>196.65799999999999</v>
      </c>
      <c r="Q271" s="53">
        <v>364.01</v>
      </c>
      <c r="R271" s="53"/>
      <c r="S271" s="56">
        <v>13028.03</v>
      </c>
      <c r="T271" s="56">
        <v>2187.13</v>
      </c>
      <c r="U271" s="56">
        <v>15579.17</v>
      </c>
    </row>
    <row r="272" spans="1:21" x14ac:dyDescent="0.2">
      <c r="A272" s="75" t="str">
        <f>INDEX('Scheme master'!D:D,MATCH(E272&amp;F272,'Scheme master'!H:H,0),0)</f>
        <v>LLIQDF</v>
      </c>
      <c r="B272" s="75" t="str">
        <f>A272&amp;VLOOKUP(E272&amp;F272,'Scheme master'!H:M,6,0)</f>
        <v>LLIQDFDDD</v>
      </c>
      <c r="C272" s="83">
        <f t="shared" si="8"/>
        <v>9.4293169999999996E-2</v>
      </c>
      <c r="D272" s="83">
        <f t="shared" si="9"/>
        <v>9.4293169999999996E-2</v>
      </c>
      <c r="E272" s="53" t="s">
        <v>612</v>
      </c>
      <c r="F272" s="53" t="s">
        <v>605</v>
      </c>
      <c r="G272" s="53" t="s">
        <v>507</v>
      </c>
      <c r="H272" s="53" t="s">
        <v>1642</v>
      </c>
      <c r="I272" s="54">
        <v>44413</v>
      </c>
      <c r="J272" s="54">
        <v>44413</v>
      </c>
      <c r="K272" s="53">
        <v>9.4293169999999996E-2</v>
      </c>
      <c r="L272" s="53">
        <v>9.4293169999999996E-2</v>
      </c>
      <c r="M272" s="55">
        <v>20.63</v>
      </c>
      <c r="N272" s="55"/>
      <c r="O272" s="55">
        <v>5.5220000000000002</v>
      </c>
      <c r="P272" s="55">
        <v>38.793999999999997</v>
      </c>
      <c r="Q272" s="53">
        <v>1.94</v>
      </c>
      <c r="R272" s="53"/>
      <c r="S272" s="56">
        <v>6204.79</v>
      </c>
      <c r="T272" s="56">
        <v>43659.12</v>
      </c>
      <c r="U272" s="56">
        <v>49865.85</v>
      </c>
    </row>
    <row r="273" spans="1:21" x14ac:dyDescent="0.2">
      <c r="A273" s="75" t="str">
        <f>INDEX('Scheme master'!D:D,MATCH(E273&amp;F273,'Scheme master'!H:H,0),0)</f>
        <v>LLIQDF</v>
      </c>
      <c r="B273" s="75" t="str">
        <f>A273&amp;VLOOKUP(E273&amp;F273,'Scheme master'!H:M,6,0)</f>
        <v>LLIQDFRDD</v>
      </c>
      <c r="C273" s="83">
        <f t="shared" si="8"/>
        <v>9.1681289999999999E-2</v>
      </c>
      <c r="D273" s="83">
        <f t="shared" si="9"/>
        <v>9.1681289999999999E-2</v>
      </c>
      <c r="E273" s="53" t="s">
        <v>612</v>
      </c>
      <c r="F273" s="53" t="s">
        <v>606</v>
      </c>
      <c r="G273" s="53" t="s">
        <v>507</v>
      </c>
      <c r="H273" s="53" t="s">
        <v>1647</v>
      </c>
      <c r="I273" s="54">
        <v>44388</v>
      </c>
      <c r="J273" s="54">
        <v>44388</v>
      </c>
      <c r="K273" s="53">
        <v>9.1681289999999999E-2</v>
      </c>
      <c r="L273" s="53">
        <v>9.1681289999999999E-2</v>
      </c>
      <c r="M273" s="55">
        <v>4597.4589999999998</v>
      </c>
      <c r="N273" s="55">
        <v>0.17199999999999999</v>
      </c>
      <c r="O273" s="55">
        <v>5.8689999999999998</v>
      </c>
      <c r="P273" s="55">
        <v>35.448999999999998</v>
      </c>
      <c r="Q273" s="53">
        <v>421.51</v>
      </c>
      <c r="R273" s="53">
        <v>0.02</v>
      </c>
      <c r="S273" s="56">
        <v>6535.79</v>
      </c>
      <c r="T273" s="56">
        <v>39387.83</v>
      </c>
      <c r="U273" s="56">
        <v>46345.15</v>
      </c>
    </row>
    <row r="274" spans="1:21" x14ac:dyDescent="0.2">
      <c r="A274" s="75" t="str">
        <f>INDEX('Scheme master'!D:D,MATCH(E274&amp;F274,'Scheme master'!H:H,0),0)</f>
        <v>LDSAPF</v>
      </c>
      <c r="B274" s="75" t="str">
        <f>A274&amp;VLOOKUP(E274&amp;F274,'Scheme master'!H:M,6,0)</f>
        <v>LDSAPFDDD</v>
      </c>
      <c r="C274" s="83">
        <f t="shared" si="8"/>
        <v>2.8456999999999999E-4</v>
      </c>
      <c r="D274" s="83">
        <f t="shared" si="9"/>
        <v>2.8456999999999999E-4</v>
      </c>
      <c r="E274" s="53" t="s">
        <v>616</v>
      </c>
      <c r="F274" s="53" t="s">
        <v>605</v>
      </c>
      <c r="G274" s="53" t="s">
        <v>225</v>
      </c>
      <c r="H274" s="53" t="s">
        <v>1643</v>
      </c>
      <c r="I274" s="54">
        <v>44368</v>
      </c>
      <c r="J274" s="54">
        <v>44368</v>
      </c>
      <c r="K274" s="53">
        <v>2.8456999999999999E-4</v>
      </c>
      <c r="L274" s="53">
        <v>2.8456999999999999E-4</v>
      </c>
      <c r="M274" s="55"/>
      <c r="N274" s="55"/>
      <c r="O274" s="55">
        <v>61.399000000000001</v>
      </c>
      <c r="P274" s="55">
        <v>17.533000000000001</v>
      </c>
      <c r="Q274" s="53"/>
      <c r="R274" s="53"/>
      <c r="S274" s="56">
        <v>680.97</v>
      </c>
      <c r="T274" s="56">
        <v>194.99</v>
      </c>
      <c r="U274" s="56">
        <v>875.96</v>
      </c>
    </row>
    <row r="275" spans="1:21" x14ac:dyDescent="0.2">
      <c r="A275" s="75" t="str">
        <f>INDEX('Scheme master'!D:D,MATCH(E275&amp;F275,'Scheme master'!H:H,0),0)</f>
        <v>LDINPF</v>
      </c>
      <c r="B275" s="75" t="str">
        <f>A275&amp;VLOOKUP(E275&amp;F275,'Scheme master'!H:M,6,0)</f>
        <v>LDINPFDDW</v>
      </c>
      <c r="C275" s="83">
        <f t="shared" si="8"/>
        <v>1.7000000000000001E-2</v>
      </c>
      <c r="D275" s="83">
        <f t="shared" si="9"/>
        <v>1.7000000000000001E-2</v>
      </c>
      <c r="E275" s="53" t="s">
        <v>613</v>
      </c>
      <c r="F275" s="53" t="s">
        <v>609</v>
      </c>
      <c r="G275" s="53" t="s">
        <v>614</v>
      </c>
      <c r="H275" s="53" t="s">
        <v>1646</v>
      </c>
      <c r="I275" s="54">
        <v>44327</v>
      </c>
      <c r="J275" s="54">
        <v>44327</v>
      </c>
      <c r="K275" s="53">
        <v>1.7000000000000001E-2</v>
      </c>
      <c r="L275" s="53">
        <v>1.7000000000000001E-2</v>
      </c>
      <c r="M275" s="55"/>
      <c r="N275" s="55"/>
      <c r="O275" s="55">
        <v>35.75</v>
      </c>
      <c r="P275" s="55"/>
      <c r="Q275" s="53"/>
      <c r="R275" s="53"/>
      <c r="S275" s="56">
        <v>357.54</v>
      </c>
      <c r="T275" s="56"/>
      <c r="U275" s="56">
        <v>357.54</v>
      </c>
    </row>
    <row r="276" spans="1:21" x14ac:dyDescent="0.2">
      <c r="A276" s="75" t="str">
        <f>INDEX('Scheme master'!D:D,MATCH(E276&amp;F276,'Scheme master'!H:H,0),0)</f>
        <v>LDUSTF</v>
      </c>
      <c r="B276" s="75" t="str">
        <f>A276&amp;VLOOKUP(E276&amp;F276,'Scheme master'!H:M,6,0)</f>
        <v>LDUSTFRDD</v>
      </c>
      <c r="C276" s="83">
        <f t="shared" si="8"/>
        <v>1</v>
      </c>
      <c r="D276" s="83">
        <f t="shared" si="9"/>
        <v>1</v>
      </c>
      <c r="E276" s="53" t="s">
        <v>1016</v>
      </c>
      <c r="F276" s="53" t="s">
        <v>25</v>
      </c>
      <c r="G276" s="53" t="s">
        <v>997</v>
      </c>
      <c r="H276" s="53" t="s">
        <v>1645</v>
      </c>
      <c r="I276" s="54">
        <v>44316</v>
      </c>
      <c r="J276" s="54">
        <v>44316</v>
      </c>
      <c r="K276" s="53">
        <v>1</v>
      </c>
      <c r="L276" s="53">
        <v>1</v>
      </c>
      <c r="M276" s="55"/>
      <c r="N276" s="55"/>
      <c r="O276" s="55">
        <v>0.02</v>
      </c>
      <c r="P276" s="55"/>
      <c r="Q276" s="53"/>
      <c r="R276" s="53"/>
      <c r="S276" s="56">
        <v>20.92</v>
      </c>
      <c r="T276" s="56"/>
      <c r="U276" s="56">
        <v>20.92</v>
      </c>
    </row>
    <row r="277" spans="1:21" x14ac:dyDescent="0.2">
      <c r="A277" s="75" t="str">
        <f>INDEX('Scheme master'!D:D,MATCH(E277&amp;F277,'Scheme master'!H:H,0),0)</f>
        <v>LDSAPF</v>
      </c>
      <c r="B277" s="75" t="str">
        <f>A277&amp;VLOOKUP(E277&amp;F277,'Scheme master'!H:M,6,0)</f>
        <v>LDSAPFDDD</v>
      </c>
      <c r="C277" s="83">
        <f t="shared" si="8"/>
        <v>2.8815199999999998E-3</v>
      </c>
      <c r="D277" s="83">
        <f t="shared" si="9"/>
        <v>2.8815199999999998E-3</v>
      </c>
      <c r="E277" s="53" t="s">
        <v>616</v>
      </c>
      <c r="F277" s="53" t="s">
        <v>605</v>
      </c>
      <c r="G277" s="53" t="s">
        <v>225</v>
      </c>
      <c r="H277" s="53" t="s">
        <v>1643</v>
      </c>
      <c r="I277" s="54">
        <v>44410</v>
      </c>
      <c r="J277" s="54">
        <v>44410</v>
      </c>
      <c r="K277" s="53">
        <v>2.8815199999999998E-3</v>
      </c>
      <c r="L277" s="53">
        <v>2.8815199999999998E-3</v>
      </c>
      <c r="M277" s="55">
        <v>118141.077</v>
      </c>
      <c r="N277" s="55"/>
      <c r="O277" s="55">
        <v>367.39499999999998</v>
      </c>
      <c r="P277" s="55">
        <v>131.786</v>
      </c>
      <c r="Q277" s="53">
        <v>340.43</v>
      </c>
      <c r="R277" s="53"/>
      <c r="S277" s="56">
        <v>4060.57</v>
      </c>
      <c r="T277" s="56">
        <v>1465.07</v>
      </c>
      <c r="U277" s="56">
        <v>5866.07</v>
      </c>
    </row>
    <row r="278" spans="1:21" x14ac:dyDescent="0.2">
      <c r="A278" s="75" t="str">
        <f>INDEX('Scheme master'!D:D,MATCH(E278&amp;F278,'Scheme master'!H:H,0),0)</f>
        <v>LDSAPF</v>
      </c>
      <c r="B278" s="75" t="str">
        <f>A278&amp;VLOOKUP(E278&amp;F278,'Scheme master'!H:M,6,0)</f>
        <v>LDSAPFDDD</v>
      </c>
      <c r="C278" s="83">
        <f t="shared" si="8"/>
        <v>1.9E-3</v>
      </c>
      <c r="D278" s="83">
        <f t="shared" si="9"/>
        <v>1.9E-3</v>
      </c>
      <c r="E278" s="53" t="s">
        <v>616</v>
      </c>
      <c r="F278" s="53" t="s">
        <v>605</v>
      </c>
      <c r="G278" s="53" t="s">
        <v>225</v>
      </c>
      <c r="H278" s="53" t="s">
        <v>1643</v>
      </c>
      <c r="I278" s="54">
        <v>44298</v>
      </c>
      <c r="J278" s="54">
        <v>44298</v>
      </c>
      <c r="K278" s="53">
        <v>1.9E-3</v>
      </c>
      <c r="L278" s="53">
        <v>1.9E-3</v>
      </c>
      <c r="M278" s="55">
        <v>189456.86900000001</v>
      </c>
      <c r="N278" s="55"/>
      <c r="O278" s="55">
        <v>687.404</v>
      </c>
      <c r="P278" s="55">
        <v>65.83</v>
      </c>
      <c r="Q278" s="53">
        <v>359.97</v>
      </c>
      <c r="R278" s="53"/>
      <c r="S278" s="56">
        <v>7624.7</v>
      </c>
      <c r="T278" s="56">
        <v>724.1</v>
      </c>
      <c r="U278" s="56">
        <v>8708.77</v>
      </c>
    </row>
    <row r="279" spans="1:21" x14ac:dyDescent="0.2">
      <c r="A279" s="75" t="str">
        <f>INDEX('Scheme master'!D:D,MATCH(E279&amp;F279,'Scheme master'!H:H,0),0)</f>
        <v>LLIQDF</v>
      </c>
      <c r="B279" s="75" t="str">
        <f>A279&amp;VLOOKUP(E279&amp;F279,'Scheme master'!H:M,6,0)</f>
        <v>LLIQDFDDD</v>
      </c>
      <c r="C279" s="83">
        <f t="shared" si="8"/>
        <v>9.0540270000000006E-2</v>
      </c>
      <c r="D279" s="83">
        <f t="shared" si="9"/>
        <v>9.0540270000000006E-2</v>
      </c>
      <c r="E279" s="53" t="s">
        <v>612</v>
      </c>
      <c r="F279" s="53" t="s">
        <v>605</v>
      </c>
      <c r="G279" s="53" t="s">
        <v>507</v>
      </c>
      <c r="H279" s="53" t="s">
        <v>1642</v>
      </c>
      <c r="I279" s="54">
        <v>44455</v>
      </c>
      <c r="J279" s="54">
        <v>44455</v>
      </c>
      <c r="K279" s="53">
        <v>9.0540270000000006E-2</v>
      </c>
      <c r="L279" s="53">
        <v>9.0540270000000006E-2</v>
      </c>
      <c r="M279" s="55">
        <v>33.164000000000001</v>
      </c>
      <c r="N279" s="55"/>
      <c r="O279" s="55">
        <v>5.2590000000000003</v>
      </c>
      <c r="P279" s="55">
        <v>43.57</v>
      </c>
      <c r="Q279" s="53">
        <v>3.01</v>
      </c>
      <c r="R279" s="53"/>
      <c r="S279" s="56">
        <v>5917.76</v>
      </c>
      <c r="T279" s="56">
        <v>49072.6</v>
      </c>
      <c r="U279" s="56">
        <v>54993.37</v>
      </c>
    </row>
    <row r="280" spans="1:21" x14ac:dyDescent="0.2">
      <c r="A280" s="75" t="str">
        <f>INDEX('Scheme master'!D:D,MATCH(E280&amp;F280,'Scheme master'!H:H,0),0)</f>
        <v>LLIQDF</v>
      </c>
      <c r="B280" s="75" t="str">
        <f>A280&amp;VLOOKUP(E280&amp;F280,'Scheme master'!H:M,6,0)</f>
        <v>LLIQDFRDD</v>
      </c>
      <c r="C280" s="83">
        <f t="shared" si="8"/>
        <v>8.5894369999999998E-2</v>
      </c>
      <c r="D280" s="83">
        <f t="shared" si="9"/>
        <v>8.5894369999999998E-2</v>
      </c>
      <c r="E280" s="53" t="s">
        <v>612</v>
      </c>
      <c r="F280" s="53" t="s">
        <v>606</v>
      </c>
      <c r="G280" s="53" t="s">
        <v>507</v>
      </c>
      <c r="H280" s="53" t="s">
        <v>1647</v>
      </c>
      <c r="I280" s="54">
        <v>44430</v>
      </c>
      <c r="J280" s="54">
        <v>44430</v>
      </c>
      <c r="K280" s="53">
        <v>8.5894369999999998E-2</v>
      </c>
      <c r="L280" s="53">
        <v>8.5894369999999998E-2</v>
      </c>
      <c r="M280" s="55">
        <v>4604.4290000000001</v>
      </c>
      <c r="N280" s="55">
        <v>0.17199999999999999</v>
      </c>
      <c r="O280" s="55">
        <v>5.3920000000000003</v>
      </c>
      <c r="P280" s="55">
        <v>33.316000000000003</v>
      </c>
      <c r="Q280" s="53">
        <v>395.51</v>
      </c>
      <c r="R280" s="53">
        <v>0.01</v>
      </c>
      <c r="S280" s="56">
        <v>5998.05</v>
      </c>
      <c r="T280" s="56">
        <v>37014.93</v>
      </c>
      <c r="U280" s="56">
        <v>43408.5</v>
      </c>
    </row>
    <row r="281" spans="1:21" x14ac:dyDescent="0.2">
      <c r="A281" s="75" t="str">
        <f>INDEX('Scheme master'!D:D,MATCH(E281&amp;F281,'Scheme master'!H:H,0),0)</f>
        <v>LLIQDF</v>
      </c>
      <c r="B281" s="75" t="str">
        <f>A281&amp;VLOOKUP(E281&amp;F281,'Scheme master'!H:M,6,0)</f>
        <v>LLIQDFRDD</v>
      </c>
      <c r="C281" s="83">
        <f t="shared" si="8"/>
        <v>8.5999999999999993E-2</v>
      </c>
      <c r="D281" s="83">
        <f t="shared" si="9"/>
        <v>8.5999999999999993E-2</v>
      </c>
      <c r="E281" s="53" t="s">
        <v>612</v>
      </c>
      <c r="F281" s="53" t="s">
        <v>606</v>
      </c>
      <c r="G281" s="53" t="s">
        <v>507</v>
      </c>
      <c r="H281" s="53" t="s">
        <v>1647</v>
      </c>
      <c r="I281" s="54">
        <v>44333</v>
      </c>
      <c r="J281" s="54">
        <v>44333</v>
      </c>
      <c r="K281" s="53">
        <v>8.5999999999999993E-2</v>
      </c>
      <c r="L281" s="53">
        <v>8.5999999999999993E-2</v>
      </c>
      <c r="M281" s="55">
        <v>4610.0339999999997</v>
      </c>
      <c r="N281" s="55">
        <v>0.17199999999999999</v>
      </c>
      <c r="O281" s="55">
        <v>5.625</v>
      </c>
      <c r="P281" s="55">
        <v>22.98</v>
      </c>
      <c r="Q281" s="53">
        <v>396.48</v>
      </c>
      <c r="R281" s="53">
        <v>0.01</v>
      </c>
      <c r="S281" s="56">
        <v>6256.87</v>
      </c>
      <c r="T281" s="56">
        <v>25530.36</v>
      </c>
      <c r="U281" s="56">
        <v>32183.72</v>
      </c>
    </row>
    <row r="282" spans="1:21" x14ac:dyDescent="0.2">
      <c r="A282" s="75" t="str">
        <f>INDEX('Scheme master'!D:D,MATCH(E282&amp;F282,'Scheme master'!H:H,0),0)</f>
        <v>LDINPF</v>
      </c>
      <c r="B282" s="75" t="str">
        <f>A282&amp;VLOOKUP(E282&amp;F282,'Scheme master'!H:M,6,0)</f>
        <v>LDINPFRDM</v>
      </c>
      <c r="C282" s="83">
        <f t="shared" si="8"/>
        <v>0.06</v>
      </c>
      <c r="D282" s="83">
        <f t="shared" si="9"/>
        <v>0.06</v>
      </c>
      <c r="E282" s="53" t="s">
        <v>613</v>
      </c>
      <c r="F282" s="53" t="s">
        <v>608</v>
      </c>
      <c r="G282" s="53" t="s">
        <v>614</v>
      </c>
      <c r="H282" s="53" t="s">
        <v>1649</v>
      </c>
      <c r="I282" s="54">
        <v>44312</v>
      </c>
      <c r="J282" s="54">
        <v>44312</v>
      </c>
      <c r="K282" s="53">
        <v>0.06</v>
      </c>
      <c r="L282" s="53">
        <v>0.06</v>
      </c>
      <c r="M282" s="55">
        <v>1505587.047</v>
      </c>
      <c r="N282" s="55"/>
      <c r="O282" s="55">
        <v>1860.299</v>
      </c>
      <c r="P282" s="55">
        <v>3.7959999999999998</v>
      </c>
      <c r="Q282" s="53">
        <v>90335.2</v>
      </c>
      <c r="R282" s="53"/>
      <c r="S282" s="56">
        <v>20755.169999999998</v>
      </c>
      <c r="T282" s="56">
        <v>39.93</v>
      </c>
      <c r="U282" s="56">
        <v>111130.3</v>
      </c>
    </row>
    <row r="283" spans="1:21" x14ac:dyDescent="0.2">
      <c r="A283" s="75" t="str">
        <f>INDEX('Scheme master'!D:D,MATCH(E283&amp;F283,'Scheme master'!H:H,0),0)</f>
        <v>LLIQDF</v>
      </c>
      <c r="B283" s="75" t="str">
        <f>A283&amp;VLOOKUP(E283&amp;F283,'Scheme master'!H:M,6,0)</f>
        <v>LLIQDFDDD</v>
      </c>
      <c r="C283" s="83">
        <f t="shared" si="8"/>
        <v>9.4500000000000001E-2</v>
      </c>
      <c r="D283" s="83">
        <f t="shared" si="9"/>
        <v>9.4500000000000001E-2</v>
      </c>
      <c r="E283" s="53" t="s">
        <v>612</v>
      </c>
      <c r="F283" s="53" t="s">
        <v>605</v>
      </c>
      <c r="G283" s="53" t="s">
        <v>507</v>
      </c>
      <c r="H283" s="53" t="s">
        <v>1642</v>
      </c>
      <c r="I283" s="54">
        <v>44358</v>
      </c>
      <c r="J283" s="54">
        <v>44358</v>
      </c>
      <c r="K283" s="53">
        <v>9.4500000000000001E-2</v>
      </c>
      <c r="L283" s="53">
        <v>9.4500000000000001E-2</v>
      </c>
      <c r="M283" s="55">
        <v>22.462</v>
      </c>
      <c r="N283" s="55"/>
      <c r="O283" s="55">
        <v>6.7130000000000001</v>
      </c>
      <c r="P283" s="55">
        <v>36.954000000000001</v>
      </c>
      <c r="Q283" s="53">
        <v>2.13</v>
      </c>
      <c r="R283" s="53"/>
      <c r="S283" s="56">
        <v>7549.47</v>
      </c>
      <c r="T283" s="56">
        <v>41595.25</v>
      </c>
      <c r="U283" s="56">
        <v>49146.85</v>
      </c>
    </row>
    <row r="284" spans="1:21" x14ac:dyDescent="0.2">
      <c r="A284" s="75" t="str">
        <f>INDEX('Scheme master'!D:D,MATCH(E284&amp;F284,'Scheme master'!H:H,0),0)</f>
        <v>LLIQDF</v>
      </c>
      <c r="B284" s="75" t="str">
        <f>A284&amp;VLOOKUP(E284&amp;F284,'Scheme master'!H:M,6,0)</f>
        <v>LLIQDFRDD</v>
      </c>
      <c r="C284" s="83">
        <f t="shared" si="8"/>
        <v>9.9313940000000003E-2</v>
      </c>
      <c r="D284" s="83">
        <f t="shared" si="9"/>
        <v>9.9313940000000003E-2</v>
      </c>
      <c r="E284" s="53" t="s">
        <v>612</v>
      </c>
      <c r="F284" s="53" t="s">
        <v>606</v>
      </c>
      <c r="G284" s="53" t="s">
        <v>507</v>
      </c>
      <c r="H284" s="53" t="s">
        <v>1647</v>
      </c>
      <c r="I284" s="54">
        <v>44431</v>
      </c>
      <c r="J284" s="54">
        <v>44431</v>
      </c>
      <c r="K284" s="53">
        <v>9.9313940000000003E-2</v>
      </c>
      <c r="L284" s="53">
        <v>9.9313940000000003E-2</v>
      </c>
      <c r="M284" s="55">
        <v>4593.0959999999995</v>
      </c>
      <c r="N284" s="55">
        <v>0.17199999999999999</v>
      </c>
      <c r="O284" s="55">
        <v>6.226</v>
      </c>
      <c r="P284" s="55">
        <v>38.524000000000001</v>
      </c>
      <c r="Q284" s="53">
        <v>456.13</v>
      </c>
      <c r="R284" s="53">
        <v>0.02</v>
      </c>
      <c r="S284" s="56">
        <v>6940.16</v>
      </c>
      <c r="T284" s="56">
        <v>42801.19</v>
      </c>
      <c r="U284" s="56">
        <v>50197.5</v>
      </c>
    </row>
    <row r="285" spans="1:21" x14ac:dyDescent="0.2">
      <c r="A285" s="75" t="str">
        <f>INDEX('Scheme master'!D:D,MATCH(E285&amp;F285,'Scheme master'!H:H,0),0)</f>
        <v>LDONTF</v>
      </c>
      <c r="B285" s="75" t="str">
        <f>A285&amp;VLOOKUP(E285&amp;F285,'Scheme master'!H:M,6,0)</f>
        <v>LDONTFDDW</v>
      </c>
      <c r="C285" s="83">
        <f t="shared" si="8"/>
        <v>0.60720074000000002</v>
      </c>
      <c r="D285" s="83">
        <f t="shared" si="9"/>
        <v>0.60720074000000002</v>
      </c>
      <c r="E285" s="53" t="s">
        <v>1015</v>
      </c>
      <c r="F285" s="53" t="s">
        <v>609</v>
      </c>
      <c r="G285" s="53" t="s">
        <v>996</v>
      </c>
      <c r="H285" s="53" t="s">
        <v>1646</v>
      </c>
      <c r="I285" s="54">
        <v>44390</v>
      </c>
      <c r="J285" s="54">
        <v>44390</v>
      </c>
      <c r="K285" s="53">
        <v>0.60720074000000002</v>
      </c>
      <c r="L285" s="53">
        <v>0.60720074000000002</v>
      </c>
      <c r="M285" s="55"/>
      <c r="N285" s="55"/>
      <c r="O285" s="55">
        <v>6.4000000000000001E-2</v>
      </c>
      <c r="P285" s="55"/>
      <c r="Q285" s="53"/>
      <c r="R285" s="53"/>
      <c r="S285" s="56">
        <v>64.36</v>
      </c>
      <c r="T285" s="56"/>
      <c r="U285" s="56">
        <v>64.36</v>
      </c>
    </row>
    <row r="286" spans="1:21" x14ac:dyDescent="0.2">
      <c r="A286" s="75" t="str">
        <f>INDEX('Scheme master'!D:D,MATCH(E286&amp;F286,'Scheme master'!H:H,0),0)</f>
        <v>LLIQDF</v>
      </c>
      <c r="B286" s="75" t="str">
        <f>A286&amp;VLOOKUP(E286&amp;F286,'Scheme master'!H:M,6,0)</f>
        <v>LLIQDFDDD</v>
      </c>
      <c r="C286" s="83">
        <f t="shared" si="8"/>
        <v>8.6522730000000006E-2</v>
      </c>
      <c r="D286" s="83">
        <f t="shared" si="9"/>
        <v>8.6522730000000006E-2</v>
      </c>
      <c r="E286" s="53" t="s">
        <v>612</v>
      </c>
      <c r="F286" s="53" t="s">
        <v>605</v>
      </c>
      <c r="G286" s="53" t="s">
        <v>507</v>
      </c>
      <c r="H286" s="53" t="s">
        <v>1642</v>
      </c>
      <c r="I286" s="54">
        <v>44456</v>
      </c>
      <c r="J286" s="54">
        <v>44456</v>
      </c>
      <c r="K286" s="53">
        <v>8.6522730000000006E-2</v>
      </c>
      <c r="L286" s="53">
        <v>8.6522730000000006E-2</v>
      </c>
      <c r="M286" s="55">
        <v>33.164000000000001</v>
      </c>
      <c r="N286" s="55"/>
      <c r="O286" s="55">
        <v>5.0259999999999998</v>
      </c>
      <c r="P286" s="55">
        <v>41.642000000000003</v>
      </c>
      <c r="Q286" s="53">
        <v>2.88</v>
      </c>
      <c r="R286" s="53"/>
      <c r="S286" s="56">
        <v>5655.06</v>
      </c>
      <c r="T286" s="56">
        <v>46898.87</v>
      </c>
      <c r="U286" s="56">
        <v>52556.81</v>
      </c>
    </row>
    <row r="287" spans="1:21" x14ac:dyDescent="0.2">
      <c r="A287" s="75" t="str">
        <f>INDEX('Scheme master'!D:D,MATCH(E287&amp;F287,'Scheme master'!H:H,0),0)</f>
        <v>LDSAPF</v>
      </c>
      <c r="B287" s="75" t="str">
        <f>A287&amp;VLOOKUP(E287&amp;F287,'Scheme master'!H:M,6,0)</f>
        <v>LDSAPFRDD</v>
      </c>
      <c r="C287" s="83">
        <f t="shared" si="8"/>
        <v>1.31E-3</v>
      </c>
      <c r="D287" s="83">
        <f t="shared" si="9"/>
        <v>1.31E-3</v>
      </c>
      <c r="E287" s="53" t="s">
        <v>616</v>
      </c>
      <c r="F287" s="53" t="s">
        <v>25</v>
      </c>
      <c r="G287" s="53" t="s">
        <v>225</v>
      </c>
      <c r="H287" s="53" t="s">
        <v>1645</v>
      </c>
      <c r="I287" s="54">
        <v>44321</v>
      </c>
      <c r="J287" s="54">
        <v>44321</v>
      </c>
      <c r="K287" s="53">
        <v>1.31E-3</v>
      </c>
      <c r="L287" s="53">
        <v>1.31E-3</v>
      </c>
      <c r="M287" s="55"/>
      <c r="N287" s="55"/>
      <c r="O287" s="55">
        <v>2504.6909999999998</v>
      </c>
      <c r="P287" s="55">
        <v>231.82599999999999</v>
      </c>
      <c r="Q287" s="53"/>
      <c r="R287" s="53"/>
      <c r="S287" s="56">
        <v>28896.76</v>
      </c>
      <c r="T287" s="56">
        <v>2663.75</v>
      </c>
      <c r="U287" s="56">
        <v>31560.51</v>
      </c>
    </row>
    <row r="288" spans="1:21" x14ac:dyDescent="0.2">
      <c r="A288" s="75" t="str">
        <f>INDEX('Scheme master'!D:D,MATCH(E288&amp;F288,'Scheme master'!H:H,0),0)</f>
        <v>LDSAPF</v>
      </c>
      <c r="B288" s="75" t="str">
        <f>A288&amp;VLOOKUP(E288&amp;F288,'Scheme master'!H:M,6,0)</f>
        <v>LDSAPFDDD</v>
      </c>
      <c r="C288" s="83">
        <f t="shared" si="8"/>
        <v>4.1799999999999997E-3</v>
      </c>
      <c r="D288" s="83">
        <f t="shared" si="9"/>
        <v>4.1799999999999997E-3</v>
      </c>
      <c r="E288" s="53" t="s">
        <v>616</v>
      </c>
      <c r="F288" s="53" t="s">
        <v>605</v>
      </c>
      <c r="G288" s="53" t="s">
        <v>225</v>
      </c>
      <c r="H288" s="53" t="s">
        <v>1643</v>
      </c>
      <c r="I288" s="54">
        <v>44438</v>
      </c>
      <c r="J288" s="54">
        <v>44438</v>
      </c>
      <c r="K288" s="53">
        <v>4.1799999999999997E-3</v>
      </c>
      <c r="L288" s="53">
        <v>4.1799999999999997E-3</v>
      </c>
      <c r="M288" s="55">
        <v>120294.54300000001</v>
      </c>
      <c r="N288" s="55"/>
      <c r="O288" s="55">
        <v>537.93399999999997</v>
      </c>
      <c r="P288" s="55">
        <v>184.26300000000001</v>
      </c>
      <c r="Q288" s="53">
        <v>502.83</v>
      </c>
      <c r="R288" s="53"/>
      <c r="S288" s="56">
        <v>5930.21</v>
      </c>
      <c r="T288" s="56">
        <v>2048.35</v>
      </c>
      <c r="U288" s="56">
        <v>8481.39</v>
      </c>
    </row>
    <row r="289" spans="1:21" x14ac:dyDescent="0.2">
      <c r="A289" s="75" t="str">
        <f>INDEX('Scheme master'!D:D,MATCH(E289&amp;F289,'Scheme master'!H:H,0),0)</f>
        <v>LDSAPF</v>
      </c>
      <c r="B289" s="75" t="str">
        <f>A289&amp;VLOOKUP(E289&amp;F289,'Scheme master'!H:M,6,0)</f>
        <v>LDSAPFRDD</v>
      </c>
      <c r="C289" s="83">
        <f t="shared" si="8"/>
        <v>7.1540999999999998E-4</v>
      </c>
      <c r="D289" s="83">
        <f t="shared" si="9"/>
        <v>7.1540999999999998E-4</v>
      </c>
      <c r="E289" s="53" t="s">
        <v>616</v>
      </c>
      <c r="F289" s="53" t="s">
        <v>25</v>
      </c>
      <c r="G289" s="53" t="s">
        <v>225</v>
      </c>
      <c r="H289" s="53" t="s">
        <v>1645</v>
      </c>
      <c r="I289" s="54">
        <v>44378</v>
      </c>
      <c r="J289" s="54">
        <v>44378</v>
      </c>
      <c r="K289" s="53">
        <v>7.1540999999999998E-4</v>
      </c>
      <c r="L289" s="53">
        <v>7.1540999999999998E-4</v>
      </c>
      <c r="M289" s="55"/>
      <c r="N289" s="55"/>
      <c r="O289" s="55">
        <v>1361.0119999999999</v>
      </c>
      <c r="P289" s="55">
        <v>126.482</v>
      </c>
      <c r="Q289" s="53"/>
      <c r="R289" s="53"/>
      <c r="S289" s="56">
        <v>15780.47</v>
      </c>
      <c r="T289" s="56">
        <v>1463.06</v>
      </c>
      <c r="U289" s="56">
        <v>17243.53</v>
      </c>
    </row>
    <row r="290" spans="1:21" x14ac:dyDescent="0.2">
      <c r="A290" s="75" t="str">
        <f>INDEX('Scheme master'!D:D,MATCH(E290&amp;F290,'Scheme master'!H:H,0),0)</f>
        <v>LDSAPF</v>
      </c>
      <c r="B290" s="75" t="str">
        <f>A290&amp;VLOOKUP(E290&amp;F290,'Scheme master'!H:M,6,0)</f>
        <v>LDSAPFRDD</v>
      </c>
      <c r="C290" s="83">
        <f t="shared" si="8"/>
        <v>1.1999999999999999E-3</v>
      </c>
      <c r="D290" s="83">
        <f t="shared" si="9"/>
        <v>1.1999999999999999E-3</v>
      </c>
      <c r="E290" s="53" t="s">
        <v>616</v>
      </c>
      <c r="F290" s="53" t="s">
        <v>25</v>
      </c>
      <c r="G290" s="53" t="s">
        <v>225</v>
      </c>
      <c r="H290" s="53" t="s">
        <v>1645</v>
      </c>
      <c r="I290" s="54">
        <v>44364</v>
      </c>
      <c r="J290" s="54">
        <v>44364</v>
      </c>
      <c r="K290" s="53">
        <v>1.1999999999999999E-3</v>
      </c>
      <c r="L290" s="53">
        <v>1.1999999999999999E-3</v>
      </c>
      <c r="M290" s="55"/>
      <c r="N290" s="55"/>
      <c r="O290" s="55">
        <v>2289.4029999999998</v>
      </c>
      <c r="P290" s="55">
        <v>211.73699999999999</v>
      </c>
      <c r="Q290" s="53"/>
      <c r="R290" s="53"/>
      <c r="S290" s="56">
        <v>26453.86</v>
      </c>
      <c r="T290" s="56">
        <v>2450.5</v>
      </c>
      <c r="U290" s="56">
        <v>28904.36</v>
      </c>
    </row>
    <row r="291" spans="1:21" x14ac:dyDescent="0.2">
      <c r="A291" s="75" t="str">
        <f>INDEX('Scheme master'!D:D,MATCH(E291&amp;F291,'Scheme master'!H:H,0),0)</f>
        <v>LDSAPF</v>
      </c>
      <c r="B291" s="75" t="str">
        <f>A291&amp;VLOOKUP(E291&amp;F291,'Scheme master'!H:M,6,0)</f>
        <v>LDSAPFRDD</v>
      </c>
      <c r="C291" s="83">
        <f t="shared" si="8"/>
        <v>1.1000000000000001E-3</v>
      </c>
      <c r="D291" s="83">
        <f t="shared" si="9"/>
        <v>1.1000000000000001E-3</v>
      </c>
      <c r="E291" s="53" t="s">
        <v>616</v>
      </c>
      <c r="F291" s="53" t="s">
        <v>25</v>
      </c>
      <c r="G291" s="53" t="s">
        <v>225</v>
      </c>
      <c r="H291" s="53" t="s">
        <v>1645</v>
      </c>
      <c r="I291" s="54">
        <v>44335</v>
      </c>
      <c r="J291" s="54">
        <v>44335</v>
      </c>
      <c r="K291" s="53">
        <v>1.1000000000000001E-3</v>
      </c>
      <c r="L291" s="53">
        <v>1.1000000000000001E-3</v>
      </c>
      <c r="M291" s="55"/>
      <c r="N291" s="55"/>
      <c r="O291" s="55">
        <v>2093.223</v>
      </c>
      <c r="P291" s="55">
        <v>194.27799999999999</v>
      </c>
      <c r="Q291" s="53"/>
      <c r="R291" s="53"/>
      <c r="S291" s="56">
        <v>24255.39</v>
      </c>
      <c r="T291" s="56">
        <v>2239.7399999999998</v>
      </c>
      <c r="U291" s="56">
        <v>26495.13</v>
      </c>
    </row>
    <row r="292" spans="1:21" x14ac:dyDescent="0.2">
      <c r="A292" s="75" t="str">
        <f>INDEX('Scheme master'!D:D,MATCH(E292&amp;F292,'Scheme master'!H:H,0),0)</f>
        <v>LLIQDF</v>
      </c>
      <c r="B292" s="75" t="str">
        <f>A292&amp;VLOOKUP(E292&amp;F292,'Scheme master'!H:M,6,0)</f>
        <v>LLIQDFRDD</v>
      </c>
      <c r="C292" s="83">
        <f t="shared" si="8"/>
        <v>8.2418240000000004E-2</v>
      </c>
      <c r="D292" s="83">
        <f t="shared" si="9"/>
        <v>8.2418240000000004E-2</v>
      </c>
      <c r="E292" s="53" t="s">
        <v>612</v>
      </c>
      <c r="F292" s="53" t="s">
        <v>606</v>
      </c>
      <c r="G292" s="53" t="s">
        <v>507</v>
      </c>
      <c r="H292" s="53" t="s">
        <v>1647</v>
      </c>
      <c r="I292" s="54">
        <v>44444</v>
      </c>
      <c r="J292" s="54">
        <v>44444</v>
      </c>
      <c r="K292" s="53">
        <v>8.2418240000000004E-2</v>
      </c>
      <c r="L292" s="53">
        <v>8.2418240000000004E-2</v>
      </c>
      <c r="M292" s="55">
        <v>4608.5330000000004</v>
      </c>
      <c r="N292" s="55">
        <v>0.17199999999999999</v>
      </c>
      <c r="O292" s="55">
        <v>5.258</v>
      </c>
      <c r="P292" s="55">
        <v>30.513999999999999</v>
      </c>
      <c r="Q292" s="53">
        <v>379.83</v>
      </c>
      <c r="R292" s="53">
        <v>0.01</v>
      </c>
      <c r="S292" s="56">
        <v>5838.34</v>
      </c>
      <c r="T292" s="56">
        <v>33904.449999999997</v>
      </c>
      <c r="U292" s="56">
        <v>40122.629999999997</v>
      </c>
    </row>
    <row r="293" spans="1:21" x14ac:dyDescent="0.2">
      <c r="A293" s="75" t="str">
        <f>INDEX('Scheme master'!D:D,MATCH(E293&amp;F293,'Scheme master'!H:H,0),0)</f>
        <v>LLIQDF</v>
      </c>
      <c r="B293" s="75" t="str">
        <f>A293&amp;VLOOKUP(E293&amp;F293,'Scheme master'!H:M,6,0)</f>
        <v>LLIQDFDDD</v>
      </c>
      <c r="C293" s="83">
        <f t="shared" si="8"/>
        <v>9.8420830000000001E-2</v>
      </c>
      <c r="D293" s="83">
        <f t="shared" si="9"/>
        <v>9.8420830000000001E-2</v>
      </c>
      <c r="E293" s="53" t="s">
        <v>612</v>
      </c>
      <c r="F293" s="53" t="s">
        <v>605</v>
      </c>
      <c r="G293" s="53" t="s">
        <v>507</v>
      </c>
      <c r="H293" s="53" t="s">
        <v>1642</v>
      </c>
      <c r="I293" s="54">
        <v>44469</v>
      </c>
      <c r="J293" s="54">
        <v>44469</v>
      </c>
      <c r="K293" s="53">
        <v>9.8420830000000001E-2</v>
      </c>
      <c r="L293" s="53">
        <v>9.8420830000000001E-2</v>
      </c>
      <c r="M293" s="55">
        <v>21.608000000000001</v>
      </c>
      <c r="N293" s="55"/>
      <c r="O293" s="55">
        <v>5.7329999999999997</v>
      </c>
      <c r="P293" s="55">
        <v>41.085000000000001</v>
      </c>
      <c r="Q293" s="53">
        <v>2.14</v>
      </c>
      <c r="R293" s="53"/>
      <c r="S293" s="56">
        <v>6452.65</v>
      </c>
      <c r="T293" s="56">
        <v>46275.25</v>
      </c>
      <c r="U293" s="56">
        <v>52730.04</v>
      </c>
    </row>
    <row r="294" spans="1:21" x14ac:dyDescent="0.2">
      <c r="A294" s="75" t="str">
        <f>INDEX('Scheme master'!D:D,MATCH(E294&amp;F294,'Scheme master'!H:H,0),0)</f>
        <v>LEBALF</v>
      </c>
      <c r="B294" s="75" t="str">
        <f>A294&amp;VLOOKUP(E294&amp;F294,'Scheme master'!H:M,6,0)</f>
        <v>LEBALFRD</v>
      </c>
      <c r="C294" s="83">
        <f t="shared" si="8"/>
        <v>0.1</v>
      </c>
      <c r="D294" s="83">
        <f t="shared" si="9"/>
        <v>0.1</v>
      </c>
      <c r="E294" s="53" t="s">
        <v>610</v>
      </c>
      <c r="F294" s="53" t="s">
        <v>606</v>
      </c>
      <c r="G294" s="53" t="s">
        <v>287</v>
      </c>
      <c r="H294" s="53" t="s">
        <v>1647</v>
      </c>
      <c r="I294" s="54">
        <v>44376</v>
      </c>
      <c r="J294" s="54">
        <v>44376</v>
      </c>
      <c r="K294" s="53">
        <v>0.1</v>
      </c>
      <c r="L294" s="53">
        <v>0.1</v>
      </c>
      <c r="M294" s="55">
        <v>43993147.493000001</v>
      </c>
      <c r="N294" s="55">
        <v>799149.28399999999</v>
      </c>
      <c r="O294" s="55">
        <v>89905.070999999996</v>
      </c>
      <c r="P294" s="55">
        <v>515.02300000000002</v>
      </c>
      <c r="Q294" s="53">
        <v>4399314.7</v>
      </c>
      <c r="R294" s="53">
        <v>79914.929999999993</v>
      </c>
      <c r="S294" s="56">
        <v>1530351.18</v>
      </c>
      <c r="T294" s="56">
        <v>8979.39</v>
      </c>
      <c r="U294" s="56">
        <v>6018560.2000000002</v>
      </c>
    </row>
    <row r="295" spans="1:21" x14ac:dyDescent="0.2">
      <c r="A295" s="75" t="str">
        <f>INDEX('Scheme master'!D:D,MATCH(E295&amp;F295,'Scheme master'!H:H,0),0)</f>
        <v>LDSAPF</v>
      </c>
      <c r="B295" s="75" t="str">
        <f>A295&amp;VLOOKUP(E295&amp;F295,'Scheme master'!H:M,6,0)</f>
        <v>LDSAPFRDD</v>
      </c>
      <c r="C295" s="83">
        <f t="shared" si="8"/>
        <v>1.3173799999999999E-3</v>
      </c>
      <c r="D295" s="83">
        <f t="shared" si="9"/>
        <v>1.3173799999999999E-3</v>
      </c>
      <c r="E295" s="53" t="s">
        <v>616</v>
      </c>
      <c r="F295" s="53" t="s">
        <v>25</v>
      </c>
      <c r="G295" s="53" t="s">
        <v>225</v>
      </c>
      <c r="H295" s="53" t="s">
        <v>1645</v>
      </c>
      <c r="I295" s="54">
        <v>44432</v>
      </c>
      <c r="J295" s="54">
        <v>44432</v>
      </c>
      <c r="K295" s="53">
        <v>1.3173799999999999E-3</v>
      </c>
      <c r="L295" s="53">
        <v>1.3173799999999999E-3</v>
      </c>
      <c r="M295" s="55"/>
      <c r="N295" s="55"/>
      <c r="O295" s="55">
        <v>2497.9969999999998</v>
      </c>
      <c r="P295" s="55">
        <v>234.06299999999999</v>
      </c>
      <c r="Q295" s="53"/>
      <c r="R295" s="53"/>
      <c r="S295" s="56">
        <v>29062.09</v>
      </c>
      <c r="T295" s="56">
        <v>2708.74</v>
      </c>
      <c r="U295" s="56">
        <v>31770.83</v>
      </c>
    </row>
    <row r="296" spans="1:21" x14ac:dyDescent="0.2">
      <c r="A296" s="75" t="str">
        <f>INDEX('Scheme master'!D:D,MATCH(E296&amp;F296,'Scheme master'!H:H,0),0)</f>
        <v>LLIQDF</v>
      </c>
      <c r="B296" s="75" t="str">
        <f>A296&amp;VLOOKUP(E296&amp;F296,'Scheme master'!H:M,6,0)</f>
        <v>LLIQDFRDD</v>
      </c>
      <c r="C296" s="83">
        <f t="shared" si="8"/>
        <v>8.1900000000000001E-2</v>
      </c>
      <c r="D296" s="83">
        <f t="shared" si="9"/>
        <v>8.1900000000000001E-2</v>
      </c>
      <c r="E296" s="53" t="s">
        <v>612</v>
      </c>
      <c r="F296" s="53" t="s">
        <v>606</v>
      </c>
      <c r="G296" s="53" t="s">
        <v>507</v>
      </c>
      <c r="H296" s="53" t="s">
        <v>1647</v>
      </c>
      <c r="I296" s="54">
        <v>44347</v>
      </c>
      <c r="J296" s="54">
        <v>44347</v>
      </c>
      <c r="K296" s="53">
        <v>8.1900000000000001E-2</v>
      </c>
      <c r="L296" s="53">
        <v>8.1900000000000001E-2</v>
      </c>
      <c r="M296" s="55">
        <v>4605.4690000000001</v>
      </c>
      <c r="N296" s="55">
        <v>0.17199999999999999</v>
      </c>
      <c r="O296" s="55">
        <v>5.3650000000000002</v>
      </c>
      <c r="P296" s="55">
        <v>13.869</v>
      </c>
      <c r="Q296" s="53">
        <v>377.21</v>
      </c>
      <c r="R296" s="53">
        <v>0.01</v>
      </c>
      <c r="S296" s="56">
        <v>5964.63</v>
      </c>
      <c r="T296" s="56">
        <v>15408.14</v>
      </c>
      <c r="U296" s="56">
        <v>21749.99</v>
      </c>
    </row>
    <row r="297" spans="1:21" x14ac:dyDescent="0.2">
      <c r="A297" s="75" t="str">
        <f>INDEX('Scheme master'!D:D,MATCH(E297&amp;F297,'Scheme master'!H:H,0),0)</f>
        <v>LLIQDF</v>
      </c>
      <c r="B297" s="75" t="str">
        <f>A297&amp;VLOOKUP(E297&amp;F297,'Scheme master'!H:M,6,0)</f>
        <v>LLIQDFDDD</v>
      </c>
      <c r="C297" s="83">
        <f t="shared" si="8"/>
        <v>9.2510129999999996E-2</v>
      </c>
      <c r="D297" s="83">
        <f t="shared" si="9"/>
        <v>9.2510129999999996E-2</v>
      </c>
      <c r="E297" s="53" t="s">
        <v>612</v>
      </c>
      <c r="F297" s="53" t="s">
        <v>605</v>
      </c>
      <c r="G297" s="53" t="s">
        <v>507</v>
      </c>
      <c r="H297" s="53" t="s">
        <v>1642</v>
      </c>
      <c r="I297" s="54">
        <v>44372</v>
      </c>
      <c r="J297" s="54">
        <v>44372</v>
      </c>
      <c r="K297" s="53">
        <v>9.2510129999999996E-2</v>
      </c>
      <c r="L297" s="53">
        <v>9.2510129999999996E-2</v>
      </c>
      <c r="M297" s="55">
        <v>23.962</v>
      </c>
      <c r="N297" s="55"/>
      <c r="O297" s="55">
        <v>6.6029999999999998</v>
      </c>
      <c r="P297" s="55">
        <v>40.695999999999998</v>
      </c>
      <c r="Q297" s="53">
        <v>2.2200000000000002</v>
      </c>
      <c r="R297" s="53"/>
      <c r="S297" s="56">
        <v>7415.47</v>
      </c>
      <c r="T297" s="56">
        <v>45751.360000000001</v>
      </c>
      <c r="U297" s="56">
        <v>53169.05</v>
      </c>
    </row>
    <row r="298" spans="1:21" x14ac:dyDescent="0.2">
      <c r="A298" s="75" t="str">
        <f>INDEX('Scheme master'!D:D,MATCH(E298&amp;F298,'Scheme master'!H:H,0),0)</f>
        <v>LDINPF</v>
      </c>
      <c r="B298" s="75" t="str">
        <f>A298&amp;VLOOKUP(E298&amp;F298,'Scheme master'!H:M,6,0)</f>
        <v>LDINPFDDW</v>
      </c>
      <c r="C298" s="83">
        <f t="shared" si="8"/>
        <v>1.2800000000000001E-2</v>
      </c>
      <c r="D298" s="83">
        <f t="shared" si="9"/>
        <v>1.2800000000000001E-2</v>
      </c>
      <c r="E298" s="53" t="s">
        <v>613</v>
      </c>
      <c r="F298" s="53" t="s">
        <v>609</v>
      </c>
      <c r="G298" s="53" t="s">
        <v>614</v>
      </c>
      <c r="H298" s="53" t="s">
        <v>1646</v>
      </c>
      <c r="I298" s="54">
        <v>44355</v>
      </c>
      <c r="J298" s="54">
        <v>44355</v>
      </c>
      <c r="K298" s="53">
        <v>1.2800000000000001E-2</v>
      </c>
      <c r="L298" s="53">
        <v>1.2800000000000001E-2</v>
      </c>
      <c r="M298" s="55"/>
      <c r="N298" s="55"/>
      <c r="O298" s="55">
        <v>27.507999999999999</v>
      </c>
      <c r="P298" s="55"/>
      <c r="Q298" s="53"/>
      <c r="R298" s="53"/>
      <c r="S298" s="56">
        <v>275.10000000000002</v>
      </c>
      <c r="T298" s="56"/>
      <c r="U298" s="56">
        <v>275.10000000000002</v>
      </c>
    </row>
    <row r="299" spans="1:21" x14ac:dyDescent="0.2">
      <c r="A299" s="75" t="str">
        <f>INDEX('Scheme master'!D:D,MATCH(E299&amp;F299,'Scheme master'!H:H,0),0)</f>
        <v>LDSAPF</v>
      </c>
      <c r="B299" s="75" t="str">
        <f>A299&amp;VLOOKUP(E299&amp;F299,'Scheme master'!H:M,6,0)</f>
        <v>LDSAPFRDD</v>
      </c>
      <c r="C299" s="83">
        <f t="shared" si="8"/>
        <v>1.20992E-3</v>
      </c>
      <c r="D299" s="83">
        <f t="shared" si="9"/>
        <v>1.20992E-3</v>
      </c>
      <c r="E299" s="53" t="s">
        <v>616</v>
      </c>
      <c r="F299" s="53" t="s">
        <v>25</v>
      </c>
      <c r="G299" s="53" t="s">
        <v>225</v>
      </c>
      <c r="H299" s="53" t="s">
        <v>1645</v>
      </c>
      <c r="I299" s="54">
        <v>44405</v>
      </c>
      <c r="J299" s="54">
        <v>44405</v>
      </c>
      <c r="K299" s="53">
        <v>1.20992E-3</v>
      </c>
      <c r="L299" s="53">
        <v>1.20992E-3</v>
      </c>
      <c r="M299" s="55"/>
      <c r="N299" s="55"/>
      <c r="O299" s="55">
        <v>2302.9989999999998</v>
      </c>
      <c r="P299" s="55">
        <v>214.387</v>
      </c>
      <c r="Q299" s="53"/>
      <c r="R299" s="53"/>
      <c r="S299" s="56">
        <v>26760.09</v>
      </c>
      <c r="T299" s="56">
        <v>2481.12</v>
      </c>
      <c r="U299" s="56">
        <v>29241.21</v>
      </c>
    </row>
    <row r="300" spans="1:21" x14ac:dyDescent="0.2">
      <c r="A300" s="75" t="str">
        <f>INDEX('Scheme master'!D:D,MATCH(E300&amp;F300,'Scheme master'!H:H,0),0)</f>
        <v>LLIQDF</v>
      </c>
      <c r="B300" s="75" t="str">
        <f>A300&amp;VLOOKUP(E300&amp;F300,'Scheme master'!H:M,6,0)</f>
        <v>LLIQDFRDD</v>
      </c>
      <c r="C300" s="83">
        <f t="shared" si="8"/>
        <v>8.6011779999999996E-2</v>
      </c>
      <c r="D300" s="83">
        <f t="shared" si="9"/>
        <v>8.6011779999999996E-2</v>
      </c>
      <c r="E300" s="53" t="s">
        <v>612</v>
      </c>
      <c r="F300" s="53" t="s">
        <v>606</v>
      </c>
      <c r="G300" s="53" t="s">
        <v>507</v>
      </c>
      <c r="H300" s="53" t="s">
        <v>1647</v>
      </c>
      <c r="I300" s="54">
        <v>44374</v>
      </c>
      <c r="J300" s="54">
        <v>44374</v>
      </c>
      <c r="K300" s="53">
        <v>8.6011779999999996E-2</v>
      </c>
      <c r="L300" s="53">
        <v>8.6011779999999996E-2</v>
      </c>
      <c r="M300" s="55">
        <v>4607.2269999999999</v>
      </c>
      <c r="N300" s="55">
        <v>0.17199999999999999</v>
      </c>
      <c r="O300" s="55">
        <v>5.5519999999999996</v>
      </c>
      <c r="P300" s="55">
        <v>29.353999999999999</v>
      </c>
      <c r="Q300" s="53">
        <v>396.29</v>
      </c>
      <c r="R300" s="53">
        <v>0.01</v>
      </c>
      <c r="S300" s="56">
        <v>6223.95</v>
      </c>
      <c r="T300" s="56">
        <v>32613.79</v>
      </c>
      <c r="U300" s="56">
        <v>39234.04</v>
      </c>
    </row>
    <row r="301" spans="1:21" x14ac:dyDescent="0.2">
      <c r="A301" s="75" t="str">
        <f>INDEX('Scheme master'!D:D,MATCH(E301&amp;F301,'Scheme master'!H:H,0),0)</f>
        <v>LDUSTF</v>
      </c>
      <c r="B301" s="75" t="str">
        <f>A301&amp;VLOOKUP(E301&amp;F301,'Scheme master'!H:M,6,0)</f>
        <v>LDUSTFDDD</v>
      </c>
      <c r="C301" s="83">
        <f t="shared" si="8"/>
        <v>0.83199999999999996</v>
      </c>
      <c r="D301" s="83">
        <f t="shared" si="9"/>
        <v>0.83199999999999996</v>
      </c>
      <c r="E301" s="53" t="s">
        <v>1016</v>
      </c>
      <c r="F301" s="53" t="s">
        <v>605</v>
      </c>
      <c r="G301" s="53" t="s">
        <v>997</v>
      </c>
      <c r="H301" s="53" t="s">
        <v>1643</v>
      </c>
      <c r="I301" s="54">
        <v>44337</v>
      </c>
      <c r="J301" s="54">
        <v>44337</v>
      </c>
      <c r="K301" s="53">
        <v>0.83199999999999996</v>
      </c>
      <c r="L301" s="53">
        <v>0.83199999999999996</v>
      </c>
      <c r="M301" s="55"/>
      <c r="N301" s="55"/>
      <c r="O301" s="55">
        <v>1.7999999999999999E-2</v>
      </c>
      <c r="P301" s="55"/>
      <c r="Q301" s="53"/>
      <c r="R301" s="53"/>
      <c r="S301" s="56">
        <v>17.57</v>
      </c>
      <c r="T301" s="56"/>
      <c r="U301" s="56">
        <v>17.57</v>
      </c>
    </row>
    <row r="302" spans="1:21" x14ac:dyDescent="0.2">
      <c r="A302" s="75" t="str">
        <f>INDEX('Scheme master'!D:D,MATCH(E302&amp;F302,'Scheme master'!H:H,0),0)</f>
        <v>LDINPF</v>
      </c>
      <c r="B302" s="75" t="str">
        <f>A302&amp;VLOOKUP(E302&amp;F302,'Scheme master'!H:M,6,0)</f>
        <v>LDINPFDDW</v>
      </c>
      <c r="C302" s="83">
        <f t="shared" si="8"/>
        <v>1.8536850000000001E-2</v>
      </c>
      <c r="D302" s="83">
        <f t="shared" si="9"/>
        <v>1.8536850000000001E-2</v>
      </c>
      <c r="E302" s="53" t="s">
        <v>613</v>
      </c>
      <c r="F302" s="53" t="s">
        <v>609</v>
      </c>
      <c r="G302" s="53" t="s">
        <v>614</v>
      </c>
      <c r="H302" s="53" t="s">
        <v>1646</v>
      </c>
      <c r="I302" s="54">
        <v>44425</v>
      </c>
      <c r="J302" s="54">
        <v>44425</v>
      </c>
      <c r="K302" s="53">
        <v>1.8536850000000001E-2</v>
      </c>
      <c r="L302" s="53">
        <v>1.8536850000000001E-2</v>
      </c>
      <c r="M302" s="55"/>
      <c r="N302" s="55"/>
      <c r="O302" s="55">
        <v>40.642000000000003</v>
      </c>
      <c r="P302" s="55"/>
      <c r="Q302" s="53"/>
      <c r="R302" s="53"/>
      <c r="S302" s="56">
        <v>406.44</v>
      </c>
      <c r="T302" s="56"/>
      <c r="U302" s="56">
        <v>406.44</v>
      </c>
    </row>
    <row r="303" spans="1:21" x14ac:dyDescent="0.2">
      <c r="A303" s="75" t="str">
        <f>INDEX('Scheme master'!D:D,MATCH(E303&amp;F303,'Scheme master'!H:H,0),0)</f>
        <v>LLIQDF</v>
      </c>
      <c r="B303" s="75" t="str">
        <f>A303&amp;VLOOKUP(E303&amp;F303,'Scheme master'!H:M,6,0)</f>
        <v>LLIQDFDDD</v>
      </c>
      <c r="C303" s="83">
        <f t="shared" si="8"/>
        <v>9.6852309999999997E-2</v>
      </c>
      <c r="D303" s="83">
        <f t="shared" si="9"/>
        <v>9.6852309999999997E-2</v>
      </c>
      <c r="E303" s="53" t="s">
        <v>612</v>
      </c>
      <c r="F303" s="53" t="s">
        <v>605</v>
      </c>
      <c r="G303" s="53" t="s">
        <v>507</v>
      </c>
      <c r="H303" s="53" t="s">
        <v>1642</v>
      </c>
      <c r="I303" s="54">
        <v>44399</v>
      </c>
      <c r="J303" s="54">
        <v>44399</v>
      </c>
      <c r="K303" s="53">
        <v>9.6852309999999997E-2</v>
      </c>
      <c r="L303" s="53">
        <v>9.6852309999999997E-2</v>
      </c>
      <c r="M303" s="55">
        <v>20.628</v>
      </c>
      <c r="N303" s="55"/>
      <c r="O303" s="55">
        <v>5.6429999999999998</v>
      </c>
      <c r="P303" s="55">
        <v>39.746000000000002</v>
      </c>
      <c r="Q303" s="53">
        <v>1.99</v>
      </c>
      <c r="R303" s="53"/>
      <c r="S303" s="56">
        <v>6345.7</v>
      </c>
      <c r="T303" s="56">
        <v>44728.5</v>
      </c>
      <c r="U303" s="56">
        <v>51076.19</v>
      </c>
    </row>
    <row r="304" spans="1:21" x14ac:dyDescent="0.2">
      <c r="A304" s="75" t="str">
        <f>INDEX('Scheme master'!D:D,MATCH(E304&amp;F304,'Scheme master'!H:H,0),0)</f>
        <v>LLIQDF</v>
      </c>
      <c r="B304" s="75" t="str">
        <f>A304&amp;VLOOKUP(E304&amp;F304,'Scheme master'!H:M,6,0)</f>
        <v>LLIQDFDDD</v>
      </c>
      <c r="C304" s="83">
        <f t="shared" si="8"/>
        <v>0.89890999999999999</v>
      </c>
      <c r="D304" s="83">
        <f t="shared" si="9"/>
        <v>0.89890999999999999</v>
      </c>
      <c r="E304" s="53" t="s">
        <v>612</v>
      </c>
      <c r="F304" s="53" t="s">
        <v>605</v>
      </c>
      <c r="G304" s="53" t="s">
        <v>507</v>
      </c>
      <c r="H304" s="53" t="s">
        <v>1642</v>
      </c>
      <c r="I304" s="54">
        <v>44288</v>
      </c>
      <c r="J304" s="54">
        <v>44288</v>
      </c>
      <c r="K304" s="53">
        <v>0.89890999999999999</v>
      </c>
      <c r="L304" s="53">
        <v>0.89890999999999999</v>
      </c>
      <c r="M304" s="55">
        <v>969.44799999999998</v>
      </c>
      <c r="N304" s="55"/>
      <c r="O304" s="55">
        <v>63.128</v>
      </c>
      <c r="P304" s="55">
        <v>326.24</v>
      </c>
      <c r="Q304" s="53">
        <v>871.46</v>
      </c>
      <c r="R304" s="53"/>
      <c r="S304" s="56">
        <v>70882.720000000001</v>
      </c>
      <c r="T304" s="56">
        <v>366335.61</v>
      </c>
      <c r="U304" s="56">
        <v>438089.79</v>
      </c>
    </row>
    <row r="305" spans="1:21" x14ac:dyDescent="0.2">
      <c r="A305" s="75" t="str">
        <f>INDEX('Scheme master'!D:D,MATCH(E305&amp;F305,'Scheme master'!H:H,0),0)</f>
        <v>LDONTF</v>
      </c>
      <c r="B305" s="75" t="str">
        <f>A305&amp;VLOOKUP(E305&amp;F305,'Scheme master'!H:M,6,0)</f>
        <v>LDONTFDDW</v>
      </c>
      <c r="C305" s="83">
        <f t="shared" si="8"/>
        <v>1</v>
      </c>
      <c r="D305" s="83">
        <f t="shared" si="9"/>
        <v>1</v>
      </c>
      <c r="E305" s="53" t="s">
        <v>1015</v>
      </c>
      <c r="F305" s="53" t="s">
        <v>609</v>
      </c>
      <c r="G305" s="53" t="s">
        <v>996</v>
      </c>
      <c r="H305" s="53" t="s">
        <v>1646</v>
      </c>
      <c r="I305" s="54">
        <v>44320</v>
      </c>
      <c r="J305" s="54">
        <v>44320</v>
      </c>
      <c r="K305" s="53">
        <v>1</v>
      </c>
      <c r="L305" s="53">
        <v>1</v>
      </c>
      <c r="M305" s="55"/>
      <c r="N305" s="55"/>
      <c r="O305" s="55">
        <v>0.10299999999999999</v>
      </c>
      <c r="P305" s="55"/>
      <c r="Q305" s="53"/>
      <c r="R305" s="53"/>
      <c r="S305" s="56">
        <v>103.32</v>
      </c>
      <c r="T305" s="56"/>
      <c r="U305" s="56">
        <v>103.32</v>
      </c>
    </row>
    <row r="306" spans="1:21" x14ac:dyDescent="0.2">
      <c r="A306" s="75" t="str">
        <f>INDEX('Scheme master'!D:D,MATCH(E306&amp;F306,'Scheme master'!H:H,0),0)</f>
        <v>LLIQDF</v>
      </c>
      <c r="B306" s="75" t="str">
        <f>A306&amp;VLOOKUP(E306&amp;F306,'Scheme master'!H:M,6,0)</f>
        <v>LLIQDFDDD</v>
      </c>
      <c r="C306" s="83">
        <f t="shared" si="8"/>
        <v>9.35E-2</v>
      </c>
      <c r="D306" s="83">
        <f t="shared" si="9"/>
        <v>9.35E-2</v>
      </c>
      <c r="E306" s="53" t="s">
        <v>612</v>
      </c>
      <c r="F306" s="53" t="s">
        <v>605</v>
      </c>
      <c r="G306" s="53" t="s">
        <v>507</v>
      </c>
      <c r="H306" s="53" t="s">
        <v>1642</v>
      </c>
      <c r="I306" s="54">
        <v>44331</v>
      </c>
      <c r="J306" s="54">
        <v>44331</v>
      </c>
      <c r="K306" s="53">
        <v>9.35E-2</v>
      </c>
      <c r="L306" s="53">
        <v>9.35E-2</v>
      </c>
      <c r="M306" s="55">
        <v>26.866</v>
      </c>
      <c r="N306" s="55"/>
      <c r="O306" s="55">
        <v>6.5490000000000004</v>
      </c>
      <c r="P306" s="55">
        <v>36.298000000000002</v>
      </c>
      <c r="Q306" s="53">
        <v>2.5099999999999998</v>
      </c>
      <c r="R306" s="53"/>
      <c r="S306" s="56">
        <v>7363.25</v>
      </c>
      <c r="T306" s="56">
        <v>40855.17</v>
      </c>
      <c r="U306" s="56">
        <v>48220.93</v>
      </c>
    </row>
    <row r="307" spans="1:21" x14ac:dyDescent="0.2">
      <c r="A307" s="75" t="str">
        <f>INDEX('Scheme master'!D:D,MATCH(E307&amp;F307,'Scheme master'!H:H,0),0)</f>
        <v>LDSAPF</v>
      </c>
      <c r="B307" s="75" t="str">
        <f>A307&amp;VLOOKUP(E307&amp;F307,'Scheme master'!H:M,6,0)</f>
        <v>LDSAPFDDD</v>
      </c>
      <c r="C307" s="83">
        <f t="shared" si="8"/>
        <v>4.4000000000000003E-3</v>
      </c>
      <c r="D307" s="83">
        <f t="shared" si="9"/>
        <v>4.4000000000000003E-3</v>
      </c>
      <c r="E307" s="53" t="s">
        <v>616</v>
      </c>
      <c r="F307" s="53" t="s">
        <v>605</v>
      </c>
      <c r="G307" s="53" t="s">
        <v>225</v>
      </c>
      <c r="H307" s="53" t="s">
        <v>1643</v>
      </c>
      <c r="I307" s="54">
        <v>44354</v>
      </c>
      <c r="J307" s="54">
        <v>44354</v>
      </c>
      <c r="K307" s="53">
        <v>4.4000000000000003E-3</v>
      </c>
      <c r="L307" s="53">
        <v>4.4000000000000003E-3</v>
      </c>
      <c r="M307" s="55">
        <v>177045.38399999999</v>
      </c>
      <c r="N307" s="55"/>
      <c r="O307" s="55">
        <v>861.11500000000001</v>
      </c>
      <c r="P307" s="55">
        <v>270.70800000000003</v>
      </c>
      <c r="Q307" s="53">
        <v>779</v>
      </c>
      <c r="R307" s="53"/>
      <c r="S307" s="56">
        <v>9726.4699999999993</v>
      </c>
      <c r="T307" s="56">
        <v>3010.71</v>
      </c>
      <c r="U307" s="56">
        <v>13516.18</v>
      </c>
    </row>
    <row r="308" spans="1:21" x14ac:dyDescent="0.2">
      <c r="A308" s="75" t="str">
        <f>INDEX('Scheme master'!D:D,MATCH(E308&amp;F308,'Scheme master'!H:H,0),0)</f>
        <v>LLIQDF</v>
      </c>
      <c r="B308" s="75" t="str">
        <f>A308&amp;VLOOKUP(E308&amp;F308,'Scheme master'!H:M,6,0)</f>
        <v>LLIQDFRDD</v>
      </c>
      <c r="C308" s="83">
        <f t="shared" si="8"/>
        <v>0.10122235</v>
      </c>
      <c r="D308" s="83">
        <f t="shared" si="9"/>
        <v>0.10122235</v>
      </c>
      <c r="E308" s="53" t="s">
        <v>612</v>
      </c>
      <c r="F308" s="53" t="s">
        <v>606</v>
      </c>
      <c r="G308" s="53" t="s">
        <v>507</v>
      </c>
      <c r="H308" s="53" t="s">
        <v>1647</v>
      </c>
      <c r="I308" s="54">
        <v>44417</v>
      </c>
      <c r="J308" s="54">
        <v>44417</v>
      </c>
      <c r="K308" s="53">
        <v>0.10122235</v>
      </c>
      <c r="L308" s="53">
        <v>0.10122235</v>
      </c>
      <c r="M308" s="55">
        <v>4593.0709999999999</v>
      </c>
      <c r="N308" s="55">
        <v>0.17199999999999999</v>
      </c>
      <c r="O308" s="55">
        <v>6.3479999999999999</v>
      </c>
      <c r="P308" s="55">
        <v>24.651</v>
      </c>
      <c r="Q308" s="53">
        <v>464.91</v>
      </c>
      <c r="R308" s="53">
        <v>0.02</v>
      </c>
      <c r="S308" s="56">
        <v>7067.38</v>
      </c>
      <c r="T308" s="56">
        <v>27386.25</v>
      </c>
      <c r="U308" s="56">
        <v>34918.559999999998</v>
      </c>
    </row>
    <row r="309" spans="1:21" x14ac:dyDescent="0.2">
      <c r="A309" s="75" t="str">
        <f>INDEX('Scheme master'!D:D,MATCH(E309&amp;F309,'Scheme master'!H:H,0),0)</f>
        <v>LDSAPF</v>
      </c>
      <c r="B309" s="75" t="str">
        <f>A309&amp;VLOOKUP(E309&amp;F309,'Scheme master'!H:M,6,0)</f>
        <v>LDSAPFRDD</v>
      </c>
      <c r="C309" s="83">
        <f t="shared" si="8"/>
        <v>1.15E-3</v>
      </c>
      <c r="D309" s="83">
        <f t="shared" si="9"/>
        <v>1.15E-3</v>
      </c>
      <c r="E309" s="53" t="s">
        <v>616</v>
      </c>
      <c r="F309" s="53" t="s">
        <v>25</v>
      </c>
      <c r="G309" s="53" t="s">
        <v>225</v>
      </c>
      <c r="H309" s="53" t="s">
        <v>1645</v>
      </c>
      <c r="I309" s="54">
        <v>44294</v>
      </c>
      <c r="J309" s="54">
        <v>44294</v>
      </c>
      <c r="K309" s="53">
        <v>1.15E-3</v>
      </c>
      <c r="L309" s="53">
        <v>1.15E-3</v>
      </c>
      <c r="M309" s="55"/>
      <c r="N309" s="55"/>
      <c r="O309" s="55">
        <v>2175.788</v>
      </c>
      <c r="P309" s="55">
        <v>201.07400000000001</v>
      </c>
      <c r="Q309" s="53"/>
      <c r="R309" s="53"/>
      <c r="S309" s="56">
        <v>25271.83</v>
      </c>
      <c r="T309" s="56">
        <v>2331.8000000000002</v>
      </c>
      <c r="U309" s="56">
        <v>27603.63</v>
      </c>
    </row>
    <row r="310" spans="1:21" x14ac:dyDescent="0.2">
      <c r="A310" s="75" t="str">
        <f>INDEX('Scheme master'!D:D,MATCH(E310&amp;F310,'Scheme master'!H:H,0),0)</f>
        <v>LDSAPF</v>
      </c>
      <c r="B310" s="75" t="str">
        <f>A310&amp;VLOOKUP(E310&amp;F310,'Scheme master'!H:M,6,0)</f>
        <v>LDSAPFRDD</v>
      </c>
      <c r="C310" s="83">
        <f t="shared" si="8"/>
        <v>1.1999999999999999E-3</v>
      </c>
      <c r="D310" s="83">
        <f t="shared" si="9"/>
        <v>1.1999999999999999E-3</v>
      </c>
      <c r="E310" s="53" t="s">
        <v>616</v>
      </c>
      <c r="F310" s="53" t="s">
        <v>25</v>
      </c>
      <c r="G310" s="53" t="s">
        <v>225</v>
      </c>
      <c r="H310" s="53" t="s">
        <v>1645</v>
      </c>
      <c r="I310" s="54">
        <v>44349</v>
      </c>
      <c r="J310" s="54">
        <v>44349</v>
      </c>
      <c r="K310" s="53">
        <v>1.1999999999999999E-3</v>
      </c>
      <c r="L310" s="53">
        <v>1.1999999999999999E-3</v>
      </c>
      <c r="M310" s="55"/>
      <c r="N310" s="55"/>
      <c r="O310" s="55">
        <v>2286.39</v>
      </c>
      <c r="P310" s="55">
        <v>206.74799999999999</v>
      </c>
      <c r="Q310" s="53"/>
      <c r="R310" s="53"/>
      <c r="S310" s="56">
        <v>26425.7</v>
      </c>
      <c r="T310" s="56">
        <v>2446.64</v>
      </c>
      <c r="U310" s="56">
        <v>28872.34</v>
      </c>
    </row>
    <row r="311" spans="1:21" x14ac:dyDescent="0.2">
      <c r="A311" s="75" t="str">
        <f>INDEX('Scheme master'!D:D,MATCH(E311&amp;F311,'Scheme master'!H:H,0),0)</f>
        <v>LDSAPF</v>
      </c>
      <c r="B311" s="75" t="str">
        <f>A311&amp;VLOOKUP(E311&amp;F311,'Scheme master'!H:M,6,0)</f>
        <v>LDSAPFDDD</v>
      </c>
      <c r="C311" s="83">
        <f t="shared" si="8"/>
        <v>5.7299999999999999E-3</v>
      </c>
      <c r="D311" s="83">
        <f t="shared" si="9"/>
        <v>5.7299999999999999E-3</v>
      </c>
      <c r="E311" s="53" t="s">
        <v>616</v>
      </c>
      <c r="F311" s="53" t="s">
        <v>605</v>
      </c>
      <c r="G311" s="53" t="s">
        <v>225</v>
      </c>
      <c r="H311" s="53" t="s">
        <v>1643</v>
      </c>
      <c r="I311" s="54">
        <v>44312</v>
      </c>
      <c r="J311" s="54">
        <v>44312</v>
      </c>
      <c r="K311" s="53">
        <v>5.7299999999999999E-3</v>
      </c>
      <c r="L311" s="53">
        <v>5.7299999999999999E-3</v>
      </c>
      <c r="M311" s="55">
        <v>194519.49600000001</v>
      </c>
      <c r="N311" s="55"/>
      <c r="O311" s="55">
        <v>2023.3579999999999</v>
      </c>
      <c r="P311" s="55">
        <v>370.12900000000002</v>
      </c>
      <c r="Q311" s="53">
        <v>1114.5999999999999</v>
      </c>
      <c r="R311" s="53"/>
      <c r="S311" s="56">
        <v>22532.82</v>
      </c>
      <c r="T311" s="56">
        <v>3903.47</v>
      </c>
      <c r="U311" s="56">
        <v>27550.89</v>
      </c>
    </row>
    <row r="312" spans="1:21" x14ac:dyDescent="0.2">
      <c r="A312" s="75" t="str">
        <f>INDEX('Scheme master'!D:D,MATCH(E312&amp;F312,'Scheme master'!H:H,0),0)</f>
        <v>LDSAPF</v>
      </c>
      <c r="B312" s="75" t="str">
        <f>A312&amp;VLOOKUP(E312&amp;F312,'Scheme master'!H:M,6,0)</f>
        <v>LDSAPFRDD</v>
      </c>
      <c r="C312" s="83">
        <f t="shared" si="8"/>
        <v>1.22087E-3</v>
      </c>
      <c r="D312" s="83">
        <f t="shared" si="9"/>
        <v>1.22087E-3</v>
      </c>
      <c r="E312" s="53" t="s">
        <v>616</v>
      </c>
      <c r="F312" s="53" t="s">
        <v>25</v>
      </c>
      <c r="G312" s="53" t="s">
        <v>225</v>
      </c>
      <c r="H312" s="53" t="s">
        <v>1645</v>
      </c>
      <c r="I312" s="54">
        <v>44391</v>
      </c>
      <c r="J312" s="54">
        <v>44391</v>
      </c>
      <c r="K312" s="53">
        <v>1.22087E-3</v>
      </c>
      <c r="L312" s="53">
        <v>1.22087E-3</v>
      </c>
      <c r="M312" s="55"/>
      <c r="N312" s="55"/>
      <c r="O312" s="55">
        <v>2324.1120000000001</v>
      </c>
      <c r="P312" s="55">
        <v>216.047</v>
      </c>
      <c r="Q312" s="53"/>
      <c r="R312" s="53"/>
      <c r="S312" s="56">
        <v>26965.03</v>
      </c>
      <c r="T312" s="56">
        <v>2500.0300000000002</v>
      </c>
      <c r="U312" s="56">
        <v>29465.06</v>
      </c>
    </row>
    <row r="313" spans="1:21" x14ac:dyDescent="0.2">
      <c r="A313" s="75" t="str">
        <f>INDEX('Scheme master'!D:D,MATCH(E313&amp;F313,'Scheme master'!H:H,0),0)</f>
        <v>LLIQDF</v>
      </c>
      <c r="B313" s="75" t="str">
        <f>A313&amp;VLOOKUP(E313&amp;F313,'Scheme master'!H:M,6,0)</f>
        <v>LLIQDFRDD</v>
      </c>
      <c r="C313" s="83">
        <f t="shared" si="8"/>
        <v>8.6199999999999999E-2</v>
      </c>
      <c r="D313" s="83">
        <f t="shared" si="9"/>
        <v>8.6199999999999999E-2</v>
      </c>
      <c r="E313" s="53" t="s">
        <v>612</v>
      </c>
      <c r="F313" s="53" t="s">
        <v>606</v>
      </c>
      <c r="G313" s="53" t="s">
        <v>507</v>
      </c>
      <c r="H313" s="53" t="s">
        <v>1647</v>
      </c>
      <c r="I313" s="54">
        <v>44360</v>
      </c>
      <c r="J313" s="54">
        <v>44360</v>
      </c>
      <c r="K313" s="53">
        <v>8.6199999999999999E-2</v>
      </c>
      <c r="L313" s="53">
        <v>8.6199999999999999E-2</v>
      </c>
      <c r="M313" s="55">
        <v>4605.4780000000001</v>
      </c>
      <c r="N313" s="55">
        <v>0.17199999999999999</v>
      </c>
      <c r="O313" s="55">
        <v>5.6689999999999996</v>
      </c>
      <c r="P313" s="55">
        <v>17.326000000000001</v>
      </c>
      <c r="Q313" s="53">
        <v>397.01</v>
      </c>
      <c r="R313" s="53">
        <v>0.01</v>
      </c>
      <c r="S313" s="56">
        <v>6294.3</v>
      </c>
      <c r="T313" s="56">
        <v>19200</v>
      </c>
      <c r="U313" s="56">
        <v>25891.32</v>
      </c>
    </row>
    <row r="314" spans="1:21" x14ac:dyDescent="0.2">
      <c r="A314" s="75" t="str">
        <f>INDEX('Scheme master'!D:D,MATCH(E314&amp;F314,'Scheme master'!H:H,0),0)</f>
        <v>LLIQDF</v>
      </c>
      <c r="B314" s="75" t="str">
        <f>A314&amp;VLOOKUP(E314&amp;F314,'Scheme master'!H:M,6,0)</f>
        <v>LLIQDFRDD</v>
      </c>
      <c r="C314" s="83">
        <f t="shared" si="8"/>
        <v>8.6075460000000006E-2</v>
      </c>
      <c r="D314" s="83">
        <f t="shared" si="9"/>
        <v>8.6075460000000006E-2</v>
      </c>
      <c r="E314" s="53" t="s">
        <v>612</v>
      </c>
      <c r="F314" s="53" t="s">
        <v>606</v>
      </c>
      <c r="G314" s="53" t="s">
        <v>507</v>
      </c>
      <c r="H314" s="53" t="s">
        <v>1647</v>
      </c>
      <c r="I314" s="54">
        <v>44403</v>
      </c>
      <c r="J314" s="54">
        <v>44403</v>
      </c>
      <c r="K314" s="53">
        <v>8.6075460000000006E-2</v>
      </c>
      <c r="L314" s="53">
        <v>8.6075460000000006E-2</v>
      </c>
      <c r="M314" s="55">
        <v>4603.2619999999997</v>
      </c>
      <c r="N314" s="55">
        <v>0.17199999999999999</v>
      </c>
      <c r="O314" s="55">
        <v>5.4340000000000002</v>
      </c>
      <c r="P314" s="55">
        <v>33.325000000000003</v>
      </c>
      <c r="Q314" s="53">
        <v>396.24</v>
      </c>
      <c r="R314" s="53">
        <v>0.01</v>
      </c>
      <c r="S314" s="56">
        <v>6044.93</v>
      </c>
      <c r="T314" s="56">
        <v>37025.42</v>
      </c>
      <c r="U314" s="56">
        <v>43466.6</v>
      </c>
    </row>
    <row r="315" spans="1:21" x14ac:dyDescent="0.2">
      <c r="A315" s="75" t="str">
        <f>INDEX('Scheme master'!D:D,MATCH(E315&amp;F315,'Scheme master'!H:H,0),0)</f>
        <v>LLIQDF</v>
      </c>
      <c r="B315" s="75" t="str">
        <f>A315&amp;VLOOKUP(E315&amp;F315,'Scheme master'!H:M,6,0)</f>
        <v>LLIQDFDDD</v>
      </c>
      <c r="C315" s="83">
        <f t="shared" si="8"/>
        <v>9.9332840000000006E-2</v>
      </c>
      <c r="D315" s="83">
        <f t="shared" si="9"/>
        <v>9.9332840000000006E-2</v>
      </c>
      <c r="E315" s="53" t="s">
        <v>612</v>
      </c>
      <c r="F315" s="53" t="s">
        <v>605</v>
      </c>
      <c r="G315" s="53" t="s">
        <v>507</v>
      </c>
      <c r="H315" s="53" t="s">
        <v>1642</v>
      </c>
      <c r="I315" s="54">
        <v>44428</v>
      </c>
      <c r="J315" s="54">
        <v>44428</v>
      </c>
      <c r="K315" s="53">
        <v>9.9332840000000006E-2</v>
      </c>
      <c r="L315" s="53">
        <v>9.9332840000000006E-2</v>
      </c>
      <c r="M315" s="55">
        <v>26.553999999999998</v>
      </c>
      <c r="N315" s="55"/>
      <c r="O315" s="55">
        <v>5.84</v>
      </c>
      <c r="P315" s="55">
        <v>39.615000000000002</v>
      </c>
      <c r="Q315" s="53">
        <v>2.64</v>
      </c>
      <c r="R315" s="53"/>
      <c r="S315" s="56">
        <v>6571.86</v>
      </c>
      <c r="T315" s="56">
        <v>44604.15</v>
      </c>
      <c r="U315" s="56">
        <v>51178.65</v>
      </c>
    </row>
    <row r="316" spans="1:21" x14ac:dyDescent="0.2">
      <c r="A316" s="75" t="str">
        <f>INDEX('Scheme master'!D:D,MATCH(E316&amp;F316,'Scheme master'!H:H,0),0)</f>
        <v>LLIQDF</v>
      </c>
      <c r="B316" s="75" t="str">
        <f>A316&amp;VLOOKUP(E316&amp;F316,'Scheme master'!H:M,6,0)</f>
        <v>LLIQDFRDD</v>
      </c>
      <c r="C316" s="83">
        <f t="shared" si="8"/>
        <v>8.6060540000000005E-2</v>
      </c>
      <c r="D316" s="83">
        <f t="shared" si="9"/>
        <v>8.6060540000000005E-2</v>
      </c>
      <c r="E316" s="53" t="s">
        <v>612</v>
      </c>
      <c r="F316" s="53" t="s">
        <v>606</v>
      </c>
      <c r="G316" s="53" t="s">
        <v>507</v>
      </c>
      <c r="H316" s="53" t="s">
        <v>1647</v>
      </c>
      <c r="I316" s="54">
        <v>44402</v>
      </c>
      <c r="J316" s="54">
        <v>44402</v>
      </c>
      <c r="K316" s="53">
        <v>8.6060540000000005E-2</v>
      </c>
      <c r="L316" s="53">
        <v>8.6060540000000005E-2</v>
      </c>
      <c r="M316" s="55">
        <v>4603.2619999999997</v>
      </c>
      <c r="N316" s="55">
        <v>0.17199999999999999</v>
      </c>
      <c r="O316" s="55">
        <v>5.431</v>
      </c>
      <c r="P316" s="55">
        <v>33.316000000000003</v>
      </c>
      <c r="Q316" s="53">
        <v>396.17</v>
      </c>
      <c r="R316" s="53">
        <v>0.01</v>
      </c>
      <c r="S316" s="56">
        <v>6043.4</v>
      </c>
      <c r="T316" s="56">
        <v>37016.14</v>
      </c>
      <c r="U316" s="56">
        <v>43455.72</v>
      </c>
    </row>
    <row r="317" spans="1:21" x14ac:dyDescent="0.2">
      <c r="A317" s="75" t="str">
        <f>INDEX('Scheme master'!D:D,MATCH(E317&amp;F317,'Scheme master'!H:H,0),0)</f>
        <v>LDINPF</v>
      </c>
      <c r="B317" s="75" t="str">
        <f>A317&amp;VLOOKUP(E317&amp;F317,'Scheme master'!H:M,6,0)</f>
        <v>LDINPFDDW</v>
      </c>
      <c r="C317" s="83">
        <f t="shared" si="8"/>
        <v>1.52E-2</v>
      </c>
      <c r="D317" s="83">
        <f t="shared" si="9"/>
        <v>1.52E-2</v>
      </c>
      <c r="E317" s="53" t="s">
        <v>613</v>
      </c>
      <c r="F317" s="53" t="s">
        <v>609</v>
      </c>
      <c r="G317" s="53" t="s">
        <v>614</v>
      </c>
      <c r="H317" s="53" t="s">
        <v>1646</v>
      </c>
      <c r="I317" s="54">
        <v>44341</v>
      </c>
      <c r="J317" s="54">
        <v>44341</v>
      </c>
      <c r="K317" s="53">
        <v>1.52E-2</v>
      </c>
      <c r="L317" s="53">
        <v>1.52E-2</v>
      </c>
      <c r="M317" s="55"/>
      <c r="N317" s="55"/>
      <c r="O317" s="55">
        <v>32.341999999999999</v>
      </c>
      <c r="P317" s="55"/>
      <c r="Q317" s="53"/>
      <c r="R317" s="53"/>
      <c r="S317" s="56">
        <v>323.44</v>
      </c>
      <c r="T317" s="56"/>
      <c r="U317" s="56">
        <v>323.44</v>
      </c>
    </row>
    <row r="318" spans="1:21" x14ac:dyDescent="0.2">
      <c r="A318" s="75" t="str">
        <f>INDEX('Scheme master'!D:D,MATCH(E318&amp;F318,'Scheme master'!H:H,0),0)</f>
        <v>LLIQDF</v>
      </c>
      <c r="B318" s="75" t="str">
        <f>A318&amp;VLOOKUP(E318&amp;F318,'Scheme master'!H:M,6,0)</f>
        <v>LLIQDFDDD</v>
      </c>
      <c r="C318" s="83">
        <f t="shared" si="8"/>
        <v>9.8832359999999994E-2</v>
      </c>
      <c r="D318" s="83">
        <f t="shared" si="9"/>
        <v>9.8832359999999994E-2</v>
      </c>
      <c r="E318" s="53" t="s">
        <v>612</v>
      </c>
      <c r="F318" s="53" t="s">
        <v>605</v>
      </c>
      <c r="G318" s="53" t="s">
        <v>507</v>
      </c>
      <c r="H318" s="53" t="s">
        <v>1642</v>
      </c>
      <c r="I318" s="54">
        <v>44427</v>
      </c>
      <c r="J318" s="54">
        <v>44427</v>
      </c>
      <c r="K318" s="53">
        <v>9.8832359999999994E-2</v>
      </c>
      <c r="L318" s="53">
        <v>9.8832359999999994E-2</v>
      </c>
      <c r="M318" s="55">
        <v>25.567</v>
      </c>
      <c r="N318" s="55"/>
      <c r="O318" s="55">
        <v>5.8049999999999997</v>
      </c>
      <c r="P318" s="55">
        <v>39.412999999999997</v>
      </c>
      <c r="Q318" s="53">
        <v>2.5299999999999998</v>
      </c>
      <c r="R318" s="53"/>
      <c r="S318" s="56">
        <v>6532.27</v>
      </c>
      <c r="T318" s="56">
        <v>44375.519999999997</v>
      </c>
      <c r="U318" s="56">
        <v>50910.32</v>
      </c>
    </row>
    <row r="319" spans="1:21" x14ac:dyDescent="0.2">
      <c r="A319" s="75" t="str">
        <f>INDEX('Scheme master'!D:D,MATCH(E319&amp;F319,'Scheme master'!H:H,0),0)</f>
        <v>LDSAPF</v>
      </c>
      <c r="B319" s="75" t="str">
        <f>A319&amp;VLOOKUP(E319&amp;F319,'Scheme master'!H:M,6,0)</f>
        <v>LDSAPFDDD</v>
      </c>
      <c r="C319" s="83">
        <f t="shared" si="8"/>
        <v>2.3800000000000002E-3</v>
      </c>
      <c r="D319" s="83">
        <f t="shared" si="9"/>
        <v>2.3800000000000002E-3</v>
      </c>
      <c r="E319" s="53" t="s">
        <v>616</v>
      </c>
      <c r="F319" s="53" t="s">
        <v>605</v>
      </c>
      <c r="G319" s="53" t="s">
        <v>225</v>
      </c>
      <c r="H319" s="53" t="s">
        <v>1643</v>
      </c>
      <c r="I319" s="54">
        <v>44313</v>
      </c>
      <c r="J319" s="54">
        <v>44313</v>
      </c>
      <c r="K319" s="53">
        <v>2.3800000000000002E-3</v>
      </c>
      <c r="L319" s="53">
        <v>2.3800000000000002E-3</v>
      </c>
      <c r="M319" s="55">
        <v>131572.16699999999</v>
      </c>
      <c r="N319" s="55"/>
      <c r="O319" s="55">
        <v>855.53899999999999</v>
      </c>
      <c r="P319" s="55">
        <v>104.476</v>
      </c>
      <c r="Q319" s="53">
        <v>313.14</v>
      </c>
      <c r="R319" s="53"/>
      <c r="S319" s="56">
        <v>9501.19</v>
      </c>
      <c r="T319" s="56">
        <v>1622.22</v>
      </c>
      <c r="U319" s="56">
        <v>11436.55</v>
      </c>
    </row>
    <row r="320" spans="1:21" x14ac:dyDescent="0.2">
      <c r="A320" s="75" t="str">
        <f>INDEX('Scheme master'!D:D,MATCH(E320&amp;F320,'Scheme master'!H:H,0),0)</f>
        <v>LLIQDF</v>
      </c>
      <c r="B320" s="75" t="str">
        <f>A320&amp;VLOOKUP(E320&amp;F320,'Scheme master'!H:M,6,0)</f>
        <v>LLIQDFDDD</v>
      </c>
      <c r="C320" s="83">
        <f t="shared" si="8"/>
        <v>0.1108</v>
      </c>
      <c r="D320" s="83">
        <f t="shared" si="9"/>
        <v>0.1108</v>
      </c>
      <c r="E320" s="53" t="s">
        <v>612</v>
      </c>
      <c r="F320" s="53" t="s">
        <v>605</v>
      </c>
      <c r="G320" s="53" t="s">
        <v>507</v>
      </c>
      <c r="H320" s="53" t="s">
        <v>1642</v>
      </c>
      <c r="I320" s="54">
        <v>44344</v>
      </c>
      <c r="J320" s="54">
        <v>44344</v>
      </c>
      <c r="K320" s="53">
        <v>0.1108</v>
      </c>
      <c r="L320" s="53">
        <v>0.1108</v>
      </c>
      <c r="M320" s="55">
        <v>8.3130000000000006</v>
      </c>
      <c r="N320" s="55"/>
      <c r="O320" s="55">
        <v>7.8479999999999999</v>
      </c>
      <c r="P320" s="55">
        <v>43.247999999999998</v>
      </c>
      <c r="Q320" s="53">
        <v>0.93</v>
      </c>
      <c r="R320" s="53"/>
      <c r="S320" s="56">
        <v>8822.11</v>
      </c>
      <c r="T320" s="56">
        <v>48654.42</v>
      </c>
      <c r="U320" s="56">
        <v>57477.46</v>
      </c>
    </row>
    <row r="321" spans="1:21" x14ac:dyDescent="0.2">
      <c r="A321" s="75" t="str">
        <f>INDEX('Scheme master'!D:D,MATCH(E321&amp;F321,'Scheme master'!H:H,0),0)</f>
        <v>LLIQDF</v>
      </c>
      <c r="B321" s="75" t="str">
        <f>A321&amp;VLOOKUP(E321&amp;F321,'Scheme master'!H:M,6,0)</f>
        <v>LLIQDFRDD</v>
      </c>
      <c r="C321" s="83">
        <f t="shared" si="8"/>
        <v>8.5999999999999993E-2</v>
      </c>
      <c r="D321" s="83">
        <f t="shared" si="9"/>
        <v>8.5999999999999993E-2</v>
      </c>
      <c r="E321" s="53" t="s">
        <v>612</v>
      </c>
      <c r="F321" s="53" t="s">
        <v>606</v>
      </c>
      <c r="G321" s="53" t="s">
        <v>507</v>
      </c>
      <c r="H321" s="53" t="s">
        <v>1647</v>
      </c>
      <c r="I321" s="54">
        <v>44319</v>
      </c>
      <c r="J321" s="54">
        <v>44319</v>
      </c>
      <c r="K321" s="53">
        <v>8.5999999999999993E-2</v>
      </c>
      <c r="L321" s="53">
        <v>8.5999999999999993E-2</v>
      </c>
      <c r="M321" s="55">
        <v>4604.8010000000004</v>
      </c>
      <c r="N321" s="55">
        <v>0.17199999999999999</v>
      </c>
      <c r="O321" s="55">
        <v>5.6130000000000004</v>
      </c>
      <c r="P321" s="55">
        <v>17.155000000000001</v>
      </c>
      <c r="Q321" s="53">
        <v>396.03</v>
      </c>
      <c r="R321" s="53">
        <v>0.01</v>
      </c>
      <c r="S321" s="56">
        <v>6247.05</v>
      </c>
      <c r="T321" s="56">
        <v>19057.169999999998</v>
      </c>
      <c r="U321" s="56">
        <v>25700.26</v>
      </c>
    </row>
    <row r="322" spans="1:21" x14ac:dyDescent="0.2">
      <c r="A322" s="75" t="str">
        <f>INDEX('Scheme master'!D:D,MATCH(E322&amp;F322,'Scheme master'!H:H,0),0)</f>
        <v>LLIQDF</v>
      </c>
      <c r="B322" s="75" t="str">
        <f>A322&amp;VLOOKUP(E322&amp;F322,'Scheme master'!H:M,6,0)</f>
        <v>LLIQDFRDD</v>
      </c>
      <c r="C322" s="83">
        <f t="shared" si="8"/>
        <v>9.5100000000000004E-2</v>
      </c>
      <c r="D322" s="83">
        <f t="shared" si="9"/>
        <v>9.5100000000000004E-2</v>
      </c>
      <c r="E322" s="53" t="s">
        <v>612</v>
      </c>
      <c r="F322" s="53" t="s">
        <v>606</v>
      </c>
      <c r="G322" s="53" t="s">
        <v>507</v>
      </c>
      <c r="H322" s="53" t="s">
        <v>1647</v>
      </c>
      <c r="I322" s="54">
        <v>44291</v>
      </c>
      <c r="J322" s="54">
        <v>44291</v>
      </c>
      <c r="K322" s="53">
        <v>9.5100000000000004E-2</v>
      </c>
      <c r="L322" s="53">
        <v>9.5100000000000004E-2</v>
      </c>
      <c r="M322" s="55">
        <v>4591.25</v>
      </c>
      <c r="N322" s="55">
        <v>0.17199999999999999</v>
      </c>
      <c r="O322" s="55">
        <v>7.7480000000000002</v>
      </c>
      <c r="P322" s="55">
        <v>7.1139999999999999</v>
      </c>
      <c r="Q322" s="53">
        <v>436.61</v>
      </c>
      <c r="R322" s="53">
        <v>0.02</v>
      </c>
      <c r="S322" s="56">
        <v>8619.1299999999992</v>
      </c>
      <c r="T322" s="56">
        <v>7900.59</v>
      </c>
      <c r="U322" s="56">
        <v>16956.349999999999</v>
      </c>
    </row>
    <row r="323" spans="1:21" x14ac:dyDescent="0.2">
      <c r="A323" s="75" t="str">
        <f>INDEX('Scheme master'!D:D,MATCH(E323&amp;F323,'Scheme master'!H:H,0),0)</f>
        <v>LLIQDF</v>
      </c>
      <c r="B323" s="75" t="str">
        <f>A323&amp;VLOOKUP(E323&amp;F323,'Scheme master'!H:M,6,0)</f>
        <v>LLIQDFDDD</v>
      </c>
      <c r="C323" s="83">
        <f t="shared" si="8"/>
        <v>9.3600000000000003E-2</v>
      </c>
      <c r="D323" s="83">
        <f t="shared" si="9"/>
        <v>9.3600000000000003E-2</v>
      </c>
      <c r="E323" s="53" t="s">
        <v>612</v>
      </c>
      <c r="F323" s="53" t="s">
        <v>605</v>
      </c>
      <c r="G323" s="53" t="s">
        <v>507</v>
      </c>
      <c r="H323" s="53" t="s">
        <v>1642</v>
      </c>
      <c r="I323" s="54">
        <v>44345</v>
      </c>
      <c r="J323" s="54">
        <v>44345</v>
      </c>
      <c r="K323" s="53">
        <v>9.3600000000000003E-2</v>
      </c>
      <c r="L323" s="53">
        <v>9.3600000000000003E-2</v>
      </c>
      <c r="M323" s="55">
        <v>27.399000000000001</v>
      </c>
      <c r="N323" s="55"/>
      <c r="O323" s="55">
        <v>6.6269999999999998</v>
      </c>
      <c r="P323" s="55">
        <v>36.536999999999999</v>
      </c>
      <c r="Q323" s="53">
        <v>2.56</v>
      </c>
      <c r="R323" s="53"/>
      <c r="S323" s="56">
        <v>7449.68</v>
      </c>
      <c r="T323" s="56">
        <v>41105.599999999999</v>
      </c>
      <c r="U323" s="56">
        <v>48557.84</v>
      </c>
    </row>
    <row r="324" spans="1:21" x14ac:dyDescent="0.2">
      <c r="A324" s="75" t="str">
        <f>INDEX('Scheme master'!D:D,MATCH(E324&amp;F324,'Scheme master'!H:H,0),0)</f>
        <v>LDONTF</v>
      </c>
      <c r="B324" s="75" t="str">
        <f>A324&amp;VLOOKUP(E324&amp;F324,'Scheme master'!H:M,6,0)</f>
        <v>LDONTFDDW</v>
      </c>
      <c r="C324" s="83">
        <f t="shared" si="8"/>
        <v>0.7</v>
      </c>
      <c r="D324" s="83">
        <f t="shared" si="9"/>
        <v>0.7</v>
      </c>
      <c r="E324" s="53" t="s">
        <v>1015</v>
      </c>
      <c r="F324" s="53" t="s">
        <v>609</v>
      </c>
      <c r="G324" s="53" t="s">
        <v>996</v>
      </c>
      <c r="H324" s="53" t="s">
        <v>1646</v>
      </c>
      <c r="I324" s="54">
        <v>44306</v>
      </c>
      <c r="J324" s="54">
        <v>44306</v>
      </c>
      <c r="K324" s="53">
        <v>0.7</v>
      </c>
      <c r="L324" s="53">
        <v>0.7</v>
      </c>
      <c r="M324" s="55"/>
      <c r="N324" s="55"/>
      <c r="O324" s="55">
        <v>7.1999999999999995E-2</v>
      </c>
      <c r="P324" s="55"/>
      <c r="Q324" s="53"/>
      <c r="R324" s="53"/>
      <c r="S324" s="56">
        <v>72.25</v>
      </c>
      <c r="T324" s="56"/>
      <c r="U324" s="56">
        <v>72.25</v>
      </c>
    </row>
    <row r="325" spans="1:21" x14ac:dyDescent="0.2">
      <c r="A325" s="75" t="str">
        <f>INDEX('Scheme master'!D:D,MATCH(E325&amp;F325,'Scheme master'!H:H,0),0)</f>
        <v>LDINPF</v>
      </c>
      <c r="B325" s="75" t="str">
        <f>A325&amp;VLOOKUP(E325&amp;F325,'Scheme master'!H:M,6,0)</f>
        <v>LDINPFDDW</v>
      </c>
      <c r="C325" s="83">
        <f t="shared" si="8"/>
        <v>8.7380900000000004E-3</v>
      </c>
      <c r="D325" s="83">
        <f t="shared" si="9"/>
        <v>8.7380900000000004E-3</v>
      </c>
      <c r="E325" s="53" t="s">
        <v>613</v>
      </c>
      <c r="F325" s="53" t="s">
        <v>609</v>
      </c>
      <c r="G325" s="53" t="s">
        <v>614</v>
      </c>
      <c r="H325" s="53" t="s">
        <v>1646</v>
      </c>
      <c r="I325" s="54">
        <v>44411</v>
      </c>
      <c r="J325" s="54">
        <v>44411</v>
      </c>
      <c r="K325" s="53">
        <v>8.7380900000000004E-3</v>
      </c>
      <c r="L325" s="53">
        <v>8.7380900000000004E-3</v>
      </c>
      <c r="M325" s="55"/>
      <c r="N325" s="55"/>
      <c r="O325" s="55">
        <v>19.361999999999998</v>
      </c>
      <c r="P325" s="55"/>
      <c r="Q325" s="53"/>
      <c r="R325" s="53"/>
      <c r="S325" s="56">
        <v>193.62</v>
      </c>
      <c r="T325" s="56"/>
      <c r="U325" s="56">
        <v>193.62</v>
      </c>
    </row>
    <row r="326" spans="1:21" x14ac:dyDescent="0.2">
      <c r="A326" s="75" t="str">
        <f>INDEX('Scheme master'!D:D,MATCH(E326&amp;F326,'Scheme master'!H:H,0),0)</f>
        <v>LDONTF</v>
      </c>
      <c r="B326" s="75" t="str">
        <f>A326&amp;VLOOKUP(E326&amp;F326,'Scheme master'!H:M,6,0)</f>
        <v>LDONTFDDW</v>
      </c>
      <c r="C326" s="83">
        <f t="shared" si="8"/>
        <v>0.62</v>
      </c>
      <c r="D326" s="83">
        <f t="shared" si="9"/>
        <v>0.62</v>
      </c>
      <c r="E326" s="53" t="s">
        <v>1015</v>
      </c>
      <c r="F326" s="53" t="s">
        <v>609</v>
      </c>
      <c r="G326" s="53" t="s">
        <v>996</v>
      </c>
      <c r="H326" s="53" t="s">
        <v>1646</v>
      </c>
      <c r="I326" s="54">
        <v>44334</v>
      </c>
      <c r="J326" s="54">
        <v>44334</v>
      </c>
      <c r="K326" s="53">
        <v>0.62</v>
      </c>
      <c r="L326" s="53">
        <v>0.62</v>
      </c>
      <c r="M326" s="55"/>
      <c r="N326" s="55"/>
      <c r="O326" s="55">
        <v>6.4000000000000001E-2</v>
      </c>
      <c r="P326" s="55"/>
      <c r="Q326" s="53"/>
      <c r="R326" s="53"/>
      <c r="S326" s="56">
        <v>64.16</v>
      </c>
      <c r="T326" s="56"/>
      <c r="U326" s="56">
        <v>64.16</v>
      </c>
    </row>
    <row r="327" spans="1:21" x14ac:dyDescent="0.2">
      <c r="A327" s="75" t="str">
        <f>INDEX('Scheme master'!D:D,MATCH(E327&amp;F327,'Scheme master'!H:H,0),0)</f>
        <v>LDSAPF</v>
      </c>
      <c r="B327" s="75" t="str">
        <f>A327&amp;VLOOKUP(E327&amp;F327,'Scheme master'!H:M,6,0)</f>
        <v>LDSAPFRDD</v>
      </c>
      <c r="C327" s="83">
        <f t="shared" ref="C327:C390" si="10">K327</f>
        <v>2.8999999999999998E-3</v>
      </c>
      <c r="D327" s="83">
        <f t="shared" ref="D327:D390" si="11">L327</f>
        <v>2.8999999999999998E-3</v>
      </c>
      <c r="E327" s="53" t="s">
        <v>616</v>
      </c>
      <c r="F327" s="53" t="s">
        <v>25</v>
      </c>
      <c r="G327" s="53" t="s">
        <v>225</v>
      </c>
      <c r="H327" s="53" t="s">
        <v>1645</v>
      </c>
      <c r="I327" s="54">
        <v>44308</v>
      </c>
      <c r="J327" s="54">
        <v>44308</v>
      </c>
      <c r="K327" s="53">
        <v>2.8999999999999998E-3</v>
      </c>
      <c r="L327" s="53">
        <v>2.8999999999999998E-3</v>
      </c>
      <c r="M327" s="55">
        <v>91696.186000000002</v>
      </c>
      <c r="N327" s="55"/>
      <c r="O327" s="55">
        <v>5506.2070000000003</v>
      </c>
      <c r="P327" s="55">
        <v>512.73800000000006</v>
      </c>
      <c r="Q327" s="53">
        <v>265.92</v>
      </c>
      <c r="R327" s="53"/>
      <c r="S327" s="56">
        <v>63576.2</v>
      </c>
      <c r="T327" s="56">
        <v>5887.86</v>
      </c>
      <c r="U327" s="56">
        <v>69729.98</v>
      </c>
    </row>
    <row r="328" spans="1:21" x14ac:dyDescent="0.2">
      <c r="A328" s="75" t="str">
        <f>INDEX('Scheme master'!D:D,MATCH(E328&amp;F328,'Scheme master'!H:H,0),0)</f>
        <v>LDSAPF</v>
      </c>
      <c r="B328" s="75" t="str">
        <f>A328&amp;VLOOKUP(E328&amp;F328,'Scheme master'!H:M,6,0)</f>
        <v>LDSAPFRDD</v>
      </c>
      <c r="C328" s="83">
        <f t="shared" si="10"/>
        <v>1.04177E-3</v>
      </c>
      <c r="D328" s="83">
        <f t="shared" si="11"/>
        <v>1.04177E-3</v>
      </c>
      <c r="E328" s="53" t="s">
        <v>616</v>
      </c>
      <c r="F328" s="53" t="s">
        <v>25</v>
      </c>
      <c r="G328" s="53" t="s">
        <v>225</v>
      </c>
      <c r="H328" s="53" t="s">
        <v>1645</v>
      </c>
      <c r="I328" s="54">
        <v>44419</v>
      </c>
      <c r="J328" s="54">
        <v>44419</v>
      </c>
      <c r="K328" s="53">
        <v>1.04177E-3</v>
      </c>
      <c r="L328" s="53">
        <v>1.04177E-3</v>
      </c>
      <c r="M328" s="55"/>
      <c r="N328" s="55"/>
      <c r="O328" s="55">
        <v>1980.876</v>
      </c>
      <c r="P328" s="55">
        <v>184.88499999999999</v>
      </c>
      <c r="Q328" s="53"/>
      <c r="R328" s="53"/>
      <c r="S328" s="56">
        <v>22960.86</v>
      </c>
      <c r="T328" s="56">
        <v>2139.1799999999998</v>
      </c>
      <c r="U328" s="56">
        <v>25100.04</v>
      </c>
    </row>
    <row r="329" spans="1:21" x14ac:dyDescent="0.2">
      <c r="A329" s="75" t="str">
        <f>INDEX('Scheme master'!D:D,MATCH(E329&amp;F329,'Scheme master'!H:H,0),0)</f>
        <v>LLIQDF</v>
      </c>
      <c r="B329" s="75" t="str">
        <f>A329&amp;VLOOKUP(E329&amp;F329,'Scheme master'!H:M,6,0)</f>
        <v>LLIQDFDDD</v>
      </c>
      <c r="C329" s="83">
        <f t="shared" si="10"/>
        <v>9.7774669999999994E-2</v>
      </c>
      <c r="D329" s="83">
        <f t="shared" si="11"/>
        <v>9.7774669999999994E-2</v>
      </c>
      <c r="E329" s="53" t="s">
        <v>612</v>
      </c>
      <c r="F329" s="53" t="s">
        <v>605</v>
      </c>
      <c r="G329" s="53" t="s">
        <v>507</v>
      </c>
      <c r="H329" s="53" t="s">
        <v>1642</v>
      </c>
      <c r="I329" s="54">
        <v>44386</v>
      </c>
      <c r="J329" s="54">
        <v>44386</v>
      </c>
      <c r="K329" s="53">
        <v>9.7774669999999994E-2</v>
      </c>
      <c r="L329" s="53">
        <v>9.7774669999999994E-2</v>
      </c>
      <c r="M329" s="55">
        <v>18.533999999999999</v>
      </c>
      <c r="N329" s="55"/>
      <c r="O329" s="55">
        <v>5.9710000000000001</v>
      </c>
      <c r="P329" s="55">
        <v>40.841000000000001</v>
      </c>
      <c r="Q329" s="53">
        <v>1.82</v>
      </c>
      <c r="R329" s="53"/>
      <c r="S329" s="56">
        <v>6706.48</v>
      </c>
      <c r="T329" s="56">
        <v>45949.02</v>
      </c>
      <c r="U329" s="56">
        <v>52657.32</v>
      </c>
    </row>
    <row r="330" spans="1:21" x14ac:dyDescent="0.2">
      <c r="A330" s="75" t="str">
        <f>INDEX('Scheme master'!D:D,MATCH(E330&amp;F330,'Scheme master'!H:H,0),0)</f>
        <v>LLIQDF</v>
      </c>
      <c r="B330" s="75" t="str">
        <f>A330&amp;VLOOKUP(E330&amp;F330,'Scheme master'!H:M,6,0)</f>
        <v>LLIQDFRDD</v>
      </c>
      <c r="C330" s="83">
        <f t="shared" si="10"/>
        <v>8.2299999999999998E-2</v>
      </c>
      <c r="D330" s="83">
        <f t="shared" si="11"/>
        <v>8.2299999999999998E-2</v>
      </c>
      <c r="E330" s="53" t="s">
        <v>612</v>
      </c>
      <c r="F330" s="53" t="s">
        <v>606</v>
      </c>
      <c r="G330" s="53" t="s">
        <v>507</v>
      </c>
      <c r="H330" s="53" t="s">
        <v>1647</v>
      </c>
      <c r="I330" s="54">
        <v>44361</v>
      </c>
      <c r="J330" s="54">
        <v>44361</v>
      </c>
      <c r="K330" s="53">
        <v>8.2299999999999998E-2</v>
      </c>
      <c r="L330" s="53">
        <v>8.2299999999999998E-2</v>
      </c>
      <c r="M330" s="55">
        <v>4607.9780000000001</v>
      </c>
      <c r="N330" s="55">
        <v>0.17199999999999999</v>
      </c>
      <c r="O330" s="55">
        <v>5.383</v>
      </c>
      <c r="P330" s="55">
        <v>16.544</v>
      </c>
      <c r="Q330" s="53">
        <v>379.25</v>
      </c>
      <c r="R330" s="53">
        <v>0.01</v>
      </c>
      <c r="S330" s="56">
        <v>5984.76</v>
      </c>
      <c r="T330" s="56">
        <v>18332.740000000002</v>
      </c>
      <c r="U330" s="56">
        <v>24696.76</v>
      </c>
    </row>
    <row r="331" spans="1:21" x14ac:dyDescent="0.2">
      <c r="A331" s="75" t="str">
        <f>INDEX('Scheme master'!D:D,MATCH(E331&amp;F331,'Scheme master'!H:H,0),0)</f>
        <v>LDSAPF</v>
      </c>
      <c r="B331" s="75" t="str">
        <f>A331&amp;VLOOKUP(E331&amp;F331,'Scheme master'!H:M,6,0)</f>
        <v>LDSAPFRDD</v>
      </c>
      <c r="C331" s="83">
        <f t="shared" si="10"/>
        <v>1.1999999999999999E-3</v>
      </c>
      <c r="D331" s="83">
        <f t="shared" si="11"/>
        <v>1.1999999999999999E-3</v>
      </c>
      <c r="E331" s="53" t="s">
        <v>616</v>
      </c>
      <c r="F331" s="53" t="s">
        <v>25</v>
      </c>
      <c r="G331" s="53" t="s">
        <v>225</v>
      </c>
      <c r="H331" s="53" t="s">
        <v>1645</v>
      </c>
      <c r="I331" s="54">
        <v>44350</v>
      </c>
      <c r="J331" s="54">
        <v>44350</v>
      </c>
      <c r="K331" s="53">
        <v>1.1999999999999999E-3</v>
      </c>
      <c r="L331" s="53">
        <v>1.1999999999999999E-3</v>
      </c>
      <c r="M331" s="55"/>
      <c r="N331" s="55"/>
      <c r="O331" s="55">
        <v>2286.4189999999999</v>
      </c>
      <c r="P331" s="55">
        <v>210.126</v>
      </c>
      <c r="Q331" s="53"/>
      <c r="R331" s="53"/>
      <c r="S331" s="56">
        <v>26427.32</v>
      </c>
      <c r="T331" s="56">
        <v>2446.89</v>
      </c>
      <c r="U331" s="56">
        <v>28874.21</v>
      </c>
    </row>
    <row r="332" spans="1:21" x14ac:dyDescent="0.2">
      <c r="A332" s="75" t="str">
        <f>INDEX('Scheme master'!D:D,MATCH(E332&amp;F332,'Scheme master'!H:H,0),0)</f>
        <v>LDONTF</v>
      </c>
      <c r="B332" s="75" t="str">
        <f>A332&amp;VLOOKUP(E332&amp;F332,'Scheme master'!H:M,6,0)</f>
        <v>LDONTFDDW</v>
      </c>
      <c r="C332" s="83">
        <f t="shared" si="10"/>
        <v>0.62461323999999996</v>
      </c>
      <c r="D332" s="83">
        <f t="shared" si="11"/>
        <v>0.62461323999999996</v>
      </c>
      <c r="E332" s="53" t="s">
        <v>1015</v>
      </c>
      <c r="F332" s="53" t="s">
        <v>609</v>
      </c>
      <c r="G332" s="53" t="s">
        <v>996</v>
      </c>
      <c r="H332" s="53" t="s">
        <v>1646</v>
      </c>
      <c r="I332" s="54">
        <v>44376</v>
      </c>
      <c r="J332" s="54">
        <v>44376</v>
      </c>
      <c r="K332" s="53">
        <v>0.62461323999999996</v>
      </c>
      <c r="L332" s="53">
        <v>0.62461323999999996</v>
      </c>
      <c r="M332" s="55"/>
      <c r="N332" s="55"/>
      <c r="O332" s="55">
        <v>6.7000000000000004E-2</v>
      </c>
      <c r="P332" s="55"/>
      <c r="Q332" s="53"/>
      <c r="R332" s="53"/>
      <c r="S332" s="56">
        <v>67.37</v>
      </c>
      <c r="T332" s="56"/>
      <c r="U332" s="56">
        <v>67.37</v>
      </c>
    </row>
    <row r="333" spans="1:21" x14ac:dyDescent="0.2">
      <c r="A333" s="75" t="str">
        <f>INDEX('Scheme master'!D:D,MATCH(E333&amp;F333,'Scheme master'!H:H,0),0)</f>
        <v>LDSAPF</v>
      </c>
      <c r="B333" s="75" t="str">
        <f>A333&amp;VLOOKUP(E333&amp;F333,'Scheme master'!H:M,6,0)</f>
        <v>LDSAPFDDD</v>
      </c>
      <c r="C333" s="83">
        <f t="shared" si="10"/>
        <v>4.2048700000000003E-3</v>
      </c>
      <c r="D333" s="83">
        <f t="shared" si="11"/>
        <v>4.2048700000000003E-3</v>
      </c>
      <c r="E333" s="53" t="s">
        <v>616</v>
      </c>
      <c r="F333" s="53" t="s">
        <v>605</v>
      </c>
      <c r="G333" s="53" t="s">
        <v>225</v>
      </c>
      <c r="H333" s="53" t="s">
        <v>1643</v>
      </c>
      <c r="I333" s="54">
        <v>44382</v>
      </c>
      <c r="J333" s="54">
        <v>44382</v>
      </c>
      <c r="K333" s="53">
        <v>4.2048700000000003E-3</v>
      </c>
      <c r="L333" s="53">
        <v>4.2048700000000003E-3</v>
      </c>
      <c r="M333" s="55">
        <v>115988.682</v>
      </c>
      <c r="N333" s="55"/>
      <c r="O333" s="55">
        <v>547.68299999999999</v>
      </c>
      <c r="P333" s="55">
        <v>259.27199999999999</v>
      </c>
      <c r="Q333" s="53">
        <v>487.72</v>
      </c>
      <c r="R333" s="53"/>
      <c r="S333" s="56">
        <v>6063.84</v>
      </c>
      <c r="T333" s="56">
        <v>2883.46</v>
      </c>
      <c r="U333" s="56">
        <v>9435.02</v>
      </c>
    </row>
    <row r="334" spans="1:21" x14ac:dyDescent="0.2">
      <c r="A334" s="75" t="str">
        <f>INDEX('Scheme master'!D:D,MATCH(E334&amp;F334,'Scheme master'!H:H,0),0)</f>
        <v>LDONTF</v>
      </c>
      <c r="B334" s="75" t="str">
        <f>A334&amp;VLOOKUP(E334&amp;F334,'Scheme master'!H:M,6,0)</f>
        <v>LDONTFDDD</v>
      </c>
      <c r="C334" s="83">
        <f t="shared" si="10"/>
        <v>0.15</v>
      </c>
      <c r="D334" s="83">
        <f t="shared" si="11"/>
        <v>0.15</v>
      </c>
      <c r="E334" s="53" t="s">
        <v>1015</v>
      </c>
      <c r="F334" s="53" t="s">
        <v>605</v>
      </c>
      <c r="G334" s="53" t="s">
        <v>996</v>
      </c>
      <c r="H334" s="53" t="s">
        <v>1643</v>
      </c>
      <c r="I334" s="54">
        <v>44317</v>
      </c>
      <c r="J334" s="54">
        <v>44317</v>
      </c>
      <c r="K334" s="53">
        <v>0.15</v>
      </c>
      <c r="L334" s="53">
        <v>0.15</v>
      </c>
      <c r="M334" s="55"/>
      <c r="N334" s="55"/>
      <c r="O334" s="55">
        <v>5.0000000000000001E-3</v>
      </c>
      <c r="P334" s="55"/>
      <c r="Q334" s="53"/>
      <c r="R334" s="53"/>
      <c r="S334" s="56">
        <v>3.82</v>
      </c>
      <c r="T334" s="56"/>
      <c r="U334" s="56">
        <v>3.82</v>
      </c>
    </row>
    <row r="335" spans="1:21" x14ac:dyDescent="0.2">
      <c r="A335" s="75" t="str">
        <f>INDEX('Scheme master'!D:D,MATCH(E335&amp;F335,'Scheme master'!H:H,0),0)</f>
        <v>LDSAPF</v>
      </c>
      <c r="B335" s="75" t="str">
        <f>A335&amp;VLOOKUP(E335&amp;F335,'Scheme master'!H:M,6,0)</f>
        <v>LDSAPFRDD</v>
      </c>
      <c r="C335" s="83">
        <f t="shared" si="10"/>
        <v>1.34823E-3</v>
      </c>
      <c r="D335" s="83">
        <f t="shared" si="11"/>
        <v>1.34823E-3</v>
      </c>
      <c r="E335" s="53" t="s">
        <v>616</v>
      </c>
      <c r="F335" s="53" t="s">
        <v>25</v>
      </c>
      <c r="G335" s="53" t="s">
        <v>225</v>
      </c>
      <c r="H335" s="53" t="s">
        <v>1645</v>
      </c>
      <c r="I335" s="54">
        <v>44377</v>
      </c>
      <c r="J335" s="54">
        <v>44377</v>
      </c>
      <c r="K335" s="53">
        <v>1.34823E-3</v>
      </c>
      <c r="L335" s="53">
        <v>1.34823E-3</v>
      </c>
      <c r="M335" s="55"/>
      <c r="N335" s="55"/>
      <c r="O335" s="55">
        <v>2574.12</v>
      </c>
      <c r="P335" s="55">
        <v>238.352</v>
      </c>
      <c r="Q335" s="53"/>
      <c r="R335" s="53"/>
      <c r="S335" s="56">
        <v>29782.84</v>
      </c>
      <c r="T335" s="56">
        <v>2756.93</v>
      </c>
      <c r="U335" s="56">
        <v>32539.77</v>
      </c>
    </row>
    <row r="336" spans="1:21" x14ac:dyDescent="0.2">
      <c r="A336" s="75" t="str">
        <f>INDEX('Scheme master'!D:D,MATCH(E336&amp;F336,'Scheme master'!H:H,0),0)</f>
        <v>LLIQDF</v>
      </c>
      <c r="B336" s="75" t="str">
        <f>A336&amp;VLOOKUP(E336&amp;F336,'Scheme master'!H:M,6,0)</f>
        <v>LLIQDFDDD</v>
      </c>
      <c r="C336" s="83">
        <f t="shared" si="10"/>
        <v>9.8388589999999998E-2</v>
      </c>
      <c r="D336" s="83">
        <f t="shared" si="11"/>
        <v>9.8388589999999998E-2</v>
      </c>
      <c r="E336" s="53" t="s">
        <v>612</v>
      </c>
      <c r="F336" s="53" t="s">
        <v>605</v>
      </c>
      <c r="G336" s="53" t="s">
        <v>507</v>
      </c>
      <c r="H336" s="53" t="s">
        <v>1642</v>
      </c>
      <c r="I336" s="54">
        <v>44414</v>
      </c>
      <c r="J336" s="54">
        <v>44414</v>
      </c>
      <c r="K336" s="53">
        <v>9.8388589999999998E-2</v>
      </c>
      <c r="L336" s="53">
        <v>9.8388589999999998E-2</v>
      </c>
      <c r="M336" s="55">
        <v>25.565999999999999</v>
      </c>
      <c r="N336" s="55"/>
      <c r="O336" s="55">
        <v>5.7539999999999996</v>
      </c>
      <c r="P336" s="55">
        <v>40.481000000000002</v>
      </c>
      <c r="Q336" s="53">
        <v>2.5299999999999998</v>
      </c>
      <c r="R336" s="53"/>
      <c r="S336" s="56">
        <v>6474.86</v>
      </c>
      <c r="T336" s="56">
        <v>45559.18</v>
      </c>
      <c r="U336" s="56">
        <v>52036.57</v>
      </c>
    </row>
    <row r="337" spans="1:21" x14ac:dyDescent="0.2">
      <c r="A337" s="75" t="str">
        <f>INDEX('Scheme master'!D:D,MATCH(E337&amp;F337,'Scheme master'!H:H,0),0)</f>
        <v>LDONTF</v>
      </c>
      <c r="B337" s="75" t="str">
        <f>A337&amp;VLOOKUP(E337&amp;F337,'Scheme master'!H:M,6,0)</f>
        <v>LDONTFDDW</v>
      </c>
      <c r="C337" s="83">
        <f t="shared" si="10"/>
        <v>0.62</v>
      </c>
      <c r="D337" s="83">
        <f t="shared" si="11"/>
        <v>0.62</v>
      </c>
      <c r="E337" s="53" t="s">
        <v>1015</v>
      </c>
      <c r="F337" s="53" t="s">
        <v>609</v>
      </c>
      <c r="G337" s="53" t="s">
        <v>996</v>
      </c>
      <c r="H337" s="53" t="s">
        <v>1646</v>
      </c>
      <c r="I337" s="54">
        <v>44348</v>
      </c>
      <c r="J337" s="54">
        <v>44348</v>
      </c>
      <c r="K337" s="53">
        <v>0.62</v>
      </c>
      <c r="L337" s="53">
        <v>0.62</v>
      </c>
      <c r="M337" s="55"/>
      <c r="N337" s="55"/>
      <c r="O337" s="55">
        <v>6.7000000000000004E-2</v>
      </c>
      <c r="P337" s="55"/>
      <c r="Q337" s="53"/>
      <c r="R337" s="53"/>
      <c r="S337" s="56">
        <v>67.34</v>
      </c>
      <c r="T337" s="56"/>
      <c r="U337" s="56">
        <v>67.34</v>
      </c>
    </row>
    <row r="338" spans="1:21" x14ac:dyDescent="0.2">
      <c r="A338" s="75" t="str">
        <f>INDEX('Scheme master'!D:D,MATCH(E338&amp;F338,'Scheme master'!H:H,0),0)</f>
        <v>LLIQDF</v>
      </c>
      <c r="B338" s="75" t="str">
        <f>A338&amp;VLOOKUP(E338&amp;F338,'Scheme master'!H:M,6,0)</f>
        <v>LLIQDFRDD</v>
      </c>
      <c r="C338" s="83">
        <f t="shared" si="10"/>
        <v>9.6248340000000002E-2</v>
      </c>
      <c r="D338" s="83">
        <f t="shared" si="11"/>
        <v>9.6248340000000002E-2</v>
      </c>
      <c r="E338" s="53" t="s">
        <v>612</v>
      </c>
      <c r="F338" s="53" t="s">
        <v>606</v>
      </c>
      <c r="G338" s="53" t="s">
        <v>507</v>
      </c>
      <c r="H338" s="53" t="s">
        <v>1647</v>
      </c>
      <c r="I338" s="54">
        <v>44389</v>
      </c>
      <c r="J338" s="54">
        <v>44389</v>
      </c>
      <c r="K338" s="53">
        <v>9.6248340000000002E-2</v>
      </c>
      <c r="L338" s="53">
        <v>9.6248340000000002E-2</v>
      </c>
      <c r="M338" s="55">
        <v>4591.9539999999997</v>
      </c>
      <c r="N338" s="55">
        <v>0.17199999999999999</v>
      </c>
      <c r="O338" s="55">
        <v>6.1689999999999996</v>
      </c>
      <c r="P338" s="55">
        <v>37.220999999999997</v>
      </c>
      <c r="Q338" s="53">
        <v>441.97</v>
      </c>
      <c r="R338" s="53">
        <v>0.02</v>
      </c>
      <c r="S338" s="56">
        <v>6862.5</v>
      </c>
      <c r="T338" s="56">
        <v>41353.339999999997</v>
      </c>
      <c r="U338" s="56">
        <v>48657.83</v>
      </c>
    </row>
    <row r="339" spans="1:21" x14ac:dyDescent="0.2">
      <c r="A339" s="75" t="str">
        <f>INDEX('Scheme master'!D:D,MATCH(E339&amp;F339,'Scheme master'!H:H,0),0)</f>
        <v>LDONTF</v>
      </c>
      <c r="B339" s="75" t="str">
        <f>A339&amp;VLOOKUP(E339&amp;F339,'Scheme master'!H:M,6,0)</f>
        <v>LDONTFDDD</v>
      </c>
      <c r="C339" s="83">
        <f t="shared" si="10"/>
        <v>0.88382864999999999</v>
      </c>
      <c r="D339" s="83">
        <f t="shared" si="11"/>
        <v>0.88382864999999999</v>
      </c>
      <c r="E339" s="53" t="s">
        <v>1015</v>
      </c>
      <c r="F339" s="53" t="s">
        <v>605</v>
      </c>
      <c r="G339" s="53" t="s">
        <v>996</v>
      </c>
      <c r="H339" s="53" t="s">
        <v>1643</v>
      </c>
      <c r="I339" s="54">
        <v>44374</v>
      </c>
      <c r="J339" s="54">
        <v>44374</v>
      </c>
      <c r="K339" s="53">
        <v>0.88382864999999999</v>
      </c>
      <c r="L339" s="53">
        <v>0.88382864999999999</v>
      </c>
      <c r="M339" s="55"/>
      <c r="N339" s="55"/>
      <c r="O339" s="55">
        <v>1.9E-2</v>
      </c>
      <c r="P339" s="55"/>
      <c r="Q339" s="53"/>
      <c r="R339" s="53"/>
      <c r="S339" s="56">
        <v>19.07</v>
      </c>
      <c r="T339" s="56"/>
      <c r="U339" s="56">
        <v>19.07</v>
      </c>
    </row>
    <row r="340" spans="1:21" x14ac:dyDescent="0.2">
      <c r="A340" s="75" t="str">
        <f>INDEX('Scheme master'!D:D,MATCH(E340&amp;F340,'Scheme master'!H:H,0),0)</f>
        <v>LDSAPF</v>
      </c>
      <c r="B340" s="75" t="str">
        <f>A340&amp;VLOOKUP(E340&amp;F340,'Scheme master'!H:M,6,0)</f>
        <v>LDSAPFDDD</v>
      </c>
      <c r="C340" s="83">
        <f t="shared" si="10"/>
        <v>1.6000000000000001E-3</v>
      </c>
      <c r="D340" s="83">
        <f t="shared" si="11"/>
        <v>1.6000000000000001E-3</v>
      </c>
      <c r="E340" s="53" t="s">
        <v>616</v>
      </c>
      <c r="F340" s="53" t="s">
        <v>605</v>
      </c>
      <c r="G340" s="53" t="s">
        <v>225</v>
      </c>
      <c r="H340" s="53" t="s">
        <v>1643</v>
      </c>
      <c r="I340" s="54">
        <v>44326</v>
      </c>
      <c r="J340" s="54">
        <v>44326</v>
      </c>
      <c r="K340" s="53">
        <v>1.6000000000000001E-3</v>
      </c>
      <c r="L340" s="53">
        <v>1.6000000000000001E-3</v>
      </c>
      <c r="M340" s="55"/>
      <c r="N340" s="55"/>
      <c r="O340" s="55">
        <v>591.15800000000002</v>
      </c>
      <c r="P340" s="55">
        <v>98.212000000000003</v>
      </c>
      <c r="Q340" s="53"/>
      <c r="R340" s="53"/>
      <c r="S340" s="56">
        <v>6565.09</v>
      </c>
      <c r="T340" s="56">
        <v>1092.26</v>
      </c>
      <c r="U340" s="56">
        <v>7657.35</v>
      </c>
    </row>
    <row r="341" spans="1:21" x14ac:dyDescent="0.2">
      <c r="A341" s="75" t="str">
        <f>INDEX('Scheme master'!D:D,MATCH(E341&amp;F341,'Scheme master'!H:H,0),0)</f>
        <v>LLIQDF</v>
      </c>
      <c r="B341" s="75" t="str">
        <f>A341&amp;VLOOKUP(E341&amp;F341,'Scheme master'!H:M,6,0)</f>
        <v>LLIQDFRDD</v>
      </c>
      <c r="C341" s="83">
        <f t="shared" si="10"/>
        <v>8.3442169999999996E-2</v>
      </c>
      <c r="D341" s="83">
        <f t="shared" si="11"/>
        <v>8.3442169999999996E-2</v>
      </c>
      <c r="E341" s="53" t="s">
        <v>612</v>
      </c>
      <c r="F341" s="53" t="s">
        <v>606</v>
      </c>
      <c r="G341" s="53" t="s">
        <v>507</v>
      </c>
      <c r="H341" s="53" t="s">
        <v>1647</v>
      </c>
      <c r="I341" s="54">
        <v>44445</v>
      </c>
      <c r="J341" s="54">
        <v>44445</v>
      </c>
      <c r="K341" s="53">
        <v>8.3442169999999996E-2</v>
      </c>
      <c r="L341" s="53">
        <v>8.3442169999999996E-2</v>
      </c>
      <c r="M341" s="55">
        <v>4644.53</v>
      </c>
      <c r="N341" s="55">
        <v>0.17199999999999999</v>
      </c>
      <c r="O341" s="55">
        <v>5.3140000000000001</v>
      </c>
      <c r="P341" s="55">
        <v>30.895</v>
      </c>
      <c r="Q341" s="53">
        <v>387.57</v>
      </c>
      <c r="R341" s="53">
        <v>0.01</v>
      </c>
      <c r="S341" s="56">
        <v>5908.27</v>
      </c>
      <c r="T341" s="56">
        <v>34328.17</v>
      </c>
      <c r="U341" s="56">
        <v>40624.019999999997</v>
      </c>
    </row>
    <row r="342" spans="1:21" x14ac:dyDescent="0.2">
      <c r="A342" s="75" t="str">
        <f>INDEX('Scheme master'!D:D,MATCH(E342&amp;F342,'Scheme master'!H:H,0),0)</f>
        <v>LDSAPF</v>
      </c>
      <c r="B342" s="75" t="str">
        <f>A342&amp;VLOOKUP(E342&amp;F342,'Scheme master'!H:M,6,0)</f>
        <v>LDSAPFRDD</v>
      </c>
      <c r="C342" s="83">
        <f t="shared" si="10"/>
        <v>1.1100000000000001E-3</v>
      </c>
      <c r="D342" s="83">
        <f t="shared" si="11"/>
        <v>1.1100000000000001E-3</v>
      </c>
      <c r="E342" s="53" t="s">
        <v>616</v>
      </c>
      <c r="F342" s="53" t="s">
        <v>25</v>
      </c>
      <c r="G342" s="53" t="s">
        <v>225</v>
      </c>
      <c r="H342" s="53" t="s">
        <v>1645</v>
      </c>
      <c r="I342" s="54">
        <v>44322</v>
      </c>
      <c r="J342" s="54">
        <v>44322</v>
      </c>
      <c r="K342" s="53">
        <v>1.1100000000000001E-3</v>
      </c>
      <c r="L342" s="53">
        <v>1.1100000000000001E-3</v>
      </c>
      <c r="M342" s="55"/>
      <c r="N342" s="55"/>
      <c r="O342" s="55">
        <v>2122.373</v>
      </c>
      <c r="P342" s="55">
        <v>196.44900000000001</v>
      </c>
      <c r="Q342" s="53"/>
      <c r="R342" s="53"/>
      <c r="S342" s="56">
        <v>24486.71</v>
      </c>
      <c r="T342" s="56">
        <v>2257.33</v>
      </c>
      <c r="U342" s="56">
        <v>26744.04</v>
      </c>
    </row>
    <row r="343" spans="1:21" x14ac:dyDescent="0.2">
      <c r="A343" s="75" t="str">
        <f>INDEX('Scheme master'!D:D,MATCH(E343&amp;F343,'Scheme master'!H:H,0),0)</f>
        <v>LDSAPF</v>
      </c>
      <c r="B343" s="75" t="str">
        <f>A343&amp;VLOOKUP(E343&amp;F343,'Scheme master'!H:M,6,0)</f>
        <v>LDSAPFRDD</v>
      </c>
      <c r="C343" s="83">
        <f t="shared" si="10"/>
        <v>1.22883E-3</v>
      </c>
      <c r="D343" s="83">
        <f t="shared" si="11"/>
        <v>1.22883E-3</v>
      </c>
      <c r="E343" s="53" t="s">
        <v>616</v>
      </c>
      <c r="F343" s="53" t="s">
        <v>25</v>
      </c>
      <c r="G343" s="53" t="s">
        <v>225</v>
      </c>
      <c r="H343" s="53" t="s">
        <v>1645</v>
      </c>
      <c r="I343" s="54">
        <v>44433</v>
      </c>
      <c r="J343" s="54">
        <v>44433</v>
      </c>
      <c r="K343" s="53">
        <v>1.22883E-3</v>
      </c>
      <c r="L343" s="53">
        <v>1.22883E-3</v>
      </c>
      <c r="M343" s="55"/>
      <c r="N343" s="55"/>
      <c r="O343" s="55">
        <v>2330.4479999999999</v>
      </c>
      <c r="P343" s="55">
        <v>218.36500000000001</v>
      </c>
      <c r="Q343" s="53"/>
      <c r="R343" s="53"/>
      <c r="S343" s="56">
        <v>27111.63</v>
      </c>
      <c r="T343" s="56">
        <v>2526.9299999999998</v>
      </c>
      <c r="U343" s="56">
        <v>29638.560000000001</v>
      </c>
    </row>
    <row r="344" spans="1:21" x14ac:dyDescent="0.2">
      <c r="A344" s="75" t="str">
        <f>INDEX('Scheme master'!D:D,MATCH(E344&amp;F344,'Scheme master'!H:H,0),0)</f>
        <v>LDSAPF</v>
      </c>
      <c r="B344" s="75" t="str">
        <f>A344&amp;VLOOKUP(E344&amp;F344,'Scheme master'!H:M,6,0)</f>
        <v>LDSAPFDDD</v>
      </c>
      <c r="C344" s="83">
        <f t="shared" si="10"/>
        <v>2.8218200000000001E-3</v>
      </c>
      <c r="D344" s="83">
        <f t="shared" si="11"/>
        <v>2.8218200000000001E-3</v>
      </c>
      <c r="E344" s="53" t="s">
        <v>616</v>
      </c>
      <c r="F344" s="53" t="s">
        <v>605</v>
      </c>
      <c r="G344" s="53" t="s">
        <v>225</v>
      </c>
      <c r="H344" s="53" t="s">
        <v>1643</v>
      </c>
      <c r="I344" s="54">
        <v>44396</v>
      </c>
      <c r="J344" s="54">
        <v>44396</v>
      </c>
      <c r="K344" s="53">
        <v>2.8218200000000001E-3</v>
      </c>
      <c r="L344" s="53">
        <v>2.8218200000000001E-3</v>
      </c>
      <c r="M344" s="55">
        <v>118037.87</v>
      </c>
      <c r="N344" s="55"/>
      <c r="O344" s="55">
        <v>375.185</v>
      </c>
      <c r="P344" s="55">
        <v>174.37899999999999</v>
      </c>
      <c r="Q344" s="53">
        <v>333.08</v>
      </c>
      <c r="R344" s="53"/>
      <c r="S344" s="56">
        <v>4148.13</v>
      </c>
      <c r="T344" s="56">
        <v>1939.32</v>
      </c>
      <c r="U344" s="56">
        <v>6420.53</v>
      </c>
    </row>
    <row r="345" spans="1:21" x14ac:dyDescent="0.2">
      <c r="A345" s="75" t="str">
        <f>INDEX('Scheme master'!D:D,MATCH(E345&amp;F345,'Scheme master'!H:H,0),0)</f>
        <v>LLIQDF</v>
      </c>
      <c r="B345" s="75" t="str">
        <f>A345&amp;VLOOKUP(E345&amp;F345,'Scheme master'!H:M,6,0)</f>
        <v>LLIQDFRDD</v>
      </c>
      <c r="C345" s="83">
        <f t="shared" si="10"/>
        <v>8.9661439999999995E-2</v>
      </c>
      <c r="D345" s="83">
        <f t="shared" si="11"/>
        <v>8.9661439999999995E-2</v>
      </c>
      <c r="E345" s="53" t="s">
        <v>612</v>
      </c>
      <c r="F345" s="53" t="s">
        <v>606</v>
      </c>
      <c r="G345" s="53" t="s">
        <v>507</v>
      </c>
      <c r="H345" s="53" t="s">
        <v>1647</v>
      </c>
      <c r="I345" s="54">
        <v>44416</v>
      </c>
      <c r="J345" s="54">
        <v>44416</v>
      </c>
      <c r="K345" s="53">
        <v>8.9661439999999995E-2</v>
      </c>
      <c r="L345" s="53">
        <v>8.9661439999999995E-2</v>
      </c>
      <c r="M345" s="55">
        <v>4598.5829999999996</v>
      </c>
      <c r="N345" s="55">
        <v>0.17199999999999999</v>
      </c>
      <c r="O345" s="55">
        <v>5.62</v>
      </c>
      <c r="P345" s="55">
        <v>21.831</v>
      </c>
      <c r="Q345" s="53">
        <v>412.3</v>
      </c>
      <c r="R345" s="53">
        <v>0.02</v>
      </c>
      <c r="S345" s="56">
        <v>6258.77</v>
      </c>
      <c r="T345" s="56">
        <v>24255.98</v>
      </c>
      <c r="U345" s="56">
        <v>30927.07</v>
      </c>
    </row>
    <row r="346" spans="1:21" x14ac:dyDescent="0.2">
      <c r="A346" s="75" t="str">
        <f>INDEX('Scheme master'!D:D,MATCH(E346&amp;F346,'Scheme master'!H:H,0),0)</f>
        <v>LDSAPF</v>
      </c>
      <c r="B346" s="75" t="str">
        <f>A346&amp;VLOOKUP(E346&amp;F346,'Scheme master'!H:M,6,0)</f>
        <v>LDSAPFRDD</v>
      </c>
      <c r="C346" s="83">
        <f t="shared" si="10"/>
        <v>1.1999999999999999E-3</v>
      </c>
      <c r="D346" s="83">
        <f t="shared" si="11"/>
        <v>1.1999999999999999E-3</v>
      </c>
      <c r="E346" s="53" t="s">
        <v>616</v>
      </c>
      <c r="F346" s="53" t="s">
        <v>25</v>
      </c>
      <c r="G346" s="53" t="s">
        <v>225</v>
      </c>
      <c r="H346" s="53" t="s">
        <v>1645</v>
      </c>
      <c r="I346" s="54">
        <v>44336</v>
      </c>
      <c r="J346" s="54">
        <v>44336</v>
      </c>
      <c r="K346" s="53">
        <v>1.1999999999999999E-3</v>
      </c>
      <c r="L346" s="53">
        <v>1.1999999999999999E-3</v>
      </c>
      <c r="M346" s="55"/>
      <c r="N346" s="55"/>
      <c r="O346" s="55">
        <v>2277.0630000000001</v>
      </c>
      <c r="P346" s="55">
        <v>211.958</v>
      </c>
      <c r="Q346" s="53"/>
      <c r="R346" s="53"/>
      <c r="S346" s="56">
        <v>26461.8</v>
      </c>
      <c r="T346" s="56">
        <v>2443.61</v>
      </c>
      <c r="U346" s="56">
        <v>28905.41</v>
      </c>
    </row>
    <row r="347" spans="1:21" x14ac:dyDescent="0.2">
      <c r="A347" s="75" t="str">
        <f>INDEX('Scheme master'!D:D,MATCH(E347&amp;F347,'Scheme master'!H:H,0),0)</f>
        <v>LLIQDF</v>
      </c>
      <c r="B347" s="75" t="str">
        <f>A347&amp;VLOOKUP(E347&amp;F347,'Scheme master'!H:M,6,0)</f>
        <v>LLIQDFRDD</v>
      </c>
      <c r="C347" s="83">
        <f t="shared" si="10"/>
        <v>9.6539879999999995E-2</v>
      </c>
      <c r="D347" s="83">
        <f t="shared" si="11"/>
        <v>9.6539879999999995E-2</v>
      </c>
      <c r="E347" s="53" t="s">
        <v>612</v>
      </c>
      <c r="F347" s="53" t="s">
        <v>606</v>
      </c>
      <c r="G347" s="53" t="s">
        <v>507</v>
      </c>
      <c r="H347" s="53" t="s">
        <v>1647</v>
      </c>
      <c r="I347" s="54">
        <v>44375</v>
      </c>
      <c r="J347" s="54">
        <v>44375</v>
      </c>
      <c r="K347" s="53">
        <v>9.6539879999999995E-2</v>
      </c>
      <c r="L347" s="53">
        <v>9.6539879999999995E-2</v>
      </c>
      <c r="M347" s="55">
        <v>4596.95</v>
      </c>
      <c r="N347" s="55">
        <v>0.17199999999999999</v>
      </c>
      <c r="O347" s="55">
        <v>6.2539999999999996</v>
      </c>
      <c r="P347" s="55">
        <v>32.951000000000001</v>
      </c>
      <c r="Q347" s="53">
        <v>443.78</v>
      </c>
      <c r="R347" s="53">
        <v>0.02</v>
      </c>
      <c r="S347" s="56">
        <v>6987.39</v>
      </c>
      <c r="T347" s="56">
        <v>36608.660000000003</v>
      </c>
      <c r="U347" s="56">
        <v>44039.85</v>
      </c>
    </row>
    <row r="348" spans="1:21" x14ac:dyDescent="0.2">
      <c r="A348" s="75" t="str">
        <f>INDEX('Scheme master'!D:D,MATCH(E348&amp;F348,'Scheme master'!H:H,0),0)</f>
        <v>LLIQDF</v>
      </c>
      <c r="B348" s="75" t="str">
        <f>A348&amp;VLOOKUP(E348&amp;F348,'Scheme master'!H:M,6,0)</f>
        <v>LLIQDFDDD</v>
      </c>
      <c r="C348" s="83">
        <f t="shared" si="10"/>
        <v>9.4160830000000001E-2</v>
      </c>
      <c r="D348" s="83">
        <f t="shared" si="11"/>
        <v>9.4160830000000001E-2</v>
      </c>
      <c r="E348" s="53" t="s">
        <v>612</v>
      </c>
      <c r="F348" s="53" t="s">
        <v>605</v>
      </c>
      <c r="G348" s="53" t="s">
        <v>507</v>
      </c>
      <c r="H348" s="53" t="s">
        <v>1642</v>
      </c>
      <c r="I348" s="54">
        <v>44400</v>
      </c>
      <c r="J348" s="54">
        <v>44400</v>
      </c>
      <c r="K348" s="53">
        <v>9.4160830000000001E-2</v>
      </c>
      <c r="L348" s="53">
        <v>9.4160830000000001E-2</v>
      </c>
      <c r="M348" s="55">
        <v>20.628</v>
      </c>
      <c r="N348" s="55"/>
      <c r="O348" s="55">
        <v>5.4909999999999997</v>
      </c>
      <c r="P348" s="55">
        <v>38.597999999999999</v>
      </c>
      <c r="Q348" s="53">
        <v>1.94</v>
      </c>
      <c r="R348" s="53"/>
      <c r="S348" s="56">
        <v>6169.9</v>
      </c>
      <c r="T348" s="56">
        <v>43489.279999999999</v>
      </c>
      <c r="U348" s="56">
        <v>49661.120000000003</v>
      </c>
    </row>
    <row r="349" spans="1:21" x14ac:dyDescent="0.2">
      <c r="A349" s="75" t="str">
        <f>INDEX('Scheme master'!D:D,MATCH(E349&amp;F349,'Scheme master'!H:H,0),0)</f>
        <v>LEBALF</v>
      </c>
      <c r="B349" s="75" t="str">
        <f>A349&amp;VLOOKUP(E349&amp;F349,'Scheme master'!H:M,6,0)</f>
        <v>LEBALFRD</v>
      </c>
      <c r="C349" s="83">
        <f t="shared" si="10"/>
        <v>0.1</v>
      </c>
      <c r="D349" s="83">
        <f t="shared" si="11"/>
        <v>0.1</v>
      </c>
      <c r="E349" s="53" t="s">
        <v>610</v>
      </c>
      <c r="F349" s="53" t="s">
        <v>606</v>
      </c>
      <c r="G349" s="53" t="s">
        <v>287</v>
      </c>
      <c r="H349" s="53" t="s">
        <v>1647</v>
      </c>
      <c r="I349" s="54">
        <v>44404</v>
      </c>
      <c r="J349" s="54">
        <v>44404</v>
      </c>
      <c r="K349" s="53">
        <v>0.1</v>
      </c>
      <c r="L349" s="53">
        <v>0.1</v>
      </c>
      <c r="M349" s="55">
        <v>43892618.222999997</v>
      </c>
      <c r="N349" s="55">
        <v>799149.28399999999</v>
      </c>
      <c r="O349" s="55">
        <v>88911.202000000005</v>
      </c>
      <c r="P349" s="55">
        <v>521.11900000000003</v>
      </c>
      <c r="Q349" s="53">
        <v>4389261.74</v>
      </c>
      <c r="R349" s="53">
        <v>79914.929999999993</v>
      </c>
      <c r="S349" s="56">
        <v>1506261.94</v>
      </c>
      <c r="T349" s="56">
        <v>9057.7999999999993</v>
      </c>
      <c r="U349" s="56">
        <v>5984496.4100000001</v>
      </c>
    </row>
    <row r="350" spans="1:21" x14ac:dyDescent="0.2">
      <c r="A350" s="75" t="str">
        <f>INDEX('Scheme master'!D:D,MATCH(E350&amp;F350,'Scheme master'!H:H,0),0)</f>
        <v>LDSAPF</v>
      </c>
      <c r="B350" s="75" t="str">
        <f>A350&amp;VLOOKUP(E350&amp;F350,'Scheme master'!H:M,6,0)</f>
        <v>LDSAPFRDD</v>
      </c>
      <c r="C350" s="83">
        <f t="shared" si="10"/>
        <v>1.5E-3</v>
      </c>
      <c r="D350" s="83">
        <f t="shared" si="11"/>
        <v>1.5E-3</v>
      </c>
      <c r="E350" s="53" t="s">
        <v>616</v>
      </c>
      <c r="F350" s="53" t="s">
        <v>25</v>
      </c>
      <c r="G350" s="53" t="s">
        <v>225</v>
      </c>
      <c r="H350" s="53" t="s">
        <v>1645</v>
      </c>
      <c r="I350" s="54">
        <v>44363</v>
      </c>
      <c r="J350" s="54">
        <v>44363</v>
      </c>
      <c r="K350" s="53">
        <v>1.5E-3</v>
      </c>
      <c r="L350" s="53">
        <v>1.5E-3</v>
      </c>
      <c r="M350" s="55"/>
      <c r="N350" s="55"/>
      <c r="O350" s="55">
        <v>2860.7829999999999</v>
      </c>
      <c r="P350" s="55">
        <v>264.58600000000001</v>
      </c>
      <c r="Q350" s="53"/>
      <c r="R350" s="53"/>
      <c r="S350" s="56">
        <v>33063.019999999997</v>
      </c>
      <c r="T350" s="56">
        <v>3062.72</v>
      </c>
      <c r="U350" s="56">
        <v>36125.74</v>
      </c>
    </row>
    <row r="351" spans="1:21" x14ac:dyDescent="0.2">
      <c r="A351" s="75" t="str">
        <f>INDEX('Scheme master'!D:D,MATCH(E351&amp;F351,'Scheme master'!H:H,0),0)</f>
        <v>LDSAPF</v>
      </c>
      <c r="B351" s="75" t="str">
        <f>A351&amp;VLOOKUP(E351&amp;F351,'Scheme master'!H:M,6,0)</f>
        <v>LDSAPFRDD</v>
      </c>
      <c r="C351" s="83">
        <f t="shared" si="10"/>
        <v>1.2855399999999999E-3</v>
      </c>
      <c r="D351" s="83">
        <f t="shared" si="11"/>
        <v>1.2855399999999999E-3</v>
      </c>
      <c r="E351" s="53" t="s">
        <v>616</v>
      </c>
      <c r="F351" s="53" t="s">
        <v>25</v>
      </c>
      <c r="G351" s="53" t="s">
        <v>225</v>
      </c>
      <c r="H351" s="53" t="s">
        <v>1645</v>
      </c>
      <c r="I351" s="54">
        <v>44369</v>
      </c>
      <c r="J351" s="54">
        <v>44369</v>
      </c>
      <c r="K351" s="53">
        <v>1.2855399999999999E-3</v>
      </c>
      <c r="L351" s="53">
        <v>1.2855399999999999E-3</v>
      </c>
      <c r="M351" s="55"/>
      <c r="N351" s="55"/>
      <c r="O351" s="55">
        <v>2452.0010000000002</v>
      </c>
      <c r="P351" s="55">
        <v>226.97499999999999</v>
      </c>
      <c r="Q351" s="53"/>
      <c r="R351" s="53"/>
      <c r="S351" s="56">
        <v>28379.67</v>
      </c>
      <c r="T351" s="56">
        <v>2626.63</v>
      </c>
      <c r="U351" s="56">
        <v>31006.3</v>
      </c>
    </row>
    <row r="352" spans="1:21" x14ac:dyDescent="0.2">
      <c r="A352" s="75" t="str">
        <f>INDEX('Scheme master'!D:D,MATCH(E352&amp;F352,'Scheme master'!H:H,0),0)</f>
        <v>LLIQDF</v>
      </c>
      <c r="B352" s="75" t="str">
        <f>A352&amp;VLOOKUP(E352&amp;F352,'Scheme master'!H:M,6,0)</f>
        <v>LLIQDFDDD</v>
      </c>
      <c r="C352" s="83">
        <f t="shared" si="10"/>
        <v>8.2441E-2</v>
      </c>
      <c r="D352" s="83">
        <f t="shared" si="11"/>
        <v>8.2441E-2</v>
      </c>
      <c r="E352" s="53" t="s">
        <v>612</v>
      </c>
      <c r="F352" s="53" t="s">
        <v>605</v>
      </c>
      <c r="G352" s="53" t="s">
        <v>507</v>
      </c>
      <c r="H352" s="53" t="s">
        <v>1642</v>
      </c>
      <c r="I352" s="54">
        <v>44446</v>
      </c>
      <c r="J352" s="54">
        <v>44446</v>
      </c>
      <c r="K352" s="53">
        <v>8.2441E-2</v>
      </c>
      <c r="L352" s="53">
        <v>8.2441E-2</v>
      </c>
      <c r="M352" s="55">
        <v>38.103000000000002</v>
      </c>
      <c r="N352" s="55"/>
      <c r="O352" s="55">
        <v>4.8410000000000002</v>
      </c>
      <c r="P352" s="55">
        <v>34.072000000000003</v>
      </c>
      <c r="Q352" s="53">
        <v>3.17</v>
      </c>
      <c r="R352" s="53"/>
      <c r="S352" s="56">
        <v>5445.62</v>
      </c>
      <c r="T352" s="56">
        <v>38374.160000000003</v>
      </c>
      <c r="U352" s="56">
        <v>43822.95</v>
      </c>
    </row>
    <row r="353" spans="1:21" x14ac:dyDescent="0.2">
      <c r="A353" s="75" t="str">
        <f>INDEX('Scheme master'!D:D,MATCH(E353&amp;F353,'Scheme master'!H:H,0),0)</f>
        <v>LLIQDF</v>
      </c>
      <c r="B353" s="75" t="str">
        <f>A353&amp;VLOOKUP(E353&amp;F353,'Scheme master'!H:M,6,0)</f>
        <v>LLIQDFRDD</v>
      </c>
      <c r="C353" s="83">
        <f t="shared" si="10"/>
        <v>0.11494638</v>
      </c>
      <c r="D353" s="83">
        <f t="shared" si="11"/>
        <v>0.11494638</v>
      </c>
      <c r="E353" s="53" t="s">
        <v>612</v>
      </c>
      <c r="F353" s="53" t="s">
        <v>606</v>
      </c>
      <c r="G353" s="53" t="s">
        <v>507</v>
      </c>
      <c r="H353" s="53" t="s">
        <v>1647</v>
      </c>
      <c r="I353" s="54">
        <v>44421</v>
      </c>
      <c r="J353" s="54">
        <v>44421</v>
      </c>
      <c r="K353" s="53">
        <v>0.11494638</v>
      </c>
      <c r="L353" s="53">
        <v>0.11494638</v>
      </c>
      <c r="M353" s="55">
        <v>4569.2139999999999</v>
      </c>
      <c r="N353" s="55">
        <v>0.17199999999999999</v>
      </c>
      <c r="O353" s="55">
        <v>7.2140000000000004</v>
      </c>
      <c r="P353" s="55">
        <v>29.036999999999999</v>
      </c>
      <c r="Q353" s="53">
        <v>525.20000000000005</v>
      </c>
      <c r="R353" s="53">
        <v>0.02</v>
      </c>
      <c r="S353" s="56">
        <v>8029.3</v>
      </c>
      <c r="T353" s="56">
        <v>32260.82</v>
      </c>
      <c r="U353" s="56">
        <v>40815.339999999997</v>
      </c>
    </row>
    <row r="354" spans="1:21" x14ac:dyDescent="0.2">
      <c r="A354" s="75" t="str">
        <f>INDEX('Scheme master'!D:D,MATCH(E354&amp;F354,'Scheme master'!H:H,0),0)</f>
        <v>LLIQDF</v>
      </c>
      <c r="B354" s="75" t="str">
        <f>A354&amp;VLOOKUP(E354&amp;F354,'Scheme master'!H:M,6,0)</f>
        <v>LLIQDFRDD</v>
      </c>
      <c r="C354" s="83">
        <f t="shared" si="10"/>
        <v>8.6895340000000001E-2</v>
      </c>
      <c r="D354" s="83">
        <f t="shared" si="11"/>
        <v>8.6895340000000001E-2</v>
      </c>
      <c r="E354" s="53" t="s">
        <v>612</v>
      </c>
      <c r="F354" s="53" t="s">
        <v>606</v>
      </c>
      <c r="G354" s="53" t="s">
        <v>507</v>
      </c>
      <c r="H354" s="53" t="s">
        <v>1647</v>
      </c>
      <c r="I354" s="54">
        <v>44380</v>
      </c>
      <c r="J354" s="54">
        <v>44380</v>
      </c>
      <c r="K354" s="53">
        <v>8.6895340000000001E-2</v>
      </c>
      <c r="L354" s="53">
        <v>8.6895340000000001E-2</v>
      </c>
      <c r="M354" s="55">
        <v>4603.24</v>
      </c>
      <c r="N354" s="55">
        <v>0.17199999999999999</v>
      </c>
      <c r="O354" s="55">
        <v>5.6020000000000003</v>
      </c>
      <c r="P354" s="55">
        <v>29.670999999999999</v>
      </c>
      <c r="Q354" s="53">
        <v>400.03</v>
      </c>
      <c r="R354" s="53">
        <v>0.01</v>
      </c>
      <c r="S354" s="56">
        <v>6234.42</v>
      </c>
      <c r="T354" s="56">
        <v>32965.82</v>
      </c>
      <c r="U354" s="56">
        <v>39600.28</v>
      </c>
    </row>
    <row r="355" spans="1:21" x14ac:dyDescent="0.2">
      <c r="A355" s="75" t="str">
        <f>INDEX('Scheme master'!D:D,MATCH(E355&amp;F355,'Scheme master'!H:H,0),0)</f>
        <v>LLIQDF</v>
      </c>
      <c r="B355" s="75" t="str">
        <f>A355&amp;VLOOKUP(E355&amp;F355,'Scheme master'!H:M,6,0)</f>
        <v>LLIQDFDDD</v>
      </c>
      <c r="C355" s="83">
        <f t="shared" si="10"/>
        <v>9.4329979999999994E-2</v>
      </c>
      <c r="D355" s="83">
        <f t="shared" si="11"/>
        <v>9.4329979999999994E-2</v>
      </c>
      <c r="E355" s="53" t="s">
        <v>612</v>
      </c>
      <c r="F355" s="53" t="s">
        <v>605</v>
      </c>
      <c r="G355" s="53" t="s">
        <v>507</v>
      </c>
      <c r="H355" s="53" t="s">
        <v>1642</v>
      </c>
      <c r="I355" s="54">
        <v>44405</v>
      </c>
      <c r="J355" s="54">
        <v>44405</v>
      </c>
      <c r="K355" s="53">
        <v>9.4329979999999994E-2</v>
      </c>
      <c r="L355" s="53">
        <v>9.4329979999999994E-2</v>
      </c>
      <c r="M355" s="55">
        <v>20.628</v>
      </c>
      <c r="N355" s="55"/>
      <c r="O355" s="55">
        <v>5.5060000000000002</v>
      </c>
      <c r="P355" s="55">
        <v>38.683</v>
      </c>
      <c r="Q355" s="53">
        <v>1.94</v>
      </c>
      <c r="R355" s="53"/>
      <c r="S355" s="56">
        <v>6182.85</v>
      </c>
      <c r="T355" s="56">
        <v>43585.54</v>
      </c>
      <c r="U355" s="56">
        <v>49770.33</v>
      </c>
    </row>
    <row r="356" spans="1:21" x14ac:dyDescent="0.2">
      <c r="A356" s="75" t="str">
        <f>INDEX('Scheme master'!D:D,MATCH(E356&amp;F356,'Scheme master'!H:H,0),0)</f>
        <v>LDINPF</v>
      </c>
      <c r="B356" s="75" t="str">
        <f>A356&amp;VLOOKUP(E356&amp;F356,'Scheme master'!H:M,6,0)</f>
        <v>LDINPFRDW</v>
      </c>
      <c r="C356" s="83">
        <f t="shared" si="10"/>
        <v>1.12E-2</v>
      </c>
      <c r="D356" s="83">
        <f t="shared" si="11"/>
        <v>1.12E-2</v>
      </c>
      <c r="E356" s="53" t="s">
        <v>613</v>
      </c>
      <c r="F356" s="53" t="s">
        <v>40</v>
      </c>
      <c r="G356" s="53" t="s">
        <v>614</v>
      </c>
      <c r="H356" s="53" t="s">
        <v>1644</v>
      </c>
      <c r="I356" s="54">
        <v>44362</v>
      </c>
      <c r="J356" s="54">
        <v>44362</v>
      </c>
      <c r="K356" s="53">
        <v>1.12E-2</v>
      </c>
      <c r="L356" s="53">
        <v>1.12E-2</v>
      </c>
      <c r="M356" s="55">
        <v>95800.839000000007</v>
      </c>
      <c r="N356" s="55"/>
      <c r="O356" s="55">
        <v>1068.6179999999999</v>
      </c>
      <c r="P356" s="55">
        <v>297.11700000000002</v>
      </c>
      <c r="Q356" s="53">
        <v>1072.97</v>
      </c>
      <c r="R356" s="53"/>
      <c r="S356" s="56">
        <v>12225.22</v>
      </c>
      <c r="T356" s="56">
        <v>3315.23</v>
      </c>
      <c r="U356" s="56">
        <v>16613.419999999998</v>
      </c>
    </row>
    <row r="357" spans="1:21" x14ac:dyDescent="0.2">
      <c r="A357" s="75" t="str">
        <f>INDEX('Scheme master'!D:D,MATCH(E357&amp;F357,'Scheme master'!H:H,0),0)</f>
        <v>LDSAPF</v>
      </c>
      <c r="B357" s="75" t="str">
        <f>A357&amp;VLOOKUP(E357&amp;F357,'Scheme master'!H:M,6,0)</f>
        <v>LDSAPFRDD</v>
      </c>
      <c r="C357" s="83">
        <f t="shared" si="10"/>
        <v>3.8755299999999999E-3</v>
      </c>
      <c r="D357" s="83">
        <f t="shared" si="11"/>
        <v>3.8755299999999999E-3</v>
      </c>
      <c r="E357" s="53" t="s">
        <v>616</v>
      </c>
      <c r="F357" s="53" t="s">
        <v>25</v>
      </c>
      <c r="G357" s="53" t="s">
        <v>225</v>
      </c>
      <c r="H357" s="53" t="s">
        <v>1645</v>
      </c>
      <c r="I357" s="54">
        <v>44368</v>
      </c>
      <c r="J357" s="54">
        <v>44368</v>
      </c>
      <c r="K357" s="53">
        <v>3.8755299999999999E-3</v>
      </c>
      <c r="L357" s="53">
        <v>3.8755299999999999E-3</v>
      </c>
      <c r="M357" s="55">
        <v>95858.576000000001</v>
      </c>
      <c r="N357" s="55"/>
      <c r="O357" s="55">
        <v>7356.777</v>
      </c>
      <c r="P357" s="55">
        <v>683.96900000000005</v>
      </c>
      <c r="Q357" s="53">
        <v>371.5</v>
      </c>
      <c r="R357" s="53"/>
      <c r="S357" s="56">
        <v>85156.54</v>
      </c>
      <c r="T357" s="56">
        <v>7915.92</v>
      </c>
      <c r="U357" s="56">
        <v>93443.96</v>
      </c>
    </row>
    <row r="358" spans="1:21" x14ac:dyDescent="0.2">
      <c r="A358" s="75" t="str">
        <f>INDEX('Scheme master'!D:D,MATCH(E358&amp;F358,'Scheme master'!H:H,0),0)</f>
        <v>LDUSTF</v>
      </c>
      <c r="B358" s="75" t="str">
        <f>A358&amp;VLOOKUP(E358&amp;F358,'Scheme master'!H:M,6,0)</f>
        <v>LDUSTFRDD</v>
      </c>
      <c r="C358" s="83">
        <f t="shared" si="10"/>
        <v>0.91</v>
      </c>
      <c r="D358" s="83">
        <f t="shared" si="11"/>
        <v>0.91</v>
      </c>
      <c r="E358" s="53" t="s">
        <v>1016</v>
      </c>
      <c r="F358" s="53" t="s">
        <v>25</v>
      </c>
      <c r="G358" s="53" t="s">
        <v>997</v>
      </c>
      <c r="H358" s="53" t="s">
        <v>1645</v>
      </c>
      <c r="I358" s="54">
        <v>44356</v>
      </c>
      <c r="J358" s="54">
        <v>44356</v>
      </c>
      <c r="K358" s="53">
        <v>0.91</v>
      </c>
      <c r="L358" s="53">
        <v>0.91</v>
      </c>
      <c r="M358" s="55"/>
      <c r="N358" s="55"/>
      <c r="O358" s="55">
        <v>0.02</v>
      </c>
      <c r="P358" s="55"/>
      <c r="Q358" s="53"/>
      <c r="R358" s="53"/>
      <c r="S358" s="56">
        <v>19.16</v>
      </c>
      <c r="T358" s="56"/>
      <c r="U358" s="56">
        <v>19.16</v>
      </c>
    </row>
    <row r="359" spans="1:21" x14ac:dyDescent="0.2">
      <c r="A359" s="75" t="str">
        <f>INDEX('Scheme master'!D:D,MATCH(E359&amp;F359,'Scheme master'!H:H,0),0)</f>
        <v>LDSAPF</v>
      </c>
      <c r="B359" s="75" t="str">
        <f>A359&amp;VLOOKUP(E359&amp;F359,'Scheme master'!H:M,6,0)</f>
        <v>LDSAPFRDD</v>
      </c>
      <c r="C359" s="83">
        <f t="shared" si="10"/>
        <v>3.0999999999999999E-3</v>
      </c>
      <c r="D359" s="83">
        <f t="shared" si="11"/>
        <v>3.0999999999999999E-3</v>
      </c>
      <c r="E359" s="53" t="s">
        <v>616</v>
      </c>
      <c r="F359" s="53" t="s">
        <v>25</v>
      </c>
      <c r="G359" s="53" t="s">
        <v>225</v>
      </c>
      <c r="H359" s="53" t="s">
        <v>1645</v>
      </c>
      <c r="I359" s="54">
        <v>44326</v>
      </c>
      <c r="J359" s="54">
        <v>44326</v>
      </c>
      <c r="K359" s="53">
        <v>3.0999999999999999E-3</v>
      </c>
      <c r="L359" s="53">
        <v>3.0999999999999999E-3</v>
      </c>
      <c r="M359" s="55">
        <v>91799.047000000006</v>
      </c>
      <c r="N359" s="55"/>
      <c r="O359" s="55">
        <v>5863.7070000000003</v>
      </c>
      <c r="P359" s="55">
        <v>528.52200000000005</v>
      </c>
      <c r="Q359" s="53">
        <v>284.58</v>
      </c>
      <c r="R359" s="53"/>
      <c r="S359" s="56">
        <v>68071.509999999995</v>
      </c>
      <c r="T359" s="56">
        <v>6305.51</v>
      </c>
      <c r="U359" s="56">
        <v>74661.600000000006</v>
      </c>
    </row>
    <row r="360" spans="1:21" x14ac:dyDescent="0.2">
      <c r="A360" s="75" t="str">
        <f>INDEX('Scheme master'!D:D,MATCH(E360&amp;F360,'Scheme master'!H:H,0),0)</f>
        <v>LLIQDF</v>
      </c>
      <c r="B360" s="75" t="str">
        <f>A360&amp;VLOOKUP(E360&amp;F360,'Scheme master'!H:M,6,0)</f>
        <v>LLIQDFRDD</v>
      </c>
      <c r="C360" s="83">
        <f t="shared" si="10"/>
        <v>7.7708020000000003E-2</v>
      </c>
      <c r="D360" s="83">
        <f t="shared" si="11"/>
        <v>7.7708020000000003E-2</v>
      </c>
      <c r="E360" s="53" t="s">
        <v>612</v>
      </c>
      <c r="F360" s="53" t="s">
        <v>606</v>
      </c>
      <c r="G360" s="53" t="s">
        <v>507</v>
      </c>
      <c r="H360" s="53" t="s">
        <v>1647</v>
      </c>
      <c r="I360" s="54">
        <v>44463</v>
      </c>
      <c r="J360" s="54">
        <v>44463</v>
      </c>
      <c r="K360" s="53">
        <v>7.7708020000000003E-2</v>
      </c>
      <c r="L360" s="53">
        <v>7.7708020000000003E-2</v>
      </c>
      <c r="M360" s="55">
        <v>4584.6509999999998</v>
      </c>
      <c r="N360" s="55">
        <v>0.17199999999999999</v>
      </c>
      <c r="O360" s="55">
        <v>4.9630000000000001</v>
      </c>
      <c r="P360" s="55">
        <v>29.155000000000001</v>
      </c>
      <c r="Q360" s="53">
        <v>356.26</v>
      </c>
      <c r="R360" s="53">
        <v>0.01</v>
      </c>
      <c r="S360" s="56">
        <v>5520.4</v>
      </c>
      <c r="T360" s="56">
        <v>32395.97</v>
      </c>
      <c r="U360" s="56">
        <v>38272.639999999999</v>
      </c>
    </row>
    <row r="361" spans="1:21" x14ac:dyDescent="0.2">
      <c r="A361" s="75" t="str">
        <f>INDEX('Scheme master'!D:D,MATCH(E361&amp;F361,'Scheme master'!H:H,0),0)</f>
        <v>LLIQDF</v>
      </c>
      <c r="B361" s="75" t="str">
        <f>A361&amp;VLOOKUP(E361&amp;F361,'Scheme master'!H:M,6,0)</f>
        <v>LLIQDFRDD</v>
      </c>
      <c r="C361" s="83">
        <f t="shared" si="10"/>
        <v>8.5709400000000005E-2</v>
      </c>
      <c r="D361" s="83">
        <f t="shared" si="11"/>
        <v>8.5709400000000005E-2</v>
      </c>
      <c r="E361" s="53" t="s">
        <v>612</v>
      </c>
      <c r="F361" s="53" t="s">
        <v>606</v>
      </c>
      <c r="G361" s="53" t="s">
        <v>507</v>
      </c>
      <c r="H361" s="53" t="s">
        <v>1647</v>
      </c>
      <c r="I361" s="54">
        <v>44464</v>
      </c>
      <c r="J361" s="54">
        <v>44464</v>
      </c>
      <c r="K361" s="53">
        <v>8.5709400000000005E-2</v>
      </c>
      <c r="L361" s="53">
        <v>8.5709400000000005E-2</v>
      </c>
      <c r="M361" s="55">
        <v>4584.6509999999998</v>
      </c>
      <c r="N361" s="55">
        <v>0.17199999999999999</v>
      </c>
      <c r="O361" s="55">
        <v>5.4859999999999998</v>
      </c>
      <c r="P361" s="55">
        <v>32.161000000000001</v>
      </c>
      <c r="Q361" s="53">
        <v>392.97</v>
      </c>
      <c r="R361" s="53">
        <v>0.01</v>
      </c>
      <c r="S361" s="56">
        <v>6090.75</v>
      </c>
      <c r="T361" s="56">
        <v>35735.300000000003</v>
      </c>
      <c r="U361" s="56">
        <v>42219.03</v>
      </c>
    </row>
    <row r="362" spans="1:21" x14ac:dyDescent="0.2">
      <c r="A362" s="75" t="str">
        <f>INDEX('Scheme master'!D:D,MATCH(E362&amp;F362,'Scheme master'!H:H,0),0)</f>
        <v>LDSAPF</v>
      </c>
      <c r="B362" s="75" t="str">
        <f>A362&amp;VLOOKUP(E362&amp;F362,'Scheme master'!H:M,6,0)</f>
        <v>LDSAPFRDD</v>
      </c>
      <c r="C362" s="83">
        <f t="shared" si="10"/>
        <v>1.30445E-3</v>
      </c>
      <c r="D362" s="83">
        <f t="shared" si="11"/>
        <v>1.30445E-3</v>
      </c>
      <c r="E362" s="53" t="s">
        <v>616</v>
      </c>
      <c r="F362" s="53" t="s">
        <v>25</v>
      </c>
      <c r="G362" s="53" t="s">
        <v>225</v>
      </c>
      <c r="H362" s="53" t="s">
        <v>1645</v>
      </c>
      <c r="I362" s="54">
        <v>44411</v>
      </c>
      <c r="J362" s="54">
        <v>44411</v>
      </c>
      <c r="K362" s="53">
        <v>1.30445E-3</v>
      </c>
      <c r="L362" s="53">
        <v>1.30445E-3</v>
      </c>
      <c r="M362" s="55"/>
      <c r="N362" s="55"/>
      <c r="O362" s="55">
        <v>2477.1289999999999</v>
      </c>
      <c r="P362" s="55">
        <v>231.30699999999999</v>
      </c>
      <c r="Q362" s="53"/>
      <c r="R362" s="53"/>
      <c r="S362" s="56">
        <v>28747.06</v>
      </c>
      <c r="T362" s="56">
        <v>2676.92</v>
      </c>
      <c r="U362" s="56">
        <v>31423.98</v>
      </c>
    </row>
    <row r="363" spans="1:21" x14ac:dyDescent="0.2">
      <c r="A363" s="75" t="str">
        <f>INDEX('Scheme master'!D:D,MATCH(E363&amp;F363,'Scheme master'!H:H,0),0)</f>
        <v>LLIQDF</v>
      </c>
      <c r="B363" s="75" t="str">
        <f>A363&amp;VLOOKUP(E363&amp;F363,'Scheme master'!H:M,6,0)</f>
        <v>LLIQDFRDD</v>
      </c>
      <c r="C363" s="83">
        <f t="shared" si="10"/>
        <v>8.6999999999999994E-2</v>
      </c>
      <c r="D363" s="83">
        <f t="shared" si="11"/>
        <v>8.6999999999999994E-2</v>
      </c>
      <c r="E363" s="53" t="s">
        <v>612</v>
      </c>
      <c r="F363" s="53" t="s">
        <v>606</v>
      </c>
      <c r="G363" s="53" t="s">
        <v>507</v>
      </c>
      <c r="H363" s="53" t="s">
        <v>1647</v>
      </c>
      <c r="I363" s="54">
        <v>44311</v>
      </c>
      <c r="J363" s="54">
        <v>44311</v>
      </c>
      <c r="K363" s="53">
        <v>8.6999999999999994E-2</v>
      </c>
      <c r="L363" s="53">
        <v>8.6999999999999994E-2</v>
      </c>
      <c r="M363" s="55">
        <v>4603.7939999999999</v>
      </c>
      <c r="N363" s="55">
        <v>0.17199999999999999</v>
      </c>
      <c r="O363" s="55">
        <v>5.6749999999999998</v>
      </c>
      <c r="P363" s="55">
        <v>15.776999999999999</v>
      </c>
      <c r="Q363" s="53">
        <v>400.55</v>
      </c>
      <c r="R363" s="53">
        <v>0.01</v>
      </c>
      <c r="S363" s="56">
        <v>6308.07</v>
      </c>
      <c r="T363" s="56">
        <v>17527.18</v>
      </c>
      <c r="U363" s="56">
        <v>24235.81</v>
      </c>
    </row>
    <row r="364" spans="1:21" x14ac:dyDescent="0.2">
      <c r="A364" s="75" t="str">
        <f>INDEX('Scheme master'!D:D,MATCH(E364&amp;F364,'Scheme master'!H:H,0),0)</f>
        <v>LDUSTF</v>
      </c>
      <c r="B364" s="75" t="str">
        <f>A364&amp;VLOOKUP(E364&amp;F364,'Scheme master'!H:M,6,0)</f>
        <v>LDUSTFRDD</v>
      </c>
      <c r="C364" s="83">
        <f t="shared" si="10"/>
        <v>9.1631539999999997E-2</v>
      </c>
      <c r="D364" s="83">
        <f t="shared" si="11"/>
        <v>9.1631539999999997E-2</v>
      </c>
      <c r="E364" s="53" t="s">
        <v>1016</v>
      </c>
      <c r="F364" s="53" t="s">
        <v>25</v>
      </c>
      <c r="G364" s="53" t="s">
        <v>997</v>
      </c>
      <c r="H364" s="53" t="s">
        <v>1645</v>
      </c>
      <c r="I364" s="54">
        <v>44426</v>
      </c>
      <c r="J364" s="54">
        <v>44426</v>
      </c>
      <c r="K364" s="53">
        <v>9.1631539999999997E-2</v>
      </c>
      <c r="L364" s="53">
        <v>9.1631539999999997E-2</v>
      </c>
      <c r="M364" s="55"/>
      <c r="N364" s="55"/>
      <c r="O364" s="55">
        <v>0.81799999999999995</v>
      </c>
      <c r="P364" s="55"/>
      <c r="Q364" s="53"/>
      <c r="R364" s="53"/>
      <c r="S364" s="56">
        <v>913.23</v>
      </c>
      <c r="T364" s="56"/>
      <c r="U364" s="56">
        <v>913.23</v>
      </c>
    </row>
    <row r="365" spans="1:21" x14ac:dyDescent="0.2">
      <c r="A365" s="75" t="str">
        <f>INDEX('Scheme master'!D:D,MATCH(E365&amp;F365,'Scheme master'!H:H,0),0)</f>
        <v>LLIQDF</v>
      </c>
      <c r="B365" s="75" t="str">
        <f>A365&amp;VLOOKUP(E365&amp;F365,'Scheme master'!H:M,6,0)</f>
        <v>LLIQDFDDD</v>
      </c>
      <c r="C365" s="83">
        <f t="shared" si="10"/>
        <v>9.3200000000000005E-2</v>
      </c>
      <c r="D365" s="83">
        <f t="shared" si="11"/>
        <v>9.3200000000000005E-2</v>
      </c>
      <c r="E365" s="53" t="s">
        <v>612</v>
      </c>
      <c r="F365" s="53" t="s">
        <v>605</v>
      </c>
      <c r="G365" s="53" t="s">
        <v>507</v>
      </c>
      <c r="H365" s="53" t="s">
        <v>1642</v>
      </c>
      <c r="I365" s="54">
        <v>44336</v>
      </c>
      <c r="J365" s="54">
        <v>44336</v>
      </c>
      <c r="K365" s="53">
        <v>9.3200000000000005E-2</v>
      </c>
      <c r="L365" s="53">
        <v>9.3200000000000005E-2</v>
      </c>
      <c r="M365" s="55">
        <v>27.856999999999999</v>
      </c>
      <c r="N365" s="55"/>
      <c r="O365" s="55">
        <v>6.59</v>
      </c>
      <c r="P365" s="55">
        <v>36.195</v>
      </c>
      <c r="Q365" s="53">
        <v>2.6</v>
      </c>
      <c r="R365" s="53"/>
      <c r="S365" s="56">
        <v>7413.39</v>
      </c>
      <c r="T365" s="56">
        <v>40741.620000000003</v>
      </c>
      <c r="U365" s="56">
        <v>48157.61</v>
      </c>
    </row>
    <row r="366" spans="1:21" x14ac:dyDescent="0.2">
      <c r="A366" s="75" t="str">
        <f>INDEX('Scheme master'!D:D,MATCH(E366&amp;F366,'Scheme master'!H:H,0),0)</f>
        <v>LLIQDF</v>
      </c>
      <c r="B366" s="75" t="str">
        <f>A366&amp;VLOOKUP(E366&amp;F366,'Scheme master'!H:M,6,0)</f>
        <v>LLIQDFRDD</v>
      </c>
      <c r="C366" s="83">
        <f t="shared" si="10"/>
        <v>6.3167580000000001E-2</v>
      </c>
      <c r="D366" s="83">
        <f t="shared" si="11"/>
        <v>6.3167580000000001E-2</v>
      </c>
      <c r="E366" s="53" t="s">
        <v>612</v>
      </c>
      <c r="F366" s="53" t="s">
        <v>606</v>
      </c>
      <c r="G366" s="53" t="s">
        <v>507</v>
      </c>
      <c r="H366" s="53" t="s">
        <v>1647</v>
      </c>
      <c r="I366" s="54">
        <v>44379</v>
      </c>
      <c r="J366" s="54">
        <v>44379</v>
      </c>
      <c r="K366" s="53">
        <v>6.3167580000000001E-2</v>
      </c>
      <c r="L366" s="53">
        <v>6.3167580000000001E-2</v>
      </c>
      <c r="M366" s="55">
        <v>4609.7780000000002</v>
      </c>
      <c r="N366" s="55">
        <v>0.17199999999999999</v>
      </c>
      <c r="O366" s="55">
        <v>4.0659999999999998</v>
      </c>
      <c r="P366" s="55">
        <v>21.567</v>
      </c>
      <c r="Q366" s="53">
        <v>291.20999999999998</v>
      </c>
      <c r="R366" s="53">
        <v>0.01</v>
      </c>
      <c r="S366" s="56">
        <v>4529.24</v>
      </c>
      <c r="T366" s="56">
        <v>23960.94</v>
      </c>
      <c r="U366" s="56">
        <v>28781.4</v>
      </c>
    </row>
    <row r="367" spans="1:21" x14ac:dyDescent="0.2">
      <c r="A367" s="75" t="str">
        <f>INDEX('Scheme master'!D:D,MATCH(E367&amp;F367,'Scheme master'!H:H,0),0)</f>
        <v>LLIQDF</v>
      </c>
      <c r="B367" s="75" t="str">
        <f>A367&amp;VLOOKUP(E367&amp;F367,'Scheme master'!H:M,6,0)</f>
        <v>LLIQDFRDD</v>
      </c>
      <c r="C367" s="83">
        <f t="shared" si="10"/>
        <v>8.7160009999999996E-2</v>
      </c>
      <c r="D367" s="83">
        <f t="shared" si="11"/>
        <v>8.7160009999999996E-2</v>
      </c>
      <c r="E367" s="53" t="s">
        <v>612</v>
      </c>
      <c r="F367" s="53" t="s">
        <v>606</v>
      </c>
      <c r="G367" s="53" t="s">
        <v>507</v>
      </c>
      <c r="H367" s="53" t="s">
        <v>1647</v>
      </c>
      <c r="I367" s="54">
        <v>44422</v>
      </c>
      <c r="J367" s="54">
        <v>44422</v>
      </c>
      <c r="K367" s="53">
        <v>8.7160009999999996E-2</v>
      </c>
      <c r="L367" s="53">
        <v>8.7160009999999996E-2</v>
      </c>
      <c r="M367" s="55">
        <v>4598.6030000000001</v>
      </c>
      <c r="N367" s="55">
        <v>0.17199999999999999</v>
      </c>
      <c r="O367" s="55">
        <v>5.4669999999999996</v>
      </c>
      <c r="P367" s="55">
        <v>22.018999999999998</v>
      </c>
      <c r="Q367" s="53">
        <v>400.84</v>
      </c>
      <c r="R367" s="53">
        <v>0.01</v>
      </c>
      <c r="S367" s="56">
        <v>6085.08</v>
      </c>
      <c r="T367" s="56">
        <v>24464.400000000001</v>
      </c>
      <c r="U367" s="56">
        <v>30950.33</v>
      </c>
    </row>
    <row r="368" spans="1:21" x14ac:dyDescent="0.2">
      <c r="A368" s="75" t="str">
        <f>INDEX('Scheme master'!D:D,MATCH(E368&amp;F368,'Scheme master'!H:H,0),0)</f>
        <v>LDUSTF</v>
      </c>
      <c r="B368" s="75" t="str">
        <f>A368&amp;VLOOKUP(E368&amp;F368,'Scheme master'!H:M,6,0)</f>
        <v>LDUSTFRDD</v>
      </c>
      <c r="C368" s="83">
        <f t="shared" si="10"/>
        <v>1.2</v>
      </c>
      <c r="D368" s="83">
        <f t="shared" si="11"/>
        <v>1.2</v>
      </c>
      <c r="E368" s="53" t="s">
        <v>1016</v>
      </c>
      <c r="F368" s="53" t="s">
        <v>25</v>
      </c>
      <c r="G368" s="53" t="s">
        <v>997</v>
      </c>
      <c r="H368" s="53" t="s">
        <v>1645</v>
      </c>
      <c r="I368" s="54">
        <v>44315</v>
      </c>
      <c r="J368" s="54">
        <v>44315</v>
      </c>
      <c r="K368" s="53">
        <v>1.2</v>
      </c>
      <c r="L368" s="53">
        <v>1.2</v>
      </c>
      <c r="M368" s="55"/>
      <c r="N368" s="55"/>
      <c r="O368" s="55">
        <v>2.4E-2</v>
      </c>
      <c r="P368" s="55"/>
      <c r="Q368" s="53"/>
      <c r="R368" s="53"/>
      <c r="S368" s="56">
        <v>25.08</v>
      </c>
      <c r="T368" s="56"/>
      <c r="U368" s="56">
        <v>25.08</v>
      </c>
    </row>
    <row r="369" spans="1:21" x14ac:dyDescent="0.2">
      <c r="A369" s="75" t="str">
        <f>INDEX('Scheme master'!D:D,MATCH(E369&amp;F369,'Scheme master'!H:H,0),0)</f>
        <v>LLIQDF</v>
      </c>
      <c r="B369" s="75" t="str">
        <f>A369&amp;VLOOKUP(E369&amp;F369,'Scheme master'!H:M,6,0)</f>
        <v>LLIQDFDDD</v>
      </c>
      <c r="C369" s="83">
        <f t="shared" si="10"/>
        <v>9.5463839999999994E-2</v>
      </c>
      <c r="D369" s="83">
        <f t="shared" si="11"/>
        <v>9.5463839999999994E-2</v>
      </c>
      <c r="E369" s="53" t="s">
        <v>612</v>
      </c>
      <c r="F369" s="53" t="s">
        <v>605</v>
      </c>
      <c r="G369" s="53" t="s">
        <v>507</v>
      </c>
      <c r="H369" s="53" t="s">
        <v>1642</v>
      </c>
      <c r="I369" s="54">
        <v>44447</v>
      </c>
      <c r="J369" s="54">
        <v>44447</v>
      </c>
      <c r="K369" s="53">
        <v>9.5463839999999994E-2</v>
      </c>
      <c r="L369" s="53">
        <v>9.5463839999999994E-2</v>
      </c>
      <c r="M369" s="55">
        <v>21.617000000000001</v>
      </c>
      <c r="N369" s="55"/>
      <c r="O369" s="55">
        <v>5.6150000000000002</v>
      </c>
      <c r="P369" s="55">
        <v>39.436999999999998</v>
      </c>
      <c r="Q369" s="53">
        <v>2.06</v>
      </c>
      <c r="R369" s="53"/>
      <c r="S369" s="56">
        <v>6308.42</v>
      </c>
      <c r="T369" s="56">
        <v>44415.65</v>
      </c>
      <c r="U369" s="56">
        <v>50726.13</v>
      </c>
    </row>
    <row r="370" spans="1:21" x14ac:dyDescent="0.2">
      <c r="A370" s="75" t="str">
        <f>INDEX('Scheme master'!D:D,MATCH(E370&amp;F370,'Scheme master'!H:H,0),0)</f>
        <v>LLIQDF</v>
      </c>
      <c r="B370" s="75" t="str">
        <f>A370&amp;VLOOKUP(E370&amp;F370,'Scheme master'!H:M,6,0)</f>
        <v>LLIQDFRDD</v>
      </c>
      <c r="C370" s="83">
        <f t="shared" si="10"/>
        <v>8.1000000000000003E-2</v>
      </c>
      <c r="D370" s="83">
        <f t="shared" si="11"/>
        <v>8.1000000000000003E-2</v>
      </c>
      <c r="E370" s="53" t="s">
        <v>612</v>
      </c>
      <c r="F370" s="53" t="s">
        <v>606</v>
      </c>
      <c r="G370" s="53" t="s">
        <v>507</v>
      </c>
      <c r="H370" s="53" t="s">
        <v>1647</v>
      </c>
      <c r="I370" s="54">
        <v>44310</v>
      </c>
      <c r="J370" s="54">
        <v>44310</v>
      </c>
      <c r="K370" s="53">
        <v>8.1000000000000003E-2</v>
      </c>
      <c r="L370" s="53">
        <v>8.1000000000000003E-2</v>
      </c>
      <c r="M370" s="55">
        <v>4603.7939999999999</v>
      </c>
      <c r="N370" s="55">
        <v>0.17199999999999999</v>
      </c>
      <c r="O370" s="55">
        <v>5.2759999999999998</v>
      </c>
      <c r="P370" s="55">
        <v>14.688000000000001</v>
      </c>
      <c r="Q370" s="53">
        <v>372.92</v>
      </c>
      <c r="R370" s="53">
        <v>0.01</v>
      </c>
      <c r="S370" s="56">
        <v>5871.6</v>
      </c>
      <c r="T370" s="56">
        <v>16317.25</v>
      </c>
      <c r="U370" s="56">
        <v>22561.78</v>
      </c>
    </row>
    <row r="371" spans="1:21" x14ac:dyDescent="0.2">
      <c r="A371" s="75" t="str">
        <f>INDEX('Scheme master'!D:D,MATCH(E371&amp;F371,'Scheme master'!H:H,0),0)</f>
        <v>LDSAPF</v>
      </c>
      <c r="B371" s="75" t="str">
        <f>A371&amp;VLOOKUP(E371&amp;F371,'Scheme master'!H:M,6,0)</f>
        <v>LDSAPFRDD</v>
      </c>
      <c r="C371" s="83">
        <f t="shared" si="10"/>
        <v>3.3999999999999998E-3</v>
      </c>
      <c r="D371" s="83">
        <f t="shared" si="11"/>
        <v>3.3999999999999998E-3</v>
      </c>
      <c r="E371" s="53" t="s">
        <v>616</v>
      </c>
      <c r="F371" s="53" t="s">
        <v>25</v>
      </c>
      <c r="G371" s="53" t="s">
        <v>225</v>
      </c>
      <c r="H371" s="53" t="s">
        <v>1645</v>
      </c>
      <c r="I371" s="54">
        <v>44298</v>
      </c>
      <c r="J371" s="54">
        <v>44298</v>
      </c>
      <c r="K371" s="53">
        <v>3.3999999999999998E-3</v>
      </c>
      <c r="L371" s="53">
        <v>3.3999999999999998E-3</v>
      </c>
      <c r="M371" s="55">
        <v>89759.502999999997</v>
      </c>
      <c r="N371" s="55"/>
      <c r="O371" s="55">
        <v>6481.6260000000002</v>
      </c>
      <c r="P371" s="55">
        <v>600.375</v>
      </c>
      <c r="Q371" s="53">
        <v>305.18</v>
      </c>
      <c r="R371" s="53"/>
      <c r="S371" s="56">
        <v>74387.929999999993</v>
      </c>
      <c r="T371" s="56">
        <v>6895.31</v>
      </c>
      <c r="U371" s="56">
        <v>81588.42</v>
      </c>
    </row>
    <row r="372" spans="1:21" x14ac:dyDescent="0.2">
      <c r="A372" s="75" t="str">
        <f>INDEX('Scheme master'!D:D,MATCH(E372&amp;F372,'Scheme master'!H:H,0),0)</f>
        <v>LDONTF</v>
      </c>
      <c r="B372" s="75" t="str">
        <f>A372&amp;VLOOKUP(E372&amp;F372,'Scheme master'!H:M,6,0)</f>
        <v>LDONTFDDD</v>
      </c>
      <c r="C372" s="83">
        <f t="shared" si="10"/>
        <v>0.51200000000000001</v>
      </c>
      <c r="D372" s="83">
        <f t="shared" si="11"/>
        <v>0.51200000000000001</v>
      </c>
      <c r="E372" s="53" t="s">
        <v>1015</v>
      </c>
      <c r="F372" s="53" t="s">
        <v>605</v>
      </c>
      <c r="G372" s="53" t="s">
        <v>996</v>
      </c>
      <c r="H372" s="53" t="s">
        <v>1643</v>
      </c>
      <c r="I372" s="54">
        <v>44312</v>
      </c>
      <c r="J372" s="54">
        <v>44312</v>
      </c>
      <c r="K372" s="53">
        <v>0.51200000000000001</v>
      </c>
      <c r="L372" s="53">
        <v>0.51200000000000001</v>
      </c>
      <c r="M372" s="55"/>
      <c r="N372" s="55"/>
      <c r="O372" s="55">
        <v>1.2E-2</v>
      </c>
      <c r="P372" s="55"/>
      <c r="Q372" s="53"/>
      <c r="R372" s="53"/>
      <c r="S372" s="56">
        <v>12.52</v>
      </c>
      <c r="T372" s="56"/>
      <c r="U372" s="56">
        <v>12.52</v>
      </c>
    </row>
    <row r="373" spans="1:21" x14ac:dyDescent="0.2">
      <c r="A373" s="75" t="str">
        <f>INDEX('Scheme master'!D:D,MATCH(E373&amp;F373,'Scheme master'!H:H,0),0)</f>
        <v>LLIQDF</v>
      </c>
      <c r="B373" s="75" t="str">
        <f>A373&amp;VLOOKUP(E373&amp;F373,'Scheme master'!H:M,6,0)</f>
        <v>LLIQDFDDD</v>
      </c>
      <c r="C373" s="83">
        <f t="shared" si="10"/>
        <v>0.11799999999999999</v>
      </c>
      <c r="D373" s="83">
        <f t="shared" si="11"/>
        <v>0.11799999999999999</v>
      </c>
      <c r="E373" s="53" t="s">
        <v>612</v>
      </c>
      <c r="F373" s="53" t="s">
        <v>605</v>
      </c>
      <c r="G373" s="53" t="s">
        <v>507</v>
      </c>
      <c r="H373" s="53" t="s">
        <v>1642</v>
      </c>
      <c r="I373" s="54">
        <v>44335</v>
      </c>
      <c r="J373" s="54">
        <v>44335</v>
      </c>
      <c r="K373" s="53">
        <v>0.11799999999999999</v>
      </c>
      <c r="L373" s="53">
        <v>0.11799999999999999</v>
      </c>
      <c r="M373" s="55">
        <v>8.3130000000000006</v>
      </c>
      <c r="N373" s="55"/>
      <c r="O373" s="55">
        <v>8.3510000000000009</v>
      </c>
      <c r="P373" s="55">
        <v>45.819000000000003</v>
      </c>
      <c r="Q373" s="53">
        <v>0.98</v>
      </c>
      <c r="R373" s="53"/>
      <c r="S373" s="56">
        <v>9390.26</v>
      </c>
      <c r="T373" s="56">
        <v>51577.31</v>
      </c>
      <c r="U373" s="56">
        <v>60968.55</v>
      </c>
    </row>
    <row r="374" spans="1:21" x14ac:dyDescent="0.2">
      <c r="A374" s="75" t="str">
        <f>INDEX('Scheme master'!D:D,MATCH(E374&amp;F374,'Scheme master'!H:H,0),0)</f>
        <v>LDINPF</v>
      </c>
      <c r="B374" s="75" t="str">
        <f>A374&amp;VLOOKUP(E374&amp;F374,'Scheme master'!H:M,6,0)</f>
        <v>LDINPFRDW</v>
      </c>
      <c r="C374" s="83">
        <f t="shared" si="10"/>
        <v>0.36443999999999999</v>
      </c>
      <c r="D374" s="83">
        <f t="shared" si="11"/>
        <v>0.36443999999999999</v>
      </c>
      <c r="E374" s="53" t="s">
        <v>613</v>
      </c>
      <c r="F374" s="53" t="s">
        <v>40</v>
      </c>
      <c r="G374" s="53" t="s">
        <v>614</v>
      </c>
      <c r="H374" s="53" t="s">
        <v>1644</v>
      </c>
      <c r="I374" s="54">
        <v>44292</v>
      </c>
      <c r="J374" s="54">
        <v>44292</v>
      </c>
      <c r="K374" s="53">
        <v>0.36443999999999999</v>
      </c>
      <c r="L374" s="53">
        <v>0.36443999999999999</v>
      </c>
      <c r="M374" s="55">
        <v>95800.839000000007</v>
      </c>
      <c r="N374" s="55"/>
      <c r="O374" s="55">
        <v>33245.154999999999</v>
      </c>
      <c r="P374" s="55">
        <v>9271.3150000000005</v>
      </c>
      <c r="Q374" s="53">
        <v>34913.660000000003</v>
      </c>
      <c r="R374" s="53"/>
      <c r="S374" s="56">
        <v>381692.25</v>
      </c>
      <c r="T374" s="56">
        <v>103626.55</v>
      </c>
      <c r="U374" s="56">
        <v>520232.46</v>
      </c>
    </row>
    <row r="375" spans="1:21" x14ac:dyDescent="0.2">
      <c r="A375" s="75" t="str">
        <f>INDEX('Scheme master'!D:D,MATCH(E375&amp;F375,'Scheme master'!H:H,0),0)</f>
        <v>LDSAPF</v>
      </c>
      <c r="B375" s="75" t="str">
        <f>A375&amp;VLOOKUP(E375&amp;F375,'Scheme master'!H:M,6,0)</f>
        <v>LDSAPFRDD</v>
      </c>
      <c r="C375" s="83">
        <f t="shared" si="10"/>
        <v>3.1412200000000001E-3</v>
      </c>
      <c r="D375" s="83">
        <f t="shared" si="11"/>
        <v>3.1412200000000001E-3</v>
      </c>
      <c r="E375" s="53" t="s">
        <v>616</v>
      </c>
      <c r="F375" s="53" t="s">
        <v>25</v>
      </c>
      <c r="G375" s="53" t="s">
        <v>225</v>
      </c>
      <c r="H375" s="53" t="s">
        <v>1645</v>
      </c>
      <c r="I375" s="54">
        <v>44410</v>
      </c>
      <c r="J375" s="54">
        <v>44410</v>
      </c>
      <c r="K375" s="53">
        <v>3.1412200000000001E-3</v>
      </c>
      <c r="L375" s="53">
        <v>3.1412200000000001E-3</v>
      </c>
      <c r="M375" s="55">
        <v>98003.804999999993</v>
      </c>
      <c r="N375" s="55"/>
      <c r="O375" s="55">
        <v>5934.5550000000003</v>
      </c>
      <c r="P375" s="55">
        <v>556.69600000000003</v>
      </c>
      <c r="Q375" s="53">
        <v>307.85000000000002</v>
      </c>
      <c r="R375" s="53"/>
      <c r="S375" s="56">
        <v>68900.210000000006</v>
      </c>
      <c r="T375" s="56">
        <v>6442.96</v>
      </c>
      <c r="U375" s="56">
        <v>75651.02</v>
      </c>
    </row>
    <row r="376" spans="1:21" x14ac:dyDescent="0.2">
      <c r="A376" s="75" t="str">
        <f>INDEX('Scheme master'!D:D,MATCH(E376&amp;F376,'Scheme master'!H:H,0),0)</f>
        <v>LLIQDF</v>
      </c>
      <c r="B376" s="75" t="str">
        <f>A376&amp;VLOOKUP(E376&amp;F376,'Scheme master'!H:M,6,0)</f>
        <v>LLIQDFRDD</v>
      </c>
      <c r="C376" s="83">
        <f t="shared" si="10"/>
        <v>8.3852280000000001E-2</v>
      </c>
      <c r="D376" s="83">
        <f t="shared" si="11"/>
        <v>8.3852280000000001E-2</v>
      </c>
      <c r="E376" s="53" t="s">
        <v>612</v>
      </c>
      <c r="F376" s="53" t="s">
        <v>606</v>
      </c>
      <c r="G376" s="53" t="s">
        <v>507</v>
      </c>
      <c r="H376" s="53" t="s">
        <v>1647</v>
      </c>
      <c r="I376" s="54">
        <v>44449</v>
      </c>
      <c r="J376" s="54">
        <v>44449</v>
      </c>
      <c r="K376" s="53">
        <v>8.3852280000000001E-2</v>
      </c>
      <c r="L376" s="53">
        <v>8.3852280000000001E-2</v>
      </c>
      <c r="M376" s="55">
        <v>4644.5309999999999</v>
      </c>
      <c r="N376" s="55">
        <v>0.17199999999999999</v>
      </c>
      <c r="O376" s="55">
        <v>5.3470000000000004</v>
      </c>
      <c r="P376" s="55">
        <v>30.675000000000001</v>
      </c>
      <c r="Q376" s="53">
        <v>389.46</v>
      </c>
      <c r="R376" s="53">
        <v>0.01</v>
      </c>
      <c r="S376" s="56">
        <v>5942.42</v>
      </c>
      <c r="T376" s="56">
        <v>34084.68</v>
      </c>
      <c r="U376" s="56">
        <v>40416.57</v>
      </c>
    </row>
    <row r="377" spans="1:21" x14ac:dyDescent="0.2">
      <c r="A377" s="75" t="str">
        <f>INDEX('Scheme master'!D:D,MATCH(E377&amp;F377,'Scheme master'!H:H,0),0)</f>
        <v>LDUSTF</v>
      </c>
      <c r="B377" s="75" t="str">
        <f>A377&amp;VLOOKUP(E377&amp;F377,'Scheme master'!H:M,6,0)</f>
        <v>LDUSTFRDD</v>
      </c>
      <c r="C377" s="83">
        <f t="shared" si="10"/>
        <v>0.92</v>
      </c>
      <c r="D377" s="83">
        <f t="shared" si="11"/>
        <v>0.92</v>
      </c>
      <c r="E377" s="53" t="s">
        <v>1016</v>
      </c>
      <c r="F377" s="53" t="s">
        <v>25</v>
      </c>
      <c r="G377" s="53" t="s">
        <v>997</v>
      </c>
      <c r="H377" s="53" t="s">
        <v>1645</v>
      </c>
      <c r="I377" s="54">
        <v>44343</v>
      </c>
      <c r="J377" s="54">
        <v>44343</v>
      </c>
      <c r="K377" s="53">
        <v>0.92</v>
      </c>
      <c r="L377" s="53">
        <v>0.92</v>
      </c>
      <c r="M377" s="55"/>
      <c r="N377" s="55"/>
      <c r="O377" s="55">
        <v>0.02</v>
      </c>
      <c r="P377" s="55"/>
      <c r="Q377" s="53"/>
      <c r="R377" s="53"/>
      <c r="S377" s="56">
        <v>19.350000000000001</v>
      </c>
      <c r="T377" s="56"/>
      <c r="U377" s="56">
        <v>19.350000000000001</v>
      </c>
    </row>
    <row r="378" spans="1:21" x14ac:dyDescent="0.2">
      <c r="A378" s="75" t="str">
        <f>INDEX('Scheme master'!D:D,MATCH(E378&amp;F378,'Scheme master'!H:H,0),0)</f>
        <v>LDSAPF</v>
      </c>
      <c r="B378" s="75" t="str">
        <f>A378&amp;VLOOKUP(E378&amp;F378,'Scheme master'!H:M,6,0)</f>
        <v>LDSAPFRDD</v>
      </c>
      <c r="C378" s="83">
        <f t="shared" si="10"/>
        <v>3.4039000000000001E-3</v>
      </c>
      <c r="D378" s="83">
        <f t="shared" si="11"/>
        <v>3.4039000000000001E-3</v>
      </c>
      <c r="E378" s="53" t="s">
        <v>616</v>
      </c>
      <c r="F378" s="53" t="s">
        <v>25</v>
      </c>
      <c r="G378" s="53" t="s">
        <v>225</v>
      </c>
      <c r="H378" s="53" t="s">
        <v>1645</v>
      </c>
      <c r="I378" s="54">
        <v>44396</v>
      </c>
      <c r="J378" s="54">
        <v>44396</v>
      </c>
      <c r="K378" s="53">
        <v>3.4039000000000001E-3</v>
      </c>
      <c r="L378" s="53">
        <v>3.4039000000000001E-3</v>
      </c>
      <c r="M378" s="55">
        <v>97930.856</v>
      </c>
      <c r="N378" s="55"/>
      <c r="O378" s="55">
        <v>6451.241</v>
      </c>
      <c r="P378" s="55">
        <v>602.39700000000005</v>
      </c>
      <c r="Q378" s="53">
        <v>333.35</v>
      </c>
      <c r="R378" s="53"/>
      <c r="S378" s="56">
        <v>74866.91</v>
      </c>
      <c r="T378" s="56">
        <v>6972.31</v>
      </c>
      <c r="U378" s="56">
        <v>82172.570000000007</v>
      </c>
    </row>
    <row r="379" spans="1:21" x14ac:dyDescent="0.2">
      <c r="A379" s="75" t="str">
        <f>INDEX('Scheme master'!D:D,MATCH(E379&amp;F379,'Scheme master'!H:H,0),0)</f>
        <v>LDINPF</v>
      </c>
      <c r="B379" s="75" t="str">
        <f>A379&amp;VLOOKUP(E379&amp;F379,'Scheme master'!H:M,6,0)</f>
        <v>LDINPFRDW</v>
      </c>
      <c r="C379" s="83">
        <f t="shared" si="10"/>
        <v>1.04E-2</v>
      </c>
      <c r="D379" s="83">
        <f t="shared" si="11"/>
        <v>1.04E-2</v>
      </c>
      <c r="E379" s="53" t="s">
        <v>613</v>
      </c>
      <c r="F379" s="53" t="s">
        <v>40</v>
      </c>
      <c r="G379" s="53" t="s">
        <v>614</v>
      </c>
      <c r="H379" s="53" t="s">
        <v>1644</v>
      </c>
      <c r="I379" s="54">
        <v>44334</v>
      </c>
      <c r="J379" s="54">
        <v>44334</v>
      </c>
      <c r="K379" s="53">
        <v>1.04E-2</v>
      </c>
      <c r="L379" s="53">
        <v>1.04E-2</v>
      </c>
      <c r="M379" s="55">
        <v>95800.839000000007</v>
      </c>
      <c r="N379" s="55"/>
      <c r="O379" s="55">
        <v>986.87099999999998</v>
      </c>
      <c r="P379" s="55">
        <v>274.59399999999999</v>
      </c>
      <c r="Q379" s="53">
        <v>996.33</v>
      </c>
      <c r="R379" s="53"/>
      <c r="S379" s="56">
        <v>11302.76</v>
      </c>
      <c r="T379" s="56">
        <v>3067.03</v>
      </c>
      <c r="U379" s="56">
        <v>15366.12</v>
      </c>
    </row>
    <row r="380" spans="1:21" x14ac:dyDescent="0.2">
      <c r="A380" s="75" t="str">
        <f>INDEX('Scheme master'!D:D,MATCH(E380&amp;F380,'Scheme master'!H:H,0),0)</f>
        <v>LLIQDF</v>
      </c>
      <c r="B380" s="75" t="str">
        <f>A380&amp;VLOOKUP(E380&amp;F380,'Scheme master'!H:M,6,0)</f>
        <v>LLIQDFDDD</v>
      </c>
      <c r="C380" s="83">
        <f t="shared" si="10"/>
        <v>3.1082809999999999E-2</v>
      </c>
      <c r="D380" s="83">
        <f t="shared" si="11"/>
        <v>3.1082809999999999E-2</v>
      </c>
      <c r="E380" s="53" t="s">
        <v>612</v>
      </c>
      <c r="F380" s="53" t="s">
        <v>605</v>
      </c>
      <c r="G380" s="53" t="s">
        <v>507</v>
      </c>
      <c r="H380" s="53" t="s">
        <v>1642</v>
      </c>
      <c r="I380" s="54">
        <v>44419</v>
      </c>
      <c r="J380" s="54">
        <v>44419</v>
      </c>
      <c r="K380" s="53">
        <v>3.1082809999999999E-2</v>
      </c>
      <c r="L380" s="53">
        <v>3.1082809999999999E-2</v>
      </c>
      <c r="M380" s="55">
        <v>81.049000000000007</v>
      </c>
      <c r="N380" s="55"/>
      <c r="O380" s="55">
        <v>1.8149999999999999</v>
      </c>
      <c r="P380" s="55">
        <v>12.712</v>
      </c>
      <c r="Q380" s="53">
        <v>2.52</v>
      </c>
      <c r="R380" s="53"/>
      <c r="S380" s="56">
        <v>2039.86</v>
      </c>
      <c r="T380" s="56">
        <v>14309.06</v>
      </c>
      <c r="U380" s="56">
        <v>16351.44</v>
      </c>
    </row>
    <row r="381" spans="1:21" x14ac:dyDescent="0.2">
      <c r="A381" s="75" t="str">
        <f>INDEX('Scheme master'!D:D,MATCH(E381&amp;F381,'Scheme master'!H:H,0),0)</f>
        <v>LLIQDF</v>
      </c>
      <c r="B381" s="75" t="str">
        <f>A381&amp;VLOOKUP(E381&amp;F381,'Scheme master'!H:M,6,0)</f>
        <v>LLIQDFRDD</v>
      </c>
      <c r="C381" s="83">
        <f t="shared" si="10"/>
        <v>8.8986830000000003E-2</v>
      </c>
      <c r="D381" s="83">
        <f t="shared" si="11"/>
        <v>8.8986830000000003E-2</v>
      </c>
      <c r="E381" s="53" t="s">
        <v>612</v>
      </c>
      <c r="F381" s="53" t="s">
        <v>606</v>
      </c>
      <c r="G381" s="53" t="s">
        <v>507</v>
      </c>
      <c r="H381" s="53" t="s">
        <v>1647</v>
      </c>
      <c r="I381" s="54">
        <v>44394</v>
      </c>
      <c r="J381" s="54">
        <v>44394</v>
      </c>
      <c r="K381" s="53">
        <v>8.8986830000000003E-2</v>
      </c>
      <c r="L381" s="53">
        <v>8.8986830000000003E-2</v>
      </c>
      <c r="M381" s="55">
        <v>4597.4620000000004</v>
      </c>
      <c r="N381" s="55">
        <v>0.17199999999999999</v>
      </c>
      <c r="O381" s="55">
        <v>5.6260000000000003</v>
      </c>
      <c r="P381" s="55">
        <v>34.424999999999997</v>
      </c>
      <c r="Q381" s="53">
        <v>409.12</v>
      </c>
      <c r="R381" s="53">
        <v>0.02</v>
      </c>
      <c r="S381" s="56">
        <v>6259.8</v>
      </c>
      <c r="T381" s="56">
        <v>38249.53</v>
      </c>
      <c r="U381" s="56">
        <v>44918.47</v>
      </c>
    </row>
    <row r="382" spans="1:21" x14ac:dyDescent="0.2">
      <c r="A382" s="75" t="str">
        <f>INDEX('Scheme master'!D:D,MATCH(E382&amp;F382,'Scheme master'!H:H,0),0)</f>
        <v>LDSAPF</v>
      </c>
      <c r="B382" s="75" t="str">
        <f>A382&amp;VLOOKUP(E382&amp;F382,'Scheme master'!H:M,6,0)</f>
        <v>LDSAPFRDD</v>
      </c>
      <c r="C382" s="83">
        <f t="shared" si="10"/>
        <v>3.4864800000000001E-3</v>
      </c>
      <c r="D382" s="83">
        <f t="shared" si="11"/>
        <v>3.4864800000000001E-3</v>
      </c>
      <c r="E382" s="53" t="s">
        <v>616</v>
      </c>
      <c r="F382" s="53" t="s">
        <v>25</v>
      </c>
      <c r="G382" s="53" t="s">
        <v>225</v>
      </c>
      <c r="H382" s="53" t="s">
        <v>1645</v>
      </c>
      <c r="I382" s="54">
        <v>44382</v>
      </c>
      <c r="J382" s="54">
        <v>44382</v>
      </c>
      <c r="K382" s="53">
        <v>3.4864800000000001E-3</v>
      </c>
      <c r="L382" s="53">
        <v>3.4864800000000001E-3</v>
      </c>
      <c r="M382" s="55">
        <v>95933.244999999995</v>
      </c>
      <c r="N382" s="55"/>
      <c r="O382" s="55">
        <v>6592.6369999999997</v>
      </c>
      <c r="P382" s="55">
        <v>616.45899999999995</v>
      </c>
      <c r="Q382" s="53">
        <v>334.47</v>
      </c>
      <c r="R382" s="53"/>
      <c r="S382" s="56">
        <v>76577.48</v>
      </c>
      <c r="T382" s="56">
        <v>7131.29</v>
      </c>
      <c r="U382" s="56">
        <v>84043.24</v>
      </c>
    </row>
    <row r="383" spans="1:21" x14ac:dyDescent="0.2">
      <c r="A383" s="75" t="str">
        <f>INDEX('Scheme master'!D:D,MATCH(E383&amp;F383,'Scheme master'!H:H,0),0)</f>
        <v>LLIQDF</v>
      </c>
      <c r="B383" s="75" t="str">
        <f>A383&amp;VLOOKUP(E383&amp;F383,'Scheme master'!H:M,6,0)</f>
        <v>LLIQDFDDD</v>
      </c>
      <c r="C383" s="83">
        <f t="shared" si="10"/>
        <v>8.7951509999999997E-2</v>
      </c>
      <c r="D383" s="83">
        <f t="shared" si="11"/>
        <v>8.7951509999999997E-2</v>
      </c>
      <c r="E383" s="53" t="s">
        <v>612</v>
      </c>
      <c r="F383" s="53" t="s">
        <v>605</v>
      </c>
      <c r="G383" s="53" t="s">
        <v>507</v>
      </c>
      <c r="H383" s="53" t="s">
        <v>1642</v>
      </c>
      <c r="I383" s="54">
        <v>44460</v>
      </c>
      <c r="J383" s="54">
        <v>44460</v>
      </c>
      <c r="K383" s="53">
        <v>8.7951509999999997E-2</v>
      </c>
      <c r="L383" s="53">
        <v>8.7951509999999997E-2</v>
      </c>
      <c r="M383" s="55">
        <v>33.164000000000001</v>
      </c>
      <c r="N383" s="55"/>
      <c r="O383" s="55">
        <v>5.1050000000000004</v>
      </c>
      <c r="P383" s="55">
        <v>42.341000000000001</v>
      </c>
      <c r="Q383" s="53">
        <v>2.92</v>
      </c>
      <c r="R383" s="53"/>
      <c r="S383" s="56">
        <v>5747.02</v>
      </c>
      <c r="T383" s="56">
        <v>47687.88</v>
      </c>
      <c r="U383" s="56">
        <v>53437.82</v>
      </c>
    </row>
    <row r="384" spans="1:21" x14ac:dyDescent="0.2">
      <c r="A384" s="75" t="str">
        <f>INDEX('Scheme master'!D:D,MATCH(E384&amp;F384,'Scheme master'!H:H,0),0)</f>
        <v>LLIQDF</v>
      </c>
      <c r="B384" s="75" t="str">
        <f>A384&amp;VLOOKUP(E384&amp;F384,'Scheme master'!H:M,6,0)</f>
        <v>LLIQDFDDD</v>
      </c>
      <c r="C384" s="83">
        <f t="shared" si="10"/>
        <v>9.7900000000000001E-2</v>
      </c>
      <c r="D384" s="83">
        <f t="shared" si="11"/>
        <v>9.7900000000000001E-2</v>
      </c>
      <c r="E384" s="53" t="s">
        <v>612</v>
      </c>
      <c r="F384" s="53" t="s">
        <v>605</v>
      </c>
      <c r="G384" s="53" t="s">
        <v>507</v>
      </c>
      <c r="H384" s="53" t="s">
        <v>1642</v>
      </c>
      <c r="I384" s="54">
        <v>44363</v>
      </c>
      <c r="J384" s="54">
        <v>44363</v>
      </c>
      <c r="K384" s="53">
        <v>9.7900000000000001E-2</v>
      </c>
      <c r="L384" s="53">
        <v>9.7900000000000001E-2</v>
      </c>
      <c r="M384" s="55">
        <v>18.510999999999999</v>
      </c>
      <c r="N384" s="55"/>
      <c r="O384" s="55">
        <v>6.9349999999999996</v>
      </c>
      <c r="P384" s="55">
        <v>38.302</v>
      </c>
      <c r="Q384" s="53">
        <v>1.82</v>
      </c>
      <c r="R384" s="53"/>
      <c r="S384" s="56">
        <v>7801.32</v>
      </c>
      <c r="T384" s="56">
        <v>43109.69</v>
      </c>
      <c r="U384" s="56">
        <v>50912.83</v>
      </c>
    </row>
    <row r="385" spans="1:21" x14ac:dyDescent="0.2">
      <c r="A385" s="75" t="str">
        <f>INDEX('Scheme master'!D:D,MATCH(E385&amp;F385,'Scheme master'!H:H,0),0)</f>
        <v>LLIQDF</v>
      </c>
      <c r="B385" s="75" t="str">
        <f>A385&amp;VLOOKUP(E385&amp;F385,'Scheme master'!H:M,6,0)</f>
        <v>LLIQDFRDD</v>
      </c>
      <c r="C385" s="83">
        <f t="shared" si="10"/>
        <v>8.7226999999999999E-2</v>
      </c>
      <c r="D385" s="83">
        <f t="shared" si="11"/>
        <v>8.7226999999999999E-2</v>
      </c>
      <c r="E385" s="53" t="s">
        <v>612</v>
      </c>
      <c r="F385" s="53" t="s">
        <v>606</v>
      </c>
      <c r="G385" s="53" t="s">
        <v>507</v>
      </c>
      <c r="H385" s="53" t="s">
        <v>1647</v>
      </c>
      <c r="I385" s="54">
        <v>44338</v>
      </c>
      <c r="J385" s="54">
        <v>44338</v>
      </c>
      <c r="K385" s="53">
        <v>8.7226999999999999E-2</v>
      </c>
      <c r="L385" s="53">
        <v>8.7226999999999999E-2</v>
      </c>
      <c r="M385" s="55">
        <v>4598.6980000000003</v>
      </c>
      <c r="N385" s="55">
        <v>0.17199999999999999</v>
      </c>
      <c r="O385" s="55">
        <v>5.71</v>
      </c>
      <c r="P385" s="55">
        <v>19.390999999999998</v>
      </c>
      <c r="Q385" s="53">
        <v>401.15</v>
      </c>
      <c r="R385" s="53">
        <v>0.02</v>
      </c>
      <c r="S385" s="56">
        <v>6349.1</v>
      </c>
      <c r="T385" s="56">
        <v>21542.74</v>
      </c>
      <c r="U385" s="56">
        <v>28293.01</v>
      </c>
    </row>
    <row r="386" spans="1:21" x14ac:dyDescent="0.2">
      <c r="A386" s="75" t="str">
        <f>INDEX('Scheme master'!D:D,MATCH(E386&amp;F386,'Scheme master'!H:H,0),0)</f>
        <v>LLIQDF</v>
      </c>
      <c r="B386" s="75" t="str">
        <f>A386&amp;VLOOKUP(E386&amp;F386,'Scheme master'!H:M,6,0)</f>
        <v>LLIQDFRDD</v>
      </c>
      <c r="C386" s="83">
        <f t="shared" si="10"/>
        <v>0.10391183</v>
      </c>
      <c r="D386" s="83">
        <f t="shared" si="11"/>
        <v>0.10391183</v>
      </c>
      <c r="E386" s="53" t="s">
        <v>612</v>
      </c>
      <c r="F386" s="53" t="s">
        <v>606</v>
      </c>
      <c r="G386" s="53" t="s">
        <v>507</v>
      </c>
      <c r="H386" s="53" t="s">
        <v>1647</v>
      </c>
      <c r="I386" s="54">
        <v>44435</v>
      </c>
      <c r="J386" s="54">
        <v>44435</v>
      </c>
      <c r="K386" s="53">
        <v>0.10391183</v>
      </c>
      <c r="L386" s="53">
        <v>0.10391183</v>
      </c>
      <c r="M386" s="55">
        <v>4593.0959999999995</v>
      </c>
      <c r="N386" s="55">
        <v>0.17199999999999999</v>
      </c>
      <c r="O386" s="55">
        <v>6.5270000000000001</v>
      </c>
      <c r="P386" s="55">
        <v>37.514000000000003</v>
      </c>
      <c r="Q386" s="53">
        <v>477.29</v>
      </c>
      <c r="R386" s="53">
        <v>0.02</v>
      </c>
      <c r="S386" s="56">
        <v>7265.46</v>
      </c>
      <c r="T386" s="56">
        <v>41680.300000000003</v>
      </c>
      <c r="U386" s="56">
        <v>49423.07</v>
      </c>
    </row>
    <row r="387" spans="1:21" x14ac:dyDescent="0.2">
      <c r="A387" s="75" t="str">
        <f>INDEX('Scheme master'!D:D,MATCH(E387&amp;F387,'Scheme master'!H:H,0),0)</f>
        <v>LDSAPF</v>
      </c>
      <c r="B387" s="75" t="str">
        <f>A387&amp;VLOOKUP(E387&amp;F387,'Scheme master'!H:M,6,0)</f>
        <v>LDSAPFRDD</v>
      </c>
      <c r="C387" s="83">
        <f t="shared" si="10"/>
        <v>1.4E-3</v>
      </c>
      <c r="D387" s="83">
        <f t="shared" si="11"/>
        <v>1.4E-3</v>
      </c>
      <c r="E387" s="53" t="s">
        <v>616</v>
      </c>
      <c r="F387" s="53" t="s">
        <v>25</v>
      </c>
      <c r="G387" s="53" t="s">
        <v>225</v>
      </c>
      <c r="H387" s="53" t="s">
        <v>1645</v>
      </c>
      <c r="I387" s="54">
        <v>44355</v>
      </c>
      <c r="J387" s="54">
        <v>44355</v>
      </c>
      <c r="K387" s="53">
        <v>1.4E-3</v>
      </c>
      <c r="L387" s="53">
        <v>1.4E-3</v>
      </c>
      <c r="M387" s="55"/>
      <c r="N387" s="55"/>
      <c r="O387" s="55">
        <v>2655.3879999999999</v>
      </c>
      <c r="P387" s="55">
        <v>241.33699999999999</v>
      </c>
      <c r="Q387" s="53"/>
      <c r="R387" s="53"/>
      <c r="S387" s="56">
        <v>30828.46</v>
      </c>
      <c r="T387" s="56">
        <v>2856.13</v>
      </c>
      <c r="U387" s="56">
        <v>33684.589999999997</v>
      </c>
    </row>
    <row r="388" spans="1:21" x14ac:dyDescent="0.2">
      <c r="A388" s="75" t="str">
        <f>INDEX('Scheme master'!D:D,MATCH(E388&amp;F388,'Scheme master'!H:H,0),0)</f>
        <v>LDUSTF</v>
      </c>
      <c r="B388" s="75" t="str">
        <f>A388&amp;VLOOKUP(E388&amp;F388,'Scheme master'!H:M,6,0)</f>
        <v>LDUSTFRDD</v>
      </c>
      <c r="C388" s="83">
        <f t="shared" si="10"/>
        <v>1.17516664</v>
      </c>
      <c r="D388" s="83">
        <f t="shared" si="11"/>
        <v>1.17516664</v>
      </c>
      <c r="E388" s="53" t="s">
        <v>1016</v>
      </c>
      <c r="F388" s="53" t="s">
        <v>25</v>
      </c>
      <c r="G388" s="53" t="s">
        <v>997</v>
      </c>
      <c r="H388" s="53" t="s">
        <v>1645</v>
      </c>
      <c r="I388" s="54">
        <v>44413</v>
      </c>
      <c r="J388" s="54">
        <v>44413</v>
      </c>
      <c r="K388" s="53">
        <v>1.17516664</v>
      </c>
      <c r="L388" s="53">
        <v>1.17516664</v>
      </c>
      <c r="M388" s="55"/>
      <c r="N388" s="55"/>
      <c r="O388" s="55">
        <v>2.4E-2</v>
      </c>
      <c r="P388" s="55"/>
      <c r="Q388" s="53"/>
      <c r="R388" s="53"/>
      <c r="S388" s="56">
        <v>24.93</v>
      </c>
      <c r="T388" s="56"/>
      <c r="U388" s="56">
        <v>24.93</v>
      </c>
    </row>
    <row r="389" spans="1:21" x14ac:dyDescent="0.2">
      <c r="A389" s="75" t="str">
        <f>INDEX('Scheme master'!D:D,MATCH(E389&amp;F389,'Scheme master'!H:H,0),0)</f>
        <v>LLIQDF</v>
      </c>
      <c r="B389" s="75" t="str">
        <f>A389&amp;VLOOKUP(E389&amp;F389,'Scheme master'!H:M,6,0)</f>
        <v>LLIQDFRDD</v>
      </c>
      <c r="C389" s="83">
        <f t="shared" si="10"/>
        <v>8.4962060000000006E-2</v>
      </c>
      <c r="D389" s="83">
        <f t="shared" si="11"/>
        <v>8.4962060000000006E-2</v>
      </c>
      <c r="E389" s="53" t="s">
        <v>612</v>
      </c>
      <c r="F389" s="53" t="s">
        <v>606</v>
      </c>
      <c r="G389" s="53" t="s">
        <v>507</v>
      </c>
      <c r="H389" s="53" t="s">
        <v>1647</v>
      </c>
      <c r="I389" s="54">
        <v>44408</v>
      </c>
      <c r="J389" s="54">
        <v>44408</v>
      </c>
      <c r="K389" s="53">
        <v>8.4962060000000006E-2</v>
      </c>
      <c r="L389" s="53">
        <v>8.4962060000000006E-2</v>
      </c>
      <c r="M389" s="55">
        <v>4604.384</v>
      </c>
      <c r="N389" s="55">
        <v>0.17199999999999999</v>
      </c>
      <c r="O389" s="55">
        <v>5.359</v>
      </c>
      <c r="P389" s="55">
        <v>32.908000000000001</v>
      </c>
      <c r="Q389" s="53">
        <v>391.22</v>
      </c>
      <c r="R389" s="53">
        <v>0.01</v>
      </c>
      <c r="S389" s="56">
        <v>5965.98</v>
      </c>
      <c r="T389" s="56">
        <v>36561.15</v>
      </c>
      <c r="U389" s="56">
        <v>42918.36</v>
      </c>
    </row>
    <row r="390" spans="1:21" x14ac:dyDescent="0.2">
      <c r="A390" s="75" t="str">
        <f>INDEX('Scheme master'!D:D,MATCH(E390&amp;F390,'Scheme master'!H:H,0),0)</f>
        <v>LLIQDF</v>
      </c>
      <c r="B390" s="75" t="str">
        <f>A390&amp;VLOOKUP(E390&amp;F390,'Scheme master'!H:M,6,0)</f>
        <v>LLIQDFRDD</v>
      </c>
      <c r="C390" s="83">
        <f t="shared" si="10"/>
        <v>8.2000000000000003E-2</v>
      </c>
      <c r="D390" s="83">
        <f t="shared" si="11"/>
        <v>8.2000000000000003E-2</v>
      </c>
      <c r="E390" s="53" t="s">
        <v>612</v>
      </c>
      <c r="F390" s="53" t="s">
        <v>606</v>
      </c>
      <c r="G390" s="53" t="s">
        <v>507</v>
      </c>
      <c r="H390" s="53" t="s">
        <v>1647</v>
      </c>
      <c r="I390" s="54">
        <v>44297</v>
      </c>
      <c r="J390" s="54">
        <v>44297</v>
      </c>
      <c r="K390" s="53">
        <v>8.2000000000000003E-2</v>
      </c>
      <c r="L390" s="53">
        <v>8.2000000000000003E-2</v>
      </c>
      <c r="M390" s="55">
        <v>4603.4799999999996</v>
      </c>
      <c r="N390" s="55">
        <v>0.17199999999999999</v>
      </c>
      <c r="O390" s="55">
        <v>6.6829999999999998</v>
      </c>
      <c r="P390" s="55">
        <v>14.737</v>
      </c>
      <c r="Q390" s="53">
        <v>377.5</v>
      </c>
      <c r="R390" s="53">
        <v>0.01</v>
      </c>
      <c r="S390" s="56">
        <v>7430.31</v>
      </c>
      <c r="T390" s="56">
        <v>16371.57</v>
      </c>
      <c r="U390" s="56">
        <v>24179.39</v>
      </c>
    </row>
    <row r="391" spans="1:21" x14ac:dyDescent="0.2">
      <c r="A391" s="75" t="str">
        <f>INDEX('Scheme master'!D:D,MATCH(E391&amp;F391,'Scheme master'!H:H,0),0)</f>
        <v>LLIQDF</v>
      </c>
      <c r="B391" s="75" t="str">
        <f>A391&amp;VLOOKUP(E391&amp;F391,'Scheme master'!H:M,6,0)</f>
        <v>LLIQDFDDD</v>
      </c>
      <c r="C391" s="83">
        <f t="shared" ref="C391:C454" si="12">K391</f>
        <v>9.4577739999999993E-2</v>
      </c>
      <c r="D391" s="83">
        <f t="shared" ref="D391:D454" si="13">L391</f>
        <v>9.4577739999999993E-2</v>
      </c>
      <c r="E391" s="53" t="s">
        <v>612</v>
      </c>
      <c r="F391" s="53" t="s">
        <v>605</v>
      </c>
      <c r="G391" s="53" t="s">
        <v>507</v>
      </c>
      <c r="H391" s="53" t="s">
        <v>1642</v>
      </c>
      <c r="I391" s="54">
        <v>44433</v>
      </c>
      <c r="J391" s="54">
        <v>44433</v>
      </c>
      <c r="K391" s="53">
        <v>9.4577739999999993E-2</v>
      </c>
      <c r="L391" s="53">
        <v>9.4577739999999993E-2</v>
      </c>
      <c r="M391" s="55">
        <v>26.553999999999998</v>
      </c>
      <c r="N391" s="55"/>
      <c r="O391" s="55">
        <v>5.5549999999999997</v>
      </c>
      <c r="P391" s="55">
        <v>37.735999999999997</v>
      </c>
      <c r="Q391" s="53">
        <v>2.52</v>
      </c>
      <c r="R391" s="53"/>
      <c r="S391" s="56">
        <v>6242.86</v>
      </c>
      <c r="T391" s="56">
        <v>42487.07</v>
      </c>
      <c r="U391" s="56">
        <v>48732.45</v>
      </c>
    </row>
    <row r="392" spans="1:21" x14ac:dyDescent="0.2">
      <c r="A392" s="75" t="str">
        <f>INDEX('Scheme master'!D:D,MATCH(E392&amp;F392,'Scheme master'!H:H,0),0)</f>
        <v>LLIQDF</v>
      </c>
      <c r="B392" s="75" t="str">
        <f>A392&amp;VLOOKUP(E392&amp;F392,'Scheme master'!H:M,6,0)</f>
        <v>LLIQDFDDD</v>
      </c>
      <c r="C392" s="83">
        <f t="shared" si="12"/>
        <v>9.3710000000000002E-2</v>
      </c>
      <c r="D392" s="83">
        <f t="shared" si="13"/>
        <v>9.3710000000000002E-2</v>
      </c>
      <c r="E392" s="53" t="s">
        <v>612</v>
      </c>
      <c r="F392" s="53" t="s">
        <v>605</v>
      </c>
      <c r="G392" s="53" t="s">
        <v>507</v>
      </c>
      <c r="H392" s="53" t="s">
        <v>1642</v>
      </c>
      <c r="I392" s="54">
        <v>44322</v>
      </c>
      <c r="J392" s="54">
        <v>44322</v>
      </c>
      <c r="K392" s="53">
        <v>9.3710000000000002E-2</v>
      </c>
      <c r="L392" s="53">
        <v>9.3710000000000002E-2</v>
      </c>
      <c r="M392" s="55">
        <v>26.039000000000001</v>
      </c>
      <c r="N392" s="55"/>
      <c r="O392" s="55">
        <v>6.5940000000000003</v>
      </c>
      <c r="P392" s="55">
        <v>36.039000000000001</v>
      </c>
      <c r="Q392" s="53">
        <v>2.44</v>
      </c>
      <c r="R392" s="53"/>
      <c r="S392" s="56">
        <v>7413.35</v>
      </c>
      <c r="T392" s="56">
        <v>40869.949999999997</v>
      </c>
      <c r="U392" s="56">
        <v>48285.74</v>
      </c>
    </row>
    <row r="393" spans="1:21" x14ac:dyDescent="0.2">
      <c r="A393" s="75" t="str">
        <f>INDEX('Scheme master'!D:D,MATCH(E393&amp;F393,'Scheme master'!H:H,0),0)</f>
        <v>LDINPF</v>
      </c>
      <c r="B393" s="75" t="str">
        <f>A393&amp;VLOOKUP(E393&amp;F393,'Scheme master'!H:M,6,0)</f>
        <v>LDINPFRDW</v>
      </c>
      <c r="C393" s="83">
        <f t="shared" si="12"/>
        <v>1.21E-2</v>
      </c>
      <c r="D393" s="83">
        <f t="shared" si="13"/>
        <v>1.21E-2</v>
      </c>
      <c r="E393" s="53" t="s">
        <v>613</v>
      </c>
      <c r="F393" s="53" t="s">
        <v>40</v>
      </c>
      <c r="G393" s="53" t="s">
        <v>614</v>
      </c>
      <c r="H393" s="53" t="s">
        <v>1644</v>
      </c>
      <c r="I393" s="54">
        <v>44348</v>
      </c>
      <c r="J393" s="54">
        <v>44348</v>
      </c>
      <c r="K393" s="53">
        <v>1.21E-2</v>
      </c>
      <c r="L393" s="53">
        <v>1.21E-2</v>
      </c>
      <c r="M393" s="55">
        <v>95800.839000000007</v>
      </c>
      <c r="N393" s="55"/>
      <c r="O393" s="55">
        <v>1151.787</v>
      </c>
      <c r="P393" s="55">
        <v>320.42599999999999</v>
      </c>
      <c r="Q393" s="53">
        <v>1159.19</v>
      </c>
      <c r="R393" s="53"/>
      <c r="S393" s="56">
        <v>13176.21</v>
      </c>
      <c r="T393" s="56">
        <v>3574.9</v>
      </c>
      <c r="U393" s="56">
        <v>17910.3</v>
      </c>
    </row>
    <row r="394" spans="1:21" x14ac:dyDescent="0.2">
      <c r="A394" s="75" t="str">
        <f>INDEX('Scheme master'!D:D,MATCH(E394&amp;F394,'Scheme master'!H:H,0),0)</f>
        <v>LDINPF</v>
      </c>
      <c r="B394" s="75" t="str">
        <f>A394&amp;VLOOKUP(E394&amp;F394,'Scheme master'!H:M,6,0)</f>
        <v>LDINPFRDW</v>
      </c>
      <c r="C394" s="83">
        <f t="shared" si="12"/>
        <v>6.4000000000000003E-3</v>
      </c>
      <c r="D394" s="83">
        <f t="shared" si="13"/>
        <v>6.4000000000000003E-3</v>
      </c>
      <c r="E394" s="53" t="s">
        <v>613</v>
      </c>
      <c r="F394" s="53" t="s">
        <v>40</v>
      </c>
      <c r="G394" s="53" t="s">
        <v>614</v>
      </c>
      <c r="H394" s="53" t="s">
        <v>1644</v>
      </c>
      <c r="I394" s="54">
        <v>44306</v>
      </c>
      <c r="J394" s="54">
        <v>44306</v>
      </c>
      <c r="K394" s="53">
        <v>6.4000000000000003E-3</v>
      </c>
      <c r="L394" s="53">
        <v>6.4000000000000003E-3</v>
      </c>
      <c r="M394" s="55">
        <v>95800.839000000007</v>
      </c>
      <c r="N394" s="55"/>
      <c r="O394" s="55">
        <v>605.346</v>
      </c>
      <c r="P394" s="55">
        <v>168.70599999999999</v>
      </c>
      <c r="Q394" s="53">
        <v>613.13</v>
      </c>
      <c r="R394" s="53"/>
      <c r="S394" s="56">
        <v>6925.46</v>
      </c>
      <c r="T394" s="56">
        <v>1881.85</v>
      </c>
      <c r="U394" s="56">
        <v>9420.44</v>
      </c>
    </row>
    <row r="395" spans="1:21" x14ac:dyDescent="0.2">
      <c r="A395" s="75" t="str">
        <f>INDEX('Scheme master'!D:D,MATCH(E395&amp;F395,'Scheme master'!H:H,0),0)</f>
        <v>LLIQDF</v>
      </c>
      <c r="B395" s="75" t="str">
        <f>A395&amp;VLOOKUP(E395&amp;F395,'Scheme master'!H:M,6,0)</f>
        <v>LLIQDFDDD</v>
      </c>
      <c r="C395" s="83">
        <f t="shared" si="12"/>
        <v>0.11</v>
      </c>
      <c r="D395" s="83">
        <f t="shared" si="13"/>
        <v>0.11</v>
      </c>
      <c r="E395" s="53" t="s">
        <v>612</v>
      </c>
      <c r="F395" s="53" t="s">
        <v>605</v>
      </c>
      <c r="G395" s="53" t="s">
        <v>507</v>
      </c>
      <c r="H395" s="53" t="s">
        <v>1642</v>
      </c>
      <c r="I395" s="54">
        <v>44349</v>
      </c>
      <c r="J395" s="54">
        <v>44349</v>
      </c>
      <c r="K395" s="53">
        <v>0.11</v>
      </c>
      <c r="L395" s="53">
        <v>0.11</v>
      </c>
      <c r="M395" s="55">
        <v>12.888999999999999</v>
      </c>
      <c r="N395" s="55"/>
      <c r="O395" s="55">
        <v>7.7939999999999996</v>
      </c>
      <c r="P395" s="55">
        <v>43.033000000000001</v>
      </c>
      <c r="Q395" s="53">
        <v>1.42</v>
      </c>
      <c r="R395" s="53"/>
      <c r="S395" s="56">
        <v>8759.1299999999992</v>
      </c>
      <c r="T395" s="56">
        <v>48399.9</v>
      </c>
      <c r="U395" s="56">
        <v>57160.45</v>
      </c>
    </row>
    <row r="396" spans="1:21" x14ac:dyDescent="0.2">
      <c r="A396" s="75" t="str">
        <f>INDEX('Scheme master'!D:D,MATCH(E396&amp;F396,'Scheme master'!H:H,0),0)</f>
        <v>LLIQDF</v>
      </c>
      <c r="B396" s="75" t="str">
        <f>A396&amp;VLOOKUP(E396&amp;F396,'Scheme master'!H:M,6,0)</f>
        <v>LLIQDFRDD</v>
      </c>
      <c r="C396" s="83">
        <f t="shared" si="12"/>
        <v>8.7999999999999995E-2</v>
      </c>
      <c r="D396" s="83">
        <f t="shared" si="13"/>
        <v>8.7999999999999995E-2</v>
      </c>
      <c r="E396" s="53" t="s">
        <v>612</v>
      </c>
      <c r="F396" s="53" t="s">
        <v>606</v>
      </c>
      <c r="G396" s="53" t="s">
        <v>507</v>
      </c>
      <c r="H396" s="53" t="s">
        <v>1647</v>
      </c>
      <c r="I396" s="54">
        <v>44324</v>
      </c>
      <c r="J396" s="54">
        <v>44324</v>
      </c>
      <c r="K396" s="53">
        <v>8.7999999999999995E-2</v>
      </c>
      <c r="L396" s="53">
        <v>8.7999999999999995E-2</v>
      </c>
      <c r="M396" s="55">
        <v>4599.2700000000004</v>
      </c>
      <c r="N396" s="55">
        <v>0.17199999999999999</v>
      </c>
      <c r="O396" s="55">
        <v>5.75</v>
      </c>
      <c r="P396" s="55">
        <v>17.558</v>
      </c>
      <c r="Q396" s="53">
        <v>404.75</v>
      </c>
      <c r="R396" s="53">
        <v>0.02</v>
      </c>
      <c r="S396" s="56">
        <v>6395.86</v>
      </c>
      <c r="T396" s="56">
        <v>19507.23</v>
      </c>
      <c r="U396" s="56">
        <v>26307.86</v>
      </c>
    </row>
    <row r="397" spans="1:21" x14ac:dyDescent="0.2">
      <c r="A397" s="75" t="str">
        <f>INDEX('Scheme master'!D:D,MATCH(E397&amp;F397,'Scheme master'!H:H,0),0)</f>
        <v>LDSAPF</v>
      </c>
      <c r="B397" s="75" t="str">
        <f>A397&amp;VLOOKUP(E397&amp;F397,'Scheme master'!H:M,6,0)</f>
        <v>LDSAPFRDD</v>
      </c>
      <c r="C397" s="83">
        <f t="shared" si="12"/>
        <v>3.5000000000000001E-3</v>
      </c>
      <c r="D397" s="83">
        <f t="shared" si="13"/>
        <v>3.5000000000000001E-3</v>
      </c>
      <c r="E397" s="53" t="s">
        <v>616</v>
      </c>
      <c r="F397" s="53" t="s">
        <v>25</v>
      </c>
      <c r="G397" s="53" t="s">
        <v>225</v>
      </c>
      <c r="H397" s="53" t="s">
        <v>1645</v>
      </c>
      <c r="I397" s="54">
        <v>44312</v>
      </c>
      <c r="J397" s="54">
        <v>44312</v>
      </c>
      <c r="K397" s="53">
        <v>3.5000000000000001E-3</v>
      </c>
      <c r="L397" s="53">
        <v>3.5000000000000001E-3</v>
      </c>
      <c r="M397" s="55"/>
      <c r="N397" s="55"/>
      <c r="O397" s="55">
        <v>6619.2950000000001</v>
      </c>
      <c r="P397" s="55">
        <v>618.84299999999996</v>
      </c>
      <c r="Q397" s="53"/>
      <c r="R397" s="53"/>
      <c r="S397" s="56">
        <v>77074.61</v>
      </c>
      <c r="T397" s="56">
        <v>7108.65</v>
      </c>
      <c r="U397" s="56">
        <v>84183.26</v>
      </c>
    </row>
    <row r="398" spans="1:21" x14ac:dyDescent="0.2">
      <c r="A398" s="75" t="str">
        <f>INDEX('Scheme master'!D:D,MATCH(E398&amp;F398,'Scheme master'!H:H,0),0)</f>
        <v>LEGROW</v>
      </c>
      <c r="B398" s="75" t="str">
        <f>A398&amp;VLOOKUP(E398&amp;F398,'Scheme master'!H:M,6,0)</f>
        <v>LEGROWDD</v>
      </c>
      <c r="C398" s="83">
        <f t="shared" si="12"/>
        <v>0.25</v>
      </c>
      <c r="D398" s="83">
        <f t="shared" si="13"/>
        <v>0.25</v>
      </c>
      <c r="E398" s="53" t="s">
        <v>611</v>
      </c>
      <c r="F398" s="53" t="s">
        <v>605</v>
      </c>
      <c r="G398" s="53" t="s">
        <v>355</v>
      </c>
      <c r="H398" s="53" t="s">
        <v>1642</v>
      </c>
      <c r="I398" s="54">
        <v>44376</v>
      </c>
      <c r="J398" s="54">
        <v>44376</v>
      </c>
      <c r="K398" s="53">
        <v>0.25</v>
      </c>
      <c r="L398" s="53">
        <v>0.25</v>
      </c>
      <c r="M398" s="55">
        <v>98547.921000000002</v>
      </c>
      <c r="N398" s="55"/>
      <c r="O398" s="55">
        <v>907.37400000000002</v>
      </c>
      <c r="P398" s="55">
        <v>1135.2439999999999</v>
      </c>
      <c r="Q398" s="53">
        <v>24636.99</v>
      </c>
      <c r="R398" s="53"/>
      <c r="S398" s="56">
        <v>24904.240000000002</v>
      </c>
      <c r="T398" s="56">
        <v>32561.200000000001</v>
      </c>
      <c r="U398" s="56">
        <v>82102.429999999993</v>
      </c>
    </row>
    <row r="399" spans="1:21" x14ac:dyDescent="0.2">
      <c r="A399" s="75" t="str">
        <f>INDEX('Scheme master'!D:D,MATCH(E399&amp;F399,'Scheme master'!H:H,0),0)</f>
        <v>LDUSTF</v>
      </c>
      <c r="B399" s="75" t="str">
        <f>A399&amp;VLOOKUP(E399&amp;F399,'Scheme master'!H:M,6,0)</f>
        <v>LDUSTFDDD</v>
      </c>
      <c r="C399" s="83">
        <f t="shared" si="12"/>
        <v>1</v>
      </c>
      <c r="D399" s="83">
        <f t="shared" si="13"/>
        <v>1</v>
      </c>
      <c r="E399" s="53" t="s">
        <v>1016</v>
      </c>
      <c r="F399" s="53" t="s">
        <v>605</v>
      </c>
      <c r="G399" s="53" t="s">
        <v>997</v>
      </c>
      <c r="H399" s="53" t="s">
        <v>1643</v>
      </c>
      <c r="I399" s="54">
        <v>44314</v>
      </c>
      <c r="J399" s="54">
        <v>44314</v>
      </c>
      <c r="K399" s="53">
        <v>1</v>
      </c>
      <c r="L399" s="53">
        <v>1</v>
      </c>
      <c r="M399" s="55"/>
      <c r="N399" s="55"/>
      <c r="O399" s="55">
        <v>2.5999999999999999E-2</v>
      </c>
      <c r="P399" s="55"/>
      <c r="Q399" s="53"/>
      <c r="R399" s="53"/>
      <c r="S399" s="56">
        <v>26.3</v>
      </c>
      <c r="T399" s="56"/>
      <c r="U399" s="56">
        <v>26.3</v>
      </c>
    </row>
    <row r="400" spans="1:21" x14ac:dyDescent="0.2">
      <c r="A400" s="75" t="str">
        <f>INDEX('Scheme master'!D:D,MATCH(E400&amp;F400,'Scheme master'!H:H,0),0)</f>
        <v>LDSAPF</v>
      </c>
      <c r="B400" s="75" t="str">
        <f>A400&amp;VLOOKUP(E400&amp;F400,'Scheme master'!H:M,6,0)</f>
        <v>LDSAPFRDD</v>
      </c>
      <c r="C400" s="83">
        <f t="shared" si="12"/>
        <v>1.2700000000000001E-3</v>
      </c>
      <c r="D400" s="83">
        <f t="shared" si="13"/>
        <v>1.2700000000000001E-3</v>
      </c>
      <c r="E400" s="53" t="s">
        <v>616</v>
      </c>
      <c r="F400" s="53" t="s">
        <v>25</v>
      </c>
      <c r="G400" s="53" t="s">
        <v>225</v>
      </c>
      <c r="H400" s="53" t="s">
        <v>1645</v>
      </c>
      <c r="I400" s="54">
        <v>44313</v>
      </c>
      <c r="J400" s="54">
        <v>44313</v>
      </c>
      <c r="K400" s="53">
        <v>1.2700000000000001E-3</v>
      </c>
      <c r="L400" s="53">
        <v>1.2700000000000001E-3</v>
      </c>
      <c r="M400" s="55"/>
      <c r="N400" s="55"/>
      <c r="O400" s="55">
        <v>2424.8829999999998</v>
      </c>
      <c r="P400" s="55">
        <v>224.602</v>
      </c>
      <c r="Q400" s="53"/>
      <c r="R400" s="53"/>
      <c r="S400" s="56">
        <v>27974.27</v>
      </c>
      <c r="T400" s="56">
        <v>2580.23</v>
      </c>
      <c r="U400" s="56">
        <v>30554.5</v>
      </c>
    </row>
    <row r="401" spans="1:21" x14ac:dyDescent="0.2">
      <c r="A401" s="75" t="str">
        <f>INDEX('Scheme master'!D:D,MATCH(E401&amp;F401,'Scheme master'!H:H,0),0)</f>
        <v>LEMIDF</v>
      </c>
      <c r="B401" s="75" t="str">
        <f>A401&amp;VLOOKUP(E401&amp;F401,'Scheme master'!H:M,6,0)</f>
        <v>LEMIDFRD</v>
      </c>
      <c r="C401" s="83">
        <f t="shared" si="12"/>
        <v>0.15</v>
      </c>
      <c r="D401" s="83">
        <f t="shared" si="13"/>
        <v>0.15</v>
      </c>
      <c r="E401" s="53" t="s">
        <v>619</v>
      </c>
      <c r="F401" s="53" t="s">
        <v>606</v>
      </c>
      <c r="G401" s="53" t="s">
        <v>1723</v>
      </c>
      <c r="H401" s="53" t="s">
        <v>1647</v>
      </c>
      <c r="I401" s="54">
        <v>44467</v>
      </c>
      <c r="J401" s="54">
        <v>44467</v>
      </c>
      <c r="K401" s="53">
        <v>0.15</v>
      </c>
      <c r="L401" s="53">
        <v>0.15</v>
      </c>
      <c r="M401" s="55">
        <v>3298230.162</v>
      </c>
      <c r="N401" s="55">
        <v>207700.27600000001</v>
      </c>
      <c r="O401" s="55">
        <v>55964.273999999998</v>
      </c>
      <c r="P401" s="55">
        <v>3160.355</v>
      </c>
      <c r="Q401" s="53">
        <v>494734.58</v>
      </c>
      <c r="R401" s="53">
        <v>31155.05</v>
      </c>
      <c r="S401" s="56">
        <v>1276712.93</v>
      </c>
      <c r="T401" s="56">
        <v>74459.75</v>
      </c>
      <c r="U401" s="56">
        <v>1877062.31</v>
      </c>
    </row>
    <row r="402" spans="1:21" x14ac:dyDescent="0.2">
      <c r="A402" s="75" t="str">
        <f>INDEX('Scheme master'!D:D,MATCH(E402&amp;F402,'Scheme master'!H:H,0),0)</f>
        <v>LLIQDF</v>
      </c>
      <c r="B402" s="75" t="str">
        <f>A402&amp;VLOOKUP(E402&amp;F402,'Scheme master'!H:M,6,0)</f>
        <v>LLIQDFRDD</v>
      </c>
      <c r="C402" s="83">
        <f t="shared" si="12"/>
        <v>8.2851659999999994E-2</v>
      </c>
      <c r="D402" s="83">
        <f t="shared" si="13"/>
        <v>8.2851659999999994E-2</v>
      </c>
      <c r="E402" s="53" t="s">
        <v>612</v>
      </c>
      <c r="F402" s="53" t="s">
        <v>606</v>
      </c>
      <c r="G402" s="53" t="s">
        <v>507</v>
      </c>
      <c r="H402" s="53" t="s">
        <v>1647</v>
      </c>
      <c r="I402" s="54">
        <v>44436</v>
      </c>
      <c r="J402" s="54">
        <v>44436</v>
      </c>
      <c r="K402" s="53">
        <v>8.2851659999999994E-2</v>
      </c>
      <c r="L402" s="53">
        <v>8.2851659999999994E-2</v>
      </c>
      <c r="M402" s="55">
        <v>4604.4369999999999</v>
      </c>
      <c r="N402" s="55">
        <v>0.17199999999999999</v>
      </c>
      <c r="O402" s="55">
        <v>5.2009999999999996</v>
      </c>
      <c r="P402" s="55">
        <v>29.914999999999999</v>
      </c>
      <c r="Q402" s="53">
        <v>381.49</v>
      </c>
      <c r="R402" s="53">
        <v>0.01</v>
      </c>
      <c r="S402" s="56">
        <v>5790.26</v>
      </c>
      <c r="T402" s="56">
        <v>33235.94</v>
      </c>
      <c r="U402" s="56">
        <v>39407.699999999997</v>
      </c>
    </row>
    <row r="403" spans="1:21" x14ac:dyDescent="0.2">
      <c r="A403" s="75" t="str">
        <f>INDEX('Scheme master'!D:D,MATCH(E403&amp;F403,'Scheme master'!H:H,0),0)</f>
        <v>LLIQDF</v>
      </c>
      <c r="B403" s="75" t="str">
        <f>A403&amp;VLOOKUP(E403&amp;F403,'Scheme master'!H:M,6,0)</f>
        <v>LLIQDFDDD</v>
      </c>
      <c r="C403" s="83">
        <f t="shared" si="12"/>
        <v>9.3799999999999994E-2</v>
      </c>
      <c r="D403" s="83">
        <f t="shared" si="13"/>
        <v>9.3799999999999994E-2</v>
      </c>
      <c r="E403" s="53" t="s">
        <v>612</v>
      </c>
      <c r="F403" s="53" t="s">
        <v>605</v>
      </c>
      <c r="G403" s="53" t="s">
        <v>507</v>
      </c>
      <c r="H403" s="53" t="s">
        <v>1642</v>
      </c>
      <c r="I403" s="54">
        <v>44350</v>
      </c>
      <c r="J403" s="54">
        <v>44350</v>
      </c>
      <c r="K403" s="53">
        <v>9.3799999999999994E-2</v>
      </c>
      <c r="L403" s="53">
        <v>9.3799999999999994E-2</v>
      </c>
      <c r="M403" s="55">
        <v>22.462</v>
      </c>
      <c r="N403" s="55"/>
      <c r="O403" s="55">
        <v>6.6440000000000001</v>
      </c>
      <c r="P403" s="55">
        <v>36.697000000000003</v>
      </c>
      <c r="Q403" s="53">
        <v>2.11</v>
      </c>
      <c r="R403" s="53"/>
      <c r="S403" s="56">
        <v>7468.8</v>
      </c>
      <c r="T403" s="56">
        <v>41275.949999999997</v>
      </c>
      <c r="U403" s="56">
        <v>48746.86</v>
      </c>
    </row>
    <row r="404" spans="1:21" x14ac:dyDescent="0.2">
      <c r="A404" s="75" t="str">
        <f>INDEX('Scheme master'!D:D,MATCH(E404&amp;F404,'Scheme master'!H:H,0),0)</f>
        <v>LLIQDF</v>
      </c>
      <c r="B404" s="75" t="str">
        <f>A404&amp;VLOOKUP(E404&amp;F404,'Scheme master'!H:M,6,0)</f>
        <v>LLIQDFRDD</v>
      </c>
      <c r="C404" s="83">
        <f t="shared" si="12"/>
        <v>8.7999999999999995E-2</v>
      </c>
      <c r="D404" s="83">
        <f t="shared" si="13"/>
        <v>8.7999999999999995E-2</v>
      </c>
      <c r="E404" s="53" t="s">
        <v>612</v>
      </c>
      <c r="F404" s="53" t="s">
        <v>606</v>
      </c>
      <c r="G404" s="53" t="s">
        <v>507</v>
      </c>
      <c r="H404" s="53" t="s">
        <v>1647</v>
      </c>
      <c r="I404" s="54">
        <v>44325</v>
      </c>
      <c r="J404" s="54">
        <v>44325</v>
      </c>
      <c r="K404" s="53">
        <v>8.7999999999999995E-2</v>
      </c>
      <c r="L404" s="53">
        <v>8.7999999999999995E-2</v>
      </c>
      <c r="M404" s="55">
        <v>4599.2700000000004</v>
      </c>
      <c r="N404" s="55">
        <v>0.17199999999999999</v>
      </c>
      <c r="O404" s="55">
        <v>5.7510000000000003</v>
      </c>
      <c r="P404" s="55">
        <v>17.559000000000001</v>
      </c>
      <c r="Q404" s="53">
        <v>404.75</v>
      </c>
      <c r="R404" s="53">
        <v>0.02</v>
      </c>
      <c r="S404" s="56">
        <v>6396.4</v>
      </c>
      <c r="T404" s="56">
        <v>19508.78</v>
      </c>
      <c r="U404" s="56">
        <v>26309.95</v>
      </c>
    </row>
    <row r="405" spans="1:21" x14ac:dyDescent="0.2">
      <c r="A405" s="75" t="str">
        <f>INDEX('Scheme master'!D:D,MATCH(E405&amp;F405,'Scheme master'!H:H,0),0)</f>
        <v>LDSAPF</v>
      </c>
      <c r="B405" s="75" t="str">
        <f>A405&amp;VLOOKUP(E405&amp;F405,'Scheme master'!H:M,6,0)</f>
        <v>LDSAPFRDD</v>
      </c>
      <c r="C405" s="83">
        <f t="shared" si="12"/>
        <v>4.6844599999999997E-3</v>
      </c>
      <c r="D405" s="83">
        <f t="shared" si="13"/>
        <v>4.6844599999999997E-3</v>
      </c>
      <c r="E405" s="53" t="s">
        <v>616</v>
      </c>
      <c r="F405" s="53" t="s">
        <v>25</v>
      </c>
      <c r="G405" s="53" t="s">
        <v>225</v>
      </c>
      <c r="H405" s="53" t="s">
        <v>1645</v>
      </c>
      <c r="I405" s="54">
        <v>44425</v>
      </c>
      <c r="J405" s="54">
        <v>44425</v>
      </c>
      <c r="K405" s="53">
        <v>4.6844599999999997E-3</v>
      </c>
      <c r="L405" s="53">
        <v>4.6844599999999997E-3</v>
      </c>
      <c r="M405" s="55">
        <v>100004.94899999999</v>
      </c>
      <c r="N405" s="55"/>
      <c r="O405" s="55">
        <v>8830.1219999999994</v>
      </c>
      <c r="P405" s="55">
        <v>831.34699999999998</v>
      </c>
      <c r="Q405" s="53">
        <v>468.47</v>
      </c>
      <c r="R405" s="53"/>
      <c r="S405" s="56">
        <v>102765.49</v>
      </c>
      <c r="T405" s="56">
        <v>9621.9</v>
      </c>
      <c r="U405" s="56">
        <v>112855.86</v>
      </c>
    </row>
    <row r="406" spans="1:21" x14ac:dyDescent="0.2">
      <c r="A406" s="75" t="str">
        <f>INDEX('Scheme master'!D:D,MATCH(E406&amp;F406,'Scheme master'!H:H,0),0)</f>
        <v>LDSAPF</v>
      </c>
      <c r="B406" s="75" t="str">
        <f>A406&amp;VLOOKUP(E406&amp;F406,'Scheme master'!H:M,6,0)</f>
        <v>LDSAPFRDD</v>
      </c>
      <c r="C406" s="83">
        <f t="shared" si="12"/>
        <v>1.25669E-3</v>
      </c>
      <c r="D406" s="83">
        <f t="shared" si="13"/>
        <v>1.25669E-3</v>
      </c>
      <c r="E406" s="53" t="s">
        <v>616</v>
      </c>
      <c r="F406" s="53" t="s">
        <v>25</v>
      </c>
      <c r="G406" s="53" t="s">
        <v>225</v>
      </c>
      <c r="H406" s="53" t="s">
        <v>1645</v>
      </c>
      <c r="I406" s="54">
        <v>44383</v>
      </c>
      <c r="J406" s="54">
        <v>44383</v>
      </c>
      <c r="K406" s="53">
        <v>1.25669E-3</v>
      </c>
      <c r="L406" s="53">
        <v>1.25669E-3</v>
      </c>
      <c r="M406" s="55"/>
      <c r="N406" s="55"/>
      <c r="O406" s="55">
        <v>2387.7049999999999</v>
      </c>
      <c r="P406" s="55">
        <v>222.29300000000001</v>
      </c>
      <c r="Q406" s="53"/>
      <c r="R406" s="53"/>
      <c r="S406" s="56">
        <v>27730.92</v>
      </c>
      <c r="T406" s="56">
        <v>2571.2399999999998</v>
      </c>
      <c r="U406" s="56">
        <v>30302.16</v>
      </c>
    </row>
    <row r="407" spans="1:21" x14ac:dyDescent="0.2">
      <c r="A407" s="75" t="str">
        <f>INDEX('Scheme master'!D:D,MATCH(E407&amp;F407,'Scheme master'!H:H,0),0)</f>
        <v>LDSAPF</v>
      </c>
      <c r="B407" s="75" t="str">
        <f>A407&amp;VLOOKUP(E407&amp;F407,'Scheme master'!H:M,6,0)</f>
        <v>LDSAPFDDD</v>
      </c>
      <c r="C407" s="83">
        <f t="shared" si="12"/>
        <v>1.4526999999999999E-3</v>
      </c>
      <c r="D407" s="83">
        <f t="shared" si="13"/>
        <v>1.4526999999999999E-3</v>
      </c>
      <c r="E407" s="53" t="s">
        <v>616</v>
      </c>
      <c r="F407" s="53" t="s">
        <v>605</v>
      </c>
      <c r="G407" s="53" t="s">
        <v>225</v>
      </c>
      <c r="H407" s="53" t="s">
        <v>1643</v>
      </c>
      <c r="I407" s="54">
        <v>44435</v>
      </c>
      <c r="J407" s="54">
        <v>44435</v>
      </c>
      <c r="K407" s="53">
        <v>1.4526999999999999E-3</v>
      </c>
      <c r="L407" s="53">
        <v>1.4526999999999999E-3</v>
      </c>
      <c r="M407" s="55"/>
      <c r="N407" s="55"/>
      <c r="O407" s="55">
        <v>202.62200000000001</v>
      </c>
      <c r="P407" s="55">
        <v>64.028999999999996</v>
      </c>
      <c r="Q407" s="53"/>
      <c r="R407" s="53"/>
      <c r="S407" s="56">
        <v>2235.4499999999998</v>
      </c>
      <c r="T407" s="56">
        <v>711.79</v>
      </c>
      <c r="U407" s="56">
        <v>2947.24</v>
      </c>
    </row>
    <row r="408" spans="1:21" x14ac:dyDescent="0.2">
      <c r="A408" s="75" t="str">
        <f>INDEX('Scheme master'!D:D,MATCH(E408&amp;F408,'Scheme master'!H:H,0),0)</f>
        <v>LDSAPF</v>
      </c>
      <c r="B408" s="75" t="str">
        <f>A408&amp;VLOOKUP(E408&amp;F408,'Scheme master'!H:M,6,0)</f>
        <v>LDSAPFRDD</v>
      </c>
      <c r="C408" s="83">
        <f t="shared" si="12"/>
        <v>1.2999999999999999E-3</v>
      </c>
      <c r="D408" s="83">
        <f t="shared" si="13"/>
        <v>1.2999999999999999E-3</v>
      </c>
      <c r="E408" s="53" t="s">
        <v>616</v>
      </c>
      <c r="F408" s="53" t="s">
        <v>25</v>
      </c>
      <c r="G408" s="53" t="s">
        <v>225</v>
      </c>
      <c r="H408" s="53" t="s">
        <v>1645</v>
      </c>
      <c r="I408" s="54">
        <v>44341</v>
      </c>
      <c r="J408" s="54">
        <v>44341</v>
      </c>
      <c r="K408" s="53">
        <v>1.2999999999999999E-3</v>
      </c>
      <c r="L408" s="53">
        <v>1.2999999999999999E-3</v>
      </c>
      <c r="M408" s="55"/>
      <c r="N408" s="55"/>
      <c r="O408" s="55">
        <v>2480.511</v>
      </c>
      <c r="P408" s="55">
        <v>229.72399999999999</v>
      </c>
      <c r="Q408" s="53"/>
      <c r="R408" s="53"/>
      <c r="S408" s="56">
        <v>28676.05</v>
      </c>
      <c r="T408" s="56">
        <v>2648.54</v>
      </c>
      <c r="U408" s="56">
        <v>31324.59</v>
      </c>
    </row>
    <row r="409" spans="1:21" x14ac:dyDescent="0.2">
      <c r="A409" s="75" t="str">
        <f>INDEX('Scheme master'!D:D,MATCH(E409&amp;F409,'Scheme master'!H:H,0),0)</f>
        <v>LDUSTF</v>
      </c>
      <c r="B409" s="75" t="str">
        <f>A409&amp;VLOOKUP(E409&amp;F409,'Scheme master'!H:M,6,0)</f>
        <v>LDUSTFDDD</v>
      </c>
      <c r="C409" s="83">
        <f t="shared" si="12"/>
        <v>0.7</v>
      </c>
      <c r="D409" s="83">
        <f t="shared" si="13"/>
        <v>0.7</v>
      </c>
      <c r="E409" s="53" t="s">
        <v>1016</v>
      </c>
      <c r="F409" s="53" t="s">
        <v>605</v>
      </c>
      <c r="G409" s="53" t="s">
        <v>997</v>
      </c>
      <c r="H409" s="53" t="s">
        <v>1643</v>
      </c>
      <c r="I409" s="54">
        <v>44315</v>
      </c>
      <c r="J409" s="54">
        <v>44315</v>
      </c>
      <c r="K409" s="53">
        <v>0.7</v>
      </c>
      <c r="L409" s="53">
        <v>0.7</v>
      </c>
      <c r="M409" s="55"/>
      <c r="N409" s="55"/>
      <c r="O409" s="55">
        <v>1.9E-2</v>
      </c>
      <c r="P409" s="55"/>
      <c r="Q409" s="53"/>
      <c r="R409" s="53"/>
      <c r="S409" s="56">
        <v>18.440000000000001</v>
      </c>
      <c r="T409" s="56"/>
      <c r="U409" s="56">
        <v>18.440000000000001</v>
      </c>
    </row>
    <row r="410" spans="1:21" x14ac:dyDescent="0.2">
      <c r="A410" s="75" t="str">
        <f>INDEX('Scheme master'!D:D,MATCH(E410&amp;F410,'Scheme master'!H:H,0),0)</f>
        <v>LDSAPF</v>
      </c>
      <c r="B410" s="75" t="str">
        <f>A410&amp;VLOOKUP(E410&amp;F410,'Scheme master'!H:M,6,0)</f>
        <v>LDSAPFRDD</v>
      </c>
      <c r="C410" s="83">
        <f t="shared" si="12"/>
        <v>3.3999999999999998E-3</v>
      </c>
      <c r="D410" s="83">
        <f t="shared" si="13"/>
        <v>3.3999999999999998E-3</v>
      </c>
      <c r="E410" s="53" t="s">
        <v>616</v>
      </c>
      <c r="F410" s="53" t="s">
        <v>25</v>
      </c>
      <c r="G410" s="53" t="s">
        <v>225</v>
      </c>
      <c r="H410" s="53" t="s">
        <v>1645</v>
      </c>
      <c r="I410" s="54">
        <v>44340</v>
      </c>
      <c r="J410" s="54">
        <v>44340</v>
      </c>
      <c r="K410" s="53">
        <v>3.3999999999999998E-3</v>
      </c>
      <c r="L410" s="53">
        <v>3.3999999999999998E-3</v>
      </c>
      <c r="M410" s="55">
        <v>93786.691999999995</v>
      </c>
      <c r="N410" s="55"/>
      <c r="O410" s="55">
        <v>6443.3810000000003</v>
      </c>
      <c r="P410" s="55">
        <v>600.65200000000004</v>
      </c>
      <c r="Q410" s="53">
        <v>318.87</v>
      </c>
      <c r="R410" s="53"/>
      <c r="S410" s="56">
        <v>74661.55</v>
      </c>
      <c r="T410" s="56">
        <v>6924.92</v>
      </c>
      <c r="U410" s="56">
        <v>81905.34</v>
      </c>
    </row>
    <row r="411" spans="1:21" x14ac:dyDescent="0.2">
      <c r="A411" s="75" t="str">
        <f>INDEX('Scheme master'!D:D,MATCH(E411&amp;F411,'Scheme master'!H:H,0),0)</f>
        <v>LLIQDF</v>
      </c>
      <c r="B411" s="75" t="str">
        <f>A411&amp;VLOOKUP(E411&amp;F411,'Scheme master'!H:M,6,0)</f>
        <v>LLIQDFRDD</v>
      </c>
      <c r="C411" s="83">
        <f t="shared" si="12"/>
        <v>8.6099999999999996E-2</v>
      </c>
      <c r="D411" s="83">
        <f t="shared" si="13"/>
        <v>8.6099999999999996E-2</v>
      </c>
      <c r="E411" s="53" t="s">
        <v>612</v>
      </c>
      <c r="F411" s="53" t="s">
        <v>606</v>
      </c>
      <c r="G411" s="53" t="s">
        <v>507</v>
      </c>
      <c r="H411" s="53" t="s">
        <v>1647</v>
      </c>
      <c r="I411" s="54">
        <v>44352</v>
      </c>
      <c r="J411" s="54">
        <v>44352</v>
      </c>
      <c r="K411" s="53">
        <v>8.6099999999999996E-2</v>
      </c>
      <c r="L411" s="53">
        <v>8.6099999999999996E-2</v>
      </c>
      <c r="M411" s="55">
        <v>4605.473</v>
      </c>
      <c r="N411" s="55">
        <v>0.17199999999999999</v>
      </c>
      <c r="O411" s="55">
        <v>5.6479999999999997</v>
      </c>
      <c r="P411" s="55">
        <v>18.382999999999999</v>
      </c>
      <c r="Q411" s="53">
        <v>396.55</v>
      </c>
      <c r="R411" s="53">
        <v>0.01</v>
      </c>
      <c r="S411" s="56">
        <v>6274.3</v>
      </c>
      <c r="T411" s="56">
        <v>20424.45</v>
      </c>
      <c r="U411" s="56">
        <v>27095.31</v>
      </c>
    </row>
    <row r="412" spans="1:21" x14ac:dyDescent="0.2">
      <c r="A412" s="75" t="str">
        <f>INDEX('Scheme master'!D:D,MATCH(E412&amp;F412,'Scheme master'!H:H,0),0)</f>
        <v>LLIQDF</v>
      </c>
      <c r="B412" s="75" t="str">
        <f>A412&amp;VLOOKUP(E412&amp;F412,'Scheme master'!H:M,6,0)</f>
        <v>LLIQDFRDD</v>
      </c>
      <c r="C412" s="83">
        <f t="shared" si="12"/>
        <v>8.3834500000000006E-2</v>
      </c>
      <c r="D412" s="83">
        <f t="shared" si="13"/>
        <v>8.3834500000000006E-2</v>
      </c>
      <c r="E412" s="53" t="s">
        <v>612</v>
      </c>
      <c r="F412" s="53" t="s">
        <v>606</v>
      </c>
      <c r="G412" s="53" t="s">
        <v>507</v>
      </c>
      <c r="H412" s="53" t="s">
        <v>1647</v>
      </c>
      <c r="I412" s="54">
        <v>44450</v>
      </c>
      <c r="J412" s="54">
        <v>44450</v>
      </c>
      <c r="K412" s="53">
        <v>8.3834500000000006E-2</v>
      </c>
      <c r="L412" s="53">
        <v>8.3834500000000006E-2</v>
      </c>
      <c r="M412" s="55">
        <v>4644.5309999999999</v>
      </c>
      <c r="N412" s="55">
        <v>0.17199999999999999</v>
      </c>
      <c r="O412" s="55">
        <v>5.3470000000000004</v>
      </c>
      <c r="P412" s="55">
        <v>30.67</v>
      </c>
      <c r="Q412" s="53">
        <v>389.38</v>
      </c>
      <c r="R412" s="53">
        <v>0.01</v>
      </c>
      <c r="S412" s="56">
        <v>5941.63</v>
      </c>
      <c r="T412" s="56">
        <v>34080</v>
      </c>
      <c r="U412" s="56">
        <v>40411.019999999997</v>
      </c>
    </row>
    <row r="413" spans="1:21" x14ac:dyDescent="0.2">
      <c r="A413" s="75" t="str">
        <f>INDEX('Scheme master'!D:D,MATCH(E413&amp;F413,'Scheme master'!H:H,0),0)</f>
        <v>LDSAPF</v>
      </c>
      <c r="B413" s="75" t="str">
        <f>A413&amp;VLOOKUP(E413&amp;F413,'Scheme master'!H:M,6,0)</f>
        <v>LDSAPFDDD</v>
      </c>
      <c r="C413" s="83">
        <f t="shared" si="12"/>
        <v>2.9690799999999998E-3</v>
      </c>
      <c r="D413" s="83">
        <f t="shared" si="13"/>
        <v>2.9690799999999998E-3</v>
      </c>
      <c r="E413" s="53" t="s">
        <v>616</v>
      </c>
      <c r="F413" s="53" t="s">
        <v>605</v>
      </c>
      <c r="G413" s="53" t="s">
        <v>225</v>
      </c>
      <c r="H413" s="53" t="s">
        <v>1643</v>
      </c>
      <c r="I413" s="54">
        <v>44421</v>
      </c>
      <c r="J413" s="54">
        <v>44421</v>
      </c>
      <c r="K413" s="53">
        <v>2.9690799999999998E-3</v>
      </c>
      <c r="L413" s="53">
        <v>2.9690799999999998E-3</v>
      </c>
      <c r="M413" s="55">
        <v>120225.621</v>
      </c>
      <c r="N413" s="55"/>
      <c r="O413" s="55">
        <v>380.29199999999997</v>
      </c>
      <c r="P413" s="55">
        <v>135.958</v>
      </c>
      <c r="Q413" s="53">
        <v>356.96</v>
      </c>
      <c r="R413" s="53"/>
      <c r="S413" s="56">
        <v>4205.55</v>
      </c>
      <c r="T413" s="56">
        <v>1511.49</v>
      </c>
      <c r="U413" s="56">
        <v>6074</v>
      </c>
    </row>
    <row r="414" spans="1:21" x14ac:dyDescent="0.2">
      <c r="A414" s="75" t="str">
        <f>INDEX('Scheme master'!D:D,MATCH(E414&amp;F414,'Scheme master'!H:H,0),0)</f>
        <v>LLIQDF</v>
      </c>
      <c r="B414" s="75" t="str">
        <f>A414&amp;VLOOKUP(E414&amp;F414,'Scheme master'!H:M,6,0)</f>
        <v>LLIQDFDDD</v>
      </c>
      <c r="C414" s="83">
        <f t="shared" si="12"/>
        <v>5.4600000000000003E-2</v>
      </c>
      <c r="D414" s="83">
        <f t="shared" si="13"/>
        <v>5.4600000000000003E-2</v>
      </c>
      <c r="E414" s="53" t="s">
        <v>612</v>
      </c>
      <c r="F414" s="53" t="s">
        <v>605</v>
      </c>
      <c r="G414" s="53" t="s">
        <v>507</v>
      </c>
      <c r="H414" s="53" t="s">
        <v>1642</v>
      </c>
      <c r="I414" s="54">
        <v>44321</v>
      </c>
      <c r="J414" s="54">
        <v>44321</v>
      </c>
      <c r="K414" s="53">
        <v>5.4600000000000003E-2</v>
      </c>
      <c r="L414" s="53">
        <v>5.4600000000000003E-2</v>
      </c>
      <c r="M414" s="55">
        <v>43.371000000000002</v>
      </c>
      <c r="N414" s="55"/>
      <c r="O414" s="55">
        <v>3.8410000000000002</v>
      </c>
      <c r="P414" s="55">
        <v>21.419</v>
      </c>
      <c r="Q414" s="53">
        <v>2.36</v>
      </c>
      <c r="R414" s="53"/>
      <c r="S414" s="56">
        <v>4317.91</v>
      </c>
      <c r="T414" s="56">
        <v>23811.23</v>
      </c>
      <c r="U414" s="56">
        <v>28131.5</v>
      </c>
    </row>
    <row r="415" spans="1:21" x14ac:dyDescent="0.2">
      <c r="A415" s="75" t="str">
        <f>INDEX('Scheme master'!D:D,MATCH(E415&amp;F415,'Scheme master'!H:H,0),0)</f>
        <v>LLIQDF</v>
      </c>
      <c r="B415" s="75" t="str">
        <f>A415&amp;VLOOKUP(E415&amp;F415,'Scheme master'!H:M,6,0)</f>
        <v>LLIQDFRDD</v>
      </c>
      <c r="C415" s="83">
        <f t="shared" si="12"/>
        <v>8.2000000000000003E-2</v>
      </c>
      <c r="D415" s="83">
        <f t="shared" si="13"/>
        <v>8.2000000000000003E-2</v>
      </c>
      <c r="E415" s="53" t="s">
        <v>612</v>
      </c>
      <c r="F415" s="53" t="s">
        <v>606</v>
      </c>
      <c r="G415" s="53" t="s">
        <v>507</v>
      </c>
      <c r="H415" s="53" t="s">
        <v>1647</v>
      </c>
      <c r="I415" s="54">
        <v>44296</v>
      </c>
      <c r="J415" s="54">
        <v>44296</v>
      </c>
      <c r="K415" s="53">
        <v>8.2000000000000003E-2</v>
      </c>
      <c r="L415" s="53">
        <v>8.2000000000000003E-2</v>
      </c>
      <c r="M415" s="55">
        <v>4603.4799999999996</v>
      </c>
      <c r="N415" s="55">
        <v>0.17199999999999999</v>
      </c>
      <c r="O415" s="55">
        <v>6.6820000000000004</v>
      </c>
      <c r="P415" s="55">
        <v>14.736000000000001</v>
      </c>
      <c r="Q415" s="53">
        <v>377.5</v>
      </c>
      <c r="R415" s="53">
        <v>0.01</v>
      </c>
      <c r="S415" s="56">
        <v>7429.77</v>
      </c>
      <c r="T415" s="56">
        <v>16370.39</v>
      </c>
      <c r="U415" s="56">
        <v>24177.67</v>
      </c>
    </row>
    <row r="416" spans="1:21" x14ac:dyDescent="0.2">
      <c r="A416" s="75" t="str">
        <f>INDEX('Scheme master'!D:D,MATCH(E416&amp;F416,'Scheme master'!H:H,0),0)</f>
        <v>LLIQDF</v>
      </c>
      <c r="B416" s="75" t="str">
        <f>A416&amp;VLOOKUP(E416&amp;F416,'Scheme master'!H:M,6,0)</f>
        <v>LLIQDFRDD</v>
      </c>
      <c r="C416" s="83">
        <f t="shared" si="12"/>
        <v>8.9656470000000002E-2</v>
      </c>
      <c r="D416" s="83">
        <f t="shared" si="13"/>
        <v>8.9656470000000002E-2</v>
      </c>
      <c r="E416" s="53" t="s">
        <v>612</v>
      </c>
      <c r="F416" s="53" t="s">
        <v>606</v>
      </c>
      <c r="G416" s="53" t="s">
        <v>507</v>
      </c>
      <c r="H416" s="53" t="s">
        <v>1647</v>
      </c>
      <c r="I416" s="54">
        <v>44393</v>
      </c>
      <c r="J416" s="54">
        <v>44393</v>
      </c>
      <c r="K416" s="53">
        <v>8.9656470000000002E-2</v>
      </c>
      <c r="L416" s="53">
        <v>8.9656470000000002E-2</v>
      </c>
      <c r="M416" s="55">
        <v>4597.4620000000004</v>
      </c>
      <c r="N416" s="55">
        <v>0.17199999999999999</v>
      </c>
      <c r="O416" s="55">
        <v>5.6639999999999997</v>
      </c>
      <c r="P416" s="55">
        <v>34.682000000000002</v>
      </c>
      <c r="Q416" s="53">
        <v>412.18</v>
      </c>
      <c r="R416" s="53">
        <v>0.02</v>
      </c>
      <c r="S416" s="56">
        <v>6306.41</v>
      </c>
      <c r="T416" s="56">
        <v>38534.28</v>
      </c>
      <c r="U416" s="56">
        <v>45252.89</v>
      </c>
    </row>
    <row r="417" spans="1:21" x14ac:dyDescent="0.2">
      <c r="A417" s="75" t="str">
        <f>INDEX('Scheme master'!D:D,MATCH(E417&amp;F417,'Scheme master'!H:H,0),0)</f>
        <v>LLIQDF</v>
      </c>
      <c r="B417" s="75" t="str">
        <f>A417&amp;VLOOKUP(E417&amp;F417,'Scheme master'!H:M,6,0)</f>
        <v>LLIQDFRDD</v>
      </c>
      <c r="C417" s="83">
        <f t="shared" si="12"/>
        <v>8.7379910000000005E-2</v>
      </c>
      <c r="D417" s="83">
        <f t="shared" si="13"/>
        <v>8.7379910000000005E-2</v>
      </c>
      <c r="E417" s="53" t="s">
        <v>612</v>
      </c>
      <c r="F417" s="53" t="s">
        <v>606</v>
      </c>
      <c r="G417" s="53" t="s">
        <v>507</v>
      </c>
      <c r="H417" s="53" t="s">
        <v>1647</v>
      </c>
      <c r="I417" s="54">
        <v>44407</v>
      </c>
      <c r="J417" s="54">
        <v>44407</v>
      </c>
      <c r="K417" s="53">
        <v>8.7379910000000005E-2</v>
      </c>
      <c r="L417" s="53">
        <v>8.7379910000000005E-2</v>
      </c>
      <c r="M417" s="55">
        <v>4598.5829999999996</v>
      </c>
      <c r="N417" s="55">
        <v>0.17199999999999999</v>
      </c>
      <c r="O417" s="55">
        <v>5.5119999999999996</v>
      </c>
      <c r="P417" s="55">
        <v>33.840000000000003</v>
      </c>
      <c r="Q417" s="53">
        <v>401.85</v>
      </c>
      <c r="R417" s="53">
        <v>0.02</v>
      </c>
      <c r="S417" s="56">
        <v>6135.83</v>
      </c>
      <c r="T417" s="56">
        <v>37598.660000000003</v>
      </c>
      <c r="U417" s="56">
        <v>44136.36</v>
      </c>
    </row>
    <row r="418" spans="1:21" x14ac:dyDescent="0.2">
      <c r="A418" s="75" t="str">
        <f>INDEX('Scheme master'!D:D,MATCH(E418&amp;F418,'Scheme master'!H:H,0),0)</f>
        <v>LDINPF</v>
      </c>
      <c r="B418" s="75" t="str">
        <f>A418&amp;VLOOKUP(E418&amp;F418,'Scheme master'!H:M,6,0)</f>
        <v>LDINPFRDW</v>
      </c>
      <c r="C418" s="83">
        <f t="shared" si="12"/>
        <v>7.3000000000000001E-3</v>
      </c>
      <c r="D418" s="83">
        <f t="shared" si="13"/>
        <v>7.3000000000000001E-3</v>
      </c>
      <c r="E418" s="53" t="s">
        <v>613</v>
      </c>
      <c r="F418" s="53" t="s">
        <v>40</v>
      </c>
      <c r="G418" s="53" t="s">
        <v>614</v>
      </c>
      <c r="H418" s="53" t="s">
        <v>1644</v>
      </c>
      <c r="I418" s="54">
        <v>44320</v>
      </c>
      <c r="J418" s="54">
        <v>44320</v>
      </c>
      <c r="K418" s="53">
        <v>7.3000000000000001E-3</v>
      </c>
      <c r="L418" s="53">
        <v>7.3000000000000001E-3</v>
      </c>
      <c r="M418" s="55">
        <v>95800.839000000007</v>
      </c>
      <c r="N418" s="55"/>
      <c r="O418" s="55">
        <v>690.42499999999995</v>
      </c>
      <c r="P418" s="55">
        <v>192.38200000000001</v>
      </c>
      <c r="Q418" s="53">
        <v>699.35</v>
      </c>
      <c r="R418" s="53"/>
      <c r="S418" s="56">
        <v>7911.87</v>
      </c>
      <c r="T418" s="56">
        <v>2149.5700000000002</v>
      </c>
      <c r="U418" s="56">
        <v>10760.79</v>
      </c>
    </row>
    <row r="419" spans="1:21" x14ac:dyDescent="0.2">
      <c r="A419" s="75" t="str">
        <f>INDEX('Scheme master'!D:D,MATCH(E419&amp;F419,'Scheme master'!H:H,0),0)</f>
        <v>LDSAPF</v>
      </c>
      <c r="B419" s="75" t="str">
        <f>A419&amp;VLOOKUP(E419&amp;F419,'Scheme master'!H:M,6,0)</f>
        <v>LDSAPFRDD</v>
      </c>
      <c r="C419" s="83">
        <f t="shared" si="12"/>
        <v>4.6436699999999999E-3</v>
      </c>
      <c r="D419" s="83">
        <f t="shared" si="13"/>
        <v>4.6436699999999999E-3</v>
      </c>
      <c r="E419" s="53" t="s">
        <v>616</v>
      </c>
      <c r="F419" s="53" t="s">
        <v>25</v>
      </c>
      <c r="G419" s="53" t="s">
        <v>225</v>
      </c>
      <c r="H419" s="53" t="s">
        <v>1645</v>
      </c>
      <c r="I419" s="54">
        <v>44438</v>
      </c>
      <c r="J419" s="54">
        <v>44438</v>
      </c>
      <c r="K419" s="53">
        <v>4.6436699999999999E-3</v>
      </c>
      <c r="L419" s="53">
        <v>4.6436699999999999E-3</v>
      </c>
      <c r="M419" s="55">
        <v>100079.18700000001</v>
      </c>
      <c r="N419" s="55"/>
      <c r="O419" s="55">
        <v>8766.5329999999994</v>
      </c>
      <c r="P419" s="55">
        <v>825.48900000000003</v>
      </c>
      <c r="Q419" s="53">
        <v>464.73</v>
      </c>
      <c r="R419" s="53"/>
      <c r="S419" s="56">
        <v>101986.05</v>
      </c>
      <c r="T419" s="56">
        <v>9552.02</v>
      </c>
      <c r="U419" s="56">
        <v>112002.8</v>
      </c>
    </row>
    <row r="420" spans="1:21" x14ac:dyDescent="0.2">
      <c r="A420" s="75" t="str">
        <f>INDEX('Scheme master'!D:D,MATCH(E420&amp;F420,'Scheme master'!H:H,0),0)</f>
        <v>LDSAPF</v>
      </c>
      <c r="B420" s="75" t="str">
        <f>A420&amp;VLOOKUP(E420&amp;F420,'Scheme master'!H:M,6,0)</f>
        <v>LDSAPFRDD</v>
      </c>
      <c r="C420" s="83">
        <f t="shared" si="12"/>
        <v>3.5999999999999999E-3</v>
      </c>
      <c r="D420" s="83">
        <f t="shared" si="13"/>
        <v>3.5999999999999999E-3</v>
      </c>
      <c r="E420" s="53" t="s">
        <v>616</v>
      </c>
      <c r="F420" s="53" t="s">
        <v>25</v>
      </c>
      <c r="G420" s="53" t="s">
        <v>225</v>
      </c>
      <c r="H420" s="53" t="s">
        <v>1645</v>
      </c>
      <c r="I420" s="54">
        <v>44354</v>
      </c>
      <c r="J420" s="54">
        <v>44354</v>
      </c>
      <c r="K420" s="53">
        <v>3.5999999999999999E-3</v>
      </c>
      <c r="L420" s="53">
        <v>3.5999999999999999E-3</v>
      </c>
      <c r="M420" s="55">
        <v>93857.066999999995</v>
      </c>
      <c r="N420" s="55"/>
      <c r="O420" s="55">
        <v>6826.4080000000004</v>
      </c>
      <c r="P420" s="55">
        <v>635.36699999999996</v>
      </c>
      <c r="Q420" s="53">
        <v>337.89</v>
      </c>
      <c r="R420" s="53"/>
      <c r="S420" s="56">
        <v>78910.64</v>
      </c>
      <c r="T420" s="56">
        <v>7342</v>
      </c>
      <c r="U420" s="56">
        <v>86590.53</v>
      </c>
    </row>
    <row r="421" spans="1:21" x14ac:dyDescent="0.2">
      <c r="A421" s="75" t="str">
        <f>INDEX('Scheme master'!D:D,MATCH(E421&amp;F421,'Scheme master'!H:H,0),0)</f>
        <v>LDSAPF</v>
      </c>
      <c r="B421" s="75" t="str">
        <f>A421&amp;VLOOKUP(E421&amp;F421,'Scheme master'!H:M,6,0)</f>
        <v>LDSAPFDDD</v>
      </c>
      <c r="C421" s="83">
        <f t="shared" si="12"/>
        <v>1.1273399999999999E-3</v>
      </c>
      <c r="D421" s="83">
        <f t="shared" si="13"/>
        <v>1.1273399999999999E-3</v>
      </c>
      <c r="E421" s="53" t="s">
        <v>616</v>
      </c>
      <c r="F421" s="53" t="s">
        <v>605</v>
      </c>
      <c r="G421" s="53" t="s">
        <v>225</v>
      </c>
      <c r="H421" s="53" t="s">
        <v>1643</v>
      </c>
      <c r="I421" s="54">
        <v>44407</v>
      </c>
      <c r="J421" s="54">
        <v>44407</v>
      </c>
      <c r="K421" s="53">
        <v>1.1273399999999999E-3</v>
      </c>
      <c r="L421" s="53">
        <v>1.1273399999999999E-3</v>
      </c>
      <c r="M421" s="55"/>
      <c r="N421" s="55"/>
      <c r="O421" s="55">
        <v>155.68799999999999</v>
      </c>
      <c r="P421" s="55">
        <v>51.554000000000002</v>
      </c>
      <c r="Q421" s="53"/>
      <c r="R421" s="53"/>
      <c r="S421" s="56">
        <v>1721.65</v>
      </c>
      <c r="T421" s="56">
        <v>573.12</v>
      </c>
      <c r="U421" s="56">
        <v>2294.77</v>
      </c>
    </row>
    <row r="422" spans="1:21" x14ac:dyDescent="0.2">
      <c r="A422" s="75" t="str">
        <f>INDEX('Scheme master'!D:D,MATCH(E422&amp;F422,'Scheme master'!H:H,0),0)</f>
        <v>LLIQDF</v>
      </c>
      <c r="B422" s="75" t="str">
        <f>A422&amp;VLOOKUP(E422&amp;F422,'Scheme master'!H:M,6,0)</f>
        <v>LLIQDFDDD</v>
      </c>
      <c r="C422" s="83">
        <f t="shared" si="12"/>
        <v>8.2466849999999994E-2</v>
      </c>
      <c r="D422" s="83">
        <f t="shared" si="13"/>
        <v>8.2466849999999994E-2</v>
      </c>
      <c r="E422" s="53" t="s">
        <v>612</v>
      </c>
      <c r="F422" s="53" t="s">
        <v>605</v>
      </c>
      <c r="G422" s="53" t="s">
        <v>507</v>
      </c>
      <c r="H422" s="53" t="s">
        <v>1642</v>
      </c>
      <c r="I422" s="54">
        <v>44461</v>
      </c>
      <c r="J422" s="54">
        <v>44461</v>
      </c>
      <c r="K422" s="53">
        <v>8.2466849999999994E-2</v>
      </c>
      <c r="L422" s="53">
        <v>8.2466849999999994E-2</v>
      </c>
      <c r="M422" s="55">
        <v>39.097999999999999</v>
      </c>
      <c r="N422" s="55"/>
      <c r="O422" s="55">
        <v>4.7880000000000003</v>
      </c>
      <c r="P422" s="55">
        <v>39.704000000000001</v>
      </c>
      <c r="Q422" s="53">
        <v>3.25</v>
      </c>
      <c r="R422" s="53"/>
      <c r="S422" s="56">
        <v>5388.59</v>
      </c>
      <c r="T422" s="56">
        <v>44717.54</v>
      </c>
      <c r="U422" s="56">
        <v>50109.38</v>
      </c>
    </row>
    <row r="423" spans="1:21" x14ac:dyDescent="0.2">
      <c r="A423" s="75" t="str">
        <f>INDEX('Scheme master'!D:D,MATCH(E423&amp;F423,'Scheme master'!H:H,0),0)</f>
        <v>LDSAPF</v>
      </c>
      <c r="B423" s="75" t="str">
        <f>A423&amp;VLOOKUP(E423&amp;F423,'Scheme master'!H:M,6,0)</f>
        <v>LDSAPFRDD</v>
      </c>
      <c r="C423" s="83">
        <f t="shared" si="12"/>
        <v>5.9999999999999995E-4</v>
      </c>
      <c r="D423" s="83">
        <f t="shared" si="13"/>
        <v>5.9999999999999995E-4</v>
      </c>
      <c r="E423" s="53" t="s">
        <v>616</v>
      </c>
      <c r="F423" s="53" t="s">
        <v>25</v>
      </c>
      <c r="G423" s="53" t="s">
        <v>225</v>
      </c>
      <c r="H423" s="53" t="s">
        <v>1645</v>
      </c>
      <c r="I423" s="54">
        <v>44327</v>
      </c>
      <c r="J423" s="54">
        <v>44327</v>
      </c>
      <c r="K423" s="53">
        <v>5.9999999999999995E-4</v>
      </c>
      <c r="L423" s="53">
        <v>5.9999999999999995E-4</v>
      </c>
      <c r="M423" s="55"/>
      <c r="N423" s="55"/>
      <c r="O423" s="55">
        <v>1141.182</v>
      </c>
      <c r="P423" s="55">
        <v>102.324</v>
      </c>
      <c r="Q423" s="53"/>
      <c r="R423" s="53"/>
      <c r="S423" s="56">
        <v>13215.91</v>
      </c>
      <c r="T423" s="56">
        <v>1220.77</v>
      </c>
      <c r="U423" s="56">
        <v>14436.68</v>
      </c>
    </row>
    <row r="424" spans="1:21" x14ac:dyDescent="0.2">
      <c r="A424" s="75" t="str">
        <f>INDEX('Scheme master'!D:D,MATCH(E424&amp;F424,'Scheme master'!H:H,0),0)</f>
        <v>LLIQDF</v>
      </c>
      <c r="B424" s="75" t="str">
        <f>A424&amp;VLOOKUP(E424&amp;F424,'Scheme master'!H:M,6,0)</f>
        <v>LLIQDFDDD</v>
      </c>
      <c r="C424" s="83">
        <f t="shared" si="12"/>
        <v>0.69069999999999998</v>
      </c>
      <c r="D424" s="83">
        <f t="shared" si="13"/>
        <v>0.69069999999999998</v>
      </c>
      <c r="E424" s="53" t="s">
        <v>612</v>
      </c>
      <c r="F424" s="53" t="s">
        <v>605</v>
      </c>
      <c r="G424" s="53" t="s">
        <v>507</v>
      </c>
      <c r="H424" s="53" t="s">
        <v>1642</v>
      </c>
      <c r="I424" s="54">
        <v>44364</v>
      </c>
      <c r="J424" s="54">
        <v>44364</v>
      </c>
      <c r="K424" s="53">
        <v>0.69069999999999998</v>
      </c>
      <c r="L424" s="53">
        <v>0.69069999999999998</v>
      </c>
      <c r="M424" s="55">
        <v>974.15800000000002</v>
      </c>
      <c r="N424" s="55"/>
      <c r="O424" s="55">
        <v>48.412999999999997</v>
      </c>
      <c r="P424" s="55">
        <v>285.56</v>
      </c>
      <c r="Q424" s="53">
        <v>672.84</v>
      </c>
      <c r="R424" s="53"/>
      <c r="S424" s="56">
        <v>54410.38</v>
      </c>
      <c r="T424" s="56">
        <v>321216.18</v>
      </c>
      <c r="U424" s="56">
        <v>376299.4</v>
      </c>
    </row>
    <row r="425" spans="1:21" x14ac:dyDescent="0.2">
      <c r="A425" s="75" t="str">
        <f>INDEX('Scheme master'!D:D,MATCH(E425&amp;F425,'Scheme master'!H:H,0),0)</f>
        <v>LLIQDF</v>
      </c>
      <c r="B425" s="75" t="str">
        <f>A425&amp;VLOOKUP(E425&amp;F425,'Scheme master'!H:M,6,0)</f>
        <v>LLIQDFRDD</v>
      </c>
      <c r="C425" s="83">
        <f t="shared" si="12"/>
        <v>9.2174809999999996E-2</v>
      </c>
      <c r="D425" s="83">
        <f t="shared" si="13"/>
        <v>9.2174809999999996E-2</v>
      </c>
      <c r="E425" s="53" t="s">
        <v>612</v>
      </c>
      <c r="F425" s="53" t="s">
        <v>606</v>
      </c>
      <c r="G425" s="53" t="s">
        <v>507</v>
      </c>
      <c r="H425" s="53" t="s">
        <v>1647</v>
      </c>
      <c r="I425" s="54">
        <v>44366</v>
      </c>
      <c r="J425" s="54">
        <v>44366</v>
      </c>
      <c r="K425" s="53">
        <v>9.2174809999999996E-2</v>
      </c>
      <c r="L425" s="53">
        <v>9.2174809999999996E-2</v>
      </c>
      <c r="M425" s="55">
        <v>4596.9440000000004</v>
      </c>
      <c r="N425" s="55">
        <v>0.17199999999999999</v>
      </c>
      <c r="O425" s="55">
        <v>6.0179999999999998</v>
      </c>
      <c r="P425" s="55">
        <v>43.871000000000002</v>
      </c>
      <c r="Q425" s="53">
        <v>423.73</v>
      </c>
      <c r="R425" s="53">
        <v>0.02</v>
      </c>
      <c r="S425" s="56">
        <v>6688.56</v>
      </c>
      <c r="T425" s="56">
        <v>48748.14</v>
      </c>
      <c r="U425" s="56">
        <v>55860.45</v>
      </c>
    </row>
    <row r="426" spans="1:21" x14ac:dyDescent="0.2">
      <c r="A426" s="75" t="str">
        <f>INDEX('Scheme master'!D:D,MATCH(E426&amp;F426,'Scheme master'!H:H,0),0)</f>
        <v>LDINPF</v>
      </c>
      <c r="B426" s="75" t="str">
        <f>A426&amp;VLOOKUP(E426&amp;F426,'Scheme master'!H:M,6,0)</f>
        <v>LDINPFDDW</v>
      </c>
      <c r="C426" s="83">
        <f t="shared" si="12"/>
        <v>2.1000000000000001E-2</v>
      </c>
      <c r="D426" s="83">
        <f t="shared" si="13"/>
        <v>2.1000000000000001E-2</v>
      </c>
      <c r="E426" s="53" t="s">
        <v>613</v>
      </c>
      <c r="F426" s="53" t="s">
        <v>609</v>
      </c>
      <c r="G426" s="53" t="s">
        <v>614</v>
      </c>
      <c r="H426" s="53" t="s">
        <v>1646</v>
      </c>
      <c r="I426" s="54">
        <v>44313</v>
      </c>
      <c r="J426" s="54">
        <v>44313</v>
      </c>
      <c r="K426" s="53">
        <v>2.1000000000000001E-2</v>
      </c>
      <c r="L426" s="53">
        <v>2.1000000000000001E-2</v>
      </c>
      <c r="M426" s="55"/>
      <c r="N426" s="55"/>
      <c r="O426" s="55">
        <v>43.456000000000003</v>
      </c>
      <c r="P426" s="55"/>
      <c r="Q426" s="53"/>
      <c r="R426" s="53"/>
      <c r="S426" s="56">
        <v>434.84</v>
      </c>
      <c r="T426" s="56"/>
      <c r="U426" s="56">
        <v>434.84</v>
      </c>
    </row>
    <row r="427" spans="1:21" x14ac:dyDescent="0.2">
      <c r="A427" s="75" t="str">
        <f>INDEX('Scheme master'!D:D,MATCH(E427&amp;F427,'Scheme master'!H:H,0),0)</f>
        <v>LDSAPF</v>
      </c>
      <c r="B427" s="75" t="str">
        <f>A427&amp;VLOOKUP(E427&amp;F427,'Scheme master'!H:M,6,0)</f>
        <v>LDSAPFRDD</v>
      </c>
      <c r="C427" s="83">
        <f t="shared" si="12"/>
        <v>1.27261E-3</v>
      </c>
      <c r="D427" s="83">
        <f t="shared" si="13"/>
        <v>1.27261E-3</v>
      </c>
      <c r="E427" s="53" t="s">
        <v>616</v>
      </c>
      <c r="F427" s="53" t="s">
        <v>25</v>
      </c>
      <c r="G427" s="53" t="s">
        <v>225</v>
      </c>
      <c r="H427" s="53" t="s">
        <v>1645</v>
      </c>
      <c r="I427" s="54">
        <v>44397</v>
      </c>
      <c r="J427" s="54">
        <v>44397</v>
      </c>
      <c r="K427" s="53">
        <v>1.27261E-3</v>
      </c>
      <c r="L427" s="53">
        <v>1.27261E-3</v>
      </c>
      <c r="M427" s="55"/>
      <c r="N427" s="55"/>
      <c r="O427" s="55">
        <v>2422.741</v>
      </c>
      <c r="P427" s="55">
        <v>225.27799999999999</v>
      </c>
      <c r="Q427" s="53"/>
      <c r="R427" s="53"/>
      <c r="S427" s="56">
        <v>28123.21</v>
      </c>
      <c r="T427" s="56">
        <v>2607.4899999999998</v>
      </c>
      <c r="U427" s="56">
        <v>30730.7</v>
      </c>
    </row>
    <row r="428" spans="1:21" x14ac:dyDescent="0.2">
      <c r="A428" s="75" t="str">
        <f>INDEX('Scheme master'!D:D,MATCH(E428&amp;F428,'Scheme master'!H:H,0),0)</f>
        <v>LLIQDF</v>
      </c>
      <c r="B428" s="75" t="str">
        <f>A428&amp;VLOOKUP(E428&amp;F428,'Scheme master'!H:M,6,0)</f>
        <v>LLIQDFRDD</v>
      </c>
      <c r="C428" s="83">
        <f t="shared" si="12"/>
        <v>0.12353224</v>
      </c>
      <c r="D428" s="83">
        <f t="shared" si="13"/>
        <v>0.12353224</v>
      </c>
      <c r="E428" s="53" t="s">
        <v>612</v>
      </c>
      <c r="F428" s="53" t="s">
        <v>606</v>
      </c>
      <c r="G428" s="53" t="s">
        <v>507</v>
      </c>
      <c r="H428" s="53" t="s">
        <v>1647</v>
      </c>
      <c r="I428" s="54">
        <v>44420</v>
      </c>
      <c r="J428" s="54">
        <v>44420</v>
      </c>
      <c r="K428" s="53">
        <v>0.12353224</v>
      </c>
      <c r="L428" s="53">
        <v>0.12353224</v>
      </c>
      <c r="M428" s="55">
        <v>4569.2139999999999</v>
      </c>
      <c r="N428" s="55">
        <v>0.17199999999999999</v>
      </c>
      <c r="O428" s="55">
        <v>7.75</v>
      </c>
      <c r="P428" s="55">
        <v>30.09</v>
      </c>
      <c r="Q428" s="53">
        <v>564.41</v>
      </c>
      <c r="R428" s="53">
        <v>0.02</v>
      </c>
      <c r="S428" s="56">
        <v>8628.1200000000008</v>
      </c>
      <c r="T428" s="56">
        <v>33431.550000000003</v>
      </c>
      <c r="U428" s="56">
        <v>42624.1</v>
      </c>
    </row>
    <row r="429" spans="1:21" x14ac:dyDescent="0.2">
      <c r="A429" s="75" t="str">
        <f>INDEX('Scheme master'!D:D,MATCH(E429&amp;F429,'Scheme master'!H:H,0),0)</f>
        <v>LDUSTF</v>
      </c>
      <c r="B429" s="75" t="str">
        <f>A429&amp;VLOOKUP(E429&amp;F429,'Scheme master'!H:M,6,0)</f>
        <v>LDUSTFRDD</v>
      </c>
      <c r="C429" s="83">
        <f t="shared" si="12"/>
        <v>1</v>
      </c>
      <c r="D429" s="83">
        <f t="shared" si="13"/>
        <v>1</v>
      </c>
      <c r="E429" s="53" t="s">
        <v>1016</v>
      </c>
      <c r="F429" s="53" t="s">
        <v>25</v>
      </c>
      <c r="G429" s="53" t="s">
        <v>997</v>
      </c>
      <c r="H429" s="53" t="s">
        <v>1645</v>
      </c>
      <c r="I429" s="54">
        <v>44314</v>
      </c>
      <c r="J429" s="54">
        <v>44314</v>
      </c>
      <c r="K429" s="53">
        <v>1</v>
      </c>
      <c r="L429" s="53">
        <v>1</v>
      </c>
      <c r="M429" s="55"/>
      <c r="N429" s="55"/>
      <c r="O429" s="55">
        <v>0.02</v>
      </c>
      <c r="P429" s="55"/>
      <c r="Q429" s="53"/>
      <c r="R429" s="53"/>
      <c r="S429" s="56">
        <v>20.88</v>
      </c>
      <c r="T429" s="56"/>
      <c r="U429" s="56">
        <v>20.88</v>
      </c>
    </row>
    <row r="430" spans="1:21" x14ac:dyDescent="0.2">
      <c r="A430" s="75" t="str">
        <f>INDEX('Scheme master'!D:D,MATCH(E430&amp;F430,'Scheme master'!H:H,0),0)</f>
        <v>LDSAPF</v>
      </c>
      <c r="B430" s="75" t="str">
        <f>A430&amp;VLOOKUP(E430&amp;F430,'Scheme master'!H:M,6,0)</f>
        <v>LDSAPFDDD</v>
      </c>
      <c r="C430" s="83">
        <f t="shared" si="12"/>
        <v>5.0000000000000001E-4</v>
      </c>
      <c r="D430" s="83">
        <f t="shared" si="13"/>
        <v>5.0000000000000001E-4</v>
      </c>
      <c r="E430" s="53" t="s">
        <v>616</v>
      </c>
      <c r="F430" s="53" t="s">
        <v>605</v>
      </c>
      <c r="G430" s="53" t="s">
        <v>225</v>
      </c>
      <c r="H430" s="53" t="s">
        <v>1643</v>
      </c>
      <c r="I430" s="54">
        <v>44295</v>
      </c>
      <c r="J430" s="54">
        <v>44295</v>
      </c>
      <c r="K430" s="53">
        <v>5.0000000000000001E-4</v>
      </c>
      <c r="L430" s="53">
        <v>5.0000000000000001E-4</v>
      </c>
      <c r="M430" s="55"/>
      <c r="N430" s="55"/>
      <c r="O430" s="55">
        <v>189.31800000000001</v>
      </c>
      <c r="P430" s="55">
        <v>16.216999999999999</v>
      </c>
      <c r="Q430" s="53"/>
      <c r="R430" s="53"/>
      <c r="S430" s="56">
        <v>2106.63</v>
      </c>
      <c r="T430" s="56">
        <v>180.56</v>
      </c>
      <c r="U430" s="56">
        <v>2287.19</v>
      </c>
    </row>
    <row r="431" spans="1:21" x14ac:dyDescent="0.2">
      <c r="A431" s="75" t="str">
        <f>INDEX('Scheme master'!D:D,MATCH(E431&amp;F431,'Scheme master'!H:H,0),0)</f>
        <v>LLIQDF</v>
      </c>
      <c r="B431" s="75" t="str">
        <f>A431&amp;VLOOKUP(E431&amp;F431,'Scheme master'!H:M,6,0)</f>
        <v>LLIQDFDDD</v>
      </c>
      <c r="C431" s="83">
        <f t="shared" si="12"/>
        <v>8.8467630000000005E-2</v>
      </c>
      <c r="D431" s="83">
        <f t="shared" si="13"/>
        <v>8.8467630000000005E-2</v>
      </c>
      <c r="E431" s="53" t="s">
        <v>612</v>
      </c>
      <c r="F431" s="53" t="s">
        <v>605</v>
      </c>
      <c r="G431" s="53" t="s">
        <v>507</v>
      </c>
      <c r="H431" s="53" t="s">
        <v>1642</v>
      </c>
      <c r="I431" s="54">
        <v>44445</v>
      </c>
      <c r="J431" s="54">
        <v>44445</v>
      </c>
      <c r="K431" s="53">
        <v>8.8467630000000005E-2</v>
      </c>
      <c r="L431" s="53">
        <v>8.8467630000000005E-2</v>
      </c>
      <c r="M431" s="55">
        <v>38.103000000000002</v>
      </c>
      <c r="N431" s="55"/>
      <c r="O431" s="55">
        <v>5.1959999999999997</v>
      </c>
      <c r="P431" s="55">
        <v>36.558999999999997</v>
      </c>
      <c r="Q431" s="53">
        <v>3.38</v>
      </c>
      <c r="R431" s="53"/>
      <c r="S431" s="56">
        <v>5843.76</v>
      </c>
      <c r="T431" s="56">
        <v>41176.15</v>
      </c>
      <c r="U431" s="56">
        <v>47023.29</v>
      </c>
    </row>
    <row r="432" spans="1:21" x14ac:dyDescent="0.2">
      <c r="A432" s="75" t="str">
        <f>INDEX('Scheme master'!D:D,MATCH(E432&amp;F432,'Scheme master'!H:H,0),0)</f>
        <v>LLIQDF</v>
      </c>
      <c r="B432" s="75" t="str">
        <f>A432&amp;VLOOKUP(E432&amp;F432,'Scheme master'!H:M,6,0)</f>
        <v>LLIQDFRDD</v>
      </c>
      <c r="C432" s="83">
        <f t="shared" si="12"/>
        <v>0.09</v>
      </c>
      <c r="D432" s="83">
        <f t="shared" si="13"/>
        <v>0.09</v>
      </c>
      <c r="E432" s="53" t="s">
        <v>612</v>
      </c>
      <c r="F432" s="53" t="s">
        <v>606</v>
      </c>
      <c r="G432" s="53" t="s">
        <v>507</v>
      </c>
      <c r="H432" s="53" t="s">
        <v>1647</v>
      </c>
      <c r="I432" s="54">
        <v>44308</v>
      </c>
      <c r="J432" s="54">
        <v>44308</v>
      </c>
      <c r="K432" s="53">
        <v>0.09</v>
      </c>
      <c r="L432" s="53">
        <v>0.09</v>
      </c>
      <c r="M432" s="55">
        <v>4598.0370000000003</v>
      </c>
      <c r="N432" s="55">
        <v>0.17199999999999999</v>
      </c>
      <c r="O432" s="55">
        <v>5.8659999999999997</v>
      </c>
      <c r="P432" s="55">
        <v>16.193999999999999</v>
      </c>
      <c r="Q432" s="53">
        <v>413.83</v>
      </c>
      <c r="R432" s="53">
        <v>0.02</v>
      </c>
      <c r="S432" s="56">
        <v>6523.94</v>
      </c>
      <c r="T432" s="56">
        <v>17992.169999999998</v>
      </c>
      <c r="U432" s="56">
        <v>24929.96</v>
      </c>
    </row>
    <row r="433" spans="1:21" x14ac:dyDescent="0.2">
      <c r="A433" s="75" t="str">
        <f>INDEX('Scheme master'!D:D,MATCH(E433&amp;F433,'Scheme master'!H:H,0),0)</f>
        <v>LLIQDF</v>
      </c>
      <c r="B433" s="75" t="str">
        <f>A433&amp;VLOOKUP(E433&amp;F433,'Scheme master'!H:M,6,0)</f>
        <v>LLIQDFRDD</v>
      </c>
      <c r="C433" s="83">
        <f t="shared" si="12"/>
        <v>8.4336019999999998E-2</v>
      </c>
      <c r="D433" s="83">
        <f t="shared" si="13"/>
        <v>8.4336019999999998E-2</v>
      </c>
      <c r="E433" s="53" t="s">
        <v>612</v>
      </c>
      <c r="F433" s="53" t="s">
        <v>606</v>
      </c>
      <c r="G433" s="53" t="s">
        <v>507</v>
      </c>
      <c r="H433" s="53" t="s">
        <v>1647</v>
      </c>
      <c r="I433" s="54">
        <v>44462</v>
      </c>
      <c r="J433" s="54">
        <v>44462</v>
      </c>
      <c r="K433" s="53">
        <v>8.4336019999999998E-2</v>
      </c>
      <c r="L433" s="53">
        <v>8.4336019999999998E-2</v>
      </c>
      <c r="M433" s="55">
        <v>4620.6480000000001</v>
      </c>
      <c r="N433" s="55">
        <v>0.17199999999999999</v>
      </c>
      <c r="O433" s="55">
        <v>5.3920000000000003</v>
      </c>
      <c r="P433" s="55">
        <v>31.640999999999998</v>
      </c>
      <c r="Q433" s="53">
        <v>389.7</v>
      </c>
      <c r="R433" s="53">
        <v>0.01</v>
      </c>
      <c r="S433" s="56">
        <v>5992.13</v>
      </c>
      <c r="T433" s="56">
        <v>35157.589999999997</v>
      </c>
      <c r="U433" s="56">
        <v>41539.43</v>
      </c>
    </row>
    <row r="434" spans="1:21" x14ac:dyDescent="0.2">
      <c r="A434" s="75" t="str">
        <f>INDEX('Scheme master'!D:D,MATCH(E434&amp;F434,'Scheme master'!H:H,0),0)</f>
        <v>LLIQDF</v>
      </c>
      <c r="B434" s="75" t="str">
        <f>A434&amp;VLOOKUP(E434&amp;F434,'Scheme master'!H:M,6,0)</f>
        <v>LLIQDFDDD</v>
      </c>
      <c r="C434" s="83">
        <f t="shared" si="12"/>
        <v>9.2499999999999999E-2</v>
      </c>
      <c r="D434" s="83">
        <f t="shared" si="13"/>
        <v>9.2499999999999999E-2</v>
      </c>
      <c r="E434" s="53" t="s">
        <v>612</v>
      </c>
      <c r="F434" s="53" t="s">
        <v>605</v>
      </c>
      <c r="G434" s="53" t="s">
        <v>507</v>
      </c>
      <c r="H434" s="53" t="s">
        <v>1642</v>
      </c>
      <c r="I434" s="54">
        <v>44333</v>
      </c>
      <c r="J434" s="54">
        <v>44333</v>
      </c>
      <c r="K434" s="53">
        <v>9.2499999999999999E-2</v>
      </c>
      <c r="L434" s="53">
        <v>9.2499999999999999E-2</v>
      </c>
      <c r="M434" s="55">
        <v>26.866</v>
      </c>
      <c r="N434" s="55"/>
      <c r="O434" s="55">
        <v>6.4779999999999998</v>
      </c>
      <c r="P434" s="55">
        <v>35.917000000000002</v>
      </c>
      <c r="Q434" s="53">
        <v>2.5</v>
      </c>
      <c r="R434" s="53"/>
      <c r="S434" s="56">
        <v>7285.79</v>
      </c>
      <c r="T434" s="56">
        <v>40424.94</v>
      </c>
      <c r="U434" s="56">
        <v>47713.23</v>
      </c>
    </row>
    <row r="435" spans="1:21" x14ac:dyDescent="0.2">
      <c r="A435" s="75" t="str">
        <f>INDEX('Scheme master'!D:D,MATCH(E435&amp;F435,'Scheme master'!H:H,0),0)</f>
        <v>LDUSTF</v>
      </c>
      <c r="B435" s="75" t="str">
        <f>A435&amp;VLOOKUP(E435&amp;F435,'Scheme master'!H:M,6,0)</f>
        <v>LDUSTFRDD</v>
      </c>
      <c r="C435" s="83">
        <f t="shared" si="12"/>
        <v>0.39087481000000002</v>
      </c>
      <c r="D435" s="83">
        <f t="shared" si="13"/>
        <v>0.39087481000000002</v>
      </c>
      <c r="E435" s="53" t="s">
        <v>1016</v>
      </c>
      <c r="F435" s="53" t="s">
        <v>25</v>
      </c>
      <c r="G435" s="53" t="s">
        <v>997</v>
      </c>
      <c r="H435" s="53" t="s">
        <v>1645</v>
      </c>
      <c r="I435" s="54">
        <v>44425</v>
      </c>
      <c r="J435" s="54">
        <v>44425</v>
      </c>
      <c r="K435" s="53">
        <v>0.39087481000000002</v>
      </c>
      <c r="L435" s="53">
        <v>0.39087481000000002</v>
      </c>
      <c r="M435" s="55"/>
      <c r="N435" s="55"/>
      <c r="O435" s="55">
        <v>3.492</v>
      </c>
      <c r="P435" s="55"/>
      <c r="Q435" s="53"/>
      <c r="R435" s="53"/>
      <c r="S435" s="56">
        <v>3898.4</v>
      </c>
      <c r="T435" s="56"/>
      <c r="U435" s="56">
        <v>3898.4</v>
      </c>
    </row>
    <row r="436" spans="1:21" x14ac:dyDescent="0.2">
      <c r="A436" s="75" t="str">
        <f>INDEX('Scheme master'!D:D,MATCH(E436&amp;F436,'Scheme master'!H:H,0),0)</f>
        <v>LLIQDF</v>
      </c>
      <c r="B436" s="75" t="str">
        <f>A436&amp;VLOOKUP(E436&amp;F436,'Scheme master'!H:M,6,0)</f>
        <v>LLIQDFDDD</v>
      </c>
      <c r="C436" s="83">
        <f t="shared" si="12"/>
        <v>8.6999999999999994E-2</v>
      </c>
      <c r="D436" s="83">
        <f t="shared" si="13"/>
        <v>8.6999999999999994E-2</v>
      </c>
      <c r="E436" s="53" t="s">
        <v>612</v>
      </c>
      <c r="F436" s="53" t="s">
        <v>605</v>
      </c>
      <c r="G436" s="53" t="s">
        <v>507</v>
      </c>
      <c r="H436" s="53" t="s">
        <v>1642</v>
      </c>
      <c r="I436" s="54">
        <v>44334</v>
      </c>
      <c r="J436" s="54">
        <v>44334</v>
      </c>
      <c r="K436" s="53">
        <v>8.6999999999999994E-2</v>
      </c>
      <c r="L436" s="53">
        <v>8.6999999999999994E-2</v>
      </c>
      <c r="M436" s="55">
        <v>38.89</v>
      </c>
      <c r="N436" s="55"/>
      <c r="O436" s="55">
        <v>6.0789999999999997</v>
      </c>
      <c r="P436" s="55">
        <v>33.783000000000001</v>
      </c>
      <c r="Q436" s="53">
        <v>3.39</v>
      </c>
      <c r="R436" s="53"/>
      <c r="S436" s="56">
        <v>6831.24</v>
      </c>
      <c r="T436" s="56">
        <v>38024.410000000003</v>
      </c>
      <c r="U436" s="56">
        <v>44859.040000000001</v>
      </c>
    </row>
    <row r="437" spans="1:21" x14ac:dyDescent="0.2">
      <c r="A437" s="75" t="str">
        <f>INDEX('Scheme master'!D:D,MATCH(E437&amp;F437,'Scheme master'!H:H,0),0)</f>
        <v>LLIQDF</v>
      </c>
      <c r="B437" s="75" t="str">
        <f>A437&amp;VLOOKUP(E437&amp;F437,'Scheme master'!H:M,6,0)</f>
        <v>LLIQDFRDD</v>
      </c>
      <c r="C437" s="83">
        <f t="shared" si="12"/>
        <v>0.1</v>
      </c>
      <c r="D437" s="83">
        <f t="shared" si="13"/>
        <v>0.1</v>
      </c>
      <c r="E437" s="53" t="s">
        <v>612</v>
      </c>
      <c r="F437" s="53" t="s">
        <v>606</v>
      </c>
      <c r="G437" s="53" t="s">
        <v>507</v>
      </c>
      <c r="H437" s="53" t="s">
        <v>1647</v>
      </c>
      <c r="I437" s="54">
        <v>44309</v>
      </c>
      <c r="J437" s="54">
        <v>44309</v>
      </c>
      <c r="K437" s="53">
        <v>0.1</v>
      </c>
      <c r="L437" s="53">
        <v>0.1</v>
      </c>
      <c r="M437" s="55">
        <v>4586.982</v>
      </c>
      <c r="N437" s="55">
        <v>0.17199999999999999</v>
      </c>
      <c r="O437" s="55">
        <v>6.5179999999999998</v>
      </c>
      <c r="P437" s="55">
        <v>18.132000000000001</v>
      </c>
      <c r="Q437" s="53">
        <v>458.67</v>
      </c>
      <c r="R437" s="53">
        <v>0.02</v>
      </c>
      <c r="S437" s="56">
        <v>7251.17</v>
      </c>
      <c r="T437" s="56">
        <v>20142.91</v>
      </c>
      <c r="U437" s="56">
        <v>27852.77</v>
      </c>
    </row>
    <row r="438" spans="1:21" x14ac:dyDescent="0.2">
      <c r="A438" s="75" t="str">
        <f>INDEX('Scheme master'!D:D,MATCH(E438&amp;F438,'Scheme master'!H:H,0),0)</f>
        <v>LLIQDF</v>
      </c>
      <c r="B438" s="75" t="str">
        <f>A438&amp;VLOOKUP(E438&amp;F438,'Scheme master'!H:M,6,0)</f>
        <v>LLIQDFRDD</v>
      </c>
      <c r="C438" s="83">
        <f t="shared" si="12"/>
        <v>8.9700000000000002E-2</v>
      </c>
      <c r="D438" s="83">
        <f t="shared" si="13"/>
        <v>8.9700000000000002E-2</v>
      </c>
      <c r="E438" s="53" t="s">
        <v>612</v>
      </c>
      <c r="F438" s="53" t="s">
        <v>606</v>
      </c>
      <c r="G438" s="53" t="s">
        <v>507</v>
      </c>
      <c r="H438" s="53" t="s">
        <v>1647</v>
      </c>
      <c r="I438" s="54">
        <v>44337</v>
      </c>
      <c r="J438" s="54">
        <v>44337</v>
      </c>
      <c r="K438" s="53">
        <v>8.9700000000000002E-2</v>
      </c>
      <c r="L438" s="53">
        <v>8.9700000000000002E-2</v>
      </c>
      <c r="M438" s="55">
        <v>4598.6980000000003</v>
      </c>
      <c r="N438" s="55">
        <v>0.17199999999999999</v>
      </c>
      <c r="O438" s="55">
        <v>5.8730000000000002</v>
      </c>
      <c r="P438" s="55">
        <v>19.937999999999999</v>
      </c>
      <c r="Q438" s="53">
        <v>412.5</v>
      </c>
      <c r="R438" s="53">
        <v>0.02</v>
      </c>
      <c r="S438" s="56">
        <v>6528.57</v>
      </c>
      <c r="T438" s="56">
        <v>22151.73</v>
      </c>
      <c r="U438" s="56">
        <v>29092.82</v>
      </c>
    </row>
    <row r="439" spans="1:21" x14ac:dyDescent="0.2">
      <c r="A439" s="75" t="str">
        <f>INDEX('Scheme master'!D:D,MATCH(E439&amp;F439,'Scheme master'!H:H,0),0)</f>
        <v>LLIQDF</v>
      </c>
      <c r="B439" s="75" t="str">
        <f>A439&amp;VLOOKUP(E439&amp;F439,'Scheme master'!H:M,6,0)</f>
        <v>LLIQDFDDD</v>
      </c>
      <c r="C439" s="83">
        <f t="shared" si="12"/>
        <v>9.351508E-2</v>
      </c>
      <c r="D439" s="83">
        <f t="shared" si="13"/>
        <v>9.351508E-2</v>
      </c>
      <c r="E439" s="53" t="s">
        <v>612</v>
      </c>
      <c r="F439" s="53" t="s">
        <v>605</v>
      </c>
      <c r="G439" s="53" t="s">
        <v>507</v>
      </c>
      <c r="H439" s="53" t="s">
        <v>1642</v>
      </c>
      <c r="I439" s="54">
        <v>44403</v>
      </c>
      <c r="J439" s="54">
        <v>44403</v>
      </c>
      <c r="K439" s="53">
        <v>9.351508E-2</v>
      </c>
      <c r="L439" s="53">
        <v>9.351508E-2</v>
      </c>
      <c r="M439" s="55">
        <v>20.628</v>
      </c>
      <c r="N439" s="55"/>
      <c r="O439" s="55">
        <v>5.452</v>
      </c>
      <c r="P439" s="55">
        <v>38.343000000000004</v>
      </c>
      <c r="Q439" s="53">
        <v>1.93</v>
      </c>
      <c r="R439" s="53"/>
      <c r="S439" s="56">
        <v>6128.21</v>
      </c>
      <c r="T439" s="56">
        <v>43201.84</v>
      </c>
      <c r="U439" s="56">
        <v>49331.98</v>
      </c>
    </row>
    <row r="440" spans="1:21" x14ac:dyDescent="0.2">
      <c r="A440" s="75" t="str">
        <f>INDEX('Scheme master'!D:D,MATCH(E440&amp;F440,'Scheme master'!H:H,0),0)</f>
        <v>LLIQDF</v>
      </c>
      <c r="B440" s="75" t="str">
        <f>A440&amp;VLOOKUP(E440&amp;F440,'Scheme master'!H:M,6,0)</f>
        <v>LLIQDFDDD</v>
      </c>
      <c r="C440" s="83">
        <f t="shared" si="12"/>
        <v>8.8700000000000001E-2</v>
      </c>
      <c r="D440" s="83">
        <f t="shared" si="13"/>
        <v>8.8700000000000001E-2</v>
      </c>
      <c r="E440" s="53" t="s">
        <v>612</v>
      </c>
      <c r="F440" s="53" t="s">
        <v>605</v>
      </c>
      <c r="G440" s="53" t="s">
        <v>507</v>
      </c>
      <c r="H440" s="53" t="s">
        <v>1642</v>
      </c>
      <c r="I440" s="54">
        <v>44362</v>
      </c>
      <c r="J440" s="54">
        <v>44362</v>
      </c>
      <c r="K440" s="53">
        <v>8.8700000000000001E-2</v>
      </c>
      <c r="L440" s="53">
        <v>8.8700000000000001E-2</v>
      </c>
      <c r="M440" s="55">
        <v>28.43</v>
      </c>
      <c r="N440" s="55"/>
      <c r="O440" s="55">
        <v>6.2859999999999996</v>
      </c>
      <c r="P440" s="55">
        <v>34.698999999999998</v>
      </c>
      <c r="Q440" s="53">
        <v>2.54</v>
      </c>
      <c r="R440" s="53"/>
      <c r="S440" s="56">
        <v>7066.11</v>
      </c>
      <c r="T440" s="56">
        <v>39055.440000000002</v>
      </c>
      <c r="U440" s="56">
        <v>46124.09</v>
      </c>
    </row>
    <row r="441" spans="1:21" x14ac:dyDescent="0.2">
      <c r="A441" s="75" t="str">
        <f>INDEX('Scheme master'!D:D,MATCH(E441&amp;F441,'Scheme master'!H:H,0),0)</f>
        <v>LDONTF</v>
      </c>
      <c r="B441" s="75" t="str">
        <f>A441&amp;VLOOKUP(E441&amp;F441,'Scheme master'!H:M,6,0)</f>
        <v>LDONTFRDD</v>
      </c>
      <c r="C441" s="83">
        <f t="shared" si="12"/>
        <v>7.0000000000000007E-2</v>
      </c>
      <c r="D441" s="83">
        <f t="shared" si="13"/>
        <v>7.0000000000000007E-2</v>
      </c>
      <c r="E441" s="53" t="s">
        <v>1015</v>
      </c>
      <c r="F441" s="53" t="s">
        <v>25</v>
      </c>
      <c r="G441" s="53" t="s">
        <v>996</v>
      </c>
      <c r="H441" s="53" t="s">
        <v>1645</v>
      </c>
      <c r="I441" s="54">
        <v>44318</v>
      </c>
      <c r="J441" s="54">
        <v>44318</v>
      </c>
      <c r="K441" s="53">
        <v>7.0000000000000007E-2</v>
      </c>
      <c r="L441" s="53">
        <v>7.0000000000000007E-2</v>
      </c>
      <c r="M441" s="55"/>
      <c r="N441" s="55"/>
      <c r="O441" s="55">
        <v>1E-3</v>
      </c>
      <c r="P441" s="55"/>
      <c r="Q441" s="53"/>
      <c r="R441" s="53"/>
      <c r="S441" s="56">
        <v>0.74</v>
      </c>
      <c r="T441" s="56"/>
      <c r="U441" s="56">
        <v>0.74</v>
      </c>
    </row>
    <row r="442" spans="1:21" x14ac:dyDescent="0.2">
      <c r="A442" s="75" t="str">
        <f>INDEX('Scheme master'!D:D,MATCH(E442&amp;F442,'Scheme master'!H:H,0),0)</f>
        <v>LLIQDF</v>
      </c>
      <c r="B442" s="75" t="str">
        <f>A442&amp;VLOOKUP(E442&amp;F442,'Scheme master'!H:M,6,0)</f>
        <v>LLIQDFDDD</v>
      </c>
      <c r="C442" s="83">
        <f t="shared" si="12"/>
        <v>9.3917059999999997E-2</v>
      </c>
      <c r="D442" s="83">
        <f t="shared" si="13"/>
        <v>9.3917059999999997E-2</v>
      </c>
      <c r="E442" s="53" t="s">
        <v>612</v>
      </c>
      <c r="F442" s="53" t="s">
        <v>605</v>
      </c>
      <c r="G442" s="53" t="s">
        <v>507</v>
      </c>
      <c r="H442" s="53" t="s">
        <v>1642</v>
      </c>
      <c r="I442" s="54">
        <v>44404</v>
      </c>
      <c r="J442" s="54">
        <v>44404</v>
      </c>
      <c r="K442" s="53">
        <v>9.3917059999999997E-2</v>
      </c>
      <c r="L442" s="53">
        <v>9.3917059999999997E-2</v>
      </c>
      <c r="M442" s="55">
        <v>20.628</v>
      </c>
      <c r="N442" s="55"/>
      <c r="O442" s="55">
        <v>5.4749999999999996</v>
      </c>
      <c r="P442" s="55">
        <v>38.511000000000003</v>
      </c>
      <c r="Q442" s="53">
        <v>1.94</v>
      </c>
      <c r="R442" s="53"/>
      <c r="S442" s="56">
        <v>6155.17</v>
      </c>
      <c r="T442" s="56">
        <v>43391.17</v>
      </c>
      <c r="U442" s="56">
        <v>49548.28</v>
      </c>
    </row>
    <row r="443" spans="1:21" x14ac:dyDescent="0.2">
      <c r="A443" s="75" t="str">
        <f>INDEX('Scheme master'!D:D,MATCH(E443&amp;F443,'Scheme master'!H:H,0),0)</f>
        <v>LLIQDF</v>
      </c>
      <c r="B443" s="75" t="str">
        <f>A443&amp;VLOOKUP(E443&amp;F443,'Scheme master'!H:M,6,0)</f>
        <v>LLIQDFDDD</v>
      </c>
      <c r="C443" s="83">
        <f t="shared" si="12"/>
        <v>9.4299999999999995E-2</v>
      </c>
      <c r="D443" s="83">
        <f t="shared" si="13"/>
        <v>9.4299999999999995E-2</v>
      </c>
      <c r="E443" s="53" t="s">
        <v>612</v>
      </c>
      <c r="F443" s="53" t="s">
        <v>605</v>
      </c>
      <c r="G443" s="53" t="s">
        <v>507</v>
      </c>
      <c r="H443" s="53" t="s">
        <v>1642</v>
      </c>
      <c r="I443" s="54">
        <v>44361</v>
      </c>
      <c r="J443" s="54">
        <v>44361</v>
      </c>
      <c r="K443" s="53">
        <v>9.4299999999999995E-2</v>
      </c>
      <c r="L443" s="53">
        <v>9.4299999999999995E-2</v>
      </c>
      <c r="M443" s="55">
        <v>17.524000000000001</v>
      </c>
      <c r="N443" s="55"/>
      <c r="O443" s="55">
        <v>6.7</v>
      </c>
      <c r="P443" s="55">
        <v>36.884</v>
      </c>
      <c r="Q443" s="53">
        <v>1.66</v>
      </c>
      <c r="R443" s="53"/>
      <c r="S443" s="56">
        <v>7535.35</v>
      </c>
      <c r="T443" s="56">
        <v>41517.699999999997</v>
      </c>
      <c r="U443" s="56">
        <v>49054.71</v>
      </c>
    </row>
    <row r="444" spans="1:21" x14ac:dyDescent="0.2">
      <c r="A444" s="75" t="str">
        <f>INDEX('Scheme master'!D:D,MATCH(E444&amp;F444,'Scheme master'!H:H,0),0)</f>
        <v>LLIQDF</v>
      </c>
      <c r="B444" s="75" t="str">
        <f>A444&amp;VLOOKUP(E444&amp;F444,'Scheme master'!H:M,6,0)</f>
        <v>LLIQDFRDD</v>
      </c>
      <c r="C444" s="83">
        <f t="shared" si="12"/>
        <v>0.09</v>
      </c>
      <c r="D444" s="83">
        <f t="shared" si="13"/>
        <v>0.09</v>
      </c>
      <c r="E444" s="53" t="s">
        <v>612</v>
      </c>
      <c r="F444" s="53" t="s">
        <v>606</v>
      </c>
      <c r="G444" s="53" t="s">
        <v>507</v>
      </c>
      <c r="H444" s="53" t="s">
        <v>1647</v>
      </c>
      <c r="I444" s="54">
        <v>44336</v>
      </c>
      <c r="J444" s="54">
        <v>44336</v>
      </c>
      <c r="K444" s="53">
        <v>0.09</v>
      </c>
      <c r="L444" s="53">
        <v>0.09</v>
      </c>
      <c r="M444" s="55">
        <v>4604.2719999999999</v>
      </c>
      <c r="N444" s="55">
        <v>0.17199999999999999</v>
      </c>
      <c r="O444" s="55">
        <v>5.89</v>
      </c>
      <c r="P444" s="55">
        <v>20.003</v>
      </c>
      <c r="Q444" s="53">
        <v>414.39</v>
      </c>
      <c r="R444" s="53">
        <v>0.02</v>
      </c>
      <c r="S444" s="56">
        <v>6549.31</v>
      </c>
      <c r="T444" s="56">
        <v>22223.97</v>
      </c>
      <c r="U444" s="56">
        <v>29187.69</v>
      </c>
    </row>
    <row r="445" spans="1:21" x14ac:dyDescent="0.2">
      <c r="A445" s="75" t="str">
        <f>INDEX('Scheme master'!D:D,MATCH(E445&amp;F445,'Scheme master'!H:H,0),0)</f>
        <v>LLIQDF</v>
      </c>
      <c r="B445" s="75" t="str">
        <f>A445&amp;VLOOKUP(E445&amp;F445,'Scheme master'!H:M,6,0)</f>
        <v>LLIQDFRDD</v>
      </c>
      <c r="C445" s="83">
        <f t="shared" si="12"/>
        <v>0.11867962</v>
      </c>
      <c r="D445" s="83">
        <f t="shared" si="13"/>
        <v>0.11867962</v>
      </c>
      <c r="E445" s="53" t="s">
        <v>612</v>
      </c>
      <c r="F445" s="53" t="s">
        <v>606</v>
      </c>
      <c r="G445" s="53" t="s">
        <v>507</v>
      </c>
      <c r="H445" s="53" t="s">
        <v>1647</v>
      </c>
      <c r="I445" s="54">
        <v>44378</v>
      </c>
      <c r="J445" s="54">
        <v>44378</v>
      </c>
      <c r="K445" s="53">
        <v>0.11867962</v>
      </c>
      <c r="L445" s="53">
        <v>0.11867962</v>
      </c>
      <c r="M445" s="55">
        <v>4568.0969999999998</v>
      </c>
      <c r="N445" s="55">
        <v>0.17199999999999999</v>
      </c>
      <c r="O445" s="55">
        <v>7.7320000000000002</v>
      </c>
      <c r="P445" s="55">
        <v>40.515000000000001</v>
      </c>
      <c r="Q445" s="53">
        <v>542.13</v>
      </c>
      <c r="R445" s="53">
        <v>0.02</v>
      </c>
      <c r="S445" s="56">
        <v>8607.34</v>
      </c>
      <c r="T445" s="56">
        <v>45015.93</v>
      </c>
      <c r="U445" s="56">
        <v>54165.42</v>
      </c>
    </row>
    <row r="446" spans="1:21" x14ac:dyDescent="0.2">
      <c r="A446" s="75" t="str">
        <f>INDEX('Scheme master'!D:D,MATCH(E446&amp;F446,'Scheme master'!H:H,0),0)</f>
        <v>LLIQDF</v>
      </c>
      <c r="B446" s="75" t="str">
        <f>A446&amp;VLOOKUP(E446&amp;F446,'Scheme master'!H:M,6,0)</f>
        <v>LLIQDFDDD</v>
      </c>
      <c r="C446" s="83">
        <f t="shared" si="12"/>
        <v>8.8429999999999995E-2</v>
      </c>
      <c r="D446" s="83">
        <f t="shared" si="13"/>
        <v>8.8429999999999995E-2</v>
      </c>
      <c r="E446" s="53" t="s">
        <v>612</v>
      </c>
      <c r="F446" s="53" t="s">
        <v>605</v>
      </c>
      <c r="G446" s="53" t="s">
        <v>507</v>
      </c>
      <c r="H446" s="53" t="s">
        <v>1642</v>
      </c>
      <c r="I446" s="54">
        <v>44292</v>
      </c>
      <c r="J446" s="54">
        <v>44292</v>
      </c>
      <c r="K446" s="53">
        <v>8.8429999999999995E-2</v>
      </c>
      <c r="L446" s="53">
        <v>8.8429999999999995E-2</v>
      </c>
      <c r="M446" s="55">
        <v>30.963000000000001</v>
      </c>
      <c r="N446" s="55"/>
      <c r="O446" s="55">
        <v>6.274</v>
      </c>
      <c r="P446" s="55">
        <v>32.168999999999997</v>
      </c>
      <c r="Q446" s="53">
        <v>2.74</v>
      </c>
      <c r="R446" s="53"/>
      <c r="S446" s="56">
        <v>7040.98</v>
      </c>
      <c r="T446" s="56">
        <v>36120.26</v>
      </c>
      <c r="U446" s="56">
        <v>43163.98</v>
      </c>
    </row>
    <row r="447" spans="1:21" x14ac:dyDescent="0.2">
      <c r="A447" s="75" t="str">
        <f>INDEX('Scheme master'!D:D,MATCH(E447&amp;F447,'Scheme master'!H:H,0),0)</f>
        <v>LDINPF</v>
      </c>
      <c r="B447" s="75" t="str">
        <f>A447&amp;VLOOKUP(E447&amp;F447,'Scheme master'!H:M,6,0)</f>
        <v>LDINPFRDW</v>
      </c>
      <c r="C447" s="83">
        <f t="shared" si="12"/>
        <v>9.7022500000000008E-3</v>
      </c>
      <c r="D447" s="83">
        <f t="shared" si="13"/>
        <v>9.7022500000000008E-3</v>
      </c>
      <c r="E447" s="53" t="s">
        <v>613</v>
      </c>
      <c r="F447" s="53" t="s">
        <v>40</v>
      </c>
      <c r="G447" s="53" t="s">
        <v>614</v>
      </c>
      <c r="H447" s="53" t="s">
        <v>1644</v>
      </c>
      <c r="I447" s="54">
        <v>44404</v>
      </c>
      <c r="J447" s="54">
        <v>44404</v>
      </c>
      <c r="K447" s="53">
        <v>9.7022500000000008E-3</v>
      </c>
      <c r="L447" s="53">
        <v>9.7022500000000008E-3</v>
      </c>
      <c r="M447" s="55">
        <v>95800.839000000007</v>
      </c>
      <c r="N447" s="55"/>
      <c r="O447" s="55">
        <v>931.51700000000005</v>
      </c>
      <c r="P447" s="55">
        <v>258.77999999999997</v>
      </c>
      <c r="Q447" s="53">
        <v>929.48</v>
      </c>
      <c r="R447" s="53"/>
      <c r="S447" s="56">
        <v>10642.85</v>
      </c>
      <c r="T447" s="56">
        <v>2884.05</v>
      </c>
      <c r="U447" s="56">
        <v>14456.38</v>
      </c>
    </row>
    <row r="448" spans="1:21" x14ac:dyDescent="0.2">
      <c r="A448" s="75" t="str">
        <f>INDEX('Scheme master'!D:D,MATCH(E448&amp;F448,'Scheme master'!H:H,0),0)</f>
        <v>LLIQDF</v>
      </c>
      <c r="B448" s="75" t="str">
        <f>A448&amp;VLOOKUP(E448&amp;F448,'Scheme master'!H:M,6,0)</f>
        <v>LLIQDFRDD</v>
      </c>
      <c r="C448" s="83">
        <f t="shared" si="12"/>
        <v>7.4999999999999997E-2</v>
      </c>
      <c r="D448" s="83">
        <f t="shared" si="13"/>
        <v>7.4999999999999997E-2</v>
      </c>
      <c r="E448" s="53" t="s">
        <v>612</v>
      </c>
      <c r="F448" s="53" t="s">
        <v>606</v>
      </c>
      <c r="G448" s="53" t="s">
        <v>507</v>
      </c>
      <c r="H448" s="53" t="s">
        <v>1647</v>
      </c>
      <c r="I448" s="54">
        <v>44295</v>
      </c>
      <c r="J448" s="54">
        <v>44295</v>
      </c>
      <c r="K448" s="53">
        <v>7.4999999999999997E-2</v>
      </c>
      <c r="L448" s="53">
        <v>7.4999999999999997E-2</v>
      </c>
      <c r="M448" s="55">
        <v>4603.4799999999996</v>
      </c>
      <c r="N448" s="55">
        <v>0.17199999999999999</v>
      </c>
      <c r="O448" s="55">
        <v>6.1059999999999999</v>
      </c>
      <c r="P448" s="55">
        <v>13.474</v>
      </c>
      <c r="Q448" s="53">
        <v>345.28</v>
      </c>
      <c r="R448" s="53">
        <v>0.01</v>
      </c>
      <c r="S448" s="56">
        <v>6794.07</v>
      </c>
      <c r="T448" s="56">
        <v>14970.95</v>
      </c>
      <c r="U448" s="56">
        <v>22110.31</v>
      </c>
    </row>
    <row r="449" spans="1:21" x14ac:dyDescent="0.2">
      <c r="A449" s="75" t="str">
        <f>INDEX('Scheme master'!D:D,MATCH(E449&amp;F449,'Scheme master'!H:H,0),0)</f>
        <v>LDSAPF</v>
      </c>
      <c r="B449" s="75" t="str">
        <f>A449&amp;VLOOKUP(E449&amp;F449,'Scheme master'!H:M,6,0)</f>
        <v>LDSAPFDDD</v>
      </c>
      <c r="C449" s="83">
        <f t="shared" si="12"/>
        <v>2.0367699999999998E-3</v>
      </c>
      <c r="D449" s="83">
        <f t="shared" si="13"/>
        <v>2.0367699999999998E-3</v>
      </c>
      <c r="E449" s="53" t="s">
        <v>616</v>
      </c>
      <c r="F449" s="53" t="s">
        <v>605</v>
      </c>
      <c r="G449" s="53" t="s">
        <v>225</v>
      </c>
      <c r="H449" s="53" t="s">
        <v>1643</v>
      </c>
      <c r="I449" s="54">
        <v>44420</v>
      </c>
      <c r="J449" s="54">
        <v>44420</v>
      </c>
      <c r="K449" s="53">
        <v>2.0367699999999998E-3</v>
      </c>
      <c r="L449" s="53">
        <v>2.0367699999999998E-3</v>
      </c>
      <c r="M449" s="55"/>
      <c r="N449" s="55"/>
      <c r="O449" s="55">
        <v>282.27499999999998</v>
      </c>
      <c r="P449" s="55">
        <v>93.253</v>
      </c>
      <c r="Q449" s="53"/>
      <c r="R449" s="53"/>
      <c r="S449" s="56">
        <v>3123.15</v>
      </c>
      <c r="T449" s="56">
        <v>1036.69</v>
      </c>
      <c r="U449" s="56">
        <v>4159.84</v>
      </c>
    </row>
    <row r="450" spans="1:21" x14ac:dyDescent="0.2">
      <c r="A450" s="75" t="str">
        <f>INDEX('Scheme master'!D:D,MATCH(E450&amp;F450,'Scheme master'!H:H,0),0)</f>
        <v>LLIQDF</v>
      </c>
      <c r="B450" s="75" t="str">
        <f>A450&amp;VLOOKUP(E450&amp;F450,'Scheme master'!H:M,6,0)</f>
        <v>LLIQDFDDD</v>
      </c>
      <c r="C450" s="83">
        <f t="shared" si="12"/>
        <v>9.8439330000000005E-2</v>
      </c>
      <c r="D450" s="83">
        <f t="shared" si="13"/>
        <v>9.8439330000000005E-2</v>
      </c>
      <c r="E450" s="53" t="s">
        <v>612</v>
      </c>
      <c r="F450" s="53" t="s">
        <v>605</v>
      </c>
      <c r="G450" s="53" t="s">
        <v>507</v>
      </c>
      <c r="H450" s="53" t="s">
        <v>1642</v>
      </c>
      <c r="I450" s="54">
        <v>44417</v>
      </c>
      <c r="J450" s="54">
        <v>44417</v>
      </c>
      <c r="K450" s="53">
        <v>9.8439330000000005E-2</v>
      </c>
      <c r="L450" s="53">
        <v>9.8439330000000005E-2</v>
      </c>
      <c r="M450" s="55">
        <v>25.565999999999999</v>
      </c>
      <c r="N450" s="55"/>
      <c r="O450" s="55">
        <v>5.7549999999999999</v>
      </c>
      <c r="P450" s="55">
        <v>40.514000000000003</v>
      </c>
      <c r="Q450" s="53">
        <v>2.5299999999999998</v>
      </c>
      <c r="R450" s="53"/>
      <c r="S450" s="56">
        <v>6475.98</v>
      </c>
      <c r="T450" s="56">
        <v>45594.46</v>
      </c>
      <c r="U450" s="56">
        <v>52072.97</v>
      </c>
    </row>
    <row r="451" spans="1:21" x14ac:dyDescent="0.2">
      <c r="A451" s="75" t="str">
        <f>INDEX('Scheme master'!D:D,MATCH(E451&amp;F451,'Scheme master'!H:H,0),0)</f>
        <v>LLIQDF</v>
      </c>
      <c r="B451" s="75" t="str">
        <f>A451&amp;VLOOKUP(E451&amp;F451,'Scheme master'!H:M,6,0)</f>
        <v>LLIQDFRDD</v>
      </c>
      <c r="C451" s="83">
        <f t="shared" si="12"/>
        <v>8.1186030000000006E-2</v>
      </c>
      <c r="D451" s="83">
        <f t="shared" si="13"/>
        <v>8.1186030000000006E-2</v>
      </c>
      <c r="E451" s="53" t="s">
        <v>612</v>
      </c>
      <c r="F451" s="53" t="s">
        <v>606</v>
      </c>
      <c r="G451" s="53" t="s">
        <v>507</v>
      </c>
      <c r="H451" s="53" t="s">
        <v>1647</v>
      </c>
      <c r="I451" s="54">
        <v>44392</v>
      </c>
      <c r="J451" s="54">
        <v>44392</v>
      </c>
      <c r="K451" s="53">
        <v>8.1186030000000006E-2</v>
      </c>
      <c r="L451" s="53">
        <v>8.1186030000000006E-2</v>
      </c>
      <c r="M451" s="55">
        <v>4603.2510000000002</v>
      </c>
      <c r="N451" s="55">
        <v>0.17199999999999999</v>
      </c>
      <c r="O451" s="55">
        <v>5.1740000000000004</v>
      </c>
      <c r="P451" s="55">
        <v>31.404</v>
      </c>
      <c r="Q451" s="53">
        <v>373.74</v>
      </c>
      <c r="R451" s="53">
        <v>0.01</v>
      </c>
      <c r="S451" s="56">
        <v>5755.21</v>
      </c>
      <c r="T451" s="56">
        <v>34891.15</v>
      </c>
      <c r="U451" s="56">
        <v>41020.11</v>
      </c>
    </row>
    <row r="452" spans="1:21" x14ac:dyDescent="0.2">
      <c r="A452" s="75" t="str">
        <f>INDEX('Scheme master'!D:D,MATCH(E452&amp;F452,'Scheme master'!H:H,0),0)</f>
        <v>LEBALF</v>
      </c>
      <c r="B452" s="75" t="str">
        <f>A452&amp;VLOOKUP(E452&amp;F452,'Scheme master'!H:M,6,0)</f>
        <v>LEBALFDD</v>
      </c>
      <c r="C452" s="83">
        <f t="shared" si="12"/>
        <v>0.1</v>
      </c>
      <c r="D452" s="83">
        <f t="shared" si="13"/>
        <v>0.1</v>
      </c>
      <c r="E452" s="53" t="s">
        <v>610</v>
      </c>
      <c r="F452" s="53" t="s">
        <v>605</v>
      </c>
      <c r="G452" s="53" t="s">
        <v>287</v>
      </c>
      <c r="H452" s="53" t="s">
        <v>1642</v>
      </c>
      <c r="I452" s="54">
        <v>44376</v>
      </c>
      <c r="J452" s="54">
        <v>44376</v>
      </c>
      <c r="K452" s="53">
        <v>0.1</v>
      </c>
      <c r="L452" s="53">
        <v>0.1</v>
      </c>
      <c r="M452" s="55">
        <v>1115542.828</v>
      </c>
      <c r="N452" s="55">
        <v>1679540.4169999999</v>
      </c>
      <c r="O452" s="55">
        <v>2909.3220000000001</v>
      </c>
      <c r="P452" s="55">
        <v>119814.982</v>
      </c>
      <c r="Q452" s="53">
        <v>111554.26</v>
      </c>
      <c r="R452" s="53">
        <v>167954.04</v>
      </c>
      <c r="S452" s="56">
        <v>53015.77</v>
      </c>
      <c r="T452" s="56">
        <v>2193522.6</v>
      </c>
      <c r="U452" s="56">
        <v>2526046.67</v>
      </c>
    </row>
    <row r="453" spans="1:21" x14ac:dyDescent="0.2">
      <c r="A453" s="75" t="str">
        <f>INDEX('Scheme master'!D:D,MATCH(E453&amp;F453,'Scheme master'!H:H,0),0)</f>
        <v>LDSAPF</v>
      </c>
      <c r="B453" s="75" t="str">
        <f>A453&amp;VLOOKUP(E453&amp;F453,'Scheme master'!H:M,6,0)</f>
        <v>LDSAPFDDD</v>
      </c>
      <c r="C453" s="83">
        <f t="shared" si="12"/>
        <v>1.6100000000000001E-3</v>
      </c>
      <c r="D453" s="83">
        <f t="shared" si="13"/>
        <v>1.6100000000000001E-3</v>
      </c>
      <c r="E453" s="53" t="s">
        <v>616</v>
      </c>
      <c r="F453" s="53" t="s">
        <v>605</v>
      </c>
      <c r="G453" s="53" t="s">
        <v>225</v>
      </c>
      <c r="H453" s="53" t="s">
        <v>1643</v>
      </c>
      <c r="I453" s="54">
        <v>44322</v>
      </c>
      <c r="J453" s="54">
        <v>44322</v>
      </c>
      <c r="K453" s="53">
        <v>1.6100000000000001E-3</v>
      </c>
      <c r="L453" s="53">
        <v>1.6100000000000001E-3</v>
      </c>
      <c r="M453" s="55"/>
      <c r="N453" s="55"/>
      <c r="O453" s="55">
        <v>594.37599999999998</v>
      </c>
      <c r="P453" s="55">
        <v>98.8</v>
      </c>
      <c r="Q453" s="53"/>
      <c r="R453" s="53"/>
      <c r="S453" s="56">
        <v>6601.06</v>
      </c>
      <c r="T453" s="56">
        <v>1098.78</v>
      </c>
      <c r="U453" s="56">
        <v>7699.84</v>
      </c>
    </row>
    <row r="454" spans="1:21" x14ac:dyDescent="0.2">
      <c r="A454" s="75" t="str">
        <f>INDEX('Scheme master'!D:D,MATCH(E454&amp;F454,'Scheme master'!H:H,0),0)</f>
        <v>LLIQDF</v>
      </c>
      <c r="B454" s="75" t="str">
        <f>A454&amp;VLOOKUP(E454&amp;F454,'Scheme master'!H:M,6,0)</f>
        <v>LLIQDFRDD</v>
      </c>
      <c r="C454" s="83">
        <f t="shared" si="12"/>
        <v>8.5900000000000004E-2</v>
      </c>
      <c r="D454" s="83">
        <f t="shared" si="13"/>
        <v>8.5900000000000004E-2</v>
      </c>
      <c r="E454" s="53" t="s">
        <v>612</v>
      </c>
      <c r="F454" s="53" t="s">
        <v>606</v>
      </c>
      <c r="G454" s="53" t="s">
        <v>507</v>
      </c>
      <c r="H454" s="53" t="s">
        <v>1647</v>
      </c>
      <c r="I454" s="54">
        <v>44351</v>
      </c>
      <c r="J454" s="54">
        <v>44351</v>
      </c>
      <c r="K454" s="53">
        <v>8.5900000000000004E-2</v>
      </c>
      <c r="L454" s="53">
        <v>8.5900000000000004E-2</v>
      </c>
      <c r="M454" s="55">
        <v>4605.473</v>
      </c>
      <c r="N454" s="55">
        <v>0.17199999999999999</v>
      </c>
      <c r="O454" s="55">
        <v>5.6280000000000001</v>
      </c>
      <c r="P454" s="55">
        <v>18.338999999999999</v>
      </c>
      <c r="Q454" s="53">
        <v>395.64</v>
      </c>
      <c r="R454" s="53">
        <v>0.01</v>
      </c>
      <c r="S454" s="56">
        <v>6259.33</v>
      </c>
      <c r="T454" s="56">
        <v>20375.419999999998</v>
      </c>
      <c r="U454" s="56">
        <v>27030.400000000001</v>
      </c>
    </row>
    <row r="455" spans="1:21" x14ac:dyDescent="0.2">
      <c r="A455" s="75" t="str">
        <f>INDEX('Scheme master'!D:D,MATCH(E455&amp;F455,'Scheme master'!H:H,0),0)</f>
        <v>LDONTF</v>
      </c>
      <c r="B455" s="75" t="str">
        <f>A455&amp;VLOOKUP(E455&amp;F455,'Scheme master'!H:M,6,0)</f>
        <v>LDONTFDDD</v>
      </c>
      <c r="C455" s="83">
        <f t="shared" ref="C455:C518" si="14">K455</f>
        <v>0.4</v>
      </c>
      <c r="D455" s="83">
        <f t="shared" ref="D455:D518" si="15">L455</f>
        <v>0.4</v>
      </c>
      <c r="E455" s="53" t="s">
        <v>1015</v>
      </c>
      <c r="F455" s="53" t="s">
        <v>605</v>
      </c>
      <c r="G455" s="53" t="s">
        <v>996</v>
      </c>
      <c r="H455" s="53" t="s">
        <v>1643</v>
      </c>
      <c r="I455" s="54">
        <v>44314</v>
      </c>
      <c r="J455" s="54">
        <v>44314</v>
      </c>
      <c r="K455" s="53">
        <v>0.4</v>
      </c>
      <c r="L455" s="53">
        <v>0.4</v>
      </c>
      <c r="M455" s="55"/>
      <c r="N455" s="55"/>
      <c r="O455" s="55">
        <v>0.01</v>
      </c>
      <c r="P455" s="55"/>
      <c r="Q455" s="53"/>
      <c r="R455" s="53"/>
      <c r="S455" s="56">
        <v>9.7899999999999991</v>
      </c>
      <c r="T455" s="56"/>
      <c r="U455" s="56">
        <v>9.7899999999999991</v>
      </c>
    </row>
    <row r="456" spans="1:21" x14ac:dyDescent="0.2">
      <c r="A456" s="75" t="str">
        <f>INDEX('Scheme master'!D:D,MATCH(E456&amp;F456,'Scheme master'!H:H,0),0)</f>
        <v>LDSAPF</v>
      </c>
      <c r="B456" s="75" t="str">
        <f>A456&amp;VLOOKUP(E456&amp;F456,'Scheme master'!H:M,6,0)</f>
        <v>LDSAPFDDD</v>
      </c>
      <c r="C456" s="83">
        <f t="shared" si="14"/>
        <v>2.8E-3</v>
      </c>
      <c r="D456" s="83">
        <f t="shared" si="15"/>
        <v>2.8E-3</v>
      </c>
      <c r="E456" s="53" t="s">
        <v>616</v>
      </c>
      <c r="F456" s="53" t="s">
        <v>605</v>
      </c>
      <c r="G456" s="53" t="s">
        <v>225</v>
      </c>
      <c r="H456" s="53" t="s">
        <v>1643</v>
      </c>
      <c r="I456" s="54">
        <v>44309</v>
      </c>
      <c r="J456" s="54">
        <v>44309</v>
      </c>
      <c r="K456" s="53">
        <v>2.8E-3</v>
      </c>
      <c r="L456" s="53">
        <v>2.8E-3</v>
      </c>
      <c r="M456" s="55">
        <v>151532.84400000001</v>
      </c>
      <c r="N456" s="55"/>
      <c r="O456" s="55">
        <v>1013.265</v>
      </c>
      <c r="P456" s="55">
        <v>180.816</v>
      </c>
      <c r="Q456" s="53">
        <v>424.29</v>
      </c>
      <c r="R456" s="53"/>
      <c r="S456" s="56">
        <v>11240.02</v>
      </c>
      <c r="T456" s="56">
        <v>1906.94</v>
      </c>
      <c r="U456" s="56">
        <v>13571.25</v>
      </c>
    </row>
    <row r="457" spans="1:21" x14ac:dyDescent="0.2">
      <c r="A457" s="75" t="str">
        <f>INDEX('Scheme master'!D:D,MATCH(E457&amp;F457,'Scheme master'!H:H,0),0)</f>
        <v>LDINPF</v>
      </c>
      <c r="B457" s="75" t="str">
        <f>A457&amp;VLOOKUP(E457&amp;F457,'Scheme master'!H:M,6,0)</f>
        <v>LDINPFRDW</v>
      </c>
      <c r="C457" s="83">
        <f t="shared" si="14"/>
        <v>1.0436559999999999E-2</v>
      </c>
      <c r="D457" s="83">
        <f t="shared" si="15"/>
        <v>1.0436559999999999E-2</v>
      </c>
      <c r="E457" s="53" t="s">
        <v>613</v>
      </c>
      <c r="F457" s="53" t="s">
        <v>40</v>
      </c>
      <c r="G457" s="53" t="s">
        <v>614</v>
      </c>
      <c r="H457" s="53" t="s">
        <v>1644</v>
      </c>
      <c r="I457" s="54">
        <v>44432</v>
      </c>
      <c r="J457" s="54">
        <v>44432</v>
      </c>
      <c r="K457" s="53">
        <v>1.0436559999999999E-2</v>
      </c>
      <c r="L457" s="53">
        <v>1.0436559999999999E-2</v>
      </c>
      <c r="M457" s="55">
        <v>95800.839000000007</v>
      </c>
      <c r="N457" s="55"/>
      <c r="O457" s="55">
        <v>1005.2430000000001</v>
      </c>
      <c r="P457" s="55">
        <v>279.04700000000003</v>
      </c>
      <c r="Q457" s="53">
        <v>999.83</v>
      </c>
      <c r="R457" s="53"/>
      <c r="S457" s="56">
        <v>11487.66</v>
      </c>
      <c r="T457" s="56">
        <v>3110.94</v>
      </c>
      <c r="U457" s="56">
        <v>15598.43</v>
      </c>
    </row>
    <row r="458" spans="1:21" x14ac:dyDescent="0.2">
      <c r="A458" s="75" t="str">
        <f>INDEX('Scheme master'!D:D,MATCH(E458&amp;F458,'Scheme master'!H:H,0),0)</f>
        <v>LDUSTF</v>
      </c>
      <c r="B458" s="75" t="str">
        <f>A458&amp;VLOOKUP(E458&amp;F458,'Scheme master'!H:M,6,0)</f>
        <v>LDUSTFRDD</v>
      </c>
      <c r="C458" s="83">
        <f t="shared" si="14"/>
        <v>1.09377564</v>
      </c>
      <c r="D458" s="83">
        <f t="shared" si="15"/>
        <v>1.09377564</v>
      </c>
      <c r="E458" s="53" t="s">
        <v>1016</v>
      </c>
      <c r="F458" s="53" t="s">
        <v>25</v>
      </c>
      <c r="G458" s="53" t="s">
        <v>997</v>
      </c>
      <c r="H458" s="53" t="s">
        <v>1645</v>
      </c>
      <c r="I458" s="54">
        <v>44438</v>
      </c>
      <c r="J458" s="54">
        <v>44438</v>
      </c>
      <c r="K458" s="53">
        <v>1.09377564</v>
      </c>
      <c r="L458" s="53">
        <v>1.09377564</v>
      </c>
      <c r="M458" s="55"/>
      <c r="N458" s="55"/>
      <c r="O458" s="55">
        <v>2.4E-2</v>
      </c>
      <c r="P458" s="55"/>
      <c r="Q458" s="53"/>
      <c r="R458" s="53"/>
      <c r="S458" s="56">
        <v>23.27</v>
      </c>
      <c r="T458" s="56"/>
      <c r="U458" s="56">
        <v>23.27</v>
      </c>
    </row>
    <row r="459" spans="1:21" x14ac:dyDescent="0.2">
      <c r="A459" s="75" t="str">
        <f>INDEX('Scheme master'!D:D,MATCH(E459&amp;F459,'Scheme master'!H:H,0),0)</f>
        <v>LDSAPF</v>
      </c>
      <c r="B459" s="75" t="str">
        <f>A459&amp;VLOOKUP(E459&amp;F459,'Scheme master'!H:M,6,0)</f>
        <v>LDSAPFDDD</v>
      </c>
      <c r="C459" s="83">
        <f t="shared" si="14"/>
        <v>1.16117E-3</v>
      </c>
      <c r="D459" s="83">
        <f t="shared" si="15"/>
        <v>1.16117E-3</v>
      </c>
      <c r="E459" s="53" t="s">
        <v>616</v>
      </c>
      <c r="F459" s="53" t="s">
        <v>605</v>
      </c>
      <c r="G459" s="53" t="s">
        <v>225</v>
      </c>
      <c r="H459" s="53" t="s">
        <v>1643</v>
      </c>
      <c r="I459" s="54">
        <v>44406</v>
      </c>
      <c r="J459" s="54">
        <v>44406</v>
      </c>
      <c r="K459" s="53">
        <v>1.16117E-3</v>
      </c>
      <c r="L459" s="53">
        <v>1.16117E-3</v>
      </c>
      <c r="M459" s="55"/>
      <c r="N459" s="55"/>
      <c r="O459" s="55">
        <v>160.32900000000001</v>
      </c>
      <c r="P459" s="55">
        <v>53.094000000000001</v>
      </c>
      <c r="Q459" s="53"/>
      <c r="R459" s="53"/>
      <c r="S459" s="56">
        <v>1772.99</v>
      </c>
      <c r="T459" s="56">
        <v>590.26</v>
      </c>
      <c r="U459" s="56">
        <v>2363.25</v>
      </c>
    </row>
    <row r="460" spans="1:21" x14ac:dyDescent="0.2">
      <c r="A460" s="75" t="str">
        <f>INDEX('Scheme master'!D:D,MATCH(E460&amp;F460,'Scheme master'!H:H,0),0)</f>
        <v>LLIQDF</v>
      </c>
      <c r="B460" s="75" t="str">
        <f>A460&amp;VLOOKUP(E460&amp;F460,'Scheme master'!H:M,6,0)</f>
        <v>LLIQDFRDD</v>
      </c>
      <c r="C460" s="83">
        <f t="shared" si="14"/>
        <v>9.2056410000000005E-2</v>
      </c>
      <c r="D460" s="83">
        <f t="shared" si="15"/>
        <v>9.2056410000000005E-2</v>
      </c>
      <c r="E460" s="53" t="s">
        <v>612</v>
      </c>
      <c r="F460" s="53" t="s">
        <v>606</v>
      </c>
      <c r="G460" s="53" t="s">
        <v>507</v>
      </c>
      <c r="H460" s="53" t="s">
        <v>1647</v>
      </c>
      <c r="I460" s="54">
        <v>44433</v>
      </c>
      <c r="J460" s="54">
        <v>44433</v>
      </c>
      <c r="K460" s="53">
        <v>9.2056410000000005E-2</v>
      </c>
      <c r="L460" s="53">
        <v>9.2056410000000005E-2</v>
      </c>
      <c r="M460" s="55">
        <v>4593.0959999999995</v>
      </c>
      <c r="N460" s="55">
        <v>0.17199999999999999</v>
      </c>
      <c r="O460" s="55">
        <v>5.7830000000000004</v>
      </c>
      <c r="P460" s="55">
        <v>35.712000000000003</v>
      </c>
      <c r="Q460" s="53">
        <v>422.83</v>
      </c>
      <c r="R460" s="53">
        <v>0.02</v>
      </c>
      <c r="S460" s="56">
        <v>6434.06</v>
      </c>
      <c r="T460" s="56">
        <v>39679.949999999997</v>
      </c>
      <c r="U460" s="56">
        <v>46536.86</v>
      </c>
    </row>
    <row r="461" spans="1:21" x14ac:dyDescent="0.2">
      <c r="A461" s="75" t="str">
        <f>INDEX('Scheme master'!D:D,MATCH(E461&amp;F461,'Scheme master'!H:H,0),0)</f>
        <v>LDINPF</v>
      </c>
      <c r="B461" s="75" t="str">
        <f>A461&amp;VLOOKUP(E461&amp;F461,'Scheme master'!H:M,6,0)</f>
        <v>LDINPFRDW</v>
      </c>
      <c r="C461" s="83">
        <f t="shared" si="14"/>
        <v>3.8556300000000001E-3</v>
      </c>
      <c r="D461" s="83">
        <f t="shared" si="15"/>
        <v>3.8556300000000001E-3</v>
      </c>
      <c r="E461" s="53" t="s">
        <v>613</v>
      </c>
      <c r="F461" s="53" t="s">
        <v>40</v>
      </c>
      <c r="G461" s="53" t="s">
        <v>614</v>
      </c>
      <c r="H461" s="53" t="s">
        <v>1644</v>
      </c>
      <c r="I461" s="54">
        <v>44418</v>
      </c>
      <c r="J461" s="54">
        <v>44418</v>
      </c>
      <c r="K461" s="53">
        <v>3.8556300000000001E-3</v>
      </c>
      <c r="L461" s="53">
        <v>3.8556300000000001E-3</v>
      </c>
      <c r="M461" s="55">
        <v>95800.839000000007</v>
      </c>
      <c r="N461" s="55"/>
      <c r="O461" s="55">
        <v>370.97800000000001</v>
      </c>
      <c r="P461" s="55">
        <v>103.01900000000001</v>
      </c>
      <c r="Q461" s="53">
        <v>369.37</v>
      </c>
      <c r="R461" s="53"/>
      <c r="S461" s="56">
        <v>4237.68</v>
      </c>
      <c r="T461" s="56">
        <v>1147.97</v>
      </c>
      <c r="U461" s="56">
        <v>5755.02</v>
      </c>
    </row>
    <row r="462" spans="1:21" x14ac:dyDescent="0.2">
      <c r="A462" s="75" t="str">
        <f>INDEX('Scheme master'!D:D,MATCH(E462&amp;F462,'Scheme master'!H:H,0),0)</f>
        <v>LDSAPF</v>
      </c>
      <c r="B462" s="75" t="str">
        <f>A462&amp;VLOOKUP(E462&amp;F462,'Scheme master'!H:M,6,0)</f>
        <v>LDSAPFDDD</v>
      </c>
      <c r="C462" s="83">
        <f t="shared" si="14"/>
        <v>1.1000000000000001E-3</v>
      </c>
      <c r="D462" s="83">
        <f t="shared" si="15"/>
        <v>1.1000000000000001E-3</v>
      </c>
      <c r="E462" s="53" t="s">
        <v>616</v>
      </c>
      <c r="F462" s="53" t="s">
        <v>605</v>
      </c>
      <c r="G462" s="53" t="s">
        <v>225</v>
      </c>
      <c r="H462" s="53" t="s">
        <v>1643</v>
      </c>
      <c r="I462" s="54">
        <v>44336</v>
      </c>
      <c r="J462" s="54">
        <v>44336</v>
      </c>
      <c r="K462" s="53">
        <v>1.1000000000000001E-3</v>
      </c>
      <c r="L462" s="53">
        <v>1.1000000000000001E-3</v>
      </c>
      <c r="M462" s="55"/>
      <c r="N462" s="55"/>
      <c r="O462" s="55">
        <v>407.50799999999998</v>
      </c>
      <c r="P462" s="55">
        <v>67.584999999999994</v>
      </c>
      <c r="Q462" s="53"/>
      <c r="R462" s="53"/>
      <c r="S462" s="56">
        <v>4525.4799999999996</v>
      </c>
      <c r="T462" s="56">
        <v>751.63</v>
      </c>
      <c r="U462" s="56">
        <v>5277.11</v>
      </c>
    </row>
    <row r="463" spans="1:21" x14ac:dyDescent="0.2">
      <c r="A463" s="75" t="str">
        <f>INDEX('Scheme master'!D:D,MATCH(E463&amp;F463,'Scheme master'!H:H,0),0)</f>
        <v>LLIQDF</v>
      </c>
      <c r="B463" s="75" t="str">
        <f>A463&amp;VLOOKUP(E463&amp;F463,'Scheme master'!H:M,6,0)</f>
        <v>LLIQDFDDD</v>
      </c>
      <c r="C463" s="83">
        <f t="shared" si="14"/>
        <v>3.0574359999999998E-2</v>
      </c>
      <c r="D463" s="83">
        <f t="shared" si="15"/>
        <v>3.0574359999999998E-2</v>
      </c>
      <c r="E463" s="53" t="s">
        <v>612</v>
      </c>
      <c r="F463" s="53" t="s">
        <v>605</v>
      </c>
      <c r="G463" s="53" t="s">
        <v>507</v>
      </c>
      <c r="H463" s="53" t="s">
        <v>1642</v>
      </c>
      <c r="I463" s="54">
        <v>44390</v>
      </c>
      <c r="J463" s="54">
        <v>44390</v>
      </c>
      <c r="K463" s="53">
        <v>3.0574359999999998E-2</v>
      </c>
      <c r="L463" s="53">
        <v>3.0574359999999998E-2</v>
      </c>
      <c r="M463" s="55">
        <v>68.983000000000004</v>
      </c>
      <c r="N463" s="55"/>
      <c r="O463" s="55">
        <v>1.792</v>
      </c>
      <c r="P463" s="55">
        <v>12.773</v>
      </c>
      <c r="Q463" s="53">
        <v>2.12</v>
      </c>
      <c r="R463" s="53"/>
      <c r="S463" s="56">
        <v>2009.1</v>
      </c>
      <c r="T463" s="56">
        <v>14372.81</v>
      </c>
      <c r="U463" s="56">
        <v>16384.03</v>
      </c>
    </row>
    <row r="464" spans="1:21" x14ac:dyDescent="0.2">
      <c r="A464" s="75" t="str">
        <f>INDEX('Scheme master'!D:D,MATCH(E464&amp;F464,'Scheme master'!H:H,0),0)</f>
        <v>LLIQDF</v>
      </c>
      <c r="B464" s="75" t="str">
        <f>A464&amp;VLOOKUP(E464&amp;F464,'Scheme master'!H:M,6,0)</f>
        <v>LLIQDFDDD</v>
      </c>
      <c r="C464" s="83">
        <f t="shared" si="14"/>
        <v>9.3299999999999994E-2</v>
      </c>
      <c r="D464" s="83">
        <f t="shared" si="15"/>
        <v>9.3299999999999994E-2</v>
      </c>
      <c r="E464" s="53" t="s">
        <v>612</v>
      </c>
      <c r="F464" s="53" t="s">
        <v>605</v>
      </c>
      <c r="G464" s="53" t="s">
        <v>507</v>
      </c>
      <c r="H464" s="53" t="s">
        <v>1642</v>
      </c>
      <c r="I464" s="54">
        <v>44347</v>
      </c>
      <c r="J464" s="54">
        <v>44347</v>
      </c>
      <c r="K464" s="53">
        <v>9.3299999999999994E-2</v>
      </c>
      <c r="L464" s="53">
        <v>9.3299999999999994E-2</v>
      </c>
      <c r="M464" s="55">
        <v>32.804000000000002</v>
      </c>
      <c r="N464" s="55"/>
      <c r="O464" s="55">
        <v>6.6029999999999998</v>
      </c>
      <c r="P464" s="55">
        <v>36.424999999999997</v>
      </c>
      <c r="Q464" s="53">
        <v>3.06</v>
      </c>
      <c r="R464" s="53"/>
      <c r="S464" s="56">
        <v>7426.63</v>
      </c>
      <c r="T464" s="56">
        <v>40980.67</v>
      </c>
      <c r="U464" s="56">
        <v>48410.36</v>
      </c>
    </row>
    <row r="465" spans="1:21" x14ac:dyDescent="0.2">
      <c r="A465" s="75" t="str">
        <f>INDEX('Scheme master'!D:D,MATCH(E465&amp;F465,'Scheme master'!H:H,0),0)</f>
        <v>LDSAPF</v>
      </c>
      <c r="B465" s="75" t="str">
        <f>A465&amp;VLOOKUP(E465&amp;F465,'Scheme master'!H:M,6,0)</f>
        <v>LDSAPFDDD</v>
      </c>
      <c r="C465" s="83">
        <f t="shared" si="14"/>
        <v>1.6745900000000001E-3</v>
      </c>
      <c r="D465" s="83">
        <f t="shared" si="15"/>
        <v>1.6745900000000001E-3</v>
      </c>
      <c r="E465" s="53" t="s">
        <v>616</v>
      </c>
      <c r="F465" s="53" t="s">
        <v>605</v>
      </c>
      <c r="G465" s="53" t="s">
        <v>225</v>
      </c>
      <c r="H465" s="53" t="s">
        <v>1643</v>
      </c>
      <c r="I465" s="54">
        <v>44379</v>
      </c>
      <c r="J465" s="54">
        <v>44379</v>
      </c>
      <c r="K465" s="53">
        <v>1.6745900000000001E-3</v>
      </c>
      <c r="L465" s="53">
        <v>1.6745900000000001E-3</v>
      </c>
      <c r="M465" s="55"/>
      <c r="N465" s="55"/>
      <c r="O465" s="55">
        <v>235.529</v>
      </c>
      <c r="P465" s="55">
        <v>103.24</v>
      </c>
      <c r="Q465" s="53"/>
      <c r="R465" s="53"/>
      <c r="S465" s="56">
        <v>2608.77</v>
      </c>
      <c r="T465" s="56">
        <v>1148.17</v>
      </c>
      <c r="U465" s="56">
        <v>3756.94</v>
      </c>
    </row>
    <row r="466" spans="1:21" x14ac:dyDescent="0.2">
      <c r="A466" s="75" t="str">
        <f>INDEX('Scheme master'!D:D,MATCH(E466&amp;F466,'Scheme master'!H:H,0),0)</f>
        <v>LLIQDF</v>
      </c>
      <c r="B466" s="75" t="str">
        <f>A466&amp;VLOOKUP(E466&amp;F466,'Scheme master'!H:M,6,0)</f>
        <v>LLIQDFRDD</v>
      </c>
      <c r="C466" s="83">
        <f t="shared" si="14"/>
        <v>7.6999999999999999E-2</v>
      </c>
      <c r="D466" s="83">
        <f t="shared" si="15"/>
        <v>7.6999999999999999E-2</v>
      </c>
      <c r="E466" s="53" t="s">
        <v>612</v>
      </c>
      <c r="F466" s="53" t="s">
        <v>606</v>
      </c>
      <c r="G466" s="53" t="s">
        <v>507</v>
      </c>
      <c r="H466" s="53" t="s">
        <v>1647</v>
      </c>
      <c r="I466" s="54">
        <v>44322</v>
      </c>
      <c r="J466" s="54">
        <v>44322</v>
      </c>
      <c r="K466" s="53">
        <v>7.6999999999999999E-2</v>
      </c>
      <c r="L466" s="53">
        <v>7.6999999999999999E-2</v>
      </c>
      <c r="M466" s="55">
        <v>4605.0259999999998</v>
      </c>
      <c r="N466" s="55">
        <v>0.17199999999999999</v>
      </c>
      <c r="O466" s="55">
        <v>5.0309999999999997</v>
      </c>
      <c r="P466" s="55">
        <v>15.361000000000001</v>
      </c>
      <c r="Q466" s="53">
        <v>354.59</v>
      </c>
      <c r="R466" s="53">
        <v>0.01</v>
      </c>
      <c r="S466" s="56">
        <v>5593.2</v>
      </c>
      <c r="T466" s="56">
        <v>17065.240000000002</v>
      </c>
      <c r="U466" s="56">
        <v>23013.040000000001</v>
      </c>
    </row>
    <row r="467" spans="1:21" x14ac:dyDescent="0.2">
      <c r="A467" s="75" t="str">
        <f>INDEX('Scheme master'!D:D,MATCH(E467&amp;F467,'Scheme master'!H:H,0),0)</f>
        <v>LLIQDF</v>
      </c>
      <c r="B467" s="75" t="str">
        <f>A467&amp;VLOOKUP(E467&amp;F467,'Scheme master'!H:M,6,0)</f>
        <v>LLIQDFRDD</v>
      </c>
      <c r="C467" s="83">
        <f t="shared" si="14"/>
        <v>9.7900000000000001E-2</v>
      </c>
      <c r="D467" s="83">
        <f t="shared" si="15"/>
        <v>9.7900000000000001E-2</v>
      </c>
      <c r="E467" s="53" t="s">
        <v>612</v>
      </c>
      <c r="F467" s="53" t="s">
        <v>606</v>
      </c>
      <c r="G467" s="53" t="s">
        <v>507</v>
      </c>
      <c r="H467" s="53" t="s">
        <v>1647</v>
      </c>
      <c r="I467" s="54">
        <v>44365</v>
      </c>
      <c r="J467" s="54">
        <v>44365</v>
      </c>
      <c r="K467" s="53">
        <v>9.7900000000000001E-2</v>
      </c>
      <c r="L467" s="53">
        <v>9.7900000000000001E-2</v>
      </c>
      <c r="M467" s="55">
        <v>4596.9440000000004</v>
      </c>
      <c r="N467" s="55">
        <v>0.17199999999999999</v>
      </c>
      <c r="O467" s="55">
        <v>6.3849999999999998</v>
      </c>
      <c r="P467" s="55">
        <v>46.558999999999997</v>
      </c>
      <c r="Q467" s="53">
        <v>450.02</v>
      </c>
      <c r="R467" s="53">
        <v>0.02</v>
      </c>
      <c r="S467" s="56">
        <v>7103.39</v>
      </c>
      <c r="T467" s="56">
        <v>51771.43</v>
      </c>
      <c r="U467" s="56">
        <v>59324.86</v>
      </c>
    </row>
    <row r="468" spans="1:21" x14ac:dyDescent="0.2">
      <c r="A468" s="75" t="str">
        <f>INDEX('Scheme master'!D:D,MATCH(E468&amp;F468,'Scheme master'!H:H,0),0)</f>
        <v>LLIQDF</v>
      </c>
      <c r="B468" s="75" t="str">
        <f>A468&amp;VLOOKUP(E468&amp;F468,'Scheme master'!H:M,6,0)</f>
        <v>LLIQDFRDD</v>
      </c>
      <c r="C468" s="83">
        <f t="shared" si="14"/>
        <v>9.1999999999999998E-2</v>
      </c>
      <c r="D468" s="83">
        <f t="shared" si="15"/>
        <v>9.1999999999999998E-2</v>
      </c>
      <c r="E468" s="53" t="s">
        <v>612</v>
      </c>
      <c r="F468" s="53" t="s">
        <v>606</v>
      </c>
      <c r="G468" s="53" t="s">
        <v>507</v>
      </c>
      <c r="H468" s="53" t="s">
        <v>1647</v>
      </c>
      <c r="I468" s="54">
        <v>44323</v>
      </c>
      <c r="J468" s="54">
        <v>44323</v>
      </c>
      <c r="K468" s="53">
        <v>9.1999999999999998E-2</v>
      </c>
      <c r="L468" s="53">
        <v>9.1999999999999998E-2</v>
      </c>
      <c r="M468" s="55">
        <v>4593.6970000000001</v>
      </c>
      <c r="N468" s="55">
        <v>0.17199999999999999</v>
      </c>
      <c r="O468" s="55">
        <v>6.0119999999999996</v>
      </c>
      <c r="P468" s="55">
        <v>18.353999999999999</v>
      </c>
      <c r="Q468" s="53">
        <v>422.63</v>
      </c>
      <c r="R468" s="53">
        <v>0.02</v>
      </c>
      <c r="S468" s="56">
        <v>6686.51</v>
      </c>
      <c r="T468" s="56">
        <v>20392.189999999999</v>
      </c>
      <c r="U468" s="56">
        <v>27501.35</v>
      </c>
    </row>
    <row r="469" spans="1:21" x14ac:dyDescent="0.2">
      <c r="A469" s="75" t="str">
        <f>INDEX('Scheme master'!D:D,MATCH(E469&amp;F469,'Scheme master'!H:H,0),0)</f>
        <v>LDSAPF</v>
      </c>
      <c r="B469" s="75" t="str">
        <f>A469&amp;VLOOKUP(E469&amp;F469,'Scheme master'!H:M,6,0)</f>
        <v>LDSAPFDDD</v>
      </c>
      <c r="C469" s="83">
        <f t="shared" si="14"/>
        <v>2.2188500000000001E-3</v>
      </c>
      <c r="D469" s="83">
        <f t="shared" si="15"/>
        <v>2.2188500000000001E-3</v>
      </c>
      <c r="E469" s="53" t="s">
        <v>616</v>
      </c>
      <c r="F469" s="53" t="s">
        <v>605</v>
      </c>
      <c r="G469" s="53" t="s">
        <v>225</v>
      </c>
      <c r="H469" s="53" t="s">
        <v>1643</v>
      </c>
      <c r="I469" s="54">
        <v>44392</v>
      </c>
      <c r="J469" s="54">
        <v>44392</v>
      </c>
      <c r="K469" s="53">
        <v>2.2188500000000001E-3</v>
      </c>
      <c r="L469" s="53">
        <v>2.2188500000000001E-3</v>
      </c>
      <c r="M469" s="55"/>
      <c r="N469" s="55"/>
      <c r="O469" s="55">
        <v>318.49700000000001</v>
      </c>
      <c r="P469" s="55">
        <v>137.05099999999999</v>
      </c>
      <c r="Q469" s="53"/>
      <c r="R469" s="53"/>
      <c r="S469" s="56">
        <v>3523.15</v>
      </c>
      <c r="T469" s="56">
        <v>1524.19</v>
      </c>
      <c r="U469" s="56">
        <v>5047.34</v>
      </c>
    </row>
    <row r="470" spans="1:21" x14ac:dyDescent="0.2">
      <c r="A470" s="75" t="str">
        <f>INDEX('Scheme master'!D:D,MATCH(E470&amp;F470,'Scheme master'!H:H,0),0)</f>
        <v>LDUSTF</v>
      </c>
      <c r="B470" s="75" t="str">
        <f>A470&amp;VLOOKUP(E470&amp;F470,'Scheme master'!H:M,6,0)</f>
        <v>LDUSTFRDD</v>
      </c>
      <c r="C470" s="83">
        <f t="shared" si="14"/>
        <v>0.96825837999999997</v>
      </c>
      <c r="D470" s="83">
        <f t="shared" si="15"/>
        <v>0.96825837999999997</v>
      </c>
      <c r="E470" s="53" t="s">
        <v>1016</v>
      </c>
      <c r="F470" s="53" t="s">
        <v>25</v>
      </c>
      <c r="G470" s="53" t="s">
        <v>997</v>
      </c>
      <c r="H470" s="53" t="s">
        <v>1645</v>
      </c>
      <c r="I470" s="54">
        <v>44369</v>
      </c>
      <c r="J470" s="54">
        <v>44369</v>
      </c>
      <c r="K470" s="53">
        <v>0.96825837999999997</v>
      </c>
      <c r="L470" s="53">
        <v>0.96825837999999997</v>
      </c>
      <c r="M470" s="55"/>
      <c r="N470" s="55"/>
      <c r="O470" s="55">
        <v>0.02</v>
      </c>
      <c r="P470" s="55"/>
      <c r="Q470" s="53"/>
      <c r="R470" s="53"/>
      <c r="S470" s="56">
        <v>20.43</v>
      </c>
      <c r="T470" s="56"/>
      <c r="U470" s="56">
        <v>20.43</v>
      </c>
    </row>
    <row r="471" spans="1:21" x14ac:dyDescent="0.2">
      <c r="A471" s="75" t="str">
        <f>INDEX('Scheme master'!D:D,MATCH(E471&amp;F471,'Scheme master'!H:H,0),0)</f>
        <v>LDSAPF</v>
      </c>
      <c r="B471" s="75" t="str">
        <f>A471&amp;VLOOKUP(E471&amp;F471,'Scheme master'!H:M,6,0)</f>
        <v>LDSAPFDDD</v>
      </c>
      <c r="C471" s="83">
        <f t="shared" si="14"/>
        <v>1.1999999999999999E-3</v>
      </c>
      <c r="D471" s="83">
        <f t="shared" si="15"/>
        <v>1.1999999999999999E-3</v>
      </c>
      <c r="E471" s="53" t="s">
        <v>616</v>
      </c>
      <c r="F471" s="53" t="s">
        <v>605</v>
      </c>
      <c r="G471" s="53" t="s">
        <v>225</v>
      </c>
      <c r="H471" s="53" t="s">
        <v>1643</v>
      </c>
      <c r="I471" s="54">
        <v>44351</v>
      </c>
      <c r="J471" s="54">
        <v>44351</v>
      </c>
      <c r="K471" s="53">
        <v>1.1999999999999999E-3</v>
      </c>
      <c r="L471" s="53">
        <v>1.1999999999999999E-3</v>
      </c>
      <c r="M471" s="55"/>
      <c r="N471" s="55"/>
      <c r="O471" s="55">
        <v>259.221</v>
      </c>
      <c r="P471" s="55">
        <v>73.819000000000003</v>
      </c>
      <c r="Q471" s="53"/>
      <c r="R471" s="53"/>
      <c r="S471" s="56">
        <v>2864.82</v>
      </c>
      <c r="T471" s="56">
        <v>821.01</v>
      </c>
      <c r="U471" s="56">
        <v>3685.83</v>
      </c>
    </row>
    <row r="472" spans="1:21" x14ac:dyDescent="0.2">
      <c r="A472" s="75" t="str">
        <f>INDEX('Scheme master'!D:D,MATCH(E472&amp;F472,'Scheme master'!H:H,0),0)</f>
        <v>LLIQDF</v>
      </c>
      <c r="B472" s="75" t="str">
        <f>A472&amp;VLOOKUP(E472&amp;F472,'Scheme master'!H:M,6,0)</f>
        <v>LLIQDFRDD</v>
      </c>
      <c r="C472" s="83">
        <f t="shared" si="14"/>
        <v>7.5999999999999998E-2</v>
      </c>
      <c r="D472" s="83">
        <f t="shared" si="15"/>
        <v>7.5999999999999998E-2</v>
      </c>
      <c r="E472" s="53" t="s">
        <v>612</v>
      </c>
      <c r="F472" s="53" t="s">
        <v>606</v>
      </c>
      <c r="G472" s="53" t="s">
        <v>507</v>
      </c>
      <c r="H472" s="53" t="s">
        <v>1647</v>
      </c>
      <c r="I472" s="54">
        <v>44364</v>
      </c>
      <c r="J472" s="54">
        <v>44364</v>
      </c>
      <c r="K472" s="53">
        <v>7.5999999999999998E-2</v>
      </c>
      <c r="L472" s="53">
        <v>7.5999999999999998E-2</v>
      </c>
      <c r="M472" s="55">
        <v>4614.8109999999997</v>
      </c>
      <c r="N472" s="55">
        <v>0.17199999999999999</v>
      </c>
      <c r="O472" s="55">
        <v>4.9539999999999997</v>
      </c>
      <c r="P472" s="55">
        <v>35.823999999999998</v>
      </c>
      <c r="Q472" s="53">
        <v>350.74</v>
      </c>
      <c r="R472" s="53">
        <v>0.01</v>
      </c>
      <c r="S472" s="56">
        <v>5510.8</v>
      </c>
      <c r="T472" s="56">
        <v>40186.589999999997</v>
      </c>
      <c r="U472" s="56">
        <v>46048.14</v>
      </c>
    </row>
    <row r="473" spans="1:21" x14ac:dyDescent="0.2">
      <c r="A473" s="75" t="str">
        <f>INDEX('Scheme master'!D:D,MATCH(E473&amp;F473,'Scheme master'!H:H,0),0)</f>
        <v>LLIQDF</v>
      </c>
      <c r="B473" s="75" t="str">
        <f>A473&amp;VLOOKUP(E473&amp;F473,'Scheme master'!H:M,6,0)</f>
        <v>LLIQDFDDD</v>
      </c>
      <c r="C473" s="83">
        <f t="shared" si="14"/>
        <v>0.10242928</v>
      </c>
      <c r="D473" s="83">
        <f t="shared" si="15"/>
        <v>0.10242928</v>
      </c>
      <c r="E473" s="53" t="s">
        <v>612</v>
      </c>
      <c r="F473" s="53" t="s">
        <v>605</v>
      </c>
      <c r="G473" s="53" t="s">
        <v>507</v>
      </c>
      <c r="H473" s="53" t="s">
        <v>1642</v>
      </c>
      <c r="I473" s="54">
        <v>44389</v>
      </c>
      <c r="J473" s="54">
        <v>44389</v>
      </c>
      <c r="K473" s="53">
        <v>0.10242928</v>
      </c>
      <c r="L473" s="53">
        <v>0.10242928</v>
      </c>
      <c r="M473" s="55">
        <v>18.533999999999999</v>
      </c>
      <c r="N473" s="55"/>
      <c r="O473" s="55">
        <v>6.2750000000000004</v>
      </c>
      <c r="P473" s="55">
        <v>42.798999999999999</v>
      </c>
      <c r="Q473" s="53">
        <v>1.9</v>
      </c>
      <c r="R473" s="53"/>
      <c r="S473" s="56">
        <v>7044.34</v>
      </c>
      <c r="T473" s="56">
        <v>48149.08</v>
      </c>
      <c r="U473" s="56">
        <v>55195.32</v>
      </c>
    </row>
    <row r="474" spans="1:21" x14ac:dyDescent="0.2">
      <c r="A474" s="75" t="str">
        <f>INDEX('Scheme master'!D:D,MATCH(E474&amp;F474,'Scheme master'!H:H,0),0)</f>
        <v>LEMIDF</v>
      </c>
      <c r="B474" s="75" t="str">
        <f>A474&amp;VLOOKUP(E474&amp;F474,'Scheme master'!H:M,6,0)</f>
        <v>LEMIDFDD</v>
      </c>
      <c r="C474" s="83">
        <f t="shared" si="14"/>
        <v>0.15</v>
      </c>
      <c r="D474" s="83">
        <f t="shared" si="15"/>
        <v>0.15</v>
      </c>
      <c r="E474" s="53" t="s">
        <v>619</v>
      </c>
      <c r="F474" s="53" t="s">
        <v>605</v>
      </c>
      <c r="G474" s="53" t="s">
        <v>1723</v>
      </c>
      <c r="H474" s="53" t="s">
        <v>1642</v>
      </c>
      <c r="I474" s="54">
        <v>44467</v>
      </c>
      <c r="J474" s="54">
        <v>44467</v>
      </c>
      <c r="K474" s="53">
        <v>0.15</v>
      </c>
      <c r="L474" s="53">
        <v>0.15</v>
      </c>
      <c r="M474" s="55">
        <v>284998.49699999997</v>
      </c>
      <c r="N474" s="55">
        <v>441968.89899999998</v>
      </c>
      <c r="O474" s="55">
        <v>1805.732</v>
      </c>
      <c r="P474" s="55">
        <v>796.94399999999996</v>
      </c>
      <c r="Q474" s="53">
        <v>42749.77</v>
      </c>
      <c r="R474" s="53">
        <v>66295.34</v>
      </c>
      <c r="S474" s="56">
        <v>43933.94</v>
      </c>
      <c r="T474" s="56">
        <v>19886.25</v>
      </c>
      <c r="U474" s="56">
        <v>172865.3</v>
      </c>
    </row>
    <row r="475" spans="1:21" x14ac:dyDescent="0.2">
      <c r="A475" s="75" t="str">
        <f>INDEX('Scheme master'!D:D,MATCH(E475&amp;F475,'Scheme master'!H:H,0),0)</f>
        <v>LLIQDF</v>
      </c>
      <c r="B475" s="75" t="str">
        <f>A475&amp;VLOOKUP(E475&amp;F475,'Scheme master'!H:M,6,0)</f>
        <v>LLIQDFDDD</v>
      </c>
      <c r="C475" s="83">
        <f t="shared" si="14"/>
        <v>9.5779699999999995E-2</v>
      </c>
      <c r="D475" s="83">
        <f t="shared" si="15"/>
        <v>9.5779699999999995E-2</v>
      </c>
      <c r="E475" s="53" t="s">
        <v>612</v>
      </c>
      <c r="F475" s="53" t="s">
        <v>605</v>
      </c>
      <c r="G475" s="53" t="s">
        <v>507</v>
      </c>
      <c r="H475" s="53" t="s">
        <v>1642</v>
      </c>
      <c r="I475" s="54">
        <v>44431</v>
      </c>
      <c r="J475" s="54">
        <v>44431</v>
      </c>
      <c r="K475" s="53">
        <v>9.5779699999999995E-2</v>
      </c>
      <c r="L475" s="53">
        <v>9.5779699999999995E-2</v>
      </c>
      <c r="M475" s="55">
        <v>26.553999999999998</v>
      </c>
      <c r="N475" s="55"/>
      <c r="O475" s="55">
        <v>5.64</v>
      </c>
      <c r="P475" s="55">
        <v>38.209000000000003</v>
      </c>
      <c r="Q475" s="53">
        <v>2.5299999999999998</v>
      </c>
      <c r="R475" s="53"/>
      <c r="S475" s="56">
        <v>6339.46</v>
      </c>
      <c r="T475" s="56">
        <v>43019.92</v>
      </c>
      <c r="U475" s="56">
        <v>49361.91</v>
      </c>
    </row>
    <row r="476" spans="1:21" x14ac:dyDescent="0.2">
      <c r="A476" s="75" t="str">
        <f>INDEX('Scheme master'!D:D,MATCH(E476&amp;F476,'Scheme master'!H:H,0),0)</f>
        <v>LLIQDF</v>
      </c>
      <c r="B476" s="75" t="str">
        <f>A476&amp;VLOOKUP(E476&amp;F476,'Scheme master'!H:M,6,0)</f>
        <v>LLIQDFRDD</v>
      </c>
      <c r="C476" s="83">
        <f t="shared" si="14"/>
        <v>8.7334140000000005E-2</v>
      </c>
      <c r="D476" s="83">
        <f t="shared" si="15"/>
        <v>8.7334140000000005E-2</v>
      </c>
      <c r="E476" s="53" t="s">
        <v>612</v>
      </c>
      <c r="F476" s="53" t="s">
        <v>606</v>
      </c>
      <c r="G476" s="53" t="s">
        <v>507</v>
      </c>
      <c r="H476" s="53" t="s">
        <v>1647</v>
      </c>
      <c r="I476" s="54">
        <v>44406</v>
      </c>
      <c r="J476" s="54">
        <v>44406</v>
      </c>
      <c r="K476" s="53">
        <v>8.7334140000000005E-2</v>
      </c>
      <c r="L476" s="53">
        <v>8.7334140000000005E-2</v>
      </c>
      <c r="M476" s="55">
        <v>4598.5829999999996</v>
      </c>
      <c r="N476" s="55">
        <v>0.17199999999999999</v>
      </c>
      <c r="O476" s="55">
        <v>5.5090000000000003</v>
      </c>
      <c r="P476" s="55">
        <v>33.82</v>
      </c>
      <c r="Q476" s="53">
        <v>401.64</v>
      </c>
      <c r="R476" s="53">
        <v>0.02</v>
      </c>
      <c r="S476" s="56">
        <v>6132.11</v>
      </c>
      <c r="T476" s="56">
        <v>37576.04</v>
      </c>
      <c r="U476" s="56">
        <v>44109.81</v>
      </c>
    </row>
    <row r="477" spans="1:21" x14ac:dyDescent="0.2">
      <c r="A477" s="75" t="str">
        <f>INDEX('Scheme master'!D:D,MATCH(E477&amp;F477,'Scheme master'!H:H,0),0)</f>
        <v>LDSAPF</v>
      </c>
      <c r="B477" s="75" t="str">
        <f>A477&amp;VLOOKUP(E477&amp;F477,'Scheme master'!H:M,6,0)</f>
        <v>LDSAPFDDD</v>
      </c>
      <c r="C477" s="83">
        <f t="shared" si="14"/>
        <v>1.194E-3</v>
      </c>
      <c r="D477" s="83">
        <f t="shared" si="15"/>
        <v>1.194E-3</v>
      </c>
      <c r="E477" s="53" t="s">
        <v>616</v>
      </c>
      <c r="F477" s="53" t="s">
        <v>605</v>
      </c>
      <c r="G477" s="53" t="s">
        <v>225</v>
      </c>
      <c r="H477" s="53" t="s">
        <v>1643</v>
      </c>
      <c r="I477" s="54">
        <v>44434</v>
      </c>
      <c r="J477" s="54">
        <v>44434</v>
      </c>
      <c r="K477" s="53">
        <v>1.194E-3</v>
      </c>
      <c r="L477" s="53">
        <v>1.194E-3</v>
      </c>
      <c r="M477" s="55"/>
      <c r="N477" s="55"/>
      <c r="O477" s="55">
        <v>166.58099999999999</v>
      </c>
      <c r="P477" s="55">
        <v>52.621000000000002</v>
      </c>
      <c r="Q477" s="53"/>
      <c r="R477" s="53"/>
      <c r="S477" s="56">
        <v>1837.74</v>
      </c>
      <c r="T477" s="56">
        <v>584.95000000000005</v>
      </c>
      <c r="U477" s="56">
        <v>2422.69</v>
      </c>
    </row>
    <row r="478" spans="1:21" x14ac:dyDescent="0.2">
      <c r="A478" s="75" t="str">
        <f>INDEX('Scheme master'!D:D,MATCH(E478&amp;F478,'Scheme master'!H:H,0),0)</f>
        <v>LLIQDF</v>
      </c>
      <c r="B478" s="75" t="str">
        <f>A478&amp;VLOOKUP(E478&amp;F478,'Scheme master'!H:M,6,0)</f>
        <v>LLIQDFRDD</v>
      </c>
      <c r="C478" s="83">
        <f t="shared" si="14"/>
        <v>9.0351730000000005E-2</v>
      </c>
      <c r="D478" s="83">
        <f t="shared" si="15"/>
        <v>9.0351730000000005E-2</v>
      </c>
      <c r="E478" s="53" t="s">
        <v>612</v>
      </c>
      <c r="F478" s="53" t="s">
        <v>606</v>
      </c>
      <c r="G478" s="53" t="s">
        <v>507</v>
      </c>
      <c r="H478" s="53" t="s">
        <v>1647</v>
      </c>
      <c r="I478" s="54">
        <v>44447</v>
      </c>
      <c r="J478" s="54">
        <v>44447</v>
      </c>
      <c r="K478" s="53">
        <v>9.0351730000000005E-2</v>
      </c>
      <c r="L478" s="53">
        <v>9.0351730000000005E-2</v>
      </c>
      <c r="M478" s="55">
        <v>4638.7110000000002</v>
      </c>
      <c r="N478" s="55">
        <v>0.17199999999999999</v>
      </c>
      <c r="O478" s="55">
        <v>5.766</v>
      </c>
      <c r="P478" s="55">
        <v>33.045999999999999</v>
      </c>
      <c r="Q478" s="53">
        <v>419.14</v>
      </c>
      <c r="R478" s="53">
        <v>0.02</v>
      </c>
      <c r="S478" s="56">
        <v>6403.67</v>
      </c>
      <c r="T478" s="56">
        <v>36721.07</v>
      </c>
      <c r="U478" s="56">
        <v>43543.9</v>
      </c>
    </row>
    <row r="479" spans="1:21" x14ac:dyDescent="0.2">
      <c r="A479" s="75" t="str">
        <f>INDEX('Scheme master'!D:D,MATCH(E479&amp;F479,'Scheme master'!H:H,0),0)</f>
        <v>LDSAPF</v>
      </c>
      <c r="B479" s="75" t="str">
        <f>A479&amp;VLOOKUP(E479&amp;F479,'Scheme master'!H:M,6,0)</f>
        <v>LDSAPFDDD</v>
      </c>
      <c r="C479" s="83">
        <f t="shared" si="14"/>
        <v>1.8E-3</v>
      </c>
      <c r="D479" s="83">
        <f t="shared" si="15"/>
        <v>1.8E-3</v>
      </c>
      <c r="E479" s="53" t="s">
        <v>616</v>
      </c>
      <c r="F479" s="53" t="s">
        <v>605</v>
      </c>
      <c r="G479" s="53" t="s">
        <v>225</v>
      </c>
      <c r="H479" s="53" t="s">
        <v>1643</v>
      </c>
      <c r="I479" s="54">
        <v>44350</v>
      </c>
      <c r="J479" s="54">
        <v>44350</v>
      </c>
      <c r="K479" s="53">
        <v>1.8E-3</v>
      </c>
      <c r="L479" s="53">
        <v>1.8E-3</v>
      </c>
      <c r="M479" s="55"/>
      <c r="N479" s="55"/>
      <c r="O479" s="55">
        <v>517.803</v>
      </c>
      <c r="P479" s="55">
        <v>110.71599999999999</v>
      </c>
      <c r="Q479" s="53"/>
      <c r="R479" s="53"/>
      <c r="S479" s="56">
        <v>5733.22</v>
      </c>
      <c r="T479" s="56">
        <v>1231.32</v>
      </c>
      <c r="U479" s="56">
        <v>6964.54</v>
      </c>
    </row>
    <row r="480" spans="1:21" x14ac:dyDescent="0.2">
      <c r="A480" s="75" t="str">
        <f>INDEX('Scheme master'!D:D,MATCH(E480&amp;F480,'Scheme master'!H:H,0),0)</f>
        <v>LDSAPF</v>
      </c>
      <c r="B480" s="75" t="str">
        <f>A480&amp;VLOOKUP(E480&amp;F480,'Scheme master'!H:M,6,0)</f>
        <v>LDSAPFDDD</v>
      </c>
      <c r="C480" s="83">
        <f t="shared" si="14"/>
        <v>3.19097E-3</v>
      </c>
      <c r="D480" s="83">
        <f t="shared" si="15"/>
        <v>3.19097E-3</v>
      </c>
      <c r="E480" s="53" t="s">
        <v>616</v>
      </c>
      <c r="F480" s="53" t="s">
        <v>605</v>
      </c>
      <c r="G480" s="53" t="s">
        <v>225</v>
      </c>
      <c r="H480" s="53" t="s">
        <v>1643</v>
      </c>
      <c r="I480" s="54">
        <v>44393</v>
      </c>
      <c r="J480" s="54">
        <v>44393</v>
      </c>
      <c r="K480" s="53">
        <v>3.19097E-3</v>
      </c>
      <c r="L480" s="53">
        <v>3.19097E-3</v>
      </c>
      <c r="M480" s="55">
        <v>118037.87</v>
      </c>
      <c r="N480" s="55"/>
      <c r="O480" s="55">
        <v>424.29399999999998</v>
      </c>
      <c r="P480" s="55">
        <v>197.13200000000001</v>
      </c>
      <c r="Q480" s="53">
        <v>376.66</v>
      </c>
      <c r="R480" s="53"/>
      <c r="S480" s="56">
        <v>4691.07</v>
      </c>
      <c r="T480" s="56">
        <v>2192.41</v>
      </c>
      <c r="U480" s="56">
        <v>7260.14</v>
      </c>
    </row>
    <row r="481" spans="1:21" x14ac:dyDescent="0.2">
      <c r="A481" s="75" t="str">
        <f>INDEX('Scheme master'!D:D,MATCH(E481&amp;F481,'Scheme master'!H:H,0),0)</f>
        <v>LDONTF</v>
      </c>
      <c r="B481" s="75" t="str">
        <f>A481&amp;VLOOKUP(E481&amp;F481,'Scheme master'!H:M,6,0)</f>
        <v>LDONTFDDD</v>
      </c>
      <c r="C481" s="83">
        <f t="shared" si="14"/>
        <v>0.81</v>
      </c>
      <c r="D481" s="83">
        <f t="shared" si="15"/>
        <v>0.81</v>
      </c>
      <c r="E481" s="53" t="s">
        <v>1015</v>
      </c>
      <c r="F481" s="53" t="s">
        <v>605</v>
      </c>
      <c r="G481" s="53" t="s">
        <v>996</v>
      </c>
      <c r="H481" s="53" t="s">
        <v>1643</v>
      </c>
      <c r="I481" s="54">
        <v>44356</v>
      </c>
      <c r="J481" s="54">
        <v>44356</v>
      </c>
      <c r="K481" s="53">
        <v>0.81</v>
      </c>
      <c r="L481" s="53">
        <v>0.81</v>
      </c>
      <c r="M481" s="55"/>
      <c r="N481" s="55"/>
      <c r="O481" s="55">
        <v>1.7000000000000001E-2</v>
      </c>
      <c r="P481" s="55"/>
      <c r="Q481" s="53"/>
      <c r="R481" s="53"/>
      <c r="S481" s="56">
        <v>17.45</v>
      </c>
      <c r="T481" s="56"/>
      <c r="U481" s="56">
        <v>17.45</v>
      </c>
    </row>
    <row r="482" spans="1:21" x14ac:dyDescent="0.2">
      <c r="A482" s="75" t="str">
        <f>INDEX('Scheme master'!D:D,MATCH(E482&amp;F482,'Scheme master'!H:H,0),0)</f>
        <v>LLIQDF</v>
      </c>
      <c r="B482" s="75" t="str">
        <f>A482&amp;VLOOKUP(E482&amp;F482,'Scheme master'!H:M,6,0)</f>
        <v>LLIQDFRDD</v>
      </c>
      <c r="C482" s="83">
        <f t="shared" si="14"/>
        <v>8.1000000000000003E-2</v>
      </c>
      <c r="D482" s="83">
        <f t="shared" si="15"/>
        <v>8.1000000000000003E-2</v>
      </c>
      <c r="E482" s="53" t="s">
        <v>612</v>
      </c>
      <c r="F482" s="53" t="s">
        <v>606</v>
      </c>
      <c r="G482" s="53" t="s">
        <v>507</v>
      </c>
      <c r="H482" s="53" t="s">
        <v>1647</v>
      </c>
      <c r="I482" s="54">
        <v>44294</v>
      </c>
      <c r="J482" s="54">
        <v>44294</v>
      </c>
      <c r="K482" s="53">
        <v>8.1000000000000003E-2</v>
      </c>
      <c r="L482" s="53">
        <v>8.1000000000000003E-2</v>
      </c>
      <c r="M482" s="55">
        <v>4603.4799999999996</v>
      </c>
      <c r="N482" s="55">
        <v>0.17199999999999999</v>
      </c>
      <c r="O482" s="55">
        <v>6.5949999999999998</v>
      </c>
      <c r="P482" s="55">
        <v>14.553000000000001</v>
      </c>
      <c r="Q482" s="53">
        <v>372.9</v>
      </c>
      <c r="R482" s="53">
        <v>0.01</v>
      </c>
      <c r="S482" s="56">
        <v>7340.1</v>
      </c>
      <c r="T482" s="56">
        <v>16168.47</v>
      </c>
      <c r="U482" s="56">
        <v>23881.48</v>
      </c>
    </row>
    <row r="483" spans="1:21" x14ac:dyDescent="0.2">
      <c r="A483" s="75" t="str">
        <f>INDEX('Scheme master'!D:D,MATCH(E483&amp;F483,'Scheme master'!H:H,0),0)</f>
        <v>LDSAPF</v>
      </c>
      <c r="B483" s="75" t="str">
        <f>A483&amp;VLOOKUP(E483&amp;F483,'Scheme master'!H:M,6,0)</f>
        <v>LDSAPFDDD</v>
      </c>
      <c r="C483" s="83">
        <f t="shared" si="14"/>
        <v>1.4E-3</v>
      </c>
      <c r="D483" s="83">
        <f t="shared" si="15"/>
        <v>1.4E-3</v>
      </c>
      <c r="E483" s="53" t="s">
        <v>616</v>
      </c>
      <c r="F483" s="53" t="s">
        <v>605</v>
      </c>
      <c r="G483" s="53" t="s">
        <v>225</v>
      </c>
      <c r="H483" s="53" t="s">
        <v>1643</v>
      </c>
      <c r="I483" s="54">
        <v>44323</v>
      </c>
      <c r="J483" s="54">
        <v>44323</v>
      </c>
      <c r="K483" s="53">
        <v>1.4E-3</v>
      </c>
      <c r="L483" s="53">
        <v>1.4E-3</v>
      </c>
      <c r="M483" s="55"/>
      <c r="N483" s="55"/>
      <c r="O483" s="55">
        <v>517.20500000000004</v>
      </c>
      <c r="P483" s="55">
        <v>85.924999999999997</v>
      </c>
      <c r="Q483" s="53"/>
      <c r="R483" s="53"/>
      <c r="S483" s="56">
        <v>5743.73</v>
      </c>
      <c r="T483" s="56">
        <v>955.6</v>
      </c>
      <c r="U483" s="56">
        <v>6699.33</v>
      </c>
    </row>
    <row r="484" spans="1:21" x14ac:dyDescent="0.2">
      <c r="A484" s="75" t="str">
        <f>INDEX('Scheme master'!D:D,MATCH(E484&amp;F484,'Scheme master'!H:H,0),0)</f>
        <v>LLIQDF</v>
      </c>
      <c r="B484" s="75" t="str">
        <f>A484&amp;VLOOKUP(E484&amp;F484,'Scheme master'!H:M,6,0)</f>
        <v>LLIQDFRDD</v>
      </c>
      <c r="C484" s="83">
        <f t="shared" si="14"/>
        <v>7.6128070000000006E-2</v>
      </c>
      <c r="D484" s="83">
        <f t="shared" si="15"/>
        <v>7.6128070000000006E-2</v>
      </c>
      <c r="E484" s="53" t="s">
        <v>612</v>
      </c>
      <c r="F484" s="53" t="s">
        <v>606</v>
      </c>
      <c r="G484" s="53" t="s">
        <v>507</v>
      </c>
      <c r="H484" s="53" t="s">
        <v>1647</v>
      </c>
      <c r="I484" s="54">
        <v>44448</v>
      </c>
      <c r="J484" s="54">
        <v>44448</v>
      </c>
      <c r="K484" s="53">
        <v>7.6128070000000006E-2</v>
      </c>
      <c r="L484" s="53">
        <v>7.6128070000000006E-2</v>
      </c>
      <c r="M484" s="55">
        <v>4644.5309999999999</v>
      </c>
      <c r="N484" s="55">
        <v>0.17199999999999999</v>
      </c>
      <c r="O484" s="55">
        <v>4.8579999999999997</v>
      </c>
      <c r="P484" s="55">
        <v>27.846</v>
      </c>
      <c r="Q484" s="53">
        <v>353.58</v>
      </c>
      <c r="R484" s="53">
        <v>0.01</v>
      </c>
      <c r="S484" s="56">
        <v>5393.73</v>
      </c>
      <c r="T484" s="56">
        <v>30941.81</v>
      </c>
      <c r="U484" s="56">
        <v>36689.129999999997</v>
      </c>
    </row>
    <row r="485" spans="1:21" x14ac:dyDescent="0.2">
      <c r="A485" s="75" t="str">
        <f>INDEX('Scheme master'!D:D,MATCH(E485&amp;F485,'Scheme master'!H:H,0),0)</f>
        <v>LLIQDF</v>
      </c>
      <c r="B485" s="75" t="str">
        <f>A485&amp;VLOOKUP(E485&amp;F485,'Scheme master'!H:M,6,0)</f>
        <v>LLIQDFDDD</v>
      </c>
      <c r="C485" s="83">
        <f t="shared" si="14"/>
        <v>9.8880120000000002E-2</v>
      </c>
      <c r="D485" s="83">
        <f t="shared" si="15"/>
        <v>9.8880120000000002E-2</v>
      </c>
      <c r="E485" s="53" t="s">
        <v>612</v>
      </c>
      <c r="F485" s="53" t="s">
        <v>605</v>
      </c>
      <c r="G485" s="53" t="s">
        <v>507</v>
      </c>
      <c r="H485" s="53" t="s">
        <v>1642</v>
      </c>
      <c r="I485" s="54">
        <v>44418</v>
      </c>
      <c r="J485" s="54">
        <v>44418</v>
      </c>
      <c r="K485" s="53">
        <v>9.8880120000000002E-2</v>
      </c>
      <c r="L485" s="53">
        <v>9.8880120000000002E-2</v>
      </c>
      <c r="M485" s="55">
        <v>25.565999999999999</v>
      </c>
      <c r="N485" s="55"/>
      <c r="O485" s="55">
        <v>5.782</v>
      </c>
      <c r="P485" s="55">
        <v>40.695999999999998</v>
      </c>
      <c r="Q485" s="53">
        <v>2.5299999999999998</v>
      </c>
      <c r="R485" s="53"/>
      <c r="S485" s="56">
        <v>6502.86</v>
      </c>
      <c r="T485" s="56">
        <v>45802.66</v>
      </c>
      <c r="U485" s="56">
        <v>52308.05</v>
      </c>
    </row>
    <row r="486" spans="1:21" x14ac:dyDescent="0.2">
      <c r="A486" s="75" t="str">
        <f>INDEX('Scheme master'!D:D,MATCH(E486&amp;F486,'Scheme master'!H:H,0),0)</f>
        <v>LDONTF</v>
      </c>
      <c r="B486" s="75" t="str">
        <f>A486&amp;VLOOKUP(E486&amp;F486,'Scheme master'!H:M,6,0)</f>
        <v>LDONTFDDD</v>
      </c>
      <c r="C486" s="83">
        <f t="shared" si="14"/>
        <v>0.2</v>
      </c>
      <c r="D486" s="83">
        <f t="shared" si="15"/>
        <v>0.2</v>
      </c>
      <c r="E486" s="53" t="s">
        <v>1015</v>
      </c>
      <c r="F486" s="53" t="s">
        <v>605</v>
      </c>
      <c r="G486" s="53" t="s">
        <v>996</v>
      </c>
      <c r="H486" s="53" t="s">
        <v>1643</v>
      </c>
      <c r="I486" s="54">
        <v>44315</v>
      </c>
      <c r="J486" s="54">
        <v>44315</v>
      </c>
      <c r="K486" s="53">
        <v>0.2</v>
      </c>
      <c r="L486" s="53">
        <v>0.2</v>
      </c>
      <c r="M486" s="55"/>
      <c r="N486" s="55"/>
      <c r="O486" s="55">
        <v>5.0000000000000001E-3</v>
      </c>
      <c r="P486" s="55"/>
      <c r="Q486" s="53"/>
      <c r="R486" s="53"/>
      <c r="S486" s="56">
        <v>5.09</v>
      </c>
      <c r="T486" s="56"/>
      <c r="U486" s="56">
        <v>5.09</v>
      </c>
    </row>
    <row r="487" spans="1:21" x14ac:dyDescent="0.2">
      <c r="A487" s="75" t="str">
        <f>INDEX('Scheme master'!D:D,MATCH(E487&amp;F487,'Scheme master'!H:H,0),0)</f>
        <v>LDINPF</v>
      </c>
      <c r="B487" s="75" t="str">
        <f>A487&amp;VLOOKUP(E487&amp;F487,'Scheme master'!H:M,6,0)</f>
        <v>LDINPFRDW</v>
      </c>
      <c r="C487" s="83">
        <f t="shared" si="14"/>
        <v>6.8635099999999997E-3</v>
      </c>
      <c r="D487" s="83">
        <f t="shared" si="15"/>
        <v>6.8635099999999997E-3</v>
      </c>
      <c r="E487" s="53" t="s">
        <v>613</v>
      </c>
      <c r="F487" s="53" t="s">
        <v>40</v>
      </c>
      <c r="G487" s="53" t="s">
        <v>614</v>
      </c>
      <c r="H487" s="53" t="s">
        <v>1644</v>
      </c>
      <c r="I487" s="54">
        <v>44376</v>
      </c>
      <c r="J487" s="54">
        <v>44376</v>
      </c>
      <c r="K487" s="53">
        <v>6.8635099999999997E-3</v>
      </c>
      <c r="L487" s="53">
        <v>6.8635099999999997E-3</v>
      </c>
      <c r="M487" s="55">
        <v>95800.839000000007</v>
      </c>
      <c r="N487" s="55"/>
      <c r="O487" s="55">
        <v>657.51900000000001</v>
      </c>
      <c r="P487" s="55">
        <v>182.82300000000001</v>
      </c>
      <c r="Q487" s="53">
        <v>657.53</v>
      </c>
      <c r="R487" s="53"/>
      <c r="S487" s="56">
        <v>7503.18</v>
      </c>
      <c r="T487" s="56">
        <v>2034.79</v>
      </c>
      <c r="U487" s="56">
        <v>10195.5</v>
      </c>
    </row>
    <row r="488" spans="1:21" x14ac:dyDescent="0.2">
      <c r="A488" s="75" t="str">
        <f>INDEX('Scheme master'!D:D,MATCH(E488&amp;F488,'Scheme master'!H:H,0),0)</f>
        <v>LLIQDF</v>
      </c>
      <c r="B488" s="75" t="str">
        <f>A488&amp;VLOOKUP(E488&amp;F488,'Scheme master'!H:M,6,0)</f>
        <v>LLIQDFDDD</v>
      </c>
      <c r="C488" s="83">
        <f t="shared" si="14"/>
        <v>1.554986E-2</v>
      </c>
      <c r="D488" s="83">
        <f t="shared" si="15"/>
        <v>1.554986E-2</v>
      </c>
      <c r="E488" s="53" t="s">
        <v>612</v>
      </c>
      <c r="F488" s="53" t="s">
        <v>605</v>
      </c>
      <c r="G488" s="53" t="s">
        <v>507</v>
      </c>
      <c r="H488" s="53" t="s">
        <v>1642</v>
      </c>
      <c r="I488" s="54">
        <v>44375</v>
      </c>
      <c r="J488" s="54">
        <v>44375</v>
      </c>
      <c r="K488" s="53">
        <v>1.554986E-2</v>
      </c>
      <c r="L488" s="53">
        <v>1.554986E-2</v>
      </c>
      <c r="M488" s="55">
        <v>106.68899999999999</v>
      </c>
      <c r="N488" s="55"/>
      <c r="O488" s="55">
        <v>1.0529999999999999</v>
      </c>
      <c r="P488" s="55">
        <v>6.843</v>
      </c>
      <c r="Q488" s="53">
        <v>1.66</v>
      </c>
      <c r="R488" s="53"/>
      <c r="S488" s="56">
        <v>1180.6500000000001</v>
      </c>
      <c r="T488" s="56">
        <v>7691.84</v>
      </c>
      <c r="U488" s="56">
        <v>8874.15</v>
      </c>
    </row>
    <row r="489" spans="1:21" x14ac:dyDescent="0.2">
      <c r="A489" s="75" t="str">
        <f>INDEX('Scheme master'!D:D,MATCH(E489&amp;F489,'Scheme master'!H:H,0),0)</f>
        <v>LDSAPF</v>
      </c>
      <c r="B489" s="75" t="str">
        <f>A489&amp;VLOOKUP(E489&amp;F489,'Scheme master'!H:M,6,0)</f>
        <v>LDSAPFDDD</v>
      </c>
      <c r="C489" s="83">
        <f t="shared" si="14"/>
        <v>2.8E-3</v>
      </c>
      <c r="D489" s="83">
        <f t="shared" si="15"/>
        <v>2.8E-3</v>
      </c>
      <c r="E489" s="53" t="s">
        <v>616</v>
      </c>
      <c r="F489" s="53" t="s">
        <v>605</v>
      </c>
      <c r="G489" s="53" t="s">
        <v>225</v>
      </c>
      <c r="H489" s="53" t="s">
        <v>1643</v>
      </c>
      <c r="I489" s="54">
        <v>44308</v>
      </c>
      <c r="J489" s="54">
        <v>44308</v>
      </c>
      <c r="K489" s="53">
        <v>2.8E-3</v>
      </c>
      <c r="L489" s="53">
        <v>2.8E-3</v>
      </c>
      <c r="M489" s="55">
        <v>151532.84400000001</v>
      </c>
      <c r="N489" s="55"/>
      <c r="O489" s="55">
        <v>1013.008</v>
      </c>
      <c r="P489" s="55">
        <v>180.76900000000001</v>
      </c>
      <c r="Q489" s="53">
        <v>424.29</v>
      </c>
      <c r="R489" s="53"/>
      <c r="S489" s="56">
        <v>11237.19</v>
      </c>
      <c r="T489" s="56">
        <v>1906.44</v>
      </c>
      <c r="U489" s="56">
        <v>13567.92</v>
      </c>
    </row>
    <row r="490" spans="1:21" x14ac:dyDescent="0.2">
      <c r="A490" s="75" t="str">
        <f>INDEX('Scheme master'!D:D,MATCH(E490&amp;F490,'Scheme master'!H:H,0),0)</f>
        <v>LLIQDF</v>
      </c>
      <c r="B490" s="75" t="str">
        <f>A490&amp;VLOOKUP(E490&amp;F490,'Scheme master'!H:M,6,0)</f>
        <v>LLIQDFRDD</v>
      </c>
      <c r="C490" s="83">
        <f t="shared" si="14"/>
        <v>9.4899999999999998E-2</v>
      </c>
      <c r="D490" s="83">
        <f t="shared" si="15"/>
        <v>9.4899999999999998E-2</v>
      </c>
      <c r="E490" s="53" t="s">
        <v>612</v>
      </c>
      <c r="F490" s="53" t="s">
        <v>606</v>
      </c>
      <c r="G490" s="53" t="s">
        <v>507</v>
      </c>
      <c r="H490" s="53" t="s">
        <v>1647</v>
      </c>
      <c r="I490" s="54">
        <v>44350</v>
      </c>
      <c r="J490" s="54">
        <v>44350</v>
      </c>
      <c r="K490" s="53">
        <v>9.4899999999999998E-2</v>
      </c>
      <c r="L490" s="53">
        <v>9.4899999999999998E-2</v>
      </c>
      <c r="M490" s="55">
        <v>4594.21</v>
      </c>
      <c r="N490" s="55">
        <v>0.17199999999999999</v>
      </c>
      <c r="O490" s="55">
        <v>6.2190000000000003</v>
      </c>
      <c r="P490" s="55">
        <v>20.260999999999999</v>
      </c>
      <c r="Q490" s="53">
        <v>435.98</v>
      </c>
      <c r="R490" s="53">
        <v>0.02</v>
      </c>
      <c r="S490" s="56">
        <v>6915.57</v>
      </c>
      <c r="T490" s="56">
        <v>22508.29</v>
      </c>
      <c r="U490" s="56">
        <v>29859.86</v>
      </c>
    </row>
    <row r="491" spans="1:21" x14ac:dyDescent="0.2">
      <c r="A491" s="75" t="str">
        <f>INDEX('Scheme master'!D:D,MATCH(E491&amp;F491,'Scheme master'!H:H,0),0)</f>
        <v>LLIQDF</v>
      </c>
      <c r="B491" s="75" t="str">
        <f>A491&amp;VLOOKUP(E491&amp;F491,'Scheme master'!H:M,6,0)</f>
        <v>LLIQDFDDD</v>
      </c>
      <c r="C491" s="83">
        <f t="shared" si="14"/>
        <v>9.0044520000000003E-2</v>
      </c>
      <c r="D491" s="83">
        <f t="shared" si="15"/>
        <v>9.0044520000000003E-2</v>
      </c>
      <c r="E491" s="53" t="s">
        <v>612</v>
      </c>
      <c r="F491" s="53" t="s">
        <v>605</v>
      </c>
      <c r="G491" s="53" t="s">
        <v>507</v>
      </c>
      <c r="H491" s="53" t="s">
        <v>1642</v>
      </c>
      <c r="I491" s="54">
        <v>44432</v>
      </c>
      <c r="J491" s="54">
        <v>44432</v>
      </c>
      <c r="K491" s="53">
        <v>9.0044520000000003E-2</v>
      </c>
      <c r="L491" s="53">
        <v>9.0044520000000003E-2</v>
      </c>
      <c r="M491" s="55">
        <v>43.018999999999998</v>
      </c>
      <c r="N491" s="55"/>
      <c r="O491" s="55">
        <v>5.2869999999999999</v>
      </c>
      <c r="P491" s="55">
        <v>35.924999999999997</v>
      </c>
      <c r="Q491" s="53">
        <v>3.87</v>
      </c>
      <c r="R491" s="53"/>
      <c r="S491" s="56">
        <v>5941.58</v>
      </c>
      <c r="T491" s="56">
        <v>40447.379999999997</v>
      </c>
      <c r="U491" s="56">
        <v>46392.83</v>
      </c>
    </row>
    <row r="492" spans="1:21" x14ac:dyDescent="0.2">
      <c r="A492" s="75" t="str">
        <f>INDEX('Scheme master'!D:D,MATCH(E492&amp;F492,'Scheme master'!H:H,0),0)</f>
        <v>LDUSTF</v>
      </c>
      <c r="B492" s="75" t="str">
        <f>A492&amp;VLOOKUP(E492&amp;F492,'Scheme master'!H:M,6,0)</f>
        <v>LDUSTFRDD</v>
      </c>
      <c r="C492" s="83">
        <f t="shared" si="14"/>
        <v>0.9</v>
      </c>
      <c r="D492" s="83">
        <f t="shared" si="15"/>
        <v>0.9</v>
      </c>
      <c r="E492" s="53" t="s">
        <v>1016</v>
      </c>
      <c r="F492" s="53" t="s">
        <v>25</v>
      </c>
      <c r="G492" s="53" t="s">
        <v>997</v>
      </c>
      <c r="H492" s="53" t="s">
        <v>1645</v>
      </c>
      <c r="I492" s="54">
        <v>44328</v>
      </c>
      <c r="J492" s="54">
        <v>44328</v>
      </c>
      <c r="K492" s="53">
        <v>0.9</v>
      </c>
      <c r="L492" s="53">
        <v>0.9</v>
      </c>
      <c r="M492" s="55"/>
      <c r="N492" s="55"/>
      <c r="O492" s="55">
        <v>1.9E-2</v>
      </c>
      <c r="P492" s="55"/>
      <c r="Q492" s="53"/>
      <c r="R492" s="53"/>
      <c r="S492" s="56">
        <v>18.87</v>
      </c>
      <c r="T492" s="56"/>
      <c r="U492" s="56">
        <v>18.87</v>
      </c>
    </row>
    <row r="493" spans="1:21" x14ac:dyDescent="0.2">
      <c r="A493" s="75" t="str">
        <f>INDEX('Scheme master'!D:D,MATCH(E493&amp;F493,'Scheme master'!H:H,0),0)</f>
        <v>LLIQDF</v>
      </c>
      <c r="B493" s="75" t="str">
        <f>A493&amp;VLOOKUP(E493&amp;F493,'Scheme master'!H:M,6,0)</f>
        <v>LLIQDFRDD</v>
      </c>
      <c r="C493" s="83">
        <f t="shared" si="14"/>
        <v>9.5448359999999996E-2</v>
      </c>
      <c r="D493" s="83">
        <f t="shared" si="15"/>
        <v>9.5448359999999996E-2</v>
      </c>
      <c r="E493" s="53" t="s">
        <v>612</v>
      </c>
      <c r="F493" s="53" t="s">
        <v>606</v>
      </c>
      <c r="G493" s="53" t="s">
        <v>507</v>
      </c>
      <c r="H493" s="53" t="s">
        <v>1647</v>
      </c>
      <c r="I493" s="54">
        <v>44434</v>
      </c>
      <c r="J493" s="54">
        <v>44434</v>
      </c>
      <c r="K493" s="53">
        <v>9.5448359999999996E-2</v>
      </c>
      <c r="L493" s="53">
        <v>9.5448359999999996E-2</v>
      </c>
      <c r="M493" s="55">
        <v>4593.0959999999995</v>
      </c>
      <c r="N493" s="55">
        <v>0.17199999999999999</v>
      </c>
      <c r="O493" s="55">
        <v>5.9960000000000004</v>
      </c>
      <c r="P493" s="55">
        <v>37.033999999999999</v>
      </c>
      <c r="Q493" s="53">
        <v>438.4</v>
      </c>
      <c r="R493" s="53">
        <v>0.02</v>
      </c>
      <c r="S493" s="56">
        <v>6671.72</v>
      </c>
      <c r="T493" s="56">
        <v>41145.43</v>
      </c>
      <c r="U493" s="56">
        <v>48255.57</v>
      </c>
    </row>
    <row r="494" spans="1:21" x14ac:dyDescent="0.2">
      <c r="A494" s="75" t="str">
        <f>INDEX('Scheme master'!D:D,MATCH(E494&amp;F494,'Scheme master'!H:H,0),0)</f>
        <v>LLIQDF</v>
      </c>
      <c r="B494" s="75" t="str">
        <f>A494&amp;VLOOKUP(E494&amp;F494,'Scheme master'!H:M,6,0)</f>
        <v>LLIQDFDDD</v>
      </c>
      <c r="C494" s="83">
        <f t="shared" si="14"/>
        <v>7.7808619999999995E-2</v>
      </c>
      <c r="D494" s="83">
        <f t="shared" si="15"/>
        <v>7.7808619999999995E-2</v>
      </c>
      <c r="E494" s="53" t="s">
        <v>612</v>
      </c>
      <c r="F494" s="53" t="s">
        <v>605</v>
      </c>
      <c r="G494" s="53" t="s">
        <v>507</v>
      </c>
      <c r="H494" s="53" t="s">
        <v>1642</v>
      </c>
      <c r="I494" s="54">
        <v>44459</v>
      </c>
      <c r="J494" s="54">
        <v>44459</v>
      </c>
      <c r="K494" s="53">
        <v>7.7808619999999995E-2</v>
      </c>
      <c r="L494" s="53">
        <v>7.7808619999999995E-2</v>
      </c>
      <c r="M494" s="55">
        <v>39.097000000000001</v>
      </c>
      <c r="N494" s="55"/>
      <c r="O494" s="55">
        <v>4.5190000000000001</v>
      </c>
      <c r="P494" s="55">
        <v>37.454999999999998</v>
      </c>
      <c r="Q494" s="53">
        <v>3.06</v>
      </c>
      <c r="R494" s="53"/>
      <c r="S494" s="56">
        <v>5086.3100000000004</v>
      </c>
      <c r="T494" s="56">
        <v>42185.39</v>
      </c>
      <c r="U494" s="56">
        <v>47274.76</v>
      </c>
    </row>
    <row r="495" spans="1:21" x14ac:dyDescent="0.2">
      <c r="A495" s="75" t="str">
        <f>INDEX('Scheme master'!D:D,MATCH(E495&amp;F495,'Scheme master'!H:H,0),0)</f>
        <v>LDSAPF</v>
      </c>
      <c r="B495" s="75" t="str">
        <f>A495&amp;VLOOKUP(E495&amp;F495,'Scheme master'!H:M,6,0)</f>
        <v>LDSAPFDDD</v>
      </c>
      <c r="C495" s="83">
        <f t="shared" si="14"/>
        <v>1.25271E-3</v>
      </c>
      <c r="D495" s="83">
        <f t="shared" si="15"/>
        <v>1.25271E-3</v>
      </c>
      <c r="E495" s="53" t="s">
        <v>616</v>
      </c>
      <c r="F495" s="53" t="s">
        <v>605</v>
      </c>
      <c r="G495" s="53" t="s">
        <v>225</v>
      </c>
      <c r="H495" s="53" t="s">
        <v>1643</v>
      </c>
      <c r="I495" s="54">
        <v>44378</v>
      </c>
      <c r="J495" s="54">
        <v>44378</v>
      </c>
      <c r="K495" s="53">
        <v>1.25271E-3</v>
      </c>
      <c r="L495" s="53">
        <v>1.25271E-3</v>
      </c>
      <c r="M495" s="55"/>
      <c r="N495" s="55"/>
      <c r="O495" s="55">
        <v>176.45699999999999</v>
      </c>
      <c r="P495" s="55">
        <v>77.22</v>
      </c>
      <c r="Q495" s="53"/>
      <c r="R495" s="53"/>
      <c r="S495" s="56">
        <v>1954.51</v>
      </c>
      <c r="T495" s="56">
        <v>858.81</v>
      </c>
      <c r="U495" s="56">
        <v>2813.32</v>
      </c>
    </row>
    <row r="496" spans="1:21" x14ac:dyDescent="0.2">
      <c r="A496" s="75" t="str">
        <f>INDEX('Scheme master'!D:D,MATCH(E496&amp;F496,'Scheme master'!H:H,0),0)</f>
        <v>LDUSTF</v>
      </c>
      <c r="B496" s="75" t="str">
        <f>A496&amp;VLOOKUP(E496&amp;F496,'Scheme master'!H:M,6,0)</f>
        <v>LDUSTFRDD</v>
      </c>
      <c r="C496" s="83">
        <f t="shared" si="14"/>
        <v>1.36844141</v>
      </c>
      <c r="D496" s="83">
        <f t="shared" si="15"/>
        <v>1.36844141</v>
      </c>
      <c r="E496" s="53" t="s">
        <v>1016</v>
      </c>
      <c r="F496" s="53" t="s">
        <v>25</v>
      </c>
      <c r="G496" s="53" t="s">
        <v>997</v>
      </c>
      <c r="H496" s="53" t="s">
        <v>1645</v>
      </c>
      <c r="I496" s="54">
        <v>44396</v>
      </c>
      <c r="J496" s="54">
        <v>44396</v>
      </c>
      <c r="K496" s="53">
        <v>1.36844141</v>
      </c>
      <c r="L496" s="53">
        <v>1.36844141</v>
      </c>
      <c r="M496" s="55"/>
      <c r="N496" s="55"/>
      <c r="O496" s="55">
        <v>2.8000000000000001E-2</v>
      </c>
      <c r="P496" s="55"/>
      <c r="Q496" s="53"/>
      <c r="R496" s="53"/>
      <c r="S496" s="56">
        <v>28.96</v>
      </c>
      <c r="T496" s="56"/>
      <c r="U496" s="56">
        <v>28.96</v>
      </c>
    </row>
    <row r="497" spans="1:21" x14ac:dyDescent="0.2">
      <c r="A497" s="75" t="str">
        <f>INDEX('Scheme master'!D:D,MATCH(E497&amp;F497,'Scheme master'!H:H,0),0)</f>
        <v>LDINPF</v>
      </c>
      <c r="B497" s="75" t="str">
        <f>A497&amp;VLOOKUP(E497&amp;F497,'Scheme master'!H:M,6,0)</f>
        <v>LDINPFRDW</v>
      </c>
      <c r="C497" s="83">
        <f t="shared" si="14"/>
        <v>1.0133079999999999E-2</v>
      </c>
      <c r="D497" s="83">
        <f t="shared" si="15"/>
        <v>1.0133079999999999E-2</v>
      </c>
      <c r="E497" s="53" t="s">
        <v>613</v>
      </c>
      <c r="F497" s="53" t="s">
        <v>40</v>
      </c>
      <c r="G497" s="53" t="s">
        <v>614</v>
      </c>
      <c r="H497" s="53" t="s">
        <v>1644</v>
      </c>
      <c r="I497" s="54">
        <v>44390</v>
      </c>
      <c r="J497" s="54">
        <v>44390</v>
      </c>
      <c r="K497" s="53">
        <v>1.0133079999999999E-2</v>
      </c>
      <c r="L497" s="53">
        <v>1.0133079999999999E-2</v>
      </c>
      <c r="M497" s="55">
        <v>95800.839000000007</v>
      </c>
      <c r="N497" s="55"/>
      <c r="O497" s="55">
        <v>971.16099999999994</v>
      </c>
      <c r="P497" s="55">
        <v>269.89299999999997</v>
      </c>
      <c r="Q497" s="53">
        <v>970.76</v>
      </c>
      <c r="R497" s="53"/>
      <c r="S497" s="56">
        <v>11092.46</v>
      </c>
      <c r="T497" s="56">
        <v>3006.85</v>
      </c>
      <c r="U497" s="56">
        <v>15070.07</v>
      </c>
    </row>
    <row r="498" spans="1:21" x14ac:dyDescent="0.2">
      <c r="A498" s="75" t="str">
        <f>INDEX('Scheme master'!D:D,MATCH(E498&amp;F498,'Scheme master'!H:H,0),0)</f>
        <v>LEBALF</v>
      </c>
      <c r="B498" s="75" t="str">
        <f>A498&amp;VLOOKUP(E498&amp;F498,'Scheme master'!H:M,6,0)</f>
        <v>LEBALFDD</v>
      </c>
      <c r="C498" s="83">
        <f t="shared" si="14"/>
        <v>0.1</v>
      </c>
      <c r="D498" s="83">
        <f t="shared" si="15"/>
        <v>0.1</v>
      </c>
      <c r="E498" s="53" t="s">
        <v>610</v>
      </c>
      <c r="F498" s="53" t="s">
        <v>605</v>
      </c>
      <c r="G498" s="53" t="s">
        <v>287</v>
      </c>
      <c r="H498" s="53" t="s">
        <v>1642</v>
      </c>
      <c r="I498" s="54">
        <v>44404</v>
      </c>
      <c r="J498" s="54">
        <v>44404</v>
      </c>
      <c r="K498" s="53">
        <v>0.1</v>
      </c>
      <c r="L498" s="53">
        <v>0.1</v>
      </c>
      <c r="M498" s="55">
        <v>1142081.8959999999</v>
      </c>
      <c r="N498" s="55">
        <v>911690.26500000001</v>
      </c>
      <c r="O498" s="55">
        <v>3028.47</v>
      </c>
      <c r="P498" s="55">
        <v>120568.96000000001</v>
      </c>
      <c r="Q498" s="53">
        <v>114208.17</v>
      </c>
      <c r="R498" s="53">
        <v>91169.02</v>
      </c>
      <c r="S498" s="56">
        <v>54340.56</v>
      </c>
      <c r="T498" s="56">
        <v>2205504.1</v>
      </c>
      <c r="U498" s="56">
        <v>2465221.85</v>
      </c>
    </row>
    <row r="499" spans="1:21" x14ac:dyDescent="0.2">
      <c r="A499" s="75" t="str">
        <f>INDEX('Scheme master'!D:D,MATCH(E499&amp;F499,'Scheme master'!H:H,0),0)</f>
        <v>LLIQDF</v>
      </c>
      <c r="B499" s="75" t="str">
        <f>A499&amp;VLOOKUP(E499&amp;F499,'Scheme master'!H:M,6,0)</f>
        <v>LLIQDFRDD</v>
      </c>
      <c r="C499" s="83">
        <f t="shared" si="14"/>
        <v>7.7520249999999999E-2</v>
      </c>
      <c r="D499" s="83">
        <f t="shared" si="15"/>
        <v>7.7520249999999999E-2</v>
      </c>
      <c r="E499" s="53" t="s">
        <v>612</v>
      </c>
      <c r="F499" s="53" t="s">
        <v>606</v>
      </c>
      <c r="G499" s="53" t="s">
        <v>507</v>
      </c>
      <c r="H499" s="53" t="s">
        <v>1647</v>
      </c>
      <c r="I499" s="54">
        <v>44461</v>
      </c>
      <c r="J499" s="54">
        <v>44461</v>
      </c>
      <c r="K499" s="53">
        <v>7.7520249999999999E-2</v>
      </c>
      <c r="L499" s="53">
        <v>7.7520249999999999E-2</v>
      </c>
      <c r="M499" s="55">
        <v>4625.3999999999996</v>
      </c>
      <c r="N499" s="55">
        <v>0.17199999999999999</v>
      </c>
      <c r="O499" s="55">
        <v>4.9509999999999996</v>
      </c>
      <c r="P499" s="55">
        <v>28.768000000000001</v>
      </c>
      <c r="Q499" s="53">
        <v>358.57</v>
      </c>
      <c r="R499" s="53">
        <v>0.01</v>
      </c>
      <c r="S499" s="56">
        <v>5506.06</v>
      </c>
      <c r="T499" s="56">
        <v>32313</v>
      </c>
      <c r="U499" s="56">
        <v>38177.64</v>
      </c>
    </row>
    <row r="500" spans="1:21" x14ac:dyDescent="0.2">
      <c r="A500" s="75" t="str">
        <f>INDEX('Scheme master'!D:D,MATCH(E500&amp;F500,'Scheme master'!H:H,0),0)</f>
        <v>LDSAPF</v>
      </c>
      <c r="B500" s="75" t="str">
        <f>A500&amp;VLOOKUP(E500&amp;F500,'Scheme master'!H:M,6,0)</f>
        <v>LDSAPFDDD</v>
      </c>
      <c r="C500" s="83">
        <f t="shared" si="14"/>
        <v>1.6999999999999999E-3</v>
      </c>
      <c r="D500" s="83">
        <f t="shared" si="15"/>
        <v>1.6999999999999999E-3</v>
      </c>
      <c r="E500" s="53" t="s">
        <v>616</v>
      </c>
      <c r="F500" s="53" t="s">
        <v>605</v>
      </c>
      <c r="G500" s="53" t="s">
        <v>225</v>
      </c>
      <c r="H500" s="53" t="s">
        <v>1643</v>
      </c>
      <c r="I500" s="54">
        <v>44337</v>
      </c>
      <c r="J500" s="54">
        <v>44337</v>
      </c>
      <c r="K500" s="53">
        <v>1.6999999999999999E-3</v>
      </c>
      <c r="L500" s="53">
        <v>1.6999999999999999E-3</v>
      </c>
      <c r="M500" s="55"/>
      <c r="N500" s="55"/>
      <c r="O500" s="55">
        <v>641.68299999999999</v>
      </c>
      <c r="P500" s="55">
        <v>104.45699999999999</v>
      </c>
      <c r="Q500" s="53"/>
      <c r="R500" s="53"/>
      <c r="S500" s="56">
        <v>7113.38</v>
      </c>
      <c r="T500" s="56">
        <v>1161.73</v>
      </c>
      <c r="U500" s="56">
        <v>8275.11</v>
      </c>
    </row>
    <row r="501" spans="1:21" x14ac:dyDescent="0.2">
      <c r="A501" s="75" t="str">
        <f>INDEX('Scheme master'!D:D,MATCH(E501&amp;F501,'Scheme master'!H:H,0),0)</f>
        <v>LDUSTF</v>
      </c>
      <c r="B501" s="75" t="str">
        <f>A501&amp;VLOOKUP(E501&amp;F501,'Scheme master'!H:M,6,0)</f>
        <v>LDUSTFRDW</v>
      </c>
      <c r="C501" s="83">
        <f t="shared" si="14"/>
        <v>1</v>
      </c>
      <c r="D501" s="83">
        <f t="shared" si="15"/>
        <v>1</v>
      </c>
      <c r="E501" s="53" t="s">
        <v>1016</v>
      </c>
      <c r="F501" s="53" t="s">
        <v>40</v>
      </c>
      <c r="G501" s="53" t="s">
        <v>997</v>
      </c>
      <c r="H501" s="53" t="s">
        <v>1644</v>
      </c>
      <c r="I501" s="54">
        <v>44327</v>
      </c>
      <c r="J501" s="54">
        <v>44327</v>
      </c>
      <c r="K501" s="53">
        <v>1</v>
      </c>
      <c r="L501" s="53">
        <v>1</v>
      </c>
      <c r="M501" s="55"/>
      <c r="N501" s="55"/>
      <c r="O501" s="55">
        <v>0.02</v>
      </c>
      <c r="P501" s="55"/>
      <c r="Q501" s="53"/>
      <c r="R501" s="53"/>
      <c r="S501" s="56">
        <v>20.3</v>
      </c>
      <c r="T501" s="56"/>
      <c r="U501" s="56">
        <v>20.3</v>
      </c>
    </row>
    <row r="502" spans="1:21" x14ac:dyDescent="0.2">
      <c r="A502" s="75" t="str">
        <f>INDEX('Scheme master'!D:D,MATCH(E502&amp;F502,'Scheme master'!H:H,0),0)</f>
        <v>LLIQDF</v>
      </c>
      <c r="B502" s="75" t="str">
        <f>A502&amp;VLOOKUP(E502&amp;F502,'Scheme master'!H:M,6,0)</f>
        <v>LLIQDFDDD</v>
      </c>
      <c r="C502" s="83">
        <f t="shared" si="14"/>
        <v>9.3299999999999994E-2</v>
      </c>
      <c r="D502" s="83">
        <f t="shared" si="15"/>
        <v>9.3299999999999994E-2</v>
      </c>
      <c r="E502" s="53" t="s">
        <v>612</v>
      </c>
      <c r="F502" s="53" t="s">
        <v>605</v>
      </c>
      <c r="G502" s="53" t="s">
        <v>507</v>
      </c>
      <c r="H502" s="53" t="s">
        <v>1642</v>
      </c>
      <c r="I502" s="54">
        <v>44348</v>
      </c>
      <c r="J502" s="54">
        <v>44348</v>
      </c>
      <c r="K502" s="53">
        <v>9.3299999999999994E-2</v>
      </c>
      <c r="L502" s="53">
        <v>9.3299999999999994E-2</v>
      </c>
      <c r="M502" s="55">
        <v>32.804000000000002</v>
      </c>
      <c r="N502" s="55"/>
      <c r="O502" s="55">
        <v>6.6029999999999998</v>
      </c>
      <c r="P502" s="55">
        <v>36.430999999999997</v>
      </c>
      <c r="Q502" s="53">
        <v>3.06</v>
      </c>
      <c r="R502" s="53"/>
      <c r="S502" s="56">
        <v>7427.23</v>
      </c>
      <c r="T502" s="56">
        <v>40984.07</v>
      </c>
      <c r="U502" s="56">
        <v>48414.36</v>
      </c>
    </row>
    <row r="503" spans="1:21" x14ac:dyDescent="0.2">
      <c r="A503" s="75" t="str">
        <f>INDEX('Scheme master'!D:D,MATCH(E503&amp;F503,'Scheme master'!H:H,0),0)</f>
        <v>LDINPF</v>
      </c>
      <c r="B503" s="75" t="str">
        <f>A503&amp;VLOOKUP(E503&amp;F503,'Scheme master'!H:M,6,0)</f>
        <v>LDINPFRDW</v>
      </c>
      <c r="C503" s="83">
        <f t="shared" si="14"/>
        <v>5.0400699999999998E-3</v>
      </c>
      <c r="D503" s="83">
        <f t="shared" si="15"/>
        <v>5.0400699999999998E-3</v>
      </c>
      <c r="E503" s="53" t="s">
        <v>613</v>
      </c>
      <c r="F503" s="53" t="s">
        <v>40</v>
      </c>
      <c r="G503" s="53" t="s">
        <v>614</v>
      </c>
      <c r="H503" s="53" t="s">
        <v>1644</v>
      </c>
      <c r="I503" s="54">
        <v>44460</v>
      </c>
      <c r="J503" s="54">
        <v>44460</v>
      </c>
      <c r="K503" s="53">
        <v>5.0400699999999998E-3</v>
      </c>
      <c r="L503" s="53">
        <v>5.0400699999999998E-3</v>
      </c>
      <c r="M503" s="55">
        <v>95800.839000000007</v>
      </c>
      <c r="N503" s="55"/>
      <c r="O503" s="55">
        <v>485.75099999999998</v>
      </c>
      <c r="P503" s="55">
        <v>134.78899999999999</v>
      </c>
      <c r="Q503" s="53">
        <v>482.84</v>
      </c>
      <c r="R503" s="53"/>
      <c r="S503" s="56">
        <v>5559.93</v>
      </c>
      <c r="T503" s="56">
        <v>1505.2</v>
      </c>
      <c r="U503" s="56">
        <v>7547.97</v>
      </c>
    </row>
    <row r="504" spans="1:21" x14ac:dyDescent="0.2">
      <c r="A504" s="75" t="str">
        <f>INDEX('Scheme master'!D:D,MATCH(E504&amp;F504,'Scheme master'!H:H,0),0)</f>
        <v>LDSAPF</v>
      </c>
      <c r="B504" s="75" t="str">
        <f>A504&amp;VLOOKUP(E504&amp;F504,'Scheme master'!H:M,6,0)</f>
        <v>LDSAPFDDD</v>
      </c>
      <c r="C504" s="83">
        <f t="shared" si="14"/>
        <v>2.5000000000000001E-3</v>
      </c>
      <c r="D504" s="83">
        <f t="shared" si="15"/>
        <v>2.5000000000000001E-3</v>
      </c>
      <c r="E504" s="53" t="s">
        <v>616</v>
      </c>
      <c r="F504" s="53" t="s">
        <v>605</v>
      </c>
      <c r="G504" s="53" t="s">
        <v>225</v>
      </c>
      <c r="H504" s="53" t="s">
        <v>1643</v>
      </c>
      <c r="I504" s="54">
        <v>44334</v>
      </c>
      <c r="J504" s="54">
        <v>44334</v>
      </c>
      <c r="K504" s="53">
        <v>2.5000000000000001E-3</v>
      </c>
      <c r="L504" s="53">
        <v>2.5000000000000001E-3</v>
      </c>
      <c r="M504" s="55">
        <v>113725.101</v>
      </c>
      <c r="N504" s="55"/>
      <c r="O504" s="55">
        <v>900.404</v>
      </c>
      <c r="P504" s="55">
        <v>153.56399999999999</v>
      </c>
      <c r="Q504" s="53">
        <v>284.31</v>
      </c>
      <c r="R504" s="53"/>
      <c r="S504" s="56">
        <v>9998.65</v>
      </c>
      <c r="T504" s="56">
        <v>1707.88</v>
      </c>
      <c r="U504" s="56">
        <v>11990.84</v>
      </c>
    </row>
    <row r="505" spans="1:21" x14ac:dyDescent="0.2">
      <c r="A505" s="75" t="str">
        <f>INDEX('Scheme master'!D:D,MATCH(E505&amp;F505,'Scheme master'!H:H,0),0)</f>
        <v>LDSAPF</v>
      </c>
      <c r="B505" s="75" t="str">
        <f>A505&amp;VLOOKUP(E505&amp;F505,'Scheme master'!H:M,6,0)</f>
        <v>LDSAPFRDD</v>
      </c>
      <c r="C505" s="83">
        <f t="shared" si="14"/>
        <v>2.3E-3</v>
      </c>
      <c r="D505" s="83">
        <f t="shared" si="15"/>
        <v>2.3E-3</v>
      </c>
      <c r="E505" s="53" t="s">
        <v>616</v>
      </c>
      <c r="F505" s="53" t="s">
        <v>25</v>
      </c>
      <c r="G505" s="53" t="s">
        <v>225</v>
      </c>
      <c r="H505" s="53" t="s">
        <v>1645</v>
      </c>
      <c r="I505" s="54">
        <v>44330</v>
      </c>
      <c r="J505" s="54">
        <v>44330</v>
      </c>
      <c r="K505" s="53">
        <v>2.3E-3</v>
      </c>
      <c r="L505" s="53">
        <v>2.3E-3</v>
      </c>
      <c r="M505" s="55"/>
      <c r="N505" s="55"/>
      <c r="O505" s="55">
        <v>4361.6030000000001</v>
      </c>
      <c r="P505" s="55">
        <v>405.91300000000001</v>
      </c>
      <c r="Q505" s="53"/>
      <c r="R505" s="53"/>
      <c r="S505" s="56">
        <v>50669.47</v>
      </c>
      <c r="T505" s="56">
        <v>4680.29</v>
      </c>
      <c r="U505" s="56">
        <v>55349.760000000002</v>
      </c>
    </row>
    <row r="506" spans="1:21" x14ac:dyDescent="0.2">
      <c r="A506" s="75" t="str">
        <f>INDEX('Scheme master'!D:D,MATCH(E506&amp;F506,'Scheme master'!H:H,0),0)</f>
        <v>LLIQDF</v>
      </c>
      <c r="B506" s="75" t="str">
        <f>A506&amp;VLOOKUP(E506&amp;F506,'Scheme master'!H:M,6,0)</f>
        <v>LLIQDFRDD</v>
      </c>
      <c r="C506" s="83">
        <f t="shared" si="14"/>
        <v>8.1600000000000006E-2</v>
      </c>
      <c r="D506" s="83">
        <f t="shared" si="15"/>
        <v>8.1600000000000006E-2</v>
      </c>
      <c r="E506" s="53" t="s">
        <v>612</v>
      </c>
      <c r="F506" s="53" t="s">
        <v>606</v>
      </c>
      <c r="G506" s="53" t="s">
        <v>507</v>
      </c>
      <c r="H506" s="53" t="s">
        <v>1647</v>
      </c>
      <c r="I506" s="54">
        <v>44341</v>
      </c>
      <c r="J506" s="54">
        <v>44341</v>
      </c>
      <c r="K506" s="53">
        <v>8.1600000000000006E-2</v>
      </c>
      <c r="L506" s="53">
        <v>8.1600000000000006E-2</v>
      </c>
      <c r="M506" s="55">
        <v>4604.46</v>
      </c>
      <c r="N506" s="55">
        <v>0.17199999999999999</v>
      </c>
      <c r="O506" s="55">
        <v>5.3419999999999996</v>
      </c>
      <c r="P506" s="55">
        <v>18.143999999999998</v>
      </c>
      <c r="Q506" s="53">
        <v>375.74</v>
      </c>
      <c r="R506" s="53">
        <v>0.01</v>
      </c>
      <c r="S506" s="56">
        <v>5939.95</v>
      </c>
      <c r="T506" s="56">
        <v>20157.52</v>
      </c>
      <c r="U506" s="56">
        <v>26473.22</v>
      </c>
    </row>
    <row r="507" spans="1:21" x14ac:dyDescent="0.2">
      <c r="A507" s="75" t="str">
        <f>INDEX('Scheme master'!D:D,MATCH(E507&amp;F507,'Scheme master'!H:H,0),0)</f>
        <v>LDONTF</v>
      </c>
      <c r="B507" s="75" t="str">
        <f>A507&amp;VLOOKUP(E507&amp;F507,'Scheme master'!H:M,6,0)</f>
        <v>LDONTFRDD</v>
      </c>
      <c r="C507" s="83">
        <f t="shared" si="14"/>
        <v>0.5</v>
      </c>
      <c r="D507" s="83">
        <f t="shared" si="15"/>
        <v>0.5</v>
      </c>
      <c r="E507" s="53" t="s">
        <v>1015</v>
      </c>
      <c r="F507" s="53" t="s">
        <v>25</v>
      </c>
      <c r="G507" s="53" t="s">
        <v>996</v>
      </c>
      <c r="H507" s="53" t="s">
        <v>1645</v>
      </c>
      <c r="I507" s="54">
        <v>44316</v>
      </c>
      <c r="J507" s="54">
        <v>44316</v>
      </c>
      <c r="K507" s="53">
        <v>0.5</v>
      </c>
      <c r="L507" s="53">
        <v>0.5</v>
      </c>
      <c r="M507" s="55"/>
      <c r="N507" s="55"/>
      <c r="O507" s="55">
        <v>5.0000000000000001E-3</v>
      </c>
      <c r="P507" s="55"/>
      <c r="Q507" s="53"/>
      <c r="R507" s="53"/>
      <c r="S507" s="56">
        <v>5.28</v>
      </c>
      <c r="T507" s="56"/>
      <c r="U507" s="56">
        <v>5.28</v>
      </c>
    </row>
    <row r="508" spans="1:21" x14ac:dyDescent="0.2">
      <c r="A508" s="75" t="str">
        <f>INDEX('Scheme master'!D:D,MATCH(E508&amp;F508,'Scheme master'!H:H,0),0)</f>
        <v>LLIQDF</v>
      </c>
      <c r="B508" s="75" t="str">
        <f>A508&amp;VLOOKUP(E508&amp;F508,'Scheme master'!H:M,6,0)</f>
        <v>LLIQDFDDD</v>
      </c>
      <c r="C508" s="83">
        <f t="shared" si="14"/>
        <v>9.8684099999999997E-2</v>
      </c>
      <c r="D508" s="83">
        <f t="shared" si="15"/>
        <v>9.8684099999999997E-2</v>
      </c>
      <c r="E508" s="53" t="s">
        <v>612</v>
      </c>
      <c r="F508" s="53" t="s">
        <v>605</v>
      </c>
      <c r="G508" s="53" t="s">
        <v>507</v>
      </c>
      <c r="H508" s="53" t="s">
        <v>1642</v>
      </c>
      <c r="I508" s="54">
        <v>44366</v>
      </c>
      <c r="J508" s="54">
        <v>44366</v>
      </c>
      <c r="K508" s="53">
        <v>9.8684099999999997E-2</v>
      </c>
      <c r="L508" s="53">
        <v>9.8684099999999997E-2</v>
      </c>
      <c r="M508" s="55">
        <v>18.521999999999998</v>
      </c>
      <c r="N508" s="55"/>
      <c r="O508" s="55">
        <v>7.0019999999999998</v>
      </c>
      <c r="P508" s="55">
        <v>40.825000000000003</v>
      </c>
      <c r="Q508" s="53">
        <v>1.83</v>
      </c>
      <c r="R508" s="53"/>
      <c r="S508" s="56">
        <v>7869.99</v>
      </c>
      <c r="T508" s="56">
        <v>45926.41</v>
      </c>
      <c r="U508" s="56">
        <v>53798.23</v>
      </c>
    </row>
    <row r="509" spans="1:21" x14ac:dyDescent="0.2">
      <c r="A509" s="75" t="str">
        <f>INDEX('Scheme master'!D:D,MATCH(E509&amp;F509,'Scheme master'!H:H,0),0)</f>
        <v>LLIQDF</v>
      </c>
      <c r="B509" s="75" t="str">
        <f>A509&amp;VLOOKUP(E509&amp;F509,'Scheme master'!H:M,6,0)</f>
        <v>LLIQDFRDD</v>
      </c>
      <c r="C509" s="83">
        <f t="shared" si="14"/>
        <v>9.9486069999999996E-2</v>
      </c>
      <c r="D509" s="83">
        <f t="shared" si="15"/>
        <v>9.9486069999999996E-2</v>
      </c>
      <c r="E509" s="53" t="s">
        <v>612</v>
      </c>
      <c r="F509" s="53" t="s">
        <v>606</v>
      </c>
      <c r="G509" s="53" t="s">
        <v>507</v>
      </c>
      <c r="H509" s="53" t="s">
        <v>1647</v>
      </c>
      <c r="I509" s="54">
        <v>44384</v>
      </c>
      <c r="J509" s="54">
        <v>44384</v>
      </c>
      <c r="K509" s="53">
        <v>9.9486069999999996E-2</v>
      </c>
      <c r="L509" s="53">
        <v>9.9486069999999996E-2</v>
      </c>
      <c r="M509" s="55">
        <v>4591.9539999999997</v>
      </c>
      <c r="N509" s="55">
        <v>0.17199999999999999</v>
      </c>
      <c r="O509" s="55">
        <v>6.415</v>
      </c>
      <c r="P509" s="55">
        <v>38.456000000000003</v>
      </c>
      <c r="Q509" s="53">
        <v>456.83</v>
      </c>
      <c r="R509" s="53">
        <v>0.02</v>
      </c>
      <c r="S509" s="56">
        <v>7141.84</v>
      </c>
      <c r="T509" s="56">
        <v>42726.97</v>
      </c>
      <c r="U509" s="56">
        <v>50325.66</v>
      </c>
    </row>
    <row r="510" spans="1:21" x14ac:dyDescent="0.2">
      <c r="A510" s="75" t="str">
        <f>INDEX('Scheme master'!D:D,MATCH(E510&amp;F510,'Scheme master'!H:H,0),0)</f>
        <v>LDONTF</v>
      </c>
      <c r="B510" s="75" t="str">
        <f>A510&amp;VLOOKUP(E510&amp;F510,'Scheme master'!H:M,6,0)</f>
        <v>LDONTFDDW</v>
      </c>
      <c r="C510" s="83">
        <f t="shared" si="14"/>
        <v>0.58674254999999997</v>
      </c>
      <c r="D510" s="83">
        <f t="shared" si="15"/>
        <v>0.58674254999999997</v>
      </c>
      <c r="E510" s="53" t="s">
        <v>1015</v>
      </c>
      <c r="F510" s="53" t="s">
        <v>609</v>
      </c>
      <c r="G510" s="53" t="s">
        <v>996</v>
      </c>
      <c r="H510" s="53" t="s">
        <v>1646</v>
      </c>
      <c r="I510" s="54">
        <v>44439</v>
      </c>
      <c r="J510" s="54">
        <v>44439</v>
      </c>
      <c r="K510" s="53">
        <v>0.58674254999999997</v>
      </c>
      <c r="L510" s="53">
        <v>0.58674254999999997</v>
      </c>
      <c r="M510" s="55"/>
      <c r="N510" s="55"/>
      <c r="O510" s="55">
        <v>5.8999999999999997E-2</v>
      </c>
      <c r="P510" s="55"/>
      <c r="Q510" s="53"/>
      <c r="R510" s="53"/>
      <c r="S510" s="56">
        <v>59.49</v>
      </c>
      <c r="T510" s="56"/>
      <c r="U510" s="56">
        <v>59.49</v>
      </c>
    </row>
    <row r="511" spans="1:21" x14ac:dyDescent="0.2">
      <c r="A511" s="75" t="str">
        <f>INDEX('Scheme master'!D:D,MATCH(E511&amp;F511,'Scheme master'!H:H,0),0)</f>
        <v>LLIQDF</v>
      </c>
      <c r="B511" s="75" t="str">
        <f>A511&amp;VLOOKUP(E511&amp;F511,'Scheme master'!H:M,6,0)</f>
        <v>LLIQDFDDD</v>
      </c>
      <c r="C511" s="83">
        <f t="shared" si="14"/>
        <v>9.8998520000000007E-2</v>
      </c>
      <c r="D511" s="83">
        <f t="shared" si="15"/>
        <v>9.8998520000000007E-2</v>
      </c>
      <c r="E511" s="53" t="s">
        <v>612</v>
      </c>
      <c r="F511" s="53" t="s">
        <v>605</v>
      </c>
      <c r="G511" s="53" t="s">
        <v>507</v>
      </c>
      <c r="H511" s="53" t="s">
        <v>1642</v>
      </c>
      <c r="I511" s="54">
        <v>44367</v>
      </c>
      <c r="J511" s="54">
        <v>44367</v>
      </c>
      <c r="K511" s="53">
        <v>9.8998520000000007E-2</v>
      </c>
      <c r="L511" s="53">
        <v>9.8998520000000007E-2</v>
      </c>
      <c r="M511" s="55">
        <v>18.521999999999998</v>
      </c>
      <c r="N511" s="55"/>
      <c r="O511" s="55">
        <v>7.024</v>
      </c>
      <c r="P511" s="55">
        <v>40.960999999999999</v>
      </c>
      <c r="Q511" s="53">
        <v>1.83</v>
      </c>
      <c r="R511" s="53"/>
      <c r="S511" s="56">
        <v>7895.79</v>
      </c>
      <c r="T511" s="56">
        <v>46076.78</v>
      </c>
      <c r="U511" s="56">
        <v>53974.400000000001</v>
      </c>
    </row>
    <row r="512" spans="1:21" x14ac:dyDescent="0.2">
      <c r="A512" s="75" t="str">
        <f>INDEX('Scheme master'!D:D,MATCH(E512&amp;F512,'Scheme master'!H:H,0),0)</f>
        <v>LLIQDF</v>
      </c>
      <c r="B512" s="75" t="str">
        <f>A512&amp;VLOOKUP(E512&amp;F512,'Scheme master'!H:M,6,0)</f>
        <v>LLIQDFRDD</v>
      </c>
      <c r="C512" s="83">
        <f t="shared" si="14"/>
        <v>9.2999999999999999E-2</v>
      </c>
      <c r="D512" s="83">
        <f t="shared" si="15"/>
        <v>9.2999999999999999E-2</v>
      </c>
      <c r="E512" s="53" t="s">
        <v>612</v>
      </c>
      <c r="F512" s="53" t="s">
        <v>606</v>
      </c>
      <c r="G512" s="53" t="s">
        <v>507</v>
      </c>
      <c r="H512" s="53" t="s">
        <v>1647</v>
      </c>
      <c r="I512" s="54">
        <v>44342</v>
      </c>
      <c r="J512" s="54">
        <v>44342</v>
      </c>
      <c r="K512" s="53">
        <v>9.2999999999999999E-2</v>
      </c>
      <c r="L512" s="53">
        <v>9.2999999999999999E-2</v>
      </c>
      <c r="M512" s="55">
        <v>4594.21</v>
      </c>
      <c r="N512" s="55">
        <v>0.17199999999999999</v>
      </c>
      <c r="O512" s="55">
        <v>6.0890000000000004</v>
      </c>
      <c r="P512" s="55">
        <v>20.678999999999998</v>
      </c>
      <c r="Q512" s="53">
        <v>427.24</v>
      </c>
      <c r="R512" s="53">
        <v>0.02</v>
      </c>
      <c r="S512" s="56">
        <v>6771.81</v>
      </c>
      <c r="T512" s="56">
        <v>22975.33</v>
      </c>
      <c r="U512" s="56">
        <v>30174.400000000001</v>
      </c>
    </row>
    <row r="513" spans="1:21" x14ac:dyDescent="0.2">
      <c r="A513" s="75" t="str">
        <f>INDEX('Scheme master'!D:D,MATCH(E513&amp;F513,'Scheme master'!H:H,0),0)</f>
        <v>LLIQDF</v>
      </c>
      <c r="B513" s="75" t="str">
        <f>A513&amp;VLOOKUP(E513&amp;F513,'Scheme master'!H:M,6,0)</f>
        <v>LLIQDFDDD</v>
      </c>
      <c r="C513" s="83">
        <f t="shared" si="14"/>
        <v>9.4399999999999998E-2</v>
      </c>
      <c r="D513" s="83">
        <f t="shared" si="15"/>
        <v>9.4399999999999998E-2</v>
      </c>
      <c r="E513" s="53" t="s">
        <v>612</v>
      </c>
      <c r="F513" s="53" t="s">
        <v>605</v>
      </c>
      <c r="G513" s="53" t="s">
        <v>507</v>
      </c>
      <c r="H513" s="53" t="s">
        <v>1642</v>
      </c>
      <c r="I513" s="54">
        <v>44325</v>
      </c>
      <c r="J513" s="54">
        <v>44325</v>
      </c>
      <c r="K513" s="53">
        <v>9.4399999999999998E-2</v>
      </c>
      <c r="L513" s="53">
        <v>9.4399999999999998E-2</v>
      </c>
      <c r="M513" s="55">
        <v>21.465</v>
      </c>
      <c r="N513" s="55"/>
      <c r="O513" s="55">
        <v>6.6440000000000001</v>
      </c>
      <c r="P513" s="55">
        <v>36.582000000000001</v>
      </c>
      <c r="Q513" s="53">
        <v>2.0299999999999998</v>
      </c>
      <c r="R513" s="53"/>
      <c r="S513" s="56">
        <v>7470.38</v>
      </c>
      <c r="T513" s="56">
        <v>41181.19</v>
      </c>
      <c r="U513" s="56">
        <v>48653.599999999999</v>
      </c>
    </row>
    <row r="514" spans="1:21" x14ac:dyDescent="0.2">
      <c r="A514" s="75" t="str">
        <f>INDEX('Scheme master'!D:D,MATCH(E514&amp;F514,'Scheme master'!H:H,0),0)</f>
        <v>LDUSTF</v>
      </c>
      <c r="B514" s="75" t="str">
        <f>A514&amp;VLOOKUP(E514&amp;F514,'Scheme master'!H:M,6,0)</f>
        <v>LDUSTFDDD</v>
      </c>
      <c r="C514" s="83">
        <f t="shared" si="14"/>
        <v>4.3087210000000002</v>
      </c>
      <c r="D514" s="83">
        <f t="shared" si="15"/>
        <v>4.3087210000000002</v>
      </c>
      <c r="E514" s="53" t="s">
        <v>1016</v>
      </c>
      <c r="F514" s="53" t="s">
        <v>605</v>
      </c>
      <c r="G514" s="53" t="s">
        <v>997</v>
      </c>
      <c r="H514" s="53" t="s">
        <v>1643</v>
      </c>
      <c r="I514" s="54">
        <v>44291</v>
      </c>
      <c r="J514" s="54">
        <v>44291</v>
      </c>
      <c r="K514" s="53">
        <v>4.3087210000000002</v>
      </c>
      <c r="L514" s="53">
        <v>4.3087210000000002</v>
      </c>
      <c r="M514" s="55"/>
      <c r="N514" s="55"/>
      <c r="O514" s="55">
        <v>0.10100000000000001</v>
      </c>
      <c r="P514" s="55"/>
      <c r="Q514" s="53"/>
      <c r="R514" s="53"/>
      <c r="S514" s="56">
        <v>112.9</v>
      </c>
      <c r="T514" s="56"/>
      <c r="U514" s="56">
        <v>112.9</v>
      </c>
    </row>
    <row r="515" spans="1:21" x14ac:dyDescent="0.2">
      <c r="A515" s="75" t="str">
        <f>INDEX('Scheme master'!D:D,MATCH(E515&amp;F515,'Scheme master'!H:H,0),0)</f>
        <v>LDSAPF</v>
      </c>
      <c r="B515" s="75" t="str">
        <f>A515&amp;VLOOKUP(E515&amp;F515,'Scheme master'!H:M,6,0)</f>
        <v>LDSAPFDDD</v>
      </c>
      <c r="C515" s="83">
        <f t="shared" si="14"/>
        <v>7.1341999999999998E-4</v>
      </c>
      <c r="D515" s="83">
        <f t="shared" si="15"/>
        <v>7.1341999999999998E-4</v>
      </c>
      <c r="E515" s="53" t="s">
        <v>616</v>
      </c>
      <c r="F515" s="53" t="s">
        <v>605</v>
      </c>
      <c r="G515" s="53" t="s">
        <v>225</v>
      </c>
      <c r="H515" s="53" t="s">
        <v>1643</v>
      </c>
      <c r="I515" s="54">
        <v>44377</v>
      </c>
      <c r="J515" s="54">
        <v>44377</v>
      </c>
      <c r="K515" s="53">
        <v>7.1341999999999998E-4</v>
      </c>
      <c r="L515" s="53">
        <v>7.1341999999999998E-4</v>
      </c>
      <c r="M515" s="55"/>
      <c r="N515" s="55"/>
      <c r="O515" s="55">
        <v>100.489</v>
      </c>
      <c r="P515" s="55">
        <v>43.975999999999999</v>
      </c>
      <c r="Q515" s="53"/>
      <c r="R515" s="53"/>
      <c r="S515" s="56">
        <v>1113.02</v>
      </c>
      <c r="T515" s="56">
        <v>489.06</v>
      </c>
      <c r="U515" s="56">
        <v>1602.08</v>
      </c>
    </row>
    <row r="516" spans="1:21" x14ac:dyDescent="0.2">
      <c r="A516" s="75" t="str">
        <f>INDEX('Scheme master'!D:D,MATCH(E516&amp;F516,'Scheme master'!H:H,0),0)</f>
        <v>LDSAPF</v>
      </c>
      <c r="B516" s="75" t="str">
        <f>A516&amp;VLOOKUP(E516&amp;F516,'Scheme master'!H:M,6,0)</f>
        <v>LDSAPFDDD</v>
      </c>
      <c r="C516" s="83">
        <f t="shared" si="14"/>
        <v>7.8804000000000005E-4</v>
      </c>
      <c r="D516" s="83">
        <f t="shared" si="15"/>
        <v>7.8804000000000005E-4</v>
      </c>
      <c r="E516" s="53" t="s">
        <v>616</v>
      </c>
      <c r="F516" s="53" t="s">
        <v>605</v>
      </c>
      <c r="G516" s="53" t="s">
        <v>225</v>
      </c>
      <c r="H516" s="53" t="s">
        <v>1643</v>
      </c>
      <c r="I516" s="54">
        <v>44376</v>
      </c>
      <c r="J516" s="54">
        <v>44376</v>
      </c>
      <c r="K516" s="53">
        <v>7.8804000000000005E-4</v>
      </c>
      <c r="L516" s="53">
        <v>7.8804000000000005E-4</v>
      </c>
      <c r="M516" s="55"/>
      <c r="N516" s="55"/>
      <c r="O516" s="55">
        <v>111.376</v>
      </c>
      <c r="P516" s="55">
        <v>48.573</v>
      </c>
      <c r="Q516" s="53"/>
      <c r="R516" s="53"/>
      <c r="S516" s="56">
        <v>1233.26</v>
      </c>
      <c r="T516" s="56">
        <v>540.19000000000005</v>
      </c>
      <c r="U516" s="56">
        <v>1773.45</v>
      </c>
    </row>
    <row r="517" spans="1:21" x14ac:dyDescent="0.2">
      <c r="A517" s="75" t="str">
        <f>INDEX('Scheme master'!D:D,MATCH(E517&amp;F517,'Scheme master'!H:H,0),0)</f>
        <v>LLIQDF</v>
      </c>
      <c r="B517" s="75" t="str">
        <f>A517&amp;VLOOKUP(E517&amp;F517,'Scheme master'!H:M,6,0)</f>
        <v>LLIQDFRDD</v>
      </c>
      <c r="C517" s="83">
        <f t="shared" si="14"/>
        <v>0.56000000000000005</v>
      </c>
      <c r="D517" s="83">
        <f t="shared" si="15"/>
        <v>0.56000000000000005</v>
      </c>
      <c r="E517" s="53" t="s">
        <v>612</v>
      </c>
      <c r="F517" s="53" t="s">
        <v>606</v>
      </c>
      <c r="G517" s="53" t="s">
        <v>507</v>
      </c>
      <c r="H517" s="53" t="s">
        <v>1647</v>
      </c>
      <c r="I517" s="54">
        <v>44300</v>
      </c>
      <c r="J517" s="54">
        <v>44300</v>
      </c>
      <c r="K517" s="53">
        <v>0.56000000000000005</v>
      </c>
      <c r="L517" s="53">
        <v>0.56000000000000005</v>
      </c>
      <c r="M517" s="55">
        <v>9780.0869999999995</v>
      </c>
      <c r="N517" s="55">
        <v>0.17199999999999999</v>
      </c>
      <c r="O517" s="55">
        <v>43.067999999999998</v>
      </c>
      <c r="P517" s="55">
        <v>100.68</v>
      </c>
      <c r="Q517" s="53">
        <v>5476.87</v>
      </c>
      <c r="R517" s="53">
        <v>0.1</v>
      </c>
      <c r="S517" s="56">
        <v>47903.35</v>
      </c>
      <c r="T517" s="56">
        <v>111855.9</v>
      </c>
      <c r="U517" s="56">
        <v>165236.22</v>
      </c>
    </row>
    <row r="518" spans="1:21" x14ac:dyDescent="0.2">
      <c r="A518" s="75" t="str">
        <f>INDEX('Scheme master'!D:D,MATCH(E518&amp;F518,'Scheme master'!H:H,0),0)</f>
        <v>LDSAPF</v>
      </c>
      <c r="B518" s="75" t="str">
        <f>A518&amp;VLOOKUP(E518&amp;F518,'Scheme master'!H:M,6,0)</f>
        <v>LDSAPFDDD</v>
      </c>
      <c r="C518" s="83">
        <f t="shared" si="14"/>
        <v>2.8059000000000001E-3</v>
      </c>
      <c r="D518" s="83">
        <f t="shared" si="15"/>
        <v>2.8059000000000001E-3</v>
      </c>
      <c r="E518" s="53" t="s">
        <v>616</v>
      </c>
      <c r="F518" s="53" t="s">
        <v>605</v>
      </c>
      <c r="G518" s="53" t="s">
        <v>225</v>
      </c>
      <c r="H518" s="53" t="s">
        <v>1643</v>
      </c>
      <c r="I518" s="54">
        <v>44418</v>
      </c>
      <c r="J518" s="54">
        <v>44418</v>
      </c>
      <c r="K518" s="53">
        <v>2.8059000000000001E-3</v>
      </c>
      <c r="L518" s="53">
        <v>2.8059000000000001E-3</v>
      </c>
      <c r="M518" s="55">
        <v>118194.224</v>
      </c>
      <c r="N518" s="55"/>
      <c r="O518" s="55">
        <v>359.12400000000002</v>
      </c>
      <c r="P518" s="55">
        <v>128.41800000000001</v>
      </c>
      <c r="Q518" s="53">
        <v>331.64</v>
      </c>
      <c r="R518" s="53"/>
      <c r="S518" s="56">
        <v>3969.14</v>
      </c>
      <c r="T518" s="56">
        <v>1427.64</v>
      </c>
      <c r="U518" s="56">
        <v>5728.42</v>
      </c>
    </row>
    <row r="519" spans="1:21" x14ac:dyDescent="0.2">
      <c r="A519" s="75" t="str">
        <f>INDEX('Scheme master'!D:D,MATCH(E519&amp;F519,'Scheme master'!H:H,0),0)</f>
        <v>LDSAPF</v>
      </c>
      <c r="B519" s="75" t="str">
        <f>A519&amp;VLOOKUP(E519&amp;F519,'Scheme master'!H:M,6,0)</f>
        <v>LDSAPFDDD</v>
      </c>
      <c r="C519" s="83">
        <f t="shared" ref="C519:C582" si="16">K519</f>
        <v>1.2984800000000001E-3</v>
      </c>
      <c r="D519" s="83">
        <f t="shared" ref="D519:D582" si="17">L519</f>
        <v>1.2984800000000001E-3</v>
      </c>
      <c r="E519" s="53" t="s">
        <v>616</v>
      </c>
      <c r="F519" s="53" t="s">
        <v>605</v>
      </c>
      <c r="G519" s="53" t="s">
        <v>225</v>
      </c>
      <c r="H519" s="53" t="s">
        <v>1643</v>
      </c>
      <c r="I519" s="54">
        <v>44419</v>
      </c>
      <c r="J519" s="54">
        <v>44419</v>
      </c>
      <c r="K519" s="53">
        <v>1.2984800000000001E-3</v>
      </c>
      <c r="L519" s="53">
        <v>1.2984800000000001E-3</v>
      </c>
      <c r="M519" s="55"/>
      <c r="N519" s="55"/>
      <c r="O519" s="55">
        <v>179.935</v>
      </c>
      <c r="P519" s="55">
        <v>59.442</v>
      </c>
      <c r="Q519" s="53"/>
      <c r="R519" s="53"/>
      <c r="S519" s="56">
        <v>1990.86</v>
      </c>
      <c r="T519" s="56">
        <v>660.83</v>
      </c>
      <c r="U519" s="56">
        <v>2651.69</v>
      </c>
    </row>
    <row r="520" spans="1:21" x14ac:dyDescent="0.2">
      <c r="A520" s="75" t="str">
        <f>INDEX('Scheme master'!D:D,MATCH(E520&amp;F520,'Scheme master'!H:H,0),0)</f>
        <v>LDONTF</v>
      </c>
      <c r="B520" s="75" t="str">
        <f>A520&amp;VLOOKUP(E520&amp;F520,'Scheme master'!H:M,6,0)</f>
        <v>LDONTFRDD</v>
      </c>
      <c r="C520" s="83">
        <f t="shared" si="16"/>
        <v>0.25</v>
      </c>
      <c r="D520" s="83">
        <f t="shared" si="17"/>
        <v>0.25</v>
      </c>
      <c r="E520" s="53" t="s">
        <v>1015</v>
      </c>
      <c r="F520" s="53" t="s">
        <v>25</v>
      </c>
      <c r="G520" s="53" t="s">
        <v>996</v>
      </c>
      <c r="H520" s="53" t="s">
        <v>1645</v>
      </c>
      <c r="I520" s="54">
        <v>44317</v>
      </c>
      <c r="J520" s="54">
        <v>44317</v>
      </c>
      <c r="K520" s="53">
        <v>0.25</v>
      </c>
      <c r="L520" s="53">
        <v>0.25</v>
      </c>
      <c r="M520" s="55"/>
      <c r="N520" s="55"/>
      <c r="O520" s="55">
        <v>3.0000000000000001E-3</v>
      </c>
      <c r="P520" s="55"/>
      <c r="Q520" s="53"/>
      <c r="R520" s="53"/>
      <c r="S520" s="56">
        <v>2.64</v>
      </c>
      <c r="T520" s="56"/>
      <c r="U520" s="56">
        <v>2.64</v>
      </c>
    </row>
    <row r="521" spans="1:21" x14ac:dyDescent="0.2">
      <c r="A521" s="75" t="str">
        <f>INDEX('Scheme master'!D:D,MATCH(E521&amp;F521,'Scheme master'!H:H,0),0)</f>
        <v>LDONTF</v>
      </c>
      <c r="B521" s="75" t="str">
        <f>A521&amp;VLOOKUP(E521&amp;F521,'Scheme master'!H:M,6,0)</f>
        <v>LDONTFDDW</v>
      </c>
      <c r="C521" s="83">
        <f t="shared" si="16"/>
        <v>0.62364463999999997</v>
      </c>
      <c r="D521" s="83">
        <f t="shared" si="17"/>
        <v>0.62364463999999997</v>
      </c>
      <c r="E521" s="53" t="s">
        <v>1015</v>
      </c>
      <c r="F521" s="53" t="s">
        <v>609</v>
      </c>
      <c r="G521" s="53" t="s">
        <v>996</v>
      </c>
      <c r="H521" s="53" t="s">
        <v>1646</v>
      </c>
      <c r="I521" s="54">
        <v>44467</v>
      </c>
      <c r="J521" s="54">
        <v>44467</v>
      </c>
      <c r="K521" s="53">
        <v>0.62364463999999997</v>
      </c>
      <c r="L521" s="53">
        <v>0.62364463999999997</v>
      </c>
      <c r="M521" s="55"/>
      <c r="N521" s="55"/>
      <c r="O521" s="55">
        <v>6.3E-2</v>
      </c>
      <c r="P521" s="55"/>
      <c r="Q521" s="53"/>
      <c r="R521" s="53"/>
      <c r="S521" s="56">
        <v>63.35</v>
      </c>
      <c r="T521" s="56"/>
      <c r="U521" s="56">
        <v>63.35</v>
      </c>
    </row>
    <row r="522" spans="1:21" x14ac:dyDescent="0.2">
      <c r="A522" s="75" t="str">
        <f>INDEX('Scheme master'!D:D,MATCH(E522&amp;F522,'Scheme master'!H:H,0),0)</f>
        <v>LDUSTF</v>
      </c>
      <c r="B522" s="75" t="str">
        <f>A522&amp;VLOOKUP(E522&amp;F522,'Scheme master'!H:M,6,0)</f>
        <v>LDUSTFRDW</v>
      </c>
      <c r="C522" s="83">
        <f t="shared" si="16"/>
        <v>0.63083597000000002</v>
      </c>
      <c r="D522" s="83">
        <f t="shared" si="17"/>
        <v>0.63083597000000002</v>
      </c>
      <c r="E522" s="53" t="s">
        <v>1016</v>
      </c>
      <c r="F522" s="53" t="s">
        <v>40</v>
      </c>
      <c r="G522" s="53" t="s">
        <v>997</v>
      </c>
      <c r="H522" s="53" t="s">
        <v>1644</v>
      </c>
      <c r="I522" s="54">
        <v>44432</v>
      </c>
      <c r="J522" s="54">
        <v>44432</v>
      </c>
      <c r="K522" s="53">
        <v>0.63083597000000002</v>
      </c>
      <c r="L522" s="53">
        <v>0.63083597000000002</v>
      </c>
      <c r="M522" s="55"/>
      <c r="N522" s="55"/>
      <c r="O522" s="55">
        <v>7.0000000000000001E-3</v>
      </c>
      <c r="P522" s="55"/>
      <c r="Q522" s="53"/>
      <c r="R522" s="53"/>
      <c r="S522" s="56">
        <v>6.6</v>
      </c>
      <c r="T522" s="56"/>
      <c r="U522" s="56">
        <v>6.6</v>
      </c>
    </row>
    <row r="523" spans="1:21" x14ac:dyDescent="0.2">
      <c r="A523" s="75" t="str">
        <f>INDEX('Scheme master'!D:D,MATCH(E523&amp;F523,'Scheme master'!H:H,0),0)</f>
        <v>LLIQDF</v>
      </c>
      <c r="B523" s="75" t="str">
        <f>A523&amp;VLOOKUP(E523&amp;F523,'Scheme master'!H:M,6,0)</f>
        <v>LLIQDFRDD</v>
      </c>
      <c r="C523" s="83">
        <f t="shared" si="16"/>
        <v>6.9903729999999997E-2</v>
      </c>
      <c r="D523" s="83">
        <f t="shared" si="17"/>
        <v>6.9903729999999997E-2</v>
      </c>
      <c r="E523" s="53" t="s">
        <v>612</v>
      </c>
      <c r="F523" s="53" t="s">
        <v>606</v>
      </c>
      <c r="G523" s="53" t="s">
        <v>507</v>
      </c>
      <c r="H523" s="53" t="s">
        <v>1647</v>
      </c>
      <c r="I523" s="54">
        <v>44412</v>
      </c>
      <c r="J523" s="54">
        <v>44412</v>
      </c>
      <c r="K523" s="53">
        <v>6.9903729999999997E-2</v>
      </c>
      <c r="L523" s="53">
        <v>6.9903729999999997E-2</v>
      </c>
      <c r="M523" s="55">
        <v>4611.0280000000002</v>
      </c>
      <c r="N523" s="55">
        <v>0.17199999999999999</v>
      </c>
      <c r="O523" s="55">
        <v>4.3840000000000003</v>
      </c>
      <c r="P523" s="55">
        <v>17.016999999999999</v>
      </c>
      <c r="Q523" s="53">
        <v>322.33</v>
      </c>
      <c r="R523" s="53">
        <v>0.01</v>
      </c>
      <c r="S523" s="56">
        <v>4874</v>
      </c>
      <c r="T523" s="56">
        <v>18904.52</v>
      </c>
      <c r="U523" s="56">
        <v>24100.86</v>
      </c>
    </row>
    <row r="524" spans="1:21" x14ac:dyDescent="0.2">
      <c r="A524" s="75" t="str">
        <f>INDEX('Scheme master'!D:D,MATCH(E524&amp;F524,'Scheme master'!H:H,0),0)</f>
        <v>LDONTF</v>
      </c>
      <c r="B524" s="75" t="str">
        <f>A524&amp;VLOOKUP(E524&amp;F524,'Scheme master'!H:M,6,0)</f>
        <v>LDONTFDDD</v>
      </c>
      <c r="C524" s="83">
        <f t="shared" si="16"/>
        <v>0.82099999999999995</v>
      </c>
      <c r="D524" s="83">
        <f t="shared" si="17"/>
        <v>0.82099999999999995</v>
      </c>
      <c r="E524" s="53" t="s">
        <v>1015</v>
      </c>
      <c r="F524" s="53" t="s">
        <v>605</v>
      </c>
      <c r="G524" s="53" t="s">
        <v>996</v>
      </c>
      <c r="H524" s="53" t="s">
        <v>1643</v>
      </c>
      <c r="I524" s="54">
        <v>44296</v>
      </c>
      <c r="J524" s="54">
        <v>44296</v>
      </c>
      <c r="K524" s="53">
        <v>0.82099999999999995</v>
      </c>
      <c r="L524" s="53">
        <v>0.82099999999999995</v>
      </c>
      <c r="M524" s="55"/>
      <c r="N524" s="55"/>
      <c r="O524" s="55">
        <v>1.9E-2</v>
      </c>
      <c r="P524" s="55"/>
      <c r="Q524" s="53"/>
      <c r="R524" s="53"/>
      <c r="S524" s="56">
        <v>20.05</v>
      </c>
      <c r="T524" s="56"/>
      <c r="U524" s="56">
        <v>20.05</v>
      </c>
    </row>
    <row r="525" spans="1:21" x14ac:dyDescent="0.2">
      <c r="A525" s="75" t="str">
        <f>INDEX('Scheme master'!D:D,MATCH(E525&amp;F525,'Scheme master'!H:H,0),0)</f>
        <v>LLIQDF</v>
      </c>
      <c r="B525" s="75" t="str">
        <f>A525&amp;VLOOKUP(E525&amp;F525,'Scheme master'!H:M,6,0)</f>
        <v>LLIQDFDDD</v>
      </c>
      <c r="C525" s="83">
        <f t="shared" si="16"/>
        <v>9.4341919999999996E-2</v>
      </c>
      <c r="D525" s="83">
        <f t="shared" si="17"/>
        <v>9.4341919999999996E-2</v>
      </c>
      <c r="E525" s="53" t="s">
        <v>612</v>
      </c>
      <c r="F525" s="53" t="s">
        <v>605</v>
      </c>
      <c r="G525" s="53" t="s">
        <v>507</v>
      </c>
      <c r="H525" s="53" t="s">
        <v>1642</v>
      </c>
      <c r="I525" s="54">
        <v>44437</v>
      </c>
      <c r="J525" s="54">
        <v>44437</v>
      </c>
      <c r="K525" s="53">
        <v>9.4341919999999996E-2</v>
      </c>
      <c r="L525" s="53">
        <v>9.4341919999999996E-2</v>
      </c>
      <c r="M525" s="55">
        <v>21.617000000000001</v>
      </c>
      <c r="N525" s="55"/>
      <c r="O525" s="55">
        <v>5.5430000000000001</v>
      </c>
      <c r="P525" s="55">
        <v>37.654000000000003</v>
      </c>
      <c r="Q525" s="53">
        <v>2.04</v>
      </c>
      <c r="R525" s="53"/>
      <c r="S525" s="56">
        <v>6229.49</v>
      </c>
      <c r="T525" s="56">
        <v>42395.34</v>
      </c>
      <c r="U525" s="56">
        <v>48626.87</v>
      </c>
    </row>
    <row r="526" spans="1:21" x14ac:dyDescent="0.2">
      <c r="A526" s="75" t="str">
        <f>INDEX('Scheme master'!D:D,MATCH(E526&amp;F526,'Scheme master'!H:H,0),0)</f>
        <v>LLIQDF</v>
      </c>
      <c r="B526" s="75" t="str">
        <f>A526&amp;VLOOKUP(E526&amp;F526,'Scheme master'!H:M,6,0)</f>
        <v>LLIQDFRDD</v>
      </c>
      <c r="C526" s="83">
        <f t="shared" si="16"/>
        <v>8.1000000000000003E-2</v>
      </c>
      <c r="D526" s="83">
        <f t="shared" si="17"/>
        <v>8.1000000000000003E-2</v>
      </c>
      <c r="E526" s="53" t="s">
        <v>612</v>
      </c>
      <c r="F526" s="53" t="s">
        <v>606</v>
      </c>
      <c r="G526" s="53" t="s">
        <v>507</v>
      </c>
      <c r="H526" s="53" t="s">
        <v>1647</v>
      </c>
      <c r="I526" s="54">
        <v>44313</v>
      </c>
      <c r="J526" s="54">
        <v>44313</v>
      </c>
      <c r="K526" s="53">
        <v>8.1000000000000003E-2</v>
      </c>
      <c r="L526" s="53">
        <v>8.1000000000000003E-2</v>
      </c>
      <c r="M526" s="55">
        <v>4604.799</v>
      </c>
      <c r="N526" s="55">
        <v>0.17199999999999999</v>
      </c>
      <c r="O526" s="55">
        <v>5.2779999999999996</v>
      </c>
      <c r="P526" s="55">
        <v>18.338000000000001</v>
      </c>
      <c r="Q526" s="53">
        <v>373</v>
      </c>
      <c r="R526" s="53">
        <v>0.01</v>
      </c>
      <c r="S526" s="56">
        <v>5872.91</v>
      </c>
      <c r="T526" s="56">
        <v>20371.150000000001</v>
      </c>
      <c r="U526" s="56">
        <v>26617.07</v>
      </c>
    </row>
    <row r="527" spans="1:21" x14ac:dyDescent="0.2">
      <c r="A527" s="75" t="str">
        <f>INDEX('Scheme master'!D:D,MATCH(E527&amp;F527,'Scheme master'!H:H,0),0)</f>
        <v>LDSAPF</v>
      </c>
      <c r="B527" s="75" t="str">
        <f>A527&amp;VLOOKUP(E527&amp;F527,'Scheme master'!H:M,6,0)</f>
        <v>LDSAPFRDD</v>
      </c>
      <c r="C527" s="83">
        <f t="shared" si="16"/>
        <v>1.2775799999999999E-3</v>
      </c>
      <c r="D527" s="83">
        <f t="shared" si="17"/>
        <v>1.2775799999999999E-3</v>
      </c>
      <c r="E527" s="53" t="s">
        <v>616</v>
      </c>
      <c r="F527" s="53" t="s">
        <v>25</v>
      </c>
      <c r="G527" s="53" t="s">
        <v>225</v>
      </c>
      <c r="H527" s="53" t="s">
        <v>1645</v>
      </c>
      <c r="I527" s="54">
        <v>44400</v>
      </c>
      <c r="J527" s="54">
        <v>44400</v>
      </c>
      <c r="K527" s="53">
        <v>1.2775799999999999E-3</v>
      </c>
      <c r="L527" s="53">
        <v>1.2775799999999999E-3</v>
      </c>
      <c r="M527" s="55"/>
      <c r="N527" s="55"/>
      <c r="O527" s="55">
        <v>2433.6610000000001</v>
      </c>
      <c r="P527" s="55">
        <v>226.25200000000001</v>
      </c>
      <c r="Q527" s="53"/>
      <c r="R527" s="53"/>
      <c r="S527" s="56">
        <v>28241.73</v>
      </c>
      <c r="T527" s="56">
        <v>2618.5300000000002</v>
      </c>
      <c r="U527" s="56">
        <v>30860.26</v>
      </c>
    </row>
    <row r="528" spans="1:21" x14ac:dyDescent="0.2">
      <c r="A528" s="75" t="str">
        <f>INDEX('Scheme master'!D:D,MATCH(E528&amp;F528,'Scheme master'!H:H,0),0)</f>
        <v>LDSAPF</v>
      </c>
      <c r="B528" s="75" t="str">
        <f>A528&amp;VLOOKUP(E528&amp;F528,'Scheme master'!H:M,6,0)</f>
        <v>LDSAPFDDD</v>
      </c>
      <c r="C528" s="83">
        <f t="shared" si="16"/>
        <v>1.5641400000000001E-3</v>
      </c>
      <c r="D528" s="83">
        <f t="shared" si="17"/>
        <v>1.5641400000000001E-3</v>
      </c>
      <c r="E528" s="53" t="s">
        <v>616</v>
      </c>
      <c r="F528" s="53" t="s">
        <v>605</v>
      </c>
      <c r="G528" s="53" t="s">
        <v>225</v>
      </c>
      <c r="H528" s="53" t="s">
        <v>1643</v>
      </c>
      <c r="I528" s="54">
        <v>44404</v>
      </c>
      <c r="J528" s="54">
        <v>44404</v>
      </c>
      <c r="K528" s="53">
        <v>1.5641400000000001E-3</v>
      </c>
      <c r="L528" s="53">
        <v>1.5641400000000001E-3</v>
      </c>
      <c r="M528" s="55"/>
      <c r="N528" s="55"/>
      <c r="O528" s="55">
        <v>215.93199999999999</v>
      </c>
      <c r="P528" s="55">
        <v>71.504000000000005</v>
      </c>
      <c r="Q528" s="53"/>
      <c r="R528" s="53"/>
      <c r="S528" s="56">
        <v>2387.9</v>
      </c>
      <c r="T528" s="56">
        <v>794.91</v>
      </c>
      <c r="U528" s="56">
        <v>3182.81</v>
      </c>
    </row>
    <row r="529" spans="1:21" x14ac:dyDescent="0.2">
      <c r="A529" s="75" t="str">
        <f>INDEX('Scheme master'!D:D,MATCH(E529&amp;F529,'Scheme master'!H:H,0),0)</f>
        <v>LLIQDF</v>
      </c>
      <c r="B529" s="75" t="str">
        <f>A529&amp;VLOOKUP(E529&amp;F529,'Scheme master'!H:M,6,0)</f>
        <v>LLIQDFRDD</v>
      </c>
      <c r="C529" s="83">
        <f t="shared" si="16"/>
        <v>7.017959E-2</v>
      </c>
      <c r="D529" s="83">
        <f t="shared" si="17"/>
        <v>7.017959E-2</v>
      </c>
      <c r="E529" s="53" t="s">
        <v>612</v>
      </c>
      <c r="F529" s="53" t="s">
        <v>606</v>
      </c>
      <c r="G529" s="53" t="s">
        <v>507</v>
      </c>
      <c r="H529" s="53" t="s">
        <v>1647</v>
      </c>
      <c r="I529" s="54">
        <v>44467</v>
      </c>
      <c r="J529" s="54">
        <v>44467</v>
      </c>
      <c r="K529" s="53">
        <v>7.017959E-2</v>
      </c>
      <c r="L529" s="53">
        <v>7.017959E-2</v>
      </c>
      <c r="M529" s="55">
        <v>4584.6509999999998</v>
      </c>
      <c r="N529" s="55">
        <v>0.17199999999999999</v>
      </c>
      <c r="O529" s="55">
        <v>4.492</v>
      </c>
      <c r="P529" s="55">
        <v>13.71</v>
      </c>
      <c r="Q529" s="53">
        <v>321.77</v>
      </c>
      <c r="R529" s="53">
        <v>0.01</v>
      </c>
      <c r="S529" s="56">
        <v>4986.08</v>
      </c>
      <c r="T529" s="56">
        <v>15230.66</v>
      </c>
      <c r="U529" s="56">
        <v>20538.52</v>
      </c>
    </row>
    <row r="530" spans="1:21" x14ac:dyDescent="0.2">
      <c r="A530" s="75" t="str">
        <f>INDEX('Scheme master'!D:D,MATCH(E530&amp;F530,'Scheme master'!H:H,0),0)</f>
        <v>LLIQDF</v>
      </c>
      <c r="B530" s="75" t="str">
        <f>A530&amp;VLOOKUP(E530&amp;F530,'Scheme master'!H:M,6,0)</f>
        <v>LLIQDFRDD</v>
      </c>
      <c r="C530" s="83">
        <f t="shared" si="16"/>
        <v>0.18099999999999999</v>
      </c>
      <c r="D530" s="83">
        <f t="shared" si="17"/>
        <v>0.18099999999999999</v>
      </c>
      <c r="E530" s="53" t="s">
        <v>612</v>
      </c>
      <c r="F530" s="53" t="s">
        <v>606</v>
      </c>
      <c r="G530" s="53" t="s">
        <v>507</v>
      </c>
      <c r="H530" s="53" t="s">
        <v>1647</v>
      </c>
      <c r="I530" s="54">
        <v>44299</v>
      </c>
      <c r="J530" s="54">
        <v>44299</v>
      </c>
      <c r="K530" s="53">
        <v>0.18099999999999999</v>
      </c>
      <c r="L530" s="53">
        <v>0.18099999999999999</v>
      </c>
      <c r="M530" s="55">
        <v>6342.3519999999999</v>
      </c>
      <c r="N530" s="55">
        <v>0.17199999999999999</v>
      </c>
      <c r="O530" s="55">
        <v>14.47</v>
      </c>
      <c r="P530" s="55">
        <v>32.534999999999997</v>
      </c>
      <c r="Q530" s="53">
        <v>1147.97</v>
      </c>
      <c r="R530" s="53">
        <v>0.03</v>
      </c>
      <c r="S530" s="56">
        <v>16098.09</v>
      </c>
      <c r="T530" s="56">
        <v>36147.360000000001</v>
      </c>
      <c r="U530" s="56">
        <v>53393.45</v>
      </c>
    </row>
    <row r="531" spans="1:21" x14ac:dyDescent="0.2">
      <c r="A531" s="75" t="str">
        <f>INDEX('Scheme master'!D:D,MATCH(E531&amp;F531,'Scheme master'!H:H,0),0)</f>
        <v>LDSAPF</v>
      </c>
      <c r="B531" s="75" t="str">
        <f>A531&amp;VLOOKUP(E531&amp;F531,'Scheme master'!H:M,6,0)</f>
        <v>LDSAPFRDD</v>
      </c>
      <c r="C531" s="83">
        <f t="shared" si="16"/>
        <v>4.0000000000000002E-4</v>
      </c>
      <c r="D531" s="83">
        <f t="shared" si="17"/>
        <v>4.0000000000000002E-4</v>
      </c>
      <c r="E531" s="53" t="s">
        <v>616</v>
      </c>
      <c r="F531" s="53" t="s">
        <v>25</v>
      </c>
      <c r="G531" s="53" t="s">
        <v>225</v>
      </c>
      <c r="H531" s="53" t="s">
        <v>1645</v>
      </c>
      <c r="I531" s="54">
        <v>44344</v>
      </c>
      <c r="J531" s="54">
        <v>44344</v>
      </c>
      <c r="K531" s="53">
        <v>4.0000000000000002E-4</v>
      </c>
      <c r="L531" s="53">
        <v>4.0000000000000002E-4</v>
      </c>
      <c r="M531" s="55"/>
      <c r="N531" s="55"/>
      <c r="O531" s="55">
        <v>759.94399999999996</v>
      </c>
      <c r="P531" s="55">
        <v>70.718000000000004</v>
      </c>
      <c r="Q531" s="53"/>
      <c r="R531" s="53"/>
      <c r="S531" s="56">
        <v>8806.23</v>
      </c>
      <c r="T531" s="56">
        <v>815.2</v>
      </c>
      <c r="U531" s="56">
        <v>9621.43</v>
      </c>
    </row>
    <row r="532" spans="1:21" x14ac:dyDescent="0.2">
      <c r="A532" s="75" t="str">
        <f>INDEX('Scheme master'!D:D,MATCH(E532&amp;F532,'Scheme master'!H:H,0),0)</f>
        <v>LDSAPF</v>
      </c>
      <c r="B532" s="75" t="str">
        <f>A532&amp;VLOOKUP(E532&amp;F532,'Scheme master'!H:M,6,0)</f>
        <v>LDSAPFDDD</v>
      </c>
      <c r="C532" s="83">
        <f t="shared" si="16"/>
        <v>1.1999999999999999E-3</v>
      </c>
      <c r="D532" s="83">
        <f t="shared" si="17"/>
        <v>1.1999999999999999E-3</v>
      </c>
      <c r="E532" s="53" t="s">
        <v>616</v>
      </c>
      <c r="F532" s="53" t="s">
        <v>605</v>
      </c>
      <c r="G532" s="53" t="s">
        <v>225</v>
      </c>
      <c r="H532" s="53" t="s">
        <v>1643</v>
      </c>
      <c r="I532" s="54">
        <v>44320</v>
      </c>
      <c r="J532" s="54">
        <v>44320</v>
      </c>
      <c r="K532" s="53">
        <v>1.1999999999999999E-3</v>
      </c>
      <c r="L532" s="53">
        <v>1.1999999999999999E-3</v>
      </c>
      <c r="M532" s="55"/>
      <c r="N532" s="55"/>
      <c r="O532" s="55">
        <v>442.92099999999999</v>
      </c>
      <c r="P532" s="55">
        <v>73.623000000000005</v>
      </c>
      <c r="Q532" s="53"/>
      <c r="R532" s="53"/>
      <c r="S532" s="56">
        <v>4919.03</v>
      </c>
      <c r="T532" s="56">
        <v>818.82</v>
      </c>
      <c r="U532" s="56">
        <v>5737.85</v>
      </c>
    </row>
    <row r="533" spans="1:21" x14ac:dyDescent="0.2">
      <c r="A533" s="75" t="str">
        <f>INDEX('Scheme master'!D:D,MATCH(E533&amp;F533,'Scheme master'!H:H,0),0)</f>
        <v>LLIQDF</v>
      </c>
      <c r="B533" s="75" t="str">
        <f>A533&amp;VLOOKUP(E533&amp;F533,'Scheme master'!H:M,6,0)</f>
        <v>LLIQDFRDD</v>
      </c>
      <c r="C533" s="83">
        <f t="shared" si="16"/>
        <v>8.5677509999999998E-2</v>
      </c>
      <c r="D533" s="83">
        <f t="shared" si="17"/>
        <v>8.5677509999999998E-2</v>
      </c>
      <c r="E533" s="53" t="s">
        <v>612</v>
      </c>
      <c r="F533" s="53" t="s">
        <v>606</v>
      </c>
      <c r="G533" s="53" t="s">
        <v>507</v>
      </c>
      <c r="H533" s="53" t="s">
        <v>1647</v>
      </c>
      <c r="I533" s="54">
        <v>44453</v>
      </c>
      <c r="J533" s="54">
        <v>44453</v>
      </c>
      <c r="K533" s="53">
        <v>8.5677509999999998E-2</v>
      </c>
      <c r="L533" s="53">
        <v>8.5677509999999998E-2</v>
      </c>
      <c r="M533" s="55">
        <v>4644.5309999999999</v>
      </c>
      <c r="N533" s="55">
        <v>0.17199999999999999</v>
      </c>
      <c r="O533" s="55">
        <v>5.4720000000000004</v>
      </c>
      <c r="P533" s="55">
        <v>31.353000000000002</v>
      </c>
      <c r="Q533" s="53">
        <v>397.95</v>
      </c>
      <c r="R533" s="53">
        <v>0.01</v>
      </c>
      <c r="S533" s="56">
        <v>6073.77</v>
      </c>
      <c r="T533" s="56">
        <v>34837.050000000003</v>
      </c>
      <c r="U533" s="56">
        <v>41308.78</v>
      </c>
    </row>
    <row r="534" spans="1:21" x14ac:dyDescent="0.2">
      <c r="A534" s="75" t="str">
        <f>INDEX('Scheme master'!D:D,MATCH(E534&amp;F534,'Scheme master'!H:H,0),0)</f>
        <v>LLIQDF</v>
      </c>
      <c r="B534" s="75" t="str">
        <f>A534&amp;VLOOKUP(E534&amp;F534,'Scheme master'!H:M,6,0)</f>
        <v>LLIQDFDDD</v>
      </c>
      <c r="C534" s="83">
        <f t="shared" si="16"/>
        <v>8.9499999999999996E-2</v>
      </c>
      <c r="D534" s="83">
        <f t="shared" si="17"/>
        <v>8.9499999999999996E-2</v>
      </c>
      <c r="E534" s="53" t="s">
        <v>612</v>
      </c>
      <c r="F534" s="53" t="s">
        <v>605</v>
      </c>
      <c r="G534" s="53" t="s">
        <v>507</v>
      </c>
      <c r="H534" s="53" t="s">
        <v>1642</v>
      </c>
      <c r="I534" s="54">
        <v>44297</v>
      </c>
      <c r="J534" s="54">
        <v>44297</v>
      </c>
      <c r="K534" s="53">
        <v>8.9499999999999996E-2</v>
      </c>
      <c r="L534" s="53">
        <v>8.9499999999999996E-2</v>
      </c>
      <c r="M534" s="55">
        <v>30.963000000000001</v>
      </c>
      <c r="N534" s="55"/>
      <c r="O534" s="55">
        <v>6.351</v>
      </c>
      <c r="P534" s="55">
        <v>32.555</v>
      </c>
      <c r="Q534" s="53">
        <v>2.77</v>
      </c>
      <c r="R534" s="53"/>
      <c r="S534" s="56">
        <v>7126.03</v>
      </c>
      <c r="T534" s="56">
        <v>36560.839999999997</v>
      </c>
      <c r="U534" s="56">
        <v>43689.64</v>
      </c>
    </row>
    <row r="535" spans="1:21" x14ac:dyDescent="0.2">
      <c r="A535" s="75" t="str">
        <f>INDEX('Scheme master'!D:D,MATCH(E535&amp;F535,'Scheme master'!H:H,0),0)</f>
        <v>LLIQDF</v>
      </c>
      <c r="B535" s="75" t="str">
        <f>A535&amp;VLOOKUP(E535&amp;F535,'Scheme master'!H:M,6,0)</f>
        <v>LLIQDFRDD</v>
      </c>
      <c r="C535" s="83">
        <f t="shared" si="16"/>
        <v>9.6100000000000005E-2</v>
      </c>
      <c r="D535" s="83">
        <f t="shared" si="17"/>
        <v>9.6100000000000005E-2</v>
      </c>
      <c r="E535" s="53" t="s">
        <v>612</v>
      </c>
      <c r="F535" s="53" t="s">
        <v>606</v>
      </c>
      <c r="G535" s="53" t="s">
        <v>507</v>
      </c>
      <c r="H535" s="53" t="s">
        <v>1647</v>
      </c>
      <c r="I535" s="54">
        <v>44356</v>
      </c>
      <c r="J535" s="54">
        <v>44356</v>
      </c>
      <c r="K535" s="53">
        <v>9.6100000000000005E-2</v>
      </c>
      <c r="L535" s="53">
        <v>9.6100000000000005E-2</v>
      </c>
      <c r="M535" s="55">
        <v>4594.21</v>
      </c>
      <c r="N535" s="55">
        <v>0.17199999999999999</v>
      </c>
      <c r="O535" s="55">
        <v>6.3010000000000002</v>
      </c>
      <c r="P535" s="55">
        <v>19.311</v>
      </c>
      <c r="Q535" s="53">
        <v>441.52</v>
      </c>
      <c r="R535" s="53">
        <v>0.02</v>
      </c>
      <c r="S535" s="56">
        <v>7006.32</v>
      </c>
      <c r="T535" s="56">
        <v>21398.2</v>
      </c>
      <c r="U535" s="56">
        <v>28846.06</v>
      </c>
    </row>
    <row r="536" spans="1:21" x14ac:dyDescent="0.2">
      <c r="A536" s="75" t="str">
        <f>INDEX('Scheme master'!D:D,MATCH(E536&amp;F536,'Scheme master'!H:H,0),0)</f>
        <v>LDSAPF</v>
      </c>
      <c r="B536" s="75" t="str">
        <f>A536&amp;VLOOKUP(E536&amp;F536,'Scheme master'!H:M,6,0)</f>
        <v>LDSAPFRDD</v>
      </c>
      <c r="C536" s="83">
        <f t="shared" si="16"/>
        <v>1.2427600000000001E-3</v>
      </c>
      <c r="D536" s="83">
        <f t="shared" si="17"/>
        <v>1.2427600000000001E-3</v>
      </c>
      <c r="E536" s="53" t="s">
        <v>616</v>
      </c>
      <c r="F536" s="53" t="s">
        <v>25</v>
      </c>
      <c r="G536" s="53" t="s">
        <v>225</v>
      </c>
      <c r="H536" s="53" t="s">
        <v>1645</v>
      </c>
      <c r="I536" s="54">
        <v>44414</v>
      </c>
      <c r="J536" s="54">
        <v>44414</v>
      </c>
      <c r="K536" s="53">
        <v>1.2427600000000001E-3</v>
      </c>
      <c r="L536" s="53">
        <v>1.2427600000000001E-3</v>
      </c>
      <c r="M536" s="55"/>
      <c r="N536" s="55"/>
      <c r="O536" s="55">
        <v>2361.4740000000002</v>
      </c>
      <c r="P536" s="55">
        <v>220.44900000000001</v>
      </c>
      <c r="Q536" s="53"/>
      <c r="R536" s="53"/>
      <c r="S536" s="56">
        <v>27397.03</v>
      </c>
      <c r="T536" s="56">
        <v>2550.5700000000002</v>
      </c>
      <c r="U536" s="56">
        <v>29947.599999999999</v>
      </c>
    </row>
    <row r="537" spans="1:21" x14ac:dyDescent="0.2">
      <c r="A537" s="75" t="str">
        <f>INDEX('Scheme master'!D:D,MATCH(E537&amp;F537,'Scheme master'!H:H,0),0)</f>
        <v>LDONTF</v>
      </c>
      <c r="B537" s="75" t="str">
        <f>A537&amp;VLOOKUP(E537&amp;F537,'Scheme master'!H:M,6,0)</f>
        <v>LDONTFDDW</v>
      </c>
      <c r="C537" s="83">
        <f t="shared" si="16"/>
        <v>0.60655199999999998</v>
      </c>
      <c r="D537" s="83">
        <f t="shared" si="17"/>
        <v>0.60655199999999998</v>
      </c>
      <c r="E537" s="53" t="s">
        <v>1015</v>
      </c>
      <c r="F537" s="53" t="s">
        <v>609</v>
      </c>
      <c r="G537" s="53" t="s">
        <v>996</v>
      </c>
      <c r="H537" s="53" t="s">
        <v>1646</v>
      </c>
      <c r="I537" s="54">
        <v>44397</v>
      </c>
      <c r="J537" s="54">
        <v>44397</v>
      </c>
      <c r="K537" s="53">
        <v>0.60655199999999998</v>
      </c>
      <c r="L537" s="53">
        <v>0.60655199999999998</v>
      </c>
      <c r="M537" s="55"/>
      <c r="N537" s="55"/>
      <c r="O537" s="55">
        <v>6.4000000000000001E-2</v>
      </c>
      <c r="P537" s="55"/>
      <c r="Q537" s="53"/>
      <c r="R537" s="53"/>
      <c r="S537" s="56">
        <v>64.33</v>
      </c>
      <c r="T537" s="56"/>
      <c r="U537" s="56">
        <v>64.33</v>
      </c>
    </row>
    <row r="538" spans="1:21" x14ac:dyDescent="0.2">
      <c r="A538" s="75" t="str">
        <f>INDEX('Scheme master'!D:D,MATCH(E538&amp;F538,'Scheme master'!H:H,0),0)</f>
        <v>LLIQDF</v>
      </c>
      <c r="B538" s="75" t="str">
        <f>A538&amp;VLOOKUP(E538&amp;F538,'Scheme master'!H:M,6,0)</f>
        <v>LLIQDFRDD</v>
      </c>
      <c r="C538" s="83">
        <f t="shared" si="16"/>
        <v>6.5833180000000005E-2</v>
      </c>
      <c r="D538" s="83">
        <f t="shared" si="17"/>
        <v>6.5833180000000005E-2</v>
      </c>
      <c r="E538" s="53" t="s">
        <v>612</v>
      </c>
      <c r="F538" s="53" t="s">
        <v>606</v>
      </c>
      <c r="G538" s="53" t="s">
        <v>507</v>
      </c>
      <c r="H538" s="53" t="s">
        <v>1647</v>
      </c>
      <c r="I538" s="54">
        <v>44383</v>
      </c>
      <c r="J538" s="54">
        <v>44383</v>
      </c>
      <c r="K538" s="53">
        <v>6.5833180000000005E-2</v>
      </c>
      <c r="L538" s="53">
        <v>6.5833180000000005E-2</v>
      </c>
      <c r="M538" s="55">
        <v>4609.7809999999999</v>
      </c>
      <c r="N538" s="55">
        <v>0.17199999999999999</v>
      </c>
      <c r="O538" s="55">
        <v>4.242</v>
      </c>
      <c r="P538" s="55">
        <v>25.445</v>
      </c>
      <c r="Q538" s="53">
        <v>303.49</v>
      </c>
      <c r="R538" s="53">
        <v>0.01</v>
      </c>
      <c r="S538" s="56">
        <v>4722.79</v>
      </c>
      <c r="T538" s="56">
        <v>28271.32</v>
      </c>
      <c r="U538" s="56">
        <v>33297.61</v>
      </c>
    </row>
    <row r="539" spans="1:21" x14ac:dyDescent="0.2">
      <c r="A539" s="75" t="str">
        <f>INDEX('Scheme master'!D:D,MATCH(E539&amp;F539,'Scheme master'!H:H,0),0)</f>
        <v>LETAXP</v>
      </c>
      <c r="B539" s="75" t="str">
        <f>A539&amp;VLOOKUP(E539&amp;F539,'Scheme master'!H:M,6,0)</f>
        <v>LETAXPRD</v>
      </c>
      <c r="C539" s="83">
        <f t="shared" si="16"/>
        <v>0.25</v>
      </c>
      <c r="D539" s="83">
        <f t="shared" si="17"/>
        <v>0.25</v>
      </c>
      <c r="E539" s="53" t="s">
        <v>617</v>
      </c>
      <c r="F539" s="53" t="s">
        <v>606</v>
      </c>
      <c r="G539" s="53" t="s">
        <v>458</v>
      </c>
      <c r="H539" s="53" t="s">
        <v>1647</v>
      </c>
      <c r="I539" s="54">
        <v>44376</v>
      </c>
      <c r="J539" s="54">
        <v>44376</v>
      </c>
      <c r="K539" s="53">
        <v>0.25</v>
      </c>
      <c r="L539" s="53">
        <v>0.25</v>
      </c>
      <c r="M539" s="55">
        <v>14398957.645</v>
      </c>
      <c r="N539" s="55">
        <v>10478.915999999999</v>
      </c>
      <c r="O539" s="55"/>
      <c r="P539" s="55"/>
      <c r="Q539" s="53">
        <v>3599740.54</v>
      </c>
      <c r="R539" s="53">
        <v>2619.73</v>
      </c>
      <c r="S539" s="56"/>
      <c r="T539" s="56"/>
      <c r="U539" s="56">
        <v>3602360.27</v>
      </c>
    </row>
    <row r="540" spans="1:21" x14ac:dyDescent="0.2">
      <c r="A540" s="75" t="str">
        <f>INDEX('Scheme master'!D:D,MATCH(E540&amp;F540,'Scheme master'!H:H,0),0)</f>
        <v>LLIQDF</v>
      </c>
      <c r="B540" s="75" t="str">
        <f>A540&amp;VLOOKUP(E540&amp;F540,'Scheme master'!H:M,6,0)</f>
        <v>LLIQDFDDD</v>
      </c>
      <c r="C540" s="83">
        <f t="shared" si="16"/>
        <v>9.390213E-2</v>
      </c>
      <c r="D540" s="83">
        <f t="shared" si="17"/>
        <v>9.390213E-2</v>
      </c>
      <c r="E540" s="53" t="s">
        <v>612</v>
      </c>
      <c r="F540" s="53" t="s">
        <v>605</v>
      </c>
      <c r="G540" s="53" t="s">
        <v>507</v>
      </c>
      <c r="H540" s="53" t="s">
        <v>1642</v>
      </c>
      <c r="I540" s="54">
        <v>44408</v>
      </c>
      <c r="J540" s="54">
        <v>44408</v>
      </c>
      <c r="K540" s="53">
        <v>9.390213E-2</v>
      </c>
      <c r="L540" s="53">
        <v>9.390213E-2</v>
      </c>
      <c r="M540" s="55">
        <v>20.628</v>
      </c>
      <c r="N540" s="55"/>
      <c r="O540" s="55">
        <v>5.4749999999999996</v>
      </c>
      <c r="P540" s="55">
        <v>38.518000000000001</v>
      </c>
      <c r="Q540" s="53">
        <v>1.94</v>
      </c>
      <c r="R540" s="53"/>
      <c r="S540" s="56">
        <v>6156.52</v>
      </c>
      <c r="T540" s="56">
        <v>43398.75</v>
      </c>
      <c r="U540" s="56">
        <v>49557.21</v>
      </c>
    </row>
    <row r="541" spans="1:21" x14ac:dyDescent="0.2">
      <c r="A541" s="75" t="str">
        <f>INDEX('Scheme master'!D:D,MATCH(E541&amp;F541,'Scheme master'!H:H,0),0)</f>
        <v>LLIQDF</v>
      </c>
      <c r="B541" s="75" t="str">
        <f>A541&amp;VLOOKUP(E541&amp;F541,'Scheme master'!H:M,6,0)</f>
        <v>LLIQDFDDD</v>
      </c>
      <c r="C541" s="83">
        <f t="shared" si="16"/>
        <v>8.8938290000000003E-2</v>
      </c>
      <c r="D541" s="83">
        <f t="shared" si="17"/>
        <v>8.8938290000000003E-2</v>
      </c>
      <c r="E541" s="53" t="s">
        <v>612</v>
      </c>
      <c r="F541" s="53" t="s">
        <v>605</v>
      </c>
      <c r="G541" s="53" t="s">
        <v>507</v>
      </c>
      <c r="H541" s="53" t="s">
        <v>1642</v>
      </c>
      <c r="I541" s="54">
        <v>44451</v>
      </c>
      <c r="J541" s="54">
        <v>44451</v>
      </c>
      <c r="K541" s="53">
        <v>8.8938290000000003E-2</v>
      </c>
      <c r="L541" s="53">
        <v>8.8938290000000003E-2</v>
      </c>
      <c r="M541" s="55">
        <v>38.106000000000002</v>
      </c>
      <c r="N541" s="55"/>
      <c r="O541" s="55">
        <v>5.1829999999999998</v>
      </c>
      <c r="P541" s="55">
        <v>36.750999999999998</v>
      </c>
      <c r="Q541" s="53">
        <v>3.4</v>
      </c>
      <c r="R541" s="53"/>
      <c r="S541" s="56">
        <v>5833.69</v>
      </c>
      <c r="T541" s="56">
        <v>41391.379999999997</v>
      </c>
      <c r="U541" s="56">
        <v>47228.47</v>
      </c>
    </row>
    <row r="542" spans="1:21" x14ac:dyDescent="0.2">
      <c r="A542" s="75" t="str">
        <f>INDEX('Scheme master'!D:D,MATCH(E542&amp;F542,'Scheme master'!H:H,0),0)</f>
        <v>LLIQDF</v>
      </c>
      <c r="B542" s="75" t="str">
        <f>A542&amp;VLOOKUP(E542&amp;F542,'Scheme master'!H:M,6,0)</f>
        <v>LLIQDFRDD</v>
      </c>
      <c r="C542" s="83">
        <f t="shared" si="16"/>
        <v>0.10415062999999999</v>
      </c>
      <c r="D542" s="83">
        <f t="shared" si="17"/>
        <v>0.10415062999999999</v>
      </c>
      <c r="E542" s="53" t="s">
        <v>612</v>
      </c>
      <c r="F542" s="53" t="s">
        <v>606</v>
      </c>
      <c r="G542" s="53" t="s">
        <v>507</v>
      </c>
      <c r="H542" s="53" t="s">
        <v>1647</v>
      </c>
      <c r="I542" s="54">
        <v>44439</v>
      </c>
      <c r="J542" s="54">
        <v>44439</v>
      </c>
      <c r="K542" s="53">
        <v>0.10415062999999999</v>
      </c>
      <c r="L542" s="53">
        <v>0.10415062999999999</v>
      </c>
      <c r="M542" s="55">
        <v>4588.241</v>
      </c>
      <c r="N542" s="55">
        <v>0.17199999999999999</v>
      </c>
      <c r="O542" s="55">
        <v>6.7060000000000004</v>
      </c>
      <c r="P542" s="55">
        <v>37.610999999999997</v>
      </c>
      <c r="Q542" s="53">
        <v>477.87</v>
      </c>
      <c r="R542" s="53">
        <v>0.02</v>
      </c>
      <c r="S542" s="56">
        <v>7441.86</v>
      </c>
      <c r="T542" s="56">
        <v>41789.72</v>
      </c>
      <c r="U542" s="56">
        <v>49709.47</v>
      </c>
    </row>
    <row r="543" spans="1:21" x14ac:dyDescent="0.2">
      <c r="A543" s="75" t="str">
        <f>INDEX('Scheme master'!D:D,MATCH(E543&amp;F543,'Scheme master'!H:H,0),0)</f>
        <v>LDSAPF</v>
      </c>
      <c r="B543" s="75" t="str">
        <f>A543&amp;VLOOKUP(E543&amp;F543,'Scheme master'!H:M,6,0)</f>
        <v>LDSAPFDDD</v>
      </c>
      <c r="C543" s="83">
        <f t="shared" si="16"/>
        <v>1.3890199999999999E-3</v>
      </c>
      <c r="D543" s="83">
        <f t="shared" si="17"/>
        <v>1.3890199999999999E-3</v>
      </c>
      <c r="E543" s="53" t="s">
        <v>616</v>
      </c>
      <c r="F543" s="53" t="s">
        <v>605</v>
      </c>
      <c r="G543" s="53" t="s">
        <v>225</v>
      </c>
      <c r="H543" s="53" t="s">
        <v>1643</v>
      </c>
      <c r="I543" s="54">
        <v>44391</v>
      </c>
      <c r="J543" s="54">
        <v>44391</v>
      </c>
      <c r="K543" s="53">
        <v>1.3890199999999999E-3</v>
      </c>
      <c r="L543" s="53">
        <v>1.3890199999999999E-3</v>
      </c>
      <c r="M543" s="55"/>
      <c r="N543" s="55"/>
      <c r="O543" s="55">
        <v>199.422</v>
      </c>
      <c r="P543" s="55">
        <v>85.784000000000006</v>
      </c>
      <c r="Q543" s="53"/>
      <c r="R543" s="53"/>
      <c r="S543" s="56">
        <v>2205.88</v>
      </c>
      <c r="T543" s="56">
        <v>954.04</v>
      </c>
      <c r="U543" s="56">
        <v>3159.92</v>
      </c>
    </row>
    <row r="544" spans="1:21" x14ac:dyDescent="0.2">
      <c r="A544" s="75" t="str">
        <f>INDEX('Scheme master'!D:D,MATCH(E544&amp;F544,'Scheme master'!H:H,0),0)</f>
        <v>LDSAPF</v>
      </c>
      <c r="B544" s="75" t="str">
        <f>A544&amp;VLOOKUP(E544&amp;F544,'Scheme master'!H:M,6,0)</f>
        <v>LDSAPFRDD</v>
      </c>
      <c r="C544" s="83">
        <f t="shared" si="16"/>
        <v>2.38601E-3</v>
      </c>
      <c r="D544" s="83">
        <f t="shared" si="17"/>
        <v>2.38601E-3</v>
      </c>
      <c r="E544" s="53" t="s">
        <v>616</v>
      </c>
      <c r="F544" s="53" t="s">
        <v>25</v>
      </c>
      <c r="G544" s="53" t="s">
        <v>225</v>
      </c>
      <c r="H544" s="53" t="s">
        <v>1645</v>
      </c>
      <c r="I544" s="54">
        <v>44428</v>
      </c>
      <c r="J544" s="54">
        <v>44428</v>
      </c>
      <c r="K544" s="53">
        <v>2.38601E-3</v>
      </c>
      <c r="L544" s="53">
        <v>2.38601E-3</v>
      </c>
      <c r="M544" s="55"/>
      <c r="N544" s="55"/>
      <c r="O544" s="55">
        <v>4520.5529999999999</v>
      </c>
      <c r="P544" s="55">
        <v>423.64100000000002</v>
      </c>
      <c r="Q544" s="53"/>
      <c r="R544" s="53"/>
      <c r="S544" s="56">
        <v>52611.87</v>
      </c>
      <c r="T544" s="56">
        <v>4903.4399999999996</v>
      </c>
      <c r="U544" s="56">
        <v>57515.31</v>
      </c>
    </row>
    <row r="545" spans="1:21" x14ac:dyDescent="0.2">
      <c r="A545" s="75" t="str">
        <f>INDEX('Scheme master'!D:D,MATCH(E545&amp;F545,'Scheme master'!H:H,0),0)</f>
        <v>LEBALF</v>
      </c>
      <c r="B545" s="75" t="str">
        <f>A545&amp;VLOOKUP(E545&amp;F545,'Scheme master'!H:M,6,0)</f>
        <v>LEBALFRD</v>
      </c>
      <c r="C545" s="83">
        <f t="shared" si="16"/>
        <v>0.1</v>
      </c>
      <c r="D545" s="83">
        <f t="shared" si="17"/>
        <v>0.1</v>
      </c>
      <c r="E545" s="53" t="s">
        <v>610</v>
      </c>
      <c r="F545" s="53" t="s">
        <v>606</v>
      </c>
      <c r="G545" s="53" t="s">
        <v>287</v>
      </c>
      <c r="H545" s="53" t="s">
        <v>1647</v>
      </c>
      <c r="I545" s="54">
        <v>44342</v>
      </c>
      <c r="J545" s="54">
        <v>44342</v>
      </c>
      <c r="K545" s="53">
        <v>0.1</v>
      </c>
      <c r="L545" s="53">
        <v>0.1</v>
      </c>
      <c r="M545" s="55">
        <v>44291983.942000002</v>
      </c>
      <c r="N545" s="55">
        <v>955309.04799999995</v>
      </c>
      <c r="O545" s="55">
        <v>93655.334000000003</v>
      </c>
      <c r="P545" s="55">
        <v>499.76499999999999</v>
      </c>
      <c r="Q545" s="53">
        <v>4429198.3</v>
      </c>
      <c r="R545" s="53">
        <v>95530.91</v>
      </c>
      <c r="S545" s="56">
        <v>1542308.29</v>
      </c>
      <c r="T545" s="56">
        <v>8950.2900000000009</v>
      </c>
      <c r="U545" s="56">
        <v>6075987.79</v>
      </c>
    </row>
    <row r="546" spans="1:21" x14ac:dyDescent="0.2">
      <c r="A546" s="75" t="str">
        <f>INDEX('Scheme master'!D:D,MATCH(E546&amp;F546,'Scheme master'!H:H,0),0)</f>
        <v>LLIQDF</v>
      </c>
      <c r="B546" s="75" t="str">
        <f>A546&amp;VLOOKUP(E546&amp;F546,'Scheme master'!H:M,6,0)</f>
        <v>LLIQDFDDD</v>
      </c>
      <c r="C546" s="83">
        <f t="shared" si="16"/>
        <v>9.0608259999999996E-2</v>
      </c>
      <c r="D546" s="83">
        <f t="shared" si="17"/>
        <v>9.0608259999999996E-2</v>
      </c>
      <c r="E546" s="53" t="s">
        <v>612</v>
      </c>
      <c r="F546" s="53" t="s">
        <v>605</v>
      </c>
      <c r="G546" s="53" t="s">
        <v>507</v>
      </c>
      <c r="H546" s="53" t="s">
        <v>1642</v>
      </c>
      <c r="I546" s="54">
        <v>44465</v>
      </c>
      <c r="J546" s="54">
        <v>44465</v>
      </c>
      <c r="K546" s="53">
        <v>9.0608259999999996E-2</v>
      </c>
      <c r="L546" s="53">
        <v>9.0608259999999996E-2</v>
      </c>
      <c r="M546" s="55">
        <v>38.097000000000001</v>
      </c>
      <c r="N546" s="55"/>
      <c r="O546" s="55">
        <v>5.2789999999999999</v>
      </c>
      <c r="P546" s="55">
        <v>43.636000000000003</v>
      </c>
      <c r="Q546" s="53">
        <v>3.47</v>
      </c>
      <c r="R546" s="53"/>
      <c r="S546" s="56">
        <v>5933.04</v>
      </c>
      <c r="T546" s="56">
        <v>49147.27</v>
      </c>
      <c r="U546" s="56">
        <v>55083.78</v>
      </c>
    </row>
    <row r="547" spans="1:21" x14ac:dyDescent="0.2">
      <c r="A547" s="75" t="str">
        <f>INDEX('Scheme master'!D:D,MATCH(E547&amp;F547,'Scheme master'!H:H,0),0)</f>
        <v>LDSAPF</v>
      </c>
      <c r="B547" s="75" t="str">
        <f>A547&amp;VLOOKUP(E547&amp;F547,'Scheme master'!H:M,6,0)</f>
        <v>LDSAPFDDD</v>
      </c>
      <c r="C547" s="83">
        <f t="shared" si="16"/>
        <v>8.4376000000000004E-4</v>
      </c>
      <c r="D547" s="83">
        <f t="shared" si="17"/>
        <v>8.4376000000000004E-4</v>
      </c>
      <c r="E547" s="53" t="s">
        <v>616</v>
      </c>
      <c r="F547" s="53" t="s">
        <v>605</v>
      </c>
      <c r="G547" s="53" t="s">
        <v>225</v>
      </c>
      <c r="H547" s="53" t="s">
        <v>1643</v>
      </c>
      <c r="I547" s="54">
        <v>44433</v>
      </c>
      <c r="J547" s="54">
        <v>44433</v>
      </c>
      <c r="K547" s="53">
        <v>8.4376000000000004E-4</v>
      </c>
      <c r="L547" s="53">
        <v>8.4376000000000004E-4</v>
      </c>
      <c r="M547" s="55"/>
      <c r="N547" s="55"/>
      <c r="O547" s="55">
        <v>117.703</v>
      </c>
      <c r="P547" s="55">
        <v>37.183</v>
      </c>
      <c r="Q547" s="53"/>
      <c r="R547" s="53"/>
      <c r="S547" s="56">
        <v>1298.55</v>
      </c>
      <c r="T547" s="56">
        <v>413.33</v>
      </c>
      <c r="U547" s="56">
        <v>1711.88</v>
      </c>
    </row>
    <row r="548" spans="1:21" x14ac:dyDescent="0.2">
      <c r="A548" s="75" t="str">
        <f>INDEX('Scheme master'!D:D,MATCH(E548&amp;F548,'Scheme master'!H:H,0),0)</f>
        <v>LDSAPF</v>
      </c>
      <c r="B548" s="75" t="str">
        <f>A548&amp;VLOOKUP(E548&amp;F548,'Scheme master'!H:M,6,0)</f>
        <v>LDSAPFDDD</v>
      </c>
      <c r="C548" s="83">
        <f t="shared" si="16"/>
        <v>3.41385E-3</v>
      </c>
      <c r="D548" s="83">
        <f t="shared" si="17"/>
        <v>3.41385E-3</v>
      </c>
      <c r="E548" s="53" t="s">
        <v>616</v>
      </c>
      <c r="F548" s="53" t="s">
        <v>605</v>
      </c>
      <c r="G548" s="53" t="s">
        <v>225</v>
      </c>
      <c r="H548" s="53" t="s">
        <v>1643</v>
      </c>
      <c r="I548" s="54">
        <v>44390</v>
      </c>
      <c r="J548" s="54">
        <v>44390</v>
      </c>
      <c r="K548" s="53">
        <v>3.41385E-3</v>
      </c>
      <c r="L548" s="53">
        <v>3.41385E-3</v>
      </c>
      <c r="M548" s="55">
        <v>116003.641</v>
      </c>
      <c r="N548" s="55"/>
      <c r="O548" s="55">
        <v>453.50299999999999</v>
      </c>
      <c r="P548" s="55">
        <v>210.77</v>
      </c>
      <c r="Q548" s="53">
        <v>396.02</v>
      </c>
      <c r="R548" s="53"/>
      <c r="S548" s="56">
        <v>5013.7299999999996</v>
      </c>
      <c r="T548" s="56">
        <v>2344.06</v>
      </c>
      <c r="U548" s="56">
        <v>7753.81</v>
      </c>
    </row>
    <row r="549" spans="1:21" x14ac:dyDescent="0.2">
      <c r="A549" s="75" t="str">
        <f>INDEX('Scheme master'!D:D,MATCH(E549&amp;F549,'Scheme master'!H:H,0),0)</f>
        <v>LDSAPF</v>
      </c>
      <c r="B549" s="75" t="str">
        <f>A549&amp;VLOOKUP(E549&amp;F549,'Scheme master'!H:M,6,0)</f>
        <v>LDSAPFRDD</v>
      </c>
      <c r="C549" s="83">
        <f t="shared" si="16"/>
        <v>1.2079300000000001E-3</v>
      </c>
      <c r="D549" s="83">
        <f t="shared" si="17"/>
        <v>1.2079300000000001E-3</v>
      </c>
      <c r="E549" s="53" t="s">
        <v>616</v>
      </c>
      <c r="F549" s="53" t="s">
        <v>25</v>
      </c>
      <c r="G549" s="53" t="s">
        <v>225</v>
      </c>
      <c r="H549" s="53" t="s">
        <v>1645</v>
      </c>
      <c r="I549" s="54">
        <v>44386</v>
      </c>
      <c r="J549" s="54">
        <v>44386</v>
      </c>
      <c r="K549" s="53">
        <v>1.2079300000000001E-3</v>
      </c>
      <c r="L549" s="53">
        <v>1.2079300000000001E-3</v>
      </c>
      <c r="M549" s="55"/>
      <c r="N549" s="55"/>
      <c r="O549" s="55">
        <v>2295.0450000000001</v>
      </c>
      <c r="P549" s="55">
        <v>213.66800000000001</v>
      </c>
      <c r="Q549" s="53"/>
      <c r="R549" s="53"/>
      <c r="S549" s="56">
        <v>26662.91</v>
      </c>
      <c r="T549" s="56">
        <v>2472.2199999999998</v>
      </c>
      <c r="U549" s="56">
        <v>29135.13</v>
      </c>
    </row>
    <row r="550" spans="1:21" x14ac:dyDescent="0.2">
      <c r="A550" s="75" t="str">
        <f>INDEX('Scheme master'!D:D,MATCH(E550&amp;F550,'Scheme master'!H:H,0),0)</f>
        <v>LDONTF</v>
      </c>
      <c r="B550" s="75" t="str">
        <f>A550&amp;VLOOKUP(E550&amp;F550,'Scheme master'!H:M,6,0)</f>
        <v>LDONTFDDW</v>
      </c>
      <c r="C550" s="83">
        <f t="shared" si="16"/>
        <v>0.9</v>
      </c>
      <c r="D550" s="83">
        <f t="shared" si="17"/>
        <v>0.9</v>
      </c>
      <c r="E550" s="53" t="s">
        <v>1015</v>
      </c>
      <c r="F550" s="53" t="s">
        <v>609</v>
      </c>
      <c r="G550" s="53" t="s">
        <v>996</v>
      </c>
      <c r="H550" s="53" t="s">
        <v>1646</v>
      </c>
      <c r="I550" s="54">
        <v>44301</v>
      </c>
      <c r="J550" s="54">
        <v>44301</v>
      </c>
      <c r="K550" s="53">
        <v>0.9</v>
      </c>
      <c r="L550" s="53">
        <v>0.9</v>
      </c>
      <c r="M550" s="55"/>
      <c r="N550" s="55"/>
      <c r="O550" s="55">
        <v>9.2999999999999999E-2</v>
      </c>
      <c r="P550" s="55"/>
      <c r="Q550" s="53"/>
      <c r="R550" s="53"/>
      <c r="S550" s="56">
        <v>92.81</v>
      </c>
      <c r="T550" s="56"/>
      <c r="U550" s="56">
        <v>92.81</v>
      </c>
    </row>
    <row r="551" spans="1:21" x14ac:dyDescent="0.2">
      <c r="A551" s="75" t="str">
        <f>INDEX('Scheme master'!D:D,MATCH(E551&amp;F551,'Scheme master'!H:H,0),0)</f>
        <v>LLIQDF</v>
      </c>
      <c r="B551" s="75" t="str">
        <f>A551&amp;VLOOKUP(E551&amp;F551,'Scheme master'!H:M,6,0)</f>
        <v>LLIQDFDDD</v>
      </c>
      <c r="C551" s="83">
        <f t="shared" si="16"/>
        <v>9.6084169999999997E-2</v>
      </c>
      <c r="D551" s="83">
        <f t="shared" si="17"/>
        <v>9.6084169999999997E-2</v>
      </c>
      <c r="E551" s="53" t="s">
        <v>612</v>
      </c>
      <c r="F551" s="53" t="s">
        <v>605</v>
      </c>
      <c r="G551" s="53" t="s">
        <v>507</v>
      </c>
      <c r="H551" s="53" t="s">
        <v>1642</v>
      </c>
      <c r="I551" s="54">
        <v>44423</v>
      </c>
      <c r="J551" s="54">
        <v>44423</v>
      </c>
      <c r="K551" s="53">
        <v>9.6084169999999997E-2</v>
      </c>
      <c r="L551" s="53">
        <v>9.6084169999999997E-2</v>
      </c>
      <c r="M551" s="55">
        <v>25.565999999999999</v>
      </c>
      <c r="N551" s="55"/>
      <c r="O551" s="55">
        <v>5.6159999999999997</v>
      </c>
      <c r="P551" s="55">
        <v>38.307000000000002</v>
      </c>
      <c r="Q551" s="53">
        <v>2.4500000000000002</v>
      </c>
      <c r="R551" s="53"/>
      <c r="S551" s="56">
        <v>6319.87</v>
      </c>
      <c r="T551" s="56">
        <v>43126.32</v>
      </c>
      <c r="U551" s="56">
        <v>49448.639999999999</v>
      </c>
    </row>
    <row r="552" spans="1:21" x14ac:dyDescent="0.2">
      <c r="A552" s="75" t="str">
        <f>INDEX('Scheme master'!D:D,MATCH(E552&amp;F552,'Scheme master'!H:H,0),0)</f>
        <v>LLIQDF</v>
      </c>
      <c r="B552" s="75" t="str">
        <f>A552&amp;VLOOKUP(E552&amp;F552,'Scheme master'!H:M,6,0)</f>
        <v>LLIQDFRDD</v>
      </c>
      <c r="C552" s="83">
        <f t="shared" si="16"/>
        <v>8.8946040000000004E-2</v>
      </c>
      <c r="D552" s="83">
        <f t="shared" si="17"/>
        <v>8.8946040000000004E-2</v>
      </c>
      <c r="E552" s="53" t="s">
        <v>612</v>
      </c>
      <c r="F552" s="53" t="s">
        <v>606</v>
      </c>
      <c r="G552" s="53" t="s">
        <v>507</v>
      </c>
      <c r="H552" s="53" t="s">
        <v>1647</v>
      </c>
      <c r="I552" s="54">
        <v>44398</v>
      </c>
      <c r="J552" s="54">
        <v>44398</v>
      </c>
      <c r="K552" s="53">
        <v>8.8946040000000004E-2</v>
      </c>
      <c r="L552" s="53">
        <v>8.8946040000000004E-2</v>
      </c>
      <c r="M552" s="55">
        <v>4597.4629999999997</v>
      </c>
      <c r="N552" s="55">
        <v>0.17199999999999999</v>
      </c>
      <c r="O552" s="55">
        <v>5.6239999999999997</v>
      </c>
      <c r="P552" s="55">
        <v>34.42</v>
      </c>
      <c r="Q552" s="53">
        <v>408.93</v>
      </c>
      <c r="R552" s="53">
        <v>0.02</v>
      </c>
      <c r="S552" s="56">
        <v>6259.38</v>
      </c>
      <c r="T552" s="56">
        <v>38244.51</v>
      </c>
      <c r="U552" s="56">
        <v>44912.84</v>
      </c>
    </row>
    <row r="553" spans="1:21" x14ac:dyDescent="0.2">
      <c r="A553" s="75" t="str">
        <f>INDEX('Scheme master'!D:D,MATCH(E553&amp;F553,'Scheme master'!H:H,0),0)</f>
        <v>LDSAPF</v>
      </c>
      <c r="B553" s="75" t="str">
        <f>A553&amp;VLOOKUP(E553&amp;F553,'Scheme master'!H:M,6,0)</f>
        <v>LDSAPFDDD</v>
      </c>
      <c r="C553" s="83">
        <f t="shared" si="16"/>
        <v>6.9999999999999999E-4</v>
      </c>
      <c r="D553" s="83">
        <f t="shared" si="17"/>
        <v>6.9999999999999999E-4</v>
      </c>
      <c r="E553" s="53" t="s">
        <v>616</v>
      </c>
      <c r="F553" s="53" t="s">
        <v>605</v>
      </c>
      <c r="G553" s="53" t="s">
        <v>225</v>
      </c>
      <c r="H553" s="53" t="s">
        <v>1643</v>
      </c>
      <c r="I553" s="54">
        <v>44348</v>
      </c>
      <c r="J553" s="54">
        <v>44348</v>
      </c>
      <c r="K553" s="53">
        <v>6.9999999999999999E-4</v>
      </c>
      <c r="L553" s="53">
        <v>6.9999999999999999E-4</v>
      </c>
      <c r="M553" s="55"/>
      <c r="N553" s="55"/>
      <c r="O553" s="55">
        <v>201.33500000000001</v>
      </c>
      <c r="P553" s="55">
        <v>43.051000000000002</v>
      </c>
      <c r="Q553" s="53"/>
      <c r="R553" s="53"/>
      <c r="S553" s="56">
        <v>2229.2199999999998</v>
      </c>
      <c r="T553" s="56">
        <v>478.79</v>
      </c>
      <c r="U553" s="56">
        <v>2708.01</v>
      </c>
    </row>
    <row r="554" spans="1:21" x14ac:dyDescent="0.2">
      <c r="A554" s="75" t="str">
        <f>INDEX('Scheme master'!D:D,MATCH(E554&amp;F554,'Scheme master'!H:H,0),0)</f>
        <v>LDSAPF</v>
      </c>
      <c r="B554" s="75" t="str">
        <f>A554&amp;VLOOKUP(E554&amp;F554,'Scheme master'!H:M,6,0)</f>
        <v>LDSAPFRDD</v>
      </c>
      <c r="C554" s="83">
        <f t="shared" si="16"/>
        <v>1.2999999999999999E-3</v>
      </c>
      <c r="D554" s="83">
        <f t="shared" si="17"/>
        <v>1.2999999999999999E-3</v>
      </c>
      <c r="E554" s="53" t="s">
        <v>616</v>
      </c>
      <c r="F554" s="53" t="s">
        <v>25</v>
      </c>
      <c r="G554" s="53" t="s">
        <v>225</v>
      </c>
      <c r="H554" s="53" t="s">
        <v>1645</v>
      </c>
      <c r="I554" s="54">
        <v>44316</v>
      </c>
      <c r="J554" s="54">
        <v>44316</v>
      </c>
      <c r="K554" s="53">
        <v>1.2999999999999999E-3</v>
      </c>
      <c r="L554" s="53">
        <v>1.2999999999999999E-3</v>
      </c>
      <c r="M554" s="55"/>
      <c r="N554" s="55"/>
      <c r="O554" s="55">
        <v>2483.134</v>
      </c>
      <c r="P554" s="55">
        <v>229.905</v>
      </c>
      <c r="Q554" s="53"/>
      <c r="R554" s="53"/>
      <c r="S554" s="56">
        <v>28653.34</v>
      </c>
      <c r="T554" s="56">
        <v>2641.99</v>
      </c>
      <c r="U554" s="56">
        <v>31295.33</v>
      </c>
    </row>
    <row r="555" spans="1:21" x14ac:dyDescent="0.2">
      <c r="A555" s="75" t="str">
        <f>INDEX('Scheme master'!D:D,MATCH(E555&amp;F555,'Scheme master'!H:H,0),0)</f>
        <v>LDSAPF</v>
      </c>
      <c r="B555" s="75" t="str">
        <f>A555&amp;VLOOKUP(E555&amp;F555,'Scheme master'!H:M,6,0)</f>
        <v>LDSAPFDDD</v>
      </c>
      <c r="C555" s="83">
        <f t="shared" si="16"/>
        <v>6.9999999999999999E-4</v>
      </c>
      <c r="D555" s="83">
        <f t="shared" si="17"/>
        <v>6.9999999999999999E-4</v>
      </c>
      <c r="E555" s="53" t="s">
        <v>616</v>
      </c>
      <c r="F555" s="53" t="s">
        <v>605</v>
      </c>
      <c r="G555" s="53" t="s">
        <v>225</v>
      </c>
      <c r="H555" s="53" t="s">
        <v>1643</v>
      </c>
      <c r="I555" s="54">
        <v>44349</v>
      </c>
      <c r="J555" s="54">
        <v>44349</v>
      </c>
      <c r="K555" s="53">
        <v>6.9999999999999999E-4</v>
      </c>
      <c r="L555" s="53">
        <v>6.9999999999999999E-4</v>
      </c>
      <c r="M555" s="55"/>
      <c r="N555" s="55"/>
      <c r="O555" s="55">
        <v>201.357</v>
      </c>
      <c r="P555" s="55">
        <v>43.055</v>
      </c>
      <c r="Q555" s="53"/>
      <c r="R555" s="53"/>
      <c r="S555" s="56">
        <v>2229.4299999999998</v>
      </c>
      <c r="T555" s="56">
        <v>478.82</v>
      </c>
      <c r="U555" s="56">
        <v>2708.25</v>
      </c>
    </row>
    <row r="556" spans="1:21" x14ac:dyDescent="0.2">
      <c r="A556" s="75" t="str">
        <f>INDEX('Scheme master'!D:D,MATCH(E556&amp;F556,'Scheme master'!H:H,0),0)</f>
        <v>LLIQDF</v>
      </c>
      <c r="B556" s="75" t="str">
        <f>A556&amp;VLOOKUP(E556&amp;F556,'Scheme master'!H:M,6,0)</f>
        <v>LLIQDFRDD</v>
      </c>
      <c r="C556" s="83">
        <f t="shared" si="16"/>
        <v>9.1256429999999999E-2</v>
      </c>
      <c r="D556" s="83">
        <f t="shared" si="17"/>
        <v>9.1256429999999999E-2</v>
      </c>
      <c r="E556" s="53" t="s">
        <v>612</v>
      </c>
      <c r="F556" s="53" t="s">
        <v>606</v>
      </c>
      <c r="G556" s="53" t="s">
        <v>507</v>
      </c>
      <c r="H556" s="53" t="s">
        <v>1647</v>
      </c>
      <c r="I556" s="54">
        <v>44397</v>
      </c>
      <c r="J556" s="54">
        <v>44397</v>
      </c>
      <c r="K556" s="53">
        <v>9.1256429999999999E-2</v>
      </c>
      <c r="L556" s="53">
        <v>9.1256429999999999E-2</v>
      </c>
      <c r="M556" s="55">
        <v>4597.4629999999997</v>
      </c>
      <c r="N556" s="55">
        <v>0.17199999999999999</v>
      </c>
      <c r="O556" s="55">
        <v>5.766</v>
      </c>
      <c r="P556" s="55">
        <v>35.31</v>
      </c>
      <c r="Q556" s="53">
        <v>419.56</v>
      </c>
      <c r="R556" s="53">
        <v>0.02</v>
      </c>
      <c r="S556" s="56">
        <v>6421.39</v>
      </c>
      <c r="T556" s="56">
        <v>39234.71</v>
      </c>
      <c r="U556" s="56">
        <v>46075.68</v>
      </c>
    </row>
    <row r="557" spans="1:21" x14ac:dyDescent="0.2">
      <c r="A557" s="75" t="str">
        <f>INDEX('Scheme master'!D:D,MATCH(E557&amp;F557,'Scheme master'!H:H,0),0)</f>
        <v>LLIQDF</v>
      </c>
      <c r="B557" s="75" t="str">
        <f>A557&amp;VLOOKUP(E557&amp;F557,'Scheme master'!H:M,6,0)</f>
        <v>LLIQDFDDD</v>
      </c>
      <c r="C557" s="83">
        <f t="shared" si="16"/>
        <v>9.3399999999999997E-2</v>
      </c>
      <c r="D557" s="83">
        <f t="shared" si="17"/>
        <v>9.3399999999999997E-2</v>
      </c>
      <c r="E557" s="53" t="s">
        <v>612</v>
      </c>
      <c r="F557" s="53" t="s">
        <v>605</v>
      </c>
      <c r="G557" s="53" t="s">
        <v>507</v>
      </c>
      <c r="H557" s="53" t="s">
        <v>1642</v>
      </c>
      <c r="I557" s="54">
        <v>44353</v>
      </c>
      <c r="J557" s="54">
        <v>44353</v>
      </c>
      <c r="K557" s="53">
        <v>9.3399999999999997E-2</v>
      </c>
      <c r="L557" s="53">
        <v>9.3399999999999997E-2</v>
      </c>
      <c r="M557" s="55">
        <v>22.462</v>
      </c>
      <c r="N557" s="55"/>
      <c r="O557" s="55">
        <v>6.6120000000000001</v>
      </c>
      <c r="P557" s="55">
        <v>36.548999999999999</v>
      </c>
      <c r="Q557" s="53">
        <v>2.1</v>
      </c>
      <c r="R557" s="53"/>
      <c r="S557" s="56">
        <v>7430.71</v>
      </c>
      <c r="T557" s="56">
        <v>41110.120000000003</v>
      </c>
      <c r="U557" s="56">
        <v>48542.93</v>
      </c>
    </row>
    <row r="558" spans="1:21" x14ac:dyDescent="0.2">
      <c r="A558" s="75" t="str">
        <f>INDEX('Scheme master'!D:D,MATCH(E558&amp;F558,'Scheme master'!H:H,0),0)</f>
        <v>LLIQDF</v>
      </c>
      <c r="B558" s="75" t="str">
        <f>A558&amp;VLOOKUP(E558&amp;F558,'Scheme master'!H:M,6,0)</f>
        <v>LLIQDFRDD</v>
      </c>
      <c r="C558" s="83">
        <f t="shared" si="16"/>
        <v>0.10053181999999999</v>
      </c>
      <c r="D558" s="83">
        <f t="shared" si="17"/>
        <v>0.10053181999999999</v>
      </c>
      <c r="E558" s="53" t="s">
        <v>612</v>
      </c>
      <c r="F558" s="53" t="s">
        <v>606</v>
      </c>
      <c r="G558" s="53" t="s">
        <v>507</v>
      </c>
      <c r="H558" s="53" t="s">
        <v>1647</v>
      </c>
      <c r="I558" s="54">
        <v>44369</v>
      </c>
      <c r="J558" s="54">
        <v>44369</v>
      </c>
      <c r="K558" s="53">
        <v>0.10053181999999999</v>
      </c>
      <c r="L558" s="53">
        <v>0.10053181999999999</v>
      </c>
      <c r="M558" s="55">
        <v>4595.9470000000001</v>
      </c>
      <c r="N558" s="55">
        <v>0.17199999999999999</v>
      </c>
      <c r="O558" s="55">
        <v>6.4969999999999999</v>
      </c>
      <c r="P558" s="55">
        <v>47.866999999999997</v>
      </c>
      <c r="Q558" s="53">
        <v>462.04</v>
      </c>
      <c r="R558" s="53">
        <v>0.02</v>
      </c>
      <c r="S558" s="56">
        <v>7293.92</v>
      </c>
      <c r="T558" s="56">
        <v>53182.26</v>
      </c>
      <c r="U558" s="56">
        <v>60938.239999999998</v>
      </c>
    </row>
    <row r="559" spans="1:21" x14ac:dyDescent="0.2">
      <c r="A559" s="75" t="str">
        <f>INDEX('Scheme master'!D:D,MATCH(E559&amp;F559,'Scheme master'!H:H,0),0)</f>
        <v>LLIQDF</v>
      </c>
      <c r="B559" s="75" t="str">
        <f>A559&amp;VLOOKUP(E559&amp;F559,'Scheme master'!H:M,6,0)</f>
        <v>LLIQDFRDD</v>
      </c>
      <c r="C559" s="83">
        <f t="shared" si="16"/>
        <v>7.9000000000000001E-2</v>
      </c>
      <c r="D559" s="83">
        <f t="shared" si="17"/>
        <v>7.9000000000000001E-2</v>
      </c>
      <c r="E559" s="53" t="s">
        <v>612</v>
      </c>
      <c r="F559" s="53" t="s">
        <v>606</v>
      </c>
      <c r="G559" s="53" t="s">
        <v>507</v>
      </c>
      <c r="H559" s="53" t="s">
        <v>1647</v>
      </c>
      <c r="I559" s="54">
        <v>44328</v>
      </c>
      <c r="J559" s="54">
        <v>44328</v>
      </c>
      <c r="K559" s="53">
        <v>7.9000000000000001E-2</v>
      </c>
      <c r="L559" s="53">
        <v>7.9000000000000001E-2</v>
      </c>
      <c r="M559" s="55">
        <v>4610.0309999999999</v>
      </c>
      <c r="N559" s="55">
        <v>0.17199999999999999</v>
      </c>
      <c r="O559" s="55">
        <v>5.165</v>
      </c>
      <c r="P559" s="55">
        <v>21.097999999999999</v>
      </c>
      <c r="Q559" s="53">
        <v>364.18</v>
      </c>
      <c r="R559" s="53">
        <v>0.01</v>
      </c>
      <c r="S559" s="56">
        <v>5743.98</v>
      </c>
      <c r="T559" s="56">
        <v>23442.12</v>
      </c>
      <c r="U559" s="56">
        <v>29550.29</v>
      </c>
    </row>
    <row r="560" spans="1:21" x14ac:dyDescent="0.2">
      <c r="A560" s="75" t="str">
        <f>INDEX('Scheme master'!D:D,MATCH(E560&amp;F560,'Scheme master'!H:H,0),0)</f>
        <v>LLIQDF</v>
      </c>
      <c r="B560" s="75" t="str">
        <f>A560&amp;VLOOKUP(E560&amp;F560,'Scheme master'!H:M,6,0)</f>
        <v>LLIQDFDDD</v>
      </c>
      <c r="C560" s="83">
        <f t="shared" si="16"/>
        <v>8.4306399999999997E-3</v>
      </c>
      <c r="D560" s="83">
        <f t="shared" si="17"/>
        <v>8.4306399999999997E-3</v>
      </c>
      <c r="E560" s="53" t="s">
        <v>612</v>
      </c>
      <c r="F560" s="53" t="s">
        <v>605</v>
      </c>
      <c r="G560" s="53" t="s">
        <v>507</v>
      </c>
      <c r="H560" s="53" t="s">
        <v>1642</v>
      </c>
      <c r="I560" s="54">
        <v>44422</v>
      </c>
      <c r="J560" s="54">
        <v>44422</v>
      </c>
      <c r="K560" s="53">
        <v>8.4306399999999997E-3</v>
      </c>
      <c r="L560" s="53">
        <v>8.4306399999999997E-3</v>
      </c>
      <c r="M560" s="55">
        <v>252.65799999999999</v>
      </c>
      <c r="N560" s="55"/>
      <c r="O560" s="55">
        <v>0.48699999999999999</v>
      </c>
      <c r="P560" s="55">
        <v>3.359</v>
      </c>
      <c r="Q560" s="53">
        <v>2.16</v>
      </c>
      <c r="R560" s="53"/>
      <c r="S560" s="56">
        <v>548.32000000000005</v>
      </c>
      <c r="T560" s="56">
        <v>3783.39</v>
      </c>
      <c r="U560" s="56">
        <v>4333.87</v>
      </c>
    </row>
    <row r="561" spans="1:21" x14ac:dyDescent="0.2">
      <c r="A561" s="75" t="str">
        <f>INDEX('Scheme master'!D:D,MATCH(E561&amp;F561,'Scheme master'!H:H,0),0)</f>
        <v>LDSAPF</v>
      </c>
      <c r="B561" s="75" t="str">
        <f>A561&amp;VLOOKUP(E561&amp;F561,'Scheme master'!H:M,6,0)</f>
        <v>LDSAPFRDD</v>
      </c>
      <c r="C561" s="83">
        <f t="shared" si="16"/>
        <v>1.1442500000000001E-3</v>
      </c>
      <c r="D561" s="83">
        <f t="shared" si="17"/>
        <v>1.1442500000000001E-3</v>
      </c>
      <c r="E561" s="53" t="s">
        <v>616</v>
      </c>
      <c r="F561" s="53" t="s">
        <v>25</v>
      </c>
      <c r="G561" s="53" t="s">
        <v>225</v>
      </c>
      <c r="H561" s="53" t="s">
        <v>1645</v>
      </c>
      <c r="I561" s="54">
        <v>44385</v>
      </c>
      <c r="J561" s="54">
        <v>44385</v>
      </c>
      <c r="K561" s="53">
        <v>1.1442500000000001E-3</v>
      </c>
      <c r="L561" s="53">
        <v>1.1442500000000001E-3</v>
      </c>
      <c r="M561" s="55"/>
      <c r="N561" s="55"/>
      <c r="O561" s="55">
        <v>2173.7689999999998</v>
      </c>
      <c r="P561" s="55">
        <v>202.37299999999999</v>
      </c>
      <c r="Q561" s="53"/>
      <c r="R561" s="53"/>
      <c r="S561" s="56">
        <v>25254.42</v>
      </c>
      <c r="T561" s="56">
        <v>2341.62</v>
      </c>
      <c r="U561" s="56">
        <v>27596.04</v>
      </c>
    </row>
    <row r="562" spans="1:21" x14ac:dyDescent="0.2">
      <c r="A562" s="75" t="str">
        <f>INDEX('Scheme master'!D:D,MATCH(E562&amp;F562,'Scheme master'!H:H,0),0)</f>
        <v>LDONTF</v>
      </c>
      <c r="B562" s="75" t="str">
        <f>A562&amp;VLOOKUP(E562&amp;F562,'Scheme master'!H:M,6,0)</f>
        <v>LDONTFDDD</v>
      </c>
      <c r="C562" s="83">
        <f t="shared" si="16"/>
        <v>0.73399999999999999</v>
      </c>
      <c r="D562" s="83">
        <f t="shared" si="17"/>
        <v>0.73399999999999999</v>
      </c>
      <c r="E562" s="53" t="s">
        <v>1015</v>
      </c>
      <c r="F562" s="53" t="s">
        <v>605</v>
      </c>
      <c r="G562" s="53" t="s">
        <v>996</v>
      </c>
      <c r="H562" s="53" t="s">
        <v>1643</v>
      </c>
      <c r="I562" s="54">
        <v>44364</v>
      </c>
      <c r="J562" s="54">
        <v>44364</v>
      </c>
      <c r="K562" s="53">
        <v>0.73399999999999999</v>
      </c>
      <c r="L562" s="53">
        <v>0.73399999999999999</v>
      </c>
      <c r="M562" s="55"/>
      <c r="N562" s="55"/>
      <c r="O562" s="55">
        <v>1.6E-2</v>
      </c>
      <c r="P562" s="55"/>
      <c r="Q562" s="53"/>
      <c r="R562" s="53"/>
      <c r="S562" s="56">
        <v>15.82</v>
      </c>
      <c r="T562" s="56"/>
      <c r="U562" s="56">
        <v>15.82</v>
      </c>
    </row>
    <row r="563" spans="1:21" x14ac:dyDescent="0.2">
      <c r="A563" s="75" t="str">
        <f>INDEX('Scheme master'!D:D,MATCH(E563&amp;F563,'Scheme master'!H:H,0),0)</f>
        <v>LDONTF</v>
      </c>
      <c r="B563" s="75" t="str">
        <f>A563&amp;VLOOKUP(E563&amp;F563,'Scheme master'!H:M,6,0)</f>
        <v>LDONTFDDW</v>
      </c>
      <c r="C563" s="83">
        <f t="shared" si="16"/>
        <v>0.58576443</v>
      </c>
      <c r="D563" s="83">
        <f t="shared" si="17"/>
        <v>0.58576443</v>
      </c>
      <c r="E563" s="53" t="s">
        <v>1015</v>
      </c>
      <c r="F563" s="53" t="s">
        <v>609</v>
      </c>
      <c r="G563" s="53" t="s">
        <v>996</v>
      </c>
      <c r="H563" s="53" t="s">
        <v>1646</v>
      </c>
      <c r="I563" s="54">
        <v>44453</v>
      </c>
      <c r="J563" s="54">
        <v>44453</v>
      </c>
      <c r="K563" s="53">
        <v>0.58576443</v>
      </c>
      <c r="L563" s="53">
        <v>0.58576443</v>
      </c>
      <c r="M563" s="55"/>
      <c r="N563" s="55"/>
      <c r="O563" s="55">
        <v>5.8999999999999997E-2</v>
      </c>
      <c r="P563" s="55"/>
      <c r="Q563" s="53"/>
      <c r="R563" s="53"/>
      <c r="S563" s="56">
        <v>59.43</v>
      </c>
      <c r="T563" s="56"/>
      <c r="U563" s="56">
        <v>59.43</v>
      </c>
    </row>
    <row r="564" spans="1:21" x14ac:dyDescent="0.2">
      <c r="A564" s="75" t="str">
        <f>INDEX('Scheme master'!D:D,MATCH(E564&amp;F564,'Scheme master'!H:H,0),0)</f>
        <v>LDONTF</v>
      </c>
      <c r="B564" s="75" t="str">
        <f>A564&amp;VLOOKUP(E564&amp;F564,'Scheme master'!H:M,6,0)</f>
        <v>LDONTFDDW</v>
      </c>
      <c r="C564" s="83">
        <f t="shared" si="16"/>
        <v>0.60170336999999996</v>
      </c>
      <c r="D564" s="83">
        <f t="shared" si="17"/>
        <v>0.60170336999999996</v>
      </c>
      <c r="E564" s="53" t="s">
        <v>1015</v>
      </c>
      <c r="F564" s="53" t="s">
        <v>609</v>
      </c>
      <c r="G564" s="53" t="s">
        <v>996</v>
      </c>
      <c r="H564" s="53" t="s">
        <v>1646</v>
      </c>
      <c r="I564" s="54">
        <v>44411</v>
      </c>
      <c r="J564" s="54">
        <v>44411</v>
      </c>
      <c r="K564" s="53">
        <v>0.60170336999999996</v>
      </c>
      <c r="L564" s="53">
        <v>0.60170336999999996</v>
      </c>
      <c r="M564" s="55"/>
      <c r="N564" s="55"/>
      <c r="O564" s="55">
        <v>6.0999999999999999E-2</v>
      </c>
      <c r="P564" s="55"/>
      <c r="Q564" s="53"/>
      <c r="R564" s="53"/>
      <c r="S564" s="56">
        <v>60.86</v>
      </c>
      <c r="T564" s="56"/>
      <c r="U564" s="56">
        <v>60.86</v>
      </c>
    </row>
    <row r="565" spans="1:21" x14ac:dyDescent="0.2">
      <c r="A565" s="75" t="str">
        <f>INDEX('Scheme master'!D:D,MATCH(E565&amp;F565,'Scheme master'!H:H,0),0)</f>
        <v>LDSAPF</v>
      </c>
      <c r="B565" s="75" t="str">
        <f>A565&amp;VLOOKUP(E565&amp;F565,'Scheme master'!H:M,6,0)</f>
        <v>LDSAPFRDD</v>
      </c>
      <c r="C565" s="83">
        <f t="shared" si="16"/>
        <v>1.1999999999999999E-3</v>
      </c>
      <c r="D565" s="83">
        <f t="shared" si="17"/>
        <v>1.1999999999999999E-3</v>
      </c>
      <c r="E565" s="53" t="s">
        <v>616</v>
      </c>
      <c r="F565" s="53" t="s">
        <v>25</v>
      </c>
      <c r="G565" s="53" t="s">
        <v>225</v>
      </c>
      <c r="H565" s="53" t="s">
        <v>1645</v>
      </c>
      <c r="I565" s="54">
        <v>44358</v>
      </c>
      <c r="J565" s="54">
        <v>44358</v>
      </c>
      <c r="K565" s="53">
        <v>1.1999999999999999E-3</v>
      </c>
      <c r="L565" s="53">
        <v>1.1999999999999999E-3</v>
      </c>
      <c r="M565" s="55"/>
      <c r="N565" s="55"/>
      <c r="O565" s="55">
        <v>2276.0509999999999</v>
      </c>
      <c r="P565" s="55">
        <v>206.86799999999999</v>
      </c>
      <c r="Q565" s="53"/>
      <c r="R565" s="53"/>
      <c r="S565" s="56">
        <v>26432.3</v>
      </c>
      <c r="T565" s="56">
        <v>2448.9</v>
      </c>
      <c r="U565" s="56">
        <v>28881.200000000001</v>
      </c>
    </row>
    <row r="566" spans="1:21" x14ac:dyDescent="0.2">
      <c r="A566" s="75" t="str">
        <f>INDEX('Scheme master'!D:D,MATCH(E566&amp;F566,'Scheme master'!H:H,0),0)</f>
        <v>LLIQDF</v>
      </c>
      <c r="B566" s="75" t="str">
        <f>A566&amp;VLOOKUP(E566&amp;F566,'Scheme master'!H:M,6,0)</f>
        <v>LLIQDFDDD</v>
      </c>
      <c r="C566" s="83">
        <f t="shared" si="16"/>
        <v>9.075395E-2</v>
      </c>
      <c r="D566" s="83">
        <f t="shared" si="17"/>
        <v>9.075395E-2</v>
      </c>
      <c r="E566" s="53" t="s">
        <v>612</v>
      </c>
      <c r="F566" s="53" t="s">
        <v>605</v>
      </c>
      <c r="G566" s="53" t="s">
        <v>507</v>
      </c>
      <c r="H566" s="53" t="s">
        <v>1642</v>
      </c>
      <c r="I566" s="54">
        <v>44464</v>
      </c>
      <c r="J566" s="54">
        <v>44464</v>
      </c>
      <c r="K566" s="53">
        <v>9.075395E-2</v>
      </c>
      <c r="L566" s="53">
        <v>9.075395E-2</v>
      </c>
      <c r="M566" s="55">
        <v>38.097000000000001</v>
      </c>
      <c r="N566" s="55"/>
      <c r="O566" s="55">
        <v>5.2850000000000001</v>
      </c>
      <c r="P566" s="55">
        <v>43.703000000000003</v>
      </c>
      <c r="Q566" s="53">
        <v>3.47</v>
      </c>
      <c r="R566" s="53"/>
      <c r="S566" s="56">
        <v>5942.09</v>
      </c>
      <c r="T566" s="56">
        <v>49222.34</v>
      </c>
      <c r="U566" s="56">
        <v>55167.9</v>
      </c>
    </row>
    <row r="567" spans="1:21" x14ac:dyDescent="0.2">
      <c r="A567" s="75" t="str">
        <f>INDEX('Scheme master'!D:D,MATCH(E567&amp;F567,'Scheme master'!H:H,0),0)</f>
        <v>LLIQDF</v>
      </c>
      <c r="B567" s="75" t="str">
        <f>A567&amp;VLOOKUP(E567&amp;F567,'Scheme master'!H:M,6,0)</f>
        <v>LLIQDFRDD</v>
      </c>
      <c r="C567" s="83">
        <f t="shared" si="16"/>
        <v>8.7063500000000002E-2</v>
      </c>
      <c r="D567" s="83">
        <f t="shared" si="17"/>
        <v>8.7063500000000002E-2</v>
      </c>
      <c r="E567" s="53" t="s">
        <v>612</v>
      </c>
      <c r="F567" s="53" t="s">
        <v>606</v>
      </c>
      <c r="G567" s="53" t="s">
        <v>507</v>
      </c>
      <c r="H567" s="53" t="s">
        <v>1647</v>
      </c>
      <c r="I567" s="54">
        <v>44370</v>
      </c>
      <c r="J567" s="54">
        <v>44370</v>
      </c>
      <c r="K567" s="53">
        <v>8.7063500000000002E-2</v>
      </c>
      <c r="L567" s="53">
        <v>8.7063500000000002E-2</v>
      </c>
      <c r="M567" s="55">
        <v>4607.2250000000004</v>
      </c>
      <c r="N567" s="55">
        <v>0.17199999999999999</v>
      </c>
      <c r="O567" s="55">
        <v>5.61</v>
      </c>
      <c r="P567" s="55">
        <v>29.704000000000001</v>
      </c>
      <c r="Q567" s="53">
        <v>401.14</v>
      </c>
      <c r="R567" s="53">
        <v>0.01</v>
      </c>
      <c r="S567" s="56">
        <v>6296.36</v>
      </c>
      <c r="T567" s="56">
        <v>33002.050000000003</v>
      </c>
      <c r="U567" s="56">
        <v>39699.56</v>
      </c>
    </row>
    <row r="568" spans="1:21" x14ac:dyDescent="0.2">
      <c r="A568" s="75" t="str">
        <f>INDEX('Scheme master'!D:D,MATCH(E568&amp;F568,'Scheme master'!H:H,0),0)</f>
        <v>LLIQDF</v>
      </c>
      <c r="B568" s="75" t="str">
        <f>A568&amp;VLOOKUP(E568&amp;F568,'Scheme master'!H:M,6,0)</f>
        <v>LLIQDFRDD</v>
      </c>
      <c r="C568" s="83">
        <f t="shared" si="16"/>
        <v>8.8999999999999996E-2</v>
      </c>
      <c r="D568" s="83">
        <f t="shared" si="17"/>
        <v>8.8999999999999996E-2</v>
      </c>
      <c r="E568" s="53" t="s">
        <v>612</v>
      </c>
      <c r="F568" s="53" t="s">
        <v>606</v>
      </c>
      <c r="G568" s="53" t="s">
        <v>507</v>
      </c>
      <c r="H568" s="53" t="s">
        <v>1647</v>
      </c>
      <c r="I568" s="54">
        <v>44327</v>
      </c>
      <c r="J568" s="54">
        <v>44327</v>
      </c>
      <c r="K568" s="53">
        <v>8.8999999999999996E-2</v>
      </c>
      <c r="L568" s="53">
        <v>8.8999999999999996E-2</v>
      </c>
      <c r="M568" s="55">
        <v>4604.2700000000004</v>
      </c>
      <c r="N568" s="55">
        <v>0.17199999999999999</v>
      </c>
      <c r="O568" s="55">
        <v>5.8230000000000004</v>
      </c>
      <c r="P568" s="55">
        <v>23.768999999999998</v>
      </c>
      <c r="Q568" s="53">
        <v>409.78</v>
      </c>
      <c r="R568" s="53">
        <v>0.02</v>
      </c>
      <c r="S568" s="56">
        <v>6472.7</v>
      </c>
      <c r="T568" s="56">
        <v>26408.47</v>
      </c>
      <c r="U568" s="56">
        <v>33290.97</v>
      </c>
    </row>
    <row r="569" spans="1:21" x14ac:dyDescent="0.2">
      <c r="A569" s="75" t="str">
        <f>INDEX('Scheme master'!D:D,MATCH(E569&amp;F569,'Scheme master'!H:H,0),0)</f>
        <v>LLIQDF</v>
      </c>
      <c r="B569" s="75" t="str">
        <f>A569&amp;VLOOKUP(E569&amp;F569,'Scheme master'!H:M,6,0)</f>
        <v>LLIQDFRDD</v>
      </c>
      <c r="C569" s="83">
        <f t="shared" si="16"/>
        <v>8.2000000000000003E-2</v>
      </c>
      <c r="D569" s="83">
        <f t="shared" si="17"/>
        <v>8.2000000000000003E-2</v>
      </c>
      <c r="E569" s="53" t="s">
        <v>612</v>
      </c>
      <c r="F569" s="53" t="s">
        <v>606</v>
      </c>
      <c r="G569" s="53" t="s">
        <v>507</v>
      </c>
      <c r="H569" s="53" t="s">
        <v>1647</v>
      </c>
      <c r="I569" s="54">
        <v>44314</v>
      </c>
      <c r="J569" s="54">
        <v>44314</v>
      </c>
      <c r="K569" s="53">
        <v>8.2000000000000003E-2</v>
      </c>
      <c r="L569" s="53">
        <v>8.2000000000000003E-2</v>
      </c>
      <c r="M569" s="55">
        <v>4604.799</v>
      </c>
      <c r="N569" s="55">
        <v>0.17199999999999999</v>
      </c>
      <c r="O569" s="55">
        <v>5.3410000000000002</v>
      </c>
      <c r="P569" s="55">
        <v>16.350000000000001</v>
      </c>
      <c r="Q569" s="53">
        <v>377.61</v>
      </c>
      <c r="R569" s="53">
        <v>0.01</v>
      </c>
      <c r="S569" s="56">
        <v>5945.25</v>
      </c>
      <c r="T569" s="56">
        <v>18164.18</v>
      </c>
      <c r="U569" s="56">
        <v>24487.05</v>
      </c>
    </row>
    <row r="570" spans="1:21" x14ac:dyDescent="0.2">
      <c r="A570" s="75" t="str">
        <f>INDEX('Scheme master'!D:D,MATCH(E570&amp;F570,'Scheme master'!H:H,0),0)</f>
        <v>LLIQDF</v>
      </c>
      <c r="B570" s="75" t="str">
        <f>A570&amp;VLOOKUP(E570&amp;F570,'Scheme master'!H:M,6,0)</f>
        <v>LLIQDFDDD</v>
      </c>
      <c r="C570" s="83">
        <f t="shared" si="16"/>
        <v>9.2899999999999996E-2</v>
      </c>
      <c r="D570" s="83">
        <f t="shared" si="17"/>
        <v>9.2899999999999996E-2</v>
      </c>
      <c r="E570" s="53" t="s">
        <v>612</v>
      </c>
      <c r="F570" s="53" t="s">
        <v>605</v>
      </c>
      <c r="G570" s="53" t="s">
        <v>507</v>
      </c>
      <c r="H570" s="53" t="s">
        <v>1642</v>
      </c>
      <c r="I570" s="54">
        <v>44339</v>
      </c>
      <c r="J570" s="54">
        <v>44339</v>
      </c>
      <c r="K570" s="53">
        <v>9.2899999999999996E-2</v>
      </c>
      <c r="L570" s="53">
        <v>9.2899999999999996E-2</v>
      </c>
      <c r="M570" s="55">
        <v>32.798000000000002</v>
      </c>
      <c r="N570" s="55"/>
      <c r="O570" s="55">
        <v>6.5720000000000001</v>
      </c>
      <c r="P570" s="55">
        <v>36.182000000000002</v>
      </c>
      <c r="Q570" s="53">
        <v>3.06</v>
      </c>
      <c r="R570" s="53"/>
      <c r="S570" s="56">
        <v>7391.68</v>
      </c>
      <c r="T570" s="56">
        <v>40713.15</v>
      </c>
      <c r="U570" s="56">
        <v>48107.89</v>
      </c>
    </row>
    <row r="571" spans="1:21" x14ac:dyDescent="0.2">
      <c r="A571" s="75" t="str">
        <f>INDEX('Scheme master'!D:D,MATCH(E571&amp;F571,'Scheme master'!H:H,0),0)</f>
        <v>LDSAPF</v>
      </c>
      <c r="B571" s="75" t="str">
        <f>A571&amp;VLOOKUP(E571&amp;F571,'Scheme master'!H:M,6,0)</f>
        <v>LDSAPFRDD</v>
      </c>
      <c r="C571" s="83">
        <f t="shared" si="16"/>
        <v>1.15E-3</v>
      </c>
      <c r="D571" s="83">
        <f t="shared" si="17"/>
        <v>1.15E-3</v>
      </c>
      <c r="E571" s="53" t="s">
        <v>616</v>
      </c>
      <c r="F571" s="53" t="s">
        <v>25</v>
      </c>
      <c r="G571" s="53" t="s">
        <v>225</v>
      </c>
      <c r="H571" s="53" t="s">
        <v>1645</v>
      </c>
      <c r="I571" s="54">
        <v>44302</v>
      </c>
      <c r="J571" s="54">
        <v>44302</v>
      </c>
      <c r="K571" s="53">
        <v>1.15E-3</v>
      </c>
      <c r="L571" s="53">
        <v>1.15E-3</v>
      </c>
      <c r="M571" s="55"/>
      <c r="N571" s="55"/>
      <c r="O571" s="55">
        <v>2201.9879999999998</v>
      </c>
      <c r="P571" s="55">
        <v>203.249</v>
      </c>
      <c r="Q571" s="53"/>
      <c r="R571" s="53"/>
      <c r="S571" s="56">
        <v>25271.32</v>
      </c>
      <c r="T571" s="56">
        <v>2333.66</v>
      </c>
      <c r="U571" s="56">
        <v>27604.98</v>
      </c>
    </row>
    <row r="572" spans="1:21" x14ac:dyDescent="0.2">
      <c r="A572" s="75" t="str">
        <f>INDEX('Scheme master'!D:D,MATCH(E572&amp;F572,'Scheme master'!H:H,0),0)</f>
        <v>LLIQDF</v>
      </c>
      <c r="B572" s="75" t="str">
        <f>A572&amp;VLOOKUP(E572&amp;F572,'Scheme master'!H:M,6,0)</f>
        <v>LLIQDFRDD</v>
      </c>
      <c r="C572" s="83">
        <f t="shared" si="16"/>
        <v>9.5100000000000004E-2</v>
      </c>
      <c r="D572" s="83">
        <f t="shared" si="17"/>
        <v>9.5100000000000004E-2</v>
      </c>
      <c r="E572" s="53" t="s">
        <v>612</v>
      </c>
      <c r="F572" s="53" t="s">
        <v>606</v>
      </c>
      <c r="G572" s="53" t="s">
        <v>507</v>
      </c>
      <c r="H572" s="53" t="s">
        <v>1647</v>
      </c>
      <c r="I572" s="54">
        <v>44355</v>
      </c>
      <c r="J572" s="54">
        <v>44355</v>
      </c>
      <c r="K572" s="53">
        <v>9.5100000000000004E-2</v>
      </c>
      <c r="L572" s="53">
        <v>9.5100000000000004E-2</v>
      </c>
      <c r="M572" s="55">
        <v>4594.21</v>
      </c>
      <c r="N572" s="55">
        <v>0.17199999999999999</v>
      </c>
      <c r="O572" s="55">
        <v>6.234</v>
      </c>
      <c r="P572" s="55">
        <v>20.565999999999999</v>
      </c>
      <c r="Q572" s="53">
        <v>436.91</v>
      </c>
      <c r="R572" s="53">
        <v>0.02</v>
      </c>
      <c r="S572" s="56">
        <v>6932.79</v>
      </c>
      <c r="T572" s="56">
        <v>22792.23</v>
      </c>
      <c r="U572" s="56">
        <v>30161.95</v>
      </c>
    </row>
    <row r="573" spans="1:21" x14ac:dyDescent="0.2">
      <c r="A573" s="75" t="str">
        <f>INDEX('Scheme master'!D:D,MATCH(E573&amp;F573,'Scheme master'!H:H,0),0)</f>
        <v>LLIQDF</v>
      </c>
      <c r="B573" s="75" t="str">
        <f>A573&amp;VLOOKUP(E573&amp;F573,'Scheme master'!H:M,6,0)</f>
        <v>LLIQDFRDD</v>
      </c>
      <c r="C573" s="83">
        <f t="shared" si="16"/>
        <v>8.5762110000000003E-2</v>
      </c>
      <c r="D573" s="83">
        <f t="shared" si="17"/>
        <v>8.5762110000000003E-2</v>
      </c>
      <c r="E573" s="53" t="s">
        <v>612</v>
      </c>
      <c r="F573" s="53" t="s">
        <v>606</v>
      </c>
      <c r="G573" s="53" t="s">
        <v>507</v>
      </c>
      <c r="H573" s="53" t="s">
        <v>1647</v>
      </c>
      <c r="I573" s="54">
        <v>44466</v>
      </c>
      <c r="J573" s="54">
        <v>44466</v>
      </c>
      <c r="K573" s="53">
        <v>8.5762110000000003E-2</v>
      </c>
      <c r="L573" s="53">
        <v>8.5762110000000003E-2</v>
      </c>
      <c r="M573" s="55">
        <v>4584.6509999999998</v>
      </c>
      <c r="N573" s="55">
        <v>0.17199999999999999</v>
      </c>
      <c r="O573" s="55">
        <v>5.4909999999999997</v>
      </c>
      <c r="P573" s="55">
        <v>16.753</v>
      </c>
      <c r="Q573" s="53">
        <v>393.21</v>
      </c>
      <c r="R573" s="53">
        <v>0.01</v>
      </c>
      <c r="S573" s="56">
        <v>6095.43</v>
      </c>
      <c r="T573" s="56">
        <v>18612.099999999999</v>
      </c>
      <c r="U573" s="56">
        <v>25100.75</v>
      </c>
    </row>
    <row r="574" spans="1:21" x14ac:dyDescent="0.2">
      <c r="A574" s="75" t="str">
        <f>INDEX('Scheme master'!D:D,MATCH(E574&amp;F574,'Scheme master'!H:H,0),0)</f>
        <v>LLIQDF</v>
      </c>
      <c r="B574" s="75" t="str">
        <f>A574&amp;VLOOKUP(E574&amp;F574,'Scheme master'!H:M,6,0)</f>
        <v>LLIQDFDDD</v>
      </c>
      <c r="C574" s="83">
        <f t="shared" si="16"/>
        <v>9.0999999999999998E-2</v>
      </c>
      <c r="D574" s="83">
        <f t="shared" si="17"/>
        <v>9.0999999999999998E-2</v>
      </c>
      <c r="E574" s="53" t="s">
        <v>612</v>
      </c>
      <c r="F574" s="53" t="s">
        <v>605</v>
      </c>
      <c r="G574" s="53" t="s">
        <v>507</v>
      </c>
      <c r="H574" s="53" t="s">
        <v>1642</v>
      </c>
      <c r="I574" s="54">
        <v>44298</v>
      </c>
      <c r="J574" s="54">
        <v>44298</v>
      </c>
      <c r="K574" s="53">
        <v>9.0999999999999998E-2</v>
      </c>
      <c r="L574" s="53">
        <v>9.0999999999999998E-2</v>
      </c>
      <c r="M574" s="55">
        <v>30.963000000000001</v>
      </c>
      <c r="N574" s="55"/>
      <c r="O574" s="55">
        <v>6.4589999999999996</v>
      </c>
      <c r="P574" s="55">
        <v>33.100999999999999</v>
      </c>
      <c r="Q574" s="53">
        <v>2.83</v>
      </c>
      <c r="R574" s="53"/>
      <c r="S574" s="56">
        <v>7246.53</v>
      </c>
      <c r="T574" s="56">
        <v>37176.57</v>
      </c>
      <c r="U574" s="56">
        <v>44425.93</v>
      </c>
    </row>
    <row r="575" spans="1:21" x14ac:dyDescent="0.2">
      <c r="A575" s="75" t="str">
        <f>INDEX('Scheme master'!D:D,MATCH(E575&amp;F575,'Scheme master'!H:H,0),0)</f>
        <v>LDSAPF</v>
      </c>
      <c r="B575" s="75" t="str">
        <f>A575&amp;VLOOKUP(E575&amp;F575,'Scheme master'!H:M,6,0)</f>
        <v>LDSAPFDDD</v>
      </c>
      <c r="C575" s="83">
        <f t="shared" si="16"/>
        <v>7.6999999999999996E-4</v>
      </c>
      <c r="D575" s="83">
        <f t="shared" si="17"/>
        <v>7.6999999999999996E-4</v>
      </c>
      <c r="E575" s="53" t="s">
        <v>616</v>
      </c>
      <c r="F575" s="53" t="s">
        <v>605</v>
      </c>
      <c r="G575" s="53" t="s">
        <v>225</v>
      </c>
      <c r="H575" s="53" t="s">
        <v>1643</v>
      </c>
      <c r="I575" s="54">
        <v>44321</v>
      </c>
      <c r="J575" s="54">
        <v>44321</v>
      </c>
      <c r="K575" s="53">
        <v>7.6999999999999996E-4</v>
      </c>
      <c r="L575" s="53">
        <v>7.6999999999999996E-4</v>
      </c>
      <c r="M575" s="55"/>
      <c r="N575" s="55"/>
      <c r="O575" s="55">
        <v>284.24400000000003</v>
      </c>
      <c r="P575" s="55">
        <v>47.247999999999998</v>
      </c>
      <c r="Q575" s="53"/>
      <c r="R575" s="53"/>
      <c r="S575" s="56">
        <v>3156.77</v>
      </c>
      <c r="T575" s="56">
        <v>525.47</v>
      </c>
      <c r="U575" s="56">
        <v>3682.24</v>
      </c>
    </row>
    <row r="576" spans="1:21" x14ac:dyDescent="0.2">
      <c r="A576" s="75" t="str">
        <f>INDEX('Scheme master'!D:D,MATCH(E576&amp;F576,'Scheme master'!H:H,0),0)</f>
        <v>LDONTF</v>
      </c>
      <c r="B576" s="75" t="str">
        <f>A576&amp;VLOOKUP(E576&amp;F576,'Scheme master'!H:M,6,0)</f>
        <v>LDONTFDDW</v>
      </c>
      <c r="C576" s="83">
        <f t="shared" si="16"/>
        <v>0.57976262000000001</v>
      </c>
      <c r="D576" s="83">
        <f t="shared" si="17"/>
        <v>0.57976262000000001</v>
      </c>
      <c r="E576" s="53" t="s">
        <v>1015</v>
      </c>
      <c r="F576" s="53" t="s">
        <v>609</v>
      </c>
      <c r="G576" s="53" t="s">
        <v>996</v>
      </c>
      <c r="H576" s="53" t="s">
        <v>1646</v>
      </c>
      <c r="I576" s="54">
        <v>44425</v>
      </c>
      <c r="J576" s="54">
        <v>44425</v>
      </c>
      <c r="K576" s="53">
        <v>0.57976262000000001</v>
      </c>
      <c r="L576" s="53">
        <v>0.57976262000000001</v>
      </c>
      <c r="M576" s="55"/>
      <c r="N576" s="55"/>
      <c r="O576" s="55">
        <v>5.8999999999999997E-2</v>
      </c>
      <c r="P576" s="55"/>
      <c r="Q576" s="53"/>
      <c r="R576" s="53"/>
      <c r="S576" s="56">
        <v>58.71</v>
      </c>
      <c r="T576" s="56"/>
      <c r="U576" s="56">
        <v>58.71</v>
      </c>
    </row>
    <row r="577" spans="1:21" x14ac:dyDescent="0.2">
      <c r="A577" s="75" t="str">
        <f>INDEX('Scheme master'!D:D,MATCH(E577&amp;F577,'Scheme master'!H:H,0),0)</f>
        <v>LDSAPF</v>
      </c>
      <c r="B577" s="75" t="str">
        <f>A577&amp;VLOOKUP(E577&amp;F577,'Scheme master'!H:M,6,0)</f>
        <v>LDSAPFRDD</v>
      </c>
      <c r="C577" s="83">
        <f t="shared" si="16"/>
        <v>2.36213E-3</v>
      </c>
      <c r="D577" s="83">
        <f t="shared" si="17"/>
        <v>2.36213E-3</v>
      </c>
      <c r="E577" s="53" t="s">
        <v>616</v>
      </c>
      <c r="F577" s="53" t="s">
        <v>25</v>
      </c>
      <c r="G577" s="53" t="s">
        <v>225</v>
      </c>
      <c r="H577" s="53" t="s">
        <v>1645</v>
      </c>
      <c r="I577" s="54">
        <v>44399</v>
      </c>
      <c r="J577" s="54">
        <v>44399</v>
      </c>
      <c r="K577" s="53">
        <v>2.36213E-3</v>
      </c>
      <c r="L577" s="53">
        <v>2.36213E-3</v>
      </c>
      <c r="M577" s="55"/>
      <c r="N577" s="55"/>
      <c r="O577" s="55">
        <v>4498.71</v>
      </c>
      <c r="P577" s="55">
        <v>418.23599999999999</v>
      </c>
      <c r="Q577" s="53"/>
      <c r="R577" s="53"/>
      <c r="S577" s="56">
        <v>52205.65</v>
      </c>
      <c r="T577" s="56">
        <v>4840.3900000000003</v>
      </c>
      <c r="U577" s="56">
        <v>57046.04</v>
      </c>
    </row>
    <row r="578" spans="1:21" x14ac:dyDescent="0.2">
      <c r="A578" s="75" t="str">
        <f>INDEX('Scheme master'!D:D,MATCH(E578&amp;F578,'Scheme master'!H:H,0),0)</f>
        <v>LLIQDF</v>
      </c>
      <c r="B578" s="75" t="str">
        <f>A578&amp;VLOOKUP(E578&amp;F578,'Scheme master'!H:M,6,0)</f>
        <v>LLIQDFRDD</v>
      </c>
      <c r="C578" s="83">
        <f t="shared" si="16"/>
        <v>7.6931410000000006E-2</v>
      </c>
      <c r="D578" s="83">
        <f t="shared" si="17"/>
        <v>7.6931410000000006E-2</v>
      </c>
      <c r="E578" s="53" t="s">
        <v>612</v>
      </c>
      <c r="F578" s="53" t="s">
        <v>606</v>
      </c>
      <c r="G578" s="53" t="s">
        <v>507</v>
      </c>
      <c r="H578" s="53" t="s">
        <v>1647</v>
      </c>
      <c r="I578" s="54">
        <v>44411</v>
      </c>
      <c r="J578" s="54">
        <v>44411</v>
      </c>
      <c r="K578" s="53">
        <v>7.6931410000000006E-2</v>
      </c>
      <c r="L578" s="53">
        <v>7.6931410000000006E-2</v>
      </c>
      <c r="M578" s="55">
        <v>4604.384</v>
      </c>
      <c r="N578" s="55">
        <v>0.17199999999999999</v>
      </c>
      <c r="O578" s="55">
        <v>4.8170000000000002</v>
      </c>
      <c r="P578" s="55">
        <v>29.11</v>
      </c>
      <c r="Q578" s="53">
        <v>354.24</v>
      </c>
      <c r="R578" s="53">
        <v>0.01</v>
      </c>
      <c r="S578" s="56">
        <v>5363.36</v>
      </c>
      <c r="T578" s="56">
        <v>32343.31</v>
      </c>
      <c r="U578" s="56">
        <v>38060.92</v>
      </c>
    </row>
    <row r="579" spans="1:21" x14ac:dyDescent="0.2">
      <c r="A579" s="75" t="str">
        <f>INDEX('Scheme master'!D:D,MATCH(E579&amp;F579,'Scheme master'!H:H,0),0)</f>
        <v>LDUSTF</v>
      </c>
      <c r="B579" s="75" t="str">
        <f>A579&amp;VLOOKUP(E579&amp;F579,'Scheme master'!H:M,6,0)</f>
        <v>LDUSTFRDD</v>
      </c>
      <c r="C579" s="83">
        <f t="shared" si="16"/>
        <v>1</v>
      </c>
      <c r="D579" s="83">
        <f t="shared" si="17"/>
        <v>1</v>
      </c>
      <c r="E579" s="53" t="s">
        <v>1016</v>
      </c>
      <c r="F579" s="53" t="s">
        <v>25</v>
      </c>
      <c r="G579" s="53" t="s">
        <v>997</v>
      </c>
      <c r="H579" s="53" t="s">
        <v>1645</v>
      </c>
      <c r="I579" s="54">
        <v>44326</v>
      </c>
      <c r="J579" s="54">
        <v>44326</v>
      </c>
      <c r="K579" s="53">
        <v>1</v>
      </c>
      <c r="L579" s="53">
        <v>1</v>
      </c>
      <c r="M579" s="55"/>
      <c r="N579" s="55"/>
      <c r="O579" s="55">
        <v>0.02</v>
      </c>
      <c r="P579" s="55"/>
      <c r="Q579" s="53"/>
      <c r="R579" s="53"/>
      <c r="S579" s="56">
        <v>20.95</v>
      </c>
      <c r="T579" s="56"/>
      <c r="U579" s="56">
        <v>20.95</v>
      </c>
    </row>
    <row r="580" spans="1:21" x14ac:dyDescent="0.2">
      <c r="A580" s="75" t="str">
        <f>INDEX('Scheme master'!D:D,MATCH(E580&amp;F580,'Scheme master'!H:H,0),0)</f>
        <v>LLIQDF</v>
      </c>
      <c r="B580" s="75" t="str">
        <f>A580&amp;VLOOKUP(E580&amp;F580,'Scheme master'!H:M,6,0)</f>
        <v>LLIQDFDDD</v>
      </c>
      <c r="C580" s="83">
        <f t="shared" si="16"/>
        <v>9.4343910000000003E-2</v>
      </c>
      <c r="D580" s="83">
        <f t="shared" si="17"/>
        <v>9.4343910000000003E-2</v>
      </c>
      <c r="E580" s="53" t="s">
        <v>612</v>
      </c>
      <c r="F580" s="53" t="s">
        <v>605</v>
      </c>
      <c r="G580" s="53" t="s">
        <v>507</v>
      </c>
      <c r="H580" s="53" t="s">
        <v>1642</v>
      </c>
      <c r="I580" s="54">
        <v>44436</v>
      </c>
      <c r="J580" s="54">
        <v>44436</v>
      </c>
      <c r="K580" s="53">
        <v>9.4343910000000003E-2</v>
      </c>
      <c r="L580" s="53">
        <v>9.4343910000000003E-2</v>
      </c>
      <c r="M580" s="55">
        <v>21.617000000000001</v>
      </c>
      <c r="N580" s="55"/>
      <c r="O580" s="55">
        <v>5.5430000000000001</v>
      </c>
      <c r="P580" s="55">
        <v>37.652000000000001</v>
      </c>
      <c r="Q580" s="53">
        <v>2.04</v>
      </c>
      <c r="R580" s="53"/>
      <c r="S580" s="56">
        <v>6229.09</v>
      </c>
      <c r="T580" s="56">
        <v>42392.68</v>
      </c>
      <c r="U580" s="56">
        <v>48623.81</v>
      </c>
    </row>
    <row r="581" spans="1:21" x14ac:dyDescent="0.2">
      <c r="A581" s="75" t="str">
        <f>INDEX('Scheme master'!D:D,MATCH(E581&amp;F581,'Scheme master'!H:H,0),0)</f>
        <v>LDUSTF</v>
      </c>
      <c r="B581" s="75" t="str">
        <f>A581&amp;VLOOKUP(E581&amp;F581,'Scheme master'!H:M,6,0)</f>
        <v>LDUSTFRDW</v>
      </c>
      <c r="C581" s="83">
        <f t="shared" si="16"/>
        <v>2</v>
      </c>
      <c r="D581" s="83">
        <f t="shared" si="17"/>
        <v>2</v>
      </c>
      <c r="E581" s="53" t="s">
        <v>1016</v>
      </c>
      <c r="F581" s="53" t="s">
        <v>40</v>
      </c>
      <c r="G581" s="53" t="s">
        <v>997</v>
      </c>
      <c r="H581" s="53" t="s">
        <v>1644</v>
      </c>
      <c r="I581" s="54">
        <v>44334</v>
      </c>
      <c r="J581" s="54">
        <v>44334</v>
      </c>
      <c r="K581" s="53">
        <v>2</v>
      </c>
      <c r="L581" s="53">
        <v>2</v>
      </c>
      <c r="M581" s="55"/>
      <c r="N581" s="55"/>
      <c r="O581" s="55">
        <v>4.1000000000000002E-2</v>
      </c>
      <c r="P581" s="55"/>
      <c r="Q581" s="53"/>
      <c r="R581" s="53"/>
      <c r="S581" s="56">
        <v>40.64</v>
      </c>
      <c r="T581" s="56"/>
      <c r="U581" s="56">
        <v>40.64</v>
      </c>
    </row>
    <row r="582" spans="1:21" x14ac:dyDescent="0.2">
      <c r="A582" s="75" t="str">
        <f>INDEX('Scheme master'!D:D,MATCH(E582&amp;F582,'Scheme master'!H:H,0),0)</f>
        <v>LLIQDF</v>
      </c>
      <c r="B582" s="75" t="str">
        <f>A582&amp;VLOOKUP(E582&amp;F582,'Scheme master'!H:M,6,0)</f>
        <v>LLIQDFRDD</v>
      </c>
      <c r="C582" s="83">
        <f t="shared" si="16"/>
        <v>9.7200560000000005E-2</v>
      </c>
      <c r="D582" s="83">
        <f t="shared" si="17"/>
        <v>9.7200560000000005E-2</v>
      </c>
      <c r="E582" s="53" t="s">
        <v>612</v>
      </c>
      <c r="F582" s="53" t="s">
        <v>606</v>
      </c>
      <c r="G582" s="53" t="s">
        <v>507</v>
      </c>
      <c r="H582" s="53" t="s">
        <v>1647</v>
      </c>
      <c r="I582" s="54">
        <v>44425</v>
      </c>
      <c r="J582" s="54">
        <v>44425</v>
      </c>
      <c r="K582" s="53">
        <v>9.7200560000000005E-2</v>
      </c>
      <c r="L582" s="53">
        <v>9.7200560000000005E-2</v>
      </c>
      <c r="M582" s="55">
        <v>4593.0860000000002</v>
      </c>
      <c r="N582" s="55">
        <v>0.17199999999999999</v>
      </c>
      <c r="O582" s="55">
        <v>6.0970000000000004</v>
      </c>
      <c r="P582" s="55">
        <v>37.683999999999997</v>
      </c>
      <c r="Q582" s="53">
        <v>446.44</v>
      </c>
      <c r="R582" s="53">
        <v>0.02</v>
      </c>
      <c r="S582" s="56">
        <v>6787.11</v>
      </c>
      <c r="T582" s="56">
        <v>41868.370000000003</v>
      </c>
      <c r="U582" s="56">
        <v>49101.94</v>
      </c>
    </row>
    <row r="583" spans="1:21" x14ac:dyDescent="0.2">
      <c r="A583" s="75" t="str">
        <f>INDEX('Scheme master'!D:D,MATCH(E583&amp;F583,'Scheme master'!H:H,0),0)</f>
        <v>LLIQDF</v>
      </c>
      <c r="B583" s="75" t="str">
        <f>A583&amp;VLOOKUP(E583&amp;F583,'Scheme master'!H:M,6,0)</f>
        <v>LLIQDFDDD</v>
      </c>
      <c r="C583" s="83">
        <f t="shared" ref="C583:C646" si="18">K583</f>
        <v>8.8860419999999996E-2</v>
      </c>
      <c r="D583" s="83">
        <f t="shared" ref="D583:D646" si="19">L583</f>
        <v>8.8860419999999996E-2</v>
      </c>
      <c r="E583" s="53" t="s">
        <v>612</v>
      </c>
      <c r="F583" s="53" t="s">
        <v>605</v>
      </c>
      <c r="G583" s="53" t="s">
        <v>507</v>
      </c>
      <c r="H583" s="53" t="s">
        <v>1642</v>
      </c>
      <c r="I583" s="54">
        <v>44450</v>
      </c>
      <c r="J583" s="54">
        <v>44450</v>
      </c>
      <c r="K583" s="53">
        <v>8.8860419999999996E-2</v>
      </c>
      <c r="L583" s="53">
        <v>8.8860419999999996E-2</v>
      </c>
      <c r="M583" s="55">
        <v>38.106000000000002</v>
      </c>
      <c r="N583" s="55"/>
      <c r="O583" s="55">
        <v>5.1760000000000002</v>
      </c>
      <c r="P583" s="55">
        <v>36.716999999999999</v>
      </c>
      <c r="Q583" s="53">
        <v>3.4</v>
      </c>
      <c r="R583" s="53"/>
      <c r="S583" s="56">
        <v>5828.12</v>
      </c>
      <c r="T583" s="56">
        <v>41351.879999999997</v>
      </c>
      <c r="U583" s="56">
        <v>47183.4</v>
      </c>
    </row>
    <row r="584" spans="1:21" x14ac:dyDescent="0.2">
      <c r="A584" s="75" t="str">
        <f>INDEX('Scheme master'!D:D,MATCH(E584&amp;F584,'Scheme master'!H:H,0),0)</f>
        <v>LDSAPF</v>
      </c>
      <c r="B584" s="75" t="str">
        <f>A584&amp;VLOOKUP(E584&amp;F584,'Scheme master'!H:M,6,0)</f>
        <v>LDSAPFRDD</v>
      </c>
      <c r="C584" s="83">
        <f t="shared" si="18"/>
        <v>1.25669E-3</v>
      </c>
      <c r="D584" s="83">
        <f t="shared" si="19"/>
        <v>1.25669E-3</v>
      </c>
      <c r="E584" s="53" t="s">
        <v>616</v>
      </c>
      <c r="F584" s="53" t="s">
        <v>25</v>
      </c>
      <c r="G584" s="53" t="s">
        <v>225</v>
      </c>
      <c r="H584" s="53" t="s">
        <v>1645</v>
      </c>
      <c r="I584" s="54">
        <v>44413</v>
      </c>
      <c r="J584" s="54">
        <v>44413</v>
      </c>
      <c r="K584" s="53">
        <v>1.25669E-3</v>
      </c>
      <c r="L584" s="53">
        <v>1.25669E-3</v>
      </c>
      <c r="M584" s="55"/>
      <c r="N584" s="55"/>
      <c r="O584" s="55">
        <v>2387.123</v>
      </c>
      <c r="P584" s="55">
        <v>222.84299999999999</v>
      </c>
      <c r="Q584" s="53"/>
      <c r="R584" s="53"/>
      <c r="S584" s="56">
        <v>27701.16</v>
      </c>
      <c r="T584" s="56">
        <v>2578.88</v>
      </c>
      <c r="U584" s="56">
        <v>30280.04</v>
      </c>
    </row>
    <row r="585" spans="1:21" x14ac:dyDescent="0.2">
      <c r="A585" s="75" t="str">
        <f>INDEX('Scheme master'!D:D,MATCH(E585&amp;F585,'Scheme master'!H:H,0),0)</f>
        <v>LLIQDF</v>
      </c>
      <c r="B585" s="75" t="str">
        <f>A585&amp;VLOOKUP(E585&amp;F585,'Scheme master'!H:M,6,0)</f>
        <v>LLIQDFDDD</v>
      </c>
      <c r="C585" s="83">
        <f t="shared" si="18"/>
        <v>9.3865320000000002E-2</v>
      </c>
      <c r="D585" s="83">
        <f t="shared" si="19"/>
        <v>9.3865320000000002E-2</v>
      </c>
      <c r="E585" s="53" t="s">
        <v>612</v>
      </c>
      <c r="F585" s="53" t="s">
        <v>605</v>
      </c>
      <c r="G585" s="53" t="s">
        <v>507</v>
      </c>
      <c r="H585" s="53" t="s">
        <v>1642</v>
      </c>
      <c r="I585" s="54">
        <v>44409</v>
      </c>
      <c r="J585" s="54">
        <v>44409</v>
      </c>
      <c r="K585" s="53">
        <v>9.3865320000000002E-2</v>
      </c>
      <c r="L585" s="53">
        <v>9.3865320000000002E-2</v>
      </c>
      <c r="M585" s="55">
        <v>20.628</v>
      </c>
      <c r="N585" s="55"/>
      <c r="O585" s="55">
        <v>5.4740000000000002</v>
      </c>
      <c r="P585" s="55">
        <v>38.536999999999999</v>
      </c>
      <c r="Q585" s="53">
        <v>1.94</v>
      </c>
      <c r="R585" s="53"/>
      <c r="S585" s="56">
        <v>6154.67</v>
      </c>
      <c r="T585" s="56">
        <v>43385.34</v>
      </c>
      <c r="U585" s="56">
        <v>49541.95</v>
      </c>
    </row>
    <row r="586" spans="1:21" x14ac:dyDescent="0.2">
      <c r="A586" s="75" t="str">
        <f>INDEX('Scheme master'!D:D,MATCH(E586&amp;F586,'Scheme master'!H:H,0),0)</f>
        <v>LDSAPF</v>
      </c>
      <c r="B586" s="75" t="str">
        <f>A586&amp;VLOOKUP(E586&amp;F586,'Scheme master'!H:M,6,0)</f>
        <v>LDSAPFDDD</v>
      </c>
      <c r="C586" s="83">
        <f t="shared" si="18"/>
        <v>7.0943999999999998E-4</v>
      </c>
      <c r="D586" s="83">
        <f t="shared" si="19"/>
        <v>7.0943999999999998E-4</v>
      </c>
      <c r="E586" s="53" t="s">
        <v>616</v>
      </c>
      <c r="F586" s="53" t="s">
        <v>605</v>
      </c>
      <c r="G586" s="53" t="s">
        <v>225</v>
      </c>
      <c r="H586" s="53" t="s">
        <v>1643</v>
      </c>
      <c r="I586" s="54">
        <v>44432</v>
      </c>
      <c r="J586" s="54">
        <v>44432</v>
      </c>
      <c r="K586" s="53">
        <v>7.0943999999999998E-4</v>
      </c>
      <c r="L586" s="53">
        <v>7.0943999999999998E-4</v>
      </c>
      <c r="M586" s="55"/>
      <c r="N586" s="55"/>
      <c r="O586" s="55">
        <v>98.962999999999994</v>
      </c>
      <c r="P586" s="55">
        <v>31.260999999999999</v>
      </c>
      <c r="Q586" s="53"/>
      <c r="R586" s="53"/>
      <c r="S586" s="56">
        <v>1091.78</v>
      </c>
      <c r="T586" s="56">
        <v>347.52</v>
      </c>
      <c r="U586" s="56">
        <v>1439.3</v>
      </c>
    </row>
    <row r="587" spans="1:21" x14ac:dyDescent="0.2">
      <c r="A587" s="75" t="str">
        <f>INDEX('Scheme master'!D:D,MATCH(E587&amp;F587,'Scheme master'!H:H,0),0)</f>
        <v>LDSAPF</v>
      </c>
      <c r="B587" s="75" t="str">
        <f>A587&amp;VLOOKUP(E587&amp;F587,'Scheme master'!H:M,6,0)</f>
        <v>LDSAPFRDD</v>
      </c>
      <c r="C587" s="83">
        <f t="shared" si="18"/>
        <v>8.6664999999999995E-4</v>
      </c>
      <c r="D587" s="83">
        <f t="shared" si="19"/>
        <v>8.6664999999999995E-4</v>
      </c>
      <c r="E587" s="53" t="s">
        <v>616</v>
      </c>
      <c r="F587" s="53" t="s">
        <v>25</v>
      </c>
      <c r="G587" s="53" t="s">
        <v>225</v>
      </c>
      <c r="H587" s="53" t="s">
        <v>1645</v>
      </c>
      <c r="I587" s="54">
        <v>44372</v>
      </c>
      <c r="J587" s="54">
        <v>44372</v>
      </c>
      <c r="K587" s="53">
        <v>8.6664999999999995E-4</v>
      </c>
      <c r="L587" s="53">
        <v>8.6664999999999995E-4</v>
      </c>
      <c r="M587" s="55"/>
      <c r="N587" s="55"/>
      <c r="O587" s="55">
        <v>1650.576</v>
      </c>
      <c r="P587" s="55">
        <v>153.083</v>
      </c>
      <c r="Q587" s="53"/>
      <c r="R587" s="53"/>
      <c r="S587" s="56">
        <v>19135.400000000001</v>
      </c>
      <c r="T587" s="56">
        <v>1771.3</v>
      </c>
      <c r="U587" s="56">
        <v>20906.7</v>
      </c>
    </row>
    <row r="588" spans="1:21" x14ac:dyDescent="0.2">
      <c r="A588" s="75" t="str">
        <f>INDEX('Scheme master'!D:D,MATCH(E588&amp;F588,'Scheme master'!H:H,0),0)</f>
        <v>LDSAPF</v>
      </c>
      <c r="B588" s="75" t="str">
        <f>A588&amp;VLOOKUP(E588&amp;F588,'Scheme master'!H:M,6,0)</f>
        <v>LDSAPFDDD</v>
      </c>
      <c r="C588" s="83">
        <f t="shared" si="18"/>
        <v>1.1542E-3</v>
      </c>
      <c r="D588" s="83">
        <f t="shared" si="19"/>
        <v>1.1542E-3</v>
      </c>
      <c r="E588" s="53" t="s">
        <v>616</v>
      </c>
      <c r="F588" s="53" t="s">
        <v>605</v>
      </c>
      <c r="G588" s="53" t="s">
        <v>225</v>
      </c>
      <c r="H588" s="53" t="s">
        <v>1643</v>
      </c>
      <c r="I588" s="54">
        <v>44405</v>
      </c>
      <c r="J588" s="54">
        <v>44405</v>
      </c>
      <c r="K588" s="53">
        <v>1.1542E-3</v>
      </c>
      <c r="L588" s="53">
        <v>1.1542E-3</v>
      </c>
      <c r="M588" s="55"/>
      <c r="N588" s="55"/>
      <c r="O588" s="55">
        <v>159.36799999999999</v>
      </c>
      <c r="P588" s="55">
        <v>52.768999999999998</v>
      </c>
      <c r="Q588" s="53"/>
      <c r="R588" s="53"/>
      <c r="S588" s="56">
        <v>1762.33</v>
      </c>
      <c r="T588" s="56">
        <v>586.66</v>
      </c>
      <c r="U588" s="56">
        <v>2348.9899999999998</v>
      </c>
    </row>
    <row r="589" spans="1:21" x14ac:dyDescent="0.2">
      <c r="A589" s="75" t="str">
        <f>INDEX('Scheme master'!D:D,MATCH(E589&amp;F589,'Scheme master'!H:H,0),0)</f>
        <v>LLIQDF</v>
      </c>
      <c r="B589" s="75" t="str">
        <f>A589&amp;VLOOKUP(E589&amp;F589,'Scheme master'!H:M,6,0)</f>
        <v>LLIQDFRDD</v>
      </c>
      <c r="C589" s="83">
        <f t="shared" si="18"/>
        <v>8.0117400000000005E-2</v>
      </c>
      <c r="D589" s="83">
        <f t="shared" si="19"/>
        <v>8.0117400000000005E-2</v>
      </c>
      <c r="E589" s="53" t="s">
        <v>612</v>
      </c>
      <c r="F589" s="53" t="s">
        <v>606</v>
      </c>
      <c r="G589" s="53" t="s">
        <v>507</v>
      </c>
      <c r="H589" s="53" t="s">
        <v>1647</v>
      </c>
      <c r="I589" s="54">
        <v>44382</v>
      </c>
      <c r="J589" s="54">
        <v>44382</v>
      </c>
      <c r="K589" s="53">
        <v>8.0117400000000005E-2</v>
      </c>
      <c r="L589" s="53">
        <v>8.0117400000000005E-2</v>
      </c>
      <c r="M589" s="55">
        <v>4603.24</v>
      </c>
      <c r="N589" s="55">
        <v>0.17199999999999999</v>
      </c>
      <c r="O589" s="55">
        <v>5.1619999999999999</v>
      </c>
      <c r="P589" s="55">
        <v>30.966000000000001</v>
      </c>
      <c r="Q589" s="53">
        <v>368.8</v>
      </c>
      <c r="R589" s="53">
        <v>0.01</v>
      </c>
      <c r="S589" s="56">
        <v>5749.37</v>
      </c>
      <c r="T589" s="56">
        <v>34404.06</v>
      </c>
      <c r="U589" s="56">
        <v>40522.239999999998</v>
      </c>
    </row>
    <row r="590" spans="1:21" x14ac:dyDescent="0.2">
      <c r="A590" s="75" t="str">
        <f>INDEX('Scheme master'!D:D,MATCH(E590&amp;F590,'Scheme master'!H:H,0),0)</f>
        <v>LLIQDF</v>
      </c>
      <c r="B590" s="75" t="str">
        <f>A590&amp;VLOOKUP(E590&amp;F590,'Scheme master'!H:M,6,0)</f>
        <v>LLIQDFRDD</v>
      </c>
      <c r="C590" s="83">
        <f t="shared" si="18"/>
        <v>8.7167969999999997E-2</v>
      </c>
      <c r="D590" s="83">
        <f t="shared" si="19"/>
        <v>8.7167969999999997E-2</v>
      </c>
      <c r="E590" s="53" t="s">
        <v>612</v>
      </c>
      <c r="F590" s="53" t="s">
        <v>606</v>
      </c>
      <c r="G590" s="53" t="s">
        <v>507</v>
      </c>
      <c r="H590" s="53" t="s">
        <v>1647</v>
      </c>
      <c r="I590" s="54">
        <v>44381</v>
      </c>
      <c r="J590" s="54">
        <v>44381</v>
      </c>
      <c r="K590" s="53">
        <v>8.7167969999999997E-2</v>
      </c>
      <c r="L590" s="53">
        <v>8.7167969999999997E-2</v>
      </c>
      <c r="M590" s="55">
        <v>4603.24</v>
      </c>
      <c r="N590" s="55">
        <v>0.17199999999999999</v>
      </c>
      <c r="O590" s="55">
        <v>5.6189999999999998</v>
      </c>
      <c r="P590" s="55">
        <v>29.766999999999999</v>
      </c>
      <c r="Q590" s="53">
        <v>401.28</v>
      </c>
      <c r="R590" s="53">
        <v>0.01</v>
      </c>
      <c r="S590" s="56">
        <v>6254.48</v>
      </c>
      <c r="T590" s="56">
        <v>33071.81</v>
      </c>
      <c r="U590" s="56">
        <v>39727.58</v>
      </c>
    </row>
    <row r="591" spans="1:21" x14ac:dyDescent="0.2">
      <c r="A591" s="75" t="str">
        <f>INDEX('Scheme master'!D:D,MATCH(E591&amp;F591,'Scheme master'!H:H,0),0)</f>
        <v>LDSAPF</v>
      </c>
      <c r="B591" s="75" t="str">
        <f>A591&amp;VLOOKUP(E591&amp;F591,'Scheme master'!H:M,6,0)</f>
        <v>LDSAPFDDD</v>
      </c>
      <c r="C591" s="83">
        <f t="shared" si="18"/>
        <v>2.8999999999999998E-3</v>
      </c>
      <c r="D591" s="83">
        <f t="shared" si="19"/>
        <v>2.8999999999999998E-3</v>
      </c>
      <c r="E591" s="53" t="s">
        <v>616</v>
      </c>
      <c r="F591" s="53" t="s">
        <v>605</v>
      </c>
      <c r="G591" s="53" t="s">
        <v>225</v>
      </c>
      <c r="H591" s="53" t="s">
        <v>1643</v>
      </c>
      <c r="I591" s="54">
        <v>44333</v>
      </c>
      <c r="J591" s="54">
        <v>44333</v>
      </c>
      <c r="K591" s="53">
        <v>2.8999999999999998E-3</v>
      </c>
      <c r="L591" s="53">
        <v>2.8999999999999998E-3</v>
      </c>
      <c r="M591" s="55">
        <v>113725.101</v>
      </c>
      <c r="N591" s="55"/>
      <c r="O591" s="55">
        <v>1044.1420000000001</v>
      </c>
      <c r="P591" s="55">
        <v>178.09200000000001</v>
      </c>
      <c r="Q591" s="53">
        <v>329.8</v>
      </c>
      <c r="R591" s="53"/>
      <c r="S591" s="56">
        <v>11594.87</v>
      </c>
      <c r="T591" s="56">
        <v>1980.63</v>
      </c>
      <c r="U591" s="56">
        <v>13905.3</v>
      </c>
    </row>
    <row r="592" spans="1:21" x14ac:dyDescent="0.2">
      <c r="A592" s="75" t="str">
        <f>INDEX('Scheme master'!D:D,MATCH(E592&amp;F592,'Scheme master'!H:H,0),0)</f>
        <v>LDSAPF</v>
      </c>
      <c r="B592" s="75" t="str">
        <f>A592&amp;VLOOKUP(E592&amp;F592,'Scheme master'!H:M,6,0)</f>
        <v>LDSAPFRDD</v>
      </c>
      <c r="C592" s="83">
        <f t="shared" si="18"/>
        <v>1.1681300000000001E-3</v>
      </c>
      <c r="D592" s="83">
        <f t="shared" si="19"/>
        <v>1.1681300000000001E-3</v>
      </c>
      <c r="E592" s="53" t="s">
        <v>616</v>
      </c>
      <c r="F592" s="53" t="s">
        <v>25</v>
      </c>
      <c r="G592" s="53" t="s">
        <v>225</v>
      </c>
      <c r="H592" s="53" t="s">
        <v>1645</v>
      </c>
      <c r="I592" s="54">
        <v>44370</v>
      </c>
      <c r="J592" s="54">
        <v>44370</v>
      </c>
      <c r="K592" s="53">
        <v>1.1681300000000001E-3</v>
      </c>
      <c r="L592" s="53">
        <v>1.1681300000000001E-3</v>
      </c>
      <c r="M592" s="55"/>
      <c r="N592" s="55"/>
      <c r="O592" s="55">
        <v>2228.288</v>
      </c>
      <c r="P592" s="55">
        <v>206.261</v>
      </c>
      <c r="Q592" s="53"/>
      <c r="R592" s="53"/>
      <c r="S592" s="56">
        <v>25790.66</v>
      </c>
      <c r="T592" s="56">
        <v>2386.9899999999998</v>
      </c>
      <c r="U592" s="56">
        <v>28177.65</v>
      </c>
    </row>
    <row r="593" spans="1:21" x14ac:dyDescent="0.2">
      <c r="A593" s="75" t="str">
        <f>INDEX('Scheme master'!D:D,MATCH(E593&amp;F593,'Scheme master'!H:H,0),0)</f>
        <v>LLIQDF</v>
      </c>
      <c r="B593" s="75" t="str">
        <f>A593&amp;VLOOKUP(E593&amp;F593,'Scheme master'!H:M,6,0)</f>
        <v>LLIQDFDDD</v>
      </c>
      <c r="C593" s="83">
        <f t="shared" si="18"/>
        <v>9.3855369999999994E-2</v>
      </c>
      <c r="D593" s="83">
        <f t="shared" si="19"/>
        <v>9.3855369999999994E-2</v>
      </c>
      <c r="E593" s="53" t="s">
        <v>612</v>
      </c>
      <c r="F593" s="53" t="s">
        <v>605</v>
      </c>
      <c r="G593" s="53" t="s">
        <v>507</v>
      </c>
      <c r="H593" s="53" t="s">
        <v>1642</v>
      </c>
      <c r="I593" s="54">
        <v>44407</v>
      </c>
      <c r="J593" s="54">
        <v>44407</v>
      </c>
      <c r="K593" s="53">
        <v>9.3855369999999994E-2</v>
      </c>
      <c r="L593" s="53">
        <v>9.3855369999999994E-2</v>
      </c>
      <c r="M593" s="55">
        <v>20.628</v>
      </c>
      <c r="N593" s="55"/>
      <c r="O593" s="55">
        <v>5.4740000000000002</v>
      </c>
      <c r="P593" s="55">
        <v>38.497</v>
      </c>
      <c r="Q593" s="53">
        <v>1.94</v>
      </c>
      <c r="R593" s="53"/>
      <c r="S593" s="56">
        <v>6152.85</v>
      </c>
      <c r="T593" s="56">
        <v>43373.51</v>
      </c>
      <c r="U593" s="56">
        <v>49528.3</v>
      </c>
    </row>
    <row r="594" spans="1:21" x14ac:dyDescent="0.2">
      <c r="A594" s="75" t="str">
        <f>INDEX('Scheme master'!D:D,MATCH(E594&amp;F594,'Scheme master'!H:H,0),0)</f>
        <v>LEBALF</v>
      </c>
      <c r="B594" s="75" t="str">
        <f>A594&amp;VLOOKUP(E594&amp;F594,'Scheme master'!H:M,6,0)</f>
        <v>LEBALFRD</v>
      </c>
      <c r="C594" s="83">
        <f t="shared" si="18"/>
        <v>0.1</v>
      </c>
      <c r="D594" s="83">
        <f t="shared" si="19"/>
        <v>0.1</v>
      </c>
      <c r="E594" s="53" t="s">
        <v>610</v>
      </c>
      <c r="F594" s="53" t="s">
        <v>606</v>
      </c>
      <c r="G594" s="53" t="s">
        <v>287</v>
      </c>
      <c r="H594" s="53" t="s">
        <v>1647</v>
      </c>
      <c r="I594" s="54">
        <v>44439</v>
      </c>
      <c r="J594" s="54">
        <v>44439</v>
      </c>
      <c r="K594" s="53">
        <v>0.1</v>
      </c>
      <c r="L594" s="53">
        <v>0.1</v>
      </c>
      <c r="M594" s="55">
        <v>43318225.593999997</v>
      </c>
      <c r="N594" s="55">
        <v>799149.28399999999</v>
      </c>
      <c r="O594" s="55">
        <v>82000.125</v>
      </c>
      <c r="P594" s="55">
        <v>500.17700000000002</v>
      </c>
      <c r="Q594" s="53">
        <v>4331822.5199999996</v>
      </c>
      <c r="R594" s="53">
        <v>79914.929999999993</v>
      </c>
      <c r="S594" s="56">
        <v>1465377.63</v>
      </c>
      <c r="T594" s="56">
        <v>9082.9699999999993</v>
      </c>
      <c r="U594" s="56">
        <v>5886198.0499999998</v>
      </c>
    </row>
    <row r="595" spans="1:21" x14ac:dyDescent="0.2">
      <c r="A595" s="75" t="str">
        <f>INDEX('Scheme master'!D:D,MATCH(E595&amp;F595,'Scheme master'!H:H,0),0)</f>
        <v>LLIQDF</v>
      </c>
      <c r="B595" s="75" t="str">
        <f>A595&amp;VLOOKUP(E595&amp;F595,'Scheme master'!H:M,6,0)</f>
        <v>LLIQDFDDD</v>
      </c>
      <c r="C595" s="83">
        <f t="shared" si="18"/>
        <v>8.1045909999999999E-2</v>
      </c>
      <c r="D595" s="83">
        <f t="shared" si="19"/>
        <v>8.1045909999999999E-2</v>
      </c>
      <c r="E595" s="53" t="s">
        <v>612</v>
      </c>
      <c r="F595" s="53" t="s">
        <v>605</v>
      </c>
      <c r="G595" s="53" t="s">
        <v>507</v>
      </c>
      <c r="H595" s="53" t="s">
        <v>1642</v>
      </c>
      <c r="I595" s="54">
        <v>44448</v>
      </c>
      <c r="J595" s="54">
        <v>44448</v>
      </c>
      <c r="K595" s="53">
        <v>8.1045909999999999E-2</v>
      </c>
      <c r="L595" s="53">
        <v>8.1045909999999999E-2</v>
      </c>
      <c r="M595" s="55">
        <v>38.106000000000002</v>
      </c>
      <c r="N595" s="55"/>
      <c r="O595" s="55">
        <v>4.7220000000000004</v>
      </c>
      <c r="P595" s="55">
        <v>33.482999999999997</v>
      </c>
      <c r="Q595" s="53">
        <v>3.1</v>
      </c>
      <c r="R595" s="53"/>
      <c r="S595" s="56">
        <v>5314.29</v>
      </c>
      <c r="T595" s="56">
        <v>37709.64</v>
      </c>
      <c r="U595" s="56">
        <v>43027.03</v>
      </c>
    </row>
    <row r="596" spans="1:21" x14ac:dyDescent="0.2">
      <c r="A596" s="75" t="str">
        <f>INDEX('Scheme master'!D:D,MATCH(E596&amp;F596,'Scheme master'!H:H,0),0)</f>
        <v>LDINPF</v>
      </c>
      <c r="B596" s="75" t="str">
        <f>A596&amp;VLOOKUP(E596&amp;F596,'Scheme master'!H:M,6,0)</f>
        <v>LDINPFDDW</v>
      </c>
      <c r="C596" s="83">
        <f t="shared" si="18"/>
        <v>8.0999999999999996E-3</v>
      </c>
      <c r="D596" s="83">
        <f t="shared" si="19"/>
        <v>8.0999999999999996E-3</v>
      </c>
      <c r="E596" s="53" t="s">
        <v>613</v>
      </c>
      <c r="F596" s="53" t="s">
        <v>609</v>
      </c>
      <c r="G596" s="53" t="s">
        <v>614</v>
      </c>
      <c r="H596" s="53" t="s">
        <v>1646</v>
      </c>
      <c r="I596" s="54">
        <v>44362</v>
      </c>
      <c r="J596" s="54">
        <v>44362</v>
      </c>
      <c r="K596" s="53">
        <v>8.0999999999999996E-3</v>
      </c>
      <c r="L596" s="53">
        <v>8.0999999999999996E-3</v>
      </c>
      <c r="M596" s="55"/>
      <c r="N596" s="55"/>
      <c r="O596" s="55">
        <v>17.513000000000002</v>
      </c>
      <c r="P596" s="55"/>
      <c r="Q596" s="53"/>
      <c r="R596" s="53"/>
      <c r="S596" s="56">
        <v>175.13</v>
      </c>
      <c r="T596" s="56"/>
      <c r="U596" s="56">
        <v>175.13</v>
      </c>
    </row>
    <row r="597" spans="1:21" x14ac:dyDescent="0.2">
      <c r="A597" s="75" t="str">
        <f>INDEX('Scheme master'!D:D,MATCH(E597&amp;F597,'Scheme master'!H:H,0),0)</f>
        <v>LLIQDF</v>
      </c>
      <c r="B597" s="75" t="str">
        <f>A597&amp;VLOOKUP(E597&amp;F597,'Scheme master'!H:M,6,0)</f>
        <v>LLIQDFRDD</v>
      </c>
      <c r="C597" s="83">
        <f t="shared" si="18"/>
        <v>8.6619730000000006E-2</v>
      </c>
      <c r="D597" s="83">
        <f t="shared" si="19"/>
        <v>8.6619730000000006E-2</v>
      </c>
      <c r="E597" s="53" t="s">
        <v>612</v>
      </c>
      <c r="F597" s="53" t="s">
        <v>606</v>
      </c>
      <c r="G597" s="53" t="s">
        <v>507</v>
      </c>
      <c r="H597" s="53" t="s">
        <v>1647</v>
      </c>
      <c r="I597" s="54">
        <v>44423</v>
      </c>
      <c r="J597" s="54">
        <v>44423</v>
      </c>
      <c r="K597" s="53">
        <v>8.6619730000000006E-2</v>
      </c>
      <c r="L597" s="53">
        <v>8.6619730000000006E-2</v>
      </c>
      <c r="M597" s="55">
        <v>4604.4120000000003</v>
      </c>
      <c r="N597" s="55">
        <v>0.17199999999999999</v>
      </c>
      <c r="O597" s="55">
        <v>5.4329999999999998</v>
      </c>
      <c r="P597" s="55">
        <v>21.885000000000002</v>
      </c>
      <c r="Q597" s="53">
        <v>398.85</v>
      </c>
      <c r="R597" s="53">
        <v>0.01</v>
      </c>
      <c r="S597" s="56">
        <v>6047.46</v>
      </c>
      <c r="T597" s="56">
        <v>24314.67</v>
      </c>
      <c r="U597" s="56">
        <v>30760.99</v>
      </c>
    </row>
    <row r="598" spans="1:21" x14ac:dyDescent="0.2">
      <c r="A598" s="75" t="str">
        <f>INDEX('Scheme master'!D:D,MATCH(E598&amp;F598,'Scheme master'!H:H,0),0)</f>
        <v>LDSAPF</v>
      </c>
      <c r="B598" s="75" t="str">
        <f>A598&amp;VLOOKUP(E598&amp;F598,'Scheme master'!H:M,6,0)</f>
        <v>LDSAPFDDD</v>
      </c>
      <c r="C598" s="83">
        <f t="shared" si="18"/>
        <v>4.0200000000000001E-3</v>
      </c>
      <c r="D598" s="83">
        <f t="shared" si="19"/>
        <v>4.0200000000000001E-3</v>
      </c>
      <c r="E598" s="53" t="s">
        <v>616</v>
      </c>
      <c r="F598" s="53" t="s">
        <v>605</v>
      </c>
      <c r="G598" s="53" t="s">
        <v>225</v>
      </c>
      <c r="H598" s="53" t="s">
        <v>1643</v>
      </c>
      <c r="I598" s="54">
        <v>44292</v>
      </c>
      <c r="J598" s="54">
        <v>44292</v>
      </c>
      <c r="K598" s="53">
        <v>4.0200000000000001E-3</v>
      </c>
      <c r="L598" s="53">
        <v>4.0200000000000001E-3</v>
      </c>
      <c r="M598" s="55">
        <v>189448.361</v>
      </c>
      <c r="N598" s="55"/>
      <c r="O598" s="55">
        <v>1453.277</v>
      </c>
      <c r="P598" s="55">
        <v>101.52800000000001</v>
      </c>
      <c r="Q598" s="53">
        <v>761.58</v>
      </c>
      <c r="R598" s="53"/>
      <c r="S598" s="56">
        <v>16179.18</v>
      </c>
      <c r="T598" s="56">
        <v>1130.3599999999999</v>
      </c>
      <c r="U598" s="56">
        <v>18071.12</v>
      </c>
    </row>
    <row r="599" spans="1:21" x14ac:dyDescent="0.2">
      <c r="A599" s="75" t="str">
        <f>INDEX('Scheme master'!D:D,MATCH(E599&amp;F599,'Scheme master'!H:H,0),0)</f>
        <v>LLIQDF</v>
      </c>
      <c r="B599" s="75" t="str">
        <f>A599&amp;VLOOKUP(E599&amp;F599,'Scheme master'!H:M,6,0)</f>
        <v>LLIQDFDDD</v>
      </c>
      <c r="C599" s="83">
        <f t="shared" si="18"/>
        <v>8.8886919999999994E-2</v>
      </c>
      <c r="D599" s="83">
        <f t="shared" si="19"/>
        <v>8.8886919999999994E-2</v>
      </c>
      <c r="E599" s="53" t="s">
        <v>612</v>
      </c>
      <c r="F599" s="53" t="s">
        <v>605</v>
      </c>
      <c r="G599" s="53" t="s">
        <v>507</v>
      </c>
      <c r="H599" s="53" t="s">
        <v>1642</v>
      </c>
      <c r="I599" s="54">
        <v>44449</v>
      </c>
      <c r="J599" s="54">
        <v>44449</v>
      </c>
      <c r="K599" s="53">
        <v>8.8886919999999994E-2</v>
      </c>
      <c r="L599" s="53">
        <v>8.8886919999999994E-2</v>
      </c>
      <c r="M599" s="55">
        <v>38.106000000000002</v>
      </c>
      <c r="N599" s="55"/>
      <c r="O599" s="55">
        <v>5.1779999999999999</v>
      </c>
      <c r="P599" s="55">
        <v>36.726999999999997</v>
      </c>
      <c r="Q599" s="53">
        <v>3.4</v>
      </c>
      <c r="R599" s="53"/>
      <c r="S599" s="56">
        <v>5829.37</v>
      </c>
      <c r="T599" s="56">
        <v>41360.959999999999</v>
      </c>
      <c r="U599" s="56">
        <v>47193.73</v>
      </c>
    </row>
    <row r="600" spans="1:21" x14ac:dyDescent="0.2">
      <c r="A600" s="75" t="str">
        <f>INDEX('Scheme master'!D:D,MATCH(E600&amp;F600,'Scheme master'!H:H,0),0)</f>
        <v>LLIQDF</v>
      </c>
      <c r="B600" s="75" t="str">
        <f>A600&amp;VLOOKUP(E600&amp;F600,'Scheme master'!H:M,6,0)</f>
        <v>LLIQDFRDD</v>
      </c>
      <c r="C600" s="83">
        <f t="shared" si="18"/>
        <v>8.6738129999999997E-2</v>
      </c>
      <c r="D600" s="83">
        <f t="shared" si="19"/>
        <v>8.6738129999999997E-2</v>
      </c>
      <c r="E600" s="53" t="s">
        <v>612</v>
      </c>
      <c r="F600" s="53" t="s">
        <v>606</v>
      </c>
      <c r="G600" s="53" t="s">
        <v>507</v>
      </c>
      <c r="H600" s="53" t="s">
        <v>1647</v>
      </c>
      <c r="I600" s="54">
        <v>44424</v>
      </c>
      <c r="J600" s="54">
        <v>44424</v>
      </c>
      <c r="K600" s="53">
        <v>8.6738129999999997E-2</v>
      </c>
      <c r="L600" s="53">
        <v>8.6738129999999997E-2</v>
      </c>
      <c r="M600" s="55">
        <v>4604.4120000000003</v>
      </c>
      <c r="N600" s="55">
        <v>0.17199999999999999</v>
      </c>
      <c r="O600" s="55">
        <v>5.4390000000000001</v>
      </c>
      <c r="P600" s="55">
        <v>21.917000000000002</v>
      </c>
      <c r="Q600" s="53">
        <v>399.39</v>
      </c>
      <c r="R600" s="53">
        <v>0.01</v>
      </c>
      <c r="S600" s="56">
        <v>6056.16</v>
      </c>
      <c r="T600" s="56">
        <v>24349.75</v>
      </c>
      <c r="U600" s="56">
        <v>30805.31</v>
      </c>
    </row>
    <row r="601" spans="1:21" x14ac:dyDescent="0.2">
      <c r="A601" s="75" t="str">
        <f>INDEX('Scheme master'!D:D,MATCH(E601&amp;F601,'Scheme master'!H:H,0),0)</f>
        <v>LDONTF</v>
      </c>
      <c r="B601" s="75" t="str">
        <f>A601&amp;VLOOKUP(E601&amp;F601,'Scheme master'!H:M,6,0)</f>
        <v>LDONTFRDD</v>
      </c>
      <c r="C601" s="83">
        <f t="shared" si="18"/>
        <v>0.2</v>
      </c>
      <c r="D601" s="83">
        <f t="shared" si="19"/>
        <v>0.2</v>
      </c>
      <c r="E601" s="53" t="s">
        <v>1015</v>
      </c>
      <c r="F601" s="53" t="s">
        <v>25</v>
      </c>
      <c r="G601" s="53" t="s">
        <v>996</v>
      </c>
      <c r="H601" s="53" t="s">
        <v>1645</v>
      </c>
      <c r="I601" s="54">
        <v>44315</v>
      </c>
      <c r="J601" s="54">
        <v>44315</v>
      </c>
      <c r="K601" s="53">
        <v>0.2</v>
      </c>
      <c r="L601" s="53">
        <v>0.2</v>
      </c>
      <c r="M601" s="55"/>
      <c r="N601" s="55"/>
      <c r="O601" s="55">
        <v>2E-3</v>
      </c>
      <c r="P601" s="55"/>
      <c r="Q601" s="53"/>
      <c r="R601" s="53"/>
      <c r="S601" s="56">
        <v>2.11</v>
      </c>
      <c r="T601" s="56"/>
      <c r="U601" s="56">
        <v>2.11</v>
      </c>
    </row>
    <row r="602" spans="1:21" x14ac:dyDescent="0.2">
      <c r="A602" s="75" t="str">
        <f>INDEX('Scheme master'!D:D,MATCH(E602&amp;F602,'Scheme master'!H:H,0),0)</f>
        <v>LLIQDF</v>
      </c>
      <c r="B602" s="75" t="str">
        <f>A602&amp;VLOOKUP(E602&amp;F602,'Scheme master'!H:M,6,0)</f>
        <v>LLIQDFDDD</v>
      </c>
      <c r="C602" s="83">
        <f t="shared" si="18"/>
        <v>9.3972780000000006E-2</v>
      </c>
      <c r="D602" s="83">
        <f t="shared" si="19"/>
        <v>9.3972780000000006E-2</v>
      </c>
      <c r="E602" s="53" t="s">
        <v>612</v>
      </c>
      <c r="F602" s="53" t="s">
        <v>605</v>
      </c>
      <c r="G602" s="53" t="s">
        <v>507</v>
      </c>
      <c r="H602" s="53" t="s">
        <v>1642</v>
      </c>
      <c r="I602" s="54">
        <v>44406</v>
      </c>
      <c r="J602" s="54">
        <v>44406</v>
      </c>
      <c r="K602" s="53">
        <v>9.3972780000000006E-2</v>
      </c>
      <c r="L602" s="53">
        <v>9.3972780000000006E-2</v>
      </c>
      <c r="M602" s="55">
        <v>20.628</v>
      </c>
      <c r="N602" s="55"/>
      <c r="O602" s="55">
        <v>5.4790000000000001</v>
      </c>
      <c r="P602" s="55">
        <v>38.540999999999997</v>
      </c>
      <c r="Q602" s="53">
        <v>1.94</v>
      </c>
      <c r="R602" s="53"/>
      <c r="S602" s="56">
        <v>6159.99</v>
      </c>
      <c r="T602" s="56">
        <v>43424.160000000003</v>
      </c>
      <c r="U602" s="56">
        <v>49586.09</v>
      </c>
    </row>
    <row r="603" spans="1:21" x14ac:dyDescent="0.2">
      <c r="A603" s="75" t="str">
        <f>INDEX('Scheme master'!D:D,MATCH(E603&amp;F603,'Scheme master'!H:H,0),0)</f>
        <v>LDSAPF</v>
      </c>
      <c r="B603" s="75" t="str">
        <f>A603&amp;VLOOKUP(E603&amp;F603,'Scheme master'!H:M,6,0)</f>
        <v>LDSAPFRDD</v>
      </c>
      <c r="C603" s="83">
        <f t="shared" si="18"/>
        <v>1.2228600000000001E-3</v>
      </c>
      <c r="D603" s="83">
        <f t="shared" si="19"/>
        <v>1.2228600000000001E-3</v>
      </c>
      <c r="E603" s="53" t="s">
        <v>616</v>
      </c>
      <c r="F603" s="53" t="s">
        <v>25</v>
      </c>
      <c r="G603" s="53" t="s">
        <v>225</v>
      </c>
      <c r="H603" s="53" t="s">
        <v>1645</v>
      </c>
      <c r="I603" s="54">
        <v>44412</v>
      </c>
      <c r="J603" s="54">
        <v>44412</v>
      </c>
      <c r="K603" s="53">
        <v>1.2228600000000001E-3</v>
      </c>
      <c r="L603" s="53">
        <v>1.2228600000000001E-3</v>
      </c>
      <c r="M603" s="55"/>
      <c r="N603" s="55"/>
      <c r="O603" s="55">
        <v>2322.5659999999998</v>
      </c>
      <c r="P603" s="55">
        <v>216.881</v>
      </c>
      <c r="Q603" s="53"/>
      <c r="R603" s="53"/>
      <c r="S603" s="56">
        <v>26951.98</v>
      </c>
      <c r="T603" s="56">
        <v>2509.7600000000002</v>
      </c>
      <c r="U603" s="56">
        <v>29461.74</v>
      </c>
    </row>
    <row r="604" spans="1:21" x14ac:dyDescent="0.2">
      <c r="A604" s="75" t="str">
        <f>INDEX('Scheme master'!D:D,MATCH(E604&amp;F604,'Scheme master'!H:H,0),0)</f>
        <v>LDSAPF</v>
      </c>
      <c r="B604" s="75" t="str">
        <f>A604&amp;VLOOKUP(E604&amp;F604,'Scheme master'!H:M,6,0)</f>
        <v>LDSAPFDDD</v>
      </c>
      <c r="C604" s="83">
        <f t="shared" si="18"/>
        <v>8.6461999999999997E-2</v>
      </c>
      <c r="D604" s="83">
        <f t="shared" si="19"/>
        <v>8.6461999999999997E-2</v>
      </c>
      <c r="E604" s="53" t="s">
        <v>616</v>
      </c>
      <c r="F604" s="53" t="s">
        <v>605</v>
      </c>
      <c r="G604" s="53" t="s">
        <v>225</v>
      </c>
      <c r="H604" s="53" t="s">
        <v>1643</v>
      </c>
      <c r="I604" s="54">
        <v>44291</v>
      </c>
      <c r="J604" s="54">
        <v>44291</v>
      </c>
      <c r="K604" s="53">
        <v>8.6461999999999997E-2</v>
      </c>
      <c r="L604" s="53">
        <v>8.6461999999999997E-2</v>
      </c>
      <c r="M604" s="55">
        <v>261714.098</v>
      </c>
      <c r="N604" s="55"/>
      <c r="O604" s="55">
        <v>34327.572</v>
      </c>
      <c r="P604" s="55">
        <v>2166.8150000000001</v>
      </c>
      <c r="Q604" s="53">
        <v>22628.31</v>
      </c>
      <c r="R604" s="53"/>
      <c r="S604" s="56">
        <v>382187.48</v>
      </c>
      <c r="T604" s="56">
        <v>24124.37</v>
      </c>
      <c r="U604" s="56">
        <v>428940.16</v>
      </c>
    </row>
    <row r="605" spans="1:21" x14ac:dyDescent="0.2">
      <c r="A605" s="75" t="str">
        <f>INDEX('Scheme master'!D:D,MATCH(E605&amp;F605,'Scheme master'!H:H,0),0)</f>
        <v>LDINPF</v>
      </c>
      <c r="B605" s="75" t="str">
        <f>A605&amp;VLOOKUP(E605&amp;F605,'Scheme master'!H:M,6,0)</f>
        <v>LDINPFDDW</v>
      </c>
      <c r="C605" s="83">
        <f t="shared" si="18"/>
        <v>8.3808900000000002E-3</v>
      </c>
      <c r="D605" s="83">
        <f t="shared" si="19"/>
        <v>8.3808900000000002E-3</v>
      </c>
      <c r="E605" s="53" t="s">
        <v>613</v>
      </c>
      <c r="F605" s="53" t="s">
        <v>609</v>
      </c>
      <c r="G605" s="53" t="s">
        <v>614</v>
      </c>
      <c r="H605" s="53" t="s">
        <v>1646</v>
      </c>
      <c r="I605" s="54">
        <v>44404</v>
      </c>
      <c r="J605" s="54">
        <v>44404</v>
      </c>
      <c r="K605" s="53">
        <v>8.3808900000000002E-3</v>
      </c>
      <c r="L605" s="53">
        <v>8.3808900000000002E-3</v>
      </c>
      <c r="M605" s="55"/>
      <c r="N605" s="55"/>
      <c r="O605" s="55">
        <v>18.555</v>
      </c>
      <c r="P605" s="55"/>
      <c r="Q605" s="53"/>
      <c r="R605" s="53"/>
      <c r="S605" s="56">
        <v>185.55</v>
      </c>
      <c r="T605" s="56"/>
      <c r="U605" s="56">
        <v>185.55</v>
      </c>
    </row>
    <row r="606" spans="1:21" x14ac:dyDescent="0.2">
      <c r="A606" s="75" t="str">
        <f>INDEX('Scheme master'!D:D,MATCH(E606&amp;F606,'Scheme master'!H:H,0),0)</f>
        <v>LDSAPF</v>
      </c>
      <c r="B606" s="75" t="str">
        <f>A606&amp;VLOOKUP(E606&amp;F606,'Scheme master'!H:M,6,0)</f>
        <v>LDSAPFDDD</v>
      </c>
      <c r="C606" s="83">
        <f t="shared" si="18"/>
        <v>1.6119000000000001E-3</v>
      </c>
      <c r="D606" s="83">
        <f t="shared" si="19"/>
        <v>1.6119000000000001E-3</v>
      </c>
      <c r="E606" s="53" t="s">
        <v>616</v>
      </c>
      <c r="F606" s="53" t="s">
        <v>605</v>
      </c>
      <c r="G606" s="53" t="s">
        <v>225</v>
      </c>
      <c r="H606" s="53" t="s">
        <v>1643</v>
      </c>
      <c r="I606" s="54">
        <v>44417</v>
      </c>
      <c r="J606" s="54">
        <v>44417</v>
      </c>
      <c r="K606" s="53">
        <v>1.6119000000000001E-3</v>
      </c>
      <c r="L606" s="53">
        <v>1.6119000000000001E-3</v>
      </c>
      <c r="M606" s="55"/>
      <c r="N606" s="55"/>
      <c r="O606" s="55">
        <v>222.77</v>
      </c>
      <c r="P606" s="55">
        <v>73.762</v>
      </c>
      <c r="Q606" s="53"/>
      <c r="R606" s="53"/>
      <c r="S606" s="56">
        <v>2463.5300000000002</v>
      </c>
      <c r="T606" s="56">
        <v>820.01</v>
      </c>
      <c r="U606" s="56">
        <v>3283.54</v>
      </c>
    </row>
    <row r="607" spans="1:21" x14ac:dyDescent="0.2">
      <c r="A607" s="75" t="str">
        <f>INDEX('Scheme master'!D:D,MATCH(E607&amp;F607,'Scheme master'!H:H,0),0)</f>
        <v>LDMIPF</v>
      </c>
      <c r="B607" s="75" t="str">
        <f>A607&amp;VLOOKUP(E607&amp;F607,'Scheme master'!H:M,6,0)</f>
        <v>LDMIPFDDM</v>
      </c>
      <c r="C607" s="83">
        <f t="shared" si="18"/>
        <v>0.06</v>
      </c>
      <c r="D607" s="83">
        <f t="shared" si="19"/>
        <v>0.06</v>
      </c>
      <c r="E607" s="53" t="s">
        <v>615</v>
      </c>
      <c r="F607" s="53" t="s">
        <v>607</v>
      </c>
      <c r="G607" s="53" t="s">
        <v>182</v>
      </c>
      <c r="H607" s="53" t="s">
        <v>1648</v>
      </c>
      <c r="I607" s="54">
        <v>44312</v>
      </c>
      <c r="J607" s="54">
        <v>44312</v>
      </c>
      <c r="K607" s="53">
        <v>0.06</v>
      </c>
      <c r="L607" s="53">
        <v>0.06</v>
      </c>
      <c r="M607" s="55">
        <v>19545.736000000001</v>
      </c>
      <c r="N607" s="55"/>
      <c r="O607" s="55">
        <v>484.18799999999999</v>
      </c>
      <c r="P607" s="55"/>
      <c r="Q607" s="53">
        <v>1172.75</v>
      </c>
      <c r="R607" s="53"/>
      <c r="S607" s="56">
        <v>5389.68</v>
      </c>
      <c r="T607" s="56"/>
      <c r="U607" s="56">
        <v>6562.43</v>
      </c>
    </row>
    <row r="608" spans="1:21" x14ac:dyDescent="0.2">
      <c r="A608" s="75" t="str">
        <f>INDEX('Scheme master'!D:D,MATCH(E608&amp;F608,'Scheme master'!H:H,0),0)</f>
        <v>LDSAPF</v>
      </c>
      <c r="B608" s="75" t="str">
        <f>A608&amp;VLOOKUP(E608&amp;F608,'Scheme master'!H:M,6,0)</f>
        <v>LDSAPFDDD</v>
      </c>
      <c r="C608" s="83">
        <f t="shared" si="18"/>
        <v>1.3999699999999999E-3</v>
      </c>
      <c r="D608" s="83">
        <f t="shared" si="19"/>
        <v>1.3999699999999999E-3</v>
      </c>
      <c r="E608" s="53" t="s">
        <v>616</v>
      </c>
      <c r="F608" s="53" t="s">
        <v>605</v>
      </c>
      <c r="G608" s="53" t="s">
        <v>225</v>
      </c>
      <c r="H608" s="53" t="s">
        <v>1643</v>
      </c>
      <c r="I608" s="54">
        <v>44375</v>
      </c>
      <c r="J608" s="54">
        <v>44375</v>
      </c>
      <c r="K608" s="53">
        <v>1.3999699999999999E-3</v>
      </c>
      <c r="L608" s="53">
        <v>1.3999699999999999E-3</v>
      </c>
      <c r="M608" s="55"/>
      <c r="N608" s="55"/>
      <c r="O608" s="55">
        <v>198.09299999999999</v>
      </c>
      <c r="P608" s="55">
        <v>86.278000000000006</v>
      </c>
      <c r="Q608" s="53"/>
      <c r="R608" s="53"/>
      <c r="S608" s="56">
        <v>2193.1799999999998</v>
      </c>
      <c r="T608" s="56">
        <v>959.51</v>
      </c>
      <c r="U608" s="56">
        <v>3152.69</v>
      </c>
    </row>
    <row r="609" spans="1:21" x14ac:dyDescent="0.2">
      <c r="A609" s="75" t="str">
        <f>INDEX('Scheme master'!D:D,MATCH(E609&amp;F609,'Scheme master'!H:H,0),0)</f>
        <v>LLIQDF</v>
      </c>
      <c r="B609" s="75" t="str">
        <f>A609&amp;VLOOKUP(E609&amp;F609,'Scheme master'!H:M,6,0)</f>
        <v>LLIQDFRDD</v>
      </c>
      <c r="C609" s="83">
        <f t="shared" si="18"/>
        <v>8.5544319999999993E-2</v>
      </c>
      <c r="D609" s="83">
        <f t="shared" si="19"/>
        <v>8.5544319999999993E-2</v>
      </c>
      <c r="E609" s="53" t="s">
        <v>612</v>
      </c>
      <c r="F609" s="53" t="s">
        <v>606</v>
      </c>
      <c r="G609" s="53" t="s">
        <v>507</v>
      </c>
      <c r="H609" s="53" t="s">
        <v>1647</v>
      </c>
      <c r="I609" s="54">
        <v>44465</v>
      </c>
      <c r="J609" s="54">
        <v>44465</v>
      </c>
      <c r="K609" s="53">
        <v>8.5544319999999993E-2</v>
      </c>
      <c r="L609" s="53">
        <v>8.5544319999999993E-2</v>
      </c>
      <c r="M609" s="55">
        <v>4584.6509999999998</v>
      </c>
      <c r="N609" s="55">
        <v>0.17199999999999999</v>
      </c>
      <c r="O609" s="55">
        <v>5.4770000000000003</v>
      </c>
      <c r="P609" s="55">
        <v>32.100999999999999</v>
      </c>
      <c r="Q609" s="53">
        <v>392.22</v>
      </c>
      <c r="R609" s="53">
        <v>0.01</v>
      </c>
      <c r="S609" s="56">
        <v>6079.51</v>
      </c>
      <c r="T609" s="56">
        <v>35669.22</v>
      </c>
      <c r="U609" s="56">
        <v>42140.959999999999</v>
      </c>
    </row>
    <row r="610" spans="1:21" x14ac:dyDescent="0.2">
      <c r="A610" s="75" t="str">
        <f>INDEX('Scheme master'!D:D,MATCH(E610&amp;F610,'Scheme master'!H:H,0),0)</f>
        <v>LDONTF</v>
      </c>
      <c r="B610" s="75" t="str">
        <f>A610&amp;VLOOKUP(E610&amp;F610,'Scheme master'!H:M,6,0)</f>
        <v>LDONTFDDD</v>
      </c>
      <c r="C610" s="83">
        <f t="shared" si="18"/>
        <v>0.795902</v>
      </c>
      <c r="D610" s="83">
        <f t="shared" si="19"/>
        <v>0.795902</v>
      </c>
      <c r="E610" s="53" t="s">
        <v>1015</v>
      </c>
      <c r="F610" s="53" t="s">
        <v>605</v>
      </c>
      <c r="G610" s="53" t="s">
        <v>996</v>
      </c>
      <c r="H610" s="53" t="s">
        <v>1643</v>
      </c>
      <c r="I610" s="54">
        <v>44338</v>
      </c>
      <c r="J610" s="54">
        <v>44338</v>
      </c>
      <c r="K610" s="53">
        <v>0.795902</v>
      </c>
      <c r="L610" s="53">
        <v>0.795902</v>
      </c>
      <c r="M610" s="55"/>
      <c r="N610" s="55"/>
      <c r="O610" s="55">
        <v>1.6E-2</v>
      </c>
      <c r="P610" s="55"/>
      <c r="Q610" s="53"/>
      <c r="R610" s="53"/>
      <c r="S610" s="56">
        <v>16.32</v>
      </c>
      <c r="T610" s="56"/>
      <c r="U610" s="56">
        <v>16.32</v>
      </c>
    </row>
    <row r="611" spans="1:21" x14ac:dyDescent="0.2">
      <c r="A611" s="75" t="str">
        <f>INDEX('Scheme master'!D:D,MATCH(E611&amp;F611,'Scheme master'!H:H,0),0)</f>
        <v>LLIQDF</v>
      </c>
      <c r="B611" s="75" t="str">
        <f>A611&amp;VLOOKUP(E611&amp;F611,'Scheme master'!H:M,6,0)</f>
        <v>LLIQDFRDD</v>
      </c>
      <c r="C611" s="83">
        <f t="shared" si="18"/>
        <v>7.9759200000000002E-2</v>
      </c>
      <c r="D611" s="83">
        <f t="shared" si="19"/>
        <v>7.9759200000000002E-2</v>
      </c>
      <c r="E611" s="53" t="s">
        <v>612</v>
      </c>
      <c r="F611" s="53" t="s">
        <v>606</v>
      </c>
      <c r="G611" s="53" t="s">
        <v>507</v>
      </c>
      <c r="H611" s="53" t="s">
        <v>1647</v>
      </c>
      <c r="I611" s="54">
        <v>44410</v>
      </c>
      <c r="J611" s="54">
        <v>44410</v>
      </c>
      <c r="K611" s="53">
        <v>7.9759200000000002E-2</v>
      </c>
      <c r="L611" s="53">
        <v>7.9759200000000002E-2</v>
      </c>
      <c r="M611" s="55">
        <v>4604.384</v>
      </c>
      <c r="N611" s="55">
        <v>0.17199999999999999</v>
      </c>
      <c r="O611" s="55">
        <v>5.03</v>
      </c>
      <c r="P611" s="55">
        <v>30.896999999999998</v>
      </c>
      <c r="Q611" s="53">
        <v>367.25</v>
      </c>
      <c r="R611" s="53">
        <v>0.01</v>
      </c>
      <c r="S611" s="56">
        <v>5601.04</v>
      </c>
      <c r="T611" s="56">
        <v>34327.47</v>
      </c>
      <c r="U611" s="56">
        <v>40295.769999999997</v>
      </c>
    </row>
    <row r="612" spans="1:21" x14ac:dyDescent="0.2">
      <c r="A612" s="75" t="str">
        <f>INDEX('Scheme master'!D:D,MATCH(E612&amp;F612,'Scheme master'!H:H,0),0)</f>
        <v>LETAXP</v>
      </c>
      <c r="B612" s="75" t="str">
        <f>A612&amp;VLOOKUP(E612&amp;F612,'Scheme master'!H:M,6,0)</f>
        <v>LETAXPDD</v>
      </c>
      <c r="C612" s="83">
        <f t="shared" si="18"/>
        <v>0.25</v>
      </c>
      <c r="D612" s="83">
        <f t="shared" si="19"/>
        <v>0.25</v>
      </c>
      <c r="E612" s="53" t="s">
        <v>617</v>
      </c>
      <c r="F612" s="53" t="s">
        <v>605</v>
      </c>
      <c r="G612" s="53" t="s">
        <v>458</v>
      </c>
      <c r="H612" s="53" t="s">
        <v>1642</v>
      </c>
      <c r="I612" s="54">
        <v>44376</v>
      </c>
      <c r="J612" s="54">
        <v>44376</v>
      </c>
      <c r="K612" s="53">
        <v>0.25</v>
      </c>
      <c r="L612" s="53">
        <v>0.25</v>
      </c>
      <c r="M612" s="55">
        <v>552477.39199999999</v>
      </c>
      <c r="N612" s="55"/>
      <c r="O612" s="55"/>
      <c r="P612" s="55"/>
      <c r="Q612" s="53">
        <v>138119.35999999999</v>
      </c>
      <c r="R612" s="53"/>
      <c r="S612" s="56"/>
      <c r="T612" s="56"/>
      <c r="U612" s="56">
        <v>138119.35999999999</v>
      </c>
    </row>
    <row r="613" spans="1:21" x14ac:dyDescent="0.2">
      <c r="A613" s="75" t="str">
        <f>INDEX('Scheme master'!D:D,MATCH(E613&amp;F613,'Scheme master'!H:H,0),0)</f>
        <v>LDSAPF</v>
      </c>
      <c r="B613" s="75" t="str">
        <f>A613&amp;VLOOKUP(E613&amp;F613,'Scheme master'!H:M,6,0)</f>
        <v>LDSAPFRDD</v>
      </c>
      <c r="C613" s="83">
        <f t="shared" si="18"/>
        <v>3.5699999999999998E-3</v>
      </c>
      <c r="D613" s="83">
        <f t="shared" si="19"/>
        <v>3.5699999999999998E-3</v>
      </c>
      <c r="E613" s="53" t="s">
        <v>616</v>
      </c>
      <c r="F613" s="53" t="s">
        <v>25</v>
      </c>
      <c r="G613" s="53" t="s">
        <v>225</v>
      </c>
      <c r="H613" s="53" t="s">
        <v>1645</v>
      </c>
      <c r="I613" s="54">
        <v>44301</v>
      </c>
      <c r="J613" s="54">
        <v>44301</v>
      </c>
      <c r="K613" s="53">
        <v>3.5699999999999998E-3</v>
      </c>
      <c r="L613" s="53">
        <v>3.5699999999999998E-3</v>
      </c>
      <c r="M613" s="55">
        <v>89759.502999999997</v>
      </c>
      <c r="N613" s="55"/>
      <c r="O613" s="55">
        <v>6799.2849999999999</v>
      </c>
      <c r="P613" s="55">
        <v>630.68499999999995</v>
      </c>
      <c r="Q613" s="53">
        <v>320.44</v>
      </c>
      <c r="R613" s="53"/>
      <c r="S613" s="56">
        <v>78126.990000000005</v>
      </c>
      <c r="T613" s="56">
        <v>7242.24</v>
      </c>
      <c r="U613" s="56">
        <v>85689.67</v>
      </c>
    </row>
    <row r="614" spans="1:21" x14ac:dyDescent="0.2">
      <c r="A614" s="75" t="str">
        <f>INDEX('Scheme master'!D:D,MATCH(E614&amp;F614,'Scheme master'!H:H,0),0)</f>
        <v>LDSAPF</v>
      </c>
      <c r="B614" s="75" t="str">
        <f>A614&amp;VLOOKUP(E614&amp;F614,'Scheme master'!H:M,6,0)</f>
        <v>LDSAPFDDD</v>
      </c>
      <c r="C614" s="83">
        <f t="shared" si="18"/>
        <v>2.0999999999999999E-3</v>
      </c>
      <c r="D614" s="83">
        <f t="shared" si="19"/>
        <v>2.0999999999999999E-3</v>
      </c>
      <c r="E614" s="53" t="s">
        <v>616</v>
      </c>
      <c r="F614" s="53" t="s">
        <v>605</v>
      </c>
      <c r="G614" s="53" t="s">
        <v>225</v>
      </c>
      <c r="H614" s="53" t="s">
        <v>1643</v>
      </c>
      <c r="I614" s="54">
        <v>44306</v>
      </c>
      <c r="J614" s="54">
        <v>44306</v>
      </c>
      <c r="K614" s="53">
        <v>2.0999999999999999E-3</v>
      </c>
      <c r="L614" s="53">
        <v>2.0999999999999999E-3</v>
      </c>
      <c r="M614" s="55">
        <v>151532.84400000001</v>
      </c>
      <c r="N614" s="55"/>
      <c r="O614" s="55">
        <v>760.66300000000001</v>
      </c>
      <c r="P614" s="55">
        <v>72.813999999999993</v>
      </c>
      <c r="Q614" s="53">
        <v>318.22000000000003</v>
      </c>
      <c r="R614" s="53"/>
      <c r="S614" s="56">
        <v>8436.7999999999993</v>
      </c>
      <c r="T614" s="56">
        <v>800.94</v>
      </c>
      <c r="U614" s="56">
        <v>9555.9599999999991</v>
      </c>
    </row>
    <row r="615" spans="1:21" x14ac:dyDescent="0.2">
      <c r="A615" s="75" t="str">
        <f>INDEX('Scheme master'!D:D,MATCH(E615&amp;F615,'Scheme master'!H:H,0),0)</f>
        <v>LLIQDF</v>
      </c>
      <c r="B615" s="75" t="str">
        <f>A615&amp;VLOOKUP(E615&amp;F615,'Scheme master'!H:M,6,0)</f>
        <v>LLIQDFDDD</v>
      </c>
      <c r="C615" s="83">
        <f t="shared" si="18"/>
        <v>9.3521999999999994E-2</v>
      </c>
      <c r="D615" s="83">
        <f t="shared" si="19"/>
        <v>9.3521999999999994E-2</v>
      </c>
      <c r="E615" s="53" t="s">
        <v>612</v>
      </c>
      <c r="F615" s="53" t="s">
        <v>605</v>
      </c>
      <c r="G615" s="53" t="s">
        <v>507</v>
      </c>
      <c r="H615" s="53" t="s">
        <v>1642</v>
      </c>
      <c r="I615" s="54">
        <v>44338</v>
      </c>
      <c r="J615" s="54">
        <v>44338</v>
      </c>
      <c r="K615" s="53">
        <v>9.3521999999999994E-2</v>
      </c>
      <c r="L615" s="53">
        <v>9.3521999999999994E-2</v>
      </c>
      <c r="M615" s="55">
        <v>27.395</v>
      </c>
      <c r="N615" s="55"/>
      <c r="O615" s="55">
        <v>6.6189999999999998</v>
      </c>
      <c r="P615" s="55">
        <v>36.421999999999997</v>
      </c>
      <c r="Q615" s="53">
        <v>2.56</v>
      </c>
      <c r="R615" s="53"/>
      <c r="S615" s="56">
        <v>7440.98</v>
      </c>
      <c r="T615" s="56">
        <v>40982.370000000003</v>
      </c>
      <c r="U615" s="56">
        <v>48425.91</v>
      </c>
    </row>
    <row r="616" spans="1:21" x14ac:dyDescent="0.2">
      <c r="A616" s="75" t="str">
        <f>INDEX('Scheme master'!D:D,MATCH(E616&amp;F616,'Scheme master'!H:H,0),0)</f>
        <v>LDONTF</v>
      </c>
      <c r="B616" s="75" t="str">
        <f>A616&amp;VLOOKUP(E616&amp;F616,'Scheme master'!H:M,6,0)</f>
        <v>LDONTFDDW</v>
      </c>
      <c r="C616" s="83">
        <f t="shared" si="18"/>
        <v>0.35</v>
      </c>
      <c r="D616" s="83">
        <f t="shared" si="19"/>
        <v>0.35</v>
      </c>
      <c r="E616" s="53" t="s">
        <v>1015</v>
      </c>
      <c r="F616" s="53" t="s">
        <v>609</v>
      </c>
      <c r="G616" s="53" t="s">
        <v>996</v>
      </c>
      <c r="H616" s="53" t="s">
        <v>1646</v>
      </c>
      <c r="I616" s="54">
        <v>44313</v>
      </c>
      <c r="J616" s="54">
        <v>44313</v>
      </c>
      <c r="K616" s="53">
        <v>0.35</v>
      </c>
      <c r="L616" s="53">
        <v>0.35</v>
      </c>
      <c r="M616" s="55"/>
      <c r="N616" s="55"/>
      <c r="O616" s="55">
        <v>3.5999999999999997E-2</v>
      </c>
      <c r="P616" s="55"/>
      <c r="Q616" s="53"/>
      <c r="R616" s="53"/>
      <c r="S616" s="56">
        <v>36.14</v>
      </c>
      <c r="T616" s="56"/>
      <c r="U616" s="56">
        <v>36.14</v>
      </c>
    </row>
    <row r="617" spans="1:21" x14ac:dyDescent="0.2">
      <c r="A617" s="75" t="str">
        <f>INDEX('Scheme master'!D:D,MATCH(E617&amp;F617,'Scheme master'!H:H,0),0)</f>
        <v>LLIQDF</v>
      </c>
      <c r="B617" s="75" t="str">
        <f>A617&amp;VLOOKUP(E617&amp;F617,'Scheme master'!H:M,6,0)</f>
        <v>LLIQDFRDD</v>
      </c>
      <c r="C617" s="83">
        <f t="shared" si="18"/>
        <v>8.4099999999999994E-2</v>
      </c>
      <c r="D617" s="83">
        <f t="shared" si="19"/>
        <v>8.4099999999999994E-2</v>
      </c>
      <c r="E617" s="53" t="s">
        <v>612</v>
      </c>
      <c r="F617" s="53" t="s">
        <v>606</v>
      </c>
      <c r="G617" s="53" t="s">
        <v>507</v>
      </c>
      <c r="H617" s="53" t="s">
        <v>1647</v>
      </c>
      <c r="I617" s="54">
        <v>44354</v>
      </c>
      <c r="J617" s="54">
        <v>44354</v>
      </c>
      <c r="K617" s="53">
        <v>8.4099999999999994E-2</v>
      </c>
      <c r="L617" s="53">
        <v>8.4099999999999994E-2</v>
      </c>
      <c r="M617" s="55">
        <v>4605.473</v>
      </c>
      <c r="N617" s="55">
        <v>0.17199999999999999</v>
      </c>
      <c r="O617" s="55">
        <v>5.5069999999999997</v>
      </c>
      <c r="P617" s="55">
        <v>17.960999999999999</v>
      </c>
      <c r="Q617" s="53">
        <v>387.33</v>
      </c>
      <c r="R617" s="53">
        <v>0.01</v>
      </c>
      <c r="S617" s="56">
        <v>6129.05</v>
      </c>
      <c r="T617" s="56">
        <v>19953.099999999999</v>
      </c>
      <c r="U617" s="56">
        <v>26469.49</v>
      </c>
    </row>
    <row r="618" spans="1:21" x14ac:dyDescent="0.2">
      <c r="A618" s="75" t="str">
        <f>INDEX('Scheme master'!D:D,MATCH(E618&amp;F618,'Scheme master'!H:H,0),0)</f>
        <v>LLIQDF</v>
      </c>
      <c r="B618" s="75" t="str">
        <f>A618&amp;VLOOKUP(E618&amp;F618,'Scheme master'!H:M,6,0)</f>
        <v>LLIQDFDDD</v>
      </c>
      <c r="C618" s="83">
        <f t="shared" si="18"/>
        <v>9.4250379999999995E-2</v>
      </c>
      <c r="D618" s="83">
        <f t="shared" si="19"/>
        <v>9.4250379999999995E-2</v>
      </c>
      <c r="E618" s="53" t="s">
        <v>612</v>
      </c>
      <c r="F618" s="53" t="s">
        <v>605</v>
      </c>
      <c r="G618" s="53" t="s">
        <v>507</v>
      </c>
      <c r="H618" s="53" t="s">
        <v>1642</v>
      </c>
      <c r="I618" s="54">
        <v>44435</v>
      </c>
      <c r="J618" s="54">
        <v>44435</v>
      </c>
      <c r="K618" s="53">
        <v>9.4250379999999995E-2</v>
      </c>
      <c r="L618" s="53">
        <v>9.4250379999999995E-2</v>
      </c>
      <c r="M618" s="55">
        <v>21.617000000000001</v>
      </c>
      <c r="N618" s="55"/>
      <c r="O618" s="55">
        <v>5.5380000000000003</v>
      </c>
      <c r="P618" s="55">
        <v>37.613999999999997</v>
      </c>
      <c r="Q618" s="53">
        <v>2.04</v>
      </c>
      <c r="R618" s="53"/>
      <c r="S618" s="56">
        <v>6222.4</v>
      </c>
      <c r="T618" s="56">
        <v>42347.11</v>
      </c>
      <c r="U618" s="56">
        <v>48571.55</v>
      </c>
    </row>
    <row r="619" spans="1:21" x14ac:dyDescent="0.2">
      <c r="A619" s="75" t="str">
        <f>INDEX('Scheme master'!D:D,MATCH(E619&amp;F619,'Scheme master'!H:H,0),0)</f>
        <v>LDSAPF</v>
      </c>
      <c r="B619" s="75" t="str">
        <f>A619&amp;VLOOKUP(E619&amp;F619,'Scheme master'!H:M,6,0)</f>
        <v>LDSAPFRDD</v>
      </c>
      <c r="C619" s="83">
        <f t="shared" si="18"/>
        <v>1.1999999999999999E-3</v>
      </c>
      <c r="D619" s="83">
        <f t="shared" si="19"/>
        <v>1.1999999999999999E-3</v>
      </c>
      <c r="E619" s="53" t="s">
        <v>616</v>
      </c>
      <c r="F619" s="53" t="s">
        <v>25</v>
      </c>
      <c r="G619" s="53" t="s">
        <v>225</v>
      </c>
      <c r="H619" s="53" t="s">
        <v>1645</v>
      </c>
      <c r="I619" s="54">
        <v>44357</v>
      </c>
      <c r="J619" s="54">
        <v>44357</v>
      </c>
      <c r="K619" s="53">
        <v>1.1999999999999999E-3</v>
      </c>
      <c r="L619" s="53">
        <v>1.1999999999999999E-3</v>
      </c>
      <c r="M619" s="55"/>
      <c r="N619" s="55"/>
      <c r="O619" s="55">
        <v>2275.8380000000002</v>
      </c>
      <c r="P619" s="55">
        <v>206.851</v>
      </c>
      <c r="Q619" s="53"/>
      <c r="R619" s="53"/>
      <c r="S619" s="56">
        <v>26429.59</v>
      </c>
      <c r="T619" s="56">
        <v>2448.63</v>
      </c>
      <c r="U619" s="56">
        <v>28878.22</v>
      </c>
    </row>
    <row r="620" spans="1:21" x14ac:dyDescent="0.2">
      <c r="A620" s="75" t="str">
        <f>INDEX('Scheme master'!D:D,MATCH(E620&amp;F620,'Scheme master'!H:H,0),0)</f>
        <v>LDSAPF</v>
      </c>
      <c r="B620" s="75" t="str">
        <f>A620&amp;VLOOKUP(E620&amp;F620,'Scheme master'!H:M,6,0)</f>
        <v>LDSAPFDDD</v>
      </c>
      <c r="C620" s="83">
        <f t="shared" si="18"/>
        <v>2.8E-3</v>
      </c>
      <c r="D620" s="83">
        <f t="shared" si="19"/>
        <v>2.8E-3</v>
      </c>
      <c r="E620" s="53" t="s">
        <v>616</v>
      </c>
      <c r="F620" s="53" t="s">
        <v>605</v>
      </c>
      <c r="G620" s="53" t="s">
        <v>225</v>
      </c>
      <c r="H620" s="53" t="s">
        <v>1643</v>
      </c>
      <c r="I620" s="54">
        <v>44361</v>
      </c>
      <c r="J620" s="54">
        <v>44361</v>
      </c>
      <c r="K620" s="53">
        <v>2.8E-3</v>
      </c>
      <c r="L620" s="53">
        <v>2.8E-3</v>
      </c>
      <c r="M620" s="55">
        <v>115897.886</v>
      </c>
      <c r="N620" s="55"/>
      <c r="O620" s="55">
        <v>573.23900000000003</v>
      </c>
      <c r="P620" s="55">
        <v>172.46899999999999</v>
      </c>
      <c r="Q620" s="53">
        <v>324.51</v>
      </c>
      <c r="R620" s="53"/>
      <c r="S620" s="56">
        <v>6358.7</v>
      </c>
      <c r="T620" s="56">
        <v>1918.1</v>
      </c>
      <c r="U620" s="56">
        <v>8601.31</v>
      </c>
    </row>
    <row r="621" spans="1:21" x14ac:dyDescent="0.2">
      <c r="A621" s="75" t="str">
        <f>INDEX('Scheme master'!D:D,MATCH(E621&amp;F621,'Scheme master'!H:H,0),0)</f>
        <v>LDSAPF</v>
      </c>
      <c r="B621" s="75" t="str">
        <f>A621&amp;VLOOKUP(E621&amp;F621,'Scheme master'!H:M,6,0)</f>
        <v>LDSAPFDDD</v>
      </c>
      <c r="C621" s="83">
        <f t="shared" si="18"/>
        <v>1.9E-3</v>
      </c>
      <c r="D621" s="83">
        <f t="shared" si="19"/>
        <v>1.9E-3</v>
      </c>
      <c r="E621" s="53" t="s">
        <v>616</v>
      </c>
      <c r="F621" s="53" t="s">
        <v>605</v>
      </c>
      <c r="G621" s="53" t="s">
        <v>225</v>
      </c>
      <c r="H621" s="53" t="s">
        <v>1643</v>
      </c>
      <c r="I621" s="54">
        <v>44347</v>
      </c>
      <c r="J621" s="54">
        <v>44347</v>
      </c>
      <c r="K621" s="53">
        <v>1.9E-3</v>
      </c>
      <c r="L621" s="53">
        <v>1.9E-3</v>
      </c>
      <c r="M621" s="55"/>
      <c r="N621" s="55"/>
      <c r="O621" s="55">
        <v>546.34799999999996</v>
      </c>
      <c r="P621" s="55">
        <v>116.83</v>
      </c>
      <c r="Q621" s="53"/>
      <c r="R621" s="53"/>
      <c r="S621" s="56">
        <v>6049.36</v>
      </c>
      <c r="T621" s="56">
        <v>1299.3399999999999</v>
      </c>
      <c r="U621" s="56">
        <v>7348.7</v>
      </c>
    </row>
    <row r="622" spans="1:21" x14ac:dyDescent="0.2">
      <c r="A622" s="75" t="str">
        <f>INDEX('Scheme master'!D:D,MATCH(E622&amp;F622,'Scheme master'!H:H,0),0)</f>
        <v>LDONTF</v>
      </c>
      <c r="B622" s="75" t="str">
        <f>A622&amp;VLOOKUP(E622&amp;F622,'Scheme master'!H:M,6,0)</f>
        <v>LDONTFDDW</v>
      </c>
      <c r="C622" s="83">
        <f t="shared" si="18"/>
        <v>0.67100000000000004</v>
      </c>
      <c r="D622" s="83">
        <f t="shared" si="19"/>
        <v>0.67100000000000004</v>
      </c>
      <c r="E622" s="53" t="s">
        <v>1015</v>
      </c>
      <c r="F622" s="53" t="s">
        <v>609</v>
      </c>
      <c r="G622" s="53" t="s">
        <v>996</v>
      </c>
      <c r="H622" s="53" t="s">
        <v>1646</v>
      </c>
      <c r="I622" s="54">
        <v>44327</v>
      </c>
      <c r="J622" s="54">
        <v>44327</v>
      </c>
      <c r="K622" s="53">
        <v>0.67100000000000004</v>
      </c>
      <c r="L622" s="53">
        <v>0.67100000000000004</v>
      </c>
      <c r="M622" s="55"/>
      <c r="N622" s="55"/>
      <c r="O622" s="55">
        <v>6.9000000000000006E-2</v>
      </c>
      <c r="P622" s="55"/>
      <c r="Q622" s="53"/>
      <c r="R622" s="53"/>
      <c r="S622" s="56">
        <v>69.400000000000006</v>
      </c>
      <c r="T622" s="56"/>
      <c r="U622" s="56">
        <v>69.400000000000006</v>
      </c>
    </row>
    <row r="623" spans="1:21" x14ac:dyDescent="0.2">
      <c r="A623" s="75" t="str">
        <f>INDEX('Scheme master'!D:D,MATCH(E623&amp;F623,'Scheme master'!H:H,0),0)</f>
        <v>LLIQDF</v>
      </c>
      <c r="B623" s="75" t="str">
        <f>A623&amp;VLOOKUP(E623&amp;F623,'Scheme master'!H:M,6,0)</f>
        <v>LLIQDFDDD</v>
      </c>
      <c r="C623" s="83">
        <f t="shared" si="18"/>
        <v>9.4500000000000001E-2</v>
      </c>
      <c r="D623" s="83">
        <f t="shared" si="19"/>
        <v>9.4500000000000001E-2</v>
      </c>
      <c r="E623" s="53" t="s">
        <v>612</v>
      </c>
      <c r="F623" s="53" t="s">
        <v>605</v>
      </c>
      <c r="G623" s="53" t="s">
        <v>507</v>
      </c>
      <c r="H623" s="53" t="s">
        <v>1642</v>
      </c>
      <c r="I623" s="54">
        <v>44324</v>
      </c>
      <c r="J623" s="54">
        <v>44324</v>
      </c>
      <c r="K623" s="53">
        <v>9.4500000000000001E-2</v>
      </c>
      <c r="L623" s="53">
        <v>9.4500000000000001E-2</v>
      </c>
      <c r="M623" s="55">
        <v>21.465</v>
      </c>
      <c r="N623" s="55"/>
      <c r="O623" s="55">
        <v>6.6479999999999997</v>
      </c>
      <c r="P623" s="55">
        <v>36.618000000000002</v>
      </c>
      <c r="Q623" s="53">
        <v>2.0299999999999998</v>
      </c>
      <c r="R623" s="53"/>
      <c r="S623" s="56">
        <v>7477.65</v>
      </c>
      <c r="T623" s="56">
        <v>41221.360000000001</v>
      </c>
      <c r="U623" s="56">
        <v>48701.04</v>
      </c>
    </row>
    <row r="624" spans="1:21" x14ac:dyDescent="0.2">
      <c r="A624" s="75" t="str">
        <f>INDEX('Scheme master'!D:D,MATCH(E624&amp;F624,'Scheme master'!H:H,0),0)</f>
        <v>LDONTF</v>
      </c>
      <c r="B624" s="75" t="str">
        <f>A624&amp;VLOOKUP(E624&amp;F624,'Scheme master'!H:M,6,0)</f>
        <v>LDONTFDDD</v>
      </c>
      <c r="C624" s="83">
        <f t="shared" si="18"/>
        <v>2.0177157299999999</v>
      </c>
      <c r="D624" s="83">
        <f t="shared" si="19"/>
        <v>2.0177157299999999</v>
      </c>
      <c r="E624" s="53" t="s">
        <v>1015</v>
      </c>
      <c r="F624" s="53" t="s">
        <v>605</v>
      </c>
      <c r="G624" s="53" t="s">
        <v>996</v>
      </c>
      <c r="H624" s="53" t="s">
        <v>1643</v>
      </c>
      <c r="I624" s="54">
        <v>44409</v>
      </c>
      <c r="J624" s="54">
        <v>44409</v>
      </c>
      <c r="K624" s="53">
        <v>2.0177157299999999</v>
      </c>
      <c r="L624" s="53">
        <v>2.0177157299999999</v>
      </c>
      <c r="M624" s="55"/>
      <c r="N624" s="55"/>
      <c r="O624" s="55">
        <v>2.3E-2</v>
      </c>
      <c r="P624" s="55"/>
      <c r="Q624" s="53"/>
      <c r="R624" s="53"/>
      <c r="S624" s="56">
        <v>23.03</v>
      </c>
      <c r="T624" s="56"/>
      <c r="U624" s="56">
        <v>23.03</v>
      </c>
    </row>
    <row r="625" spans="1:21" x14ac:dyDescent="0.2">
      <c r="A625" s="75" t="str">
        <f>INDEX('Scheme master'!D:D,MATCH(E625&amp;F625,'Scheme master'!H:H,0),0)</f>
        <v>LDINPF</v>
      </c>
      <c r="B625" s="75" t="str">
        <f>A625&amp;VLOOKUP(E625&amp;F625,'Scheme master'!H:M,6,0)</f>
        <v>LDINPFDDW</v>
      </c>
      <c r="C625" s="83">
        <f t="shared" si="18"/>
        <v>7.48141E-3</v>
      </c>
      <c r="D625" s="83">
        <f t="shared" si="19"/>
        <v>7.48141E-3</v>
      </c>
      <c r="E625" s="53" t="s">
        <v>613</v>
      </c>
      <c r="F625" s="53" t="s">
        <v>609</v>
      </c>
      <c r="G625" s="53" t="s">
        <v>614</v>
      </c>
      <c r="H625" s="53" t="s">
        <v>1646</v>
      </c>
      <c r="I625" s="54">
        <v>44432</v>
      </c>
      <c r="J625" s="54">
        <v>44432</v>
      </c>
      <c r="K625" s="53">
        <v>7.48141E-3</v>
      </c>
      <c r="L625" s="53">
        <v>7.48141E-3</v>
      </c>
      <c r="M625" s="55"/>
      <c r="N625" s="55"/>
      <c r="O625" s="55">
        <v>16.509</v>
      </c>
      <c r="P625" s="55"/>
      <c r="Q625" s="53"/>
      <c r="R625" s="53"/>
      <c r="S625" s="56">
        <v>165.09</v>
      </c>
      <c r="T625" s="56"/>
      <c r="U625" s="56">
        <v>165.09</v>
      </c>
    </row>
    <row r="626" spans="1:21" x14ac:dyDescent="0.2">
      <c r="A626" s="75" t="str">
        <f>INDEX('Scheme master'!D:D,MATCH(E626&amp;F626,'Scheme master'!H:H,0),0)</f>
        <v>LLIQDF</v>
      </c>
      <c r="B626" s="75" t="str">
        <f>A626&amp;VLOOKUP(E626&amp;F626,'Scheme master'!H:M,6,0)</f>
        <v>LLIQDFRDD</v>
      </c>
      <c r="C626" s="83">
        <f t="shared" si="18"/>
        <v>9.2458390000000001E-2</v>
      </c>
      <c r="D626" s="83">
        <f t="shared" si="19"/>
        <v>9.2458390000000001E-2</v>
      </c>
      <c r="E626" s="53" t="s">
        <v>612</v>
      </c>
      <c r="F626" s="53" t="s">
        <v>606</v>
      </c>
      <c r="G626" s="53" t="s">
        <v>507</v>
      </c>
      <c r="H626" s="53" t="s">
        <v>1647</v>
      </c>
      <c r="I626" s="54">
        <v>44367</v>
      </c>
      <c r="J626" s="54">
        <v>44367</v>
      </c>
      <c r="K626" s="53">
        <v>9.2458390000000001E-2</v>
      </c>
      <c r="L626" s="53">
        <v>9.2458390000000001E-2</v>
      </c>
      <c r="M626" s="55">
        <v>4596.9440000000004</v>
      </c>
      <c r="N626" s="55">
        <v>0.17199999999999999</v>
      </c>
      <c r="O626" s="55">
        <v>5.9859999999999998</v>
      </c>
      <c r="P626" s="55">
        <v>44.011000000000003</v>
      </c>
      <c r="Q626" s="53">
        <v>425.02</v>
      </c>
      <c r="R626" s="53">
        <v>0.02</v>
      </c>
      <c r="S626" s="56">
        <v>6709.72</v>
      </c>
      <c r="T626" s="56">
        <v>48902.16</v>
      </c>
      <c r="U626" s="56">
        <v>56036.92</v>
      </c>
    </row>
    <row r="627" spans="1:21" x14ac:dyDescent="0.2">
      <c r="A627" s="75" t="str">
        <f>INDEX('Scheme master'!D:D,MATCH(E627&amp;F627,'Scheme master'!H:H,0),0)</f>
        <v>LDSAPF</v>
      </c>
      <c r="B627" s="75" t="str">
        <f>A627&amp;VLOOKUP(E627&amp;F627,'Scheme master'!H:M,6,0)</f>
        <v>LDSAPFRDD</v>
      </c>
      <c r="C627" s="83">
        <f t="shared" si="18"/>
        <v>1.32E-3</v>
      </c>
      <c r="D627" s="83">
        <f t="shared" si="19"/>
        <v>1.32E-3</v>
      </c>
      <c r="E627" s="53" t="s">
        <v>616</v>
      </c>
      <c r="F627" s="53" t="s">
        <v>25</v>
      </c>
      <c r="G627" s="53" t="s">
        <v>225</v>
      </c>
      <c r="H627" s="53" t="s">
        <v>1645</v>
      </c>
      <c r="I627" s="54">
        <v>44328</v>
      </c>
      <c r="J627" s="54">
        <v>44328</v>
      </c>
      <c r="K627" s="53">
        <v>1.32E-3</v>
      </c>
      <c r="L627" s="53">
        <v>1.32E-3</v>
      </c>
      <c r="M627" s="55"/>
      <c r="N627" s="55"/>
      <c r="O627" s="55">
        <v>2517.8890000000001</v>
      </c>
      <c r="P627" s="55">
        <v>232.50399999999999</v>
      </c>
      <c r="Q627" s="53"/>
      <c r="R627" s="53"/>
      <c r="S627" s="56">
        <v>29075.24</v>
      </c>
      <c r="T627" s="56">
        <v>2685.74</v>
      </c>
      <c r="U627" s="56">
        <v>31760.98</v>
      </c>
    </row>
    <row r="628" spans="1:21" x14ac:dyDescent="0.2">
      <c r="A628" s="75" t="str">
        <f>INDEX('Scheme master'!D:D,MATCH(E628&amp;F628,'Scheme master'!H:H,0),0)</f>
        <v>LDSAPF</v>
      </c>
      <c r="B628" s="75" t="str">
        <f>A628&amp;VLOOKUP(E628&amp;F628,'Scheme master'!H:M,6,0)</f>
        <v>LDSAPFRDD</v>
      </c>
      <c r="C628" s="83">
        <f t="shared" si="18"/>
        <v>1.1512200000000001E-3</v>
      </c>
      <c r="D628" s="83">
        <f t="shared" si="19"/>
        <v>1.1512200000000001E-3</v>
      </c>
      <c r="E628" s="53" t="s">
        <v>616</v>
      </c>
      <c r="F628" s="53" t="s">
        <v>25</v>
      </c>
      <c r="G628" s="53" t="s">
        <v>225</v>
      </c>
      <c r="H628" s="53" t="s">
        <v>1645</v>
      </c>
      <c r="I628" s="54">
        <v>44371</v>
      </c>
      <c r="J628" s="54">
        <v>44371</v>
      </c>
      <c r="K628" s="53">
        <v>1.1512200000000001E-3</v>
      </c>
      <c r="L628" s="53">
        <v>1.1512200000000001E-3</v>
      </c>
      <c r="M628" s="55"/>
      <c r="N628" s="55"/>
      <c r="O628" s="55">
        <v>2192.3319999999999</v>
      </c>
      <c r="P628" s="55">
        <v>203.31200000000001</v>
      </c>
      <c r="Q628" s="53"/>
      <c r="R628" s="53"/>
      <c r="S628" s="56">
        <v>25418.82</v>
      </c>
      <c r="T628" s="56">
        <v>2352.6999999999998</v>
      </c>
      <c r="U628" s="56">
        <v>27771.52</v>
      </c>
    </row>
    <row r="629" spans="1:21" x14ac:dyDescent="0.2">
      <c r="A629" s="75" t="str">
        <f>INDEX('Scheme master'!D:D,MATCH(E629&amp;F629,'Scheme master'!H:H,0),0)</f>
        <v>LLIQDF</v>
      </c>
      <c r="B629" s="75" t="str">
        <f>A629&amp;VLOOKUP(E629&amp;F629,'Scheme master'!H:M,6,0)</f>
        <v>LLIQDFRDD</v>
      </c>
      <c r="C629" s="83">
        <f t="shared" si="18"/>
        <v>8.3905969999999996E-2</v>
      </c>
      <c r="D629" s="83">
        <f t="shared" si="19"/>
        <v>8.3905969999999996E-2</v>
      </c>
      <c r="E629" s="53" t="s">
        <v>612</v>
      </c>
      <c r="F629" s="53" t="s">
        <v>606</v>
      </c>
      <c r="G629" s="53" t="s">
        <v>507</v>
      </c>
      <c r="H629" s="53" t="s">
        <v>1647</v>
      </c>
      <c r="I629" s="54">
        <v>44451</v>
      </c>
      <c r="J629" s="54">
        <v>44451</v>
      </c>
      <c r="K629" s="53">
        <v>8.3905969999999996E-2</v>
      </c>
      <c r="L629" s="53">
        <v>8.3905969999999996E-2</v>
      </c>
      <c r="M629" s="55">
        <v>4644.5309999999999</v>
      </c>
      <c r="N629" s="55">
        <v>0.17199999999999999</v>
      </c>
      <c r="O629" s="55">
        <v>5.3529999999999998</v>
      </c>
      <c r="P629" s="55">
        <v>30.699000000000002</v>
      </c>
      <c r="Q629" s="53">
        <v>389.71</v>
      </c>
      <c r="R629" s="53">
        <v>0.01</v>
      </c>
      <c r="S629" s="56">
        <v>5947.64</v>
      </c>
      <c r="T629" s="56">
        <v>34111.620000000003</v>
      </c>
      <c r="U629" s="56">
        <v>40448.980000000003</v>
      </c>
    </row>
    <row r="630" spans="1:21" x14ac:dyDescent="0.2">
      <c r="A630" s="75" t="str">
        <f>INDEX('Scheme master'!D:D,MATCH(E630&amp;F630,'Scheme master'!H:H,0),0)</f>
        <v>LDSAPF</v>
      </c>
      <c r="B630" s="75" t="str">
        <f>A630&amp;VLOOKUP(E630&amp;F630,'Scheme master'!H:M,6,0)</f>
        <v>LDSAPFDDD</v>
      </c>
      <c r="C630" s="83">
        <f t="shared" si="18"/>
        <v>2.9083899999999998E-3</v>
      </c>
      <c r="D630" s="83">
        <f t="shared" si="19"/>
        <v>2.9083899999999998E-3</v>
      </c>
      <c r="E630" s="53" t="s">
        <v>616</v>
      </c>
      <c r="F630" s="53" t="s">
        <v>605</v>
      </c>
      <c r="G630" s="53" t="s">
        <v>225</v>
      </c>
      <c r="H630" s="53" t="s">
        <v>1643</v>
      </c>
      <c r="I630" s="54">
        <v>44431</v>
      </c>
      <c r="J630" s="54">
        <v>44431</v>
      </c>
      <c r="K630" s="53">
        <v>2.9083899999999998E-3</v>
      </c>
      <c r="L630" s="53">
        <v>2.9083899999999998E-3</v>
      </c>
      <c r="M630" s="55">
        <v>120249.174</v>
      </c>
      <c r="N630" s="55"/>
      <c r="O630" s="55">
        <v>373.01100000000002</v>
      </c>
      <c r="P630" s="55">
        <v>128.12899999999999</v>
      </c>
      <c r="Q630" s="53">
        <v>349.73</v>
      </c>
      <c r="R630" s="53"/>
      <c r="S630" s="56">
        <v>4124.9399999999996</v>
      </c>
      <c r="T630" s="56">
        <v>1424.31</v>
      </c>
      <c r="U630" s="56">
        <v>5898.98</v>
      </c>
    </row>
    <row r="631" spans="1:21" x14ac:dyDescent="0.2">
      <c r="A631" s="75" t="str">
        <f>INDEX('Scheme master'!D:D,MATCH(E631&amp;F631,'Scheme master'!H:H,0),0)</f>
        <v>LLIQDF</v>
      </c>
      <c r="B631" s="75" t="str">
        <f>A631&amp;VLOOKUP(E631&amp;F631,'Scheme master'!H:M,6,0)</f>
        <v>LLIQDFRDD</v>
      </c>
      <c r="C631" s="83">
        <f t="shared" si="18"/>
        <v>7.5899999999999995E-2</v>
      </c>
      <c r="D631" s="83">
        <f t="shared" si="19"/>
        <v>7.5899999999999995E-2</v>
      </c>
      <c r="E631" s="53" t="s">
        <v>612</v>
      </c>
      <c r="F631" s="53" t="s">
        <v>606</v>
      </c>
      <c r="G631" s="53" t="s">
        <v>507</v>
      </c>
      <c r="H631" s="53" t="s">
        <v>1647</v>
      </c>
      <c r="I631" s="54">
        <v>44340</v>
      </c>
      <c r="J631" s="54">
        <v>44340</v>
      </c>
      <c r="K631" s="53">
        <v>7.5899999999999995E-2</v>
      </c>
      <c r="L631" s="53">
        <v>7.5899999999999995E-2</v>
      </c>
      <c r="M631" s="55">
        <v>4611.04</v>
      </c>
      <c r="N631" s="55">
        <v>0.17199999999999999</v>
      </c>
      <c r="O631" s="55">
        <v>4.968</v>
      </c>
      <c r="P631" s="55">
        <v>16.873000000000001</v>
      </c>
      <c r="Q631" s="53">
        <v>350</v>
      </c>
      <c r="R631" s="53">
        <v>0.01</v>
      </c>
      <c r="S631" s="56">
        <v>5523.18</v>
      </c>
      <c r="T631" s="56">
        <v>18747.240000000002</v>
      </c>
      <c r="U631" s="56">
        <v>24620.43</v>
      </c>
    </row>
    <row r="632" spans="1:21" x14ac:dyDescent="0.2">
      <c r="A632" s="75" t="str">
        <f>INDEX('Scheme master'!D:D,MATCH(E632&amp;F632,'Scheme master'!H:H,0),0)</f>
        <v>LLIQDF</v>
      </c>
      <c r="B632" s="75" t="str">
        <f>A632&amp;VLOOKUP(E632&amp;F632,'Scheme master'!H:M,6,0)</f>
        <v>LLIQDFDDD</v>
      </c>
      <c r="C632" s="83">
        <f t="shared" si="18"/>
        <v>0.1056</v>
      </c>
      <c r="D632" s="83">
        <f t="shared" si="19"/>
        <v>0.1056</v>
      </c>
      <c r="E632" s="53" t="s">
        <v>612</v>
      </c>
      <c r="F632" s="53" t="s">
        <v>605</v>
      </c>
      <c r="G632" s="53" t="s">
        <v>507</v>
      </c>
      <c r="H632" s="53" t="s">
        <v>1642</v>
      </c>
      <c r="I632" s="54">
        <v>44365</v>
      </c>
      <c r="J632" s="54">
        <v>44365</v>
      </c>
      <c r="K632" s="53">
        <v>0.1056</v>
      </c>
      <c r="L632" s="53">
        <v>0.1056</v>
      </c>
      <c r="M632" s="55">
        <v>18.521999999999998</v>
      </c>
      <c r="N632" s="55"/>
      <c r="O632" s="55">
        <v>7.4960000000000004</v>
      </c>
      <c r="P632" s="55">
        <v>43.688000000000002</v>
      </c>
      <c r="Q632" s="53">
        <v>1.97</v>
      </c>
      <c r="R632" s="53"/>
      <c r="S632" s="56">
        <v>8422.83</v>
      </c>
      <c r="T632" s="56">
        <v>49140.38</v>
      </c>
      <c r="U632" s="56">
        <v>57565.18</v>
      </c>
    </row>
    <row r="633" spans="1:21" x14ac:dyDescent="0.2">
      <c r="A633" s="75" t="str">
        <f>INDEX('Scheme master'!D:D,MATCH(E633&amp;F633,'Scheme master'!H:H,0),0)</f>
        <v>LDMIPF</v>
      </c>
      <c r="B633" s="75" t="str">
        <f>A633&amp;VLOOKUP(E633&amp;F633,'Scheme master'!H:M,6,0)</f>
        <v>LDMIPFRDM</v>
      </c>
      <c r="C633" s="83">
        <f t="shared" si="18"/>
        <v>0.03</v>
      </c>
      <c r="D633" s="83">
        <f t="shared" si="19"/>
        <v>0.03</v>
      </c>
      <c r="E633" s="53" t="s">
        <v>615</v>
      </c>
      <c r="F633" s="53" t="s">
        <v>608</v>
      </c>
      <c r="G633" s="53" t="s">
        <v>182</v>
      </c>
      <c r="H633" s="53" t="s">
        <v>1649</v>
      </c>
      <c r="I633" s="54">
        <v>44312</v>
      </c>
      <c r="J633" s="54">
        <v>44312</v>
      </c>
      <c r="K633" s="53">
        <v>0.03</v>
      </c>
      <c r="L633" s="53">
        <v>0.03</v>
      </c>
      <c r="M633" s="55">
        <v>1235767.953</v>
      </c>
      <c r="N633" s="55">
        <v>61747.517999999996</v>
      </c>
      <c r="O633" s="55">
        <v>5304.6790000000001</v>
      </c>
      <c r="P633" s="55">
        <v>68.230999999999995</v>
      </c>
      <c r="Q633" s="53">
        <v>37073.019999999997</v>
      </c>
      <c r="R633" s="53">
        <v>1852.43</v>
      </c>
      <c r="S633" s="56">
        <v>66894.33</v>
      </c>
      <c r="T633" s="56">
        <v>939.92</v>
      </c>
      <c r="U633" s="56">
        <v>106759.7</v>
      </c>
    </row>
    <row r="634" spans="1:21" x14ac:dyDescent="0.2">
      <c r="A634" s="75" t="str">
        <f>INDEX('Scheme master'!D:D,MATCH(E634&amp;F634,'Scheme master'!H:H,0),0)</f>
        <v>LDUSTF</v>
      </c>
      <c r="B634" s="75" t="str">
        <f>A634&amp;VLOOKUP(E634&amp;F634,'Scheme master'!H:M,6,0)</f>
        <v>LDUSTFDDD</v>
      </c>
      <c r="C634" s="83">
        <f t="shared" si="18"/>
        <v>0.9</v>
      </c>
      <c r="D634" s="83">
        <f t="shared" si="19"/>
        <v>0.9</v>
      </c>
      <c r="E634" s="53" t="s">
        <v>1016</v>
      </c>
      <c r="F634" s="53" t="s">
        <v>605</v>
      </c>
      <c r="G634" s="53" t="s">
        <v>997</v>
      </c>
      <c r="H634" s="53" t="s">
        <v>1643</v>
      </c>
      <c r="I634" s="54">
        <v>44316</v>
      </c>
      <c r="J634" s="54">
        <v>44316</v>
      </c>
      <c r="K634" s="53">
        <v>0.9</v>
      </c>
      <c r="L634" s="53">
        <v>0.9</v>
      </c>
      <c r="M634" s="55"/>
      <c r="N634" s="55"/>
      <c r="O634" s="55">
        <v>2.4E-2</v>
      </c>
      <c r="P634" s="55"/>
      <c r="Q634" s="53"/>
      <c r="R634" s="53"/>
      <c r="S634" s="56">
        <v>23.71</v>
      </c>
      <c r="T634" s="56"/>
      <c r="U634" s="56">
        <v>23.71</v>
      </c>
    </row>
    <row r="635" spans="1:21" x14ac:dyDescent="0.2">
      <c r="A635" s="75" t="str">
        <f>INDEX('Scheme master'!D:D,MATCH(E635&amp;F635,'Scheme master'!H:H,0),0)</f>
        <v>LDONTF</v>
      </c>
      <c r="B635" s="75" t="str">
        <f>A635&amp;VLOOKUP(E635&amp;F635,'Scheme master'!H:M,6,0)</f>
        <v>LDONTFDDW</v>
      </c>
      <c r="C635" s="83">
        <f t="shared" si="18"/>
        <v>0.64500000000000002</v>
      </c>
      <c r="D635" s="83">
        <f t="shared" si="19"/>
        <v>0.64500000000000002</v>
      </c>
      <c r="E635" s="53" t="s">
        <v>1015</v>
      </c>
      <c r="F635" s="53" t="s">
        <v>609</v>
      </c>
      <c r="G635" s="53" t="s">
        <v>996</v>
      </c>
      <c r="H635" s="53" t="s">
        <v>1646</v>
      </c>
      <c r="I635" s="54">
        <v>44341</v>
      </c>
      <c r="J635" s="54">
        <v>44341</v>
      </c>
      <c r="K635" s="53">
        <v>0.64500000000000002</v>
      </c>
      <c r="L635" s="53">
        <v>0.64500000000000002</v>
      </c>
      <c r="M635" s="55"/>
      <c r="N635" s="55"/>
      <c r="O635" s="55">
        <v>7.0000000000000007E-2</v>
      </c>
      <c r="P635" s="55"/>
      <c r="Q635" s="53"/>
      <c r="R635" s="53"/>
      <c r="S635" s="56">
        <v>70.010000000000005</v>
      </c>
      <c r="T635" s="56"/>
      <c r="U635" s="56">
        <v>70.010000000000005</v>
      </c>
    </row>
    <row r="636" spans="1:21" x14ac:dyDescent="0.2">
      <c r="A636" s="75" t="str">
        <f>INDEX('Scheme master'!D:D,MATCH(E636&amp;F636,'Scheme master'!H:H,0),0)</f>
        <v>LLIQDF</v>
      </c>
      <c r="B636" s="75" t="str">
        <f>A636&amp;VLOOKUP(E636&amp;F636,'Scheme master'!H:M,6,0)</f>
        <v>LLIQDFDDD</v>
      </c>
      <c r="C636" s="83">
        <f t="shared" si="18"/>
        <v>8.2649979999999998E-2</v>
      </c>
      <c r="D636" s="83">
        <f t="shared" si="19"/>
        <v>8.2649979999999998E-2</v>
      </c>
      <c r="E636" s="53" t="s">
        <v>612</v>
      </c>
      <c r="F636" s="53" t="s">
        <v>605</v>
      </c>
      <c r="G636" s="53" t="s">
        <v>507</v>
      </c>
      <c r="H636" s="53" t="s">
        <v>1642</v>
      </c>
      <c r="I636" s="54">
        <v>44463</v>
      </c>
      <c r="J636" s="54">
        <v>44463</v>
      </c>
      <c r="K636" s="53">
        <v>8.2649979999999998E-2</v>
      </c>
      <c r="L636" s="53">
        <v>8.2649979999999998E-2</v>
      </c>
      <c r="M636" s="55">
        <v>44.031999999999996</v>
      </c>
      <c r="N636" s="55"/>
      <c r="O636" s="55">
        <v>4.8109999999999999</v>
      </c>
      <c r="P636" s="55">
        <v>39.798999999999999</v>
      </c>
      <c r="Q636" s="53">
        <v>3.66</v>
      </c>
      <c r="R636" s="53"/>
      <c r="S636" s="56">
        <v>5410.15</v>
      </c>
      <c r="T636" s="56">
        <v>44823.66</v>
      </c>
      <c r="U636" s="56">
        <v>50237.47</v>
      </c>
    </row>
    <row r="637" spans="1:21" x14ac:dyDescent="0.2">
      <c r="A637" s="75" t="str">
        <f>INDEX('Scheme master'!D:D,MATCH(E637&amp;F637,'Scheme master'!H:H,0),0)</f>
        <v>LLIQDF</v>
      </c>
      <c r="B637" s="75" t="str">
        <f>A637&amp;VLOOKUP(E637&amp;F637,'Scheme master'!H:M,6,0)</f>
        <v>LLIQDFRDD</v>
      </c>
      <c r="C637" s="83">
        <f t="shared" si="18"/>
        <v>9.2741959999999998E-2</v>
      </c>
      <c r="D637" s="83">
        <f t="shared" si="19"/>
        <v>9.2741959999999998E-2</v>
      </c>
      <c r="E637" s="53" t="s">
        <v>612</v>
      </c>
      <c r="F637" s="53" t="s">
        <v>606</v>
      </c>
      <c r="G637" s="53" t="s">
        <v>507</v>
      </c>
      <c r="H637" s="53" t="s">
        <v>1647</v>
      </c>
      <c r="I637" s="54">
        <v>44438</v>
      </c>
      <c r="J637" s="54">
        <v>44438</v>
      </c>
      <c r="K637" s="53">
        <v>9.2741959999999998E-2</v>
      </c>
      <c r="L637" s="53">
        <v>9.2741959999999998E-2</v>
      </c>
      <c r="M637" s="55">
        <v>4593.0959999999995</v>
      </c>
      <c r="N637" s="55">
        <v>0.17199999999999999</v>
      </c>
      <c r="O637" s="55">
        <v>5.8239999999999998</v>
      </c>
      <c r="P637" s="55">
        <v>33.488999999999997</v>
      </c>
      <c r="Q637" s="53">
        <v>425.96</v>
      </c>
      <c r="R637" s="53">
        <v>0.02</v>
      </c>
      <c r="S637" s="56">
        <v>6484.65</v>
      </c>
      <c r="T637" s="56">
        <v>37208.959999999999</v>
      </c>
      <c r="U637" s="56">
        <v>44119.59</v>
      </c>
    </row>
    <row r="638" spans="1:21" x14ac:dyDescent="0.2">
      <c r="A638" s="75" t="str">
        <f>INDEX('Scheme master'!D:D,MATCH(E638&amp;F638,'Scheme master'!H:H,0),0)</f>
        <v>LDMIPF</v>
      </c>
      <c r="B638" s="75" t="str">
        <f>A638&amp;VLOOKUP(E638&amp;F638,'Scheme master'!H:M,6,0)</f>
        <v>LDMIPFRDM</v>
      </c>
      <c r="C638" s="83">
        <f t="shared" si="18"/>
        <v>0.06</v>
      </c>
      <c r="D638" s="83">
        <f t="shared" si="19"/>
        <v>0.06</v>
      </c>
      <c r="E638" s="53" t="s">
        <v>615</v>
      </c>
      <c r="F638" s="53" t="s">
        <v>608</v>
      </c>
      <c r="G638" s="53" t="s">
        <v>182</v>
      </c>
      <c r="H638" s="53" t="s">
        <v>1649</v>
      </c>
      <c r="I638" s="54">
        <v>44466</v>
      </c>
      <c r="J638" s="54">
        <v>44466</v>
      </c>
      <c r="K638" s="53">
        <v>0.06</v>
      </c>
      <c r="L638" s="53">
        <v>0.06</v>
      </c>
      <c r="M638" s="55">
        <v>2039653.916</v>
      </c>
      <c r="N638" s="55">
        <v>75397.741999999998</v>
      </c>
      <c r="O638" s="55">
        <v>6046.2349999999997</v>
      </c>
      <c r="P638" s="55">
        <v>47.637999999999998</v>
      </c>
      <c r="Q638" s="53">
        <v>122379.28</v>
      </c>
      <c r="R638" s="53">
        <v>4523.87</v>
      </c>
      <c r="S638" s="56">
        <v>82160.639999999999</v>
      </c>
      <c r="T638" s="56">
        <v>723.23</v>
      </c>
      <c r="U638" s="56">
        <v>209787.02</v>
      </c>
    </row>
    <row r="639" spans="1:21" x14ac:dyDescent="0.2">
      <c r="A639" s="75" t="str">
        <f>INDEX('Scheme master'!D:D,MATCH(E639&amp;F639,'Scheme master'!H:H,0),0)</f>
        <v>LDSAPF</v>
      </c>
      <c r="B639" s="75" t="str">
        <f>A639&amp;VLOOKUP(E639&amp;F639,'Scheme master'!H:M,6,0)</f>
        <v>LDSAPFRDD</v>
      </c>
      <c r="C639" s="83">
        <f t="shared" si="18"/>
        <v>1.3810599999999999E-3</v>
      </c>
      <c r="D639" s="83">
        <f t="shared" si="19"/>
        <v>1.3810599999999999E-3</v>
      </c>
      <c r="E639" s="53" t="s">
        <v>616</v>
      </c>
      <c r="F639" s="53" t="s">
        <v>25</v>
      </c>
      <c r="G639" s="53" t="s">
        <v>225</v>
      </c>
      <c r="H639" s="53" t="s">
        <v>1645</v>
      </c>
      <c r="I639" s="54">
        <v>44426</v>
      </c>
      <c r="J639" s="54">
        <v>44426</v>
      </c>
      <c r="K639" s="53">
        <v>1.3810599999999999E-3</v>
      </c>
      <c r="L639" s="53">
        <v>1.3810599999999999E-3</v>
      </c>
      <c r="M639" s="55"/>
      <c r="N639" s="55"/>
      <c r="O639" s="55">
        <v>2616.2730000000001</v>
      </c>
      <c r="P639" s="55">
        <v>245.179</v>
      </c>
      <c r="Q639" s="53"/>
      <c r="R639" s="53"/>
      <c r="S639" s="56">
        <v>30448.97</v>
      </c>
      <c r="T639" s="56">
        <v>2837.87</v>
      </c>
      <c r="U639" s="56">
        <v>33286.839999999997</v>
      </c>
    </row>
    <row r="640" spans="1:21" x14ac:dyDescent="0.2">
      <c r="A640" s="75" t="str">
        <f>INDEX('Scheme master'!D:D,MATCH(E640&amp;F640,'Scheme master'!H:H,0),0)</f>
        <v>LLIQDF</v>
      </c>
      <c r="B640" s="75" t="str">
        <f>A640&amp;VLOOKUP(E640&amp;F640,'Scheme master'!H:M,6,0)</f>
        <v>LLIQDFDDD</v>
      </c>
      <c r="C640" s="83">
        <f t="shared" si="18"/>
        <v>9.1200000000000003E-2</v>
      </c>
      <c r="D640" s="83">
        <f t="shared" si="19"/>
        <v>9.1200000000000003E-2</v>
      </c>
      <c r="E640" s="53" t="s">
        <v>612</v>
      </c>
      <c r="F640" s="53" t="s">
        <v>605</v>
      </c>
      <c r="G640" s="53" t="s">
        <v>507</v>
      </c>
      <c r="H640" s="53" t="s">
        <v>1642</v>
      </c>
      <c r="I640" s="54">
        <v>44351</v>
      </c>
      <c r="J640" s="54">
        <v>44351</v>
      </c>
      <c r="K640" s="53">
        <v>9.1200000000000003E-2</v>
      </c>
      <c r="L640" s="53">
        <v>9.1200000000000003E-2</v>
      </c>
      <c r="M640" s="55">
        <v>33.350999999999999</v>
      </c>
      <c r="N640" s="55"/>
      <c r="O640" s="55">
        <v>6.4489999999999998</v>
      </c>
      <c r="P640" s="55">
        <v>35.682000000000002</v>
      </c>
      <c r="Q640" s="53">
        <v>3.05</v>
      </c>
      <c r="R640" s="53"/>
      <c r="S640" s="56">
        <v>7253.5</v>
      </c>
      <c r="T640" s="56">
        <v>40135.21</v>
      </c>
      <c r="U640" s="56">
        <v>47391.76</v>
      </c>
    </row>
    <row r="641" spans="1:21" x14ac:dyDescent="0.2">
      <c r="A641" s="75" t="str">
        <f>INDEX('Scheme master'!D:D,MATCH(E641&amp;F641,'Scheme master'!H:H,0),0)</f>
        <v>LLIQDF</v>
      </c>
      <c r="B641" s="75" t="str">
        <f>A641&amp;VLOOKUP(E641&amp;F641,'Scheme master'!H:M,6,0)</f>
        <v>LLIQDFRDD</v>
      </c>
      <c r="C641" s="83">
        <f t="shared" si="18"/>
        <v>8.2680519999999993E-2</v>
      </c>
      <c r="D641" s="83">
        <f t="shared" si="19"/>
        <v>8.2680519999999993E-2</v>
      </c>
      <c r="E641" s="53" t="s">
        <v>612</v>
      </c>
      <c r="F641" s="53" t="s">
        <v>606</v>
      </c>
      <c r="G641" s="53" t="s">
        <v>507</v>
      </c>
      <c r="H641" s="53" t="s">
        <v>1647</v>
      </c>
      <c r="I641" s="54">
        <v>44437</v>
      </c>
      <c r="J641" s="54">
        <v>44437</v>
      </c>
      <c r="K641" s="53">
        <v>8.2680519999999993E-2</v>
      </c>
      <c r="L641" s="53">
        <v>8.2680519999999993E-2</v>
      </c>
      <c r="M641" s="55">
        <v>4604.4369999999999</v>
      </c>
      <c r="N641" s="55">
        <v>0.17199999999999999</v>
      </c>
      <c r="O641" s="55">
        <v>5.1920000000000002</v>
      </c>
      <c r="P641" s="55">
        <v>29.856000000000002</v>
      </c>
      <c r="Q641" s="53">
        <v>380.71</v>
      </c>
      <c r="R641" s="53">
        <v>0.01</v>
      </c>
      <c r="S641" s="56">
        <v>5778.76</v>
      </c>
      <c r="T641" s="56">
        <v>33169.760000000002</v>
      </c>
      <c r="U641" s="56">
        <v>39329.24</v>
      </c>
    </row>
    <row r="642" spans="1:21" x14ac:dyDescent="0.2">
      <c r="A642" s="75" t="str">
        <f>INDEX('Scheme master'!D:D,MATCH(E642&amp;F642,'Scheme master'!H:H,0),0)</f>
        <v>LLIQDF</v>
      </c>
      <c r="B642" s="75" t="str">
        <f>A642&amp;VLOOKUP(E642&amp;F642,'Scheme master'!H:M,6,0)</f>
        <v>LLIQDFDDD</v>
      </c>
      <c r="C642" s="83">
        <f t="shared" si="18"/>
        <v>8.9360700000000001E-2</v>
      </c>
      <c r="D642" s="83">
        <f t="shared" si="19"/>
        <v>8.9360700000000001E-2</v>
      </c>
      <c r="E642" s="53" t="s">
        <v>612</v>
      </c>
      <c r="F642" s="53" t="s">
        <v>605</v>
      </c>
      <c r="G642" s="53" t="s">
        <v>507</v>
      </c>
      <c r="H642" s="53" t="s">
        <v>1642</v>
      </c>
      <c r="I642" s="54">
        <v>44462</v>
      </c>
      <c r="J642" s="54">
        <v>44462</v>
      </c>
      <c r="K642" s="53">
        <v>8.9360700000000001E-2</v>
      </c>
      <c r="L642" s="53">
        <v>8.9360700000000001E-2</v>
      </c>
      <c r="M642" s="55">
        <v>38.097000000000001</v>
      </c>
      <c r="N642" s="55"/>
      <c r="O642" s="55">
        <v>5.2030000000000003</v>
      </c>
      <c r="P642" s="55">
        <v>43.027999999999999</v>
      </c>
      <c r="Q642" s="53">
        <v>3.41</v>
      </c>
      <c r="R642" s="53"/>
      <c r="S642" s="56">
        <v>5849.84</v>
      </c>
      <c r="T642" s="56">
        <v>48459.28</v>
      </c>
      <c r="U642" s="56">
        <v>54312.53</v>
      </c>
    </row>
    <row r="643" spans="1:21" x14ac:dyDescent="0.2">
      <c r="A643" s="75" t="str">
        <f>INDEX('Scheme master'!D:D,MATCH(E643&amp;F643,'Scheme master'!H:H,0),0)</f>
        <v>LDSAPF</v>
      </c>
      <c r="B643" s="75" t="str">
        <f>A643&amp;VLOOKUP(E643&amp;F643,'Scheme master'!H:M,6,0)</f>
        <v>LDSAPFRDD</v>
      </c>
      <c r="C643" s="83">
        <f t="shared" si="18"/>
        <v>1.1000000000000001E-3</v>
      </c>
      <c r="D643" s="83">
        <f t="shared" si="19"/>
        <v>1.1000000000000001E-3</v>
      </c>
      <c r="E643" s="53" t="s">
        <v>616</v>
      </c>
      <c r="F643" s="53" t="s">
        <v>25</v>
      </c>
      <c r="G643" s="53" t="s">
        <v>225</v>
      </c>
      <c r="H643" s="53" t="s">
        <v>1645</v>
      </c>
      <c r="I643" s="54">
        <v>44314</v>
      </c>
      <c r="J643" s="54">
        <v>44314</v>
      </c>
      <c r="K643" s="53">
        <v>1.1000000000000001E-3</v>
      </c>
      <c r="L643" s="53">
        <v>1.1000000000000001E-3</v>
      </c>
      <c r="M643" s="55"/>
      <c r="N643" s="55"/>
      <c r="O643" s="55">
        <v>2100.1529999999998</v>
      </c>
      <c r="P643" s="55">
        <v>194.529</v>
      </c>
      <c r="Q643" s="53"/>
      <c r="R643" s="53"/>
      <c r="S643" s="56">
        <v>24231.279999999999</v>
      </c>
      <c r="T643" s="56">
        <v>2235.0700000000002</v>
      </c>
      <c r="U643" s="56">
        <v>26466.35</v>
      </c>
    </row>
    <row r="644" spans="1:21" x14ac:dyDescent="0.2">
      <c r="A644" s="75" t="str">
        <f>INDEX('Scheme master'!D:D,MATCH(E644&amp;F644,'Scheme master'!H:H,0),0)</f>
        <v>LDONTF</v>
      </c>
      <c r="B644" s="75" t="str">
        <f>A644&amp;VLOOKUP(E644&amp;F644,'Scheme master'!H:M,6,0)</f>
        <v>LDONTFDDW</v>
      </c>
      <c r="C644" s="83">
        <f t="shared" si="18"/>
        <v>0.61039071</v>
      </c>
      <c r="D644" s="83">
        <f t="shared" si="19"/>
        <v>0.61039071</v>
      </c>
      <c r="E644" s="53" t="s">
        <v>1015</v>
      </c>
      <c r="F644" s="53" t="s">
        <v>609</v>
      </c>
      <c r="G644" s="53" t="s">
        <v>996</v>
      </c>
      <c r="H644" s="53" t="s">
        <v>1646</v>
      </c>
      <c r="I644" s="54">
        <v>44383</v>
      </c>
      <c r="J644" s="54">
        <v>44383</v>
      </c>
      <c r="K644" s="53">
        <v>0.61039071</v>
      </c>
      <c r="L644" s="53">
        <v>0.61039071</v>
      </c>
      <c r="M644" s="55"/>
      <c r="N644" s="55"/>
      <c r="O644" s="55">
        <v>6.5000000000000002E-2</v>
      </c>
      <c r="P644" s="55"/>
      <c r="Q644" s="53"/>
      <c r="R644" s="53"/>
      <c r="S644" s="56">
        <v>64.650000000000006</v>
      </c>
      <c r="T644" s="56"/>
      <c r="U644" s="56">
        <v>64.650000000000006</v>
      </c>
    </row>
    <row r="645" spans="1:21" x14ac:dyDescent="0.2">
      <c r="A645" s="75" t="str">
        <f>INDEX('Scheme master'!D:D,MATCH(E645&amp;F645,'Scheme master'!H:H,0),0)</f>
        <v>LDINPF</v>
      </c>
      <c r="B645" s="75" t="str">
        <f>A645&amp;VLOOKUP(E645&amp;F645,'Scheme master'!H:M,6,0)</f>
        <v>LDINPFDDW</v>
      </c>
      <c r="C645" s="83">
        <f t="shared" si="18"/>
        <v>4.2735300000000002E-3</v>
      </c>
      <c r="D645" s="83">
        <f t="shared" si="19"/>
        <v>4.2735300000000002E-3</v>
      </c>
      <c r="E645" s="53" t="s">
        <v>613</v>
      </c>
      <c r="F645" s="53" t="s">
        <v>609</v>
      </c>
      <c r="G645" s="53" t="s">
        <v>614</v>
      </c>
      <c r="H645" s="53" t="s">
        <v>1646</v>
      </c>
      <c r="I645" s="54">
        <v>44418</v>
      </c>
      <c r="J645" s="54">
        <v>44418</v>
      </c>
      <c r="K645" s="53">
        <v>4.2735300000000002E-3</v>
      </c>
      <c r="L645" s="53">
        <v>4.2735300000000002E-3</v>
      </c>
      <c r="M645" s="55"/>
      <c r="N645" s="55"/>
      <c r="O645" s="55">
        <v>9.3460000000000001</v>
      </c>
      <c r="P645" s="55"/>
      <c r="Q645" s="53"/>
      <c r="R645" s="53"/>
      <c r="S645" s="56">
        <v>93.46</v>
      </c>
      <c r="T645" s="56"/>
      <c r="U645" s="56">
        <v>93.46</v>
      </c>
    </row>
    <row r="646" spans="1:21" x14ac:dyDescent="0.2">
      <c r="A646" s="75" t="str">
        <f>INDEX('Scheme master'!D:D,MATCH(E646&amp;F646,'Scheme master'!H:H,0),0)</f>
        <v>LLIQDF</v>
      </c>
      <c r="B646" s="75" t="str">
        <f>A646&amp;VLOOKUP(E646&amp;F646,'Scheme master'!H:M,6,0)</f>
        <v>LLIQDFRDD</v>
      </c>
      <c r="C646" s="83">
        <f t="shared" si="18"/>
        <v>9.5051360000000001E-2</v>
      </c>
      <c r="D646" s="83">
        <f t="shared" si="19"/>
        <v>9.5051360000000001E-2</v>
      </c>
      <c r="E646" s="53" t="s">
        <v>612</v>
      </c>
      <c r="F646" s="53" t="s">
        <v>606</v>
      </c>
      <c r="G646" s="53" t="s">
        <v>507</v>
      </c>
      <c r="H646" s="53" t="s">
        <v>1647</v>
      </c>
      <c r="I646" s="54">
        <v>44396</v>
      </c>
      <c r="J646" s="54">
        <v>44396</v>
      </c>
      <c r="K646" s="53">
        <v>9.5051360000000001E-2</v>
      </c>
      <c r="L646" s="53">
        <v>9.5051360000000001E-2</v>
      </c>
      <c r="M646" s="55">
        <v>4591.9539999999997</v>
      </c>
      <c r="N646" s="55">
        <v>0.17199999999999999</v>
      </c>
      <c r="O646" s="55">
        <v>6.0119999999999996</v>
      </c>
      <c r="P646" s="55">
        <v>36.781999999999996</v>
      </c>
      <c r="Q646" s="53">
        <v>436.46</v>
      </c>
      <c r="R646" s="53">
        <v>0.02</v>
      </c>
      <c r="S646" s="56">
        <v>6688.48</v>
      </c>
      <c r="T646" s="56">
        <v>40862.800000000003</v>
      </c>
      <c r="U646" s="56">
        <v>47987.76</v>
      </c>
    </row>
    <row r="647" spans="1:21" x14ac:dyDescent="0.2">
      <c r="A647" s="75" t="str">
        <f>INDEX('Scheme master'!D:D,MATCH(E647&amp;F647,'Scheme master'!H:H,0),0)</f>
        <v>LDSAPF</v>
      </c>
      <c r="B647" s="75" t="str">
        <f>A647&amp;VLOOKUP(E647&amp;F647,'Scheme master'!H:M,6,0)</f>
        <v>LDSAPFRDD</v>
      </c>
      <c r="C647" s="83">
        <f t="shared" ref="C647:C676" si="20">K647</f>
        <v>1.23E-3</v>
      </c>
      <c r="D647" s="83">
        <f t="shared" ref="D647:D676" si="21">L647</f>
        <v>1.23E-3</v>
      </c>
      <c r="E647" s="53" t="s">
        <v>616</v>
      </c>
      <c r="F647" s="53" t="s">
        <v>25</v>
      </c>
      <c r="G647" s="53" t="s">
        <v>225</v>
      </c>
      <c r="H647" s="53" t="s">
        <v>1645</v>
      </c>
      <c r="I647" s="54">
        <v>44315</v>
      </c>
      <c r="J647" s="54">
        <v>44315</v>
      </c>
      <c r="K647" s="53">
        <v>1.23E-3</v>
      </c>
      <c r="L647" s="53">
        <v>1.23E-3</v>
      </c>
      <c r="M647" s="55"/>
      <c r="N647" s="55"/>
      <c r="O647" s="55">
        <v>2348.518</v>
      </c>
      <c r="P647" s="55">
        <v>217.535</v>
      </c>
      <c r="Q647" s="53"/>
      <c r="R647" s="53"/>
      <c r="S647" s="56">
        <v>27097.02</v>
      </c>
      <c r="T647" s="56">
        <v>2499.4499999999998</v>
      </c>
      <c r="U647" s="56">
        <v>29596.47</v>
      </c>
    </row>
    <row r="648" spans="1:21" x14ac:dyDescent="0.2">
      <c r="A648" s="75" t="str">
        <f>INDEX('Scheme master'!D:D,MATCH(E648&amp;F648,'Scheme master'!H:H,0),0)</f>
        <v>LLIQDF</v>
      </c>
      <c r="B648" s="75" t="str">
        <f>A648&amp;VLOOKUP(E648&amp;F648,'Scheme master'!H:M,6,0)</f>
        <v>LLIQDFRDD</v>
      </c>
      <c r="C648" s="83">
        <f t="shared" si="20"/>
        <v>8.8500280000000001E-2</v>
      </c>
      <c r="D648" s="83">
        <f t="shared" si="21"/>
        <v>8.8500280000000001E-2</v>
      </c>
      <c r="E648" s="53" t="s">
        <v>612</v>
      </c>
      <c r="F648" s="53" t="s">
        <v>606</v>
      </c>
      <c r="G648" s="53" t="s">
        <v>507</v>
      </c>
      <c r="H648" s="53" t="s">
        <v>1647</v>
      </c>
      <c r="I648" s="54">
        <v>44395</v>
      </c>
      <c r="J648" s="54">
        <v>44395</v>
      </c>
      <c r="K648" s="53">
        <v>8.8500280000000001E-2</v>
      </c>
      <c r="L648" s="53">
        <v>8.8500280000000001E-2</v>
      </c>
      <c r="M648" s="55">
        <v>4597.4620000000004</v>
      </c>
      <c r="N648" s="55">
        <v>0.17199999999999999</v>
      </c>
      <c r="O648" s="55">
        <v>5.5970000000000004</v>
      </c>
      <c r="P648" s="55">
        <v>34.24</v>
      </c>
      <c r="Q648" s="53">
        <v>406.89</v>
      </c>
      <c r="R648" s="53">
        <v>0.02</v>
      </c>
      <c r="S648" s="56">
        <v>6226.05</v>
      </c>
      <c r="T648" s="56">
        <v>38043.46</v>
      </c>
      <c r="U648" s="56">
        <v>44676.42</v>
      </c>
    </row>
    <row r="649" spans="1:21" x14ac:dyDescent="0.2">
      <c r="A649" s="75" t="str">
        <f>INDEX('Scheme master'!D:D,MATCH(E649&amp;F649,'Scheme master'!H:H,0),0)</f>
        <v>LLIQDF</v>
      </c>
      <c r="B649" s="75" t="str">
        <f>A649&amp;VLOOKUP(E649&amp;F649,'Scheme master'!H:M,6,0)</f>
        <v>LLIQDFRDD</v>
      </c>
      <c r="C649" s="83">
        <f t="shared" si="20"/>
        <v>7.4999999999999997E-2</v>
      </c>
      <c r="D649" s="83">
        <f t="shared" si="21"/>
        <v>7.4999999999999997E-2</v>
      </c>
      <c r="E649" s="53" t="s">
        <v>612</v>
      </c>
      <c r="F649" s="53" t="s">
        <v>606</v>
      </c>
      <c r="G649" s="53" t="s">
        <v>507</v>
      </c>
      <c r="H649" s="53" t="s">
        <v>1647</v>
      </c>
      <c r="I649" s="54">
        <v>44326</v>
      </c>
      <c r="J649" s="54">
        <v>44326</v>
      </c>
      <c r="K649" s="53">
        <v>7.4999999999999997E-2</v>
      </c>
      <c r="L649" s="53">
        <v>7.4999999999999997E-2</v>
      </c>
      <c r="M649" s="55">
        <v>4605.03</v>
      </c>
      <c r="N649" s="55">
        <v>0.17199999999999999</v>
      </c>
      <c r="O649" s="55">
        <v>4.9130000000000003</v>
      </c>
      <c r="P649" s="55">
        <v>20.026</v>
      </c>
      <c r="Q649" s="53">
        <v>345.39</v>
      </c>
      <c r="R649" s="53">
        <v>0.01</v>
      </c>
      <c r="S649" s="56">
        <v>5453.36</v>
      </c>
      <c r="T649" s="56">
        <v>22251.87</v>
      </c>
      <c r="U649" s="56">
        <v>28050.63</v>
      </c>
    </row>
    <row r="650" spans="1:21" x14ac:dyDescent="0.2">
      <c r="A650" s="75" t="str">
        <f>INDEX('Scheme master'!D:D,MATCH(E650&amp;F650,'Scheme master'!H:H,0),0)</f>
        <v>LDINPF</v>
      </c>
      <c r="B650" s="75" t="str">
        <f>A650&amp;VLOOKUP(E650&amp;F650,'Scheme master'!H:M,6,0)</f>
        <v>LDINPFDDW</v>
      </c>
      <c r="C650" s="83">
        <f t="shared" si="20"/>
        <v>6.1999999999999998E-3</v>
      </c>
      <c r="D650" s="83">
        <f t="shared" si="21"/>
        <v>6.1999999999999998E-3</v>
      </c>
      <c r="E650" s="53" t="s">
        <v>613</v>
      </c>
      <c r="F650" s="53" t="s">
        <v>609</v>
      </c>
      <c r="G650" s="53" t="s">
        <v>614</v>
      </c>
      <c r="H650" s="53" t="s">
        <v>1646</v>
      </c>
      <c r="I650" s="54">
        <v>44334</v>
      </c>
      <c r="J650" s="54">
        <v>44334</v>
      </c>
      <c r="K650" s="53">
        <v>6.1999999999999998E-3</v>
      </c>
      <c r="L650" s="53">
        <v>6.1999999999999998E-3</v>
      </c>
      <c r="M650" s="55"/>
      <c r="N650" s="55"/>
      <c r="O650" s="55">
        <v>13.154999999999999</v>
      </c>
      <c r="P650" s="55"/>
      <c r="Q650" s="53"/>
      <c r="R650" s="53"/>
      <c r="S650" s="56">
        <v>131.55000000000001</v>
      </c>
      <c r="T650" s="56"/>
      <c r="U650" s="56">
        <v>131.55000000000001</v>
      </c>
    </row>
    <row r="651" spans="1:21" x14ac:dyDescent="0.2">
      <c r="A651" s="75" t="str">
        <f>INDEX('Scheme master'!D:D,MATCH(E651&amp;F651,'Scheme master'!H:H,0),0)</f>
        <v>LDSAPF</v>
      </c>
      <c r="B651" s="75" t="str">
        <f>A651&amp;VLOOKUP(E651&amp;F651,'Scheme master'!H:M,6,0)</f>
        <v>LDSAPFRDD</v>
      </c>
      <c r="C651" s="83">
        <f t="shared" si="20"/>
        <v>1.16515E-3</v>
      </c>
      <c r="D651" s="83">
        <f t="shared" si="21"/>
        <v>1.16515E-3</v>
      </c>
      <c r="E651" s="53" t="s">
        <v>616</v>
      </c>
      <c r="F651" s="53" t="s">
        <v>25</v>
      </c>
      <c r="G651" s="53" t="s">
        <v>225</v>
      </c>
      <c r="H651" s="53" t="s">
        <v>1645</v>
      </c>
      <c r="I651" s="54">
        <v>44384</v>
      </c>
      <c r="J651" s="54">
        <v>44384</v>
      </c>
      <c r="K651" s="53">
        <v>1.16515E-3</v>
      </c>
      <c r="L651" s="53">
        <v>1.16515E-3</v>
      </c>
      <c r="M651" s="55"/>
      <c r="N651" s="55"/>
      <c r="O651" s="55">
        <v>2213.7249999999999</v>
      </c>
      <c r="P651" s="55">
        <v>206.09</v>
      </c>
      <c r="Q651" s="53"/>
      <c r="R651" s="53"/>
      <c r="S651" s="56">
        <v>25713.759999999998</v>
      </c>
      <c r="T651" s="56">
        <v>2384.17</v>
      </c>
      <c r="U651" s="56">
        <v>28097.93</v>
      </c>
    </row>
    <row r="652" spans="1:21" x14ac:dyDescent="0.2">
      <c r="A652" s="75" t="str">
        <f>INDEX('Scheme master'!D:D,MATCH(E652&amp;F652,'Scheme master'!H:H,0),0)</f>
        <v>LLIQDF</v>
      </c>
      <c r="B652" s="75" t="str">
        <f>A652&amp;VLOOKUP(E652&amp;F652,'Scheme master'!H:M,6,0)</f>
        <v>LLIQDFDDD</v>
      </c>
      <c r="C652" s="83">
        <f t="shared" si="20"/>
        <v>9.35E-2</v>
      </c>
      <c r="D652" s="83">
        <f t="shared" si="21"/>
        <v>9.35E-2</v>
      </c>
      <c r="E652" s="53" t="s">
        <v>612</v>
      </c>
      <c r="F652" s="53" t="s">
        <v>605</v>
      </c>
      <c r="G652" s="53" t="s">
        <v>507</v>
      </c>
      <c r="H652" s="53" t="s">
        <v>1642</v>
      </c>
      <c r="I652" s="54">
        <v>44352</v>
      </c>
      <c r="J652" s="54">
        <v>44352</v>
      </c>
      <c r="K652" s="53">
        <v>9.35E-2</v>
      </c>
      <c r="L652" s="53">
        <v>9.35E-2</v>
      </c>
      <c r="M652" s="55">
        <v>22.462</v>
      </c>
      <c r="N652" s="55"/>
      <c r="O652" s="55">
        <v>6.6180000000000003</v>
      </c>
      <c r="P652" s="55">
        <v>36.585999999999999</v>
      </c>
      <c r="Q652" s="53">
        <v>2.1</v>
      </c>
      <c r="R652" s="53"/>
      <c r="S652" s="56">
        <v>7438</v>
      </c>
      <c r="T652" s="56">
        <v>41150.720000000001</v>
      </c>
      <c r="U652" s="56">
        <v>48590.82</v>
      </c>
    </row>
    <row r="653" spans="1:21" x14ac:dyDescent="0.2">
      <c r="A653" s="75" t="str">
        <f>INDEX('Scheme master'!D:D,MATCH(E653&amp;F653,'Scheme master'!H:H,0),0)</f>
        <v>LEEQTF</v>
      </c>
      <c r="B653" s="75" t="str">
        <f>A653&amp;VLOOKUP(E653&amp;F653,'Scheme master'!H:M,6,0)</f>
        <v>LEEQTFDD</v>
      </c>
      <c r="C653" s="83">
        <f t="shared" si="20"/>
        <v>0.25</v>
      </c>
      <c r="D653" s="83">
        <f t="shared" si="21"/>
        <v>0.25</v>
      </c>
      <c r="E653" s="53" t="s">
        <v>618</v>
      </c>
      <c r="F653" s="53" t="s">
        <v>605</v>
      </c>
      <c r="G653" s="53" t="s">
        <v>1602</v>
      </c>
      <c r="H653" s="53" t="s">
        <v>1642</v>
      </c>
      <c r="I653" s="54">
        <v>44467</v>
      </c>
      <c r="J653" s="54">
        <v>44467</v>
      </c>
      <c r="K653" s="53">
        <v>0.25</v>
      </c>
      <c r="L653" s="53">
        <v>0.25</v>
      </c>
      <c r="M653" s="55">
        <v>357306.40899999999</v>
      </c>
      <c r="N653" s="55"/>
      <c r="O653" s="55">
        <v>483.30599999999998</v>
      </c>
      <c r="P653" s="55"/>
      <c r="Q653" s="53">
        <v>89326.59</v>
      </c>
      <c r="R653" s="53"/>
      <c r="S653" s="56">
        <v>12937.32</v>
      </c>
      <c r="T653" s="56"/>
      <c r="U653" s="56">
        <v>102263.91</v>
      </c>
    </row>
    <row r="654" spans="1:21" x14ac:dyDescent="0.2">
      <c r="A654" s="75" t="str">
        <f>INDEX('Scheme master'!D:D,MATCH(E654&amp;F654,'Scheme master'!H:H,0),0)</f>
        <v>LDSAPF</v>
      </c>
      <c r="B654" s="75" t="str">
        <f>A654&amp;VLOOKUP(E654&amp;F654,'Scheme master'!H:M,6,0)</f>
        <v>LDSAPFDDD</v>
      </c>
      <c r="C654" s="83">
        <f t="shared" si="20"/>
        <v>4.4299999999999999E-3</v>
      </c>
      <c r="D654" s="83">
        <f t="shared" si="21"/>
        <v>4.4299999999999999E-3</v>
      </c>
      <c r="E654" s="53" t="s">
        <v>616</v>
      </c>
      <c r="F654" s="53" t="s">
        <v>605</v>
      </c>
      <c r="G654" s="53" t="s">
        <v>225</v>
      </c>
      <c r="H654" s="53" t="s">
        <v>1643</v>
      </c>
      <c r="I654" s="54">
        <v>44305</v>
      </c>
      <c r="J654" s="54">
        <v>44305</v>
      </c>
      <c r="K654" s="53">
        <v>4.4299999999999999E-3</v>
      </c>
      <c r="L654" s="53">
        <v>4.4299999999999999E-3</v>
      </c>
      <c r="M654" s="55">
        <v>214436.658</v>
      </c>
      <c r="N654" s="55"/>
      <c r="O654" s="55">
        <v>1578.8889999999999</v>
      </c>
      <c r="P654" s="55">
        <v>153.54400000000001</v>
      </c>
      <c r="Q654" s="53">
        <v>949.95</v>
      </c>
      <c r="R654" s="53"/>
      <c r="S654" s="56">
        <v>17511.16</v>
      </c>
      <c r="T654" s="56">
        <v>1688.93</v>
      </c>
      <c r="U654" s="56">
        <v>20150.04</v>
      </c>
    </row>
    <row r="655" spans="1:21" x14ac:dyDescent="0.2">
      <c r="A655" s="75" t="str">
        <f>INDEX('Scheme master'!D:D,MATCH(E655&amp;F655,'Scheme master'!H:H,0),0)</f>
        <v>LLIQDF</v>
      </c>
      <c r="B655" s="75" t="str">
        <f>A655&amp;VLOOKUP(E655&amp;F655,'Scheme master'!H:M,6,0)</f>
        <v>LLIQDFRDD</v>
      </c>
      <c r="C655" s="83">
        <f t="shared" si="20"/>
        <v>8.6499999999999994E-2</v>
      </c>
      <c r="D655" s="83">
        <f t="shared" si="21"/>
        <v>8.6499999999999994E-2</v>
      </c>
      <c r="E655" s="53" t="s">
        <v>612</v>
      </c>
      <c r="F655" s="53" t="s">
        <v>606</v>
      </c>
      <c r="G655" s="53" t="s">
        <v>507</v>
      </c>
      <c r="H655" s="53" t="s">
        <v>1647</v>
      </c>
      <c r="I655" s="54">
        <v>44353</v>
      </c>
      <c r="J655" s="54">
        <v>44353</v>
      </c>
      <c r="K655" s="53">
        <v>8.6499999999999994E-2</v>
      </c>
      <c r="L655" s="53">
        <v>8.6499999999999994E-2</v>
      </c>
      <c r="M655" s="55">
        <v>4605.473</v>
      </c>
      <c r="N655" s="55">
        <v>0.17199999999999999</v>
      </c>
      <c r="O655" s="55">
        <v>5.6740000000000004</v>
      </c>
      <c r="P655" s="55">
        <v>18.472000000000001</v>
      </c>
      <c r="Q655" s="53">
        <v>398.4</v>
      </c>
      <c r="R655" s="53">
        <v>0.01</v>
      </c>
      <c r="S655" s="56">
        <v>6303.97</v>
      </c>
      <c r="T655" s="56">
        <v>20520.919999999998</v>
      </c>
      <c r="U655" s="56">
        <v>27223.3</v>
      </c>
    </row>
    <row r="656" spans="1:21" x14ac:dyDescent="0.2">
      <c r="A656" s="75" t="str">
        <f>INDEX('Scheme master'!D:D,MATCH(E656&amp;F656,'Scheme master'!H:H,0),0)</f>
        <v>LDONTF</v>
      </c>
      <c r="B656" s="75" t="str">
        <f>A656&amp;VLOOKUP(E656&amp;F656,'Scheme master'!H:M,6,0)</f>
        <v>LDONTFDDW</v>
      </c>
      <c r="C656" s="83">
        <f t="shared" si="20"/>
        <v>0.61807310999999998</v>
      </c>
      <c r="D656" s="83">
        <f t="shared" si="21"/>
        <v>0.61807310999999998</v>
      </c>
      <c r="E656" s="53" t="s">
        <v>1015</v>
      </c>
      <c r="F656" s="53" t="s">
        <v>609</v>
      </c>
      <c r="G656" s="53" t="s">
        <v>996</v>
      </c>
      <c r="H656" s="53" t="s">
        <v>1646</v>
      </c>
      <c r="I656" s="54">
        <v>44369</v>
      </c>
      <c r="J656" s="54">
        <v>44369</v>
      </c>
      <c r="K656" s="53">
        <v>0.61807310999999998</v>
      </c>
      <c r="L656" s="53">
        <v>0.61807310999999998</v>
      </c>
      <c r="M656" s="55"/>
      <c r="N656" s="55"/>
      <c r="O656" s="55">
        <v>6.6000000000000003E-2</v>
      </c>
      <c r="P656" s="55"/>
      <c r="Q656" s="53"/>
      <c r="R656" s="53"/>
      <c r="S656" s="56">
        <v>66.63</v>
      </c>
      <c r="T656" s="56"/>
      <c r="U656" s="56">
        <v>66.63</v>
      </c>
    </row>
    <row r="657" spans="1:21" x14ac:dyDescent="0.2">
      <c r="A657" s="75" t="str">
        <f>INDEX('Scheme master'!D:D,MATCH(E657&amp;F657,'Scheme master'!H:H,0),0)</f>
        <v>LDSAPF</v>
      </c>
      <c r="B657" s="75" t="str">
        <f>A657&amp;VLOOKUP(E657&amp;F657,'Scheme master'!H:M,6,0)</f>
        <v>LDSAPFRDD</v>
      </c>
      <c r="C657" s="83">
        <f t="shared" si="20"/>
        <v>2.3E-3</v>
      </c>
      <c r="D657" s="83">
        <f t="shared" si="21"/>
        <v>2.3E-3</v>
      </c>
      <c r="E657" s="53" t="s">
        <v>616</v>
      </c>
      <c r="F657" s="53" t="s">
        <v>25</v>
      </c>
      <c r="G657" s="53" t="s">
        <v>225</v>
      </c>
      <c r="H657" s="53" t="s">
        <v>1645</v>
      </c>
      <c r="I657" s="54">
        <v>44343</v>
      </c>
      <c r="J657" s="54">
        <v>44343</v>
      </c>
      <c r="K657" s="53">
        <v>2.3E-3</v>
      </c>
      <c r="L657" s="53">
        <v>2.3E-3</v>
      </c>
      <c r="M657" s="55"/>
      <c r="N657" s="55"/>
      <c r="O657" s="55">
        <v>4378.2290000000003</v>
      </c>
      <c r="P657" s="55">
        <v>406.53899999999999</v>
      </c>
      <c r="Q657" s="53"/>
      <c r="R657" s="53"/>
      <c r="S657" s="56">
        <v>50738.14</v>
      </c>
      <c r="T657" s="56">
        <v>4686.41</v>
      </c>
      <c r="U657" s="56">
        <v>55424.55</v>
      </c>
    </row>
    <row r="658" spans="1:21" x14ac:dyDescent="0.2">
      <c r="A658" s="75" t="str">
        <f>INDEX('Scheme master'!D:D,MATCH(E658&amp;F658,'Scheme master'!H:H,0),0)</f>
        <v>LLIQDF</v>
      </c>
      <c r="B658" s="75" t="str">
        <f>A658&amp;VLOOKUP(E658&amp;F658,'Scheme master'!H:M,6,0)</f>
        <v>LLIQDFRDD</v>
      </c>
      <c r="C658" s="83">
        <f t="shared" si="20"/>
        <v>0.11586576</v>
      </c>
      <c r="D658" s="83">
        <f t="shared" si="21"/>
        <v>0.11586576</v>
      </c>
      <c r="E658" s="53" t="s">
        <v>612</v>
      </c>
      <c r="F658" s="53" t="s">
        <v>606</v>
      </c>
      <c r="G658" s="53" t="s">
        <v>507</v>
      </c>
      <c r="H658" s="53" t="s">
        <v>1647</v>
      </c>
      <c r="I658" s="54">
        <v>44368</v>
      </c>
      <c r="J658" s="54">
        <v>44368</v>
      </c>
      <c r="K658" s="53">
        <v>0.11586576</v>
      </c>
      <c r="L658" s="53">
        <v>0.11586576</v>
      </c>
      <c r="M658" s="55">
        <v>4568.0969999999998</v>
      </c>
      <c r="N658" s="55">
        <v>0.17199999999999999</v>
      </c>
      <c r="O658" s="55">
        <v>7.5069999999999997</v>
      </c>
      <c r="P658" s="55">
        <v>55.16</v>
      </c>
      <c r="Q658" s="53">
        <v>529.27</v>
      </c>
      <c r="R658" s="53">
        <v>0.02</v>
      </c>
      <c r="S658" s="56">
        <v>8414.6299999999992</v>
      </c>
      <c r="T658" s="56">
        <v>61288.22</v>
      </c>
      <c r="U658" s="56">
        <v>70232.14</v>
      </c>
    </row>
    <row r="659" spans="1:21" x14ac:dyDescent="0.2">
      <c r="A659" s="75" t="str">
        <f>INDEX('Scheme master'!D:D,MATCH(E659&amp;F659,'Scheme master'!H:H,0),0)</f>
        <v>LDSAPF</v>
      </c>
      <c r="B659" s="75" t="str">
        <f>A659&amp;VLOOKUP(E659&amp;F659,'Scheme master'!H:M,6,0)</f>
        <v>LDSAPFDDD</v>
      </c>
      <c r="C659" s="83">
        <f t="shared" si="20"/>
        <v>3.41385E-3</v>
      </c>
      <c r="D659" s="83">
        <f t="shared" si="21"/>
        <v>3.41385E-3</v>
      </c>
      <c r="E659" s="53" t="s">
        <v>616</v>
      </c>
      <c r="F659" s="53" t="s">
        <v>605</v>
      </c>
      <c r="G659" s="53" t="s">
        <v>225</v>
      </c>
      <c r="H659" s="53" t="s">
        <v>1643</v>
      </c>
      <c r="I659" s="54">
        <v>44403</v>
      </c>
      <c r="J659" s="54">
        <v>44403</v>
      </c>
      <c r="K659" s="53">
        <v>3.41385E-3</v>
      </c>
      <c r="L659" s="53">
        <v>3.41385E-3</v>
      </c>
      <c r="M659" s="55">
        <v>118087.96400000001</v>
      </c>
      <c r="N659" s="55"/>
      <c r="O659" s="55">
        <v>434.88499999999999</v>
      </c>
      <c r="P659" s="55">
        <v>156.01400000000001</v>
      </c>
      <c r="Q659" s="53">
        <v>403.13</v>
      </c>
      <c r="R659" s="53"/>
      <c r="S659" s="56">
        <v>4806.58</v>
      </c>
      <c r="T659" s="56">
        <v>1734.42</v>
      </c>
      <c r="U659" s="56">
        <v>6944.13</v>
      </c>
    </row>
    <row r="660" spans="1:21" x14ac:dyDescent="0.2">
      <c r="A660" s="75" t="str">
        <f>INDEX('Scheme master'!D:D,MATCH(E660&amp;F660,'Scheme master'!H:H,0),0)</f>
        <v>LDSAPF</v>
      </c>
      <c r="B660" s="75" t="str">
        <f>A660&amp;VLOOKUP(E660&amp;F660,'Scheme master'!H:M,6,0)</f>
        <v>LDSAPFRDD</v>
      </c>
      <c r="C660" s="83">
        <f t="shared" si="20"/>
        <v>1.1999999999999999E-3</v>
      </c>
      <c r="D660" s="83">
        <f t="shared" si="21"/>
        <v>1.1999999999999999E-3</v>
      </c>
      <c r="E660" s="53" t="s">
        <v>616</v>
      </c>
      <c r="F660" s="53" t="s">
        <v>25</v>
      </c>
      <c r="G660" s="53" t="s">
        <v>225</v>
      </c>
      <c r="H660" s="53" t="s">
        <v>1645</v>
      </c>
      <c r="I660" s="54">
        <v>44356</v>
      </c>
      <c r="J660" s="54">
        <v>44356</v>
      </c>
      <c r="K660" s="53">
        <v>1.1999999999999999E-3</v>
      </c>
      <c r="L660" s="53">
        <v>1.1999999999999999E-3</v>
      </c>
      <c r="M660" s="55"/>
      <c r="N660" s="55"/>
      <c r="O660" s="55">
        <v>2275.8229999999999</v>
      </c>
      <c r="P660" s="55">
        <v>206.852</v>
      </c>
      <c r="Q660" s="53"/>
      <c r="R660" s="53"/>
      <c r="S660" s="56">
        <v>26426.400000000001</v>
      </c>
      <c r="T660" s="56">
        <v>2448.38</v>
      </c>
      <c r="U660" s="56">
        <v>28874.78</v>
      </c>
    </row>
    <row r="661" spans="1:21" x14ac:dyDescent="0.2">
      <c r="A661" s="75" t="str">
        <f>INDEX('Scheme master'!D:D,MATCH(E661&amp;F661,'Scheme master'!H:H,0),0)</f>
        <v>LDUSTF</v>
      </c>
      <c r="B661" s="75" t="str">
        <f>A661&amp;VLOOKUP(E661&amp;F661,'Scheme master'!H:M,6,0)</f>
        <v>LDUSTFRDD</v>
      </c>
      <c r="C661" s="83">
        <f t="shared" si="20"/>
        <v>9.7432389999999994E-2</v>
      </c>
      <c r="D661" s="83">
        <f t="shared" si="21"/>
        <v>9.7432389999999994E-2</v>
      </c>
      <c r="E661" s="53" t="s">
        <v>1016</v>
      </c>
      <c r="F661" s="53" t="s">
        <v>25</v>
      </c>
      <c r="G661" s="53" t="s">
        <v>997</v>
      </c>
      <c r="H661" s="53" t="s">
        <v>1645</v>
      </c>
      <c r="I661" s="54">
        <v>44421</v>
      </c>
      <c r="J661" s="54">
        <v>44421</v>
      </c>
      <c r="K661" s="53">
        <v>9.7432389999999994E-2</v>
      </c>
      <c r="L661" s="53">
        <v>9.7432389999999994E-2</v>
      </c>
      <c r="M661" s="55"/>
      <c r="N661" s="55"/>
      <c r="O661" s="55">
        <v>0.871</v>
      </c>
      <c r="P661" s="55"/>
      <c r="Q661" s="53"/>
      <c r="R661" s="53"/>
      <c r="S661" s="56">
        <v>971.66</v>
      </c>
      <c r="T661" s="56"/>
      <c r="U661" s="56">
        <v>971.66</v>
      </c>
    </row>
    <row r="662" spans="1:21" x14ac:dyDescent="0.2">
      <c r="A662" s="75" t="str">
        <f>INDEX('Scheme master'!D:D,MATCH(E662&amp;F662,'Scheme master'!H:H,0),0)</f>
        <v>LLIQDF</v>
      </c>
      <c r="B662" s="75" t="str">
        <f>A662&amp;VLOOKUP(E662&amp;F662,'Scheme master'!H:M,6,0)</f>
        <v>LLIQDFRDD</v>
      </c>
      <c r="C662" s="83">
        <f t="shared" si="20"/>
        <v>9.0999999999999998E-2</v>
      </c>
      <c r="D662" s="83">
        <f t="shared" si="21"/>
        <v>9.0999999999999998E-2</v>
      </c>
      <c r="E662" s="53" t="s">
        <v>612</v>
      </c>
      <c r="F662" s="53" t="s">
        <v>606</v>
      </c>
      <c r="G662" s="53" t="s">
        <v>507</v>
      </c>
      <c r="H662" s="53" t="s">
        <v>1647</v>
      </c>
      <c r="I662" s="54">
        <v>44312</v>
      </c>
      <c r="J662" s="54">
        <v>44312</v>
      </c>
      <c r="K662" s="53">
        <v>9.0999999999999998E-2</v>
      </c>
      <c r="L662" s="53">
        <v>9.0999999999999998E-2</v>
      </c>
      <c r="M662" s="55">
        <v>4592.4690000000001</v>
      </c>
      <c r="N662" s="55">
        <v>0.17199999999999999</v>
      </c>
      <c r="O662" s="55">
        <v>5.9359999999999999</v>
      </c>
      <c r="P662" s="55">
        <v>20.596</v>
      </c>
      <c r="Q662" s="53">
        <v>417.92</v>
      </c>
      <c r="R662" s="53">
        <v>0.02</v>
      </c>
      <c r="S662" s="56">
        <v>6599.62</v>
      </c>
      <c r="T662" s="56">
        <v>22884.22</v>
      </c>
      <c r="U662" s="56">
        <v>29901.78</v>
      </c>
    </row>
    <row r="663" spans="1:21" x14ac:dyDescent="0.2">
      <c r="A663" s="75" t="str">
        <f>INDEX('Scheme master'!D:D,MATCH(E663&amp;F663,'Scheme master'!H:H,0),0)</f>
        <v>LLIQDF</v>
      </c>
      <c r="B663" s="75" t="str">
        <f>A663&amp;VLOOKUP(E663&amp;F663,'Scheme master'!H:M,6,0)</f>
        <v>LLIQDFDDD</v>
      </c>
      <c r="C663" s="83">
        <f t="shared" si="20"/>
        <v>0.1183</v>
      </c>
      <c r="D663" s="83">
        <f t="shared" si="21"/>
        <v>0.1183</v>
      </c>
      <c r="E663" s="53" t="s">
        <v>612</v>
      </c>
      <c r="F663" s="53" t="s">
        <v>605</v>
      </c>
      <c r="G663" s="53" t="s">
        <v>507</v>
      </c>
      <c r="H663" s="53" t="s">
        <v>1642</v>
      </c>
      <c r="I663" s="54">
        <v>44337</v>
      </c>
      <c r="J663" s="54">
        <v>44337</v>
      </c>
      <c r="K663" s="53">
        <v>0.1183</v>
      </c>
      <c r="L663" s="53">
        <v>0.1183</v>
      </c>
      <c r="M663" s="55">
        <v>8.3130000000000006</v>
      </c>
      <c r="N663" s="55"/>
      <c r="O663" s="55">
        <v>8.3770000000000007</v>
      </c>
      <c r="P663" s="55">
        <v>46.069000000000003</v>
      </c>
      <c r="Q663" s="53">
        <v>0.98</v>
      </c>
      <c r="R663" s="53"/>
      <c r="S663" s="56">
        <v>9416.58</v>
      </c>
      <c r="T663" s="56">
        <v>51834.9</v>
      </c>
      <c r="U663" s="56">
        <v>61252.46</v>
      </c>
    </row>
    <row r="664" spans="1:21" x14ac:dyDescent="0.2">
      <c r="A664" s="75" t="str">
        <f>INDEX('Scheme master'!D:D,MATCH(E664&amp;F664,'Scheme master'!H:H,0),0)</f>
        <v>LDONTF</v>
      </c>
      <c r="B664" s="75" t="str">
        <f>A664&amp;VLOOKUP(E664&amp;F664,'Scheme master'!H:M,6,0)</f>
        <v>LDONTFDDW</v>
      </c>
      <c r="C664" s="83">
        <f t="shared" si="20"/>
        <v>0.62</v>
      </c>
      <c r="D664" s="83">
        <f t="shared" si="21"/>
        <v>0.62</v>
      </c>
      <c r="E664" s="53" t="s">
        <v>1015</v>
      </c>
      <c r="F664" s="53" t="s">
        <v>609</v>
      </c>
      <c r="G664" s="53" t="s">
        <v>996</v>
      </c>
      <c r="H664" s="53" t="s">
        <v>1646</v>
      </c>
      <c r="I664" s="54">
        <v>44355</v>
      </c>
      <c r="J664" s="54">
        <v>44355</v>
      </c>
      <c r="K664" s="53">
        <v>0.62</v>
      </c>
      <c r="L664" s="53">
        <v>0.62</v>
      </c>
      <c r="M664" s="55"/>
      <c r="N664" s="55"/>
      <c r="O664" s="55">
        <v>6.7000000000000004E-2</v>
      </c>
      <c r="P664" s="55"/>
      <c r="Q664" s="53"/>
      <c r="R664" s="53"/>
      <c r="S664" s="56">
        <v>67.39</v>
      </c>
      <c r="T664" s="56"/>
      <c r="U664" s="56">
        <v>67.39</v>
      </c>
    </row>
    <row r="665" spans="1:21" x14ac:dyDescent="0.2">
      <c r="A665" s="75" t="str">
        <f>INDEX('Scheme master'!D:D,MATCH(E665&amp;F665,'Scheme master'!H:H,0),0)</f>
        <v>LLIQDF</v>
      </c>
      <c r="B665" s="75" t="str">
        <f>A665&amp;VLOOKUP(E665&amp;F665,'Scheme master'!H:M,6,0)</f>
        <v>LLIQDFDDD</v>
      </c>
      <c r="C665" s="83">
        <f t="shared" si="20"/>
        <v>1.985E-2</v>
      </c>
      <c r="D665" s="83">
        <f t="shared" si="21"/>
        <v>1.985E-2</v>
      </c>
      <c r="E665" s="53" t="s">
        <v>612</v>
      </c>
      <c r="F665" s="53" t="s">
        <v>605</v>
      </c>
      <c r="G665" s="53" t="s">
        <v>507</v>
      </c>
      <c r="H665" s="53" t="s">
        <v>1642</v>
      </c>
      <c r="I665" s="54">
        <v>44296</v>
      </c>
      <c r="J665" s="54">
        <v>44296</v>
      </c>
      <c r="K665" s="53">
        <v>1.985E-2</v>
      </c>
      <c r="L665" s="53">
        <v>1.985E-2</v>
      </c>
      <c r="M665" s="55">
        <v>92.212999999999994</v>
      </c>
      <c r="N665" s="55"/>
      <c r="O665" s="55">
        <v>1.405</v>
      </c>
      <c r="P665" s="55">
        <v>7.2190000000000003</v>
      </c>
      <c r="Q665" s="53">
        <v>1.82</v>
      </c>
      <c r="R665" s="53"/>
      <c r="S665" s="56">
        <v>1575.87</v>
      </c>
      <c r="T665" s="56">
        <v>8108.18</v>
      </c>
      <c r="U665" s="56">
        <v>9685.8700000000008</v>
      </c>
    </row>
    <row r="666" spans="1:21" x14ac:dyDescent="0.2">
      <c r="A666" s="75" t="str">
        <f>INDEX('Scheme master'!D:D,MATCH(E666&amp;F666,'Scheme master'!H:H,0),0)</f>
        <v>LDSAPF</v>
      </c>
      <c r="B666" s="75" t="str">
        <f>A666&amp;VLOOKUP(E666&amp;F666,'Scheme master'!H:M,6,0)</f>
        <v>LDSAPFDDD</v>
      </c>
      <c r="C666" s="83">
        <f t="shared" si="20"/>
        <v>3.5000000000000001E-3</v>
      </c>
      <c r="D666" s="83">
        <f t="shared" si="21"/>
        <v>3.5000000000000001E-3</v>
      </c>
      <c r="E666" s="53" t="s">
        <v>616</v>
      </c>
      <c r="F666" s="53" t="s">
        <v>605</v>
      </c>
      <c r="G666" s="53" t="s">
        <v>225</v>
      </c>
      <c r="H666" s="53" t="s">
        <v>1643</v>
      </c>
      <c r="I666" s="54">
        <v>44319</v>
      </c>
      <c r="J666" s="54">
        <v>44319</v>
      </c>
      <c r="K666" s="53">
        <v>3.5000000000000001E-3</v>
      </c>
      <c r="L666" s="53">
        <v>3.5000000000000001E-3</v>
      </c>
      <c r="M666" s="55">
        <v>131588.12</v>
      </c>
      <c r="N666" s="55"/>
      <c r="O666" s="55">
        <v>1259.596</v>
      </c>
      <c r="P666" s="55">
        <v>214.67400000000001</v>
      </c>
      <c r="Q666" s="53">
        <v>460.56</v>
      </c>
      <c r="R666" s="53"/>
      <c r="S666" s="56">
        <v>13988.09</v>
      </c>
      <c r="T666" s="56">
        <v>2387.4899999999998</v>
      </c>
      <c r="U666" s="56">
        <v>16836.14</v>
      </c>
    </row>
    <row r="667" spans="1:21" x14ac:dyDescent="0.2">
      <c r="A667" s="75" t="str">
        <f>INDEX('Scheme master'!D:D,MATCH(E667&amp;F667,'Scheme master'!H:H,0),0)</f>
        <v>LLIQDF</v>
      </c>
      <c r="B667" s="75" t="str">
        <f>A667&amp;VLOOKUP(E667&amp;F667,'Scheme master'!H:M,6,0)</f>
        <v>LLIQDFRDD</v>
      </c>
      <c r="C667" s="83">
        <f t="shared" si="20"/>
        <v>8.6800000000000002E-2</v>
      </c>
      <c r="D667" s="83">
        <f t="shared" si="21"/>
        <v>8.6800000000000002E-2</v>
      </c>
      <c r="E667" s="53" t="s">
        <v>612</v>
      </c>
      <c r="F667" s="53" t="s">
        <v>606</v>
      </c>
      <c r="G667" s="53" t="s">
        <v>507</v>
      </c>
      <c r="H667" s="53" t="s">
        <v>1647</v>
      </c>
      <c r="I667" s="54">
        <v>44339</v>
      </c>
      <c r="J667" s="54">
        <v>44339</v>
      </c>
      <c r="K667" s="53">
        <v>8.6800000000000002E-2</v>
      </c>
      <c r="L667" s="53">
        <v>8.6800000000000002E-2</v>
      </c>
      <c r="M667" s="55">
        <v>4604.4629999999997</v>
      </c>
      <c r="N667" s="55">
        <v>0.17199999999999999</v>
      </c>
      <c r="O667" s="55">
        <v>5.6870000000000003</v>
      </c>
      <c r="P667" s="55">
        <v>19.297999999999998</v>
      </c>
      <c r="Q667" s="53">
        <v>399.68</v>
      </c>
      <c r="R667" s="53">
        <v>0.01</v>
      </c>
      <c r="S667" s="56">
        <v>6318</v>
      </c>
      <c r="T667" s="56">
        <v>21438.93</v>
      </c>
      <c r="U667" s="56">
        <v>28156.62</v>
      </c>
    </row>
    <row r="668" spans="1:21" x14ac:dyDescent="0.2">
      <c r="A668" s="75" t="str">
        <f>INDEX('Scheme master'!D:D,MATCH(E668&amp;F668,'Scheme master'!H:H,0),0)</f>
        <v>LLIQDF</v>
      </c>
      <c r="B668" s="75" t="str">
        <f>A668&amp;VLOOKUP(E668&amp;F668,'Scheme master'!H:M,6,0)</f>
        <v>LLIQDFDDD</v>
      </c>
      <c r="C668" s="83">
        <f t="shared" si="20"/>
        <v>9.4299999999999995E-2</v>
      </c>
      <c r="D668" s="83">
        <f t="shared" si="21"/>
        <v>9.4299999999999995E-2</v>
      </c>
      <c r="E668" s="53" t="s">
        <v>612</v>
      </c>
      <c r="F668" s="53" t="s">
        <v>605</v>
      </c>
      <c r="G668" s="53" t="s">
        <v>507</v>
      </c>
      <c r="H668" s="53" t="s">
        <v>1642</v>
      </c>
      <c r="I668" s="54">
        <v>44323</v>
      </c>
      <c r="J668" s="54">
        <v>44323</v>
      </c>
      <c r="K668" s="53">
        <v>9.4299999999999995E-2</v>
      </c>
      <c r="L668" s="53">
        <v>9.4299999999999995E-2</v>
      </c>
      <c r="M668" s="55">
        <v>21.465</v>
      </c>
      <c r="N668" s="55"/>
      <c r="O668" s="55">
        <v>6.6349999999999998</v>
      </c>
      <c r="P668" s="55">
        <v>36.536999999999999</v>
      </c>
      <c r="Q668" s="53">
        <v>2.0299999999999998</v>
      </c>
      <c r="R668" s="53"/>
      <c r="S668" s="56">
        <v>7461.22</v>
      </c>
      <c r="T668" s="56">
        <v>41130.68</v>
      </c>
      <c r="U668" s="56">
        <v>48593.93</v>
      </c>
    </row>
    <row r="669" spans="1:21" x14ac:dyDescent="0.2">
      <c r="A669" s="75" t="str">
        <f>INDEX('Scheme master'!D:D,MATCH(E669&amp;F669,'Scheme master'!H:H,0),0)</f>
        <v>LLIQDF</v>
      </c>
      <c r="B669" s="75" t="str">
        <f>A669&amp;VLOOKUP(E669&amp;F669,'Scheme master'!H:M,6,0)</f>
        <v>LLIQDFRDD</v>
      </c>
      <c r="C669" s="83">
        <f t="shared" si="20"/>
        <v>0.19</v>
      </c>
      <c r="D669" s="83">
        <f t="shared" si="21"/>
        <v>0.19</v>
      </c>
      <c r="E669" s="53" t="s">
        <v>612</v>
      </c>
      <c r="F669" s="53" t="s">
        <v>606</v>
      </c>
      <c r="G669" s="53" t="s">
        <v>507</v>
      </c>
      <c r="H669" s="53" t="s">
        <v>1647</v>
      </c>
      <c r="I669" s="54">
        <v>44298</v>
      </c>
      <c r="J669" s="54">
        <v>44298</v>
      </c>
      <c r="K669" s="53">
        <v>0.19</v>
      </c>
      <c r="L669" s="53">
        <v>0.19</v>
      </c>
      <c r="M669" s="55">
        <v>7859.8940000000002</v>
      </c>
      <c r="N669" s="55">
        <v>0.17199999999999999</v>
      </c>
      <c r="O669" s="55">
        <v>14.929</v>
      </c>
      <c r="P669" s="55">
        <v>34.145000000000003</v>
      </c>
      <c r="Q669" s="53">
        <v>1493.36</v>
      </c>
      <c r="R669" s="53">
        <v>0.03</v>
      </c>
      <c r="S669" s="56">
        <v>16607.87</v>
      </c>
      <c r="T669" s="56">
        <v>37938.239999999998</v>
      </c>
      <c r="U669" s="56">
        <v>56039.5</v>
      </c>
    </row>
    <row r="670" spans="1:21" x14ac:dyDescent="0.2">
      <c r="A670" s="75" t="str">
        <f>INDEX('Scheme master'!D:D,MATCH(E670&amp;F670,'Scheme master'!H:H,0),0)</f>
        <v>LDSAPF</v>
      </c>
      <c r="B670" s="75" t="str">
        <f>A670&amp;VLOOKUP(E670&amp;F670,'Scheme master'!H:M,6,0)</f>
        <v>LDSAPFDDD</v>
      </c>
      <c r="C670" s="83">
        <f t="shared" si="20"/>
        <v>2.9133599999999998E-3</v>
      </c>
      <c r="D670" s="83">
        <f t="shared" si="21"/>
        <v>2.9133599999999998E-3</v>
      </c>
      <c r="E670" s="53" t="s">
        <v>616</v>
      </c>
      <c r="F670" s="53" t="s">
        <v>605</v>
      </c>
      <c r="G670" s="53" t="s">
        <v>225</v>
      </c>
      <c r="H670" s="53" t="s">
        <v>1643</v>
      </c>
      <c r="I670" s="54">
        <v>44389</v>
      </c>
      <c r="J670" s="54">
        <v>44389</v>
      </c>
      <c r="K670" s="53">
        <v>2.9133599999999998E-3</v>
      </c>
      <c r="L670" s="53">
        <v>2.9133599999999998E-3</v>
      </c>
      <c r="M670" s="55">
        <v>116003.641</v>
      </c>
      <c r="N670" s="55"/>
      <c r="O670" s="55">
        <v>386.85399999999998</v>
      </c>
      <c r="P670" s="55">
        <v>179.82400000000001</v>
      </c>
      <c r="Q670" s="53">
        <v>337.96</v>
      </c>
      <c r="R670" s="53"/>
      <c r="S670" s="56">
        <v>4276.96</v>
      </c>
      <c r="T670" s="56">
        <v>1999.88</v>
      </c>
      <c r="U670" s="56">
        <v>6614.8</v>
      </c>
    </row>
    <row r="671" spans="1:21" x14ac:dyDescent="0.2">
      <c r="A671" s="75" t="str">
        <f>INDEX('Scheme master'!D:D,MATCH(E671&amp;F671,'Scheme master'!H:H,0),0)</f>
        <v>LDINPF</v>
      </c>
      <c r="B671" s="75" t="str">
        <f>A671&amp;VLOOKUP(E671&amp;F671,'Scheme master'!H:M,6,0)</f>
        <v>LDINPFDDW</v>
      </c>
      <c r="C671" s="83">
        <f t="shared" si="20"/>
        <v>1.5451360000000001E-2</v>
      </c>
      <c r="D671" s="83">
        <f t="shared" si="21"/>
        <v>1.5451360000000001E-2</v>
      </c>
      <c r="E671" s="53" t="s">
        <v>613</v>
      </c>
      <c r="F671" s="53" t="s">
        <v>609</v>
      </c>
      <c r="G671" s="53" t="s">
        <v>614</v>
      </c>
      <c r="H671" s="53" t="s">
        <v>1646</v>
      </c>
      <c r="I671" s="54">
        <v>44390</v>
      </c>
      <c r="J671" s="54">
        <v>44390</v>
      </c>
      <c r="K671" s="53">
        <v>1.5451360000000001E-2</v>
      </c>
      <c r="L671" s="53">
        <v>1.5451360000000001E-2</v>
      </c>
      <c r="M671" s="55"/>
      <c r="N671" s="55"/>
      <c r="O671" s="55">
        <v>33.712000000000003</v>
      </c>
      <c r="P671" s="55"/>
      <c r="Q671" s="53"/>
      <c r="R671" s="53"/>
      <c r="S671" s="56">
        <v>337.14</v>
      </c>
      <c r="T671" s="56"/>
      <c r="U671" s="56">
        <v>337.14</v>
      </c>
    </row>
    <row r="672" spans="1:21" x14ac:dyDescent="0.2">
      <c r="A672" s="75" t="str">
        <f>INDEX('Scheme master'!D:D,MATCH(E672&amp;F672,'Scheme master'!H:H,0),0)</f>
        <v>LLIQDF</v>
      </c>
      <c r="B672" s="75" t="str">
        <f>A672&amp;VLOOKUP(E672&amp;F672,'Scheme master'!H:M,6,0)</f>
        <v>LLIQDFRDD</v>
      </c>
      <c r="C672" s="83">
        <f t="shared" si="20"/>
        <v>8.2235740000000002E-2</v>
      </c>
      <c r="D672" s="83">
        <f t="shared" si="21"/>
        <v>8.2235740000000002E-2</v>
      </c>
      <c r="E672" s="53" t="s">
        <v>612</v>
      </c>
      <c r="F672" s="53" t="s">
        <v>606</v>
      </c>
      <c r="G672" s="53" t="s">
        <v>507</v>
      </c>
      <c r="H672" s="53" t="s">
        <v>1647</v>
      </c>
      <c r="I672" s="54">
        <v>44452</v>
      </c>
      <c r="J672" s="54">
        <v>44452</v>
      </c>
      <c r="K672" s="53">
        <v>8.2235740000000002E-2</v>
      </c>
      <c r="L672" s="53">
        <v>8.2235740000000002E-2</v>
      </c>
      <c r="M672" s="55">
        <v>4644.5309999999999</v>
      </c>
      <c r="N672" s="55">
        <v>0.17199999999999999</v>
      </c>
      <c r="O672" s="55">
        <v>5.2469999999999999</v>
      </c>
      <c r="P672" s="55">
        <v>30.091999999999999</v>
      </c>
      <c r="Q672" s="53">
        <v>381.95</v>
      </c>
      <c r="R672" s="53">
        <v>0.01</v>
      </c>
      <c r="S672" s="56">
        <v>5829.21</v>
      </c>
      <c r="T672" s="56">
        <v>33435.129999999997</v>
      </c>
      <c r="U672" s="56">
        <v>39646.300000000003</v>
      </c>
    </row>
    <row r="673" spans="1:21" x14ac:dyDescent="0.2">
      <c r="A673" s="75" t="str">
        <f>INDEX('Scheme master'!D:D,MATCH(E673&amp;F673,'Scheme master'!H:H,0),0)</f>
        <v>LDONTF</v>
      </c>
      <c r="B673" s="75" t="str">
        <f>A673&amp;VLOOKUP(E673&amp;F673,'Scheme master'!H:M,6,0)</f>
        <v>LDONTFRDD</v>
      </c>
      <c r="C673" s="83">
        <f t="shared" si="20"/>
        <v>1.52</v>
      </c>
      <c r="D673" s="83">
        <f t="shared" si="21"/>
        <v>1.52</v>
      </c>
      <c r="E673" s="53" t="s">
        <v>1015</v>
      </c>
      <c r="F673" s="53" t="s">
        <v>25</v>
      </c>
      <c r="G673" s="53" t="s">
        <v>996</v>
      </c>
      <c r="H673" s="53" t="s">
        <v>1645</v>
      </c>
      <c r="I673" s="54">
        <v>44356</v>
      </c>
      <c r="J673" s="54">
        <v>44356</v>
      </c>
      <c r="K673" s="53">
        <v>1.52</v>
      </c>
      <c r="L673" s="53">
        <v>1.52</v>
      </c>
      <c r="M673" s="55"/>
      <c r="N673" s="55"/>
      <c r="O673" s="55">
        <v>1.6E-2</v>
      </c>
      <c r="P673" s="55"/>
      <c r="Q673" s="53"/>
      <c r="R673" s="53"/>
      <c r="S673" s="56">
        <v>16.100000000000001</v>
      </c>
      <c r="T673" s="56"/>
      <c r="U673" s="56">
        <v>16.100000000000001</v>
      </c>
    </row>
    <row r="674" spans="1:21" x14ac:dyDescent="0.2">
      <c r="A674" s="75" t="str">
        <f>INDEX('Scheme master'!D:D,MATCH(E674&amp;F674,'Scheme master'!H:H,0),0)</f>
        <v>LLIQDF</v>
      </c>
      <c r="B674" s="75" t="str">
        <f>A674&amp;VLOOKUP(E674&amp;F674,'Scheme master'!H:M,6,0)</f>
        <v>LLIQDFRDD</v>
      </c>
      <c r="C674" s="83">
        <f t="shared" si="20"/>
        <v>8.4970019999999993E-2</v>
      </c>
      <c r="D674" s="83">
        <f t="shared" si="21"/>
        <v>8.4970019999999993E-2</v>
      </c>
      <c r="E674" s="53" t="s">
        <v>612</v>
      </c>
      <c r="F674" s="53" t="s">
        <v>606</v>
      </c>
      <c r="G674" s="53" t="s">
        <v>507</v>
      </c>
      <c r="H674" s="53" t="s">
        <v>1647</v>
      </c>
      <c r="I674" s="54">
        <v>44409</v>
      </c>
      <c r="J674" s="54">
        <v>44409</v>
      </c>
      <c r="K674" s="53">
        <v>8.4970019999999993E-2</v>
      </c>
      <c r="L674" s="53">
        <v>8.4970019999999993E-2</v>
      </c>
      <c r="M674" s="55">
        <v>4604.384</v>
      </c>
      <c r="N674" s="55">
        <v>0.17199999999999999</v>
      </c>
      <c r="O674" s="55">
        <v>5.359</v>
      </c>
      <c r="P674" s="55">
        <v>32.912999999999997</v>
      </c>
      <c r="Q674" s="53">
        <v>391.26</v>
      </c>
      <c r="R674" s="53">
        <v>0.01</v>
      </c>
      <c r="S674" s="56">
        <v>5967.03</v>
      </c>
      <c r="T674" s="56">
        <v>36567.370000000003</v>
      </c>
      <c r="U674" s="56">
        <v>42925.67</v>
      </c>
    </row>
    <row r="675" spans="1:21" x14ac:dyDescent="0.2">
      <c r="A675" s="75" t="str">
        <f>INDEX('Scheme master'!D:D,MATCH(E675&amp;F675,'Scheme master'!H:H,0),0)</f>
        <v>LLIQDF</v>
      </c>
      <c r="B675" s="75" t="str">
        <f>A675&amp;VLOOKUP(E675&amp;F675,'Scheme master'!H:M,6,0)</f>
        <v>LLIQDFDDD</v>
      </c>
      <c r="C675" s="83">
        <f t="shared" si="20"/>
        <v>9.4428490000000004E-2</v>
      </c>
      <c r="D675" s="83">
        <f t="shared" si="21"/>
        <v>9.4428490000000004E-2</v>
      </c>
      <c r="E675" s="53" t="s">
        <v>612</v>
      </c>
      <c r="F675" s="53" t="s">
        <v>605</v>
      </c>
      <c r="G675" s="53" t="s">
        <v>507</v>
      </c>
      <c r="H675" s="53" t="s">
        <v>1642</v>
      </c>
      <c r="I675" s="54">
        <v>44434</v>
      </c>
      <c r="J675" s="54">
        <v>44434</v>
      </c>
      <c r="K675" s="53">
        <v>9.4428490000000004E-2</v>
      </c>
      <c r="L675" s="53">
        <v>9.4428490000000004E-2</v>
      </c>
      <c r="M675" s="55">
        <v>21.617000000000001</v>
      </c>
      <c r="N675" s="55"/>
      <c r="O675" s="55">
        <v>5.548</v>
      </c>
      <c r="P675" s="55">
        <v>37.680999999999997</v>
      </c>
      <c r="Q675" s="53">
        <v>2.04</v>
      </c>
      <c r="R675" s="53"/>
      <c r="S675" s="56">
        <v>6233.56</v>
      </c>
      <c r="T675" s="56">
        <v>42423.59</v>
      </c>
      <c r="U675" s="56">
        <v>48659.19</v>
      </c>
    </row>
    <row r="676" spans="1:21" x14ac:dyDescent="0.2">
      <c r="A676" s="75" t="str">
        <f>INDEX('Scheme master'!D:D,MATCH(E676&amp;F676,'Scheme master'!H:H,0),0)</f>
        <v>LDUSTF</v>
      </c>
      <c r="B676" s="75" t="str">
        <f>A676&amp;VLOOKUP(E676&amp;F676,'Scheme master'!H:M,6,0)</f>
        <v>LDUSTFRDD</v>
      </c>
      <c r="C676" s="83">
        <f t="shared" si="20"/>
        <v>1.0348999999999999</v>
      </c>
      <c r="D676" s="83">
        <f t="shared" si="21"/>
        <v>1.0348999999999999</v>
      </c>
      <c r="E676" s="53" t="s">
        <v>1016</v>
      </c>
      <c r="F676" s="53" t="s">
        <v>25</v>
      </c>
      <c r="G676" s="53" t="s">
        <v>997</v>
      </c>
      <c r="H676" s="53" t="s">
        <v>1645</v>
      </c>
      <c r="I676" s="54">
        <v>44337</v>
      </c>
      <c r="J676" s="54">
        <v>44337</v>
      </c>
      <c r="K676" s="53">
        <v>1.0348999999999999</v>
      </c>
      <c r="L676" s="53">
        <v>1.0348999999999999</v>
      </c>
      <c r="M676" s="55"/>
      <c r="N676" s="55"/>
      <c r="O676" s="55">
        <v>2.1000000000000001E-2</v>
      </c>
      <c r="P676" s="55"/>
      <c r="Q676" s="53"/>
      <c r="R676" s="53"/>
      <c r="S676" s="56">
        <v>21.73</v>
      </c>
      <c r="T676" s="56"/>
      <c r="U676" s="56">
        <v>21.73</v>
      </c>
    </row>
  </sheetData>
  <mergeCells count="2">
    <mergeCell ref="E1:H1"/>
    <mergeCell ref="E3:N3"/>
  </mergeCells>
  <pageMargins left="0.7" right="0.7" top="0.75" bottom="0.75" header="0.3" footer="0.3"/>
  <pageSetup orientation="portrait" r:id="rId1"/>
  <headerFooter>
    <oddHeader>&amp;L&amp;"Arial"&amp;9&amp;K0078D7INTERNAL&amp;1#</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G27"/>
  <sheetViews>
    <sheetView workbookViewId="0">
      <pane ySplit="2" topLeftCell="A3" activePane="bottomLeft" state="frozen"/>
      <selection activeCell="A6" sqref="A6"/>
      <selection pane="bottomLeft" activeCell="A6" sqref="A6"/>
    </sheetView>
  </sheetViews>
  <sheetFormatPr defaultColWidth="8.7109375" defaultRowHeight="12.75" x14ac:dyDescent="0.25"/>
  <cols>
    <col min="1" max="1" width="10.7109375" style="68" bestFit="1" customWidth="1"/>
    <col min="2" max="2" width="15.7109375" style="68" customWidth="1"/>
    <col min="3" max="3" width="8.7109375" style="68" customWidth="1"/>
    <col min="4" max="4" width="15.7109375" style="68" customWidth="1"/>
    <col min="5" max="5" width="8.7109375" style="68"/>
    <col min="6" max="6" width="15.7109375" style="68" customWidth="1"/>
    <col min="7" max="16384" width="8.7109375" style="68"/>
  </cols>
  <sheetData>
    <row r="2" spans="1:7" x14ac:dyDescent="0.25">
      <c r="A2" s="81" t="s">
        <v>48</v>
      </c>
      <c r="B2" s="81" t="s">
        <v>977</v>
      </c>
      <c r="C2" s="81" t="s">
        <v>978</v>
      </c>
      <c r="D2" s="81" t="s">
        <v>46</v>
      </c>
      <c r="E2" s="81" t="s">
        <v>979</v>
      </c>
      <c r="F2" s="81" t="s">
        <v>976</v>
      </c>
      <c r="G2" s="81" t="s">
        <v>979</v>
      </c>
    </row>
    <row r="3" spans="1:7" x14ac:dyDescent="0.25">
      <c r="A3" s="68" t="s">
        <v>491</v>
      </c>
      <c r="B3" s="84">
        <f>VLOOKUP(A3,AAUM!$A:$C,3,0)/10000000</f>
        <v>378.61114771228421</v>
      </c>
      <c r="C3" s="85">
        <f>VLOOKUP(A3,AAUM!$A:$C,2,0)</f>
        <v>183</v>
      </c>
      <c r="D3" s="84" t="e">
        <f>HLOOKUP(A3,'HY financials'!$1:$126,124,0)</f>
        <v>#N/A</v>
      </c>
      <c r="E3" s="84" t="e">
        <f>D3/B3*365/C3*100</f>
        <v>#N/A</v>
      </c>
      <c r="F3" s="84" t="e">
        <f>HLOOKUP(A3,'HY financials'!$1:$126,126,0)</f>
        <v>#N/A</v>
      </c>
      <c r="G3" s="84" t="e">
        <f>F3/B3*365/C3*100</f>
        <v>#N/A</v>
      </c>
    </row>
    <row r="4" spans="1:7" x14ac:dyDescent="0.25">
      <c r="A4" s="68" t="s">
        <v>284</v>
      </c>
      <c r="B4" s="84">
        <f>VLOOKUP(A4,AAUM!$A:$C,3,0)/10000000</f>
        <v>455.91194151598893</v>
      </c>
      <c r="C4" s="85">
        <f>VLOOKUP(A4,AAUM!$A:$C,2,0)</f>
        <v>183</v>
      </c>
      <c r="D4" s="84" t="e">
        <f>HLOOKUP(A4,'HY financials'!$1:$126,124,0)</f>
        <v>#N/A</v>
      </c>
      <c r="E4" s="84" t="e">
        <f t="shared" ref="E4:E27" si="0">D4/B4*365/C4*100</f>
        <v>#N/A</v>
      </c>
      <c r="F4" s="84" t="e">
        <f>HLOOKUP(A4,'HY financials'!$1:$126,126,0)</f>
        <v>#N/A</v>
      </c>
      <c r="G4" s="84" t="e">
        <f t="shared" ref="G4:G27" si="1">F4/B4*365/C4*100</f>
        <v>#N/A</v>
      </c>
    </row>
    <row r="5" spans="1:7" x14ac:dyDescent="0.25">
      <c r="A5" s="68" t="s">
        <v>334</v>
      </c>
      <c r="B5" s="84">
        <f>VLOOKUP(A5,AAUM!$A:$C,3,0)/10000000</f>
        <v>389.82274812965585</v>
      </c>
      <c r="C5" s="85">
        <f>VLOOKUP(A5,AAUM!$A:$C,2,0)</f>
        <v>183</v>
      </c>
      <c r="D5" s="84" t="e">
        <f>HLOOKUP(A5,'HY financials'!$1:$126,124,0)</f>
        <v>#N/A</v>
      </c>
      <c r="E5" s="84" t="e">
        <f t="shared" si="0"/>
        <v>#N/A</v>
      </c>
      <c r="F5" s="84" t="e">
        <f>HLOOKUP(A5,'HY financials'!$1:$126,126,0)</f>
        <v>#N/A</v>
      </c>
      <c r="G5" s="84" t="e">
        <f t="shared" si="1"/>
        <v>#N/A</v>
      </c>
    </row>
    <row r="6" spans="1:7" x14ac:dyDescent="0.25">
      <c r="A6" s="68" t="s">
        <v>352</v>
      </c>
      <c r="B6" s="84">
        <f>VLOOKUP(A6,AAUM!$A:$C,3,0)/10000000</f>
        <v>560.45678125271593</v>
      </c>
      <c r="C6" s="85">
        <f>VLOOKUP(A6,AAUM!$A:$C,2,0)</f>
        <v>183</v>
      </c>
      <c r="D6" s="84" t="e">
        <f>HLOOKUP(A6,'HY financials'!$1:$126,124,0)</f>
        <v>#N/A</v>
      </c>
      <c r="E6" s="84" t="e">
        <f t="shared" si="0"/>
        <v>#N/A</v>
      </c>
      <c r="F6" s="84" t="e">
        <f>HLOOKUP(A6,'HY financials'!$1:$126,126,0)</f>
        <v>#N/A</v>
      </c>
      <c r="G6" s="84" t="e">
        <f t="shared" si="1"/>
        <v>#N/A</v>
      </c>
    </row>
    <row r="7" spans="1:7" x14ac:dyDescent="0.25">
      <c r="A7" s="68" t="s">
        <v>455</v>
      </c>
      <c r="B7" s="84">
        <f>VLOOKUP(A7,AAUM!$A:$C,3,0)/10000000</f>
        <v>369.66760574133883</v>
      </c>
      <c r="C7" s="85">
        <f>VLOOKUP(A7,AAUM!$A:$C,2,0)</f>
        <v>183</v>
      </c>
      <c r="D7" s="84" t="e">
        <f>HLOOKUP(A7,'HY financials'!$1:$126,124,0)</f>
        <v>#N/A</v>
      </c>
      <c r="E7" s="84" t="e">
        <f t="shared" si="0"/>
        <v>#N/A</v>
      </c>
      <c r="F7" s="84" t="e">
        <f>HLOOKUP(A7,'HY financials'!$1:$126,126,0)</f>
        <v>#N/A</v>
      </c>
      <c r="G7" s="84" t="e">
        <f t="shared" si="1"/>
        <v>#N/A</v>
      </c>
    </row>
    <row r="8" spans="1:7" x14ac:dyDescent="0.25">
      <c r="A8" s="68" t="s">
        <v>179</v>
      </c>
      <c r="B8" s="84">
        <f>VLOOKUP(A8,AAUM!$A:$C,3,0)/10000000</f>
        <v>81.49481236454649</v>
      </c>
      <c r="C8" s="85">
        <f>VLOOKUP(A8,AAUM!$A:$C,2,0)</f>
        <v>183</v>
      </c>
      <c r="D8" s="84" t="e">
        <f>HLOOKUP(A8,'HY financials'!$1:$126,124,0)</f>
        <v>#N/A</v>
      </c>
      <c r="E8" s="84" t="e">
        <f t="shared" si="0"/>
        <v>#N/A</v>
      </c>
      <c r="F8" s="84" t="e">
        <f>HLOOKUP(A8,'HY financials'!$1:$126,126,0)</f>
        <v>#N/A</v>
      </c>
      <c r="G8" s="84" t="e">
        <f t="shared" si="1"/>
        <v>#N/A</v>
      </c>
    </row>
    <row r="9" spans="1:7" x14ac:dyDescent="0.25">
      <c r="A9" s="68" t="s">
        <v>50</v>
      </c>
      <c r="B9" s="84">
        <f>VLOOKUP(A9,AAUM!$A:$C,3,0)/10000000</f>
        <v>153.27564085680879</v>
      </c>
      <c r="C9" s="85">
        <f>VLOOKUP(A9,AAUM!$A:$C,2,0)</f>
        <v>183</v>
      </c>
      <c r="D9" s="84" t="e">
        <f>HLOOKUP(A9,'HY financials'!$1:$126,124,0)</f>
        <v>#N/A</v>
      </c>
      <c r="E9" s="84" t="e">
        <f t="shared" si="0"/>
        <v>#N/A</v>
      </c>
      <c r="F9" s="84" t="e">
        <f>HLOOKUP(A9,'HY financials'!$1:$126,126,0)</f>
        <v>#N/A</v>
      </c>
      <c r="G9" s="84" t="e">
        <f t="shared" si="1"/>
        <v>#N/A</v>
      </c>
    </row>
    <row r="10" spans="1:7" x14ac:dyDescent="0.25">
      <c r="A10" s="68" t="s">
        <v>101</v>
      </c>
      <c r="B10" s="84">
        <f>VLOOKUP(A10,AAUM!$A:$C,3,0)/10000000</f>
        <v>53.50941176497269</v>
      </c>
      <c r="C10" s="85">
        <f>VLOOKUP(A10,AAUM!$A:$C,2,0)</f>
        <v>183</v>
      </c>
      <c r="D10" s="84" t="e">
        <f>HLOOKUP(A10,'HY financials'!$1:$126,124,0)</f>
        <v>#N/A</v>
      </c>
      <c r="E10" s="84" t="e">
        <f t="shared" si="0"/>
        <v>#N/A</v>
      </c>
      <c r="F10" s="84" t="e">
        <f>HLOOKUP(A10,'HY financials'!$1:$126,126,0)</f>
        <v>#N/A</v>
      </c>
      <c r="G10" s="84" t="e">
        <f t="shared" si="1"/>
        <v>#N/A</v>
      </c>
    </row>
    <row r="11" spans="1:7" x14ac:dyDescent="0.25">
      <c r="A11" s="68" t="s">
        <v>323</v>
      </c>
      <c r="B11" s="84">
        <f>VLOOKUP(A11,AAUM!$A:$C,3,0)/10000000</f>
        <v>13.791154272251365</v>
      </c>
      <c r="C11" s="85">
        <f>VLOOKUP(A11,AAUM!$A:$C,2,0)</f>
        <v>183</v>
      </c>
      <c r="D11" s="84" t="e">
        <f>HLOOKUP(A11,'HY financials'!$1:$126,124,0)</f>
        <v>#N/A</v>
      </c>
      <c r="E11" s="84" t="e">
        <f t="shared" si="0"/>
        <v>#N/A</v>
      </c>
      <c r="F11" s="84" t="e">
        <f>HLOOKUP(A11,'HY financials'!$1:$126,126,0)</f>
        <v>#N/A</v>
      </c>
      <c r="G11" s="84" t="e">
        <f t="shared" si="1"/>
        <v>#N/A</v>
      </c>
    </row>
    <row r="12" spans="1:7" x14ac:dyDescent="0.25">
      <c r="A12" s="68" t="s">
        <v>503</v>
      </c>
      <c r="B12" s="84">
        <f>VLOOKUP(A12,AAUM!$A:$C,3,0)/10000000</f>
        <v>7279.5030559214065</v>
      </c>
      <c r="C12" s="85">
        <f>VLOOKUP(A12,AAUM!$A:$C,2,0)</f>
        <v>183</v>
      </c>
      <c r="D12" s="84" t="e">
        <f>HLOOKUP(A12,'HY financials'!$1:$126,124,0)</f>
        <v>#N/A</v>
      </c>
      <c r="E12" s="84" t="e">
        <f t="shared" si="0"/>
        <v>#N/A</v>
      </c>
      <c r="F12" s="84" t="e">
        <f>HLOOKUP(A12,'HY financials'!$1:$126,126,0)</f>
        <v>#N/A</v>
      </c>
      <c r="G12" s="84" t="e">
        <f t="shared" si="1"/>
        <v>#N/A</v>
      </c>
    </row>
    <row r="13" spans="1:7" x14ac:dyDescent="0.25">
      <c r="A13" s="68" t="s">
        <v>409</v>
      </c>
      <c r="B13" s="84">
        <f>VLOOKUP(A13,AAUM!$A:$C,3,0)/10000000</f>
        <v>36.228183559901645</v>
      </c>
      <c r="C13" s="85">
        <f>VLOOKUP(A13,AAUM!$A:$C,2,0)</f>
        <v>183</v>
      </c>
      <c r="D13" s="84" t="e">
        <f>HLOOKUP(A13,'HY financials'!$1:$126,124,0)</f>
        <v>#N/A</v>
      </c>
      <c r="E13" s="84" t="e">
        <f t="shared" si="0"/>
        <v>#N/A</v>
      </c>
      <c r="F13" s="84" t="e">
        <f>HLOOKUP(A13,'HY financials'!$1:$126,126,0)</f>
        <v>#N/A</v>
      </c>
      <c r="G13" s="84" t="e">
        <f t="shared" si="1"/>
        <v>#N/A</v>
      </c>
    </row>
    <row r="14" spans="1:7" x14ac:dyDescent="0.25">
      <c r="A14" s="68" t="s">
        <v>390</v>
      </c>
      <c r="B14" s="84">
        <f>VLOOKUP(A14,AAUM!$A:$C,3,0)/10000000</f>
        <v>47.062913841650271</v>
      </c>
      <c r="C14" s="85">
        <f>VLOOKUP(A14,AAUM!$A:$C,2,0)</f>
        <v>183</v>
      </c>
      <c r="D14" s="84" t="e">
        <f>HLOOKUP(A14,'HY financials'!$1:$126,124,0)</f>
        <v>#N/A</v>
      </c>
      <c r="E14" s="84" t="e">
        <f t="shared" si="0"/>
        <v>#N/A</v>
      </c>
      <c r="F14" s="84" t="e">
        <f>HLOOKUP(A14,'HY financials'!$1:$126,126,0)</f>
        <v>#N/A</v>
      </c>
      <c r="G14" s="84" t="e">
        <f t="shared" si="1"/>
        <v>#N/A</v>
      </c>
    </row>
    <row r="15" spans="1:7" x14ac:dyDescent="0.25">
      <c r="A15" s="68" t="s">
        <v>222</v>
      </c>
      <c r="B15" s="84">
        <f>VLOOKUP(A15,AAUM!$A:$C,3,0)/10000000</f>
        <v>1353.9230747067097</v>
      </c>
      <c r="C15" s="85">
        <f>VLOOKUP(A15,AAUM!$A:$C,2,0)</f>
        <v>183</v>
      </c>
      <c r="D15" s="84" t="e">
        <f>HLOOKUP(A15,'HY financials'!$1:$126,124,0)</f>
        <v>#N/A</v>
      </c>
      <c r="E15" s="84" t="e">
        <f t="shared" si="0"/>
        <v>#N/A</v>
      </c>
      <c r="F15" s="84" t="e">
        <f>HLOOKUP(A15,'HY financials'!$1:$126,126,0)</f>
        <v>#N/A</v>
      </c>
      <c r="G15" s="84" t="e">
        <f t="shared" si="1"/>
        <v>#N/A</v>
      </c>
    </row>
    <row r="16" spans="1:7" x14ac:dyDescent="0.25">
      <c r="A16" s="68" t="s">
        <v>133</v>
      </c>
      <c r="B16" s="84">
        <f>VLOOKUP(A16,AAUM!$A:$C,3,0)/10000000</f>
        <v>2205.0237766962618</v>
      </c>
      <c r="C16" s="85">
        <f>VLOOKUP(A16,AAUM!$A:$C,2,0)</f>
        <v>183</v>
      </c>
      <c r="D16" s="84" t="e">
        <f>HLOOKUP(A16,'HY financials'!$1:$126,124,0)</f>
        <v>#N/A</v>
      </c>
      <c r="E16" s="84" t="e">
        <f t="shared" si="0"/>
        <v>#N/A</v>
      </c>
      <c r="F16" s="84" t="e">
        <f>HLOOKUP(A16,'HY financials'!$1:$126,126,0)</f>
        <v>#N/A</v>
      </c>
      <c r="G16" s="84" t="e">
        <f t="shared" si="1"/>
        <v>#N/A</v>
      </c>
    </row>
    <row r="17" spans="1:7" x14ac:dyDescent="0.25">
      <c r="A17" s="68" t="s">
        <v>371</v>
      </c>
      <c r="B17" s="84">
        <f>VLOOKUP(A17,AAUM!$A:$C,3,0)/10000000</f>
        <v>69.865504452147491</v>
      </c>
      <c r="C17" s="85">
        <f>VLOOKUP(A17,AAUM!$A:$C,2,0)</f>
        <v>183</v>
      </c>
      <c r="D17" s="84" t="e">
        <f>HLOOKUP(A17,'HY financials'!$1:$126,124,0)</f>
        <v>#N/A</v>
      </c>
      <c r="E17" s="84" t="e">
        <f t="shared" si="0"/>
        <v>#N/A</v>
      </c>
      <c r="F17" s="84" t="e">
        <f>HLOOKUP(A17,'HY financials'!$1:$126,126,0)</f>
        <v>#N/A</v>
      </c>
      <c r="G17" s="84" t="e">
        <f t="shared" si="1"/>
        <v>#N/A</v>
      </c>
    </row>
    <row r="18" spans="1:7" x14ac:dyDescent="0.25">
      <c r="A18" s="68" t="s">
        <v>92</v>
      </c>
      <c r="B18" s="84">
        <f>VLOOKUP(A18,AAUM!$A:$C,3,0)/10000000</f>
        <v>733.32880014138186</v>
      </c>
      <c r="C18" s="85">
        <f>VLOOKUP(A18,AAUM!$A:$C,2,0)</f>
        <v>183</v>
      </c>
      <c r="D18" s="84" t="e">
        <f>HLOOKUP(A18,'HY financials'!$1:$126,124,0)</f>
        <v>#N/A</v>
      </c>
      <c r="E18" s="84" t="e">
        <f t="shared" si="0"/>
        <v>#N/A</v>
      </c>
      <c r="F18" s="84" t="e">
        <f>HLOOKUP(A18,'HY financials'!$1:$126,126,0)</f>
        <v>#N/A</v>
      </c>
      <c r="G18" s="84" t="e">
        <f t="shared" si="1"/>
        <v>#N/A</v>
      </c>
    </row>
    <row r="19" spans="1:7" x14ac:dyDescent="0.25">
      <c r="A19" s="68" t="s">
        <v>428</v>
      </c>
      <c r="B19" s="84">
        <f>VLOOKUP(A19,AAUM!$A:$C,3,0)/10000000</f>
        <v>1226.0945260386172</v>
      </c>
      <c r="C19" s="85">
        <f>VLOOKUP(A19,AAUM!$A:$C,2,0)</f>
        <v>183</v>
      </c>
      <c r="D19" s="84" t="e">
        <f>HLOOKUP(A19,'HY financials'!$1:$126,124,0)</f>
        <v>#N/A</v>
      </c>
      <c r="E19" s="84" t="e">
        <f t="shared" si="0"/>
        <v>#N/A</v>
      </c>
      <c r="F19" s="84" t="e">
        <f>HLOOKUP(A19,'HY financials'!$1:$126,126,0)</f>
        <v>#N/A</v>
      </c>
      <c r="G19" s="84" t="e">
        <f t="shared" si="1"/>
        <v>#N/A</v>
      </c>
    </row>
    <row r="20" spans="1:7" x14ac:dyDescent="0.25">
      <c r="A20" s="68" t="s">
        <v>303</v>
      </c>
      <c r="B20" s="84">
        <f>VLOOKUP(A20,AAUM!$A:$C,3,0)/10000000</f>
        <v>60.228583149655726</v>
      </c>
      <c r="C20" s="85">
        <f>VLOOKUP(A20,AAUM!$A:$C,2,0)</f>
        <v>183</v>
      </c>
      <c r="D20" s="84" t="e">
        <f>HLOOKUP(A20,'HY financials'!$1:$126,124,0)</f>
        <v>#N/A</v>
      </c>
      <c r="E20" s="84" t="e">
        <f t="shared" si="0"/>
        <v>#N/A</v>
      </c>
      <c r="F20" s="84" t="e">
        <f>HLOOKUP(A20,'HY financials'!$1:$126,126,0)</f>
        <v>#N/A</v>
      </c>
      <c r="G20" s="84" t="e">
        <f t="shared" si="1"/>
        <v>#N/A</v>
      </c>
    </row>
    <row r="21" spans="1:7" x14ac:dyDescent="0.25">
      <c r="A21" s="68" t="s">
        <v>474</v>
      </c>
      <c r="B21" s="84">
        <f>VLOOKUP(A21,AAUM!$A:$C,3,0)/10000000</f>
        <v>519.7410937089619</v>
      </c>
      <c r="C21" s="85">
        <f>VLOOKUP(A21,AAUM!$A:$C,2,0)</f>
        <v>183</v>
      </c>
      <c r="D21" s="84" t="e">
        <f>HLOOKUP(A21,'HY financials'!$1:$126,124,0)</f>
        <v>#N/A</v>
      </c>
      <c r="E21" s="84" t="e">
        <f t="shared" si="0"/>
        <v>#N/A</v>
      </c>
      <c r="F21" s="84" t="e">
        <f>HLOOKUP(A21,'HY financials'!$1:$126,126,0)</f>
        <v>#N/A</v>
      </c>
      <c r="G21" s="84" t="e">
        <f t="shared" si="1"/>
        <v>#N/A</v>
      </c>
    </row>
    <row r="22" spans="1:7" x14ac:dyDescent="0.25">
      <c r="A22" s="68" t="s">
        <v>482</v>
      </c>
      <c r="B22" s="84">
        <f>VLOOKUP(A22,AAUM!$A:$C,3,0)/10000000</f>
        <v>483.93089529840438</v>
      </c>
      <c r="C22" s="85">
        <f>VLOOKUP(A22,AAUM!$A:$C,2,0)</f>
        <v>183</v>
      </c>
      <c r="D22" s="84" t="e">
        <f>HLOOKUP(A22,'HY financials'!$1:$126,124,0)</f>
        <v>#N/A</v>
      </c>
      <c r="E22" s="84" t="e">
        <f t="shared" si="0"/>
        <v>#N/A</v>
      </c>
      <c r="F22" s="84" t="e">
        <f>HLOOKUP(A22,'HY financials'!$1:$126,126,0)</f>
        <v>#N/A</v>
      </c>
      <c r="G22" s="84" t="e">
        <f t="shared" si="1"/>
        <v>#N/A</v>
      </c>
    </row>
    <row r="23" spans="1:7" x14ac:dyDescent="0.25">
      <c r="A23" s="68" t="s">
        <v>447</v>
      </c>
      <c r="B23" s="84">
        <f>VLOOKUP(A23,AAUM!$A:$C,3,0)/10000000</f>
        <v>449.3214355515355</v>
      </c>
      <c r="C23" s="85">
        <f>VLOOKUP(A23,AAUM!$A:$C,2,0)</f>
        <v>183</v>
      </c>
      <c r="D23" s="84" t="e">
        <f>HLOOKUP(A23,'HY financials'!$1:$126,124,0)</f>
        <v>#N/A</v>
      </c>
      <c r="E23" s="84" t="e">
        <f t="shared" si="0"/>
        <v>#N/A</v>
      </c>
      <c r="F23" s="84" t="e">
        <f>HLOOKUP(A23,'HY financials'!$1:$126,126,0)</f>
        <v>#N/A</v>
      </c>
      <c r="G23" s="84" t="e">
        <f t="shared" si="1"/>
        <v>#N/A</v>
      </c>
    </row>
    <row r="24" spans="1:7" x14ac:dyDescent="0.25">
      <c r="A24" s="68" t="s">
        <v>268</v>
      </c>
      <c r="B24" s="84">
        <f>VLOOKUP(A24,AAUM!$A:$C,3,0)/10000000</f>
        <v>34.911882991322415</v>
      </c>
      <c r="C24" s="85">
        <f>VLOOKUP(A24,AAUM!$A:$C,2,0)</f>
        <v>183</v>
      </c>
      <c r="D24" s="84" t="e">
        <f>HLOOKUP(A24,'HY financials'!$1:$126,124,0)</f>
        <v>#N/A</v>
      </c>
      <c r="E24" s="84" t="e">
        <f t="shared" si="0"/>
        <v>#N/A</v>
      </c>
      <c r="F24" s="84" t="e">
        <f>HLOOKUP(A24,'HY financials'!$1:$126,126,0)</f>
        <v>#N/A</v>
      </c>
      <c r="G24" s="84" t="e">
        <f t="shared" si="1"/>
        <v>#N/A</v>
      </c>
    </row>
    <row r="25" spans="1:7" x14ac:dyDescent="0.25">
      <c r="A25" s="68" t="s">
        <v>257</v>
      </c>
      <c r="B25" s="84">
        <f>VLOOKUP(A25,AAUM!$A:$C,3,0)/10000000</f>
        <v>460.29901333896743</v>
      </c>
      <c r="C25" s="85">
        <f>VLOOKUP(A25,AAUM!$A:$C,2,0)</f>
        <v>183</v>
      </c>
      <c r="D25" s="84" t="e">
        <f>HLOOKUP(A25,'HY financials'!$1:$126,124,0)</f>
        <v>#N/A</v>
      </c>
      <c r="E25" s="84" t="e">
        <f t="shared" si="0"/>
        <v>#N/A</v>
      </c>
      <c r="F25" s="84" t="e">
        <f>HLOOKUP(A25,'HY financials'!$1:$126,126,0)</f>
        <v>#N/A</v>
      </c>
      <c r="G25" s="84" t="e">
        <f t="shared" si="1"/>
        <v>#N/A</v>
      </c>
    </row>
    <row r="26" spans="1:7" x14ac:dyDescent="0.25">
      <c r="A26" s="68" t="s">
        <v>994</v>
      </c>
      <c r="B26" s="84">
        <f>VLOOKUP(A26,AAUM!$A:$C,3,0)/10000000</f>
        <v>323.08969082197268</v>
      </c>
      <c r="C26" s="85">
        <f>VLOOKUP(A26,AAUM!$A:$C,2,0)</f>
        <v>183</v>
      </c>
      <c r="D26" s="84" t="e">
        <f>HLOOKUP(A26,'HY financials'!$1:$126,124,0)</f>
        <v>#N/A</v>
      </c>
      <c r="E26" s="84" t="e">
        <f t="shared" si="0"/>
        <v>#N/A</v>
      </c>
      <c r="F26" s="84" t="e">
        <f>HLOOKUP(A26,'HY financials'!$1:$126,126,0)</f>
        <v>#N/A</v>
      </c>
      <c r="G26" s="84" t="e">
        <f t="shared" si="1"/>
        <v>#N/A</v>
      </c>
    </row>
    <row r="27" spans="1:7" x14ac:dyDescent="0.25">
      <c r="A27" s="68" t="s">
        <v>995</v>
      </c>
      <c r="B27" s="84">
        <f>VLOOKUP(A27,AAUM!$A:$C,3,0)/10000000</f>
        <v>87.755216251606598</v>
      </c>
      <c r="C27" s="85">
        <f>VLOOKUP(A27,AAUM!$A:$C,2,0)</f>
        <v>183</v>
      </c>
      <c r="D27" s="84" t="e">
        <f>HLOOKUP(A27,'HY financials'!$1:$126,124,0)</f>
        <v>#N/A</v>
      </c>
      <c r="E27" s="84" t="e">
        <f t="shared" si="0"/>
        <v>#N/A</v>
      </c>
      <c r="F27" s="84" t="e">
        <f>HLOOKUP(A27,'HY financials'!$1:$126,126,0)</f>
        <v>#N/A</v>
      </c>
      <c r="G27" s="84" t="e">
        <f t="shared" si="1"/>
        <v>#N/A</v>
      </c>
    </row>
  </sheetData>
  <pageMargins left="0.7" right="0.7" top="0.75" bottom="0.75" header="0.3" footer="0.3"/>
  <pageSetup orientation="portrait" r:id="rId1"/>
  <headerFooter>
    <oddHeader>&amp;L&amp;"Arial"&amp;9&amp;K0078D7INTERNAL&amp;1#</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3:C32"/>
  <sheetViews>
    <sheetView workbookViewId="0">
      <pane ySplit="3" topLeftCell="A4" activePane="bottomLeft" state="frozen"/>
      <selection activeCell="A6" sqref="A6"/>
      <selection pane="bottomLeft" activeCell="A6" sqref="A6"/>
    </sheetView>
  </sheetViews>
  <sheetFormatPr defaultColWidth="8.7109375" defaultRowHeight="12.75" x14ac:dyDescent="0.25"/>
  <cols>
    <col min="1" max="1" width="10.7109375" style="68" bestFit="1" customWidth="1"/>
    <col min="2" max="2" width="8.7109375" style="68" customWidth="1"/>
    <col min="3" max="3" width="15.7109375" style="68" customWidth="1"/>
    <col min="4" max="16384" width="8.7109375" style="68"/>
  </cols>
  <sheetData>
    <row r="3" spans="1:3" x14ac:dyDescent="0.25">
      <c r="A3" s="81" t="s">
        <v>1183</v>
      </c>
      <c r="B3" s="81" t="s">
        <v>978</v>
      </c>
      <c r="C3" s="81" t="s">
        <v>980</v>
      </c>
    </row>
    <row r="4" spans="1:3" x14ac:dyDescent="0.25">
      <c r="A4" s="68" t="s">
        <v>523</v>
      </c>
      <c r="B4" s="85">
        <v>183</v>
      </c>
      <c r="C4" s="85">
        <v>3133370967.3340425</v>
      </c>
    </row>
    <row r="5" spans="1:3" x14ac:dyDescent="0.25">
      <c r="A5" s="68" t="s">
        <v>528</v>
      </c>
      <c r="B5" s="85">
        <v>183</v>
      </c>
      <c r="C5" s="85">
        <v>152312235.85202178</v>
      </c>
    </row>
    <row r="6" spans="1:3" x14ac:dyDescent="0.25">
      <c r="A6" s="68" t="s">
        <v>491</v>
      </c>
      <c r="B6" s="85">
        <v>183</v>
      </c>
      <c r="C6" s="85">
        <v>3786111477.1228423</v>
      </c>
    </row>
    <row r="7" spans="1:3" x14ac:dyDescent="0.25">
      <c r="A7" s="68" t="s">
        <v>284</v>
      </c>
      <c r="B7" s="85">
        <v>183</v>
      </c>
      <c r="C7" s="85">
        <v>4559119415.1598892</v>
      </c>
    </row>
    <row r="8" spans="1:3" x14ac:dyDescent="0.25">
      <c r="A8" s="68" t="s">
        <v>334</v>
      </c>
      <c r="B8" s="85">
        <v>183</v>
      </c>
      <c r="C8" s="85">
        <v>3898227481.2965584</v>
      </c>
    </row>
    <row r="9" spans="1:3" x14ac:dyDescent="0.25">
      <c r="A9" s="68" t="s">
        <v>352</v>
      </c>
      <c r="B9" s="85">
        <v>183</v>
      </c>
      <c r="C9" s="85">
        <v>5604567812.5271597</v>
      </c>
    </row>
    <row r="10" spans="1:3" x14ac:dyDescent="0.25">
      <c r="A10" s="68" t="s">
        <v>455</v>
      </c>
      <c r="B10" s="85">
        <v>183</v>
      </c>
      <c r="C10" s="85">
        <v>3696676057.4133883</v>
      </c>
    </row>
    <row r="11" spans="1:3" x14ac:dyDescent="0.25">
      <c r="A11" s="68" t="s">
        <v>179</v>
      </c>
      <c r="B11" s="85">
        <v>183</v>
      </c>
      <c r="C11" s="85">
        <v>814948123.6454649</v>
      </c>
    </row>
    <row r="12" spans="1:3" x14ac:dyDescent="0.25">
      <c r="A12" s="68" t="s">
        <v>50</v>
      </c>
      <c r="B12" s="85">
        <v>183</v>
      </c>
      <c r="C12" s="85">
        <v>1532756408.5680878</v>
      </c>
    </row>
    <row r="13" spans="1:3" x14ac:dyDescent="0.25">
      <c r="A13" s="68" t="s">
        <v>101</v>
      </c>
      <c r="B13" s="85">
        <v>183</v>
      </c>
      <c r="C13" s="85">
        <v>535094117.64972693</v>
      </c>
    </row>
    <row r="14" spans="1:3" x14ac:dyDescent="0.25">
      <c r="A14" s="68" t="s">
        <v>323</v>
      </c>
      <c r="B14" s="85">
        <v>183</v>
      </c>
      <c r="C14" s="85">
        <v>137911542.72251365</v>
      </c>
    </row>
    <row r="15" spans="1:3" x14ac:dyDescent="0.25">
      <c r="A15" s="68" t="s">
        <v>503</v>
      </c>
      <c r="B15" s="85">
        <v>183</v>
      </c>
      <c r="C15" s="85">
        <v>72795030559.214066</v>
      </c>
    </row>
    <row r="16" spans="1:3" x14ac:dyDescent="0.25">
      <c r="A16" s="68" t="s">
        <v>409</v>
      </c>
      <c r="B16" s="85">
        <v>183</v>
      </c>
      <c r="C16" s="85">
        <v>362281835.59901643</v>
      </c>
    </row>
    <row r="17" spans="1:3" x14ac:dyDescent="0.25">
      <c r="A17" s="68" t="s">
        <v>390</v>
      </c>
      <c r="B17" s="85">
        <v>183</v>
      </c>
      <c r="C17" s="85">
        <v>470629138.41650271</v>
      </c>
    </row>
    <row r="18" spans="1:3" x14ac:dyDescent="0.25">
      <c r="A18" s="68" t="s">
        <v>222</v>
      </c>
      <c r="B18" s="85">
        <v>183</v>
      </c>
      <c r="C18" s="85">
        <v>13539230747.067097</v>
      </c>
    </row>
    <row r="19" spans="1:3" x14ac:dyDescent="0.25">
      <c r="A19" s="68" t="s">
        <v>133</v>
      </c>
      <c r="B19" s="85">
        <v>183</v>
      </c>
      <c r="C19" s="85">
        <v>22050237766.96262</v>
      </c>
    </row>
    <row r="20" spans="1:3" x14ac:dyDescent="0.25">
      <c r="A20" s="68" t="s">
        <v>371</v>
      </c>
      <c r="B20" s="85">
        <v>183</v>
      </c>
      <c r="C20" s="85">
        <v>698655044.52147496</v>
      </c>
    </row>
    <row r="21" spans="1:3" x14ac:dyDescent="0.25">
      <c r="A21" s="68" t="s">
        <v>92</v>
      </c>
      <c r="B21" s="85">
        <v>183</v>
      </c>
      <c r="C21" s="85">
        <v>7333288001.4138184</v>
      </c>
    </row>
    <row r="22" spans="1:3" x14ac:dyDescent="0.25">
      <c r="A22" s="68" t="s">
        <v>428</v>
      </c>
      <c r="B22" s="85">
        <v>183</v>
      </c>
      <c r="C22" s="85">
        <v>12260945260.386171</v>
      </c>
    </row>
    <row r="23" spans="1:3" x14ac:dyDescent="0.25">
      <c r="A23" s="68" t="s">
        <v>303</v>
      </c>
      <c r="B23" s="85">
        <v>183</v>
      </c>
      <c r="C23" s="85">
        <v>602285831.49655724</v>
      </c>
    </row>
    <row r="24" spans="1:3" x14ac:dyDescent="0.25">
      <c r="A24" s="68" t="s">
        <v>474</v>
      </c>
      <c r="B24" s="85">
        <v>183</v>
      </c>
      <c r="C24" s="85">
        <v>5197410937.0896187</v>
      </c>
    </row>
    <row r="25" spans="1:3" x14ac:dyDescent="0.25">
      <c r="A25" s="68" t="s">
        <v>482</v>
      </c>
      <c r="B25" s="85">
        <v>183</v>
      </c>
      <c r="C25" s="85">
        <v>4839308952.9840441</v>
      </c>
    </row>
    <row r="26" spans="1:3" x14ac:dyDescent="0.25">
      <c r="A26" s="68" t="s">
        <v>447</v>
      </c>
      <c r="B26" s="85">
        <v>183</v>
      </c>
      <c r="C26" s="85">
        <v>4493214355.5153551</v>
      </c>
    </row>
    <row r="27" spans="1:3" x14ac:dyDescent="0.25">
      <c r="A27" s="68" t="s">
        <v>268</v>
      </c>
      <c r="B27" s="85">
        <v>183</v>
      </c>
      <c r="C27" s="85">
        <v>349118829.91322416</v>
      </c>
    </row>
    <row r="28" spans="1:3" x14ac:dyDescent="0.25">
      <c r="A28" s="68" t="s">
        <v>257</v>
      </c>
      <c r="B28" s="85">
        <v>183</v>
      </c>
      <c r="C28" s="85">
        <v>4602990133.3896742</v>
      </c>
    </row>
    <row r="29" spans="1:3" x14ac:dyDescent="0.25">
      <c r="A29" s="68" t="s">
        <v>994</v>
      </c>
      <c r="B29" s="85">
        <v>183</v>
      </c>
      <c r="C29" s="79">
        <v>3230896908.2197266</v>
      </c>
    </row>
    <row r="30" spans="1:3" x14ac:dyDescent="0.25">
      <c r="A30" s="68" t="s">
        <v>995</v>
      </c>
      <c r="B30" s="85">
        <v>183</v>
      </c>
      <c r="C30" s="85">
        <v>877552162.51606596</v>
      </c>
    </row>
    <row r="32" spans="1:3" x14ac:dyDescent="0.25">
      <c r="C32" s="85"/>
    </row>
  </sheetData>
  <pageMargins left="0.7" right="0.7" top="0.75" bottom="0.75" header="0.3" footer="0.3"/>
  <pageSetup orientation="portrait" r:id="rId1"/>
  <headerFooter>
    <oddHeader>&amp;L&amp;"Arial"&amp;9&amp;K0078D7INTERNAL&amp;1#</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3:AR51"/>
  <sheetViews>
    <sheetView workbookViewId="0">
      <pane xSplit="2" ySplit="4" topLeftCell="C5" activePane="bottomRight" state="frozen"/>
      <selection activeCell="A6" sqref="A6"/>
      <selection pane="topRight" activeCell="A6" sqref="A6"/>
      <selection pane="bottomLeft" activeCell="A6" sqref="A6"/>
      <selection pane="bottomRight" activeCell="A6" sqref="A6"/>
    </sheetView>
  </sheetViews>
  <sheetFormatPr defaultColWidth="8.7109375" defaultRowHeight="15" x14ac:dyDescent="0.25"/>
  <cols>
    <col min="1" max="1" width="10.7109375" style="75" bestFit="1" customWidth="1"/>
    <col min="2" max="2" width="28.85546875" style="75" bestFit="1" customWidth="1"/>
    <col min="3" max="3" width="10.140625" style="200" customWidth="1"/>
    <col min="4" max="4" width="37.140625" style="200" bestFit="1" customWidth="1"/>
    <col min="5" max="5" width="11.140625" style="200" bestFit="1" customWidth="1"/>
    <col min="6" max="6" width="15.7109375" style="200" bestFit="1" customWidth="1"/>
    <col min="7" max="7" width="15.140625" style="200" bestFit="1" customWidth="1"/>
    <col min="8" max="8" width="13.28515625" style="200" bestFit="1" customWidth="1"/>
    <col min="9" max="9" width="12.5703125" style="200" bestFit="1" customWidth="1"/>
    <col min="10" max="10" width="31.28515625" style="200" bestFit="1" customWidth="1"/>
    <col min="11" max="11" width="20.28515625" style="200" bestFit="1" customWidth="1"/>
    <col min="12" max="12" width="13.42578125" style="200" bestFit="1" customWidth="1"/>
    <col min="13" max="14" width="13.7109375" style="200" bestFit="1" customWidth="1"/>
    <col min="15" max="15" width="13.42578125" style="200" bestFit="1" customWidth="1"/>
    <col min="16" max="17" width="13.7109375" style="200" bestFit="1" customWidth="1"/>
    <col min="18" max="18" width="13.42578125" style="200" bestFit="1" customWidth="1"/>
    <col min="19" max="20" width="13.7109375" style="200" bestFit="1" customWidth="1"/>
    <col min="21" max="21" width="13.42578125" style="200" bestFit="1" customWidth="1"/>
    <col min="22" max="23" width="13.7109375" style="200" bestFit="1" customWidth="1"/>
    <col min="24" max="24" width="13.42578125" style="200" bestFit="1" customWidth="1"/>
    <col min="25" max="26" width="13.7109375" style="200" bestFit="1" customWidth="1"/>
    <col min="27" max="27" width="13.42578125" style="200" bestFit="1" customWidth="1"/>
    <col min="28" max="29" width="13.7109375" style="200" bestFit="1" customWidth="1"/>
    <col min="30" max="30" width="13.42578125" style="200" bestFit="1" customWidth="1"/>
    <col min="31" max="32" width="13.7109375" style="200" bestFit="1" customWidth="1"/>
    <col min="33" max="33" width="13.42578125" style="200" bestFit="1" customWidth="1"/>
    <col min="34" max="35" width="13.7109375" style="200" bestFit="1" customWidth="1"/>
    <col min="36" max="36" width="13.42578125" style="200" bestFit="1" customWidth="1"/>
    <col min="37" max="38" width="13.7109375" style="200" bestFit="1" customWidth="1"/>
    <col min="39" max="39" width="13.42578125" style="200" bestFit="1" customWidth="1"/>
    <col min="40" max="44" width="13.7109375" style="200" bestFit="1" customWidth="1"/>
    <col min="45" max="16384" width="8.7109375" style="68"/>
  </cols>
  <sheetData>
    <row r="3" spans="1:44" ht="12.75" x14ac:dyDescent="0.15">
      <c r="C3" s="91" t="s">
        <v>1487</v>
      </c>
      <c r="D3" s="92"/>
      <c r="E3" s="92"/>
      <c r="F3" s="92"/>
      <c r="G3" s="93"/>
      <c r="H3" s="93"/>
      <c r="I3" s="93"/>
      <c r="J3" s="93"/>
      <c r="K3" s="93"/>
      <c r="L3" s="94"/>
      <c r="M3" s="95"/>
      <c r="N3" s="95"/>
      <c r="O3" s="94"/>
      <c r="P3" s="95"/>
      <c r="Q3" s="95"/>
      <c r="R3" s="94"/>
      <c r="S3" s="95"/>
      <c r="T3" s="95"/>
      <c r="U3" s="94"/>
      <c r="V3" s="95"/>
      <c r="W3" s="95"/>
      <c r="X3" s="94"/>
      <c r="Y3" s="95"/>
      <c r="Z3" s="95"/>
      <c r="AA3" s="95" t="s">
        <v>1488</v>
      </c>
      <c r="AB3" s="95" t="s">
        <v>1488</v>
      </c>
      <c r="AC3" s="95" t="s">
        <v>1488</v>
      </c>
      <c r="AD3" s="95" t="s">
        <v>1488</v>
      </c>
      <c r="AE3" s="95" t="s">
        <v>1488</v>
      </c>
      <c r="AF3" s="95" t="s">
        <v>1488</v>
      </c>
      <c r="AG3" s="95" t="s">
        <v>1488</v>
      </c>
      <c r="AH3" s="95" t="s">
        <v>1488</v>
      </c>
      <c r="AI3" s="95" t="s">
        <v>1488</v>
      </c>
      <c r="AJ3" s="95" t="s">
        <v>1488</v>
      </c>
      <c r="AK3" s="95" t="s">
        <v>1488</v>
      </c>
      <c r="AL3" s="95" t="s">
        <v>1488</v>
      </c>
      <c r="AM3" s="95" t="s">
        <v>1488</v>
      </c>
      <c r="AN3" s="95" t="s">
        <v>1488</v>
      </c>
      <c r="AO3" s="95" t="s">
        <v>1488</v>
      </c>
      <c r="AP3" s="96"/>
      <c r="AQ3" s="96"/>
      <c r="AR3" s="96"/>
    </row>
    <row r="4" spans="1:44" ht="52.5" x14ac:dyDescent="0.25">
      <c r="A4" s="100" t="s">
        <v>48</v>
      </c>
      <c r="B4" s="100" t="s">
        <v>582</v>
      </c>
      <c r="C4" s="57" t="s">
        <v>1099</v>
      </c>
      <c r="D4" s="57" t="s">
        <v>1097</v>
      </c>
      <c r="E4" s="57" t="s">
        <v>1100</v>
      </c>
      <c r="F4" s="57" t="s">
        <v>1101</v>
      </c>
      <c r="G4" s="97" t="s">
        <v>1102</v>
      </c>
      <c r="H4" s="57" t="s">
        <v>1103</v>
      </c>
      <c r="I4" s="57" t="s">
        <v>1104</v>
      </c>
      <c r="J4" s="57" t="s">
        <v>1105</v>
      </c>
      <c r="K4" s="57" t="s">
        <v>1106</v>
      </c>
      <c r="L4" s="57" t="s">
        <v>1489</v>
      </c>
      <c r="M4" s="57" t="s">
        <v>1490</v>
      </c>
      <c r="N4" s="57" t="s">
        <v>1491</v>
      </c>
      <c r="O4" s="57" t="s">
        <v>1492</v>
      </c>
      <c r="P4" s="57" t="s">
        <v>1493</v>
      </c>
      <c r="Q4" s="57" t="s">
        <v>1494</v>
      </c>
      <c r="R4" s="57" t="s">
        <v>1495</v>
      </c>
      <c r="S4" s="57" t="s">
        <v>1496</v>
      </c>
      <c r="T4" s="57" t="s">
        <v>1497</v>
      </c>
      <c r="U4" s="57" t="s">
        <v>1498</v>
      </c>
      <c r="V4" s="57" t="s">
        <v>1499</v>
      </c>
      <c r="W4" s="57" t="s">
        <v>1500</v>
      </c>
      <c r="X4" s="57" t="s">
        <v>1107</v>
      </c>
      <c r="Y4" s="57" t="s">
        <v>1108</v>
      </c>
      <c r="Z4" s="57" t="s">
        <v>1109</v>
      </c>
      <c r="AA4" s="57" t="s">
        <v>1110</v>
      </c>
      <c r="AB4" s="57" t="s">
        <v>1111</v>
      </c>
      <c r="AC4" s="57" t="s">
        <v>1112</v>
      </c>
      <c r="AD4" s="57" t="s">
        <v>1113</v>
      </c>
      <c r="AE4" s="57" t="s">
        <v>1114</v>
      </c>
      <c r="AF4" s="57" t="s">
        <v>1115</v>
      </c>
      <c r="AG4" s="57" t="s">
        <v>1116</v>
      </c>
      <c r="AH4" s="57" t="s">
        <v>1117</v>
      </c>
      <c r="AI4" s="57" t="s">
        <v>1118</v>
      </c>
      <c r="AJ4" s="57" t="s">
        <v>1119</v>
      </c>
      <c r="AK4" s="57" t="s">
        <v>1120</v>
      </c>
      <c r="AL4" s="57" t="s">
        <v>1121</v>
      </c>
      <c r="AM4" s="57" t="s">
        <v>1501</v>
      </c>
      <c r="AN4" s="57" t="s">
        <v>1502</v>
      </c>
      <c r="AO4" s="57" t="s">
        <v>1503</v>
      </c>
      <c r="AP4" s="57" t="s">
        <v>1122</v>
      </c>
      <c r="AQ4" s="57" t="s">
        <v>1123</v>
      </c>
      <c r="AR4" s="57" t="s">
        <v>1124</v>
      </c>
    </row>
    <row r="5" spans="1:44" ht="12.75" x14ac:dyDescent="0.15">
      <c r="A5" s="75" t="str">
        <f>INDEX('Scheme master'!D:D,MATCH(LEFT(C5,FIND("-",C5)-1),'Scheme master'!O:O,0),0)</f>
        <v>LLIQDF</v>
      </c>
      <c r="B5" s="75" t="str">
        <f>A5&amp;IF(LEFT(F5,3)="Reg","Growth Option",IF(LEFT(F5,3)="dir","Direct Plan - Growth Option","Please check"))</f>
        <v>LLIQDFGrowth Option</v>
      </c>
      <c r="C5" s="98" t="s">
        <v>1125</v>
      </c>
      <c r="D5" s="58" t="s">
        <v>507</v>
      </c>
      <c r="E5" s="59" t="s">
        <v>1126</v>
      </c>
      <c r="F5" s="59" t="s">
        <v>1127</v>
      </c>
      <c r="G5" s="60" t="s">
        <v>1726</v>
      </c>
      <c r="H5" s="61">
        <v>37333</v>
      </c>
      <c r="I5" s="99" t="s">
        <v>1128</v>
      </c>
      <c r="J5" s="59" t="s">
        <v>991</v>
      </c>
      <c r="K5" s="59" t="s">
        <v>1129</v>
      </c>
      <c r="L5" s="62">
        <v>2.9627894181677279</v>
      </c>
      <c r="M5" s="63">
        <v>2.9359566613656543</v>
      </c>
      <c r="N5" s="63">
        <v>-3.6931025534602493</v>
      </c>
      <c r="O5" s="62">
        <v>2.9738278972442966</v>
      </c>
      <c r="P5" s="63">
        <v>3.0795108935787034</v>
      </c>
      <c r="Q5" s="63">
        <v>-0.83724070540874462</v>
      </c>
      <c r="R5" s="62">
        <v>3.0179887569478869</v>
      </c>
      <c r="S5" s="63">
        <v>3.2485764087409588</v>
      </c>
      <c r="T5" s="63">
        <v>2.4467576469561587</v>
      </c>
      <c r="U5" s="62">
        <v>3.241298285285013</v>
      </c>
      <c r="V5" s="63">
        <v>3.4798386587039429</v>
      </c>
      <c r="W5" s="63">
        <v>4.1983605406816311</v>
      </c>
      <c r="X5" s="62">
        <v>1.6122366109473374</v>
      </c>
      <c r="Y5" s="63">
        <v>1.7729448379113499</v>
      </c>
      <c r="Z5" s="63">
        <v>1.9152292733670917</v>
      </c>
      <c r="AA5" s="62">
        <v>3.1922546029090877</v>
      </c>
      <c r="AB5" s="63">
        <v>3.5925683379173288</v>
      </c>
      <c r="AC5" s="63">
        <v>3.8904336094856271</v>
      </c>
      <c r="AD5" s="62">
        <v>4.0273955464363107</v>
      </c>
      <c r="AE5" s="63">
        <v>4.3791952729225176</v>
      </c>
      <c r="AF5" s="63">
        <v>5.1365789771080026</v>
      </c>
      <c r="AG5" s="62">
        <v>5.0213482975959787</v>
      </c>
      <c r="AH5" s="63">
        <v>5.3655824065208426</v>
      </c>
      <c r="AI5" s="63">
        <v>6.2975177168846121</v>
      </c>
      <c r="AJ5" s="62">
        <v>5.7538941502571106</v>
      </c>
      <c r="AK5" s="63">
        <v>5.9985885024070722</v>
      </c>
      <c r="AL5" s="63">
        <v>6.1119642853736877</v>
      </c>
      <c r="AM5" s="62">
        <v>7.2538086771965036</v>
      </c>
      <c r="AN5" s="63">
        <v>7.2836193442344683</v>
      </c>
      <c r="AO5" s="63">
        <v>6.8842610716819772</v>
      </c>
      <c r="AP5" s="62">
        <v>7.0127456054687523</v>
      </c>
      <c r="AQ5" s="63" t="s">
        <v>1130</v>
      </c>
      <c r="AR5" s="63">
        <v>5.9974926757812508</v>
      </c>
    </row>
    <row r="6" spans="1:44" ht="12.75" x14ac:dyDescent="0.15">
      <c r="A6" s="75" t="str">
        <f>INDEX('Scheme master'!D:D,MATCH(LEFT(C6,FIND("-",C6)-1),'Scheme master'!O:O,0),0)</f>
        <v>LLIQDF</v>
      </c>
      <c r="B6" s="75" t="str">
        <f t="shared" ref="B6:B50" si="0">A6&amp;IF(LEFT(F6,3)="Reg","Growth Option",IF(LEFT(F6,3)="dir","Direct Plan - Growth Option","Please check"))</f>
        <v>LLIQDFDirect Plan - Growth Option</v>
      </c>
      <c r="C6" s="98" t="s">
        <v>1131</v>
      </c>
      <c r="D6" s="58" t="s">
        <v>507</v>
      </c>
      <c r="E6" s="59" t="s">
        <v>1126</v>
      </c>
      <c r="F6" s="59" t="s">
        <v>1132</v>
      </c>
      <c r="G6" s="60" t="s">
        <v>1726</v>
      </c>
      <c r="H6" s="61">
        <v>41275</v>
      </c>
      <c r="I6" s="99" t="s">
        <v>1128</v>
      </c>
      <c r="J6" s="59" t="s">
        <v>991</v>
      </c>
      <c r="K6" s="59" t="s">
        <v>1129</v>
      </c>
      <c r="L6" s="62">
        <v>3.1028678796017259</v>
      </c>
      <c r="M6" s="63">
        <v>2.9359566613656543</v>
      </c>
      <c r="N6" s="63">
        <v>-3.6931025534602493</v>
      </c>
      <c r="O6" s="62">
        <v>3.1140137041914651</v>
      </c>
      <c r="P6" s="63">
        <v>3.0795108935787034</v>
      </c>
      <c r="Q6" s="63">
        <v>-0.83724070540874462</v>
      </c>
      <c r="R6" s="62">
        <v>3.1584278729566964</v>
      </c>
      <c r="S6" s="63">
        <v>3.2485764087409588</v>
      </c>
      <c r="T6" s="63">
        <v>2.4467576469561587</v>
      </c>
      <c r="U6" s="62">
        <v>3.382581834855789</v>
      </c>
      <c r="V6" s="63">
        <v>3.4798386587039429</v>
      </c>
      <c r="W6" s="63">
        <v>4.1983605406816311</v>
      </c>
      <c r="X6" s="62">
        <v>1.6836275290365466</v>
      </c>
      <c r="Y6" s="63">
        <v>1.7729448379113499</v>
      </c>
      <c r="Z6" s="63">
        <v>1.9152292733670917</v>
      </c>
      <c r="AA6" s="62">
        <v>3.3358439803123474</v>
      </c>
      <c r="AB6" s="63">
        <v>3.5925683379173288</v>
      </c>
      <c r="AC6" s="63">
        <v>3.8904336094856271</v>
      </c>
      <c r="AD6" s="62">
        <v>4.1697731614112863</v>
      </c>
      <c r="AE6" s="63">
        <v>4.3791952729225176</v>
      </c>
      <c r="AF6" s="63">
        <v>5.1365789771080026</v>
      </c>
      <c r="AG6" s="62">
        <v>5.1661685109138489</v>
      </c>
      <c r="AH6" s="63">
        <v>5.3655824065208426</v>
      </c>
      <c r="AI6" s="63">
        <v>6.2975177168846121</v>
      </c>
      <c r="AJ6" s="62">
        <v>5.9006991982460022</v>
      </c>
      <c r="AK6" s="63">
        <v>5.9985885024070722</v>
      </c>
      <c r="AL6" s="63">
        <v>6.1119642853736877</v>
      </c>
      <c r="AM6" s="62" t="s">
        <v>1130</v>
      </c>
      <c r="AN6" s="63" t="s">
        <v>1130</v>
      </c>
      <c r="AO6" s="63" t="s">
        <v>1130</v>
      </c>
      <c r="AP6" s="62">
        <v>7.100133300781251</v>
      </c>
      <c r="AQ6" s="63">
        <v>7.1096645507812539</v>
      </c>
      <c r="AR6" s="63">
        <v>6.7177905273437517</v>
      </c>
    </row>
    <row r="7" spans="1:44" ht="12.75" x14ac:dyDescent="0.15">
      <c r="A7" s="75" t="str">
        <f>INDEX('Scheme master'!D:D,MATCH(LEFT(C7,FIND("-",C7)-1),'Scheme master'!O:O,0),0)</f>
        <v>LDSAPF</v>
      </c>
      <c r="B7" s="75" t="str">
        <f t="shared" si="0"/>
        <v>LDSAPFGrowth Option</v>
      </c>
      <c r="C7" s="98" t="s">
        <v>1133</v>
      </c>
      <c r="D7" s="58" t="s">
        <v>225</v>
      </c>
      <c r="E7" s="59" t="s">
        <v>1134</v>
      </c>
      <c r="F7" s="59" t="s">
        <v>1127</v>
      </c>
      <c r="G7" s="60" t="s">
        <v>1726</v>
      </c>
      <c r="H7" s="61">
        <v>37781</v>
      </c>
      <c r="I7" s="99" t="s">
        <v>1128</v>
      </c>
      <c r="J7" s="59" t="s">
        <v>992</v>
      </c>
      <c r="K7" s="59" t="s">
        <v>1129</v>
      </c>
      <c r="L7" s="62">
        <v>0.44117963061842047</v>
      </c>
      <c r="M7" s="63">
        <v>-1.2835471788502482</v>
      </c>
      <c r="N7" s="63">
        <v>-3.6931025534602493</v>
      </c>
      <c r="O7" s="62">
        <v>1.3961173327982448</v>
      </c>
      <c r="P7" s="63">
        <v>0.96830253365340158</v>
      </c>
      <c r="Q7" s="63">
        <v>-0.83724070540874462</v>
      </c>
      <c r="R7" s="62">
        <v>2.0736292985473304</v>
      </c>
      <c r="S7" s="63">
        <v>2.6186620747556106</v>
      </c>
      <c r="T7" s="63">
        <v>2.4467576469561587</v>
      </c>
      <c r="U7" s="62">
        <v>3.6382086910876579</v>
      </c>
      <c r="V7" s="63">
        <v>4.6122013569607416</v>
      </c>
      <c r="W7" s="63">
        <v>4.1983605406816311</v>
      </c>
      <c r="X7" s="62">
        <v>1.7721042661887454</v>
      </c>
      <c r="Y7" s="63">
        <v>2.3255020335932297</v>
      </c>
      <c r="Z7" s="63">
        <v>1.9152292733670917</v>
      </c>
      <c r="AA7" s="62">
        <v>4.2835667729377747</v>
      </c>
      <c r="AB7" s="63">
        <v>4.79643315076828</v>
      </c>
      <c r="AC7" s="63">
        <v>3.8904336094856271</v>
      </c>
      <c r="AD7" s="62">
        <v>5.8952715992927551</v>
      </c>
      <c r="AE7" s="63">
        <v>6.2609609961509705</v>
      </c>
      <c r="AF7" s="63">
        <v>5.1365789771080026</v>
      </c>
      <c r="AG7" s="62">
        <v>5.2419885993003863</v>
      </c>
      <c r="AH7" s="63">
        <v>7.2487565875053379</v>
      </c>
      <c r="AI7" s="63">
        <v>6.2994375824928284</v>
      </c>
      <c r="AJ7" s="62">
        <v>5.7946094870567313</v>
      </c>
      <c r="AK7" s="63">
        <v>7.1538278460502633</v>
      </c>
      <c r="AL7" s="63">
        <v>6.1119642853736877</v>
      </c>
      <c r="AM7" s="62">
        <v>7.0568642020225534</v>
      </c>
      <c r="AN7" s="63" t="s">
        <v>1130</v>
      </c>
      <c r="AO7" s="63">
        <v>6.8842610716819772</v>
      </c>
      <c r="AP7" s="62">
        <v>6.5380844726562488</v>
      </c>
      <c r="AQ7" s="63">
        <v>7.2477612304687495</v>
      </c>
      <c r="AR7" s="63">
        <v>5.9680639648437506</v>
      </c>
    </row>
    <row r="8" spans="1:44" ht="12.75" x14ac:dyDescent="0.15">
      <c r="A8" s="75" t="str">
        <f>INDEX('Scheme master'!D:D,MATCH(LEFT(C8,FIND("-",C8)-1),'Scheme master'!O:O,0),0)</f>
        <v>LDSAPF</v>
      </c>
      <c r="B8" s="75" t="str">
        <f t="shared" si="0"/>
        <v>LDSAPFDirect Plan - Growth Option</v>
      </c>
      <c r="C8" s="98" t="s">
        <v>1135</v>
      </c>
      <c r="D8" s="58" t="s">
        <v>225</v>
      </c>
      <c r="E8" s="59" t="s">
        <v>1134</v>
      </c>
      <c r="F8" s="59" t="s">
        <v>1132</v>
      </c>
      <c r="G8" s="60" t="s">
        <v>1726</v>
      </c>
      <c r="H8" s="61">
        <v>41275</v>
      </c>
      <c r="I8" s="99" t="s">
        <v>1128</v>
      </c>
      <c r="J8" s="59" t="s">
        <v>992</v>
      </c>
      <c r="K8" s="59" t="s">
        <v>1129</v>
      </c>
      <c r="L8" s="62">
        <v>0.98741969817760045</v>
      </c>
      <c r="M8" s="63">
        <v>-1.2835471788502482</v>
      </c>
      <c r="N8" s="63">
        <v>-3.6931025534602493</v>
      </c>
      <c r="O8" s="62">
        <v>1.9451681667451037</v>
      </c>
      <c r="P8" s="63">
        <v>0.96830253365340158</v>
      </c>
      <c r="Q8" s="63">
        <v>-0.83724070540874462</v>
      </c>
      <c r="R8" s="62">
        <v>2.6150911884889534</v>
      </c>
      <c r="S8" s="63">
        <v>2.6186620747556106</v>
      </c>
      <c r="T8" s="63">
        <v>2.4467576469561587</v>
      </c>
      <c r="U8" s="62">
        <v>4.1832178277727934</v>
      </c>
      <c r="V8" s="63">
        <v>4.6122013569607416</v>
      </c>
      <c r="W8" s="63">
        <v>4.1983605406816311</v>
      </c>
      <c r="X8" s="62">
        <v>2.0483328050234784</v>
      </c>
      <c r="Y8" s="63">
        <v>2.3255020335932297</v>
      </c>
      <c r="Z8" s="63">
        <v>1.9152292733670917</v>
      </c>
      <c r="AA8" s="62">
        <v>4.8463889956474295</v>
      </c>
      <c r="AB8" s="63">
        <v>4.79643315076828</v>
      </c>
      <c r="AC8" s="63">
        <v>3.8904336094856271</v>
      </c>
      <c r="AD8" s="62">
        <v>6.4550337195396423</v>
      </c>
      <c r="AE8" s="63">
        <v>6.2609609961509705</v>
      </c>
      <c r="AF8" s="63">
        <v>5.1365789771080026</v>
      </c>
      <c r="AG8" s="62">
        <v>5.7928338646888733</v>
      </c>
      <c r="AH8" s="63">
        <v>7.2487565875053379</v>
      </c>
      <c r="AI8" s="63">
        <v>6.2994375824928284</v>
      </c>
      <c r="AJ8" s="62">
        <v>6.3946011662483206</v>
      </c>
      <c r="AK8" s="63">
        <v>7.1538278460502633</v>
      </c>
      <c r="AL8" s="63">
        <v>6.1119642853736877</v>
      </c>
      <c r="AM8" s="62" t="s">
        <v>1130</v>
      </c>
      <c r="AN8" s="63" t="s">
        <v>1130</v>
      </c>
      <c r="AO8" s="63" t="s">
        <v>1130</v>
      </c>
      <c r="AP8" s="62">
        <v>7.5457172851562486</v>
      </c>
      <c r="AQ8" s="63">
        <v>8.0630883789062509</v>
      </c>
      <c r="AR8" s="63">
        <v>6.7177905273437517</v>
      </c>
    </row>
    <row r="9" spans="1:44" ht="12.75" x14ac:dyDescent="0.15">
      <c r="A9" s="75" t="str">
        <f>INDEX('Scheme master'!D:D,MATCH(LEFT(C9,FIND("-",C9)-1),'Scheme master'!O:O,0),0)</f>
        <v>LEULIS</v>
      </c>
      <c r="B9" s="75" t="str">
        <f t="shared" si="0"/>
        <v>LEULISGrowth Option</v>
      </c>
      <c r="C9" s="98" t="s">
        <v>1136</v>
      </c>
      <c r="D9" s="58" t="s">
        <v>1137</v>
      </c>
      <c r="E9" s="59" t="s">
        <v>1138</v>
      </c>
      <c r="F9" s="59" t="s">
        <v>1139</v>
      </c>
      <c r="G9" s="60" t="s">
        <v>1726</v>
      </c>
      <c r="H9" s="61">
        <v>32678</v>
      </c>
      <c r="I9" s="99" t="s">
        <v>1128</v>
      </c>
      <c r="J9" s="59" t="s">
        <v>988</v>
      </c>
      <c r="K9" s="59" t="s">
        <v>1234</v>
      </c>
      <c r="L9" s="59"/>
      <c r="M9" s="59"/>
      <c r="N9" s="59"/>
      <c r="O9" s="59"/>
      <c r="P9" s="59"/>
      <c r="Q9" s="59"/>
      <c r="R9" s="59"/>
      <c r="S9" s="59"/>
      <c r="T9" s="59"/>
      <c r="U9" s="59"/>
      <c r="V9" s="59"/>
      <c r="W9" s="59"/>
      <c r="X9" s="62">
        <v>21.012915591860136</v>
      </c>
      <c r="Y9" s="63">
        <v>15.213386646021787</v>
      </c>
      <c r="Z9" s="63">
        <v>20.817493771102114</v>
      </c>
      <c r="AA9" s="62">
        <v>49.095935225486755</v>
      </c>
      <c r="AB9" s="63">
        <v>39.664755463600166</v>
      </c>
      <c r="AC9" s="63">
        <v>58.541269898414619</v>
      </c>
      <c r="AD9" s="62">
        <v>18.380498290061947</v>
      </c>
      <c r="AE9" s="63">
        <v>21.74426257610321</v>
      </c>
      <c r="AF9" s="63">
        <v>25.262834429740899</v>
      </c>
      <c r="AG9" s="62">
        <v>15.882605910301212</v>
      </c>
      <c r="AH9" s="63">
        <v>16.97096049785614</v>
      </c>
      <c r="AI9" s="63">
        <v>18.5774165391922</v>
      </c>
      <c r="AJ9" s="62">
        <v>12.509132027626038</v>
      </c>
      <c r="AK9" s="63">
        <v>14.172151684761053</v>
      </c>
      <c r="AL9" s="63">
        <v>16.811051964759823</v>
      </c>
      <c r="AM9" s="62">
        <v>11.427678465843202</v>
      </c>
      <c r="AN9" s="63">
        <v>13.642184138298038</v>
      </c>
      <c r="AO9" s="63" t="s">
        <v>1130</v>
      </c>
      <c r="AP9" s="62">
        <v>10.020896972656249</v>
      </c>
      <c r="AQ9" s="63" t="s">
        <v>1130</v>
      </c>
      <c r="AR9" s="63" t="s">
        <v>1130</v>
      </c>
    </row>
    <row r="10" spans="1:44" ht="12.75" x14ac:dyDescent="0.15">
      <c r="A10" s="75" t="str">
        <f>INDEX('Scheme master'!D:D,MATCH(LEFT(C10,FIND("-",C10)-1),'Scheme master'!O:O,0),0)</f>
        <v>LEULIS</v>
      </c>
      <c r="B10" s="75" t="str">
        <f t="shared" si="0"/>
        <v>LEULISDirect Plan - Growth Option</v>
      </c>
      <c r="C10" s="98" t="s">
        <v>1140</v>
      </c>
      <c r="D10" s="58" t="s">
        <v>1137</v>
      </c>
      <c r="E10" s="59" t="s">
        <v>1138</v>
      </c>
      <c r="F10" s="59" t="s">
        <v>1141</v>
      </c>
      <c r="G10" s="60" t="s">
        <v>1726</v>
      </c>
      <c r="H10" s="61">
        <v>41334</v>
      </c>
      <c r="I10" s="99" t="s">
        <v>1128</v>
      </c>
      <c r="J10" s="59" t="s">
        <v>988</v>
      </c>
      <c r="K10" s="59" t="s">
        <v>1234</v>
      </c>
      <c r="L10" s="59"/>
      <c r="M10" s="59"/>
      <c r="N10" s="59"/>
      <c r="O10" s="59"/>
      <c r="P10" s="59"/>
      <c r="Q10" s="59"/>
      <c r="R10" s="59"/>
      <c r="S10" s="59"/>
      <c r="T10" s="59"/>
      <c r="U10" s="59"/>
      <c r="V10" s="59"/>
      <c r="W10" s="59"/>
      <c r="X10" s="62">
        <v>21.477861442624334</v>
      </c>
      <c r="Y10" s="63">
        <v>15.213386646021787</v>
      </c>
      <c r="Z10" s="63">
        <v>20.817493771102114</v>
      </c>
      <c r="AA10" s="62">
        <v>50.336145758628845</v>
      </c>
      <c r="AB10" s="63">
        <v>39.664755463600166</v>
      </c>
      <c r="AC10" s="63">
        <v>58.541269898414619</v>
      </c>
      <c r="AD10" s="62">
        <v>19.319691061973572</v>
      </c>
      <c r="AE10" s="63">
        <v>21.74426257610321</v>
      </c>
      <c r="AF10" s="63">
        <v>25.262834429740899</v>
      </c>
      <c r="AG10" s="62">
        <v>16.89168393611908</v>
      </c>
      <c r="AH10" s="63">
        <v>16.97096049785614</v>
      </c>
      <c r="AI10" s="63">
        <v>18.5774165391922</v>
      </c>
      <c r="AJ10" s="62">
        <v>13.628148436546327</v>
      </c>
      <c r="AK10" s="63">
        <v>14.172151684761053</v>
      </c>
      <c r="AL10" s="63">
        <v>16.811051964759823</v>
      </c>
      <c r="AM10" s="62" t="s">
        <v>1130</v>
      </c>
      <c r="AN10" s="63" t="s">
        <v>1130</v>
      </c>
      <c r="AO10" s="63" t="s">
        <v>1130</v>
      </c>
      <c r="AP10" s="62">
        <v>13.16993115234375</v>
      </c>
      <c r="AQ10" s="63">
        <v>14.097127441406254</v>
      </c>
      <c r="AR10" s="63">
        <v>15.428378417968759</v>
      </c>
    </row>
    <row r="11" spans="1:44" ht="12.75" x14ac:dyDescent="0.15">
      <c r="A11" s="75" t="str">
        <f>INDEX('Scheme master'!D:D,MATCH(LEFT(C11,FIND("-",C11)-1),'Scheme master'!O:O,0),0)</f>
        <v>LEBALF</v>
      </c>
      <c r="B11" s="75" t="str">
        <f t="shared" si="0"/>
        <v>LEBALFGrowth Option</v>
      </c>
      <c r="C11" s="98" t="s">
        <v>1142</v>
      </c>
      <c r="D11" s="58" t="s">
        <v>287</v>
      </c>
      <c r="E11" s="59" t="s">
        <v>1138</v>
      </c>
      <c r="F11" s="59" t="s">
        <v>1127</v>
      </c>
      <c r="G11" s="60" t="s">
        <v>1726</v>
      </c>
      <c r="H11" s="61">
        <v>33239</v>
      </c>
      <c r="I11" s="99" t="s">
        <v>1128</v>
      </c>
      <c r="J11" s="59" t="s">
        <v>988</v>
      </c>
      <c r="K11" s="59" t="s">
        <v>1234</v>
      </c>
      <c r="L11" s="59"/>
      <c r="M11" s="59"/>
      <c r="N11" s="59"/>
      <c r="O11" s="59"/>
      <c r="P11" s="59"/>
      <c r="Q11" s="59"/>
      <c r="R11" s="59"/>
      <c r="S11" s="59"/>
      <c r="T11" s="59"/>
      <c r="U11" s="59"/>
      <c r="V11" s="59"/>
      <c r="W11" s="59"/>
      <c r="X11" s="62">
        <v>12.340130085456579</v>
      </c>
      <c r="Y11" s="63">
        <v>15.213386646021787</v>
      </c>
      <c r="Z11" s="63">
        <v>20.817493771102114</v>
      </c>
      <c r="AA11" s="62">
        <v>34.763423800468452</v>
      </c>
      <c r="AB11" s="63">
        <v>39.664755463600166</v>
      </c>
      <c r="AC11" s="63">
        <v>58.541269898414619</v>
      </c>
      <c r="AD11" s="62">
        <v>14.562481045722967</v>
      </c>
      <c r="AE11" s="63">
        <v>21.74426257610321</v>
      </c>
      <c r="AF11" s="63">
        <v>25.262834429740899</v>
      </c>
      <c r="AG11" s="62">
        <v>13.347112536430361</v>
      </c>
      <c r="AH11" s="63">
        <v>16.97096049785614</v>
      </c>
      <c r="AI11" s="63">
        <v>18.5774165391922</v>
      </c>
      <c r="AJ11" s="62">
        <v>9.4603565335273743</v>
      </c>
      <c r="AK11" s="63">
        <v>14.172151684761053</v>
      </c>
      <c r="AL11" s="63">
        <v>16.811051964759823</v>
      </c>
      <c r="AM11" s="62">
        <v>10.34681975841522</v>
      </c>
      <c r="AN11" s="63">
        <v>13.642184138298038</v>
      </c>
      <c r="AO11" s="63" t="s">
        <v>1130</v>
      </c>
      <c r="AP11" s="62">
        <v>8.9056723632812513</v>
      </c>
      <c r="AQ11" s="63" t="s">
        <v>1130</v>
      </c>
      <c r="AR11" s="63">
        <v>14.90637255859375</v>
      </c>
    </row>
    <row r="12" spans="1:44" ht="12.75" x14ac:dyDescent="0.15">
      <c r="A12" s="75" t="str">
        <f>INDEX('Scheme master'!D:D,MATCH(LEFT(C12,FIND("-",C12)-1),'Scheme master'!O:O,0),0)</f>
        <v>LEBALF</v>
      </c>
      <c r="B12" s="75" t="str">
        <f t="shared" si="0"/>
        <v>LEBALFDirect Plan - Growth Option</v>
      </c>
      <c r="C12" s="98" t="s">
        <v>1143</v>
      </c>
      <c r="D12" s="58" t="s">
        <v>287</v>
      </c>
      <c r="E12" s="59" t="s">
        <v>1138</v>
      </c>
      <c r="F12" s="59" t="s">
        <v>1132</v>
      </c>
      <c r="G12" s="60" t="s">
        <v>1726</v>
      </c>
      <c r="H12" s="61">
        <v>41277</v>
      </c>
      <c r="I12" s="99" t="s">
        <v>1128</v>
      </c>
      <c r="J12" s="59" t="s">
        <v>988</v>
      </c>
      <c r="K12" s="59" t="s">
        <v>1234</v>
      </c>
      <c r="L12" s="59"/>
      <c r="M12" s="59"/>
      <c r="N12" s="59"/>
      <c r="O12" s="59"/>
      <c r="P12" s="59"/>
      <c r="Q12" s="59"/>
      <c r="R12" s="59"/>
      <c r="S12" s="59"/>
      <c r="T12" s="59"/>
      <c r="U12" s="59"/>
      <c r="V12" s="59"/>
      <c r="W12" s="59"/>
      <c r="X12" s="62">
        <v>13.03243087159094</v>
      </c>
      <c r="Y12" s="63">
        <v>15.213386646021787</v>
      </c>
      <c r="Z12" s="63">
        <v>20.817493771102114</v>
      </c>
      <c r="AA12" s="62">
        <v>36.395395398139961</v>
      </c>
      <c r="AB12" s="63">
        <v>39.664755463600166</v>
      </c>
      <c r="AC12" s="63">
        <v>58.541269898414619</v>
      </c>
      <c r="AD12" s="62">
        <v>15.897529721260076</v>
      </c>
      <c r="AE12" s="63">
        <v>21.74426257610321</v>
      </c>
      <c r="AF12" s="63">
        <v>25.262834429740899</v>
      </c>
      <c r="AG12" s="62">
        <v>14.575576186180115</v>
      </c>
      <c r="AH12" s="63">
        <v>16.97096049785614</v>
      </c>
      <c r="AI12" s="63">
        <v>18.5774165391922</v>
      </c>
      <c r="AJ12" s="62">
        <v>10.788350701332092</v>
      </c>
      <c r="AK12" s="63">
        <v>14.172151684761053</v>
      </c>
      <c r="AL12" s="63">
        <v>16.811051964759823</v>
      </c>
      <c r="AM12" s="62" t="s">
        <v>1130</v>
      </c>
      <c r="AN12" s="63" t="s">
        <v>1130</v>
      </c>
      <c r="AO12" s="63" t="s">
        <v>1130</v>
      </c>
      <c r="AP12" s="62">
        <v>11.028265136718749</v>
      </c>
      <c r="AQ12" s="63">
        <v>13.342554199218753</v>
      </c>
      <c r="AR12" s="63">
        <v>14.492865722656251</v>
      </c>
    </row>
    <row r="13" spans="1:44" ht="12.75" x14ac:dyDescent="0.15">
      <c r="A13" s="75" t="str">
        <f>INDEX('Scheme master'!D:D,MATCH(LEFT(C13,FIND("-",C13)-1),'Scheme master'!O:O,0),0)</f>
        <v>LDGETF</v>
      </c>
      <c r="B13" s="75" t="str">
        <f t="shared" si="0"/>
        <v>LDGETFGrowth Option</v>
      </c>
      <c r="C13" s="98" t="s">
        <v>1144</v>
      </c>
      <c r="D13" s="58" t="s">
        <v>95</v>
      </c>
      <c r="E13" s="59" t="s">
        <v>1145</v>
      </c>
      <c r="F13" s="59" t="s">
        <v>1127</v>
      </c>
      <c r="G13" s="60" t="s">
        <v>1726</v>
      </c>
      <c r="H13" s="61">
        <v>41997</v>
      </c>
      <c r="I13" s="99" t="s">
        <v>1128</v>
      </c>
      <c r="J13" s="59" t="s">
        <v>1231</v>
      </c>
      <c r="K13" s="59" t="s">
        <v>1146</v>
      </c>
      <c r="L13" s="59"/>
      <c r="M13" s="59"/>
      <c r="N13" s="59"/>
      <c r="O13" s="59"/>
      <c r="P13" s="59"/>
      <c r="Q13" s="59"/>
      <c r="R13" s="59"/>
      <c r="S13" s="59"/>
      <c r="T13" s="59"/>
      <c r="U13" s="59"/>
      <c r="V13" s="59"/>
      <c r="W13" s="59"/>
      <c r="X13" s="62">
        <v>3.0791364261057774</v>
      </c>
      <c r="Y13" s="63">
        <v>3.3334382715771715</v>
      </c>
      <c r="Z13" s="63">
        <v>2.224675471474491</v>
      </c>
      <c r="AA13" s="62">
        <v>3.9679929614067091</v>
      </c>
      <c r="AB13" s="63">
        <v>4.4775781035423288</v>
      </c>
      <c r="AC13" s="63">
        <v>3.8795825839042672</v>
      </c>
      <c r="AD13" s="62">
        <v>6.8481156229972848</v>
      </c>
      <c r="AE13" s="63">
        <v>7.2840282320976266</v>
      </c>
      <c r="AF13" s="63">
        <v>6.0449621081352243</v>
      </c>
      <c r="AG13" s="62">
        <v>9.7918325662612933</v>
      </c>
      <c r="AH13" s="63">
        <v>10.219152569770815</v>
      </c>
      <c r="AI13" s="63">
        <v>9.1694083809852618</v>
      </c>
      <c r="AJ13" s="62">
        <v>6.7820098996162415</v>
      </c>
      <c r="AK13" s="63">
        <v>7.1795275807380694</v>
      </c>
      <c r="AL13" s="63">
        <v>6.1682906746864328</v>
      </c>
      <c r="AM13" s="62" t="s">
        <v>1130</v>
      </c>
      <c r="AN13" s="63" t="s">
        <v>1130</v>
      </c>
      <c r="AO13" s="63" t="s">
        <v>1130</v>
      </c>
      <c r="AP13" s="62">
        <v>7.8886879882812497</v>
      </c>
      <c r="AQ13" s="63">
        <v>8.2652211914062477</v>
      </c>
      <c r="AR13" s="63">
        <v>7.336949707031251</v>
      </c>
    </row>
    <row r="14" spans="1:44" ht="12.75" x14ac:dyDescent="0.15">
      <c r="A14" s="75" t="str">
        <f>INDEX('Scheme master'!D:D,MATCH(LEFT(C14,FIND("-",C14)-1),'Scheme master'!O:O,0),0)</f>
        <v>LEMIDF</v>
      </c>
      <c r="B14" s="75" t="str">
        <f t="shared" si="0"/>
        <v>LEMIDFGrowth Option</v>
      </c>
      <c r="C14" s="98" t="s">
        <v>1147</v>
      </c>
      <c r="D14" s="58" t="s">
        <v>431</v>
      </c>
      <c r="E14" s="59" t="s">
        <v>1138</v>
      </c>
      <c r="F14" s="59" t="s">
        <v>1127</v>
      </c>
      <c r="G14" s="60" t="s">
        <v>1726</v>
      </c>
      <c r="H14" s="61">
        <v>42060</v>
      </c>
      <c r="I14" s="99" t="s">
        <v>1128</v>
      </c>
      <c r="J14" s="59" t="s">
        <v>1232</v>
      </c>
      <c r="K14" s="59" t="s">
        <v>1234</v>
      </c>
      <c r="L14" s="59"/>
      <c r="M14" s="59"/>
      <c r="N14" s="59"/>
      <c r="O14" s="59"/>
      <c r="P14" s="59"/>
      <c r="Q14" s="59"/>
      <c r="R14" s="59"/>
      <c r="S14" s="59"/>
      <c r="T14" s="59"/>
      <c r="U14" s="59"/>
      <c r="V14" s="59"/>
      <c r="W14" s="59"/>
      <c r="X14" s="62">
        <v>24.741713635658513</v>
      </c>
      <c r="Y14" s="63">
        <v>24.211821860376403</v>
      </c>
      <c r="Z14" s="63">
        <v>20.817493771102114</v>
      </c>
      <c r="AA14" s="62">
        <v>56.70299947261811</v>
      </c>
      <c r="AB14" s="63">
        <v>67.623600363731398</v>
      </c>
      <c r="AC14" s="63">
        <v>58.541269898414619</v>
      </c>
      <c r="AD14" s="62">
        <v>25.236888527870171</v>
      </c>
      <c r="AE14" s="63">
        <v>32.482030987739563</v>
      </c>
      <c r="AF14" s="63">
        <v>25.262834429740899</v>
      </c>
      <c r="AG14" s="62">
        <v>20.054214596748356</v>
      </c>
      <c r="AH14" s="63">
        <v>21.177449822425846</v>
      </c>
      <c r="AI14" s="63">
        <v>18.5774165391922</v>
      </c>
      <c r="AJ14" s="62">
        <v>15.661637187004091</v>
      </c>
      <c r="AK14" s="63">
        <v>17.55546867847443</v>
      </c>
      <c r="AL14" s="63">
        <v>16.811051964759823</v>
      </c>
      <c r="AM14" s="62" t="s">
        <v>1130</v>
      </c>
      <c r="AN14" s="63" t="s">
        <v>1130</v>
      </c>
      <c r="AO14" s="63" t="s">
        <v>1130</v>
      </c>
      <c r="AP14" s="62">
        <v>14.273708496093757</v>
      </c>
      <c r="AQ14" s="63">
        <v>14.909239746093755</v>
      </c>
      <c r="AR14" s="63">
        <v>12.576834472656252</v>
      </c>
    </row>
    <row r="15" spans="1:44" ht="12.75" x14ac:dyDescent="0.15">
      <c r="A15" s="75" t="str">
        <f>INDEX('Scheme master'!D:D,MATCH(LEFT(C15,FIND("-",C15)-1),'Scheme master'!O:O,0),0)</f>
        <v>LEMIDF</v>
      </c>
      <c r="B15" s="75" t="str">
        <f t="shared" si="0"/>
        <v>LEMIDFDirect Plan - Growth Option</v>
      </c>
      <c r="C15" s="98" t="s">
        <v>1148</v>
      </c>
      <c r="D15" s="58" t="s">
        <v>431</v>
      </c>
      <c r="E15" s="59" t="s">
        <v>1138</v>
      </c>
      <c r="F15" s="59" t="s">
        <v>1132</v>
      </c>
      <c r="G15" s="60" t="s">
        <v>1726</v>
      </c>
      <c r="H15" s="61">
        <v>42060</v>
      </c>
      <c r="I15" s="99" t="s">
        <v>1128</v>
      </c>
      <c r="J15" s="59" t="s">
        <v>1232</v>
      </c>
      <c r="K15" s="59" t="s">
        <v>1234</v>
      </c>
      <c r="L15" s="59"/>
      <c r="M15" s="59"/>
      <c r="N15" s="59"/>
      <c r="O15" s="59"/>
      <c r="P15" s="59"/>
      <c r="Q15" s="59"/>
      <c r="R15" s="59"/>
      <c r="S15" s="59"/>
      <c r="T15" s="59"/>
      <c r="U15" s="59"/>
      <c r="V15" s="59"/>
      <c r="W15" s="59"/>
      <c r="X15" s="62">
        <v>25.768615942547669</v>
      </c>
      <c r="Y15" s="63">
        <v>24.211821860376403</v>
      </c>
      <c r="Z15" s="63">
        <v>20.817493771102114</v>
      </c>
      <c r="AA15" s="62">
        <v>59.227084517478964</v>
      </c>
      <c r="AB15" s="63">
        <v>67.623600363731398</v>
      </c>
      <c r="AC15" s="63">
        <v>58.541269898414619</v>
      </c>
      <c r="AD15" s="62">
        <v>27.251554131507881</v>
      </c>
      <c r="AE15" s="63">
        <v>32.482030987739563</v>
      </c>
      <c r="AF15" s="63">
        <v>25.262834429740899</v>
      </c>
      <c r="AG15" s="62">
        <v>21.801698803901676</v>
      </c>
      <c r="AH15" s="63">
        <v>21.177449822425846</v>
      </c>
      <c r="AI15" s="63">
        <v>18.5774165391922</v>
      </c>
      <c r="AJ15" s="62">
        <v>17.436757683753971</v>
      </c>
      <c r="AK15" s="63">
        <v>17.55546867847443</v>
      </c>
      <c r="AL15" s="63">
        <v>16.811051964759823</v>
      </c>
      <c r="AM15" s="62" t="s">
        <v>1130</v>
      </c>
      <c r="AN15" s="63" t="s">
        <v>1130</v>
      </c>
      <c r="AO15" s="63" t="s">
        <v>1130</v>
      </c>
      <c r="AP15" s="62">
        <v>15.81674853515625</v>
      </c>
      <c r="AQ15" s="63">
        <v>14.909239746093755</v>
      </c>
      <c r="AR15" s="63">
        <v>12.576834472656252</v>
      </c>
    </row>
    <row r="16" spans="1:44" ht="12.75" x14ac:dyDescent="0.15">
      <c r="A16" s="75" t="str">
        <f>INDEX('Scheme master'!D:D,MATCH(LEFT(C16,FIND("-",C16)-1),'Scheme master'!O:O,0),0)</f>
        <v>LEBFSF</v>
      </c>
      <c r="B16" s="75" t="str">
        <f t="shared" si="0"/>
        <v>LEBFSFGrowth Option</v>
      </c>
      <c r="C16" s="98" t="s">
        <v>1149</v>
      </c>
      <c r="D16" s="58" t="s">
        <v>307</v>
      </c>
      <c r="E16" s="59" t="s">
        <v>1138</v>
      </c>
      <c r="F16" s="59" t="s">
        <v>1127</v>
      </c>
      <c r="G16" s="60" t="s">
        <v>1726</v>
      </c>
      <c r="H16" s="61">
        <v>42090</v>
      </c>
      <c r="I16" s="99" t="s">
        <v>1128</v>
      </c>
      <c r="J16" s="59" t="s">
        <v>1233</v>
      </c>
      <c r="K16" s="59" t="s">
        <v>1234</v>
      </c>
      <c r="L16" s="59"/>
      <c r="M16" s="59"/>
      <c r="N16" s="59"/>
      <c r="O16" s="59"/>
      <c r="P16" s="59"/>
      <c r="Q16" s="59"/>
      <c r="R16" s="59"/>
      <c r="S16" s="59"/>
      <c r="T16" s="59"/>
      <c r="U16" s="59"/>
      <c r="V16" s="59"/>
      <c r="W16" s="59"/>
      <c r="X16" s="62">
        <v>13.236427974320875</v>
      </c>
      <c r="Y16" s="63">
        <v>17.016227300551968</v>
      </c>
      <c r="Z16" s="63">
        <v>20.817493771102114</v>
      </c>
      <c r="AA16" s="62">
        <v>58.211527466773994</v>
      </c>
      <c r="AB16" s="63">
        <v>73.172386884689345</v>
      </c>
      <c r="AC16" s="63">
        <v>58.541269898414619</v>
      </c>
      <c r="AD16" s="62">
        <v>10.54931700229645</v>
      </c>
      <c r="AE16" s="63">
        <v>19.010344147682186</v>
      </c>
      <c r="AF16" s="63">
        <v>25.262834429740899</v>
      </c>
      <c r="AG16" s="62">
        <v>13.62979829311371</v>
      </c>
      <c r="AH16" s="63">
        <v>20.543528199195865</v>
      </c>
      <c r="AI16" s="63">
        <v>18.5774165391922</v>
      </c>
      <c r="AJ16" s="62">
        <v>6.4450678229331979</v>
      </c>
      <c r="AK16" s="63">
        <v>18.807081580162052</v>
      </c>
      <c r="AL16" s="63">
        <v>16.811051964759823</v>
      </c>
      <c r="AM16" s="62" t="s">
        <v>1130</v>
      </c>
      <c r="AN16" s="63" t="s">
        <v>1130</v>
      </c>
      <c r="AO16" s="63" t="s">
        <v>1130</v>
      </c>
      <c r="AP16" s="62">
        <v>5.2426860351562503</v>
      </c>
      <c r="AQ16" s="63">
        <v>15.730526855468751</v>
      </c>
      <c r="AR16" s="63">
        <v>13.57893701171875</v>
      </c>
    </row>
    <row r="17" spans="1:44" ht="12.75" x14ac:dyDescent="0.15">
      <c r="A17" s="75" t="str">
        <f>INDEX('Scheme master'!D:D,MATCH(LEFT(C17,FIND("-",C17)-1),'Scheme master'!O:O,0),0)</f>
        <v>LEBFSF</v>
      </c>
      <c r="B17" s="75" t="str">
        <f t="shared" si="0"/>
        <v>LEBFSFDirect Plan - Growth Option</v>
      </c>
      <c r="C17" s="98" t="s">
        <v>1150</v>
      </c>
      <c r="D17" s="58" t="s">
        <v>307</v>
      </c>
      <c r="E17" s="59" t="s">
        <v>1138</v>
      </c>
      <c r="F17" s="59" t="s">
        <v>1132</v>
      </c>
      <c r="G17" s="60" t="s">
        <v>1726</v>
      </c>
      <c r="H17" s="61">
        <v>42090</v>
      </c>
      <c r="I17" s="99" t="s">
        <v>1128</v>
      </c>
      <c r="J17" s="59" t="s">
        <v>1233</v>
      </c>
      <c r="K17" s="59" t="s">
        <v>1234</v>
      </c>
      <c r="L17" s="59"/>
      <c r="M17" s="59"/>
      <c r="N17" s="59"/>
      <c r="O17" s="59"/>
      <c r="P17" s="59"/>
      <c r="Q17" s="59"/>
      <c r="R17" s="59"/>
      <c r="S17" s="59"/>
      <c r="T17" s="59"/>
      <c r="U17" s="59"/>
      <c r="V17" s="59"/>
      <c r="W17" s="59"/>
      <c r="X17" s="62">
        <v>13.98896190026071</v>
      </c>
      <c r="Y17" s="63">
        <v>17.016227300551968</v>
      </c>
      <c r="Z17" s="63">
        <v>20.817493771102114</v>
      </c>
      <c r="AA17" s="62">
        <v>60.219650864601135</v>
      </c>
      <c r="AB17" s="63">
        <v>73.172386884689345</v>
      </c>
      <c r="AC17" s="63">
        <v>58.541269898414619</v>
      </c>
      <c r="AD17" s="62">
        <v>11.827138066291809</v>
      </c>
      <c r="AE17" s="63">
        <v>19.010344147682186</v>
      </c>
      <c r="AF17" s="63">
        <v>25.262834429740899</v>
      </c>
      <c r="AG17" s="62">
        <v>14.856525063514711</v>
      </c>
      <c r="AH17" s="63">
        <v>20.543528199195865</v>
      </c>
      <c r="AI17" s="63">
        <v>18.5774165391922</v>
      </c>
      <c r="AJ17" s="62">
        <v>7.7759036421775836</v>
      </c>
      <c r="AK17" s="63">
        <v>18.807081580162052</v>
      </c>
      <c r="AL17" s="63">
        <v>16.811051964759823</v>
      </c>
      <c r="AM17" s="62" t="s">
        <v>1130</v>
      </c>
      <c r="AN17" s="63" t="s">
        <v>1130</v>
      </c>
      <c r="AO17" s="63" t="s">
        <v>1130</v>
      </c>
      <c r="AP17" s="62">
        <v>6.3675541992187519</v>
      </c>
      <c r="AQ17" s="63">
        <v>15.730526855468751</v>
      </c>
      <c r="AR17" s="63">
        <v>13.57893701171875</v>
      </c>
    </row>
    <row r="18" spans="1:44" ht="12.75" x14ac:dyDescent="0.15">
      <c r="A18" s="75" t="str">
        <f>INDEX('Scheme master'!D:D,MATCH(LEFT(C18,FIND("-",C18)-1),'Scheme master'!O:O,0),0)</f>
        <v>LETF50</v>
      </c>
      <c r="B18" s="75" t="str">
        <f t="shared" si="0"/>
        <v>LETF50Growth Option</v>
      </c>
      <c r="C18" s="98" t="s">
        <v>1151</v>
      </c>
      <c r="D18" s="58" t="s">
        <v>477</v>
      </c>
      <c r="E18" s="59" t="s">
        <v>1138</v>
      </c>
      <c r="F18" s="59" t="s">
        <v>1127</v>
      </c>
      <c r="G18" s="60" t="s">
        <v>1726</v>
      </c>
      <c r="H18" s="61">
        <v>42328</v>
      </c>
      <c r="I18" s="99" t="s">
        <v>1128</v>
      </c>
      <c r="J18" s="59" t="s">
        <v>1234</v>
      </c>
      <c r="K18" s="59" t="s">
        <v>1235</v>
      </c>
      <c r="L18" s="59"/>
      <c r="M18" s="59"/>
      <c r="N18" s="59"/>
      <c r="O18" s="59"/>
      <c r="P18" s="59"/>
      <c r="Q18" s="59"/>
      <c r="R18" s="59"/>
      <c r="S18" s="59"/>
      <c r="T18" s="59"/>
      <c r="U18" s="59"/>
      <c r="V18" s="59"/>
      <c r="W18" s="59"/>
      <c r="X18" s="62">
        <v>20.699940640439429</v>
      </c>
      <c r="Y18" s="63">
        <v>20.817493771102114</v>
      </c>
      <c r="Z18" s="63">
        <v>20.240671291635802</v>
      </c>
      <c r="AA18" s="62">
        <v>58.158935904502883</v>
      </c>
      <c r="AB18" s="63">
        <v>58.541269898414619</v>
      </c>
      <c r="AC18" s="63">
        <v>56.96245133876802</v>
      </c>
      <c r="AD18" s="62">
        <v>25.019865632057193</v>
      </c>
      <c r="AE18" s="63">
        <v>25.262834429740899</v>
      </c>
      <c r="AF18" s="63">
        <v>24.967613816261292</v>
      </c>
      <c r="AG18" s="62">
        <v>18.409966826438907</v>
      </c>
      <c r="AH18" s="63">
        <v>18.5774165391922</v>
      </c>
      <c r="AI18" s="63">
        <v>19.029260277748104</v>
      </c>
      <c r="AJ18" s="62">
        <v>16.645258069038395</v>
      </c>
      <c r="AK18" s="63">
        <v>16.811051964759823</v>
      </c>
      <c r="AL18" s="63">
        <v>17.595197558403015</v>
      </c>
      <c r="AM18" s="62" t="s">
        <v>1130</v>
      </c>
      <c r="AN18" s="63" t="s">
        <v>1130</v>
      </c>
      <c r="AO18" s="63" t="s">
        <v>1130</v>
      </c>
      <c r="AP18" s="62">
        <v>15.982731933593753</v>
      </c>
      <c r="AQ18" s="63">
        <v>16.206509277343756</v>
      </c>
      <c r="AR18" s="63">
        <v>16.552139160156244</v>
      </c>
    </row>
    <row r="19" spans="1:44" ht="12.75" x14ac:dyDescent="0.15">
      <c r="A19" s="75" t="str">
        <f>INDEX('Scheme master'!D:D,MATCH(LEFT(C19,FIND("-",C19)-1),'Scheme master'!O:O,0),0)</f>
        <v>LETFSX</v>
      </c>
      <c r="B19" s="75" t="str">
        <f t="shared" si="0"/>
        <v>LETFSXGrowth Option</v>
      </c>
      <c r="C19" s="98" t="s">
        <v>1152</v>
      </c>
      <c r="D19" s="58" t="s">
        <v>485</v>
      </c>
      <c r="E19" s="59" t="s">
        <v>1138</v>
      </c>
      <c r="F19" s="59" t="s">
        <v>1127</v>
      </c>
      <c r="G19" s="60" t="s">
        <v>1726</v>
      </c>
      <c r="H19" s="61">
        <v>42338</v>
      </c>
      <c r="I19" s="99" t="s">
        <v>1128</v>
      </c>
      <c r="J19" s="59" t="s">
        <v>1235</v>
      </c>
      <c r="K19" s="59" t="s">
        <v>1234</v>
      </c>
      <c r="L19" s="59"/>
      <c r="M19" s="59"/>
      <c r="N19" s="59"/>
      <c r="O19" s="59"/>
      <c r="P19" s="59"/>
      <c r="Q19" s="59"/>
      <c r="R19" s="59"/>
      <c r="S19" s="59"/>
      <c r="T19" s="59"/>
      <c r="U19" s="59"/>
      <c r="V19" s="59"/>
      <c r="W19" s="59"/>
      <c r="X19" s="62">
        <v>20.100735207600295</v>
      </c>
      <c r="Y19" s="63">
        <v>20.240671291635802</v>
      </c>
      <c r="Z19" s="63">
        <v>20.817493771102114</v>
      </c>
      <c r="AA19" s="62">
        <v>56.677218079566963</v>
      </c>
      <c r="AB19" s="63">
        <v>56.96245133876802</v>
      </c>
      <c r="AC19" s="63">
        <v>58.541269898414619</v>
      </c>
      <c r="AD19" s="62">
        <v>24.790657162666324</v>
      </c>
      <c r="AE19" s="63">
        <v>24.967613816261292</v>
      </c>
      <c r="AF19" s="63">
        <v>25.262834429740899</v>
      </c>
      <c r="AG19" s="62">
        <v>18.950104117393494</v>
      </c>
      <c r="AH19" s="63">
        <v>19.029260277748104</v>
      </c>
      <c r="AI19" s="63">
        <v>18.5774165391922</v>
      </c>
      <c r="AJ19" s="62">
        <v>17.518180012702945</v>
      </c>
      <c r="AK19" s="63">
        <v>17.595197558403015</v>
      </c>
      <c r="AL19" s="63">
        <v>16.811051964759823</v>
      </c>
      <c r="AM19" s="62" t="s">
        <v>1130</v>
      </c>
      <c r="AN19" s="63" t="s">
        <v>1130</v>
      </c>
      <c r="AO19" s="63" t="s">
        <v>1130</v>
      </c>
      <c r="AP19" s="62">
        <v>16.346692871093747</v>
      </c>
      <c r="AQ19" s="63">
        <v>16.423211425781254</v>
      </c>
      <c r="AR19" s="63">
        <v>16.090103027343755</v>
      </c>
    </row>
    <row r="20" spans="1:44" ht="12.75" x14ac:dyDescent="0.15">
      <c r="A20" s="75" t="str">
        <f>INDEX('Scheme master'!D:D,MATCH(LEFT(C20,FIND("-",C20)-1),'Scheme master'!O:O,0),0)</f>
        <v>LET100</v>
      </c>
      <c r="B20" s="75" t="str">
        <f t="shared" si="0"/>
        <v>LET100Growth Option</v>
      </c>
      <c r="C20" s="98" t="s">
        <v>1153</v>
      </c>
      <c r="D20" s="58" t="s">
        <v>450</v>
      </c>
      <c r="E20" s="59" t="s">
        <v>1138</v>
      </c>
      <c r="F20" s="59" t="s">
        <v>1127</v>
      </c>
      <c r="G20" s="60" t="s">
        <v>1726</v>
      </c>
      <c r="H20" s="61">
        <v>42446</v>
      </c>
      <c r="I20" s="99" t="s">
        <v>1128</v>
      </c>
      <c r="J20" s="59" t="s">
        <v>1236</v>
      </c>
      <c r="K20" s="59" t="s">
        <v>1675</v>
      </c>
      <c r="L20" s="59"/>
      <c r="M20" s="59"/>
      <c r="N20" s="59"/>
      <c r="O20" s="59"/>
      <c r="P20" s="59"/>
      <c r="Q20" s="59"/>
      <c r="R20" s="59"/>
      <c r="S20" s="59"/>
      <c r="T20" s="59"/>
      <c r="U20" s="59"/>
      <c r="V20" s="59"/>
      <c r="W20" s="59"/>
      <c r="X20" s="62">
        <v>21.121956349367643</v>
      </c>
      <c r="Y20" s="63">
        <v>21.335167403853816</v>
      </c>
      <c r="Z20" s="63">
        <v>21.176833896634673</v>
      </c>
      <c r="AA20" s="62">
        <v>57.829087376594543</v>
      </c>
      <c r="AB20" s="63">
        <v>58.51104199886322</v>
      </c>
      <c r="AC20" s="63">
        <v>58.922916054725647</v>
      </c>
      <c r="AD20" s="62">
        <v>24.750472903251652</v>
      </c>
      <c r="AE20" s="63">
        <v>25.25227963924408</v>
      </c>
      <c r="AF20" s="63">
        <v>25.766714215278618</v>
      </c>
      <c r="AG20" s="62">
        <v>17.911484837532047</v>
      </c>
      <c r="AH20" s="63">
        <v>18.336616158485416</v>
      </c>
      <c r="AI20" s="63">
        <v>18.512819409370429</v>
      </c>
      <c r="AJ20" s="62">
        <v>16.124219298362739</v>
      </c>
      <c r="AK20" s="63">
        <v>16.485013365745544</v>
      </c>
      <c r="AL20" s="63">
        <v>16.5429300069809</v>
      </c>
      <c r="AM20" s="62" t="s">
        <v>1130</v>
      </c>
      <c r="AN20" s="63" t="s">
        <v>1130</v>
      </c>
      <c r="AO20" s="63" t="s">
        <v>1130</v>
      </c>
      <c r="AP20" s="62">
        <v>17.717691894531246</v>
      </c>
      <c r="AQ20" s="63">
        <v>18.144585449218752</v>
      </c>
      <c r="AR20" s="63">
        <v>18.241600097656253</v>
      </c>
    </row>
    <row r="21" spans="1:44" ht="12.75" x14ac:dyDescent="0.15">
      <c r="A21" s="75" t="str">
        <f>INDEX('Scheme master'!D:D,MATCH(LEFT(C21,FIND("-",C21)-1),'Scheme master'!O:O,0),0)</f>
        <v>LEEQTF</v>
      </c>
      <c r="B21" s="75" t="str">
        <f t="shared" si="0"/>
        <v>LEEQTFGrowth Option</v>
      </c>
      <c r="C21" s="98" t="s">
        <v>1154</v>
      </c>
      <c r="D21" s="58" t="s">
        <v>1602</v>
      </c>
      <c r="E21" s="59" t="s">
        <v>1138</v>
      </c>
      <c r="F21" s="59" t="s">
        <v>1127</v>
      </c>
      <c r="G21" s="60" t="s">
        <v>1726</v>
      </c>
      <c r="H21" s="61">
        <v>34074</v>
      </c>
      <c r="I21" s="99" t="s">
        <v>1128</v>
      </c>
      <c r="J21" s="59" t="s">
        <v>1237</v>
      </c>
      <c r="K21" s="59" t="s">
        <v>1234</v>
      </c>
      <c r="L21" s="59"/>
      <c r="M21" s="59"/>
      <c r="N21" s="59"/>
      <c r="O21" s="59"/>
      <c r="P21" s="59"/>
      <c r="Q21" s="59"/>
      <c r="R21" s="59"/>
      <c r="S21" s="59"/>
      <c r="T21" s="59"/>
      <c r="U21" s="59"/>
      <c r="V21" s="59"/>
      <c r="W21" s="59"/>
      <c r="X21" s="62">
        <v>16.709488267346238</v>
      </c>
      <c r="Y21" s="63">
        <v>23.036729774261588</v>
      </c>
      <c r="Z21" s="63">
        <v>20.817493771102114</v>
      </c>
      <c r="AA21" s="62">
        <v>44.95621383190155</v>
      </c>
      <c r="AB21" s="63">
        <v>62.8673142194748</v>
      </c>
      <c r="AC21" s="63">
        <v>58.541269898414619</v>
      </c>
      <c r="AD21" s="62">
        <v>17.916923165321354</v>
      </c>
      <c r="AE21" s="63">
        <v>28.224325776100155</v>
      </c>
      <c r="AF21" s="63">
        <v>25.262834429740899</v>
      </c>
      <c r="AG21" s="62">
        <v>14.645435214042665</v>
      </c>
      <c r="AH21" s="63">
        <v>19.438140988349918</v>
      </c>
      <c r="AI21" s="63">
        <v>18.5774165391922</v>
      </c>
      <c r="AJ21" s="62">
        <v>11.083843111991881</v>
      </c>
      <c r="AK21" s="63">
        <v>16.607778668403629</v>
      </c>
      <c r="AL21" s="63">
        <v>16.811051964759823</v>
      </c>
      <c r="AM21" s="62">
        <v>11.23856484889984</v>
      </c>
      <c r="AN21" s="63" t="s">
        <v>1130</v>
      </c>
      <c r="AO21" s="63" t="s">
        <v>1130</v>
      </c>
      <c r="AP21" s="62">
        <v>6.9044975585937518</v>
      </c>
      <c r="AQ21" s="63" t="s">
        <v>1130</v>
      </c>
      <c r="AR21" s="63">
        <v>13.384665527343747</v>
      </c>
    </row>
    <row r="22" spans="1:44" ht="12.75" x14ac:dyDescent="0.15">
      <c r="A22" s="75" t="str">
        <f>INDEX('Scheme master'!D:D,MATCH(LEFT(C22,FIND("-",C22)-1),'Scheme master'!O:O,0),0)</f>
        <v>LEEQTF</v>
      </c>
      <c r="B22" s="75" t="str">
        <f t="shared" si="0"/>
        <v>LEEQTFDirect Plan - Growth Option</v>
      </c>
      <c r="C22" s="98" t="s">
        <v>1155</v>
      </c>
      <c r="D22" s="58" t="s">
        <v>1602</v>
      </c>
      <c r="E22" s="59" t="s">
        <v>1138</v>
      </c>
      <c r="F22" s="59" t="s">
        <v>1132</v>
      </c>
      <c r="G22" s="60" t="s">
        <v>1726</v>
      </c>
      <c r="H22" s="61">
        <v>41275</v>
      </c>
      <c r="I22" s="99" t="s">
        <v>1128</v>
      </c>
      <c r="J22" s="59" t="s">
        <v>1237</v>
      </c>
      <c r="K22" s="59" t="s">
        <v>1234</v>
      </c>
      <c r="L22" s="59"/>
      <c r="M22" s="59"/>
      <c r="N22" s="59"/>
      <c r="O22" s="59"/>
      <c r="P22" s="59"/>
      <c r="Q22" s="59"/>
      <c r="R22" s="59"/>
      <c r="S22" s="59"/>
      <c r="T22" s="59"/>
      <c r="U22" s="59"/>
      <c r="V22" s="59"/>
      <c r="W22" s="59"/>
      <c r="X22" s="62">
        <v>17.286930556971434</v>
      </c>
      <c r="Y22" s="63">
        <v>23.036729774261588</v>
      </c>
      <c r="Z22" s="63">
        <v>20.817493771102114</v>
      </c>
      <c r="AA22" s="62">
        <v>46.298533082008362</v>
      </c>
      <c r="AB22" s="63">
        <v>62.8673142194748</v>
      </c>
      <c r="AC22" s="63">
        <v>58.541269898414619</v>
      </c>
      <c r="AD22" s="62">
        <v>18.856995701789856</v>
      </c>
      <c r="AE22" s="63">
        <v>28.224325776100155</v>
      </c>
      <c r="AF22" s="63">
        <v>25.262834429740899</v>
      </c>
      <c r="AG22" s="62">
        <v>15.579518675804138</v>
      </c>
      <c r="AH22" s="63">
        <v>19.438140988349918</v>
      </c>
      <c r="AI22" s="63">
        <v>18.5774165391922</v>
      </c>
      <c r="AJ22" s="62">
        <v>12.016004920005797</v>
      </c>
      <c r="AK22" s="63">
        <v>16.607778668403629</v>
      </c>
      <c r="AL22" s="63">
        <v>16.811051964759823</v>
      </c>
      <c r="AM22" s="62" t="s">
        <v>1130</v>
      </c>
      <c r="AN22" s="63" t="s">
        <v>1130</v>
      </c>
      <c r="AO22" s="63" t="s">
        <v>1130</v>
      </c>
      <c r="AP22" s="62">
        <v>11.519770996093753</v>
      </c>
      <c r="AQ22" s="63">
        <v>15.309170410156248</v>
      </c>
      <c r="AR22" s="63">
        <v>14.611519042968752</v>
      </c>
    </row>
    <row r="23" spans="1:44" ht="12.75" x14ac:dyDescent="0.15">
      <c r="A23" s="75" t="str">
        <f>INDEX('Scheme master'!D:D,MATCH(LEFT(C23,FIND("-",C23)-1),'Scheme master'!O:O,0),0)</f>
        <v>LEGROW</v>
      </c>
      <c r="B23" s="75" t="str">
        <f t="shared" si="0"/>
        <v>LEGROWGrowth Option</v>
      </c>
      <c r="C23" s="98" t="s">
        <v>1156</v>
      </c>
      <c r="D23" s="58" t="s">
        <v>355</v>
      </c>
      <c r="E23" s="59" t="s">
        <v>1138</v>
      </c>
      <c r="F23" s="59" t="s">
        <v>1127</v>
      </c>
      <c r="G23" s="60" t="s">
        <v>1726</v>
      </c>
      <c r="H23" s="61">
        <v>34578</v>
      </c>
      <c r="I23" s="99" t="s">
        <v>1128</v>
      </c>
      <c r="J23" s="59" t="s">
        <v>1236</v>
      </c>
      <c r="K23" s="59" t="s">
        <v>1234</v>
      </c>
      <c r="L23" s="59"/>
      <c r="M23" s="59"/>
      <c r="N23" s="59"/>
      <c r="O23" s="59"/>
      <c r="P23" s="59"/>
      <c r="Q23" s="59"/>
      <c r="R23" s="59"/>
      <c r="S23" s="59"/>
      <c r="T23" s="59"/>
      <c r="U23" s="59"/>
      <c r="V23" s="59"/>
      <c r="W23" s="59"/>
      <c r="X23" s="62">
        <v>22.063714698293204</v>
      </c>
      <c r="Y23" s="63">
        <v>21.335167403853816</v>
      </c>
      <c r="Z23" s="63">
        <v>20.817493771102114</v>
      </c>
      <c r="AA23" s="62">
        <v>55.391523241996786</v>
      </c>
      <c r="AB23" s="63">
        <v>58.51104199886322</v>
      </c>
      <c r="AC23" s="63">
        <v>58.541269898414619</v>
      </c>
      <c r="AD23" s="62">
        <v>22.013196349143978</v>
      </c>
      <c r="AE23" s="63">
        <v>25.25227963924408</v>
      </c>
      <c r="AF23" s="63">
        <v>25.262834429740899</v>
      </c>
      <c r="AG23" s="62">
        <v>18.904097676277161</v>
      </c>
      <c r="AH23" s="63">
        <v>18.336616158485416</v>
      </c>
      <c r="AI23" s="63">
        <v>18.5774165391922</v>
      </c>
      <c r="AJ23" s="62">
        <v>13.819691538810735</v>
      </c>
      <c r="AK23" s="63">
        <v>16.485013365745544</v>
      </c>
      <c r="AL23" s="63">
        <v>16.811051964759823</v>
      </c>
      <c r="AM23" s="62">
        <v>13.895736336708072</v>
      </c>
      <c r="AN23" s="63" t="s">
        <v>1130</v>
      </c>
      <c r="AO23" s="63" t="s">
        <v>1130</v>
      </c>
      <c r="AP23" s="62">
        <v>5.3684985351562506</v>
      </c>
      <c r="AQ23" s="63" t="s">
        <v>1130</v>
      </c>
      <c r="AR23" s="63">
        <v>11.130598144531252</v>
      </c>
    </row>
    <row r="24" spans="1:44" ht="12.75" x14ac:dyDescent="0.15">
      <c r="A24" s="75" t="str">
        <f>INDEX('Scheme master'!D:D,MATCH(LEFT(C24,FIND("-",C24)-1),'Scheme master'!O:O,0),0)</f>
        <v>LEGROW</v>
      </c>
      <c r="B24" s="75" t="str">
        <f t="shared" si="0"/>
        <v>LEGROWDirect Plan - Growth Option</v>
      </c>
      <c r="C24" s="98" t="s">
        <v>1157</v>
      </c>
      <c r="D24" s="58" t="s">
        <v>355</v>
      </c>
      <c r="E24" s="59" t="s">
        <v>1138</v>
      </c>
      <c r="F24" s="59" t="s">
        <v>1132</v>
      </c>
      <c r="G24" s="60" t="s">
        <v>1726</v>
      </c>
      <c r="H24" s="61">
        <v>41275</v>
      </c>
      <c r="I24" s="99" t="s">
        <v>1128</v>
      </c>
      <c r="J24" s="59" t="s">
        <v>1236</v>
      </c>
      <c r="K24" s="59" t="s">
        <v>1234</v>
      </c>
      <c r="L24" s="59"/>
      <c r="M24" s="59"/>
      <c r="N24" s="59"/>
      <c r="O24" s="59"/>
      <c r="P24" s="59"/>
      <c r="Q24" s="59"/>
      <c r="R24" s="59"/>
      <c r="S24" s="59"/>
      <c r="T24" s="59"/>
      <c r="U24" s="59"/>
      <c r="V24" s="59"/>
      <c r="W24" s="59"/>
      <c r="X24" s="62">
        <v>23.041656504427088</v>
      </c>
      <c r="Y24" s="63">
        <v>21.335167403853816</v>
      </c>
      <c r="Z24" s="63">
        <v>20.817493771102114</v>
      </c>
      <c r="AA24" s="62">
        <v>57.665471434593215</v>
      </c>
      <c r="AB24" s="63">
        <v>58.51104199886322</v>
      </c>
      <c r="AC24" s="63">
        <v>58.541269898414619</v>
      </c>
      <c r="AD24" s="62">
        <v>23.460474610328674</v>
      </c>
      <c r="AE24" s="63">
        <v>25.25227963924408</v>
      </c>
      <c r="AF24" s="63">
        <v>25.262834429740899</v>
      </c>
      <c r="AG24" s="62">
        <v>20.263456702232361</v>
      </c>
      <c r="AH24" s="63">
        <v>18.336616158485416</v>
      </c>
      <c r="AI24" s="63">
        <v>18.5774165391922</v>
      </c>
      <c r="AJ24" s="62">
        <v>15.12655079364777</v>
      </c>
      <c r="AK24" s="63">
        <v>16.485013365745544</v>
      </c>
      <c r="AL24" s="63">
        <v>16.811051964759823</v>
      </c>
      <c r="AM24" s="62" t="s">
        <v>1130</v>
      </c>
      <c r="AN24" s="63" t="s">
        <v>1130</v>
      </c>
      <c r="AO24" s="63" t="s">
        <v>1130</v>
      </c>
      <c r="AP24" s="62">
        <v>14.799856933593752</v>
      </c>
      <c r="AQ24" s="63">
        <v>14.941687011718752</v>
      </c>
      <c r="AR24" s="63">
        <v>14.611519042968752</v>
      </c>
    </row>
    <row r="25" spans="1:44" ht="12.75" x14ac:dyDescent="0.15">
      <c r="A25" s="75" t="str">
        <f>INDEX('Scheme master'!D:D,MATCH(LEFT(C25,FIND("-",C25)-1),'Scheme master'!O:O,0),0)</f>
        <v>LETAXP</v>
      </c>
      <c r="B25" s="75" t="str">
        <f t="shared" si="0"/>
        <v>LETAXPGrowth Option</v>
      </c>
      <c r="C25" s="98" t="s">
        <v>1158</v>
      </c>
      <c r="D25" s="58" t="s">
        <v>458</v>
      </c>
      <c r="E25" s="59" t="s">
        <v>1138</v>
      </c>
      <c r="F25" s="59" t="s">
        <v>1127</v>
      </c>
      <c r="G25" s="60" t="s">
        <v>1726</v>
      </c>
      <c r="H25" s="61">
        <v>35520</v>
      </c>
      <c r="I25" s="99" t="s">
        <v>1128</v>
      </c>
      <c r="J25" s="59" t="s">
        <v>1237</v>
      </c>
      <c r="K25" s="59" t="s">
        <v>1234</v>
      </c>
      <c r="L25" s="59"/>
      <c r="M25" s="59"/>
      <c r="N25" s="59"/>
      <c r="O25" s="59"/>
      <c r="P25" s="59"/>
      <c r="Q25" s="59"/>
      <c r="R25" s="59"/>
      <c r="S25" s="59"/>
      <c r="T25" s="59"/>
      <c r="U25" s="59"/>
      <c r="V25" s="59"/>
      <c r="W25" s="59"/>
      <c r="X25" s="62">
        <v>23.629156519324379</v>
      </c>
      <c r="Y25" s="63">
        <v>23.036729774261588</v>
      </c>
      <c r="Z25" s="63">
        <v>20.817493771102114</v>
      </c>
      <c r="AA25" s="62">
        <v>54.36706364154815</v>
      </c>
      <c r="AB25" s="63">
        <v>62.8673142194748</v>
      </c>
      <c r="AC25" s="63">
        <v>58.541269898414619</v>
      </c>
      <c r="AD25" s="62">
        <v>20.150821805000309</v>
      </c>
      <c r="AE25" s="63">
        <v>28.224325776100155</v>
      </c>
      <c r="AF25" s="63">
        <v>25.262834429740899</v>
      </c>
      <c r="AG25" s="62">
        <v>17.471749186515812</v>
      </c>
      <c r="AH25" s="63">
        <v>19.438140988349918</v>
      </c>
      <c r="AI25" s="63">
        <v>18.5774165391922</v>
      </c>
      <c r="AJ25" s="62">
        <v>14.162761569023132</v>
      </c>
      <c r="AK25" s="63">
        <v>16.607778668403629</v>
      </c>
      <c r="AL25" s="63">
        <v>16.811051964759823</v>
      </c>
      <c r="AM25" s="62">
        <v>14.609040617942812</v>
      </c>
      <c r="AN25" s="63" t="s">
        <v>1130</v>
      </c>
      <c r="AO25" s="63" t="s">
        <v>1130</v>
      </c>
      <c r="AP25" s="62">
        <v>9.874070800781249</v>
      </c>
      <c r="AQ25" s="63">
        <v>15.610830566406253</v>
      </c>
      <c r="AR25" s="63">
        <v>13.961351074218753</v>
      </c>
    </row>
    <row r="26" spans="1:44" ht="12.75" x14ac:dyDescent="0.15">
      <c r="A26" s="75" t="str">
        <f>INDEX('Scheme master'!D:D,MATCH(LEFT(C26,FIND("-",C26)-1),'Scheme master'!O:O,0),0)</f>
        <v>LETAXP</v>
      </c>
      <c r="B26" s="75" t="str">
        <f t="shared" si="0"/>
        <v>LETAXPDirect Plan - Growth Option</v>
      </c>
      <c r="C26" s="98" t="s">
        <v>1159</v>
      </c>
      <c r="D26" s="58" t="s">
        <v>458</v>
      </c>
      <c r="E26" s="59" t="s">
        <v>1138</v>
      </c>
      <c r="F26" s="59" t="s">
        <v>1132</v>
      </c>
      <c r="G26" s="60" t="s">
        <v>1726</v>
      </c>
      <c r="H26" s="61">
        <v>41275</v>
      </c>
      <c r="I26" s="99" t="s">
        <v>1128</v>
      </c>
      <c r="J26" s="59" t="s">
        <v>1237</v>
      </c>
      <c r="K26" s="59" t="s">
        <v>1234</v>
      </c>
      <c r="L26" s="59"/>
      <c r="M26" s="59"/>
      <c r="N26" s="59"/>
      <c r="O26" s="59"/>
      <c r="P26" s="59"/>
      <c r="Q26" s="59"/>
      <c r="R26" s="59"/>
      <c r="S26" s="59"/>
      <c r="T26" s="59"/>
      <c r="U26" s="59"/>
      <c r="V26" s="59"/>
      <c r="W26" s="59"/>
      <c r="X26" s="62">
        <v>24.422453073781835</v>
      </c>
      <c r="Y26" s="63">
        <v>23.036729774261588</v>
      </c>
      <c r="Z26" s="63">
        <v>20.817493771102114</v>
      </c>
      <c r="AA26" s="62">
        <v>56.320875287055962</v>
      </c>
      <c r="AB26" s="63">
        <v>62.8673142194748</v>
      </c>
      <c r="AC26" s="63">
        <v>58.541269898414619</v>
      </c>
      <c r="AD26" s="62">
        <v>21.612648367881775</v>
      </c>
      <c r="AE26" s="63">
        <v>28.224325776100155</v>
      </c>
      <c r="AF26" s="63">
        <v>25.262834429740899</v>
      </c>
      <c r="AG26" s="62">
        <v>18.853794932365417</v>
      </c>
      <c r="AH26" s="63">
        <v>19.438140988349918</v>
      </c>
      <c r="AI26" s="63">
        <v>18.5774165391922</v>
      </c>
      <c r="AJ26" s="62">
        <v>15.511739850044256</v>
      </c>
      <c r="AK26" s="63">
        <v>16.607778668403629</v>
      </c>
      <c r="AL26" s="63">
        <v>16.811051964759823</v>
      </c>
      <c r="AM26" s="62" t="s">
        <v>1130</v>
      </c>
      <c r="AN26" s="63" t="s">
        <v>1130</v>
      </c>
      <c r="AO26" s="63" t="s">
        <v>1130</v>
      </c>
      <c r="AP26" s="62">
        <v>16.002597167968759</v>
      </c>
      <c r="AQ26" s="63">
        <v>15.309170410156248</v>
      </c>
      <c r="AR26" s="63">
        <v>14.611519042968752</v>
      </c>
    </row>
    <row r="27" spans="1:44" ht="12.75" x14ac:dyDescent="0.15">
      <c r="A27" s="75" t="str">
        <f>INDEX('Scheme master'!D:D,MATCH(LEFT(C27,FIND("-",C27)-1),'Scheme master'!O:O,0),0)</f>
        <v>LDMIPF</v>
      </c>
      <c r="B27" s="75" t="str">
        <f t="shared" si="0"/>
        <v>LDMIPFGrowth Option</v>
      </c>
      <c r="C27" s="98" t="s">
        <v>1160</v>
      </c>
      <c r="D27" s="58" t="s">
        <v>182</v>
      </c>
      <c r="E27" s="59" t="s">
        <v>1145</v>
      </c>
      <c r="F27" s="59" t="s">
        <v>1127</v>
      </c>
      <c r="G27" s="60" t="s">
        <v>1726</v>
      </c>
      <c r="H27" s="61">
        <v>35947</v>
      </c>
      <c r="I27" s="99" t="s">
        <v>1128</v>
      </c>
      <c r="J27" s="59" t="s">
        <v>989</v>
      </c>
      <c r="K27" s="59" t="s">
        <v>1146</v>
      </c>
      <c r="L27" s="59"/>
      <c r="M27" s="59"/>
      <c r="N27" s="59"/>
      <c r="O27" s="59"/>
      <c r="P27" s="59"/>
      <c r="Q27" s="59"/>
      <c r="R27" s="59"/>
      <c r="S27" s="59"/>
      <c r="T27" s="59"/>
      <c r="U27" s="59"/>
      <c r="V27" s="59"/>
      <c r="W27" s="59"/>
      <c r="X27" s="62">
        <v>5.6398111747896218</v>
      </c>
      <c r="Y27" s="63">
        <v>6.0447716460458878</v>
      </c>
      <c r="Z27" s="63">
        <v>2.224675471474491</v>
      </c>
      <c r="AA27" s="62">
        <v>11.937312483787535</v>
      </c>
      <c r="AB27" s="63">
        <v>12.976114153861998</v>
      </c>
      <c r="AC27" s="63">
        <v>3.8795825839042672</v>
      </c>
      <c r="AD27" s="62">
        <v>9.065037667751314</v>
      </c>
      <c r="AE27" s="63">
        <v>11.807513833045959</v>
      </c>
      <c r="AF27" s="63">
        <v>6.0449621081352243</v>
      </c>
      <c r="AG27" s="62">
        <v>8.7445881962776202</v>
      </c>
      <c r="AH27" s="63">
        <v>11.996385455131527</v>
      </c>
      <c r="AI27" s="63">
        <v>9.1694083809852618</v>
      </c>
      <c r="AJ27" s="62">
        <v>6.7192849516868591</v>
      </c>
      <c r="AK27" s="63">
        <v>9.3916127085685748</v>
      </c>
      <c r="AL27" s="63">
        <v>6.1682906746864328</v>
      </c>
      <c r="AM27" s="62">
        <v>7.4570629000663757</v>
      </c>
      <c r="AN27" s="63">
        <v>9.9709981679916382</v>
      </c>
      <c r="AO27" s="63">
        <v>7.2568395733833349</v>
      </c>
      <c r="AP27" s="62">
        <v>8.4816743164062522</v>
      </c>
      <c r="AQ27" s="63" t="s">
        <v>1130</v>
      </c>
      <c r="AR27" s="63" t="s">
        <v>1130</v>
      </c>
    </row>
    <row r="28" spans="1:44" ht="12.75" x14ac:dyDescent="0.15">
      <c r="A28" s="75" t="str">
        <f>INDEX('Scheme master'!D:D,MATCH(LEFT(C28,FIND("-",C28)-1),'Scheme master'!O:O,0),0)</f>
        <v>LDMIPF</v>
      </c>
      <c r="B28" s="75" t="str">
        <f t="shared" si="0"/>
        <v>LDMIPFDirect Plan - Growth Option</v>
      </c>
      <c r="C28" s="98" t="s">
        <v>1161</v>
      </c>
      <c r="D28" s="58" t="s">
        <v>182</v>
      </c>
      <c r="E28" s="59" t="s">
        <v>1145</v>
      </c>
      <c r="F28" s="59" t="s">
        <v>1132</v>
      </c>
      <c r="G28" s="60" t="s">
        <v>1726</v>
      </c>
      <c r="H28" s="61">
        <v>41283</v>
      </c>
      <c r="I28" s="99" t="s">
        <v>1128</v>
      </c>
      <c r="J28" s="59" t="s">
        <v>989</v>
      </c>
      <c r="K28" s="59" t="s">
        <v>1146</v>
      </c>
      <c r="L28" s="59"/>
      <c r="M28" s="59"/>
      <c r="N28" s="59"/>
      <c r="O28" s="59"/>
      <c r="P28" s="59"/>
      <c r="Q28" s="59"/>
      <c r="R28" s="59"/>
      <c r="S28" s="59"/>
      <c r="T28" s="59"/>
      <c r="U28" s="59"/>
      <c r="V28" s="59"/>
      <c r="W28" s="59"/>
      <c r="X28" s="62">
        <v>6.0547329365202796</v>
      </c>
      <c r="Y28" s="63">
        <v>6.0447716460458878</v>
      </c>
      <c r="Z28" s="63">
        <v>2.224675471474491</v>
      </c>
      <c r="AA28" s="62">
        <v>12.828697562217709</v>
      </c>
      <c r="AB28" s="63">
        <v>12.976114153861998</v>
      </c>
      <c r="AC28" s="63">
        <v>3.8795825839042672</v>
      </c>
      <c r="AD28" s="62">
        <v>9.9663370847702026</v>
      </c>
      <c r="AE28" s="63">
        <v>11.807513833045959</v>
      </c>
      <c r="AF28" s="63">
        <v>6.0449621081352243</v>
      </c>
      <c r="AG28" s="62">
        <v>9.6796625852584839</v>
      </c>
      <c r="AH28" s="63">
        <v>11.996385455131527</v>
      </c>
      <c r="AI28" s="63">
        <v>9.1694083809852618</v>
      </c>
      <c r="AJ28" s="62">
        <v>7.6344189047813424</v>
      </c>
      <c r="AK28" s="63">
        <v>9.3916127085685748</v>
      </c>
      <c r="AL28" s="63">
        <v>6.1682906746864328</v>
      </c>
      <c r="AM28" s="62" t="s">
        <v>1130</v>
      </c>
      <c r="AN28" s="63" t="s">
        <v>1130</v>
      </c>
      <c r="AO28" s="63" t="s">
        <v>1130</v>
      </c>
      <c r="AP28" s="62">
        <v>8.4027368164062484</v>
      </c>
      <c r="AQ28" s="63">
        <v>9.8018823242187487</v>
      </c>
      <c r="AR28" s="63">
        <v>6.9332280273437501</v>
      </c>
    </row>
    <row r="29" spans="1:44" ht="12.75" x14ac:dyDescent="0.15">
      <c r="A29" s="75" t="str">
        <f>INDEX('Scheme master'!D:D,MATCH(LEFT(C29,FIND("-",C29)-1),'Scheme master'!O:O,0),0)</f>
        <v>LDBOND</v>
      </c>
      <c r="B29" s="75" t="str">
        <f t="shared" si="0"/>
        <v>LDBONDGrowth Option</v>
      </c>
      <c r="C29" s="98" t="s">
        <v>1162</v>
      </c>
      <c r="D29" s="58" t="s">
        <v>55</v>
      </c>
      <c r="E29" s="59" t="s">
        <v>1145</v>
      </c>
      <c r="F29" s="59" t="s">
        <v>1127</v>
      </c>
      <c r="G29" s="60" t="s">
        <v>1726</v>
      </c>
      <c r="H29" s="61">
        <v>36334</v>
      </c>
      <c r="I29" s="99" t="s">
        <v>1128</v>
      </c>
      <c r="J29" s="59" t="s">
        <v>990</v>
      </c>
      <c r="K29" s="59" t="s">
        <v>1146</v>
      </c>
      <c r="L29" s="59"/>
      <c r="M29" s="59"/>
      <c r="N29" s="59"/>
      <c r="O29" s="59"/>
      <c r="P29" s="59"/>
      <c r="Q29" s="59"/>
      <c r="R29" s="59"/>
      <c r="S29" s="59"/>
      <c r="T29" s="59"/>
      <c r="U29" s="59"/>
      <c r="V29" s="59"/>
      <c r="W29" s="59"/>
      <c r="X29" s="62">
        <v>1.8906800243936095</v>
      </c>
      <c r="Y29" s="63">
        <v>3.3915906534841112</v>
      </c>
      <c r="Z29" s="63">
        <v>2.224675471474491</v>
      </c>
      <c r="AA29" s="62">
        <v>3.1437954306602482</v>
      </c>
      <c r="AB29" s="63">
        <v>5.8326438069343567</v>
      </c>
      <c r="AC29" s="63">
        <v>3.8795825839042672</v>
      </c>
      <c r="AD29" s="62">
        <v>5.7997331023216248</v>
      </c>
      <c r="AE29" s="63">
        <v>8.5575607419013977</v>
      </c>
      <c r="AF29" s="63">
        <v>6.0449621081352243</v>
      </c>
      <c r="AG29" s="62">
        <v>7.8626123070716867</v>
      </c>
      <c r="AH29" s="63">
        <v>10.226522088050846</v>
      </c>
      <c r="AI29" s="63">
        <v>9.1694083809852618</v>
      </c>
      <c r="AJ29" s="62">
        <v>5.8014473319053659</v>
      </c>
      <c r="AK29" s="63">
        <v>7.7724608778953552</v>
      </c>
      <c r="AL29" s="63">
        <v>6.1682906746864328</v>
      </c>
      <c r="AM29" s="62">
        <v>7.1335116028785723</v>
      </c>
      <c r="AN29" s="63">
        <v>8.7193372845649755</v>
      </c>
      <c r="AO29" s="63">
        <v>7.2568395733833349</v>
      </c>
      <c r="AP29" s="62">
        <v>8.1904848632812506</v>
      </c>
      <c r="AQ29" s="63" t="s">
        <v>1130</v>
      </c>
      <c r="AR29" s="63" t="s">
        <v>1130</v>
      </c>
    </row>
    <row r="30" spans="1:44" ht="12.75" x14ac:dyDescent="0.15">
      <c r="A30" s="75" t="str">
        <f>INDEX('Scheme master'!D:D,MATCH(LEFT(C30,FIND("-",C30)-1),'Scheme master'!O:O,0),0)</f>
        <v>LDBOND</v>
      </c>
      <c r="B30" s="75" t="str">
        <f t="shared" si="0"/>
        <v>LDBONDDirect Plan - Growth Option</v>
      </c>
      <c r="C30" s="98" t="s">
        <v>1163</v>
      </c>
      <c r="D30" s="58" t="s">
        <v>55</v>
      </c>
      <c r="E30" s="59" t="s">
        <v>1145</v>
      </c>
      <c r="F30" s="59" t="s">
        <v>1132</v>
      </c>
      <c r="G30" s="60" t="s">
        <v>1726</v>
      </c>
      <c r="H30" s="61">
        <v>41275</v>
      </c>
      <c r="I30" s="99" t="s">
        <v>1128</v>
      </c>
      <c r="J30" s="59" t="s">
        <v>990</v>
      </c>
      <c r="K30" s="59" t="s">
        <v>1146</v>
      </c>
      <c r="L30" s="59"/>
      <c r="M30" s="59"/>
      <c r="N30" s="59"/>
      <c r="O30" s="59"/>
      <c r="P30" s="59"/>
      <c r="Q30" s="59"/>
      <c r="R30" s="59"/>
      <c r="S30" s="59"/>
      <c r="T30" s="59"/>
      <c r="U30" s="59"/>
      <c r="V30" s="59"/>
      <c r="W30" s="59"/>
      <c r="X30" s="62">
        <v>1.9820280857453687</v>
      </c>
      <c r="Y30" s="63">
        <v>3.3915906534841112</v>
      </c>
      <c r="Z30" s="63">
        <v>2.224675471474491</v>
      </c>
      <c r="AA30" s="62">
        <v>3.512308895587922</v>
      </c>
      <c r="AB30" s="63">
        <v>5.8326438069343567</v>
      </c>
      <c r="AC30" s="63">
        <v>3.8795825839042672</v>
      </c>
      <c r="AD30" s="62">
        <v>6.3449612259864816</v>
      </c>
      <c r="AE30" s="63">
        <v>8.5575607419013977</v>
      </c>
      <c r="AF30" s="63">
        <v>6.0449621081352243</v>
      </c>
      <c r="AG30" s="62">
        <v>8.4927114844322205</v>
      </c>
      <c r="AH30" s="63">
        <v>10.226522088050846</v>
      </c>
      <c r="AI30" s="63">
        <v>9.1694083809852618</v>
      </c>
      <c r="AJ30" s="62">
        <v>6.3616803288459769</v>
      </c>
      <c r="AK30" s="63">
        <v>7.7724608778953552</v>
      </c>
      <c r="AL30" s="63">
        <v>6.1682906746864328</v>
      </c>
      <c r="AM30" s="62" t="s">
        <v>1130</v>
      </c>
      <c r="AN30" s="63" t="s">
        <v>1130</v>
      </c>
      <c r="AO30" s="63" t="s">
        <v>1130</v>
      </c>
      <c r="AP30" s="62">
        <v>7.4705825195312521</v>
      </c>
      <c r="AQ30" s="63">
        <v>8.609911621093751</v>
      </c>
      <c r="AR30" s="63">
        <v>7.01406884765625</v>
      </c>
    </row>
    <row r="31" spans="1:44" ht="12.75" x14ac:dyDescent="0.15">
      <c r="A31" s="75" t="str">
        <f>INDEX('Scheme master'!D:D,MATCH(LEFT(C31,FIND("-",C31)-1),'Scheme master'!O:O,0),0)</f>
        <v>LDGSEC</v>
      </c>
      <c r="B31" s="75" t="str">
        <f t="shared" si="0"/>
        <v>LDGSECGrowth Option</v>
      </c>
      <c r="C31" s="98" t="s">
        <v>1164</v>
      </c>
      <c r="D31" s="58" t="s">
        <v>104</v>
      </c>
      <c r="E31" s="59" t="s">
        <v>1145</v>
      </c>
      <c r="F31" s="59" t="s">
        <v>1127</v>
      </c>
      <c r="G31" s="60" t="s">
        <v>1726</v>
      </c>
      <c r="H31" s="61">
        <v>36504</v>
      </c>
      <c r="I31" s="99" t="s">
        <v>1128</v>
      </c>
      <c r="J31" s="59" t="s">
        <v>1727</v>
      </c>
      <c r="K31" s="59" t="s">
        <v>1146</v>
      </c>
      <c r="L31" s="59"/>
      <c r="M31" s="59"/>
      <c r="N31" s="59"/>
      <c r="O31" s="59"/>
      <c r="P31" s="59"/>
      <c r="Q31" s="59"/>
      <c r="R31" s="59"/>
      <c r="S31" s="59"/>
      <c r="T31" s="59"/>
      <c r="U31" s="59"/>
      <c r="V31" s="59"/>
      <c r="W31" s="59"/>
      <c r="X31" s="62">
        <v>2.0813132229388742</v>
      </c>
      <c r="Y31" s="63">
        <v>3.5216515534962189</v>
      </c>
      <c r="Z31" s="63">
        <v>2.224675471474491</v>
      </c>
      <c r="AA31" s="62">
        <v>4.0432724356651306</v>
      </c>
      <c r="AB31" s="63">
        <v>4.9895986914634705</v>
      </c>
      <c r="AC31" s="63">
        <v>3.8795825839042672</v>
      </c>
      <c r="AD31" s="62">
        <v>6.865493953227995</v>
      </c>
      <c r="AE31" s="63">
        <v>7.6993796229362488</v>
      </c>
      <c r="AF31" s="63">
        <v>6.0449621081352243</v>
      </c>
      <c r="AG31" s="62">
        <v>9.5149949193000776</v>
      </c>
      <c r="AH31" s="63">
        <v>10.579957365989687</v>
      </c>
      <c r="AI31" s="63">
        <v>9.1694083809852618</v>
      </c>
      <c r="AJ31" s="62">
        <v>6.9828644394874573</v>
      </c>
      <c r="AK31" s="63">
        <v>7.4459812045097369</v>
      </c>
      <c r="AL31" s="63">
        <v>6.1682906746864328</v>
      </c>
      <c r="AM31" s="62">
        <v>7.5092706084251422</v>
      </c>
      <c r="AN31" s="63">
        <v>8.1491789221763629</v>
      </c>
      <c r="AO31" s="63">
        <v>7.2568395733833349</v>
      </c>
      <c r="AP31" s="62">
        <v>7.5498071289062514</v>
      </c>
      <c r="AQ31" s="63" t="s">
        <v>1130</v>
      </c>
      <c r="AR31" s="63" t="s">
        <v>1130</v>
      </c>
    </row>
    <row r="32" spans="1:44" ht="12.75" x14ac:dyDescent="0.15">
      <c r="A32" s="75" t="str">
        <f>INDEX('Scheme master'!D:D,MATCH(LEFT(C32,FIND("-",C32)-1),'Scheme master'!O:O,0),0)</f>
        <v>LDGSEC</v>
      </c>
      <c r="B32" s="75" t="str">
        <f t="shared" si="0"/>
        <v>LDGSECDirect Plan - Growth Option</v>
      </c>
      <c r="C32" s="98" t="s">
        <v>1165</v>
      </c>
      <c r="D32" s="58" t="s">
        <v>104</v>
      </c>
      <c r="E32" s="59" t="s">
        <v>1145</v>
      </c>
      <c r="F32" s="59" t="s">
        <v>1132</v>
      </c>
      <c r="G32" s="60" t="s">
        <v>1726</v>
      </c>
      <c r="H32" s="61">
        <v>41275</v>
      </c>
      <c r="I32" s="99" t="s">
        <v>1128</v>
      </c>
      <c r="J32" s="59" t="s">
        <v>1727</v>
      </c>
      <c r="K32" s="59" t="s">
        <v>1146</v>
      </c>
      <c r="L32" s="59"/>
      <c r="M32" s="59"/>
      <c r="N32" s="59"/>
      <c r="O32" s="59"/>
      <c r="P32" s="59"/>
      <c r="Q32" s="59"/>
      <c r="R32" s="59"/>
      <c r="S32" s="59"/>
      <c r="T32" s="59"/>
      <c r="U32" s="59"/>
      <c r="V32" s="59"/>
      <c r="W32" s="59"/>
      <c r="X32" s="62">
        <v>2.4501346656778278</v>
      </c>
      <c r="Y32" s="63">
        <v>3.5216515534962189</v>
      </c>
      <c r="Z32" s="63">
        <v>2.224675471474491</v>
      </c>
      <c r="AA32" s="62">
        <v>4.7931423783302316</v>
      </c>
      <c r="AB32" s="63">
        <v>4.9895986914634705</v>
      </c>
      <c r="AC32" s="63">
        <v>3.8795825839042672</v>
      </c>
      <c r="AD32" s="62">
        <v>7.5958052277565011</v>
      </c>
      <c r="AE32" s="63">
        <v>7.6993796229362488</v>
      </c>
      <c r="AF32" s="63">
        <v>6.0449621081352243</v>
      </c>
      <c r="AG32" s="62">
        <v>10.350636839866636</v>
      </c>
      <c r="AH32" s="63">
        <v>10.579957365989687</v>
      </c>
      <c r="AI32" s="63">
        <v>9.1694083809852618</v>
      </c>
      <c r="AJ32" s="62">
        <v>7.8611001372337341</v>
      </c>
      <c r="AK32" s="63">
        <v>7.4459812045097369</v>
      </c>
      <c r="AL32" s="63">
        <v>6.1682906746864328</v>
      </c>
      <c r="AM32" s="62" t="s">
        <v>1130</v>
      </c>
      <c r="AN32" s="63" t="s">
        <v>1130</v>
      </c>
      <c r="AO32" s="63" t="s">
        <v>1130</v>
      </c>
      <c r="AP32" s="62">
        <v>8.2893686523437502</v>
      </c>
      <c r="AQ32" s="63">
        <v>7.8746733398437536</v>
      </c>
      <c r="AR32" s="63">
        <v>7.01406884765625</v>
      </c>
    </row>
    <row r="33" spans="1:44" ht="12.75" x14ac:dyDescent="0.15">
      <c r="A33" s="75" t="str">
        <f>INDEX('Scheme master'!D:D,MATCH(LEFT(C33,FIND("-",C33)-1),'Scheme master'!O:O,0),0)</f>
        <v>LECHID</v>
      </c>
      <c r="B33" s="75" t="str">
        <f t="shared" si="0"/>
        <v>LECHIDGrowth Option</v>
      </c>
      <c r="C33" s="98" t="s">
        <v>1166</v>
      </c>
      <c r="D33" s="58" t="s">
        <v>567</v>
      </c>
      <c r="E33" s="59" t="s">
        <v>1167</v>
      </c>
      <c r="F33" s="59" t="s">
        <v>1127</v>
      </c>
      <c r="G33" s="60" t="s">
        <v>1726</v>
      </c>
      <c r="H33" s="61">
        <v>37207</v>
      </c>
      <c r="I33" s="99" t="s">
        <v>1128</v>
      </c>
      <c r="J33" s="59" t="s">
        <v>988</v>
      </c>
      <c r="K33" s="59" t="s">
        <v>1234</v>
      </c>
      <c r="L33" s="59"/>
      <c r="M33" s="59"/>
      <c r="N33" s="59"/>
      <c r="O33" s="59"/>
      <c r="P33" s="59"/>
      <c r="Q33" s="59"/>
      <c r="R33" s="59"/>
      <c r="S33" s="59"/>
      <c r="T33" s="59"/>
      <c r="U33" s="59"/>
      <c r="V33" s="59"/>
      <c r="W33" s="59"/>
      <c r="X33" s="62">
        <v>14.621545188811513</v>
      </c>
      <c r="Y33" s="63">
        <v>15.213386646021787</v>
      </c>
      <c r="Z33" s="63">
        <v>20.817493771102114</v>
      </c>
      <c r="AA33" s="62">
        <v>37.865231633186347</v>
      </c>
      <c r="AB33" s="63">
        <v>39.664755463600166</v>
      </c>
      <c r="AC33" s="63">
        <v>58.541269898414619</v>
      </c>
      <c r="AD33" s="62">
        <v>16.643810868263252</v>
      </c>
      <c r="AE33" s="63">
        <v>21.74426257610321</v>
      </c>
      <c r="AF33" s="63">
        <v>25.262834429740899</v>
      </c>
      <c r="AG33" s="62">
        <v>14.263312220573427</v>
      </c>
      <c r="AH33" s="63">
        <v>16.97096049785614</v>
      </c>
      <c r="AI33" s="63">
        <v>18.5774165391922</v>
      </c>
      <c r="AJ33" s="62">
        <v>8.3701029419899022</v>
      </c>
      <c r="AK33" s="63">
        <v>14.172151684761053</v>
      </c>
      <c r="AL33" s="63">
        <v>16.811051964759823</v>
      </c>
      <c r="AM33" s="62">
        <v>10.021085143089294</v>
      </c>
      <c r="AN33" s="63">
        <v>13.642184138298038</v>
      </c>
      <c r="AO33" s="63" t="s">
        <v>1130</v>
      </c>
      <c r="AP33" s="62">
        <v>4.5237797851562496</v>
      </c>
      <c r="AQ33" s="63" t="s">
        <v>1130</v>
      </c>
      <c r="AR33" s="63">
        <v>17.064836425781248</v>
      </c>
    </row>
    <row r="34" spans="1:44" ht="12.75" x14ac:dyDescent="0.15">
      <c r="A34" s="75" t="str">
        <f>INDEX('Scheme master'!D:D,MATCH(LEFT(C34,FIND("-",C34)-1),'Scheme master'!O:O,0),0)</f>
        <v>LECHID</v>
      </c>
      <c r="B34" s="75" t="str">
        <f t="shared" si="0"/>
        <v>LECHIDDirect Plan - Growth Option</v>
      </c>
      <c r="C34" s="98" t="s">
        <v>1168</v>
      </c>
      <c r="D34" s="58" t="s">
        <v>567</v>
      </c>
      <c r="E34" s="59" t="s">
        <v>1167</v>
      </c>
      <c r="F34" s="59" t="s">
        <v>1132</v>
      </c>
      <c r="G34" s="60" t="s">
        <v>1726</v>
      </c>
      <c r="H34" s="61">
        <v>41290</v>
      </c>
      <c r="I34" s="99" t="s">
        <v>1128</v>
      </c>
      <c r="J34" s="59" t="s">
        <v>988</v>
      </c>
      <c r="K34" s="59" t="s">
        <v>1234</v>
      </c>
      <c r="L34" s="59"/>
      <c r="M34" s="59"/>
      <c r="N34" s="59"/>
      <c r="O34" s="59"/>
      <c r="P34" s="59"/>
      <c r="Q34" s="59"/>
      <c r="R34" s="59"/>
      <c r="S34" s="59"/>
      <c r="T34" s="59"/>
      <c r="U34" s="59"/>
      <c r="V34" s="59"/>
      <c r="W34" s="59"/>
      <c r="X34" s="62">
        <v>15.209942658833286</v>
      </c>
      <c r="Y34" s="63">
        <v>15.213386646021787</v>
      </c>
      <c r="Z34" s="63">
        <v>20.817493771102114</v>
      </c>
      <c r="AA34" s="62">
        <v>39.26936209201812</v>
      </c>
      <c r="AB34" s="63">
        <v>39.664755463600166</v>
      </c>
      <c r="AC34" s="63">
        <v>58.541269898414619</v>
      </c>
      <c r="AD34" s="62">
        <v>17.637240290641785</v>
      </c>
      <c r="AE34" s="63">
        <v>21.74426257610321</v>
      </c>
      <c r="AF34" s="63">
        <v>25.262834429740899</v>
      </c>
      <c r="AG34" s="62">
        <v>15.275999903678898</v>
      </c>
      <c r="AH34" s="63">
        <v>16.97096049785614</v>
      </c>
      <c r="AI34" s="63">
        <v>18.5774165391922</v>
      </c>
      <c r="AJ34" s="62">
        <v>9.3573442101478577</v>
      </c>
      <c r="AK34" s="63">
        <v>14.172151684761053</v>
      </c>
      <c r="AL34" s="63">
        <v>16.811051964759823</v>
      </c>
      <c r="AM34" s="62" t="s">
        <v>1130</v>
      </c>
      <c r="AN34" s="63" t="s">
        <v>1130</v>
      </c>
      <c r="AO34" s="63" t="s">
        <v>1130</v>
      </c>
      <c r="AP34" s="62">
        <v>11.110793457031251</v>
      </c>
      <c r="AQ34" s="63">
        <v>13.412839355468753</v>
      </c>
      <c r="AR34" s="63">
        <v>14.572689941406248</v>
      </c>
    </row>
    <row r="35" spans="1:44" ht="12.75" x14ac:dyDescent="0.15">
      <c r="A35" s="75" t="str">
        <f>INDEX('Scheme master'!D:D,MATCH(LEFT(C35,FIND("-",C35)-1),'Scheme master'!O:O,0),0)</f>
        <v>LEINSX</v>
      </c>
      <c r="B35" s="75" t="str">
        <f t="shared" si="0"/>
        <v>LEINSXGrowth Option</v>
      </c>
      <c r="C35" s="98" t="s">
        <v>1169</v>
      </c>
      <c r="D35" s="58" t="s">
        <v>412</v>
      </c>
      <c r="E35" s="59" t="s">
        <v>1138</v>
      </c>
      <c r="F35" s="59" t="s">
        <v>1127</v>
      </c>
      <c r="G35" s="60" t="s">
        <v>1726</v>
      </c>
      <c r="H35" s="61">
        <v>37595</v>
      </c>
      <c r="I35" s="99" t="s">
        <v>1128</v>
      </c>
      <c r="J35" s="59" t="s">
        <v>1235</v>
      </c>
      <c r="K35" s="59" t="s">
        <v>1234</v>
      </c>
      <c r="L35" s="59"/>
      <c r="M35" s="59"/>
      <c r="N35" s="59"/>
      <c r="O35" s="59"/>
      <c r="P35" s="59"/>
      <c r="Q35" s="59"/>
      <c r="R35" s="59"/>
      <c r="S35" s="59"/>
      <c r="T35" s="59"/>
      <c r="U35" s="59"/>
      <c r="V35" s="59"/>
      <c r="W35" s="59"/>
      <c r="X35" s="62">
        <v>19.489656358023954</v>
      </c>
      <c r="Y35" s="63">
        <v>20.240671291635802</v>
      </c>
      <c r="Z35" s="63">
        <v>20.817493771102114</v>
      </c>
      <c r="AA35" s="62">
        <v>54.835589528083808</v>
      </c>
      <c r="AB35" s="63">
        <v>56.96245133876802</v>
      </c>
      <c r="AC35" s="63">
        <v>58.541269898414619</v>
      </c>
      <c r="AD35" s="62">
        <v>23.714459538459774</v>
      </c>
      <c r="AE35" s="63">
        <v>24.967613816261292</v>
      </c>
      <c r="AF35" s="63">
        <v>25.262834429740899</v>
      </c>
      <c r="AG35" s="62">
        <v>17.777977585792542</v>
      </c>
      <c r="AH35" s="63">
        <v>19.029260277748104</v>
      </c>
      <c r="AI35" s="63">
        <v>18.5774165391922</v>
      </c>
      <c r="AJ35" s="62">
        <v>16.088889241218574</v>
      </c>
      <c r="AK35" s="63">
        <v>17.595197558403015</v>
      </c>
      <c r="AL35" s="63">
        <v>16.811051964759823</v>
      </c>
      <c r="AM35" s="62">
        <v>13.517526984214786</v>
      </c>
      <c r="AN35" s="63" t="s">
        <v>1130</v>
      </c>
      <c r="AO35" s="63" t="s">
        <v>1130</v>
      </c>
      <c r="AP35" s="62">
        <v>14.157747558593753</v>
      </c>
      <c r="AQ35" s="63">
        <v>18.421357910156257</v>
      </c>
      <c r="AR35" s="63">
        <v>17.775796386718749</v>
      </c>
    </row>
    <row r="36" spans="1:44" ht="12.75" x14ac:dyDescent="0.15">
      <c r="A36" s="75" t="str">
        <f>INDEX('Scheme master'!D:D,MATCH(LEFT(C36,FIND("-",C36)-1),'Scheme master'!O:O,0),0)</f>
        <v>LEINSX</v>
      </c>
      <c r="B36" s="75" t="str">
        <f t="shared" si="0"/>
        <v>LEINSXDirect Plan - Growth Option</v>
      </c>
      <c r="C36" s="98" t="s">
        <v>1170</v>
      </c>
      <c r="D36" s="58" t="s">
        <v>412</v>
      </c>
      <c r="E36" s="59" t="s">
        <v>1138</v>
      </c>
      <c r="F36" s="59" t="s">
        <v>1132</v>
      </c>
      <c r="G36" s="60" t="s">
        <v>1726</v>
      </c>
      <c r="H36" s="61">
        <v>41275</v>
      </c>
      <c r="I36" s="99" t="s">
        <v>1128</v>
      </c>
      <c r="J36" s="59" t="s">
        <v>1235</v>
      </c>
      <c r="K36" s="59" t="s">
        <v>1234</v>
      </c>
      <c r="L36" s="59"/>
      <c r="M36" s="59"/>
      <c r="N36" s="59"/>
      <c r="O36" s="59"/>
      <c r="P36" s="59"/>
      <c r="Q36" s="59"/>
      <c r="R36" s="59"/>
      <c r="S36" s="59"/>
      <c r="T36" s="59"/>
      <c r="U36" s="59"/>
      <c r="V36" s="59"/>
      <c r="W36" s="59"/>
      <c r="X36" s="62">
        <v>19.844099530669411</v>
      </c>
      <c r="Y36" s="63">
        <v>20.240671291635802</v>
      </c>
      <c r="Z36" s="63">
        <v>20.817493771102114</v>
      </c>
      <c r="AA36" s="62">
        <v>55.688814520835884</v>
      </c>
      <c r="AB36" s="63">
        <v>56.96245133876802</v>
      </c>
      <c r="AC36" s="63">
        <v>58.541269898414619</v>
      </c>
      <c r="AD36" s="62">
        <v>24.249315857887268</v>
      </c>
      <c r="AE36" s="63">
        <v>24.967613816261292</v>
      </c>
      <c r="AF36" s="63">
        <v>25.262834429740899</v>
      </c>
      <c r="AG36" s="62">
        <v>18.308770060539249</v>
      </c>
      <c r="AH36" s="63">
        <v>19.029260277748104</v>
      </c>
      <c r="AI36" s="63">
        <v>18.5774165391922</v>
      </c>
      <c r="AJ36" s="62">
        <v>16.626210808753974</v>
      </c>
      <c r="AK36" s="63">
        <v>17.595197558403015</v>
      </c>
      <c r="AL36" s="63">
        <v>16.811051964759823</v>
      </c>
      <c r="AM36" s="62" t="s">
        <v>1130</v>
      </c>
      <c r="AN36" s="63" t="s">
        <v>1130</v>
      </c>
      <c r="AO36" s="63" t="s">
        <v>1130</v>
      </c>
      <c r="AP36" s="62">
        <v>13.861088378906249</v>
      </c>
      <c r="AQ36" s="63">
        <v>14.983900878906248</v>
      </c>
      <c r="AR36" s="63">
        <v>14.611519042968752</v>
      </c>
    </row>
    <row r="37" spans="1:44" ht="12.75" x14ac:dyDescent="0.15">
      <c r="A37" s="75" t="str">
        <f>INDEX('Scheme master'!D:D,MATCH(LEFT(C37,FIND("-",C37)-1),'Scheme master'!O:O,0),0)</f>
        <v>LEINNF</v>
      </c>
      <c r="B37" s="75" t="str">
        <f t="shared" si="0"/>
        <v>LEINNFGrowth Option</v>
      </c>
      <c r="C37" s="98" t="s">
        <v>1171</v>
      </c>
      <c r="D37" s="58" t="s">
        <v>393</v>
      </c>
      <c r="E37" s="59" t="s">
        <v>1138</v>
      </c>
      <c r="F37" s="59" t="s">
        <v>1127</v>
      </c>
      <c r="G37" s="60" t="s">
        <v>1726</v>
      </c>
      <c r="H37" s="61">
        <v>37595</v>
      </c>
      <c r="I37" s="99" t="s">
        <v>1128</v>
      </c>
      <c r="J37" s="59" t="s">
        <v>1234</v>
      </c>
      <c r="K37" s="59" t="s">
        <v>1235</v>
      </c>
      <c r="L37" s="59"/>
      <c r="M37" s="59"/>
      <c r="N37" s="59"/>
      <c r="O37" s="59"/>
      <c r="P37" s="59"/>
      <c r="Q37" s="59"/>
      <c r="R37" s="59"/>
      <c r="S37" s="59"/>
      <c r="T37" s="59"/>
      <c r="U37" s="59"/>
      <c r="V37" s="59"/>
      <c r="W37" s="59"/>
      <c r="X37" s="62">
        <v>20.029078443684021</v>
      </c>
      <c r="Y37" s="63">
        <v>20.817493771102114</v>
      </c>
      <c r="Z37" s="63">
        <v>20.240671291635802</v>
      </c>
      <c r="AA37" s="62">
        <v>56.113337874412537</v>
      </c>
      <c r="AB37" s="63">
        <v>58.541269898414619</v>
      </c>
      <c r="AC37" s="63">
        <v>56.96245133876802</v>
      </c>
      <c r="AD37" s="62">
        <v>23.690547347068783</v>
      </c>
      <c r="AE37" s="63">
        <v>25.262834429740899</v>
      </c>
      <c r="AF37" s="63">
        <v>24.967613816261292</v>
      </c>
      <c r="AG37" s="62">
        <v>17.151145339012146</v>
      </c>
      <c r="AH37" s="63">
        <v>18.5774165391922</v>
      </c>
      <c r="AI37" s="63">
        <v>19.029260277748104</v>
      </c>
      <c r="AJ37" s="62">
        <v>15.186029076576233</v>
      </c>
      <c r="AK37" s="63">
        <v>16.811051964759823</v>
      </c>
      <c r="AL37" s="63">
        <v>17.595197558403015</v>
      </c>
      <c r="AM37" s="62">
        <v>13.387069106101993</v>
      </c>
      <c r="AN37" s="63" t="s">
        <v>1130</v>
      </c>
      <c r="AO37" s="63" t="s">
        <v>1130</v>
      </c>
      <c r="AP37" s="62">
        <v>13.400245605468752</v>
      </c>
      <c r="AQ37" s="63">
        <v>17.775796386718749</v>
      </c>
      <c r="AR37" s="63">
        <v>18.421357910156257</v>
      </c>
    </row>
    <row r="38" spans="1:44" ht="12.75" x14ac:dyDescent="0.15">
      <c r="A38" s="75" t="str">
        <f>INDEX('Scheme master'!D:D,MATCH(LEFT(C38,FIND("-",C38)-1),'Scheme master'!O:O,0),0)</f>
        <v>LEINNF</v>
      </c>
      <c r="B38" s="75" t="str">
        <f t="shared" si="0"/>
        <v>LEINNFDirect Plan - Growth Option</v>
      </c>
      <c r="C38" s="98" t="s">
        <v>1172</v>
      </c>
      <c r="D38" s="58" t="s">
        <v>393</v>
      </c>
      <c r="E38" s="59" t="s">
        <v>1138</v>
      </c>
      <c r="F38" s="59" t="s">
        <v>1132</v>
      </c>
      <c r="G38" s="60" t="s">
        <v>1726</v>
      </c>
      <c r="H38" s="61">
        <v>41275</v>
      </c>
      <c r="I38" s="99" t="s">
        <v>1128</v>
      </c>
      <c r="J38" s="59" t="s">
        <v>1234</v>
      </c>
      <c r="K38" s="59" t="s">
        <v>1235</v>
      </c>
      <c r="L38" s="59"/>
      <c r="M38" s="59"/>
      <c r="N38" s="59"/>
      <c r="O38" s="59"/>
      <c r="P38" s="59"/>
      <c r="Q38" s="59"/>
      <c r="R38" s="59"/>
      <c r="S38" s="59"/>
      <c r="T38" s="59"/>
      <c r="U38" s="59"/>
      <c r="V38" s="59"/>
      <c r="W38" s="59"/>
      <c r="X38" s="62">
        <v>20.422255706286663</v>
      </c>
      <c r="Y38" s="63">
        <v>20.817493771102114</v>
      </c>
      <c r="Z38" s="63">
        <v>20.240671291635802</v>
      </c>
      <c r="AA38" s="62">
        <v>57.049252390861518</v>
      </c>
      <c r="AB38" s="63">
        <v>58.541269898414619</v>
      </c>
      <c r="AC38" s="63">
        <v>56.96245133876802</v>
      </c>
      <c r="AD38" s="62">
        <v>24.29349958896637</v>
      </c>
      <c r="AE38" s="63">
        <v>25.262834429740899</v>
      </c>
      <c r="AF38" s="63">
        <v>24.967613816261292</v>
      </c>
      <c r="AG38" s="62">
        <v>17.73689687252045</v>
      </c>
      <c r="AH38" s="63">
        <v>18.5774165391922</v>
      </c>
      <c r="AI38" s="63">
        <v>19.029260277748104</v>
      </c>
      <c r="AJ38" s="62">
        <v>15.752246975898746</v>
      </c>
      <c r="AK38" s="63">
        <v>16.811051964759823</v>
      </c>
      <c r="AL38" s="63">
        <v>17.595197558403015</v>
      </c>
      <c r="AM38" s="62" t="s">
        <v>1130</v>
      </c>
      <c r="AN38" s="63" t="s">
        <v>1130</v>
      </c>
      <c r="AO38" s="63" t="s">
        <v>1130</v>
      </c>
      <c r="AP38" s="62">
        <v>13.616501464843751</v>
      </c>
      <c r="AQ38" s="63">
        <v>14.611519042968752</v>
      </c>
      <c r="AR38" s="63">
        <v>14.983900878906248</v>
      </c>
    </row>
    <row r="39" spans="1:44" ht="12.75" x14ac:dyDescent="0.15">
      <c r="A39" s="75" t="str">
        <f>INDEX('Scheme master'!D:D,MATCH(LEFT(C39,FIND("-",C39)-1),'Scheme master'!O:O,0),0)</f>
        <v>LDINPF</v>
      </c>
      <c r="B39" s="75" t="str">
        <f t="shared" si="0"/>
        <v>LDINPFGrowth Option</v>
      </c>
      <c r="C39" s="98" t="s">
        <v>1173</v>
      </c>
      <c r="D39" s="58" t="s">
        <v>137</v>
      </c>
      <c r="E39" s="59" t="s">
        <v>1145</v>
      </c>
      <c r="F39" s="59" t="s">
        <v>1127</v>
      </c>
      <c r="G39" s="60" t="s">
        <v>1726</v>
      </c>
      <c r="H39" s="61">
        <v>39233</v>
      </c>
      <c r="I39" s="99" t="s">
        <v>1128</v>
      </c>
      <c r="J39" s="59" t="s">
        <v>1228</v>
      </c>
      <c r="K39" s="59" t="s">
        <v>1146</v>
      </c>
      <c r="L39" s="59"/>
      <c r="M39" s="59"/>
      <c r="N39" s="59"/>
      <c r="O39" s="59"/>
      <c r="P39" s="59"/>
      <c r="Q39" s="59"/>
      <c r="R39" s="59"/>
      <c r="S39" s="59"/>
      <c r="T39" s="59"/>
      <c r="U39" s="59"/>
      <c r="V39" s="59"/>
      <c r="W39" s="59"/>
      <c r="X39" s="62">
        <v>1.9833727916418908</v>
      </c>
      <c r="Y39" s="63">
        <v>3.122725042951191</v>
      </c>
      <c r="Z39" s="63">
        <v>2.224675471474491</v>
      </c>
      <c r="AA39" s="62">
        <v>3.8842418789863595</v>
      </c>
      <c r="AB39" s="63">
        <v>5.8413222432136536</v>
      </c>
      <c r="AC39" s="63">
        <v>3.8795825839042672</v>
      </c>
      <c r="AD39" s="62">
        <v>6.2446674704551688</v>
      </c>
      <c r="AE39" s="63">
        <v>8.0234733223915118</v>
      </c>
      <c r="AF39" s="63">
        <v>6.0449621081352243</v>
      </c>
      <c r="AG39" s="62">
        <v>7.8059938549995449</v>
      </c>
      <c r="AH39" s="63">
        <v>8.7954077124595624</v>
      </c>
      <c r="AI39" s="63">
        <v>9.1694083809852618</v>
      </c>
      <c r="AJ39" s="62">
        <v>7.0895972847938555</v>
      </c>
      <c r="AK39" s="63">
        <v>7.3154881596565273</v>
      </c>
      <c r="AL39" s="63">
        <v>6.1682906746864328</v>
      </c>
      <c r="AM39" s="62">
        <v>7.4192878603935268</v>
      </c>
      <c r="AN39" s="63">
        <v>8.4330442547798192</v>
      </c>
      <c r="AO39" s="63">
        <v>7.2568395733833349</v>
      </c>
      <c r="AP39" s="62">
        <v>7.4296821289062525</v>
      </c>
      <c r="AQ39" s="63">
        <v>8.4053745117187475</v>
      </c>
      <c r="AR39" s="63">
        <v>6.9260170898437519</v>
      </c>
    </row>
    <row r="40" spans="1:44" ht="12.75" x14ac:dyDescent="0.15">
      <c r="A40" s="75" t="str">
        <f>INDEX('Scheme master'!D:D,MATCH(LEFT(C40,FIND("-",C40)-1),'Scheme master'!O:O,0),0)</f>
        <v>LDINPF</v>
      </c>
      <c r="B40" s="75" t="str">
        <f t="shared" si="0"/>
        <v>LDINPFDirect Plan - Growth Option</v>
      </c>
      <c r="C40" s="98" t="s">
        <v>1174</v>
      </c>
      <c r="D40" s="58" t="s">
        <v>137</v>
      </c>
      <c r="E40" s="59" t="s">
        <v>1145</v>
      </c>
      <c r="F40" s="59" t="s">
        <v>1132</v>
      </c>
      <c r="G40" s="60" t="s">
        <v>1726</v>
      </c>
      <c r="H40" s="61">
        <v>41275</v>
      </c>
      <c r="I40" s="99" t="s">
        <v>1128</v>
      </c>
      <c r="J40" s="59" t="s">
        <v>1228</v>
      </c>
      <c r="K40" s="59" t="s">
        <v>1146</v>
      </c>
      <c r="L40" s="59"/>
      <c r="M40" s="59"/>
      <c r="N40" s="59"/>
      <c r="O40" s="59"/>
      <c r="P40" s="59"/>
      <c r="Q40" s="59"/>
      <c r="R40" s="59"/>
      <c r="S40" s="59"/>
      <c r="T40" s="59"/>
      <c r="U40" s="59"/>
      <c r="V40" s="59"/>
      <c r="W40" s="59"/>
      <c r="X40" s="62">
        <v>2.2646456540387883</v>
      </c>
      <c r="Y40" s="63">
        <v>3.122725042951191</v>
      </c>
      <c r="Z40" s="63">
        <v>2.224675471474491</v>
      </c>
      <c r="AA40" s="62">
        <v>4.4501444697380075</v>
      </c>
      <c r="AB40" s="63">
        <v>5.8413222432136536</v>
      </c>
      <c r="AC40" s="63">
        <v>3.8795825839042672</v>
      </c>
      <c r="AD40" s="62">
        <v>6.820867359638215</v>
      </c>
      <c r="AE40" s="63">
        <v>8.0234733223915118</v>
      </c>
      <c r="AF40" s="63">
        <v>6.0449621081352243</v>
      </c>
      <c r="AG40" s="62">
        <v>8.388761579990387</v>
      </c>
      <c r="AH40" s="63">
        <v>8.7954077124595624</v>
      </c>
      <c r="AI40" s="63">
        <v>9.1694083809852618</v>
      </c>
      <c r="AJ40" s="62">
        <v>7.7053007483482361</v>
      </c>
      <c r="AK40" s="63">
        <v>7.3154881596565273</v>
      </c>
      <c r="AL40" s="63">
        <v>6.1682906746864328</v>
      </c>
      <c r="AM40" s="62" t="s">
        <v>1130</v>
      </c>
      <c r="AN40" s="63" t="s">
        <v>1130</v>
      </c>
      <c r="AO40" s="63" t="s">
        <v>1130</v>
      </c>
      <c r="AP40" s="62">
        <v>7.9243090820312529</v>
      </c>
      <c r="AQ40" s="63">
        <v>8.1460151367187503</v>
      </c>
      <c r="AR40" s="63">
        <v>7.01406884765625</v>
      </c>
    </row>
    <row r="41" spans="1:44" ht="12.75" x14ac:dyDescent="0.15">
      <c r="A41" s="75" t="str">
        <f>INDEX('Scheme master'!D:D,MATCH(LEFT(C41,FIND("-",C41)-1),'Scheme master'!O:O,0),0)</f>
        <v>LEINFA</v>
      </c>
      <c r="B41" s="75" t="str">
        <f t="shared" si="0"/>
        <v>LEINFAGrowth Option</v>
      </c>
      <c r="C41" s="98" t="s">
        <v>1175</v>
      </c>
      <c r="D41" s="58" t="s">
        <v>374</v>
      </c>
      <c r="E41" s="59" t="s">
        <v>1138</v>
      </c>
      <c r="F41" s="59" t="s">
        <v>1127</v>
      </c>
      <c r="G41" s="60" t="s">
        <v>1726</v>
      </c>
      <c r="H41" s="61">
        <v>39531</v>
      </c>
      <c r="I41" s="99" t="s">
        <v>1128</v>
      </c>
      <c r="J41" s="59" t="s">
        <v>1238</v>
      </c>
      <c r="K41" s="59" t="s">
        <v>1234</v>
      </c>
      <c r="L41" s="59"/>
      <c r="M41" s="59"/>
      <c r="N41" s="59"/>
      <c r="O41" s="59"/>
      <c r="P41" s="59"/>
      <c r="Q41" s="59"/>
      <c r="R41" s="59"/>
      <c r="S41" s="59"/>
      <c r="T41" s="59"/>
      <c r="U41" s="59"/>
      <c r="V41" s="59"/>
      <c r="W41" s="59"/>
      <c r="X41" s="62">
        <v>24.031478748951173</v>
      </c>
      <c r="Y41" s="63">
        <v>23.687896917785434</v>
      </c>
      <c r="Z41" s="63">
        <v>20.817493771102114</v>
      </c>
      <c r="AA41" s="62">
        <v>73.487061262130737</v>
      </c>
      <c r="AB41" s="63">
        <v>65.649850964546204</v>
      </c>
      <c r="AC41" s="63">
        <v>58.541269898414619</v>
      </c>
      <c r="AD41" s="62">
        <v>22.612306475639343</v>
      </c>
      <c r="AE41" s="63">
        <v>27.0868307352066</v>
      </c>
      <c r="AF41" s="63">
        <v>25.262834429740899</v>
      </c>
      <c r="AG41" s="62">
        <v>18.518993258476261</v>
      </c>
      <c r="AH41" s="63">
        <v>21.209607720375061</v>
      </c>
      <c r="AI41" s="63">
        <v>18.5774165391922</v>
      </c>
      <c r="AJ41" s="62">
        <v>12.596485018730164</v>
      </c>
      <c r="AK41" s="63">
        <v>14.347193837165836</v>
      </c>
      <c r="AL41" s="63">
        <v>16.811051964759823</v>
      </c>
      <c r="AM41" s="62">
        <v>10.709726214408875</v>
      </c>
      <c r="AN41" s="63" t="s">
        <v>1130</v>
      </c>
      <c r="AO41" s="63" t="s">
        <v>1130</v>
      </c>
      <c r="AP41" s="62">
        <v>5.7973432617187513</v>
      </c>
      <c r="AQ41" s="63">
        <v>2.9679331054687501</v>
      </c>
      <c r="AR41" s="63">
        <v>11.754048339843752</v>
      </c>
    </row>
    <row r="42" spans="1:44" ht="12.75" x14ac:dyDescent="0.15">
      <c r="A42" s="75" t="str">
        <f>INDEX('Scheme master'!D:D,MATCH(LEFT(C42,FIND("-",C42)-1),'Scheme master'!O:O,0),0)</f>
        <v>LEINFA</v>
      </c>
      <c r="B42" s="75" t="str">
        <f t="shared" si="0"/>
        <v>LEINFADirect Plan - Growth Option</v>
      </c>
      <c r="C42" s="98" t="s">
        <v>1176</v>
      </c>
      <c r="D42" s="58" t="s">
        <v>374</v>
      </c>
      <c r="E42" s="59" t="s">
        <v>1138</v>
      </c>
      <c r="F42" s="59" t="s">
        <v>1132</v>
      </c>
      <c r="G42" s="60" t="s">
        <v>1726</v>
      </c>
      <c r="H42" s="61">
        <v>41275</v>
      </c>
      <c r="I42" s="99" t="s">
        <v>1128</v>
      </c>
      <c r="J42" s="59" t="s">
        <v>1238</v>
      </c>
      <c r="K42" s="59" t="s">
        <v>1234</v>
      </c>
      <c r="L42" s="59"/>
      <c r="M42" s="59"/>
      <c r="N42" s="59"/>
      <c r="O42" s="59"/>
      <c r="P42" s="59"/>
      <c r="Q42" s="59"/>
      <c r="R42" s="59"/>
      <c r="S42" s="59"/>
      <c r="T42" s="59"/>
      <c r="U42" s="59"/>
      <c r="V42" s="59"/>
      <c r="W42" s="59"/>
      <c r="X42" s="62">
        <v>24.846493216894004</v>
      </c>
      <c r="Y42" s="63">
        <v>23.687896917785434</v>
      </c>
      <c r="Z42" s="63">
        <v>20.817493771102114</v>
      </c>
      <c r="AA42" s="62">
        <v>75.605546236038208</v>
      </c>
      <c r="AB42" s="63">
        <v>65.649850964546204</v>
      </c>
      <c r="AC42" s="63">
        <v>58.541269898414619</v>
      </c>
      <c r="AD42" s="62">
        <v>23.774088025093075</v>
      </c>
      <c r="AE42" s="63">
        <v>27.0868307352066</v>
      </c>
      <c r="AF42" s="63">
        <v>25.262834429740899</v>
      </c>
      <c r="AG42" s="62">
        <v>19.710231423377991</v>
      </c>
      <c r="AH42" s="63">
        <v>21.209607720375061</v>
      </c>
      <c r="AI42" s="63">
        <v>18.5774165391922</v>
      </c>
      <c r="AJ42" s="62">
        <v>13.829005360603333</v>
      </c>
      <c r="AK42" s="63">
        <v>14.347193837165836</v>
      </c>
      <c r="AL42" s="63">
        <v>16.811051964759823</v>
      </c>
      <c r="AM42" s="62" t="s">
        <v>1130</v>
      </c>
      <c r="AN42" s="63" t="s">
        <v>1130</v>
      </c>
      <c r="AO42" s="63" t="s">
        <v>1130</v>
      </c>
      <c r="AP42" s="62">
        <v>12.382182128906253</v>
      </c>
      <c r="AQ42" s="63">
        <v>9.4341176757812519</v>
      </c>
      <c r="AR42" s="63">
        <v>14.611519042968752</v>
      </c>
    </row>
    <row r="43" spans="1:44" ht="12.75" x14ac:dyDescent="0.15">
      <c r="A43" s="75" t="str">
        <f>INDEX('Scheme master'!D:D,MATCH(LEFT(C43,FIND("-",C43)-1),'Scheme master'!O:O,0),0)</f>
        <v>LEARBF</v>
      </c>
      <c r="B43" s="75" t="str">
        <f t="shared" si="0"/>
        <v>LEARBFGrowth Option</v>
      </c>
      <c r="C43" s="98" t="s">
        <v>1177</v>
      </c>
      <c r="D43" s="58" t="s">
        <v>271</v>
      </c>
      <c r="E43" s="59" t="s">
        <v>1138</v>
      </c>
      <c r="F43" s="59" t="s">
        <v>1127</v>
      </c>
      <c r="G43" s="60" t="s">
        <v>1726</v>
      </c>
      <c r="H43" s="61">
        <v>43490</v>
      </c>
      <c r="I43" s="99" t="s">
        <v>1128</v>
      </c>
      <c r="J43" s="59" t="s">
        <v>1239</v>
      </c>
      <c r="K43" s="59" t="s">
        <v>1129</v>
      </c>
      <c r="L43" s="59"/>
      <c r="M43" s="59"/>
      <c r="N43" s="59"/>
      <c r="O43" s="59"/>
      <c r="P43" s="59"/>
      <c r="Q43" s="59"/>
      <c r="R43" s="59"/>
      <c r="S43" s="59"/>
      <c r="T43" s="59"/>
      <c r="U43" s="59"/>
      <c r="V43" s="59"/>
      <c r="W43" s="59"/>
      <c r="X43" s="62">
        <v>1.7137960582690681</v>
      </c>
      <c r="Y43" s="63">
        <v>2.0198804707235452</v>
      </c>
      <c r="Z43" s="63">
        <v>1.9152292733670917</v>
      </c>
      <c r="AA43" s="62">
        <v>3.0734124779701233</v>
      </c>
      <c r="AB43" s="63">
        <v>3.9275273680686951</v>
      </c>
      <c r="AC43" s="63">
        <v>3.8904336094856271</v>
      </c>
      <c r="AD43" s="62">
        <v>3.6220034956932072</v>
      </c>
      <c r="AE43" s="63">
        <v>3.4421548247337341</v>
      </c>
      <c r="AF43" s="63">
        <v>5.1365789771080026</v>
      </c>
      <c r="AG43" s="62" t="s">
        <v>1130</v>
      </c>
      <c r="AH43" s="63" t="s">
        <v>1130</v>
      </c>
      <c r="AI43" s="63" t="s">
        <v>1130</v>
      </c>
      <c r="AJ43" s="62" t="s">
        <v>1130</v>
      </c>
      <c r="AK43" s="63" t="s">
        <v>1130</v>
      </c>
      <c r="AL43" s="63" t="s">
        <v>1130</v>
      </c>
      <c r="AM43" s="62" t="s">
        <v>1130</v>
      </c>
      <c r="AN43" s="63" t="s">
        <v>1130</v>
      </c>
      <c r="AO43" s="63" t="s">
        <v>1130</v>
      </c>
      <c r="AP43" s="62">
        <v>4.1690473632812486</v>
      </c>
      <c r="AQ43" s="63">
        <v>4.3840043945312503</v>
      </c>
      <c r="AR43" s="63">
        <v>5.8183461914062509</v>
      </c>
    </row>
    <row r="44" spans="1:44" ht="12.75" x14ac:dyDescent="0.15">
      <c r="A44" s="75" t="str">
        <f>INDEX('Scheme master'!D:D,MATCH(LEFT(C44,FIND("-",C44)-1),'Scheme master'!O:O,0),0)</f>
        <v>LEARBF</v>
      </c>
      <c r="B44" s="75" t="str">
        <f t="shared" si="0"/>
        <v>LEARBFDirect Plan - Growth Option</v>
      </c>
      <c r="C44" s="98" t="s">
        <v>1178</v>
      </c>
      <c r="D44" s="58" t="s">
        <v>271</v>
      </c>
      <c r="E44" s="59" t="s">
        <v>1138</v>
      </c>
      <c r="F44" s="59" t="s">
        <v>1132</v>
      </c>
      <c r="G44" s="60" t="s">
        <v>1726</v>
      </c>
      <c r="H44" s="61">
        <v>43490</v>
      </c>
      <c r="I44" s="99" t="s">
        <v>1128</v>
      </c>
      <c r="J44" s="59" t="s">
        <v>1239</v>
      </c>
      <c r="K44" s="59" t="s">
        <v>1129</v>
      </c>
      <c r="L44" s="59"/>
      <c r="M44" s="59"/>
      <c r="N44" s="59"/>
      <c r="O44" s="59"/>
      <c r="P44" s="59"/>
      <c r="Q44" s="59"/>
      <c r="R44" s="59"/>
      <c r="S44" s="59"/>
      <c r="T44" s="59"/>
      <c r="U44" s="59"/>
      <c r="V44" s="59"/>
      <c r="W44" s="59"/>
      <c r="X44" s="62">
        <v>2.0875118046499219</v>
      </c>
      <c r="Y44" s="63">
        <v>2.0198804707235452</v>
      </c>
      <c r="Z44" s="63">
        <v>1.9152292733670917</v>
      </c>
      <c r="AA44" s="62">
        <v>3.7389752268791208</v>
      </c>
      <c r="AB44" s="63">
        <v>3.9275273680686951</v>
      </c>
      <c r="AC44" s="63">
        <v>3.8904336094856271</v>
      </c>
      <c r="AD44" s="62">
        <v>4.2819413542747489</v>
      </c>
      <c r="AE44" s="63">
        <v>3.4421548247337341</v>
      </c>
      <c r="AF44" s="63">
        <v>5.1365789771080026</v>
      </c>
      <c r="AG44" s="62" t="s">
        <v>1130</v>
      </c>
      <c r="AH44" s="63" t="s">
        <v>1130</v>
      </c>
      <c r="AI44" s="63" t="s">
        <v>1130</v>
      </c>
      <c r="AJ44" s="62" t="s">
        <v>1130</v>
      </c>
      <c r="AK44" s="63" t="s">
        <v>1130</v>
      </c>
      <c r="AL44" s="63" t="s">
        <v>1130</v>
      </c>
      <c r="AM44" s="62" t="s">
        <v>1130</v>
      </c>
      <c r="AN44" s="63" t="s">
        <v>1130</v>
      </c>
      <c r="AO44" s="63" t="s">
        <v>1130</v>
      </c>
      <c r="AP44" s="62">
        <v>4.8365288085937514</v>
      </c>
      <c r="AQ44" s="63">
        <v>4.3840043945312503</v>
      </c>
      <c r="AR44" s="63">
        <v>5.8183461914062509</v>
      </c>
    </row>
    <row r="45" spans="1:44" ht="12.75" x14ac:dyDescent="0.15">
      <c r="A45" s="75" t="str">
        <f>INDEX('Scheme master'!D:D,MATCH(LEFT(C45,FIND("-",C45)-1),'Scheme master'!O:O,0),0)</f>
        <v>LDSTDF</v>
      </c>
      <c r="B45" s="75" t="str">
        <f t="shared" si="0"/>
        <v>LDSTDFGrowth Option</v>
      </c>
      <c r="C45" s="98" t="s">
        <v>1179</v>
      </c>
      <c r="D45" s="58" t="s">
        <v>259</v>
      </c>
      <c r="E45" s="59" t="s">
        <v>1145</v>
      </c>
      <c r="F45" s="59" t="s">
        <v>1127</v>
      </c>
      <c r="G45" s="60" t="s">
        <v>1726</v>
      </c>
      <c r="H45" s="61">
        <v>43497</v>
      </c>
      <c r="I45" s="99" t="s">
        <v>1128</v>
      </c>
      <c r="J45" s="59" t="s">
        <v>993</v>
      </c>
      <c r="K45" s="59" t="s">
        <v>1146</v>
      </c>
      <c r="L45" s="59"/>
      <c r="M45" s="59"/>
      <c r="N45" s="59"/>
      <c r="O45" s="59"/>
      <c r="P45" s="59"/>
      <c r="Q45" s="59"/>
      <c r="R45" s="59"/>
      <c r="S45" s="59"/>
      <c r="T45" s="59"/>
      <c r="U45" s="59"/>
      <c r="V45" s="59"/>
      <c r="W45" s="59"/>
      <c r="X45" s="62">
        <v>2.1254792789253907</v>
      </c>
      <c r="Y45" s="63">
        <v>3.1606439897143401</v>
      </c>
      <c r="Z45" s="63">
        <v>2.224675471474491</v>
      </c>
      <c r="AA45" s="62">
        <v>3.8016870617866516</v>
      </c>
      <c r="AB45" s="63">
        <v>6.0186377167701712</v>
      </c>
      <c r="AC45" s="63">
        <v>3.8795825839042672</v>
      </c>
      <c r="AD45" s="62">
        <v>5.9579810500144967</v>
      </c>
      <c r="AE45" s="63">
        <v>7.9256191849708584</v>
      </c>
      <c r="AF45" s="63">
        <v>6.0449621081352243</v>
      </c>
      <c r="AG45" s="62" t="s">
        <v>1130</v>
      </c>
      <c r="AH45" s="63" t="s">
        <v>1130</v>
      </c>
      <c r="AI45" s="63" t="s">
        <v>1130</v>
      </c>
      <c r="AJ45" s="62" t="s">
        <v>1130</v>
      </c>
      <c r="AK45" s="63" t="s">
        <v>1130</v>
      </c>
      <c r="AL45" s="63" t="s">
        <v>1130</v>
      </c>
      <c r="AM45" s="62" t="s">
        <v>1130</v>
      </c>
      <c r="AN45" s="63" t="s">
        <v>1130</v>
      </c>
      <c r="AO45" s="63" t="s">
        <v>1130</v>
      </c>
      <c r="AP45" s="62">
        <v>6.9493793945312525</v>
      </c>
      <c r="AQ45" s="63">
        <v>8.6241635742187537</v>
      </c>
      <c r="AR45" s="63">
        <v>8.2794194335937465</v>
      </c>
    </row>
    <row r="46" spans="1:44" ht="12.75" x14ac:dyDescent="0.15">
      <c r="A46" s="75" t="str">
        <f>INDEX('Scheme master'!D:D,MATCH(LEFT(C46,FIND("-",C46)-1),'Scheme master'!O:O,0),0)</f>
        <v>LDSTDF</v>
      </c>
      <c r="B46" s="75" t="str">
        <f t="shared" si="0"/>
        <v>LDSTDFDirect Plan - Growth Option</v>
      </c>
      <c r="C46" s="98" t="s">
        <v>1180</v>
      </c>
      <c r="D46" s="58" t="s">
        <v>259</v>
      </c>
      <c r="E46" s="59" t="s">
        <v>1145</v>
      </c>
      <c r="F46" s="59" t="s">
        <v>1132</v>
      </c>
      <c r="G46" s="60" t="s">
        <v>1726</v>
      </c>
      <c r="H46" s="61">
        <v>43497</v>
      </c>
      <c r="I46" s="99" t="s">
        <v>1128</v>
      </c>
      <c r="J46" s="59" t="s">
        <v>993</v>
      </c>
      <c r="K46" s="59" t="s">
        <v>1146</v>
      </c>
      <c r="L46" s="59"/>
      <c r="M46" s="59"/>
      <c r="N46" s="59"/>
      <c r="O46" s="59"/>
      <c r="P46" s="59"/>
      <c r="Q46" s="59"/>
      <c r="R46" s="59"/>
      <c r="S46" s="59"/>
      <c r="T46" s="59"/>
      <c r="U46" s="59"/>
      <c r="V46" s="59"/>
      <c r="W46" s="59"/>
      <c r="X46" s="62">
        <v>2.6652977069925532</v>
      </c>
      <c r="Y46" s="63">
        <v>3.1606439897143401</v>
      </c>
      <c r="Z46" s="63">
        <v>2.224675471474491</v>
      </c>
      <c r="AA46" s="62">
        <v>4.8981228470802316</v>
      </c>
      <c r="AB46" s="63">
        <v>6.0186377167701712</v>
      </c>
      <c r="AC46" s="63">
        <v>3.8795825839042672</v>
      </c>
      <c r="AD46" s="62">
        <v>7.0787128806114206</v>
      </c>
      <c r="AE46" s="63">
        <v>7.9256191849708584</v>
      </c>
      <c r="AF46" s="63">
        <v>6.0449621081352243</v>
      </c>
      <c r="AG46" s="62" t="s">
        <v>1130</v>
      </c>
      <c r="AH46" s="63" t="s">
        <v>1130</v>
      </c>
      <c r="AI46" s="63" t="s">
        <v>1130</v>
      </c>
      <c r="AJ46" s="62" t="s">
        <v>1130</v>
      </c>
      <c r="AK46" s="63" t="s">
        <v>1130</v>
      </c>
      <c r="AL46" s="63" t="s">
        <v>1130</v>
      </c>
      <c r="AM46" s="62" t="s">
        <v>1130</v>
      </c>
      <c r="AN46" s="63" t="s">
        <v>1130</v>
      </c>
      <c r="AO46" s="63" t="s">
        <v>1130</v>
      </c>
      <c r="AP46" s="62">
        <v>8.0811752929687515</v>
      </c>
      <c r="AQ46" s="63">
        <v>8.6241635742187537</v>
      </c>
      <c r="AR46" s="63">
        <v>8.2794194335937465</v>
      </c>
    </row>
    <row r="47" spans="1:44" ht="12.75" x14ac:dyDescent="0.15">
      <c r="A47" s="75" t="str">
        <f>INDEX('Scheme master'!D:D,MATCH(LEFT(C47,FIND("-",C47)-1),'Scheme master'!O:O,0),0)</f>
        <v>LDONTF</v>
      </c>
      <c r="B47" s="75" t="str">
        <f t="shared" si="0"/>
        <v>LDONTFGrowth Option</v>
      </c>
      <c r="C47" s="98" t="s">
        <v>1181</v>
      </c>
      <c r="D47" s="58" t="s">
        <v>996</v>
      </c>
      <c r="E47" s="59" t="s">
        <v>1126</v>
      </c>
      <c r="F47" s="59" t="s">
        <v>1127</v>
      </c>
      <c r="G47" s="60" t="s">
        <v>1726</v>
      </c>
      <c r="H47" s="61">
        <v>43664</v>
      </c>
      <c r="I47" s="99" t="s">
        <v>1128</v>
      </c>
      <c r="J47" s="59" t="s">
        <v>1240</v>
      </c>
      <c r="K47" s="59" t="s">
        <v>1129</v>
      </c>
      <c r="L47" s="62">
        <v>3.1136501487436044</v>
      </c>
      <c r="M47" s="63">
        <v>3.2827883537171401</v>
      </c>
      <c r="N47" s="63">
        <v>-3.6931025534602493</v>
      </c>
      <c r="O47" s="62">
        <v>3.1091963572392673</v>
      </c>
      <c r="P47" s="63">
        <v>3.2886892664550174</v>
      </c>
      <c r="Q47" s="63">
        <v>-0.83724070540874462</v>
      </c>
      <c r="R47" s="62">
        <v>3.0089413952175237</v>
      </c>
      <c r="S47" s="63">
        <v>3.2000440905890639</v>
      </c>
      <c r="T47" s="63">
        <v>2.4467576469561587</v>
      </c>
      <c r="U47" s="62">
        <v>3.0006152308494527</v>
      </c>
      <c r="V47" s="63">
        <v>3.1899847222314737</v>
      </c>
      <c r="W47" s="63">
        <v>4.1983605406816311</v>
      </c>
      <c r="X47" s="62">
        <v>1.5288601722528217</v>
      </c>
      <c r="Y47" s="63">
        <v>1.6195647129797042</v>
      </c>
      <c r="Z47" s="63">
        <v>1.9152292733670917</v>
      </c>
      <c r="AA47" s="62">
        <v>2.9834428429603577</v>
      </c>
      <c r="AB47" s="63">
        <v>3.1886151432991019</v>
      </c>
      <c r="AC47" s="63">
        <v>3.8904336094856271</v>
      </c>
      <c r="AD47" s="62">
        <v>3.3694776892662066</v>
      </c>
      <c r="AE47" s="63">
        <v>3.5376128554344173</v>
      </c>
      <c r="AF47" s="63">
        <v>5.1365789771080026</v>
      </c>
      <c r="AG47" s="62" t="s">
        <v>1130</v>
      </c>
      <c r="AH47" s="63" t="s">
        <v>1130</v>
      </c>
      <c r="AI47" s="63" t="s">
        <v>1130</v>
      </c>
      <c r="AJ47" s="62" t="s">
        <v>1130</v>
      </c>
      <c r="AK47" s="63" t="s">
        <v>1130</v>
      </c>
      <c r="AL47" s="63" t="s">
        <v>1130</v>
      </c>
      <c r="AM47" s="62" t="s">
        <v>1130</v>
      </c>
      <c r="AN47" s="63" t="s">
        <v>1130</v>
      </c>
      <c r="AO47" s="63" t="s">
        <v>1130</v>
      </c>
      <c r="AP47" s="62">
        <v>3.5711977539062496</v>
      </c>
      <c r="AQ47" s="63">
        <v>3.7163120117187503</v>
      </c>
      <c r="AR47" s="63">
        <v>5.3622094726562501</v>
      </c>
    </row>
    <row r="48" spans="1:44" ht="12.75" x14ac:dyDescent="0.15">
      <c r="A48" s="75" t="str">
        <f>INDEX('Scheme master'!D:D,MATCH(LEFT(C48,FIND("-",C48)-1),'Scheme master'!O:O,0),0)</f>
        <v>LDONTF</v>
      </c>
      <c r="B48" s="75" t="str">
        <f t="shared" si="0"/>
        <v>LDONTFDirect Plan - Growth Option</v>
      </c>
      <c r="C48" s="98" t="s">
        <v>1182</v>
      </c>
      <c r="D48" s="58" t="s">
        <v>996</v>
      </c>
      <c r="E48" s="59" t="s">
        <v>1126</v>
      </c>
      <c r="F48" s="59" t="s">
        <v>1132</v>
      </c>
      <c r="G48" s="60" t="s">
        <v>1726</v>
      </c>
      <c r="H48" s="61">
        <v>43664</v>
      </c>
      <c r="I48" s="99" t="s">
        <v>1128</v>
      </c>
      <c r="J48" s="59" t="s">
        <v>1240</v>
      </c>
      <c r="K48" s="59" t="s">
        <v>1129</v>
      </c>
      <c r="L48" s="62">
        <v>3.2434743982090932</v>
      </c>
      <c r="M48" s="63">
        <v>3.2827883537171401</v>
      </c>
      <c r="N48" s="63">
        <v>-3.6931025534602493</v>
      </c>
      <c r="O48" s="62">
        <v>3.2394128533014044</v>
      </c>
      <c r="P48" s="63">
        <v>3.2886892664550174</v>
      </c>
      <c r="Q48" s="63">
        <v>-0.83724070540874462</v>
      </c>
      <c r="R48" s="62">
        <v>3.1393234695323811</v>
      </c>
      <c r="S48" s="63">
        <v>3.2000440905890639</v>
      </c>
      <c r="T48" s="63">
        <v>2.4467576469561587</v>
      </c>
      <c r="U48" s="62">
        <v>3.1316734255541552</v>
      </c>
      <c r="V48" s="63">
        <v>3.1899847222314737</v>
      </c>
      <c r="W48" s="63">
        <v>4.1983605406816311</v>
      </c>
      <c r="X48" s="62">
        <v>1.5951345442966947</v>
      </c>
      <c r="Y48" s="63">
        <v>1.6195647129797042</v>
      </c>
      <c r="Z48" s="63">
        <v>1.9152292733670917</v>
      </c>
      <c r="AA48" s="62">
        <v>3.1176576018333435</v>
      </c>
      <c r="AB48" s="63">
        <v>3.1886151432991019</v>
      </c>
      <c r="AC48" s="63">
        <v>3.8904336094856271</v>
      </c>
      <c r="AD48" s="62">
        <v>3.50400298833847</v>
      </c>
      <c r="AE48" s="63">
        <v>3.5376128554344173</v>
      </c>
      <c r="AF48" s="63">
        <v>5.1365789771080026</v>
      </c>
      <c r="AG48" s="62" t="s">
        <v>1130</v>
      </c>
      <c r="AH48" s="63" t="s">
        <v>1130</v>
      </c>
      <c r="AI48" s="63" t="s">
        <v>1130</v>
      </c>
      <c r="AJ48" s="62" t="s">
        <v>1130</v>
      </c>
      <c r="AK48" s="63" t="s">
        <v>1130</v>
      </c>
      <c r="AL48" s="63" t="s">
        <v>1130</v>
      </c>
      <c r="AM48" s="62" t="s">
        <v>1130</v>
      </c>
      <c r="AN48" s="63" t="s">
        <v>1130</v>
      </c>
      <c r="AO48" s="63" t="s">
        <v>1130</v>
      </c>
      <c r="AP48" s="62">
        <v>3.7061459960937517</v>
      </c>
      <c r="AQ48" s="63">
        <v>3.7163120117187503</v>
      </c>
      <c r="AR48" s="63">
        <v>5.3622094726562501</v>
      </c>
    </row>
    <row r="49" spans="1:44" ht="12.75" x14ac:dyDescent="0.15">
      <c r="A49" s="75" t="str">
        <f>INDEX('Scheme master'!D:D,MATCH(LEFT(C49,FIND("-",C49)-1),'Scheme master'!O:O,0),0)</f>
        <v>LDUSTF</v>
      </c>
      <c r="B49" s="75" t="str">
        <f t="shared" si="0"/>
        <v>LDUSTFGrowth Option</v>
      </c>
      <c r="C49" s="98" t="s">
        <v>1229</v>
      </c>
      <c r="D49" s="58" t="s">
        <v>997</v>
      </c>
      <c r="E49" s="59" t="s">
        <v>1134</v>
      </c>
      <c r="F49" s="59" t="s">
        <v>1127</v>
      </c>
      <c r="G49" s="60" t="s">
        <v>1726</v>
      </c>
      <c r="H49" s="61">
        <v>43796</v>
      </c>
      <c r="I49" s="99" t="s">
        <v>1128</v>
      </c>
      <c r="J49" s="59" t="s">
        <v>1241</v>
      </c>
      <c r="K49" s="59" t="s">
        <v>1129</v>
      </c>
      <c r="L49" s="62">
        <v>1.7717429620029503</v>
      </c>
      <c r="M49" s="63">
        <v>1.3147152079941358</v>
      </c>
      <c r="N49" s="63">
        <v>-3.6931025534602493</v>
      </c>
      <c r="O49" s="62">
        <v>2.2603796754588457</v>
      </c>
      <c r="P49" s="63">
        <v>2.3647689038451976</v>
      </c>
      <c r="Q49" s="63">
        <v>-0.83724070540874462</v>
      </c>
      <c r="R49" s="62">
        <v>2.7643227431230488</v>
      </c>
      <c r="S49" s="63">
        <v>3.1843656627018713</v>
      </c>
      <c r="T49" s="63">
        <v>2.4467576469561587</v>
      </c>
      <c r="U49" s="62">
        <v>3.2493783888885597</v>
      </c>
      <c r="V49" s="63">
        <v>4.2310538409693113</v>
      </c>
      <c r="W49" s="63">
        <v>4.1983605406816311</v>
      </c>
      <c r="X49" s="62">
        <v>1.6413443588543686</v>
      </c>
      <c r="Y49" s="63">
        <v>2.1550023437429733</v>
      </c>
      <c r="Z49" s="63">
        <v>1.9152292733670917</v>
      </c>
      <c r="AA49" s="62">
        <v>3.2914641499519353</v>
      </c>
      <c r="AB49" s="63">
        <v>4.3593612313270569</v>
      </c>
      <c r="AC49" s="63">
        <v>3.8904336094856271</v>
      </c>
      <c r="AD49" s="62" t="s">
        <v>1130</v>
      </c>
      <c r="AE49" s="63" t="s">
        <v>1130</v>
      </c>
      <c r="AF49" s="63" t="s">
        <v>1130</v>
      </c>
      <c r="AG49" s="62" t="s">
        <v>1130</v>
      </c>
      <c r="AH49" s="63" t="s">
        <v>1130</v>
      </c>
      <c r="AI49" s="63" t="s">
        <v>1130</v>
      </c>
      <c r="AJ49" s="62" t="s">
        <v>1130</v>
      </c>
      <c r="AK49" s="63" t="s">
        <v>1130</v>
      </c>
      <c r="AL49" s="63" t="s">
        <v>1130</v>
      </c>
      <c r="AM49" s="62" t="s">
        <v>1130</v>
      </c>
      <c r="AN49" s="63" t="s">
        <v>1130</v>
      </c>
      <c r="AO49" s="63" t="s">
        <v>1130</v>
      </c>
      <c r="AP49" s="62">
        <v>3.9003686523437513</v>
      </c>
      <c r="AQ49" s="63">
        <v>5.3244536132812508</v>
      </c>
      <c r="AR49" s="63">
        <v>4.9130014648437514</v>
      </c>
    </row>
    <row r="50" spans="1:44" ht="12.75" x14ac:dyDescent="0.15">
      <c r="A50" s="75" t="str">
        <f>INDEX('Scheme master'!D:D,MATCH(LEFT(C50,FIND("-",C50)-1),'Scheme master'!O:O,0),0)</f>
        <v>LDUSTF</v>
      </c>
      <c r="B50" s="75" t="str">
        <f t="shared" si="0"/>
        <v>LDUSTFDirect Plan - Growth Option</v>
      </c>
      <c r="C50" s="98" t="s">
        <v>1230</v>
      </c>
      <c r="D50" s="58" t="s">
        <v>997</v>
      </c>
      <c r="E50" s="59" t="s">
        <v>1134</v>
      </c>
      <c r="F50" s="59" t="s">
        <v>1132</v>
      </c>
      <c r="G50" s="60" t="s">
        <v>1726</v>
      </c>
      <c r="H50" s="61">
        <v>43796</v>
      </c>
      <c r="I50" s="99" t="s">
        <v>1128</v>
      </c>
      <c r="J50" s="59" t="s">
        <v>1241</v>
      </c>
      <c r="K50" s="59" t="s">
        <v>1129</v>
      </c>
      <c r="L50" s="62">
        <v>1.9879506760182815</v>
      </c>
      <c r="M50" s="63">
        <v>1.3147152079941358</v>
      </c>
      <c r="N50" s="63">
        <v>-3.6931025534602493</v>
      </c>
      <c r="O50" s="62">
        <v>2.468905645935811</v>
      </c>
      <c r="P50" s="63">
        <v>2.3647689038451976</v>
      </c>
      <c r="Q50" s="63">
        <v>-0.83724070540874462</v>
      </c>
      <c r="R50" s="62">
        <v>2.9640422040093317</v>
      </c>
      <c r="S50" s="63">
        <v>3.1843656627018713</v>
      </c>
      <c r="T50" s="63">
        <v>2.4467576469561587</v>
      </c>
      <c r="U50" s="62">
        <v>3.4506833851799747</v>
      </c>
      <c r="V50" s="63">
        <v>4.2310538409693113</v>
      </c>
      <c r="W50" s="63">
        <v>4.1983605406816311</v>
      </c>
      <c r="X50" s="62">
        <v>1.7373496036918068</v>
      </c>
      <c r="Y50" s="63">
        <v>2.1550023437429733</v>
      </c>
      <c r="Z50" s="63">
        <v>1.9152292733670917</v>
      </c>
      <c r="AA50" s="62">
        <v>3.4924641251564039</v>
      </c>
      <c r="AB50" s="63">
        <v>4.3593612313270569</v>
      </c>
      <c r="AC50" s="63">
        <v>3.8904336094856271</v>
      </c>
      <c r="AD50" s="62" t="s">
        <v>1130</v>
      </c>
      <c r="AE50" s="63" t="s">
        <v>1130</v>
      </c>
      <c r="AF50" s="63" t="s">
        <v>1130</v>
      </c>
      <c r="AG50" s="62" t="s">
        <v>1130</v>
      </c>
      <c r="AH50" s="63" t="s">
        <v>1130</v>
      </c>
      <c r="AI50" s="63" t="s">
        <v>1130</v>
      </c>
      <c r="AJ50" s="62" t="s">
        <v>1130</v>
      </c>
      <c r="AK50" s="63" t="s">
        <v>1130</v>
      </c>
      <c r="AL50" s="63" t="s">
        <v>1130</v>
      </c>
      <c r="AM50" s="62" t="s">
        <v>1130</v>
      </c>
      <c r="AN50" s="63" t="s">
        <v>1130</v>
      </c>
      <c r="AO50" s="63" t="s">
        <v>1130</v>
      </c>
      <c r="AP50" s="62">
        <v>4.1394223632812492</v>
      </c>
      <c r="AQ50" s="63">
        <v>5.3244536132812508</v>
      </c>
      <c r="AR50" s="63">
        <v>4.9130014648437514</v>
      </c>
    </row>
    <row r="51" spans="1:44" ht="12.75" x14ac:dyDescent="0.15">
      <c r="C51" s="201" t="s">
        <v>1728</v>
      </c>
      <c r="D51" s="202"/>
      <c r="E51" s="202"/>
      <c r="F51" s="202"/>
      <c r="G51" s="202"/>
      <c r="H51" s="202"/>
      <c r="I51" s="202"/>
      <c r="J51" s="202"/>
      <c r="K51" s="202"/>
      <c r="L51" s="202"/>
      <c r="M51" s="202"/>
      <c r="N51" s="202"/>
      <c r="O51" s="202"/>
      <c r="P51" s="202"/>
      <c r="Q51" s="202"/>
      <c r="R51" s="202"/>
      <c r="S51" s="202"/>
      <c r="T51" s="202"/>
      <c r="U51" s="202"/>
      <c r="V51" s="202"/>
      <c r="W51" s="202"/>
      <c r="X51" s="202"/>
      <c r="Y51" s="202"/>
      <c r="Z51" s="202"/>
      <c r="AA51" s="202"/>
      <c r="AB51" s="202"/>
      <c r="AC51" s="202"/>
      <c r="AD51" s="202"/>
      <c r="AE51" s="202"/>
      <c r="AF51" s="202"/>
      <c r="AG51" s="202"/>
      <c r="AH51" s="202"/>
      <c r="AI51" s="202"/>
      <c r="AJ51" s="202"/>
      <c r="AK51" s="202"/>
      <c r="AL51" s="202"/>
      <c r="AM51" s="202"/>
      <c r="AN51" s="202"/>
      <c r="AO51" s="202"/>
      <c r="AP51" s="202"/>
      <c r="AQ51" s="202"/>
      <c r="AR51" s="202"/>
    </row>
  </sheetData>
  <autoFilter ref="A4:AR51" xr:uid="{4F5509A3-3B28-4CF8-8D25-F6FA6C147FB3}"/>
  <pageMargins left="0.7" right="0.7" top="0.75" bottom="0.75" header="0.3" footer="0.3"/>
  <pageSetup orientation="portrait" r:id="rId1"/>
  <headerFooter>
    <oddHeader>&amp;L&amp;"Arial"&amp;9&amp;K0078D7INTERNAL&amp;1#</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R8"/>
  <sheetViews>
    <sheetView workbookViewId="0">
      <selection activeCell="A6" sqref="A6"/>
    </sheetView>
  </sheetViews>
  <sheetFormatPr defaultColWidth="8.7109375" defaultRowHeight="12.75" x14ac:dyDescent="0.25"/>
  <cols>
    <col min="1" max="1" width="8.7109375" style="68"/>
    <col min="2" max="2" width="8.7109375" style="68" customWidth="1"/>
    <col min="3" max="3" width="12.140625" style="68" bestFit="1" customWidth="1"/>
    <col min="4" max="4" width="34.85546875" style="68" bestFit="1" customWidth="1"/>
    <col min="5" max="7" width="15.7109375" style="68" customWidth="1"/>
    <col min="8" max="9" width="8.7109375" style="68" customWidth="1"/>
    <col min="10" max="11" width="8.7109375" style="68"/>
    <col min="12" max="12" width="34.85546875" style="68" bestFit="1" customWidth="1"/>
    <col min="13" max="13" width="8.7109375" style="68"/>
    <col min="14" max="15" width="8.7109375" style="68" customWidth="1"/>
    <col min="16" max="17" width="15.7109375" style="68" customWidth="1"/>
    <col min="18" max="16384" width="8.7109375" style="68"/>
  </cols>
  <sheetData>
    <row r="1" spans="2:18" x14ac:dyDescent="0.25">
      <c r="N1" s="73">
        <v>43556</v>
      </c>
    </row>
    <row r="2" spans="2:18" x14ac:dyDescent="0.25">
      <c r="B2" s="81" t="s">
        <v>1083</v>
      </c>
      <c r="K2" s="81" t="s">
        <v>1084</v>
      </c>
    </row>
    <row r="4" spans="2:18" x14ac:dyDescent="0.25">
      <c r="B4" s="81" t="s">
        <v>1085</v>
      </c>
      <c r="C4" s="81" t="s">
        <v>1086</v>
      </c>
      <c r="D4" s="81" t="s">
        <v>1087</v>
      </c>
      <c r="E4" s="81" t="s">
        <v>1088</v>
      </c>
      <c r="F4" s="81" t="s">
        <v>1089</v>
      </c>
      <c r="G4" s="81" t="s">
        <v>1090</v>
      </c>
      <c r="H4" s="81" t="s">
        <v>1091</v>
      </c>
      <c r="I4" s="81" t="s">
        <v>1092</v>
      </c>
      <c r="K4" s="81" t="s">
        <v>1085</v>
      </c>
      <c r="L4" s="81" t="s">
        <v>1093</v>
      </c>
      <c r="M4" s="81" t="s">
        <v>9</v>
      </c>
      <c r="N4" s="81" t="s">
        <v>1094</v>
      </c>
      <c r="O4" s="81" t="s">
        <v>978</v>
      </c>
      <c r="P4" s="81" t="s">
        <v>1095</v>
      </c>
      <c r="Q4" s="81" t="s">
        <v>1096</v>
      </c>
      <c r="R4" s="81" t="s">
        <v>1092</v>
      </c>
    </row>
    <row r="5" spans="2:18" x14ac:dyDescent="0.25">
      <c r="E5" s="79"/>
      <c r="F5" s="79"/>
      <c r="G5" s="79"/>
      <c r="H5" s="79"/>
      <c r="I5" s="79"/>
      <c r="N5" s="73"/>
      <c r="P5" s="79"/>
      <c r="Q5" s="79"/>
      <c r="R5" s="79"/>
    </row>
    <row r="6" spans="2:18" x14ac:dyDescent="0.25">
      <c r="E6" s="79"/>
      <c r="F6" s="79"/>
      <c r="G6" s="79"/>
      <c r="H6" s="79"/>
      <c r="I6" s="79"/>
      <c r="N6" s="73"/>
      <c r="P6" s="79"/>
      <c r="Q6" s="79"/>
      <c r="R6" s="79"/>
    </row>
    <row r="7" spans="2:18" x14ac:dyDescent="0.25">
      <c r="E7" s="79"/>
      <c r="F7" s="79"/>
      <c r="G7" s="79"/>
      <c r="H7" s="79"/>
      <c r="I7" s="79"/>
      <c r="N7" s="73"/>
      <c r="P7" s="79"/>
      <c r="Q7" s="79"/>
      <c r="R7" s="79"/>
    </row>
    <row r="8" spans="2:18" x14ac:dyDescent="0.25">
      <c r="N8" s="73"/>
      <c r="P8" s="79"/>
      <c r="Q8" s="79"/>
      <c r="R8" s="79"/>
    </row>
  </sheetData>
  <pageMargins left="0.7" right="0.7" top="0.75" bottom="0.75" header="0.3" footer="0.3"/>
  <pageSetup orientation="portrait" r:id="rId1"/>
  <headerFooter>
    <oddHeader>&amp;L&amp;"Arial"&amp;9&amp;K0078D7INTERNAL&amp;1#</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X91"/>
  <sheetViews>
    <sheetView workbookViewId="0"/>
  </sheetViews>
  <sheetFormatPr defaultColWidth="9.140625" defaultRowHeight="12.75" x14ac:dyDescent="0.25"/>
  <cols>
    <col min="1" max="1" width="10.140625" style="103" bestFit="1" customWidth="1"/>
    <col min="2" max="2" width="9.140625" style="75"/>
    <col min="3" max="3" width="9.85546875" style="68" bestFit="1" customWidth="1"/>
    <col min="4" max="4" width="36" style="68" bestFit="1" customWidth="1"/>
    <col min="5" max="5" width="20.140625" style="85" bestFit="1" customWidth="1"/>
    <col min="6" max="6" width="14.42578125" style="85" bestFit="1" customWidth="1"/>
    <col min="7" max="7" width="9.140625" style="103"/>
    <col min="8" max="8" width="9.85546875" style="68" bestFit="1" customWidth="1"/>
    <col min="9" max="9" width="28.140625" style="68" bestFit="1" customWidth="1"/>
    <col min="10" max="10" width="20.140625" style="85" bestFit="1" customWidth="1"/>
    <col min="11" max="11" width="14.42578125" style="85" bestFit="1" customWidth="1"/>
    <col min="12" max="12" width="10.85546875" style="103" bestFit="1" customWidth="1"/>
    <col min="13" max="13" width="9.140625" style="68"/>
    <col min="14" max="14" width="9.140625" style="85"/>
    <col min="15" max="15" width="10.85546875" style="103" bestFit="1" customWidth="1"/>
    <col min="16" max="16" width="9.140625" style="68"/>
    <col min="17" max="17" width="9.140625" style="85"/>
    <col min="18" max="18" width="10.85546875" style="103" bestFit="1" customWidth="1"/>
    <col min="19" max="20" width="9.140625" style="68"/>
    <col min="21" max="21" width="16.7109375" style="68" bestFit="1" customWidth="1"/>
    <col min="22" max="22" width="11" style="68" bestFit="1" customWidth="1"/>
    <col min="23" max="23" width="9.140625" style="68"/>
    <col min="24" max="24" width="9.140625" style="85"/>
    <col min="25" max="16384" width="9.140625" style="68"/>
  </cols>
  <sheetData>
    <row r="1" spans="1:24" x14ac:dyDescent="0.25">
      <c r="A1" s="102" t="s">
        <v>1098</v>
      </c>
      <c r="B1" s="66"/>
      <c r="E1" s="68"/>
      <c r="F1" s="84"/>
      <c r="G1" s="102" t="s">
        <v>1541</v>
      </c>
      <c r="J1" s="68"/>
      <c r="K1" s="68"/>
      <c r="L1" s="102" t="s">
        <v>1753</v>
      </c>
      <c r="N1" s="68"/>
      <c r="O1" s="102" t="s">
        <v>1678</v>
      </c>
      <c r="Q1" s="68"/>
      <c r="R1" s="102" t="s">
        <v>1535</v>
      </c>
      <c r="U1" s="68" t="s">
        <v>1540</v>
      </c>
      <c r="X1" s="68"/>
    </row>
    <row r="2" spans="1:24" x14ac:dyDescent="0.25">
      <c r="E2" s="68"/>
      <c r="F2" s="68"/>
      <c r="J2" s="68"/>
      <c r="K2" s="68"/>
      <c r="N2" s="68"/>
      <c r="P2" s="81" t="s">
        <v>1678</v>
      </c>
      <c r="Q2" s="68"/>
      <c r="U2" s="68" t="s">
        <v>1193</v>
      </c>
      <c r="X2" s="68"/>
    </row>
    <row r="3" spans="1:24" x14ac:dyDescent="0.25">
      <c r="B3" s="66" t="s">
        <v>1183</v>
      </c>
      <c r="C3" s="81" t="s">
        <v>1531</v>
      </c>
      <c r="D3" s="81" t="s">
        <v>1532</v>
      </c>
      <c r="E3" s="81" t="s">
        <v>1542</v>
      </c>
      <c r="F3" s="81" t="s">
        <v>1543</v>
      </c>
      <c r="J3" s="68"/>
      <c r="K3" s="68"/>
      <c r="N3" s="68"/>
      <c r="Q3" s="68"/>
      <c r="T3" s="86"/>
      <c r="X3" s="68"/>
    </row>
    <row r="4" spans="1:24" x14ac:dyDescent="0.25">
      <c r="B4" s="75" t="str">
        <f t="shared" ref="B4:B69" si="0">IF(C4="",B3,C4)</f>
        <v>LDBOND</v>
      </c>
      <c r="C4" s="68" t="s">
        <v>50</v>
      </c>
      <c r="D4" s="68" t="s">
        <v>1226</v>
      </c>
      <c r="E4" s="85">
        <v>240987.99000000098</v>
      </c>
      <c r="F4" s="85">
        <v>1079.4699999999989</v>
      </c>
      <c r="H4" s="81" t="s">
        <v>1531</v>
      </c>
      <c r="I4" s="81" t="s">
        <v>1532</v>
      </c>
      <c r="J4" s="81" t="s">
        <v>1542</v>
      </c>
      <c r="K4" s="81" t="s">
        <v>1543</v>
      </c>
      <c r="M4" s="81" t="s">
        <v>1183</v>
      </c>
      <c r="N4" s="81" t="s">
        <v>986</v>
      </c>
      <c r="P4" s="81" t="s">
        <v>1183</v>
      </c>
      <c r="Q4" s="81" t="s">
        <v>986</v>
      </c>
      <c r="S4" s="101" t="s">
        <v>1183</v>
      </c>
      <c r="T4" s="101" t="s">
        <v>1536</v>
      </c>
      <c r="U4" s="81" t="s">
        <v>1537</v>
      </c>
      <c r="V4" s="81" t="s">
        <v>1538</v>
      </c>
      <c r="W4" s="81" t="s">
        <v>1539</v>
      </c>
      <c r="X4" s="81" t="s">
        <v>986</v>
      </c>
    </row>
    <row r="5" spans="1:24" x14ac:dyDescent="0.25">
      <c r="B5" s="75" t="str">
        <f t="shared" si="0"/>
        <v>LDBOND</v>
      </c>
      <c r="D5" s="68" t="s">
        <v>1533</v>
      </c>
      <c r="E5" s="85">
        <v>0</v>
      </c>
      <c r="F5" s="85">
        <v>0</v>
      </c>
      <c r="M5" s="68" t="s">
        <v>528</v>
      </c>
      <c r="N5" s="85">
        <v>0</v>
      </c>
      <c r="O5" s="183"/>
      <c r="P5" s="68" t="s">
        <v>528</v>
      </c>
      <c r="R5" s="183"/>
      <c r="S5" s="68" t="s">
        <v>528</v>
      </c>
      <c r="T5" s="175"/>
      <c r="U5" s="68" t="s">
        <v>1193</v>
      </c>
      <c r="X5" s="85">
        <v>0</v>
      </c>
    </row>
    <row r="6" spans="1:24" x14ac:dyDescent="0.25">
      <c r="B6" s="75" t="str">
        <f t="shared" si="0"/>
        <v>LDBOND</v>
      </c>
      <c r="D6" s="68" t="s">
        <v>1227</v>
      </c>
      <c r="E6" s="85">
        <v>0</v>
      </c>
      <c r="F6" s="85">
        <v>666.76</v>
      </c>
      <c r="M6" s="68" t="s">
        <v>523</v>
      </c>
      <c r="N6" s="85">
        <v>0</v>
      </c>
      <c r="O6" s="183"/>
      <c r="P6" s="68" t="s">
        <v>523</v>
      </c>
      <c r="R6" s="183"/>
      <c r="S6" s="68" t="s">
        <v>523</v>
      </c>
      <c r="T6" s="175"/>
      <c r="U6" s="68" t="s">
        <v>1193</v>
      </c>
      <c r="X6" s="85">
        <v>0</v>
      </c>
    </row>
    <row r="7" spans="1:24" x14ac:dyDescent="0.25">
      <c r="B7" s="75" t="str">
        <f t="shared" si="0"/>
        <v>LDDAF2</v>
      </c>
      <c r="C7" s="68" t="s">
        <v>75</v>
      </c>
      <c r="D7" s="68" t="s">
        <v>1226</v>
      </c>
      <c r="E7" s="85">
        <v>0</v>
      </c>
      <c r="F7" s="85">
        <v>0</v>
      </c>
      <c r="M7" s="68" t="s">
        <v>284</v>
      </c>
      <c r="N7" s="85">
        <v>0</v>
      </c>
      <c r="O7" s="183"/>
      <c r="P7" s="68" t="s">
        <v>284</v>
      </c>
      <c r="Q7" s="85">
        <v>8773.2017999999989</v>
      </c>
      <c r="R7" s="183"/>
      <c r="S7" s="68" t="s">
        <v>284</v>
      </c>
      <c r="T7" s="175"/>
      <c r="U7" s="68" t="s">
        <v>1193</v>
      </c>
      <c r="X7" s="85">
        <v>603.85</v>
      </c>
    </row>
    <row r="8" spans="1:24" x14ac:dyDescent="0.25">
      <c r="B8" s="75" t="str">
        <f t="shared" si="0"/>
        <v>LDDAF2</v>
      </c>
      <c r="D8" s="68" t="s">
        <v>1533</v>
      </c>
      <c r="E8" s="85">
        <v>0</v>
      </c>
      <c r="F8" s="85">
        <v>0</v>
      </c>
      <c r="M8" s="68" t="s">
        <v>491</v>
      </c>
      <c r="N8" s="85">
        <v>0</v>
      </c>
      <c r="O8" s="183"/>
      <c r="P8" s="68" t="s">
        <v>491</v>
      </c>
      <c r="Q8" s="85">
        <v>7166.4012000000002</v>
      </c>
      <c r="R8" s="183"/>
      <c r="S8" s="68" t="s">
        <v>491</v>
      </c>
      <c r="T8" s="175"/>
      <c r="U8" s="68" t="s">
        <v>1193</v>
      </c>
      <c r="X8" s="85">
        <v>541.57000000000005</v>
      </c>
    </row>
    <row r="9" spans="1:24" x14ac:dyDescent="0.25">
      <c r="B9" s="75" t="str">
        <f t="shared" si="0"/>
        <v>LDDAF2</v>
      </c>
      <c r="D9" s="68" t="s">
        <v>1227</v>
      </c>
      <c r="E9" s="85">
        <v>0</v>
      </c>
      <c r="F9" s="85">
        <v>0</v>
      </c>
      <c r="M9" s="68" t="s">
        <v>92</v>
      </c>
      <c r="N9" s="85">
        <v>42480</v>
      </c>
      <c r="O9" s="183"/>
      <c r="P9" s="68" t="s">
        <v>92</v>
      </c>
      <c r="Q9" s="85">
        <v>100086.97590000002</v>
      </c>
      <c r="R9" s="183"/>
      <c r="S9" s="68" t="s">
        <v>92</v>
      </c>
      <c r="T9" s="175"/>
      <c r="U9" s="68" t="s">
        <v>1193</v>
      </c>
      <c r="X9" s="85">
        <v>0</v>
      </c>
    </row>
    <row r="10" spans="1:24" x14ac:dyDescent="0.25">
      <c r="B10" s="75" t="str">
        <f t="shared" si="0"/>
        <v>LDDAF3</v>
      </c>
      <c r="C10" s="68" t="s">
        <v>83</v>
      </c>
      <c r="D10" s="68" t="s">
        <v>1226</v>
      </c>
      <c r="E10" s="85">
        <v>0</v>
      </c>
      <c r="F10" s="85">
        <v>0</v>
      </c>
      <c r="M10" s="68" t="s">
        <v>334</v>
      </c>
      <c r="N10" s="85">
        <v>0</v>
      </c>
      <c r="O10" s="183"/>
      <c r="P10" s="68" t="s">
        <v>334</v>
      </c>
      <c r="Q10" s="85">
        <v>4088.6337000000003</v>
      </c>
      <c r="R10" s="183"/>
      <c r="S10" s="68" t="s">
        <v>334</v>
      </c>
      <c r="T10" s="175"/>
      <c r="U10" s="68" t="s">
        <v>1193</v>
      </c>
      <c r="X10" s="85">
        <v>339.83</v>
      </c>
    </row>
    <row r="11" spans="1:24" x14ac:dyDescent="0.25">
      <c r="B11" s="75" t="str">
        <f t="shared" si="0"/>
        <v>LDDAF3</v>
      </c>
      <c r="D11" s="68" t="s">
        <v>1533</v>
      </c>
      <c r="E11" s="85">
        <v>0</v>
      </c>
      <c r="F11" s="85">
        <v>0</v>
      </c>
      <c r="M11" s="68" t="s">
        <v>428</v>
      </c>
      <c r="N11" s="85">
        <v>0</v>
      </c>
      <c r="O11" s="183"/>
      <c r="P11" s="68" t="s">
        <v>428</v>
      </c>
      <c r="Q11" s="85">
        <v>14754.9941</v>
      </c>
      <c r="R11" s="183"/>
      <c r="S11" s="68" t="s">
        <v>428</v>
      </c>
      <c r="T11" s="175"/>
      <c r="U11" s="68" t="s">
        <v>1193</v>
      </c>
      <c r="X11" s="85">
        <v>5382.83</v>
      </c>
    </row>
    <row r="12" spans="1:24" x14ac:dyDescent="0.25">
      <c r="B12" s="75" t="str">
        <f t="shared" si="0"/>
        <v>LDDAF3</v>
      </c>
      <c r="D12" s="68" t="s">
        <v>1227</v>
      </c>
      <c r="E12" s="85">
        <v>0</v>
      </c>
      <c r="F12" s="85">
        <v>0</v>
      </c>
      <c r="M12" s="68" t="s">
        <v>303</v>
      </c>
      <c r="N12" s="85">
        <v>0</v>
      </c>
      <c r="O12" s="183"/>
      <c r="P12" s="68" t="s">
        <v>303</v>
      </c>
      <c r="Q12" s="85">
        <v>788.95650000000001</v>
      </c>
      <c r="R12" s="183"/>
      <c r="S12" s="68" t="s">
        <v>303</v>
      </c>
      <c r="T12" s="175"/>
      <c r="U12" s="68" t="s">
        <v>1193</v>
      </c>
      <c r="X12" s="85">
        <v>21.66</v>
      </c>
    </row>
    <row r="13" spans="1:24" x14ac:dyDescent="0.25">
      <c r="B13" s="75" t="str">
        <f t="shared" si="0"/>
        <v>LDGETF</v>
      </c>
      <c r="C13" s="68" t="s">
        <v>92</v>
      </c>
      <c r="D13" s="68" t="s">
        <v>1226</v>
      </c>
      <c r="E13" s="85">
        <v>0</v>
      </c>
      <c r="F13" s="85">
        <v>0</v>
      </c>
      <c r="M13" s="68" t="s">
        <v>552</v>
      </c>
      <c r="N13" s="85">
        <v>0</v>
      </c>
      <c r="O13" s="183"/>
      <c r="P13" s="68" t="s">
        <v>552</v>
      </c>
      <c r="Q13" s="85">
        <v>0</v>
      </c>
      <c r="R13" s="183"/>
      <c r="S13" s="68" t="s">
        <v>552</v>
      </c>
      <c r="T13" s="175"/>
      <c r="U13" s="68" t="s">
        <v>1193</v>
      </c>
      <c r="X13" s="85">
        <v>0</v>
      </c>
    </row>
    <row r="14" spans="1:24" x14ac:dyDescent="0.25">
      <c r="B14" s="75" t="str">
        <f t="shared" si="0"/>
        <v>LDGETF</v>
      </c>
      <c r="D14" s="68" t="s">
        <v>1533</v>
      </c>
      <c r="E14" s="85">
        <v>0</v>
      </c>
      <c r="F14" s="85">
        <v>0</v>
      </c>
      <c r="M14" s="68" t="s">
        <v>75</v>
      </c>
      <c r="N14" s="85">
        <v>0</v>
      </c>
      <c r="O14" s="183"/>
      <c r="P14" s="68" t="s">
        <v>75</v>
      </c>
      <c r="Q14" s="85">
        <v>0</v>
      </c>
      <c r="R14" s="183"/>
      <c r="S14" s="68" t="s">
        <v>75</v>
      </c>
      <c r="T14" s="175"/>
      <c r="U14" s="68" t="s">
        <v>1193</v>
      </c>
      <c r="X14" s="85">
        <v>0</v>
      </c>
    </row>
    <row r="15" spans="1:24" x14ac:dyDescent="0.25">
      <c r="B15" s="75" t="str">
        <f t="shared" si="0"/>
        <v>LDGETF</v>
      </c>
      <c r="D15" s="68" t="s">
        <v>1227</v>
      </c>
      <c r="E15" s="85">
        <v>0</v>
      </c>
      <c r="F15" s="85">
        <v>0</v>
      </c>
      <c r="M15" s="68" t="s">
        <v>83</v>
      </c>
      <c r="N15" s="85">
        <v>0</v>
      </c>
      <c r="O15" s="183"/>
      <c r="P15" s="68" t="s">
        <v>83</v>
      </c>
      <c r="Q15" s="85">
        <v>0</v>
      </c>
      <c r="R15" s="183"/>
      <c r="S15" s="68" t="s">
        <v>83</v>
      </c>
      <c r="T15" s="175"/>
      <c r="U15" s="68" t="s">
        <v>1193</v>
      </c>
      <c r="X15" s="85">
        <v>0</v>
      </c>
    </row>
    <row r="16" spans="1:24" x14ac:dyDescent="0.25">
      <c r="B16" s="75" t="str">
        <f t="shared" si="0"/>
        <v>LDGSEC</v>
      </c>
      <c r="C16" s="68" t="s">
        <v>101</v>
      </c>
      <c r="D16" s="68" t="s">
        <v>1226</v>
      </c>
      <c r="E16" s="85">
        <v>20945452.749999929</v>
      </c>
      <c r="F16" s="85">
        <v>26583.65999999988</v>
      </c>
      <c r="M16" s="68" t="s">
        <v>474</v>
      </c>
      <c r="N16" s="85">
        <v>21240</v>
      </c>
      <c r="O16" s="183"/>
      <c r="P16" s="68" t="s">
        <v>474</v>
      </c>
      <c r="Q16" s="85">
        <v>407.18549999999999</v>
      </c>
      <c r="R16" s="183"/>
      <c r="S16" s="68" t="s">
        <v>474</v>
      </c>
      <c r="T16" s="175"/>
      <c r="U16" s="68" t="s">
        <v>1193</v>
      </c>
      <c r="X16" s="85">
        <v>0</v>
      </c>
    </row>
    <row r="17" spans="2:24" x14ac:dyDescent="0.25">
      <c r="B17" s="75" t="str">
        <f t="shared" si="0"/>
        <v>LDGSEC</v>
      </c>
      <c r="D17" s="68" t="s">
        <v>1533</v>
      </c>
      <c r="E17" s="85">
        <v>0</v>
      </c>
      <c r="F17" s="85">
        <v>0</v>
      </c>
      <c r="M17" s="68" t="s">
        <v>482</v>
      </c>
      <c r="N17" s="85">
        <v>21240</v>
      </c>
      <c r="O17" s="183"/>
      <c r="P17" s="68" t="s">
        <v>482</v>
      </c>
      <c r="Q17" s="85">
        <v>78.843100000000007</v>
      </c>
      <c r="R17" s="183"/>
      <c r="S17" s="68" t="s">
        <v>482</v>
      </c>
      <c r="T17" s="175"/>
      <c r="U17" s="68" t="s">
        <v>1193</v>
      </c>
      <c r="X17" s="85">
        <v>0</v>
      </c>
    </row>
    <row r="18" spans="2:24" x14ac:dyDescent="0.25">
      <c r="B18" s="75" t="str">
        <f t="shared" si="0"/>
        <v>LDGSEC</v>
      </c>
      <c r="D18" s="68" t="s">
        <v>1227</v>
      </c>
      <c r="E18" s="85">
        <v>0</v>
      </c>
      <c r="F18" s="85">
        <v>688.5</v>
      </c>
      <c r="M18" s="68" t="s">
        <v>447</v>
      </c>
      <c r="N18" s="85">
        <v>21240</v>
      </c>
      <c r="O18" s="183"/>
      <c r="P18" s="68" t="s">
        <v>447</v>
      </c>
      <c r="Q18" s="85">
        <v>67.562399999999997</v>
      </c>
      <c r="R18" s="183"/>
      <c r="S18" s="68" t="s">
        <v>447</v>
      </c>
      <c r="T18" s="175"/>
      <c r="U18" s="68" t="s">
        <v>1193</v>
      </c>
      <c r="X18" s="85">
        <v>0</v>
      </c>
    </row>
    <row r="19" spans="2:24" x14ac:dyDescent="0.25">
      <c r="B19" s="75" t="str">
        <f t="shared" si="0"/>
        <v>LDINPF</v>
      </c>
      <c r="C19" s="68" t="s">
        <v>133</v>
      </c>
      <c r="D19" s="68" t="s">
        <v>1226</v>
      </c>
      <c r="E19" s="85">
        <v>153801678.97999662</v>
      </c>
      <c r="F19" s="85">
        <v>1107697.8700000071</v>
      </c>
      <c r="M19" s="68" t="s">
        <v>455</v>
      </c>
      <c r="N19" s="85">
        <v>0</v>
      </c>
      <c r="O19" s="183"/>
      <c r="P19" s="68" t="s">
        <v>455</v>
      </c>
      <c r="Q19" s="85">
        <v>3696.5945000000002</v>
      </c>
      <c r="R19" s="183"/>
      <c r="S19" s="68" t="s">
        <v>455</v>
      </c>
      <c r="T19" s="175"/>
      <c r="U19" s="68" t="s">
        <v>1193</v>
      </c>
      <c r="X19" s="85">
        <v>749.79</v>
      </c>
    </row>
    <row r="20" spans="2:24" x14ac:dyDescent="0.25">
      <c r="B20" s="75" t="str">
        <f t="shared" si="0"/>
        <v>LDINPF</v>
      </c>
      <c r="D20" s="68" t="s">
        <v>1533</v>
      </c>
      <c r="E20" s="85">
        <v>5999.7</v>
      </c>
      <c r="F20" s="85">
        <v>282.66000000000003</v>
      </c>
      <c r="M20" s="68" t="s">
        <v>352</v>
      </c>
      <c r="N20" s="85">
        <v>0</v>
      </c>
      <c r="O20" s="183"/>
      <c r="P20" s="68" t="s">
        <v>352</v>
      </c>
      <c r="Q20" s="85">
        <v>6579.0535999999993</v>
      </c>
      <c r="R20" s="183"/>
      <c r="S20" s="68" t="s">
        <v>352</v>
      </c>
      <c r="T20" s="175"/>
      <c r="U20" s="68" t="s">
        <v>1193</v>
      </c>
      <c r="X20" s="85">
        <v>1275.3900000000001</v>
      </c>
    </row>
    <row r="21" spans="2:24" x14ac:dyDescent="0.25">
      <c r="B21" s="75" t="str">
        <f t="shared" si="0"/>
        <v>LDINPF</v>
      </c>
      <c r="D21" s="68" t="s">
        <v>1227</v>
      </c>
      <c r="E21" s="85">
        <v>1007949.5999999995</v>
      </c>
      <c r="F21" s="85">
        <v>9032.4299999999985</v>
      </c>
      <c r="M21" s="68" t="s">
        <v>179</v>
      </c>
      <c r="N21" s="85">
        <v>0</v>
      </c>
      <c r="O21" s="183"/>
      <c r="P21" s="68" t="s">
        <v>179</v>
      </c>
      <c r="Q21" s="85">
        <v>2598.7465000000002</v>
      </c>
      <c r="R21" s="183"/>
      <c r="S21" s="68" t="s">
        <v>179</v>
      </c>
      <c r="T21" s="175"/>
      <c r="U21" s="68" t="s">
        <v>1193</v>
      </c>
      <c r="X21" s="85">
        <v>20.309999999999999</v>
      </c>
    </row>
    <row r="22" spans="2:24" x14ac:dyDescent="0.25">
      <c r="B22" s="75" t="str">
        <f t="shared" si="0"/>
        <v>LDMIPF</v>
      </c>
      <c r="C22" s="68" t="s">
        <v>179</v>
      </c>
      <c r="D22" s="68" t="s">
        <v>1226</v>
      </c>
      <c r="E22" s="85">
        <v>7017149.1700000484</v>
      </c>
      <c r="F22" s="85">
        <v>36879.214351000126</v>
      </c>
      <c r="M22" s="68" t="s">
        <v>50</v>
      </c>
      <c r="N22" s="85">
        <v>0</v>
      </c>
      <c r="O22" s="183"/>
      <c r="P22" s="68" t="s">
        <v>50</v>
      </c>
      <c r="Q22" s="85">
        <v>133932.50940000004</v>
      </c>
      <c r="R22" s="183"/>
      <c r="S22" s="68" t="s">
        <v>50</v>
      </c>
      <c r="T22" s="175"/>
      <c r="U22" s="68" t="s">
        <v>1193</v>
      </c>
      <c r="X22" s="85">
        <v>0</v>
      </c>
    </row>
    <row r="23" spans="2:24" x14ac:dyDescent="0.25">
      <c r="B23" s="75" t="str">
        <f t="shared" si="0"/>
        <v>LDMIPF</v>
      </c>
      <c r="D23" s="68" t="s">
        <v>1533</v>
      </c>
      <c r="E23" s="85">
        <v>0</v>
      </c>
      <c r="F23" s="85">
        <v>0</v>
      </c>
      <c r="M23" s="68" t="s">
        <v>101</v>
      </c>
      <c r="N23" s="85">
        <v>0</v>
      </c>
      <c r="O23" s="183"/>
      <c r="P23" s="68" t="s">
        <v>101</v>
      </c>
      <c r="Q23" s="85">
        <v>72831.2693</v>
      </c>
      <c r="R23" s="183"/>
      <c r="S23" s="68" t="s">
        <v>101</v>
      </c>
      <c r="T23" s="175"/>
      <c r="U23" s="68" t="s">
        <v>1193</v>
      </c>
      <c r="X23" s="85">
        <v>6.77</v>
      </c>
    </row>
    <row r="24" spans="2:24" x14ac:dyDescent="0.25">
      <c r="B24" s="75" t="str">
        <f t="shared" si="0"/>
        <v>LDMIPF</v>
      </c>
      <c r="D24" s="68" t="s">
        <v>1227</v>
      </c>
      <c r="E24" s="85">
        <v>0</v>
      </c>
      <c r="F24" s="85">
        <v>47.97</v>
      </c>
      <c r="M24" s="68" t="s">
        <v>503</v>
      </c>
      <c r="N24" s="85">
        <v>0</v>
      </c>
      <c r="O24" s="183"/>
      <c r="P24" s="68" t="s">
        <v>503</v>
      </c>
      <c r="Q24" s="85">
        <v>977184.2037999999</v>
      </c>
      <c r="R24" s="183"/>
      <c r="S24" s="68" t="s">
        <v>503</v>
      </c>
      <c r="T24" s="175"/>
      <c r="U24" s="68" t="s">
        <v>1193</v>
      </c>
      <c r="X24" s="85">
        <v>13.54</v>
      </c>
    </row>
    <row r="25" spans="2:24" x14ac:dyDescent="0.25">
      <c r="B25" s="75" t="str">
        <f t="shared" si="0"/>
        <v>LDONTF</v>
      </c>
      <c r="C25" s="68" t="s">
        <v>994</v>
      </c>
      <c r="D25" s="68" t="s">
        <v>1226</v>
      </c>
      <c r="E25" s="85">
        <v>104950070.59000002</v>
      </c>
      <c r="F25" s="85">
        <v>1843.16</v>
      </c>
      <c r="M25" s="68" t="s">
        <v>323</v>
      </c>
      <c r="N25" s="85">
        <v>0</v>
      </c>
      <c r="O25" s="183"/>
      <c r="P25" s="68" t="s">
        <v>323</v>
      </c>
      <c r="Q25" s="85">
        <v>114.83410000000001</v>
      </c>
      <c r="R25" s="183"/>
      <c r="S25" s="68" t="s">
        <v>323</v>
      </c>
      <c r="T25" s="175"/>
      <c r="U25" s="68" t="s">
        <v>1193</v>
      </c>
      <c r="X25" s="85">
        <v>0</v>
      </c>
    </row>
    <row r="26" spans="2:24" x14ac:dyDescent="0.25">
      <c r="B26" s="75" t="str">
        <f t="shared" si="0"/>
        <v>LDONTF</v>
      </c>
      <c r="D26" s="68" t="s">
        <v>1533</v>
      </c>
      <c r="E26" s="85">
        <v>0</v>
      </c>
      <c r="F26" s="85">
        <v>0</v>
      </c>
      <c r="M26" s="68" t="s">
        <v>409</v>
      </c>
      <c r="N26" s="85">
        <v>0</v>
      </c>
      <c r="O26" s="183"/>
      <c r="P26" s="68" t="s">
        <v>409</v>
      </c>
      <c r="Q26" s="85">
        <v>84.564599999999999</v>
      </c>
      <c r="R26" s="183"/>
      <c r="S26" s="68" t="s">
        <v>409</v>
      </c>
      <c r="T26" s="175"/>
      <c r="U26" s="68" t="s">
        <v>1193</v>
      </c>
      <c r="X26" s="85">
        <v>17.600000000000001</v>
      </c>
    </row>
    <row r="27" spans="2:24" x14ac:dyDescent="0.25">
      <c r="B27" s="75" t="str">
        <f t="shared" si="0"/>
        <v>LDONTF</v>
      </c>
      <c r="D27" s="68" t="s">
        <v>1227</v>
      </c>
      <c r="E27" s="85">
        <v>69176141192.839981</v>
      </c>
      <c r="F27" s="85">
        <v>333454.28000000003</v>
      </c>
      <c r="M27" s="68" t="s">
        <v>390</v>
      </c>
      <c r="N27" s="85">
        <v>0</v>
      </c>
      <c r="O27" s="183"/>
      <c r="P27" s="68" t="s">
        <v>390</v>
      </c>
      <c r="Q27" s="85">
        <v>105.5421</v>
      </c>
      <c r="R27" s="183"/>
      <c r="S27" s="68" t="s">
        <v>390</v>
      </c>
      <c r="T27" s="175"/>
      <c r="U27" s="68" t="s">
        <v>1193</v>
      </c>
      <c r="X27" s="85">
        <v>0</v>
      </c>
    </row>
    <row r="28" spans="2:24" x14ac:dyDescent="0.25">
      <c r="B28" s="75" t="str">
        <f t="shared" si="0"/>
        <v>LDSAPF</v>
      </c>
      <c r="C28" s="68" t="s">
        <v>222</v>
      </c>
      <c r="D28" s="68" t="s">
        <v>1226</v>
      </c>
      <c r="E28" s="85">
        <v>878711945.85999894</v>
      </c>
      <c r="F28" s="85">
        <v>518140.47999999986</v>
      </c>
      <c r="M28" s="68" t="s">
        <v>222</v>
      </c>
      <c r="N28" s="85">
        <v>0</v>
      </c>
      <c r="O28" s="183"/>
      <c r="P28" s="68" t="s">
        <v>222</v>
      </c>
      <c r="Q28" s="85">
        <v>46816.973099999996</v>
      </c>
      <c r="R28" s="183"/>
      <c r="S28" s="68" t="s">
        <v>222</v>
      </c>
      <c r="T28" s="175"/>
      <c r="U28" s="68" t="s">
        <v>1193</v>
      </c>
      <c r="X28" s="85">
        <v>1573.25</v>
      </c>
    </row>
    <row r="29" spans="2:24" x14ac:dyDescent="0.25">
      <c r="B29" s="75" t="str">
        <f t="shared" si="0"/>
        <v>LDSAPF</v>
      </c>
      <c r="D29" s="68" t="s">
        <v>1533</v>
      </c>
      <c r="E29" s="85">
        <v>0</v>
      </c>
      <c r="F29" s="85">
        <v>0</v>
      </c>
      <c r="M29" s="68" t="s">
        <v>133</v>
      </c>
      <c r="N29" s="85">
        <v>0</v>
      </c>
      <c r="O29" s="183"/>
      <c r="P29" s="68" t="s">
        <v>133</v>
      </c>
      <c r="Q29" s="85">
        <v>474126.77870000002</v>
      </c>
      <c r="R29" s="183"/>
      <c r="S29" s="68" t="s">
        <v>133</v>
      </c>
      <c r="T29" s="175"/>
      <c r="U29" s="68" t="s">
        <v>1193</v>
      </c>
      <c r="X29" s="85">
        <v>1199.03</v>
      </c>
    </row>
    <row r="30" spans="2:24" x14ac:dyDescent="0.25">
      <c r="B30" s="75" t="str">
        <f t="shared" si="0"/>
        <v>LDSAPF</v>
      </c>
      <c r="D30" s="68" t="s">
        <v>1227</v>
      </c>
      <c r="E30" s="85">
        <v>5443610.7900000038</v>
      </c>
      <c r="F30" s="85">
        <v>7581.5999999999995</v>
      </c>
      <c r="M30" s="68" t="s">
        <v>371</v>
      </c>
      <c r="N30" s="85">
        <v>0</v>
      </c>
      <c r="O30" s="183"/>
      <c r="P30" s="68" t="s">
        <v>371</v>
      </c>
      <c r="Q30" s="85">
        <v>831.00139999999999</v>
      </c>
      <c r="R30" s="183"/>
      <c r="S30" s="68" t="s">
        <v>371</v>
      </c>
      <c r="T30" s="175"/>
      <c r="U30" s="68" t="s">
        <v>1193</v>
      </c>
      <c r="X30" s="85">
        <v>0</v>
      </c>
    </row>
    <row r="31" spans="2:24" x14ac:dyDescent="0.25">
      <c r="B31" s="75" t="str">
        <f t="shared" si="0"/>
        <v>LDSTDF</v>
      </c>
      <c r="C31" s="68" t="s">
        <v>257</v>
      </c>
      <c r="D31" s="68" t="s">
        <v>1226</v>
      </c>
      <c r="E31" s="85">
        <v>29261575.389999866</v>
      </c>
      <c r="F31" s="85">
        <v>357327.29000000138</v>
      </c>
      <c r="M31" s="68" t="s">
        <v>551</v>
      </c>
      <c r="N31" s="85">
        <v>0</v>
      </c>
      <c r="O31" s="183"/>
      <c r="P31" s="68" t="s">
        <v>551</v>
      </c>
      <c r="Q31" s="85">
        <v>0</v>
      </c>
      <c r="R31" s="183"/>
      <c r="S31" s="68" t="s">
        <v>551</v>
      </c>
      <c r="T31" s="175"/>
      <c r="U31" s="68" t="s">
        <v>1193</v>
      </c>
      <c r="X31" s="85">
        <v>0</v>
      </c>
    </row>
    <row r="32" spans="2:24" x14ac:dyDescent="0.25">
      <c r="B32" s="75" t="str">
        <f t="shared" si="0"/>
        <v>LDSTDF</v>
      </c>
      <c r="D32" s="68" t="s">
        <v>1533</v>
      </c>
      <c r="E32" s="85">
        <v>0</v>
      </c>
      <c r="F32" s="85">
        <v>0</v>
      </c>
      <c r="M32" s="68" t="s">
        <v>268</v>
      </c>
      <c r="N32" s="85">
        <v>0</v>
      </c>
      <c r="O32" s="183"/>
      <c r="P32" s="68" t="s">
        <v>268</v>
      </c>
      <c r="Q32" s="85">
        <v>664.80060000000003</v>
      </c>
      <c r="R32" s="183"/>
      <c r="S32" s="68" t="s">
        <v>268</v>
      </c>
      <c r="T32" s="175"/>
      <c r="U32" s="68" t="s">
        <v>1193</v>
      </c>
      <c r="X32" s="85">
        <v>16.25</v>
      </c>
    </row>
    <row r="33" spans="2:24" x14ac:dyDescent="0.25">
      <c r="B33" s="75" t="str">
        <f t="shared" si="0"/>
        <v>LDSTDF</v>
      </c>
      <c r="D33" s="68" t="s">
        <v>1227</v>
      </c>
      <c r="E33" s="85">
        <v>405979.70000000007</v>
      </c>
      <c r="F33" s="85">
        <v>13863.390000000001</v>
      </c>
      <c r="M33" s="68" t="s">
        <v>257</v>
      </c>
      <c r="N33" s="85">
        <v>0</v>
      </c>
      <c r="O33" s="183"/>
      <c r="P33" s="68" t="s">
        <v>257</v>
      </c>
      <c r="Q33" s="85">
        <v>212320.6305</v>
      </c>
      <c r="R33" s="183"/>
      <c r="S33" s="68" t="s">
        <v>257</v>
      </c>
      <c r="T33" s="175"/>
      <c r="U33" s="68" t="s">
        <v>1193</v>
      </c>
      <c r="X33" s="85">
        <v>318.17</v>
      </c>
    </row>
    <row r="34" spans="2:24" x14ac:dyDescent="0.25">
      <c r="B34" s="75" t="str">
        <f t="shared" si="0"/>
        <v>LDUSTF</v>
      </c>
      <c r="C34" s="68" t="s">
        <v>995</v>
      </c>
      <c r="D34" s="68" t="s">
        <v>1226</v>
      </c>
      <c r="E34" s="85">
        <v>158690566.33999997</v>
      </c>
      <c r="F34" s="85">
        <v>147919.90999999997</v>
      </c>
      <c r="M34" s="68" t="s">
        <v>994</v>
      </c>
      <c r="N34" s="85">
        <v>0</v>
      </c>
      <c r="O34" s="183"/>
      <c r="P34" s="68" t="s">
        <v>994</v>
      </c>
      <c r="Q34" s="85">
        <v>175800.82</v>
      </c>
      <c r="R34" s="183"/>
      <c r="S34" s="68" t="s">
        <v>994</v>
      </c>
      <c r="T34" s="175"/>
      <c r="U34" s="68" t="s">
        <v>1193</v>
      </c>
      <c r="X34" s="85">
        <v>0</v>
      </c>
    </row>
    <row r="35" spans="2:24" x14ac:dyDescent="0.25">
      <c r="B35" s="75" t="str">
        <f t="shared" si="0"/>
        <v>LDUSTF</v>
      </c>
      <c r="D35" s="68" t="s">
        <v>1533</v>
      </c>
      <c r="E35" s="85">
        <v>0</v>
      </c>
      <c r="F35" s="85">
        <v>0</v>
      </c>
      <c r="M35" s="68" t="s">
        <v>995</v>
      </c>
      <c r="N35" s="85">
        <v>0</v>
      </c>
      <c r="O35" s="183"/>
      <c r="P35" s="68" t="s">
        <v>995</v>
      </c>
      <c r="Q35" s="85">
        <v>15657.750000000002</v>
      </c>
      <c r="R35" s="183"/>
      <c r="S35" s="68" t="s">
        <v>995</v>
      </c>
      <c r="T35" s="175"/>
      <c r="U35" s="68" t="s">
        <v>1193</v>
      </c>
      <c r="X35" s="85">
        <v>46.03</v>
      </c>
    </row>
    <row r="36" spans="2:24" x14ac:dyDescent="0.25">
      <c r="B36" s="75" t="str">
        <f t="shared" si="0"/>
        <v>LDUSTF</v>
      </c>
      <c r="D36" s="68" t="s">
        <v>1227</v>
      </c>
      <c r="E36" s="85">
        <v>0</v>
      </c>
      <c r="F36" s="85">
        <v>436.18000000000006</v>
      </c>
      <c r="T36" s="175"/>
    </row>
    <row r="37" spans="2:24" x14ac:dyDescent="0.25">
      <c r="B37" s="75" t="str">
        <f t="shared" si="0"/>
        <v>LEARBF</v>
      </c>
      <c r="C37" s="68" t="s">
        <v>268</v>
      </c>
      <c r="D37" s="68" t="s">
        <v>1226</v>
      </c>
      <c r="E37" s="85">
        <v>7309651.2300000098</v>
      </c>
      <c r="F37" s="85">
        <v>11404.05999999999</v>
      </c>
      <c r="S37" s="68" t="s">
        <v>503</v>
      </c>
      <c r="T37" s="175"/>
      <c r="U37" s="68" t="s">
        <v>1193</v>
      </c>
      <c r="X37" s="85">
        <v>35.4</v>
      </c>
    </row>
    <row r="38" spans="2:24" x14ac:dyDescent="0.25">
      <c r="B38" s="75" t="str">
        <f t="shared" si="0"/>
        <v>LEARBF</v>
      </c>
      <c r="D38" s="68" t="s">
        <v>1533</v>
      </c>
      <c r="E38" s="85">
        <v>0</v>
      </c>
      <c r="F38" s="85">
        <v>0</v>
      </c>
      <c r="T38" s="175"/>
    </row>
    <row r="39" spans="2:24" x14ac:dyDescent="0.25">
      <c r="B39" s="75" t="str">
        <f t="shared" si="0"/>
        <v>LEARBF</v>
      </c>
      <c r="D39" s="68" t="s">
        <v>1227</v>
      </c>
      <c r="E39" s="85">
        <v>0</v>
      </c>
      <c r="F39" s="85">
        <v>0</v>
      </c>
      <c r="S39" s="68" t="s">
        <v>528</v>
      </c>
      <c r="T39" s="175"/>
      <c r="U39" s="68" t="s">
        <v>1540</v>
      </c>
      <c r="X39" s="85">
        <v>0</v>
      </c>
    </row>
    <row r="40" spans="2:24" x14ac:dyDescent="0.25">
      <c r="B40" s="75" t="str">
        <f t="shared" si="0"/>
        <v>LEBALF</v>
      </c>
      <c r="C40" s="68" t="s">
        <v>284</v>
      </c>
      <c r="D40" s="68" t="s">
        <v>1226</v>
      </c>
      <c r="E40" s="85">
        <v>69234007.250007495</v>
      </c>
      <c r="F40" s="85">
        <v>2483356.1095210388</v>
      </c>
      <c r="S40" s="68" t="s">
        <v>523</v>
      </c>
      <c r="T40" s="175"/>
      <c r="U40" s="68" t="s">
        <v>1540</v>
      </c>
      <c r="X40" s="85">
        <v>0</v>
      </c>
    </row>
    <row r="41" spans="2:24" x14ac:dyDescent="0.25">
      <c r="B41" s="75" t="str">
        <f t="shared" si="0"/>
        <v>LEBALF</v>
      </c>
      <c r="D41" s="68" t="s">
        <v>1533</v>
      </c>
      <c r="E41" s="85">
        <v>41997.9</v>
      </c>
      <c r="F41" s="85">
        <v>9648.58</v>
      </c>
      <c r="S41" s="68" t="s">
        <v>284</v>
      </c>
      <c r="T41" s="175"/>
      <c r="U41" s="68" t="s">
        <v>1540</v>
      </c>
      <c r="X41" s="85">
        <v>1264.06</v>
      </c>
    </row>
    <row r="42" spans="2:24" x14ac:dyDescent="0.25">
      <c r="B42" s="75" t="str">
        <f t="shared" si="0"/>
        <v>LEBALF</v>
      </c>
      <c r="D42" s="68" t="s">
        <v>1227</v>
      </c>
      <c r="E42" s="85">
        <v>89995.499999999913</v>
      </c>
      <c r="F42" s="85">
        <v>4677.8296419999997</v>
      </c>
      <c r="S42" s="68" t="s">
        <v>491</v>
      </c>
      <c r="T42" s="175"/>
      <c r="U42" s="68" t="s">
        <v>1540</v>
      </c>
      <c r="X42" s="85">
        <v>0</v>
      </c>
    </row>
    <row r="43" spans="2:24" x14ac:dyDescent="0.25">
      <c r="B43" s="75" t="str">
        <f t="shared" si="0"/>
        <v>LEBFSF</v>
      </c>
      <c r="C43" s="68" t="s">
        <v>303</v>
      </c>
      <c r="D43" s="68" t="s">
        <v>1226</v>
      </c>
      <c r="E43" s="85">
        <v>6687766.4300004449</v>
      </c>
      <c r="F43" s="85">
        <v>72404.144641999563</v>
      </c>
      <c r="S43" s="68" t="s">
        <v>92</v>
      </c>
      <c r="T43" s="175"/>
      <c r="U43" s="68" t="s">
        <v>1540</v>
      </c>
      <c r="X43" s="85">
        <v>0</v>
      </c>
    </row>
    <row r="44" spans="2:24" x14ac:dyDescent="0.25">
      <c r="B44" s="75" t="str">
        <f t="shared" si="0"/>
        <v>LEBFSF</v>
      </c>
      <c r="D44" s="68" t="s">
        <v>1533</v>
      </c>
      <c r="E44" s="85">
        <v>59284.499999999964</v>
      </c>
      <c r="F44" s="85">
        <v>2164.6</v>
      </c>
      <c r="S44" s="68" t="s">
        <v>334</v>
      </c>
      <c r="T44" s="175"/>
      <c r="U44" s="68" t="s">
        <v>1540</v>
      </c>
      <c r="X44" s="85">
        <v>22.65</v>
      </c>
    </row>
    <row r="45" spans="2:24" x14ac:dyDescent="0.25">
      <c r="B45" s="75" t="str">
        <f t="shared" si="0"/>
        <v>LEBFSF</v>
      </c>
      <c r="D45" s="68" t="s">
        <v>1227</v>
      </c>
      <c r="E45" s="85">
        <v>95995.19999999991</v>
      </c>
      <c r="F45" s="85">
        <v>3305.8999989999988</v>
      </c>
      <c r="S45" s="68" t="s">
        <v>428</v>
      </c>
      <c r="T45" s="175"/>
      <c r="U45" s="68" t="s">
        <v>1540</v>
      </c>
      <c r="X45" s="85">
        <v>5035.3500000000004</v>
      </c>
    </row>
    <row r="46" spans="2:24" x14ac:dyDescent="0.25">
      <c r="B46" s="75" t="str">
        <f t="shared" si="0"/>
        <v>LECHID</v>
      </c>
      <c r="C46" s="68" t="s">
        <v>323</v>
      </c>
      <c r="D46" s="68" t="s">
        <v>1226</v>
      </c>
      <c r="E46" s="85">
        <v>4999.75</v>
      </c>
      <c r="F46" s="85">
        <v>22.86</v>
      </c>
      <c r="S46" s="68" t="s">
        <v>303</v>
      </c>
      <c r="T46" s="175"/>
      <c r="U46" s="68" t="s">
        <v>1540</v>
      </c>
      <c r="X46" s="85">
        <v>0</v>
      </c>
    </row>
    <row r="47" spans="2:24" x14ac:dyDescent="0.25">
      <c r="B47" s="75" t="str">
        <f t="shared" si="0"/>
        <v>LECHID</v>
      </c>
      <c r="D47" s="68" t="s">
        <v>1533</v>
      </c>
      <c r="E47" s="85">
        <v>0</v>
      </c>
      <c r="F47" s="85">
        <v>0</v>
      </c>
      <c r="S47" s="68" t="s">
        <v>552</v>
      </c>
      <c r="T47" s="175"/>
      <c r="U47" s="68" t="s">
        <v>1540</v>
      </c>
      <c r="X47" s="85">
        <v>0</v>
      </c>
    </row>
    <row r="48" spans="2:24" x14ac:dyDescent="0.25">
      <c r="B48" s="75" t="str">
        <f t="shared" si="0"/>
        <v>LECHID</v>
      </c>
      <c r="D48" s="68" t="s">
        <v>1227</v>
      </c>
      <c r="E48" s="85">
        <v>0</v>
      </c>
      <c r="F48" s="85">
        <v>501.53</v>
      </c>
      <c r="S48" s="68" t="s">
        <v>75</v>
      </c>
      <c r="T48" s="175"/>
      <c r="U48" s="68" t="s">
        <v>1540</v>
      </c>
      <c r="X48" s="85">
        <v>0</v>
      </c>
    </row>
    <row r="49" spans="2:24" x14ac:dyDescent="0.25">
      <c r="B49" s="75" t="str">
        <f t="shared" si="0"/>
        <v>LEEQTF</v>
      </c>
      <c r="C49" s="68" t="s">
        <v>334</v>
      </c>
      <c r="D49" s="68" t="s">
        <v>1226</v>
      </c>
      <c r="E49" s="85">
        <v>62167601.270012885</v>
      </c>
      <c r="F49" s="85">
        <v>780087.03703501401</v>
      </c>
      <c r="S49" s="68" t="s">
        <v>83</v>
      </c>
      <c r="T49" s="175"/>
      <c r="U49" s="68" t="s">
        <v>1540</v>
      </c>
      <c r="X49" s="85">
        <v>0</v>
      </c>
    </row>
    <row r="50" spans="2:24" x14ac:dyDescent="0.25">
      <c r="B50" s="75" t="str">
        <f t="shared" si="0"/>
        <v>LEEQTF</v>
      </c>
      <c r="D50" s="68" t="s">
        <v>1533</v>
      </c>
      <c r="E50" s="85">
        <v>53572.299999999967</v>
      </c>
      <c r="F50" s="85">
        <v>22962.21</v>
      </c>
      <c r="S50" s="68" t="s">
        <v>474</v>
      </c>
      <c r="T50" s="175"/>
      <c r="U50" s="68" t="s">
        <v>1540</v>
      </c>
      <c r="X50" s="85">
        <v>0</v>
      </c>
    </row>
    <row r="51" spans="2:24" x14ac:dyDescent="0.25">
      <c r="B51" s="75" t="str">
        <f t="shared" si="0"/>
        <v>LEEQTF</v>
      </c>
      <c r="D51" s="68" t="s">
        <v>1227</v>
      </c>
      <c r="E51" s="85">
        <v>226188.72000000047</v>
      </c>
      <c r="F51" s="85">
        <v>7559.0369190000101</v>
      </c>
      <c r="S51" s="68" t="s">
        <v>482</v>
      </c>
      <c r="T51" s="175"/>
      <c r="U51" s="68" t="s">
        <v>1540</v>
      </c>
      <c r="X51" s="85">
        <v>0</v>
      </c>
    </row>
    <row r="52" spans="2:24" x14ac:dyDescent="0.25">
      <c r="B52" s="75" t="str">
        <f t="shared" si="0"/>
        <v>LEGROW</v>
      </c>
      <c r="C52" s="68" t="s">
        <v>352</v>
      </c>
      <c r="D52" s="68" t="s">
        <v>1226</v>
      </c>
      <c r="E52" s="85">
        <v>108990095.42003566</v>
      </c>
      <c r="F52" s="85">
        <v>2254426.2469499232</v>
      </c>
      <c r="S52" s="68" t="s">
        <v>447</v>
      </c>
      <c r="T52" s="175"/>
      <c r="U52" s="68" t="s">
        <v>1540</v>
      </c>
      <c r="X52" s="85">
        <v>0</v>
      </c>
    </row>
    <row r="53" spans="2:24" x14ac:dyDescent="0.25">
      <c r="B53" s="75" t="str">
        <f t="shared" si="0"/>
        <v>LEGROW</v>
      </c>
      <c r="D53" s="68" t="s">
        <v>1533</v>
      </c>
      <c r="E53" s="85">
        <v>561921.74000000197</v>
      </c>
      <c r="F53" s="85">
        <v>31472.099999999962</v>
      </c>
      <c r="S53" s="68" t="s">
        <v>455</v>
      </c>
      <c r="T53" s="175"/>
      <c r="U53" s="68" t="s">
        <v>1540</v>
      </c>
      <c r="X53" s="85">
        <v>0</v>
      </c>
    </row>
    <row r="54" spans="2:24" x14ac:dyDescent="0.25">
      <c r="B54" s="75" t="str">
        <f t="shared" si="0"/>
        <v>LEGROW</v>
      </c>
      <c r="D54" s="68" t="s">
        <v>1227</v>
      </c>
      <c r="E54" s="85">
        <v>662667.19999999949</v>
      </c>
      <c r="F54" s="85">
        <v>27145.754300999979</v>
      </c>
      <c r="S54" s="68" t="s">
        <v>352</v>
      </c>
      <c r="T54" s="175"/>
      <c r="U54" s="68" t="s">
        <v>1540</v>
      </c>
      <c r="X54" s="85">
        <v>2595.0100000000002</v>
      </c>
    </row>
    <row r="55" spans="2:24" x14ac:dyDescent="0.25">
      <c r="B55" s="75" t="str">
        <f t="shared" si="0"/>
        <v>LEINFA</v>
      </c>
      <c r="C55" s="68" t="s">
        <v>371</v>
      </c>
      <c r="D55" s="68" t="s">
        <v>1226</v>
      </c>
      <c r="E55" s="85">
        <v>5223738.96000004</v>
      </c>
      <c r="F55" s="85">
        <v>57337.586667999974</v>
      </c>
      <c r="S55" s="68" t="s">
        <v>179</v>
      </c>
      <c r="T55" s="175"/>
      <c r="U55" s="68" t="s">
        <v>1540</v>
      </c>
      <c r="X55" s="85">
        <v>0</v>
      </c>
    </row>
    <row r="56" spans="2:24" x14ac:dyDescent="0.25">
      <c r="B56" s="75" t="str">
        <f t="shared" si="0"/>
        <v>LEINFA</v>
      </c>
      <c r="D56" s="68" t="s">
        <v>1533</v>
      </c>
      <c r="E56" s="85">
        <v>0</v>
      </c>
      <c r="F56" s="85">
        <v>3042.31</v>
      </c>
      <c r="S56" s="68" t="s">
        <v>50</v>
      </c>
      <c r="T56" s="175"/>
      <c r="U56" s="68" t="s">
        <v>1540</v>
      </c>
      <c r="X56" s="85">
        <v>0</v>
      </c>
    </row>
    <row r="57" spans="2:24" x14ac:dyDescent="0.25">
      <c r="B57" s="75" t="str">
        <f t="shared" si="0"/>
        <v>LEINFA</v>
      </c>
      <c r="D57" s="68" t="s">
        <v>1227</v>
      </c>
      <c r="E57" s="85">
        <v>6999.65</v>
      </c>
      <c r="F57" s="85">
        <v>567.37</v>
      </c>
      <c r="S57" s="68" t="s">
        <v>101</v>
      </c>
      <c r="T57" s="175"/>
      <c r="U57" s="68" t="s">
        <v>1540</v>
      </c>
      <c r="X57" s="85">
        <v>0</v>
      </c>
    </row>
    <row r="58" spans="2:24" x14ac:dyDescent="0.25">
      <c r="B58" s="75" t="str">
        <f t="shared" si="0"/>
        <v>LEINNF</v>
      </c>
      <c r="C58" s="68" t="s">
        <v>390</v>
      </c>
      <c r="D58" s="68" t="s">
        <v>1226</v>
      </c>
      <c r="E58" s="85">
        <v>11250283.889999976</v>
      </c>
      <c r="F58" s="85">
        <v>77573.3</v>
      </c>
      <c r="S58" s="68" t="s">
        <v>503</v>
      </c>
      <c r="T58" s="175"/>
      <c r="U58" s="68" t="s">
        <v>1540</v>
      </c>
      <c r="X58" s="85">
        <v>0</v>
      </c>
    </row>
    <row r="59" spans="2:24" x14ac:dyDescent="0.25">
      <c r="B59" s="75" t="str">
        <f t="shared" si="0"/>
        <v>LEINNF</v>
      </c>
      <c r="D59" s="68" t="s">
        <v>1533</v>
      </c>
      <c r="E59" s="85">
        <v>5949.7</v>
      </c>
      <c r="F59" s="85">
        <v>25.37</v>
      </c>
      <c r="S59" s="68" t="s">
        <v>323</v>
      </c>
      <c r="T59" s="175"/>
      <c r="U59" s="68" t="s">
        <v>1540</v>
      </c>
      <c r="X59" s="85">
        <v>0</v>
      </c>
    </row>
    <row r="60" spans="2:24" x14ac:dyDescent="0.25">
      <c r="B60" s="75" t="str">
        <f t="shared" si="0"/>
        <v>LEINNF</v>
      </c>
      <c r="D60" s="68" t="s">
        <v>1227</v>
      </c>
      <c r="E60" s="85">
        <v>112494.41999999997</v>
      </c>
      <c r="F60" s="85">
        <v>1736.16</v>
      </c>
      <c r="S60" s="68" t="s">
        <v>409</v>
      </c>
      <c r="T60" s="175"/>
      <c r="U60" s="68" t="s">
        <v>1540</v>
      </c>
      <c r="X60" s="85">
        <v>0</v>
      </c>
    </row>
    <row r="61" spans="2:24" x14ac:dyDescent="0.25">
      <c r="B61" s="75" t="str">
        <f t="shared" si="0"/>
        <v>LEINSX</v>
      </c>
      <c r="C61" s="68" t="s">
        <v>409</v>
      </c>
      <c r="D61" s="68" t="s">
        <v>1226</v>
      </c>
      <c r="E61" s="85">
        <v>5220085.5800000299</v>
      </c>
      <c r="F61" s="85">
        <v>35003.219999999958</v>
      </c>
      <c r="S61" s="68" t="s">
        <v>390</v>
      </c>
      <c r="T61" s="175"/>
      <c r="U61" s="68" t="s">
        <v>1540</v>
      </c>
      <c r="X61" s="85">
        <v>0</v>
      </c>
    </row>
    <row r="62" spans="2:24" x14ac:dyDescent="0.25">
      <c r="B62" s="75" t="str">
        <f t="shared" si="0"/>
        <v>LEINSX</v>
      </c>
      <c r="D62" s="68" t="s">
        <v>1533</v>
      </c>
      <c r="E62" s="85">
        <v>0</v>
      </c>
      <c r="F62" s="85">
        <v>312.71999999999997</v>
      </c>
      <c r="S62" s="68" t="s">
        <v>222</v>
      </c>
      <c r="T62" s="175"/>
      <c r="U62" s="68" t="s">
        <v>1540</v>
      </c>
      <c r="X62" s="85">
        <v>127.79</v>
      </c>
    </row>
    <row r="63" spans="2:24" x14ac:dyDescent="0.25">
      <c r="B63" s="75" t="str">
        <f t="shared" si="0"/>
        <v>LEINSX</v>
      </c>
      <c r="D63" s="68" t="s">
        <v>1227</v>
      </c>
      <c r="E63" s="85">
        <v>5999.7</v>
      </c>
      <c r="F63" s="85">
        <v>462.9</v>
      </c>
      <c r="S63" s="68" t="s">
        <v>133</v>
      </c>
      <c r="T63" s="175"/>
      <c r="U63" s="68" t="s">
        <v>1540</v>
      </c>
      <c r="X63" s="85">
        <v>1474.54</v>
      </c>
    </row>
    <row r="64" spans="2:24" x14ac:dyDescent="0.25">
      <c r="B64" s="75" t="str">
        <f t="shared" si="0"/>
        <v>LEMIDF</v>
      </c>
      <c r="C64" s="68" t="s">
        <v>428</v>
      </c>
      <c r="D64" s="68" t="s">
        <v>1226</v>
      </c>
      <c r="E64" s="85">
        <v>526801420.09968525</v>
      </c>
      <c r="F64" s="85">
        <v>5812653.776745107</v>
      </c>
      <c r="S64" s="68" t="s">
        <v>371</v>
      </c>
      <c r="T64" s="175"/>
      <c r="U64" s="68" t="s">
        <v>1540</v>
      </c>
      <c r="X64" s="85">
        <v>0</v>
      </c>
    </row>
    <row r="65" spans="2:24" x14ac:dyDescent="0.25">
      <c r="B65" s="75" t="str">
        <f t="shared" si="0"/>
        <v>LEMIDF</v>
      </c>
      <c r="D65" s="68" t="s">
        <v>1533</v>
      </c>
      <c r="E65" s="85">
        <v>945802.51999999455</v>
      </c>
      <c r="F65" s="85">
        <v>52432.59986600007</v>
      </c>
      <c r="S65" s="68" t="s">
        <v>551</v>
      </c>
      <c r="T65" s="175"/>
      <c r="U65" s="68" t="s">
        <v>1540</v>
      </c>
      <c r="X65" s="85">
        <v>0</v>
      </c>
    </row>
    <row r="66" spans="2:24" x14ac:dyDescent="0.25">
      <c r="B66" s="75" t="str">
        <f t="shared" si="0"/>
        <v>LEMIDF</v>
      </c>
      <c r="D66" s="68" t="s">
        <v>1227</v>
      </c>
      <c r="E66" s="85">
        <v>4954486.5700000264</v>
      </c>
      <c r="F66" s="85">
        <v>46122.774894000038</v>
      </c>
      <c r="S66" s="68" t="s">
        <v>268</v>
      </c>
      <c r="T66" s="175"/>
      <c r="U66" s="68" t="s">
        <v>1540</v>
      </c>
      <c r="X66" s="85">
        <v>0</v>
      </c>
    </row>
    <row r="67" spans="2:24" x14ac:dyDescent="0.25">
      <c r="B67" s="75" t="str">
        <f t="shared" si="0"/>
        <v>LET100</v>
      </c>
      <c r="C67" s="68" t="s">
        <v>447</v>
      </c>
      <c r="D67" s="68" t="s">
        <v>1226</v>
      </c>
      <c r="E67" s="85">
        <v>0</v>
      </c>
      <c r="F67" s="85">
        <v>0</v>
      </c>
      <c r="S67" s="68" t="s">
        <v>257</v>
      </c>
      <c r="T67" s="175"/>
      <c r="U67" s="68" t="s">
        <v>1540</v>
      </c>
      <c r="X67" s="85">
        <v>0</v>
      </c>
    </row>
    <row r="68" spans="2:24" x14ac:dyDescent="0.25">
      <c r="B68" s="75" t="str">
        <f t="shared" si="0"/>
        <v>LET100</v>
      </c>
      <c r="D68" s="68" t="s">
        <v>1533</v>
      </c>
      <c r="E68" s="85">
        <v>0</v>
      </c>
      <c r="F68" s="85">
        <v>0</v>
      </c>
      <c r="S68" s="68" t="s">
        <v>994</v>
      </c>
      <c r="T68" s="175"/>
      <c r="U68" s="68" t="s">
        <v>1540</v>
      </c>
      <c r="X68" s="85">
        <v>0</v>
      </c>
    </row>
    <row r="69" spans="2:24" x14ac:dyDescent="0.25">
      <c r="B69" s="75" t="str">
        <f t="shared" si="0"/>
        <v>LET100</v>
      </c>
      <c r="D69" s="68" t="s">
        <v>1227</v>
      </c>
      <c r="E69" s="85">
        <v>0</v>
      </c>
      <c r="F69" s="85">
        <v>54.16</v>
      </c>
      <c r="S69" s="68" t="s">
        <v>995</v>
      </c>
      <c r="T69" s="175"/>
      <c r="U69" s="68" t="s">
        <v>1540</v>
      </c>
      <c r="X69" s="85">
        <v>0</v>
      </c>
    </row>
    <row r="70" spans="2:24" x14ac:dyDescent="0.25">
      <c r="B70" s="75" t="str">
        <f t="shared" ref="B70:B91" si="1">IF(C70="",B69,C70)</f>
        <v>LETAXP</v>
      </c>
      <c r="C70" s="68" t="s">
        <v>455</v>
      </c>
      <c r="D70" s="68" t="s">
        <v>1226</v>
      </c>
      <c r="E70" s="85">
        <v>16158208.879999721</v>
      </c>
      <c r="F70" s="85">
        <v>570043.30000000342</v>
      </c>
      <c r="T70" s="175"/>
    </row>
    <row r="71" spans="2:24" x14ac:dyDescent="0.25">
      <c r="B71" s="75" t="str">
        <f t="shared" si="1"/>
        <v>LETAXP</v>
      </c>
      <c r="D71" s="68" t="s">
        <v>1533</v>
      </c>
      <c r="E71" s="85">
        <v>237600.55000000019</v>
      </c>
      <c r="F71" s="85">
        <v>19793.470000000008</v>
      </c>
      <c r="T71" s="175"/>
    </row>
    <row r="72" spans="2:24" x14ac:dyDescent="0.25">
      <c r="B72" s="75" t="str">
        <f t="shared" si="1"/>
        <v>LETAXP</v>
      </c>
      <c r="D72" s="68" t="s">
        <v>1227</v>
      </c>
      <c r="E72" s="85">
        <v>144192.78999999995</v>
      </c>
      <c r="F72" s="85">
        <v>14420.220000000012</v>
      </c>
      <c r="T72" s="175"/>
    </row>
    <row r="73" spans="2:24" x14ac:dyDescent="0.25">
      <c r="B73" s="75" t="str">
        <f t="shared" si="1"/>
        <v>LETF50</v>
      </c>
      <c r="C73" s="68" t="s">
        <v>474</v>
      </c>
      <c r="D73" s="68" t="s">
        <v>1226</v>
      </c>
      <c r="E73" s="85">
        <v>0</v>
      </c>
      <c r="F73" s="85">
        <v>0</v>
      </c>
      <c r="T73" s="175"/>
    </row>
    <row r="74" spans="2:24" x14ac:dyDescent="0.25">
      <c r="B74" s="75" t="str">
        <f t="shared" si="1"/>
        <v>LETF50</v>
      </c>
      <c r="D74" s="68" t="s">
        <v>1533</v>
      </c>
      <c r="E74" s="85">
        <v>0</v>
      </c>
      <c r="F74" s="85">
        <v>0</v>
      </c>
      <c r="T74" s="175"/>
    </row>
    <row r="75" spans="2:24" x14ac:dyDescent="0.25">
      <c r="B75" s="75" t="str">
        <f t="shared" si="1"/>
        <v>LETF50</v>
      </c>
      <c r="D75" s="68" t="s">
        <v>1227</v>
      </c>
      <c r="E75" s="85">
        <v>0</v>
      </c>
      <c r="F75" s="85">
        <v>0</v>
      </c>
      <c r="T75" s="175"/>
    </row>
    <row r="76" spans="2:24" x14ac:dyDescent="0.25">
      <c r="B76" s="75" t="str">
        <f t="shared" si="1"/>
        <v>LETFSX</v>
      </c>
      <c r="C76" s="68" t="s">
        <v>482</v>
      </c>
      <c r="D76" s="68" t="s">
        <v>1226</v>
      </c>
      <c r="E76" s="85">
        <v>0</v>
      </c>
      <c r="F76" s="85">
        <v>0</v>
      </c>
      <c r="T76" s="175"/>
    </row>
    <row r="77" spans="2:24" x14ac:dyDescent="0.25">
      <c r="B77" s="75" t="str">
        <f t="shared" si="1"/>
        <v>LETFSX</v>
      </c>
      <c r="D77" s="68" t="s">
        <v>1533</v>
      </c>
      <c r="E77" s="85">
        <v>0</v>
      </c>
      <c r="F77" s="85">
        <v>0</v>
      </c>
      <c r="T77" s="175"/>
    </row>
    <row r="78" spans="2:24" x14ac:dyDescent="0.25">
      <c r="B78" s="75" t="str">
        <f t="shared" si="1"/>
        <v>LETFSX</v>
      </c>
      <c r="D78" s="68" t="s">
        <v>1227</v>
      </c>
      <c r="E78" s="85">
        <v>0</v>
      </c>
      <c r="F78" s="85">
        <v>0</v>
      </c>
      <c r="T78" s="175"/>
    </row>
    <row r="79" spans="2:24" x14ac:dyDescent="0.25">
      <c r="B79" s="75" t="str">
        <f t="shared" si="1"/>
        <v>LEULIS</v>
      </c>
      <c r="C79" s="68" t="s">
        <v>491</v>
      </c>
      <c r="D79" s="68" t="s">
        <v>1226</v>
      </c>
      <c r="E79" s="85">
        <v>420736.08000000013</v>
      </c>
      <c r="F79" s="85">
        <v>20937.520000000008</v>
      </c>
      <c r="T79" s="175"/>
    </row>
    <row r="80" spans="2:24" x14ac:dyDescent="0.25">
      <c r="B80" s="75" t="str">
        <f t="shared" si="1"/>
        <v>LEULIS</v>
      </c>
      <c r="D80" s="68" t="s">
        <v>1533</v>
      </c>
      <c r="E80" s="85">
        <v>97687.07</v>
      </c>
      <c r="F80" s="85">
        <v>5884.7199999999993</v>
      </c>
      <c r="T80" s="175"/>
    </row>
    <row r="81" spans="2:20" x14ac:dyDescent="0.25">
      <c r="B81" s="75" t="str">
        <f t="shared" si="1"/>
        <v>LEULIS</v>
      </c>
      <c r="D81" s="68" t="s">
        <v>1227</v>
      </c>
      <c r="E81" s="85">
        <v>123201.53999999998</v>
      </c>
      <c r="F81" s="85">
        <v>8724.369999999999</v>
      </c>
      <c r="T81" s="175"/>
    </row>
    <row r="82" spans="2:20" x14ac:dyDescent="0.25">
      <c r="B82" s="75" t="str">
        <f t="shared" si="1"/>
        <v>LLIQDF</v>
      </c>
      <c r="C82" s="68" t="s">
        <v>503</v>
      </c>
      <c r="D82" s="68" t="s">
        <v>1226</v>
      </c>
      <c r="E82" s="85">
        <v>1727921764.9600008</v>
      </c>
      <c r="F82" s="85">
        <v>412753.9099999998</v>
      </c>
    </row>
    <row r="83" spans="2:20" x14ac:dyDescent="0.25">
      <c r="B83" s="75" t="str">
        <f t="shared" si="1"/>
        <v>LLIQDF</v>
      </c>
      <c r="D83" s="68" t="s">
        <v>1533</v>
      </c>
      <c r="E83" s="85">
        <v>0</v>
      </c>
      <c r="F83" s="85">
        <v>0</v>
      </c>
    </row>
    <row r="84" spans="2:20" x14ac:dyDescent="0.25">
      <c r="B84" s="75" t="str">
        <f t="shared" si="1"/>
        <v>LLIQDF</v>
      </c>
      <c r="D84" s="68" t="s">
        <v>1227</v>
      </c>
      <c r="E84" s="85">
        <v>6004022798.869998</v>
      </c>
      <c r="F84" s="85">
        <v>107679.69</v>
      </c>
    </row>
    <row r="85" spans="2:20" x14ac:dyDescent="0.25">
      <c r="B85" s="75" t="str">
        <f t="shared" si="1"/>
        <v>LLIQDF</v>
      </c>
    </row>
    <row r="86" spans="2:20" x14ac:dyDescent="0.25">
      <c r="B86" s="75" t="str">
        <f t="shared" si="1"/>
        <v>LLIQDF</v>
      </c>
    </row>
    <row r="87" spans="2:20" x14ac:dyDescent="0.25">
      <c r="B87" s="75" t="str">
        <f t="shared" si="1"/>
        <v>LLIQDF</v>
      </c>
    </row>
    <row r="88" spans="2:20" x14ac:dyDescent="0.25">
      <c r="B88" s="75" t="str">
        <f t="shared" si="1"/>
        <v>LLIQDF</v>
      </c>
    </row>
    <row r="89" spans="2:20" x14ac:dyDescent="0.25">
      <c r="B89" s="75" t="str">
        <f t="shared" si="1"/>
        <v>LLIQDF</v>
      </c>
    </row>
    <row r="90" spans="2:20" x14ac:dyDescent="0.25">
      <c r="B90" s="75" t="str">
        <f t="shared" si="1"/>
        <v>LLIQDF</v>
      </c>
    </row>
    <row r="91" spans="2:20" x14ac:dyDescent="0.25">
      <c r="B91" s="75" t="str">
        <f t="shared" si="1"/>
        <v>Grand Total</v>
      </c>
      <c r="C91" s="68" t="s">
        <v>1534</v>
      </c>
    </row>
  </sheetData>
  <pageMargins left="0.7" right="0.7" top="0.75" bottom="0.75" header="0.3" footer="0.3"/>
  <pageSetup orientation="portrait" r:id="rId1"/>
  <headerFooter>
    <oddHeader>&amp;L&amp;"Arial"&amp;9&amp;K0078D7INTERNAL&amp;1#</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3F43E-F8AA-4369-B4CD-E0E7B379440E}">
  <dimension ref="A1:D54"/>
  <sheetViews>
    <sheetView workbookViewId="0"/>
  </sheetViews>
  <sheetFormatPr defaultColWidth="8.7109375" defaultRowHeight="12.75" x14ac:dyDescent="0.25"/>
  <cols>
    <col min="1" max="1" width="8.7109375" style="75"/>
    <col min="2" max="2" width="11.42578125" style="68" bestFit="1" customWidth="1"/>
    <col min="3" max="3" width="29.5703125" style="68" bestFit="1" customWidth="1"/>
    <col min="4" max="4" width="20.140625" style="85" bestFit="1" customWidth="1"/>
    <col min="5" max="16384" width="8.7109375" style="68"/>
  </cols>
  <sheetData>
    <row r="1" spans="1:4" x14ac:dyDescent="0.25">
      <c r="D1" s="68"/>
    </row>
    <row r="2" spans="1:4" x14ac:dyDescent="0.25">
      <c r="D2" s="68"/>
    </row>
    <row r="3" spans="1:4" x14ac:dyDescent="0.25">
      <c r="B3" s="81" t="s">
        <v>1531</v>
      </c>
      <c r="C3" s="81" t="s">
        <v>1532</v>
      </c>
      <c r="D3" s="81" t="s">
        <v>1542</v>
      </c>
    </row>
    <row r="4" spans="1:4" x14ac:dyDescent="0.25">
      <c r="A4" s="75" t="str">
        <f>IF(B4="",A3,B4)</f>
        <v>LEGROW</v>
      </c>
      <c r="B4" s="68" t="s">
        <v>352</v>
      </c>
      <c r="C4" s="68" t="s">
        <v>1667</v>
      </c>
      <c r="D4" s="85">
        <v>38646058.490000002</v>
      </c>
    </row>
    <row r="5" spans="1:4" x14ac:dyDescent="0.25">
      <c r="A5" s="75" t="str">
        <f t="shared" ref="A5:A54" si="0">IF(B5="",A4,B5)</f>
        <v>LETFSX</v>
      </c>
      <c r="B5" s="68" t="s">
        <v>482</v>
      </c>
      <c r="C5" s="68" t="s">
        <v>1668</v>
      </c>
      <c r="D5" s="85">
        <v>2105510.29</v>
      </c>
    </row>
    <row r="6" spans="1:4" x14ac:dyDescent="0.25">
      <c r="A6" s="75" t="str">
        <f t="shared" si="0"/>
        <v>LETFSX</v>
      </c>
      <c r="C6" s="68" t="s">
        <v>1667</v>
      </c>
      <c r="D6" s="85">
        <v>4049065.87</v>
      </c>
    </row>
    <row r="7" spans="1:4" x14ac:dyDescent="0.25">
      <c r="A7" s="75" t="str">
        <f t="shared" si="0"/>
        <v>LETFSX</v>
      </c>
      <c r="C7" s="68" t="s">
        <v>1669</v>
      </c>
      <c r="D7" s="85">
        <v>411990.92000000004</v>
      </c>
    </row>
    <row r="8" spans="1:4" x14ac:dyDescent="0.25">
      <c r="A8" s="75" t="str">
        <f t="shared" si="0"/>
        <v>LETFSX</v>
      </c>
      <c r="C8" s="68" t="s">
        <v>1670</v>
      </c>
      <c r="D8" s="85">
        <v>184303.11</v>
      </c>
    </row>
    <row r="9" spans="1:4" x14ac:dyDescent="0.25">
      <c r="A9" s="75" t="str">
        <f t="shared" si="0"/>
        <v>LEARBF</v>
      </c>
      <c r="B9" s="68" t="s">
        <v>268</v>
      </c>
      <c r="C9" s="68" t="s">
        <v>1668</v>
      </c>
      <c r="D9" s="85">
        <v>19639614.559999999</v>
      </c>
    </row>
    <row r="10" spans="1:4" x14ac:dyDescent="0.25">
      <c r="A10" s="75" t="str">
        <f t="shared" si="0"/>
        <v>LEARBF</v>
      </c>
      <c r="C10" s="68" t="s">
        <v>1667</v>
      </c>
      <c r="D10" s="85">
        <v>6099784.5999999996</v>
      </c>
    </row>
    <row r="11" spans="1:4" x14ac:dyDescent="0.25">
      <c r="A11" s="75" t="str">
        <f t="shared" si="0"/>
        <v>LEARBF</v>
      </c>
      <c r="C11" s="68" t="s">
        <v>1673</v>
      </c>
      <c r="D11" s="85">
        <v>1305794.6000000001</v>
      </c>
    </row>
    <row r="12" spans="1:4" x14ac:dyDescent="0.25">
      <c r="A12" s="75" t="str">
        <f t="shared" si="0"/>
        <v>LEARBF</v>
      </c>
      <c r="C12" s="68" t="s">
        <v>1674</v>
      </c>
      <c r="D12" s="85">
        <v>10400081.65</v>
      </c>
    </row>
    <row r="13" spans="1:4" x14ac:dyDescent="0.25">
      <c r="A13" s="75" t="str">
        <f t="shared" si="0"/>
        <v>LEARBF</v>
      </c>
      <c r="C13" s="68" t="s">
        <v>1748</v>
      </c>
      <c r="D13" s="85">
        <v>25278509.320000004</v>
      </c>
    </row>
    <row r="14" spans="1:4" x14ac:dyDescent="0.25">
      <c r="A14" s="75" t="str">
        <f t="shared" si="0"/>
        <v>LLIQDF</v>
      </c>
      <c r="B14" s="68" t="s">
        <v>503</v>
      </c>
      <c r="C14" s="68" t="s">
        <v>1669</v>
      </c>
      <c r="D14" s="85">
        <v>1982845999.9999998</v>
      </c>
    </row>
    <row r="15" spans="1:4" x14ac:dyDescent="0.25">
      <c r="A15" s="75" t="str">
        <f t="shared" si="0"/>
        <v>LLIQDF</v>
      </c>
      <c r="C15" s="68" t="s">
        <v>1670</v>
      </c>
      <c r="D15" s="85">
        <v>6988246000</v>
      </c>
    </row>
    <row r="16" spans="1:4" x14ac:dyDescent="0.25">
      <c r="A16" s="75" t="str">
        <f t="shared" si="0"/>
        <v>LLIQDF</v>
      </c>
      <c r="C16" s="68" t="s">
        <v>1671</v>
      </c>
      <c r="D16" s="85">
        <v>2974839000</v>
      </c>
    </row>
    <row r="17" spans="1:4" x14ac:dyDescent="0.25">
      <c r="A17" s="75" t="str">
        <f t="shared" si="0"/>
        <v>LEINNF</v>
      </c>
      <c r="B17" s="68" t="s">
        <v>390</v>
      </c>
      <c r="C17" s="68" t="s">
        <v>1668</v>
      </c>
      <c r="D17" s="85">
        <v>1682738.4699999997</v>
      </c>
    </row>
    <row r="18" spans="1:4" x14ac:dyDescent="0.25">
      <c r="A18" s="75" t="str">
        <f t="shared" si="0"/>
        <v>LEINNF</v>
      </c>
      <c r="C18" s="68" t="s">
        <v>1667</v>
      </c>
      <c r="D18" s="85">
        <v>1767211.5199999998</v>
      </c>
    </row>
    <row r="19" spans="1:4" x14ac:dyDescent="0.25">
      <c r="A19" s="75" t="str">
        <f t="shared" si="0"/>
        <v>LEINNF</v>
      </c>
      <c r="C19" s="68" t="s">
        <v>1669</v>
      </c>
      <c r="D19" s="85">
        <v>519550.4</v>
      </c>
    </row>
    <row r="20" spans="1:4" x14ac:dyDescent="0.25">
      <c r="A20" s="75" t="str">
        <f t="shared" si="0"/>
        <v>LEINNF</v>
      </c>
      <c r="C20" s="68" t="s">
        <v>1670</v>
      </c>
      <c r="D20" s="85">
        <v>508387.85999999987</v>
      </c>
    </row>
    <row r="21" spans="1:4" x14ac:dyDescent="0.25">
      <c r="A21" s="75" t="str">
        <f t="shared" si="0"/>
        <v>LEINNF</v>
      </c>
      <c r="C21" s="68" t="s">
        <v>1672</v>
      </c>
      <c r="D21" s="85">
        <v>532222.64000000013</v>
      </c>
    </row>
    <row r="22" spans="1:4" x14ac:dyDescent="0.25">
      <c r="A22" s="75" t="str">
        <f t="shared" si="0"/>
        <v>LEINNF</v>
      </c>
      <c r="C22" s="68" t="s">
        <v>1673</v>
      </c>
      <c r="D22" s="85">
        <v>412636.2099999999</v>
      </c>
    </row>
    <row r="23" spans="1:4" x14ac:dyDescent="0.25">
      <c r="A23" s="75" t="str">
        <f t="shared" si="0"/>
        <v>LEINNF</v>
      </c>
      <c r="C23" s="68" t="s">
        <v>1748</v>
      </c>
      <c r="D23" s="85">
        <v>408017.13</v>
      </c>
    </row>
    <row r="24" spans="1:4" x14ac:dyDescent="0.25">
      <c r="A24" s="75" t="str">
        <f t="shared" si="0"/>
        <v>LDINPF</v>
      </c>
      <c r="B24" s="68" t="s">
        <v>133</v>
      </c>
      <c r="C24" s="68" t="s">
        <v>1669</v>
      </c>
      <c r="D24" s="85">
        <v>1439196300.74</v>
      </c>
    </row>
    <row r="25" spans="1:4" x14ac:dyDescent="0.25">
      <c r="A25" s="75" t="str">
        <f t="shared" si="0"/>
        <v>LDINPF</v>
      </c>
      <c r="C25" s="68" t="s">
        <v>1670</v>
      </c>
      <c r="D25" s="85">
        <v>499135000</v>
      </c>
    </row>
    <row r="26" spans="1:4" x14ac:dyDescent="0.25">
      <c r="A26" s="75" t="str">
        <f t="shared" si="0"/>
        <v>LDINPF</v>
      </c>
      <c r="C26" s="68" t="s">
        <v>1671</v>
      </c>
      <c r="D26" s="85">
        <v>1000545582.1900001</v>
      </c>
    </row>
    <row r="27" spans="1:4" x14ac:dyDescent="0.25">
      <c r="A27" s="75" t="str">
        <f t="shared" si="0"/>
        <v>LDSTDF</v>
      </c>
      <c r="B27" s="68" t="s">
        <v>257</v>
      </c>
      <c r="C27" s="68" t="s">
        <v>1671</v>
      </c>
      <c r="D27" s="85">
        <v>251657793.09999999</v>
      </c>
    </row>
    <row r="28" spans="1:4" x14ac:dyDescent="0.25">
      <c r="A28" s="75" t="str">
        <f t="shared" si="0"/>
        <v>LEINSX</v>
      </c>
      <c r="B28" s="68" t="s">
        <v>409</v>
      </c>
      <c r="C28" s="68" t="s">
        <v>1668</v>
      </c>
      <c r="D28" s="85">
        <v>2338357.61</v>
      </c>
    </row>
    <row r="29" spans="1:4" x14ac:dyDescent="0.25">
      <c r="A29" s="75" t="str">
        <f t="shared" si="0"/>
        <v>LEINSX</v>
      </c>
      <c r="C29" s="68" t="s">
        <v>1667</v>
      </c>
      <c r="D29" s="85">
        <v>2496005.6999999997</v>
      </c>
    </row>
    <row r="30" spans="1:4" x14ac:dyDescent="0.25">
      <c r="A30" s="75" t="str">
        <f t="shared" si="0"/>
        <v>LEINSX</v>
      </c>
      <c r="C30" s="68" t="s">
        <v>1669</v>
      </c>
      <c r="D30" s="85">
        <v>743997.51</v>
      </c>
    </row>
    <row r="31" spans="1:4" x14ac:dyDescent="0.25">
      <c r="A31" s="75" t="str">
        <f t="shared" si="0"/>
        <v>LEINSX</v>
      </c>
      <c r="C31" s="68" t="s">
        <v>1670</v>
      </c>
      <c r="D31" s="85">
        <v>218844.39</v>
      </c>
    </row>
    <row r="32" spans="1:4" x14ac:dyDescent="0.25">
      <c r="A32" s="75" t="str">
        <f t="shared" si="0"/>
        <v>LETF50</v>
      </c>
      <c r="B32" s="68" t="s">
        <v>474</v>
      </c>
      <c r="C32" s="68" t="s">
        <v>1668</v>
      </c>
      <c r="D32" s="85">
        <v>27339174.77</v>
      </c>
    </row>
    <row r="33" spans="1:4" x14ac:dyDescent="0.25">
      <c r="A33" s="75" t="str">
        <f t="shared" si="0"/>
        <v>LETF50</v>
      </c>
      <c r="C33" s="68" t="s">
        <v>1667</v>
      </c>
      <c r="D33" s="85">
        <v>27343090.43</v>
      </c>
    </row>
    <row r="34" spans="1:4" x14ac:dyDescent="0.25">
      <c r="A34" s="75" t="str">
        <f t="shared" si="0"/>
        <v>LETF50</v>
      </c>
      <c r="C34" s="68" t="s">
        <v>1669</v>
      </c>
      <c r="D34" s="85">
        <v>8227204.0800000001</v>
      </c>
    </row>
    <row r="35" spans="1:4" x14ac:dyDescent="0.25">
      <c r="A35" s="75" t="str">
        <f t="shared" si="0"/>
        <v>LETF50</v>
      </c>
      <c r="C35" s="68" t="s">
        <v>1670</v>
      </c>
      <c r="D35" s="85">
        <v>7362667.3600000003</v>
      </c>
    </row>
    <row r="36" spans="1:4" x14ac:dyDescent="0.25">
      <c r="A36" s="75" t="str">
        <f t="shared" si="0"/>
        <v>LETF50</v>
      </c>
      <c r="C36" s="68" t="s">
        <v>1672</v>
      </c>
      <c r="D36" s="85">
        <v>8439325.1699999999</v>
      </c>
    </row>
    <row r="37" spans="1:4" x14ac:dyDescent="0.25">
      <c r="A37" s="75" t="str">
        <f t="shared" si="0"/>
        <v>LETF50</v>
      </c>
      <c r="C37" s="68" t="s">
        <v>1673</v>
      </c>
      <c r="D37" s="85">
        <v>4897086.74</v>
      </c>
    </row>
    <row r="38" spans="1:4" x14ac:dyDescent="0.25">
      <c r="A38" s="75" t="str">
        <f t="shared" si="0"/>
        <v>LETF50</v>
      </c>
      <c r="C38" s="68" t="s">
        <v>1748</v>
      </c>
      <c r="D38" s="85">
        <v>6076879.370000001</v>
      </c>
    </row>
    <row r="39" spans="1:4" x14ac:dyDescent="0.25">
      <c r="A39" s="75" t="str">
        <f t="shared" si="0"/>
        <v>LDSAPF</v>
      </c>
      <c r="B39" s="68" t="s">
        <v>222</v>
      </c>
      <c r="C39" s="68" t="s">
        <v>1669</v>
      </c>
      <c r="D39" s="85">
        <v>999725000</v>
      </c>
    </row>
    <row r="40" spans="1:4" x14ac:dyDescent="0.25">
      <c r="A40" s="75" t="str">
        <f t="shared" si="0"/>
        <v>LDSAPF</v>
      </c>
      <c r="C40" s="68" t="s">
        <v>1671</v>
      </c>
      <c r="D40" s="85">
        <v>252085436.93000001</v>
      </c>
    </row>
    <row r="41" spans="1:4" x14ac:dyDescent="0.25">
      <c r="A41" s="75" t="str">
        <f t="shared" si="0"/>
        <v>LET100</v>
      </c>
      <c r="B41" s="68" t="s">
        <v>447</v>
      </c>
      <c r="C41" s="68" t="s">
        <v>1668</v>
      </c>
      <c r="D41" s="85">
        <v>177284.87</v>
      </c>
    </row>
    <row r="42" spans="1:4" x14ac:dyDescent="0.25">
      <c r="A42" s="75" t="str">
        <f t="shared" si="0"/>
        <v>LET100</v>
      </c>
      <c r="C42" s="68" t="s">
        <v>1667</v>
      </c>
      <c r="D42" s="85">
        <v>183764.62</v>
      </c>
    </row>
    <row r="43" spans="1:4" x14ac:dyDescent="0.25">
      <c r="A43" s="75" t="str">
        <f t="shared" si="0"/>
        <v>LET100</v>
      </c>
      <c r="C43" s="68" t="s">
        <v>1669</v>
      </c>
      <c r="D43" s="85">
        <v>53639.31</v>
      </c>
    </row>
    <row r="44" spans="1:4" x14ac:dyDescent="0.25">
      <c r="A44" s="75" t="str">
        <f t="shared" si="0"/>
        <v>LET100</v>
      </c>
      <c r="C44" s="68" t="s">
        <v>1670</v>
      </c>
      <c r="D44" s="85">
        <v>613985.39</v>
      </c>
    </row>
    <row r="45" spans="1:4" x14ac:dyDescent="0.25">
      <c r="A45" s="75" t="str">
        <f t="shared" si="0"/>
        <v>LET100</v>
      </c>
      <c r="C45" s="68" t="s">
        <v>1672</v>
      </c>
      <c r="D45" s="85">
        <v>1011332.5499999999</v>
      </c>
    </row>
    <row r="46" spans="1:4" x14ac:dyDescent="0.25">
      <c r="A46" s="75" t="str">
        <f t="shared" si="0"/>
        <v>LET100</v>
      </c>
      <c r="C46" s="68" t="s">
        <v>1673</v>
      </c>
      <c r="D46" s="85">
        <v>29024.46</v>
      </c>
    </row>
    <row r="47" spans="1:4" x14ac:dyDescent="0.25">
      <c r="A47" s="75" t="str">
        <f t="shared" si="0"/>
        <v>LET100</v>
      </c>
      <c r="C47" s="68" t="s">
        <v>1674</v>
      </c>
      <c r="D47" s="85">
        <v>491810.38</v>
      </c>
    </row>
    <row r="48" spans="1:4" x14ac:dyDescent="0.25">
      <c r="A48" s="75" t="str">
        <f t="shared" si="0"/>
        <v>LET100</v>
      </c>
      <c r="C48" s="68" t="s">
        <v>1748</v>
      </c>
      <c r="D48" s="85">
        <v>31035.45</v>
      </c>
    </row>
    <row r="49" spans="1:4" x14ac:dyDescent="0.25">
      <c r="A49" s="75" t="str">
        <f t="shared" si="0"/>
        <v>LEINFA</v>
      </c>
      <c r="B49" s="68" t="s">
        <v>371</v>
      </c>
      <c r="C49" s="68" t="s">
        <v>1667</v>
      </c>
      <c r="D49" s="85">
        <v>2312726.85</v>
      </c>
    </row>
    <row r="50" spans="1:4" x14ac:dyDescent="0.25">
      <c r="A50" s="75" t="str">
        <f t="shared" si="0"/>
        <v>LEINFA</v>
      </c>
      <c r="C50" s="68" t="s">
        <v>1673</v>
      </c>
      <c r="D50" s="85">
        <v>3292355.76</v>
      </c>
    </row>
    <row r="51" spans="1:4" x14ac:dyDescent="0.25">
      <c r="A51" s="75" t="str">
        <f t="shared" si="0"/>
        <v>LETAXP</v>
      </c>
      <c r="B51" s="68" t="s">
        <v>455</v>
      </c>
      <c r="C51" s="68" t="s">
        <v>1673</v>
      </c>
      <c r="D51" s="85">
        <v>17879613.09</v>
      </c>
    </row>
    <row r="52" spans="1:4" x14ac:dyDescent="0.25">
      <c r="A52" s="75" t="str">
        <f t="shared" si="0"/>
        <v>LECHID</v>
      </c>
      <c r="B52" s="68" t="s">
        <v>323</v>
      </c>
      <c r="C52" s="68" t="s">
        <v>1667</v>
      </c>
      <c r="D52" s="85">
        <v>2021000</v>
      </c>
    </row>
    <row r="53" spans="1:4" x14ac:dyDescent="0.25">
      <c r="A53" s="75" t="str">
        <f t="shared" si="0"/>
        <v>LDBOND</v>
      </c>
      <c r="B53" s="68" t="s">
        <v>50</v>
      </c>
      <c r="C53" s="68" t="s">
        <v>1669</v>
      </c>
      <c r="D53" s="85">
        <v>50121200.68</v>
      </c>
    </row>
    <row r="54" spans="1:4" x14ac:dyDescent="0.25">
      <c r="A54" s="75" t="str">
        <f t="shared" si="0"/>
        <v>Grand Total</v>
      </c>
      <c r="B54" s="68" t="s">
        <v>1534</v>
      </c>
      <c r="D54" s="85">
        <v>16675928997.140001</v>
      </c>
    </row>
  </sheetData>
  <pageMargins left="0.7" right="0.7" top="0.75" bottom="0.75" header="0.3" footer="0.3"/>
  <pageSetup orientation="portrait" r:id="rId1"/>
  <headerFooter>
    <oddHeader>&amp;L&amp;"Arial"&amp;9&amp;K0078D7INTERNAL&amp;1#</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3:K116"/>
  <sheetViews>
    <sheetView showGridLines="0" zoomScaleNormal="100" zoomScaleSheetLayoutView="100" workbookViewId="0"/>
  </sheetViews>
  <sheetFormatPr defaultColWidth="8.7109375" defaultRowHeight="15" customHeight="1" x14ac:dyDescent="0.25"/>
  <cols>
    <col min="1" max="1" width="8.7109375" style="7" customWidth="1"/>
    <col min="2" max="2" width="2.7109375" style="7" customWidth="1"/>
    <col min="3" max="3" width="3.7109375" style="7" customWidth="1"/>
    <col min="4" max="4" width="40.7109375" style="7" customWidth="1"/>
    <col min="5" max="6" width="30.7109375" style="7" customWidth="1"/>
    <col min="7" max="7" width="19.85546875" style="7" customWidth="1"/>
    <col min="8" max="8" width="17.28515625" style="7" customWidth="1"/>
    <col min="9" max="9" width="18.140625" style="7" customWidth="1"/>
    <col min="10" max="10" width="15.85546875" style="7" customWidth="1"/>
    <col min="11" max="11" width="2.7109375" style="7" customWidth="1"/>
    <col min="12" max="16384" width="8.7109375" style="7"/>
  </cols>
  <sheetData>
    <row r="3" spans="3:10" ht="15" customHeight="1" x14ac:dyDescent="0.25">
      <c r="D3" s="107" t="s">
        <v>1186</v>
      </c>
    </row>
    <row r="5" spans="3:10" ht="15" customHeight="1" x14ac:dyDescent="0.25">
      <c r="C5" s="109">
        <v>1</v>
      </c>
      <c r="D5" s="108" t="s">
        <v>1188</v>
      </c>
    </row>
    <row r="6" spans="3:10" ht="15" customHeight="1" x14ac:dyDescent="0.25">
      <c r="D6" s="205" t="s">
        <v>1749</v>
      </c>
    </row>
    <row r="7" spans="3:10" ht="15" customHeight="1" x14ac:dyDescent="0.25">
      <c r="D7" s="108" t="s">
        <v>1189</v>
      </c>
    </row>
    <row r="9" spans="3:10" ht="15" customHeight="1" x14ac:dyDescent="0.25">
      <c r="C9" s="109">
        <v>2</v>
      </c>
      <c r="D9" s="164" t="s">
        <v>1573</v>
      </c>
    </row>
    <row r="10" spans="3:10" ht="15" customHeight="1" x14ac:dyDescent="0.25">
      <c r="D10" s="7" t="s">
        <v>1572</v>
      </c>
    </row>
    <row r="11" spans="3:10" ht="15" customHeight="1" x14ac:dyDescent="0.25">
      <c r="D11" s="205" t="s">
        <v>1750</v>
      </c>
    </row>
    <row r="12" spans="3:10" ht="15" customHeight="1" x14ac:dyDescent="0.25">
      <c r="D12" s="7" t="s">
        <v>1574</v>
      </c>
    </row>
    <row r="13" spans="3:10" ht="15" customHeight="1" x14ac:dyDescent="0.25">
      <c r="D13" s="164" t="s">
        <v>1575</v>
      </c>
      <c r="E13" s="164"/>
      <c r="F13" s="164"/>
      <c r="G13" s="164"/>
      <c r="H13" s="164"/>
      <c r="I13" s="164"/>
      <c r="J13" s="165"/>
    </row>
    <row r="14" spans="3:10" ht="15" customHeight="1" x14ac:dyDescent="0.25">
      <c r="D14" s="196" t="s">
        <v>1690</v>
      </c>
      <c r="E14" s="164"/>
      <c r="F14" s="164"/>
      <c r="G14" s="164"/>
      <c r="H14" s="164"/>
      <c r="I14" s="164"/>
      <c r="J14" s="165"/>
    </row>
    <row r="15" spans="3:10" ht="15" customHeight="1" x14ac:dyDescent="0.25">
      <c r="D15" s="164" t="s">
        <v>1578</v>
      </c>
      <c r="E15" s="164"/>
      <c r="F15" s="164"/>
      <c r="G15" s="164"/>
      <c r="H15" s="164"/>
      <c r="I15" s="164"/>
      <c r="J15" s="165"/>
    </row>
    <row r="16" spans="3:10" ht="15" customHeight="1" x14ac:dyDescent="0.25">
      <c r="D16" s="164" t="s">
        <v>1576</v>
      </c>
      <c r="E16" s="164"/>
      <c r="F16" s="164"/>
      <c r="G16" s="164"/>
      <c r="H16" s="164"/>
      <c r="I16" s="164"/>
      <c r="J16" s="165"/>
    </row>
    <row r="17" spans="3:10" ht="15" customHeight="1" x14ac:dyDescent="0.25">
      <c r="D17" s="164" t="s">
        <v>1577</v>
      </c>
      <c r="E17" s="164"/>
      <c r="F17" s="164"/>
      <c r="G17" s="164"/>
      <c r="H17" s="164"/>
      <c r="I17" s="164"/>
      <c r="J17" s="165"/>
    </row>
    <row r="18" spans="3:10" ht="15" customHeight="1" x14ac:dyDescent="0.25">
      <c r="D18" s="164" t="s">
        <v>1579</v>
      </c>
      <c r="E18" s="164"/>
      <c r="F18" s="164"/>
      <c r="G18" s="164"/>
      <c r="H18" s="164"/>
    </row>
    <row r="19" spans="3:10" ht="15" customHeight="1" x14ac:dyDescent="0.25">
      <c r="D19" s="164" t="s">
        <v>1580</v>
      </c>
    </row>
    <row r="20" spans="3:10" ht="15" customHeight="1" x14ac:dyDescent="0.25">
      <c r="D20" s="164" t="s">
        <v>1581</v>
      </c>
    </row>
    <row r="21" spans="3:10" ht="15" customHeight="1" x14ac:dyDescent="0.25">
      <c r="D21" s="196" t="s">
        <v>1691</v>
      </c>
    </row>
    <row r="22" spans="3:10" ht="15" customHeight="1" x14ac:dyDescent="0.25">
      <c r="D22" s="164" t="s">
        <v>1582</v>
      </c>
    </row>
    <row r="23" spans="3:10" ht="15" customHeight="1" x14ac:dyDescent="0.25">
      <c r="D23" s="164" t="s">
        <v>1583</v>
      </c>
    </row>
    <row r="24" spans="3:10" ht="15" customHeight="1" x14ac:dyDescent="0.25">
      <c r="D24" s="164" t="s">
        <v>1584</v>
      </c>
    </row>
    <row r="25" spans="3:10" ht="15" customHeight="1" x14ac:dyDescent="0.25">
      <c r="D25" s="164" t="s">
        <v>1585</v>
      </c>
    </row>
    <row r="26" spans="3:10" ht="15" customHeight="1" x14ac:dyDescent="0.25">
      <c r="D26" s="164" t="s">
        <v>1586</v>
      </c>
    </row>
    <row r="27" spans="3:10" ht="15" customHeight="1" x14ac:dyDescent="0.25">
      <c r="D27" s="164" t="s">
        <v>1587</v>
      </c>
    </row>
    <row r="29" spans="3:10" ht="15" customHeight="1" x14ac:dyDescent="0.25">
      <c r="C29" s="159">
        <v>3</v>
      </c>
      <c r="D29" s="108" t="s">
        <v>1550</v>
      </c>
    </row>
    <row r="30" spans="3:10" ht="15" customHeight="1" x14ac:dyDescent="0.25">
      <c r="C30" s="33" t="s">
        <v>1190</v>
      </c>
      <c r="D30" s="166" t="s">
        <v>1589</v>
      </c>
    </row>
    <row r="31" spans="3:10" ht="30" customHeight="1" x14ac:dyDescent="0.25">
      <c r="D31" s="13" t="s">
        <v>1590</v>
      </c>
      <c r="E31" s="13" t="s">
        <v>1591</v>
      </c>
      <c r="F31" s="31" t="s">
        <v>1184</v>
      </c>
      <c r="G31" s="238" t="s">
        <v>1200</v>
      </c>
      <c r="H31" s="239"/>
      <c r="I31" s="238" t="s">
        <v>1549</v>
      </c>
      <c r="J31" s="239"/>
    </row>
    <row r="32" spans="3:10" s="108" customFormat="1" ht="15" customHeight="1" x14ac:dyDescent="0.25">
      <c r="D32" s="110"/>
      <c r="E32" s="110"/>
      <c r="F32" s="110"/>
      <c r="G32" s="123"/>
      <c r="H32" s="123"/>
      <c r="I32" s="123"/>
      <c r="J32" s="123"/>
    </row>
    <row r="33" spans="1:10" s="106" customFormat="1" ht="15" customHeight="1" x14ac:dyDescent="0.25">
      <c r="A33" s="176"/>
      <c r="D33" s="189" t="s">
        <v>1546</v>
      </c>
      <c r="E33" s="189" t="s">
        <v>1547</v>
      </c>
      <c r="F33" s="206" t="s">
        <v>1751</v>
      </c>
      <c r="G33" s="179">
        <v>3901009786.8697376</v>
      </c>
      <c r="H33" s="190">
        <v>1.5402329037618274</v>
      </c>
      <c r="I33" s="179">
        <v>14785474.125912091</v>
      </c>
      <c r="J33" s="190">
        <v>8.0497841744454686</v>
      </c>
    </row>
    <row r="34" spans="1:10" s="106" customFormat="1" ht="15" customHeight="1" x14ac:dyDescent="0.25">
      <c r="A34" s="176"/>
      <c r="D34" s="189" t="s">
        <v>1544</v>
      </c>
      <c r="E34" s="189" t="s">
        <v>1548</v>
      </c>
      <c r="F34" s="206" t="s">
        <v>1751</v>
      </c>
      <c r="G34" s="179">
        <v>2009815.9799999967</v>
      </c>
      <c r="H34" s="190">
        <v>7.9353420576426894E-4</v>
      </c>
      <c r="I34" s="179">
        <v>148021.33986600002</v>
      </c>
      <c r="J34" s="190">
        <v>8.0588544471855858E-2</v>
      </c>
    </row>
    <row r="35" spans="1:10" s="106" customFormat="1" ht="15" customHeight="1" x14ac:dyDescent="0.25">
      <c r="A35" s="176"/>
      <c r="D35" s="189" t="s">
        <v>1545</v>
      </c>
      <c r="E35" s="189" t="s">
        <v>1547</v>
      </c>
      <c r="F35" s="206" t="s">
        <v>1751</v>
      </c>
      <c r="G35" s="179">
        <v>75193443753.089951</v>
      </c>
      <c r="H35" s="190">
        <v>29.688573611246031</v>
      </c>
      <c r="I35" s="179">
        <v>588728.8057550001</v>
      </c>
      <c r="J35" s="190">
        <v>0.32052674018084149</v>
      </c>
    </row>
    <row r="36" spans="1:10" s="114" customFormat="1" ht="15" customHeight="1" x14ac:dyDescent="0.25">
      <c r="D36" s="115"/>
      <c r="E36" s="116"/>
      <c r="F36" s="115"/>
      <c r="G36" s="115"/>
      <c r="H36" s="117"/>
      <c r="I36" s="116"/>
      <c r="J36" s="118"/>
    </row>
    <row r="37" spans="1:10" s="114" customFormat="1" ht="15" customHeight="1" x14ac:dyDescent="0.25">
      <c r="D37" s="119"/>
      <c r="E37" s="120"/>
      <c r="F37" s="119"/>
      <c r="G37" s="119"/>
      <c r="H37" s="121"/>
      <c r="I37" s="119"/>
      <c r="J37" s="122"/>
    </row>
    <row r="38" spans="1:10" s="114" customFormat="1" ht="15" customHeight="1" x14ac:dyDescent="0.25">
      <c r="D38" s="111" t="s">
        <v>1546</v>
      </c>
      <c r="E38" s="124" t="s">
        <v>1547</v>
      </c>
      <c r="F38" s="115" t="s">
        <v>1588</v>
      </c>
      <c r="G38" s="112">
        <v>6721637671.3497448</v>
      </c>
      <c r="H38" s="113">
        <v>3.9016082089862234</v>
      </c>
      <c r="I38" s="112">
        <v>10072369.126083858</v>
      </c>
      <c r="J38" s="113">
        <v>6.2089927622281831</v>
      </c>
    </row>
    <row r="39" spans="1:10" s="114" customFormat="1" ht="15" customHeight="1" x14ac:dyDescent="0.25">
      <c r="D39" s="124" t="s">
        <v>1544</v>
      </c>
      <c r="E39" s="124" t="s">
        <v>1548</v>
      </c>
      <c r="F39" s="115" t="s">
        <v>1588</v>
      </c>
      <c r="G39" s="112">
        <v>2041722.4899999963</v>
      </c>
      <c r="H39" s="113">
        <v>2.2177644811294406E-6</v>
      </c>
      <c r="I39" s="112">
        <v>92947.301655999923</v>
      </c>
      <c r="J39" s="113">
        <v>5.7296264267781394E-2</v>
      </c>
    </row>
    <row r="40" spans="1:10" s="114" customFormat="1" ht="15" customHeight="1" x14ac:dyDescent="0.25">
      <c r="D40" s="111" t="s">
        <v>1545</v>
      </c>
      <c r="E40" s="124" t="s">
        <v>1547</v>
      </c>
      <c r="F40" s="115" t="s">
        <v>1588</v>
      </c>
      <c r="G40" s="112">
        <v>102556644534.32001</v>
      </c>
      <c r="H40" s="113">
        <v>59.529517323839222</v>
      </c>
      <c r="I40" s="112">
        <v>866845.80760900001</v>
      </c>
      <c r="J40" s="113">
        <v>0.53435684078277434</v>
      </c>
    </row>
    <row r="41" spans="1:10" s="114" customFormat="1" ht="15" customHeight="1" x14ac:dyDescent="0.25">
      <c r="D41" s="111" t="s">
        <v>1683</v>
      </c>
      <c r="E41" s="124" t="s">
        <v>1682</v>
      </c>
      <c r="F41" s="115" t="s">
        <v>1588</v>
      </c>
      <c r="G41" s="112">
        <v>810602506.25000012</v>
      </c>
      <c r="H41" s="113">
        <v>0.47051827950951219</v>
      </c>
      <c r="I41" s="112">
        <v>2637987.5412230003</v>
      </c>
      <c r="J41" s="113">
        <v>1.6261562046892526</v>
      </c>
    </row>
    <row r="42" spans="1:10" s="114" customFormat="1" ht="15" customHeight="1" x14ac:dyDescent="0.25">
      <c r="D42" s="125"/>
      <c r="E42" s="125"/>
      <c r="F42" s="125"/>
      <c r="G42" s="125"/>
      <c r="H42" s="125"/>
      <c r="I42" s="125"/>
      <c r="J42" s="125"/>
    </row>
    <row r="43" spans="1:10" s="114" customFormat="1" ht="15" customHeight="1" x14ac:dyDescent="0.25">
      <c r="D43" s="127"/>
      <c r="E43" s="127"/>
      <c r="F43" s="127"/>
      <c r="G43" s="127"/>
      <c r="H43" s="127"/>
      <c r="I43" s="127"/>
      <c r="J43" s="127"/>
    </row>
    <row r="44" spans="1:10" s="132" customFormat="1" ht="15" customHeight="1" x14ac:dyDescent="0.25">
      <c r="D44" s="217" t="s">
        <v>1692</v>
      </c>
      <c r="E44" s="135"/>
      <c r="F44" s="135"/>
      <c r="G44" s="135"/>
      <c r="H44" s="135"/>
      <c r="I44" s="135"/>
      <c r="J44" s="135"/>
    </row>
    <row r="45" spans="1:10" s="114" customFormat="1" ht="15" customHeight="1" x14ac:dyDescent="0.25">
      <c r="D45" s="127"/>
      <c r="E45" s="127"/>
      <c r="F45" s="127"/>
      <c r="G45" s="127"/>
      <c r="H45" s="127"/>
      <c r="I45" s="127"/>
      <c r="J45" s="127"/>
    </row>
    <row r="46" spans="1:10" ht="15" customHeight="1" x14ac:dyDescent="0.25">
      <c r="C46" s="33" t="s">
        <v>1191</v>
      </c>
      <c r="D46" s="166" t="s">
        <v>1592</v>
      </c>
    </row>
    <row r="47" spans="1:10" ht="30" customHeight="1" x14ac:dyDescent="0.25">
      <c r="D47" s="13" t="s">
        <v>1590</v>
      </c>
      <c r="E47" s="13" t="s">
        <v>1591</v>
      </c>
      <c r="F47" s="31" t="s">
        <v>1184</v>
      </c>
      <c r="G47" s="238" t="s">
        <v>1200</v>
      </c>
      <c r="H47" s="239"/>
      <c r="I47" s="238" t="s">
        <v>1201</v>
      </c>
      <c r="J47" s="239"/>
    </row>
    <row r="48" spans="1:10" s="108" customFormat="1" ht="15" customHeight="1" x14ac:dyDescent="0.25">
      <c r="D48" s="126"/>
      <c r="E48" s="126"/>
      <c r="F48" s="126"/>
      <c r="G48" s="149"/>
      <c r="H48" s="208"/>
      <c r="I48" s="208"/>
      <c r="J48" s="209"/>
    </row>
    <row r="49" spans="1:11" ht="15" customHeight="1" x14ac:dyDescent="0.25">
      <c r="A49" s="130"/>
      <c r="D49" s="207" t="s">
        <v>1752</v>
      </c>
      <c r="E49" s="207" t="s">
        <v>1752</v>
      </c>
      <c r="F49" s="206" t="s">
        <v>1751</v>
      </c>
      <c r="G49" s="240" t="s">
        <v>1752</v>
      </c>
      <c r="H49" s="241"/>
      <c r="I49" s="241"/>
      <c r="J49" s="242"/>
    </row>
    <row r="50" spans="1:11" ht="15" customHeight="1" x14ac:dyDescent="0.25">
      <c r="D50" s="125"/>
      <c r="E50" s="129"/>
      <c r="F50" s="125"/>
      <c r="G50" s="210"/>
      <c r="H50" s="211"/>
      <c r="I50" s="212"/>
      <c r="J50" s="213"/>
    </row>
    <row r="51" spans="1:11" ht="15" customHeight="1" x14ac:dyDescent="0.25">
      <c r="D51" s="115"/>
      <c r="E51" s="116"/>
      <c r="F51" s="115"/>
      <c r="G51" s="115"/>
      <c r="H51" s="117"/>
      <c r="I51" s="116"/>
      <c r="J51" s="118"/>
    </row>
    <row r="52" spans="1:11" ht="15" customHeight="1" x14ac:dyDescent="0.25">
      <c r="D52" s="124" t="s">
        <v>1665</v>
      </c>
      <c r="E52" s="124" t="s">
        <v>1547</v>
      </c>
      <c r="F52" s="115" t="s">
        <v>1693</v>
      </c>
      <c r="G52" s="112">
        <v>147703527.27000001</v>
      </c>
      <c r="H52" s="113">
        <v>0.19836218951214835</v>
      </c>
      <c r="I52" s="112">
        <v>177387.46000000002</v>
      </c>
      <c r="J52" s="113">
        <v>1.588770593869411</v>
      </c>
    </row>
    <row r="53" spans="1:11" ht="15" customHeight="1" x14ac:dyDescent="0.25">
      <c r="D53" s="125"/>
      <c r="E53" s="125"/>
      <c r="F53" s="125"/>
      <c r="G53" s="125"/>
      <c r="H53" s="125"/>
      <c r="I53" s="125"/>
      <c r="J53" s="125"/>
    </row>
    <row r="54" spans="1:11" ht="15" customHeight="1" x14ac:dyDescent="0.25">
      <c r="D54" s="28"/>
      <c r="E54" s="28"/>
      <c r="F54" s="28"/>
      <c r="G54" s="28"/>
      <c r="H54" s="28"/>
      <c r="I54" s="28"/>
      <c r="J54" s="28"/>
    </row>
    <row r="55" spans="1:11" s="106" customFormat="1" ht="15" customHeight="1" x14ac:dyDescent="0.25">
      <c r="D55" s="184" t="s">
        <v>1676</v>
      </c>
      <c r="E55" s="185"/>
      <c r="F55" s="185"/>
      <c r="G55" s="185"/>
      <c r="H55" s="185"/>
      <c r="I55" s="185"/>
      <c r="J55" s="185"/>
    </row>
    <row r="56" spans="1:11" ht="15" customHeight="1" x14ac:dyDescent="0.25">
      <c r="D56" s="28"/>
      <c r="E56" s="28"/>
      <c r="F56" s="28"/>
      <c r="G56" s="28"/>
      <c r="H56" s="28"/>
      <c r="I56" s="28"/>
      <c r="J56" s="28"/>
    </row>
    <row r="57" spans="1:11" s="106" customFormat="1" ht="15" customHeight="1" x14ac:dyDescent="0.25">
      <c r="A57" s="132"/>
      <c r="B57" s="132"/>
      <c r="C57" s="142" t="s">
        <v>1192</v>
      </c>
      <c r="D57" s="168" t="s">
        <v>1593</v>
      </c>
      <c r="E57" s="133"/>
      <c r="F57" s="133"/>
      <c r="G57" s="133"/>
      <c r="H57" s="135"/>
      <c r="I57" s="135"/>
      <c r="J57" s="135"/>
      <c r="K57" s="132"/>
    </row>
    <row r="58" spans="1:11" s="106" customFormat="1" ht="30" customHeight="1" x14ac:dyDescent="0.25">
      <c r="A58" s="132"/>
      <c r="B58" s="132"/>
      <c r="C58" s="133"/>
      <c r="D58" s="13" t="s">
        <v>1590</v>
      </c>
      <c r="E58" s="13" t="s">
        <v>1591</v>
      </c>
      <c r="F58" s="136" t="s">
        <v>1557</v>
      </c>
      <c r="G58" s="143" t="s">
        <v>1184</v>
      </c>
      <c r="H58" s="144"/>
      <c r="I58" s="141" t="s">
        <v>1558</v>
      </c>
      <c r="J58" s="135"/>
      <c r="K58" s="132"/>
    </row>
    <row r="59" spans="1:11" s="131" customFormat="1" ht="15" customHeight="1" x14ac:dyDescent="0.25">
      <c r="A59" s="134"/>
      <c r="B59" s="134"/>
      <c r="C59" s="134"/>
      <c r="D59" s="137"/>
      <c r="E59" s="137"/>
      <c r="F59" s="137"/>
      <c r="G59" s="149"/>
      <c r="H59" s="150"/>
      <c r="I59" s="137"/>
      <c r="J59" s="138"/>
      <c r="K59" s="134"/>
    </row>
    <row r="60" spans="1:11" s="131" customFormat="1" ht="15" customHeight="1" x14ac:dyDescent="0.25">
      <c r="A60" s="134"/>
      <c r="B60" s="134"/>
      <c r="C60" s="134"/>
      <c r="D60" s="214" t="s">
        <v>1754</v>
      </c>
      <c r="E60" s="137" t="s">
        <v>1547</v>
      </c>
      <c r="F60" s="214" t="s">
        <v>1753</v>
      </c>
      <c r="G60" s="206" t="s">
        <v>1751</v>
      </c>
      <c r="H60" s="146"/>
      <c r="I60" s="179">
        <v>106200</v>
      </c>
      <c r="J60" s="138"/>
      <c r="K60" s="134"/>
    </row>
    <row r="61" spans="1:11" s="131" customFormat="1" ht="15" customHeight="1" x14ac:dyDescent="0.25">
      <c r="A61" s="176"/>
      <c r="B61" s="106"/>
      <c r="C61" s="177"/>
      <c r="D61" s="178" t="s">
        <v>1540</v>
      </c>
      <c r="E61" s="178" t="s">
        <v>1548</v>
      </c>
      <c r="F61" s="137" t="s">
        <v>1535</v>
      </c>
      <c r="G61" s="206" t="s">
        <v>1751</v>
      </c>
      <c r="H61" s="146"/>
      <c r="I61" s="179">
        <v>10519.400000000001</v>
      </c>
      <c r="J61" s="138"/>
      <c r="K61" s="134"/>
    </row>
    <row r="62" spans="1:11" s="131" customFormat="1" ht="15" customHeight="1" x14ac:dyDescent="0.25">
      <c r="A62" s="180"/>
      <c r="B62" s="106"/>
      <c r="C62" s="181"/>
      <c r="D62" s="178" t="s">
        <v>1193</v>
      </c>
      <c r="E62" s="178" t="s">
        <v>1547</v>
      </c>
      <c r="F62" s="137" t="s">
        <v>1535</v>
      </c>
      <c r="G62" s="206" t="s">
        <v>1751</v>
      </c>
      <c r="H62" s="146"/>
      <c r="I62" s="179">
        <v>12161.270000000002</v>
      </c>
      <c r="J62" s="138"/>
      <c r="K62" s="134"/>
    </row>
    <row r="63" spans="1:11" s="131" customFormat="1" ht="15" customHeight="1" x14ac:dyDescent="0.25">
      <c r="A63" s="180"/>
      <c r="B63" s="106"/>
      <c r="C63" s="181"/>
      <c r="D63" s="206" t="s">
        <v>1755</v>
      </c>
      <c r="E63" s="178" t="s">
        <v>1547</v>
      </c>
      <c r="F63" s="188" t="s">
        <v>1681</v>
      </c>
      <c r="G63" s="206" t="s">
        <v>1751</v>
      </c>
      <c r="H63" s="146"/>
      <c r="I63" s="179">
        <v>2259558.8264000001</v>
      </c>
      <c r="J63" s="138"/>
      <c r="K63" s="134"/>
    </row>
    <row r="64" spans="1:11" s="131" customFormat="1" ht="15" customHeight="1" x14ac:dyDescent="0.25">
      <c r="A64" s="134"/>
      <c r="B64" s="134"/>
      <c r="C64" s="134"/>
      <c r="D64" s="139"/>
      <c r="E64" s="139"/>
      <c r="F64" s="139"/>
      <c r="G64" s="147"/>
      <c r="H64" s="148"/>
      <c r="I64" s="139"/>
      <c r="J64" s="138"/>
      <c r="K64" s="134"/>
    </row>
    <row r="65" spans="1:11" s="131" customFormat="1" ht="15" customHeight="1" x14ac:dyDescent="0.25">
      <c r="A65" s="134"/>
      <c r="B65" s="134"/>
      <c r="C65" s="134"/>
      <c r="D65" s="137"/>
      <c r="E65" s="137"/>
      <c r="F65" s="137"/>
      <c r="G65" s="145"/>
      <c r="H65" s="146"/>
      <c r="I65" s="137"/>
      <c r="J65" s="138"/>
      <c r="K65" s="134"/>
    </row>
    <row r="66" spans="1:11" s="131" customFormat="1" ht="15" customHeight="1" x14ac:dyDescent="0.25">
      <c r="A66" s="134"/>
      <c r="B66" s="134"/>
      <c r="C66" s="134"/>
      <c r="D66" s="137" t="s">
        <v>1677</v>
      </c>
      <c r="E66" s="137" t="s">
        <v>1547</v>
      </c>
      <c r="F66" s="169" t="s">
        <v>1594</v>
      </c>
      <c r="G66" s="145" t="s">
        <v>1693</v>
      </c>
      <c r="H66" s="146"/>
      <c r="I66" s="112">
        <v>1086734.8654</v>
      </c>
      <c r="J66" s="138"/>
      <c r="K66" s="134"/>
    </row>
    <row r="67" spans="1:11" s="131" customFormat="1" ht="15" customHeight="1" x14ac:dyDescent="0.25">
      <c r="A67" s="134"/>
      <c r="B67" s="134"/>
      <c r="C67" s="134"/>
      <c r="D67" s="137" t="s">
        <v>1540</v>
      </c>
      <c r="E67" s="137" t="s">
        <v>1548</v>
      </c>
      <c r="F67" s="137" t="s">
        <v>1535</v>
      </c>
      <c r="G67" s="145" t="s">
        <v>1588</v>
      </c>
      <c r="H67" s="146"/>
      <c r="I67" s="112">
        <v>11199.34</v>
      </c>
      <c r="J67" s="138"/>
      <c r="K67" s="134"/>
    </row>
    <row r="68" spans="1:11" s="131" customFormat="1" ht="15" customHeight="1" x14ac:dyDescent="0.25">
      <c r="A68" s="134"/>
      <c r="B68" s="134"/>
      <c r="C68" s="134"/>
      <c r="D68" s="137" t="s">
        <v>1193</v>
      </c>
      <c r="E68" s="137" t="s">
        <v>1547</v>
      </c>
      <c r="F68" s="137" t="s">
        <v>1535</v>
      </c>
      <c r="G68" s="145" t="s">
        <v>1588</v>
      </c>
      <c r="H68" s="146"/>
      <c r="I68" s="112">
        <v>12146.429999999995</v>
      </c>
      <c r="J68" s="138"/>
      <c r="K68" s="134"/>
    </row>
    <row r="69" spans="1:11" s="131" customFormat="1" ht="15" customHeight="1" x14ac:dyDescent="0.25">
      <c r="A69" s="134"/>
      <c r="B69" s="134"/>
      <c r="C69" s="134"/>
      <c r="D69" s="137" t="s">
        <v>1679</v>
      </c>
      <c r="E69" s="137" t="s">
        <v>1547</v>
      </c>
      <c r="F69" s="137" t="s">
        <v>1681</v>
      </c>
      <c r="G69" s="145" t="s">
        <v>1694</v>
      </c>
      <c r="H69" s="146"/>
      <c r="I69" s="112">
        <v>995377.36420000019</v>
      </c>
      <c r="J69" s="138"/>
      <c r="K69" s="134"/>
    </row>
    <row r="70" spans="1:11" s="131" customFormat="1" ht="15" customHeight="1" x14ac:dyDescent="0.25">
      <c r="A70" s="134"/>
      <c r="B70" s="134"/>
      <c r="C70" s="134"/>
      <c r="D70" s="139"/>
      <c r="E70" s="139"/>
      <c r="F70" s="139"/>
      <c r="G70" s="147"/>
      <c r="H70" s="148"/>
      <c r="I70" s="139"/>
      <c r="J70" s="138"/>
      <c r="K70" s="134"/>
    </row>
    <row r="71" spans="1:11" s="108" customFormat="1" ht="15" customHeight="1" x14ac:dyDescent="0.25">
      <c r="A71" s="140"/>
      <c r="B71" s="140"/>
      <c r="C71" s="140"/>
      <c r="D71" s="128"/>
      <c r="E71" s="128"/>
      <c r="F71" s="128"/>
      <c r="G71" s="128"/>
      <c r="H71" s="128"/>
      <c r="I71" s="128"/>
      <c r="J71" s="128"/>
      <c r="K71" s="140"/>
    </row>
    <row r="72" spans="1:11" s="108" customFormat="1" ht="15" customHeight="1" x14ac:dyDescent="0.25">
      <c r="A72" s="140"/>
      <c r="B72" s="140"/>
      <c r="C72" s="140"/>
      <c r="D72" s="182" t="s">
        <v>1676</v>
      </c>
      <c r="E72" s="128"/>
      <c r="F72" s="128"/>
      <c r="G72" s="128"/>
      <c r="H72" s="128"/>
      <c r="I72" s="128"/>
      <c r="J72" s="128"/>
      <c r="K72" s="140"/>
    </row>
    <row r="73" spans="1:11" s="108" customFormat="1" ht="15" customHeight="1" x14ac:dyDescent="0.25">
      <c r="A73" s="140"/>
      <c r="B73" s="140"/>
      <c r="C73" s="140"/>
      <c r="D73" s="182" t="s">
        <v>1680</v>
      </c>
      <c r="E73" s="128"/>
      <c r="F73" s="128"/>
      <c r="G73" s="128"/>
      <c r="H73" s="128"/>
      <c r="I73" s="128"/>
      <c r="J73" s="128"/>
      <c r="K73" s="140"/>
    </row>
    <row r="74" spans="1:11" s="108" customFormat="1" ht="15" customHeight="1" x14ac:dyDescent="0.25">
      <c r="A74" s="140"/>
      <c r="B74" s="140"/>
      <c r="C74" s="140"/>
      <c r="D74" s="128"/>
      <c r="E74" s="128"/>
      <c r="F74" s="128"/>
      <c r="G74" s="128"/>
      <c r="H74" s="128"/>
      <c r="I74" s="128"/>
      <c r="J74" s="128"/>
      <c r="K74" s="140"/>
    </row>
    <row r="75" spans="1:11" s="106" customFormat="1" ht="15" customHeight="1" x14ac:dyDescent="0.25">
      <c r="C75" s="159">
        <v>4</v>
      </c>
      <c r="D75" s="131" t="s">
        <v>1551</v>
      </c>
    </row>
    <row r="77" spans="1:11" ht="15" customHeight="1" x14ac:dyDescent="0.25">
      <c r="C77" s="109">
        <v>5</v>
      </c>
      <c r="D77" s="7" t="s">
        <v>1194</v>
      </c>
    </row>
    <row r="78" spans="1:11" ht="15" customHeight="1" x14ac:dyDescent="0.25">
      <c r="D78" s="31" t="s">
        <v>47</v>
      </c>
      <c r="E78" s="35" t="s">
        <v>1666</v>
      </c>
      <c r="F78" s="35" t="s">
        <v>979</v>
      </c>
    </row>
    <row r="79" spans="1:11" s="108" customFormat="1" ht="15" customHeight="1" x14ac:dyDescent="0.25">
      <c r="D79" s="111"/>
      <c r="E79" s="111"/>
      <c r="F79" s="111"/>
    </row>
    <row r="80" spans="1:11" s="108" customFormat="1" ht="15" customHeight="1" x14ac:dyDescent="0.25">
      <c r="D80" s="197" t="s">
        <v>566</v>
      </c>
      <c r="E80" s="174">
        <v>1</v>
      </c>
      <c r="F80" s="19">
        <v>27.3918</v>
      </c>
    </row>
    <row r="81" spans="3:6" s="108" customFormat="1" ht="15" customHeight="1" x14ac:dyDescent="0.25">
      <c r="D81" s="197" t="s">
        <v>507</v>
      </c>
      <c r="E81" s="174">
        <v>1</v>
      </c>
      <c r="F81" s="19">
        <v>28.3688</v>
      </c>
    </row>
    <row r="82" spans="3:6" ht="15" customHeight="1" x14ac:dyDescent="0.25">
      <c r="D82" s="197" t="s">
        <v>996</v>
      </c>
      <c r="E82" s="174">
        <v>1</v>
      </c>
      <c r="F82" s="19">
        <v>34.230600000000003</v>
      </c>
    </row>
    <row r="83" spans="3:6" ht="15" customHeight="1" x14ac:dyDescent="0.25">
      <c r="D83" s="197" t="s">
        <v>997</v>
      </c>
      <c r="E83" s="174">
        <v>1</v>
      </c>
      <c r="F83" s="19">
        <v>30.965399999999999</v>
      </c>
    </row>
    <row r="84" spans="3:6" ht="15" customHeight="1" x14ac:dyDescent="0.25">
      <c r="D84" s="21"/>
      <c r="E84" s="21"/>
      <c r="F84" s="21"/>
    </row>
    <row r="86" spans="3:6" ht="15" customHeight="1" x14ac:dyDescent="0.25">
      <c r="C86" s="109">
        <v>6</v>
      </c>
      <c r="D86" s="205" t="s">
        <v>1760</v>
      </c>
    </row>
    <row r="88" spans="3:6" ht="15" customHeight="1" x14ac:dyDescent="0.25">
      <c r="C88" s="109">
        <v>7</v>
      </c>
      <c r="D88" s="166" t="s">
        <v>1552</v>
      </c>
    </row>
    <row r="90" spans="3:6" ht="15" customHeight="1" x14ac:dyDescent="0.25">
      <c r="C90" s="109">
        <v>8</v>
      </c>
      <c r="D90" s="205" t="s">
        <v>1761</v>
      </c>
    </row>
    <row r="92" spans="3:6" ht="15" customHeight="1" x14ac:dyDescent="0.25">
      <c r="C92" s="109">
        <v>9</v>
      </c>
      <c r="D92" s="205" t="s">
        <v>1762</v>
      </c>
    </row>
    <row r="94" spans="3:6" ht="15" customHeight="1" x14ac:dyDescent="0.25">
      <c r="C94" s="109">
        <v>10</v>
      </c>
      <c r="D94" s="205" t="s">
        <v>1763</v>
      </c>
    </row>
    <row r="95" spans="3:6" ht="15" customHeight="1" x14ac:dyDescent="0.25">
      <c r="D95" s="64"/>
    </row>
    <row r="96" spans="3:6" ht="15" customHeight="1" x14ac:dyDescent="0.25">
      <c r="C96" s="109">
        <v>11</v>
      </c>
      <c r="D96" s="205" t="s">
        <v>1764</v>
      </c>
    </row>
    <row r="97" spans="3:10" ht="15" customHeight="1" x14ac:dyDescent="0.25">
      <c r="D97" s="31" t="s">
        <v>47</v>
      </c>
      <c r="E97" s="35" t="s">
        <v>1195</v>
      </c>
    </row>
    <row r="98" spans="3:10" ht="15" customHeight="1" x14ac:dyDescent="0.25">
      <c r="D98" s="18"/>
      <c r="E98" s="18"/>
    </row>
    <row r="99" spans="3:10" ht="15" customHeight="1" x14ac:dyDescent="0.25">
      <c r="D99" s="18" t="s">
        <v>271</v>
      </c>
      <c r="E99" s="19">
        <v>69.459999999999994</v>
      </c>
      <c r="F99" s="34"/>
    </row>
    <row r="100" spans="3:10" ht="15" customHeight="1" x14ac:dyDescent="0.25">
      <c r="D100" s="21"/>
      <c r="E100" s="21"/>
    </row>
    <row r="102" spans="3:10" ht="15" customHeight="1" x14ac:dyDescent="0.25">
      <c r="C102" s="109">
        <v>12</v>
      </c>
      <c r="D102" s="7" t="s">
        <v>1196</v>
      </c>
    </row>
    <row r="104" spans="3:10" s="106" customFormat="1" ht="15" customHeight="1" x14ac:dyDescent="0.25">
      <c r="C104" s="159">
        <v>13</v>
      </c>
      <c r="D104" s="204" t="s">
        <v>1765</v>
      </c>
    </row>
    <row r="105" spans="3:10" ht="15" customHeight="1" x14ac:dyDescent="0.25">
      <c r="D105" s="65"/>
    </row>
    <row r="106" spans="3:10" ht="27.95" customHeight="1" x14ac:dyDescent="0.25">
      <c r="C106" s="159">
        <v>14</v>
      </c>
      <c r="D106" s="237" t="s">
        <v>1844</v>
      </c>
      <c r="E106" s="237"/>
      <c r="F106" s="237"/>
      <c r="G106" s="237"/>
      <c r="H106" s="237"/>
      <c r="I106" s="237"/>
      <c r="J106" s="237"/>
    </row>
    <row r="107" spans="3:10" ht="15" customHeight="1" x14ac:dyDescent="0.25">
      <c r="D107" s="65"/>
    </row>
    <row r="108" spans="3:10" ht="15" customHeight="1" x14ac:dyDescent="0.25">
      <c r="C108" s="109">
        <v>15</v>
      </c>
      <c r="D108" s="205" t="s">
        <v>1847</v>
      </c>
    </row>
    <row r="110" spans="3:10" ht="15" customHeight="1" x14ac:dyDescent="0.25">
      <c r="D110" s="32" t="s">
        <v>1197</v>
      </c>
    </row>
    <row r="111" spans="3:10" ht="15" customHeight="1" x14ac:dyDescent="0.25">
      <c r="D111" s="32" t="s">
        <v>1199</v>
      </c>
    </row>
    <row r="114" spans="1:4" ht="15" customHeight="1" x14ac:dyDescent="0.25">
      <c r="D114" s="32" t="s">
        <v>1846</v>
      </c>
    </row>
    <row r="115" spans="1:4" ht="15" customHeight="1" x14ac:dyDescent="0.25">
      <c r="D115" s="32" t="s">
        <v>1198</v>
      </c>
    </row>
    <row r="116" spans="1:4" ht="15" customHeight="1" x14ac:dyDescent="0.25">
      <c r="A116" s="108"/>
    </row>
  </sheetData>
  <mergeCells count="6">
    <mergeCell ref="D106:J106"/>
    <mergeCell ref="G47:H47"/>
    <mergeCell ref="I47:J47"/>
    <mergeCell ref="G31:H31"/>
    <mergeCell ref="I31:J31"/>
    <mergeCell ref="G49:J49"/>
  </mergeCells>
  <pageMargins left="0.7" right="0.7" top="0.75" bottom="0.75" header="0.3" footer="0.3"/>
  <pageSetup paperSize="9" scale="42"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H229"/>
  <sheetViews>
    <sheetView showGridLines="0" zoomScaleNormal="100" zoomScaleSheetLayoutView="100" workbookViewId="0"/>
  </sheetViews>
  <sheetFormatPr defaultColWidth="8.7109375" defaultRowHeight="15" customHeight="1" x14ac:dyDescent="0.25"/>
  <cols>
    <col min="1" max="1" width="8.7109375" style="41" customWidth="1"/>
    <col min="2" max="2" width="2.7109375" style="39" customWidth="1"/>
    <col min="3" max="3" width="40.5703125" style="39" customWidth="1"/>
    <col min="4" max="4" width="35.5703125" style="39" customWidth="1"/>
    <col min="5" max="5" width="43.42578125" style="40" bestFit="1" customWidth="1"/>
    <col min="6" max="7" width="25.5703125" style="40" customWidth="1"/>
    <col min="8" max="8" width="2.7109375" style="41" customWidth="1"/>
    <col min="9" max="16384" width="8.7109375" style="41"/>
  </cols>
  <sheetData>
    <row r="2" spans="2:8" s="38" customFormat="1" ht="15" customHeight="1" x14ac:dyDescent="0.25">
      <c r="B2" s="152"/>
      <c r="C2" s="153"/>
      <c r="D2" s="153"/>
      <c r="E2" s="153"/>
      <c r="F2" s="153"/>
      <c r="G2" s="153"/>
      <c r="H2" s="153"/>
    </row>
    <row r="3" spans="2:8" s="38" customFormat="1" ht="15" customHeight="1" x14ac:dyDescent="0.25">
      <c r="B3" s="152"/>
      <c r="C3" s="154" t="s">
        <v>1186</v>
      </c>
      <c r="D3" s="153"/>
      <c r="E3" s="153"/>
      <c r="F3" s="153"/>
      <c r="G3" s="153"/>
      <c r="H3" s="153"/>
    </row>
    <row r="4" spans="2:8" s="38" customFormat="1" ht="15" customHeight="1" x14ac:dyDescent="0.25">
      <c r="B4" s="153"/>
      <c r="C4" s="152"/>
      <c r="D4" s="153"/>
      <c r="E4" s="153"/>
      <c r="F4" s="153"/>
      <c r="G4" s="153"/>
      <c r="H4" s="153"/>
    </row>
    <row r="5" spans="2:8" s="38" customFormat="1" ht="15" customHeight="1" x14ac:dyDescent="0.25">
      <c r="B5" s="153"/>
      <c r="C5" s="153" t="s">
        <v>1202</v>
      </c>
      <c r="D5" s="153"/>
      <c r="E5" s="153"/>
      <c r="F5" s="153"/>
      <c r="G5" s="153"/>
      <c r="H5" s="153"/>
    </row>
    <row r="6" spans="2:8" ht="15" customHeight="1" x14ac:dyDescent="0.25">
      <c r="B6" s="155"/>
      <c r="C6" s="155"/>
      <c r="D6" s="155"/>
      <c r="E6" s="155"/>
      <c r="F6" s="155"/>
      <c r="G6" s="155"/>
      <c r="H6" s="156"/>
    </row>
    <row r="7" spans="2:8" ht="15" customHeight="1" x14ac:dyDescent="0.25">
      <c r="B7" s="155"/>
      <c r="C7" s="155" t="s">
        <v>1553</v>
      </c>
      <c r="D7" s="157"/>
      <c r="E7" s="157"/>
      <c r="F7" s="155"/>
      <c r="G7" s="155"/>
      <c r="H7" s="156"/>
    </row>
    <row r="8" spans="2:8" ht="15" customHeight="1" x14ac:dyDescent="0.25">
      <c r="B8" s="155"/>
      <c r="C8" s="155" t="s">
        <v>1559</v>
      </c>
      <c r="D8" s="157"/>
      <c r="E8" s="157"/>
      <c r="F8" s="155"/>
      <c r="G8" s="155"/>
      <c r="H8" s="156"/>
    </row>
    <row r="9" spans="2:8" ht="15" customHeight="1" x14ac:dyDescent="0.25">
      <c r="B9" s="155"/>
      <c r="C9" s="157"/>
      <c r="D9" s="157"/>
      <c r="E9" s="157"/>
      <c r="F9" s="155"/>
      <c r="G9" s="155"/>
      <c r="H9" s="156"/>
    </row>
    <row r="10" spans="2:8" ht="51" x14ac:dyDescent="0.25">
      <c r="B10" s="155"/>
      <c r="C10" s="191" t="s">
        <v>1554</v>
      </c>
      <c r="D10" s="191" t="s">
        <v>1555</v>
      </c>
      <c r="E10" s="191" t="s">
        <v>1185</v>
      </c>
      <c r="F10" s="192" t="s">
        <v>1756</v>
      </c>
      <c r="G10" s="192" t="s">
        <v>1757</v>
      </c>
      <c r="H10" s="156"/>
    </row>
    <row r="11" spans="2:8" ht="15" customHeight="1" x14ac:dyDescent="0.25">
      <c r="B11" s="155"/>
      <c r="C11" s="193"/>
      <c r="D11" s="193"/>
      <c r="E11" s="193"/>
      <c r="F11" s="194"/>
      <c r="G11" s="194"/>
      <c r="H11" s="156"/>
    </row>
    <row r="12" spans="2:8" s="156" customFormat="1" ht="15" customHeight="1" x14ac:dyDescent="0.25">
      <c r="B12" s="155"/>
      <c r="C12" s="151" t="s">
        <v>1560</v>
      </c>
      <c r="D12" s="151" t="s">
        <v>507</v>
      </c>
      <c r="E12" s="151" t="s">
        <v>271</v>
      </c>
      <c r="F12" s="161">
        <v>964.18082660000016</v>
      </c>
      <c r="G12" s="161">
        <v>0</v>
      </c>
    </row>
    <row r="13" spans="2:8" s="156" customFormat="1" ht="15" customHeight="1" x14ac:dyDescent="0.25">
      <c r="B13" s="155"/>
      <c r="C13" s="151"/>
      <c r="D13" s="151"/>
      <c r="E13" s="151" t="s">
        <v>326</v>
      </c>
      <c r="F13" s="161">
        <v>6.8389664000000003</v>
      </c>
      <c r="G13" s="161">
        <v>12.978599999999998</v>
      </c>
    </row>
    <row r="14" spans="2:8" s="156" customFormat="1" ht="15" customHeight="1" x14ac:dyDescent="0.25">
      <c r="B14" s="155"/>
      <c r="C14" s="160"/>
      <c r="D14" s="160"/>
      <c r="E14" s="160" t="s">
        <v>287</v>
      </c>
      <c r="F14" s="162">
        <v>581.30551219999995</v>
      </c>
      <c r="G14" s="162">
        <v>962.038725</v>
      </c>
    </row>
    <row r="15" spans="2:8" s="156" customFormat="1" ht="15" customHeight="1" x14ac:dyDescent="0.25">
      <c r="B15" s="155"/>
      <c r="C15" s="160"/>
      <c r="D15" s="160"/>
      <c r="E15" s="160" t="s">
        <v>1455</v>
      </c>
      <c r="F15" s="162">
        <v>7.0362362999999997</v>
      </c>
      <c r="G15" s="162">
        <v>820.96134299999994</v>
      </c>
    </row>
    <row r="16" spans="2:8" s="156" customFormat="1" ht="15" customHeight="1" x14ac:dyDescent="0.25">
      <c r="B16" s="155"/>
      <c r="C16" s="160"/>
      <c r="D16" s="160"/>
      <c r="E16" s="160" t="s">
        <v>1453</v>
      </c>
      <c r="F16" s="162">
        <v>256.65457159999994</v>
      </c>
      <c r="G16" s="162">
        <v>1237.6392959999998</v>
      </c>
    </row>
    <row r="17" spans="2:7" s="156" customFormat="1" ht="15" customHeight="1" x14ac:dyDescent="0.25">
      <c r="B17" s="155"/>
      <c r="C17" s="160"/>
      <c r="D17" s="160"/>
      <c r="E17" s="160" t="s">
        <v>1454</v>
      </c>
      <c r="F17" s="162">
        <v>152.38081589999999</v>
      </c>
      <c r="G17" s="163">
        <v>1216.1633400000001</v>
      </c>
    </row>
    <row r="18" spans="2:7" s="156" customFormat="1" ht="15" customHeight="1" x14ac:dyDescent="0.25">
      <c r="B18" s="155"/>
      <c r="C18" s="160"/>
      <c r="D18" s="160"/>
      <c r="E18" s="160" t="s">
        <v>569</v>
      </c>
      <c r="F18" s="162">
        <v>44.734538499999985</v>
      </c>
      <c r="G18" s="163">
        <v>96.366105000000019</v>
      </c>
    </row>
    <row r="19" spans="2:7" s="156" customFormat="1" ht="15" customHeight="1" x14ac:dyDescent="0.25">
      <c r="B19" s="155"/>
      <c r="C19" s="160"/>
      <c r="D19" s="160"/>
      <c r="E19" s="160" t="s">
        <v>1452</v>
      </c>
      <c r="F19" s="162">
        <v>44.176210999999988</v>
      </c>
      <c r="G19" s="162">
        <v>95.320472000000009</v>
      </c>
    </row>
    <row r="20" spans="2:7" s="156" customFormat="1" ht="15" customHeight="1" x14ac:dyDescent="0.25">
      <c r="B20" s="155"/>
      <c r="C20" s="160"/>
      <c r="D20" s="160"/>
      <c r="E20" s="160" t="s">
        <v>355</v>
      </c>
      <c r="F20" s="162">
        <v>41.681375600000003</v>
      </c>
      <c r="G20" s="163">
        <v>998.86550250000005</v>
      </c>
    </row>
    <row r="21" spans="2:7" s="156" customFormat="1" ht="15" customHeight="1" x14ac:dyDescent="0.25">
      <c r="B21" s="155"/>
      <c r="C21" s="160"/>
      <c r="D21" s="160"/>
      <c r="E21" s="160" t="s">
        <v>458</v>
      </c>
      <c r="F21" s="162">
        <v>269.89904999999999</v>
      </c>
      <c r="G21" s="163">
        <v>486.69749999999999</v>
      </c>
    </row>
    <row r="22" spans="2:7" s="156" customFormat="1" ht="15" customHeight="1" x14ac:dyDescent="0.25">
      <c r="B22" s="155"/>
      <c r="C22" s="160"/>
      <c r="D22" s="160"/>
      <c r="E22" s="160" t="s">
        <v>553</v>
      </c>
      <c r="F22" s="162">
        <v>0</v>
      </c>
      <c r="G22" s="162">
        <v>619.72815000000003</v>
      </c>
    </row>
    <row r="23" spans="2:7" s="156" customFormat="1" ht="15" customHeight="1" x14ac:dyDescent="0.25">
      <c r="B23" s="155"/>
      <c r="C23" s="160"/>
      <c r="D23" s="160"/>
      <c r="E23" s="160"/>
      <c r="F23" s="162"/>
      <c r="G23" s="162"/>
    </row>
    <row r="24" spans="2:7" s="156" customFormat="1" ht="15" customHeight="1" x14ac:dyDescent="0.25">
      <c r="B24" s="155"/>
      <c r="C24" s="215" t="s">
        <v>1561</v>
      </c>
      <c r="D24" s="160" t="s">
        <v>507</v>
      </c>
      <c r="E24" s="160" t="s">
        <v>271</v>
      </c>
      <c r="F24" s="162">
        <v>1434.4922372999999</v>
      </c>
      <c r="G24" s="162">
        <v>210.19437449999998</v>
      </c>
    </row>
    <row r="25" spans="2:7" s="156" customFormat="1" ht="15" customHeight="1" x14ac:dyDescent="0.25">
      <c r="B25" s="155"/>
      <c r="C25" s="195"/>
      <c r="D25" s="160"/>
      <c r="E25" s="160" t="s">
        <v>307</v>
      </c>
      <c r="F25" s="162">
        <v>39.5826165</v>
      </c>
      <c r="G25" s="163">
        <v>171.22867300000001</v>
      </c>
    </row>
    <row r="26" spans="2:7" s="156" customFormat="1" ht="15" customHeight="1" x14ac:dyDescent="0.25">
      <c r="B26" s="155"/>
      <c r="C26" s="160"/>
      <c r="D26" s="160"/>
      <c r="E26" s="160" t="s">
        <v>1455</v>
      </c>
      <c r="F26" s="162">
        <v>68.016921699999997</v>
      </c>
      <c r="G26" s="163">
        <v>1143.0069860000001</v>
      </c>
    </row>
    <row r="27" spans="2:7" s="156" customFormat="1" ht="15" customHeight="1" x14ac:dyDescent="0.25">
      <c r="B27" s="155"/>
      <c r="C27" s="160"/>
      <c r="D27" s="160"/>
      <c r="E27" s="160" t="s">
        <v>1453</v>
      </c>
      <c r="F27" s="162">
        <v>419.53979270000002</v>
      </c>
      <c r="G27" s="163">
        <v>1726.0893099999996</v>
      </c>
    </row>
    <row r="28" spans="2:7" s="156" customFormat="1" ht="15" customHeight="1" x14ac:dyDescent="0.25">
      <c r="B28" s="155"/>
      <c r="C28" s="151"/>
      <c r="D28" s="160"/>
      <c r="E28" s="151" t="s">
        <v>1454</v>
      </c>
      <c r="F28" s="161">
        <v>239.69453279999996</v>
      </c>
      <c r="G28" s="163">
        <v>1690.9291079999998</v>
      </c>
    </row>
    <row r="29" spans="2:7" s="156" customFormat="1" ht="15" customHeight="1" x14ac:dyDescent="0.25">
      <c r="B29" s="155"/>
      <c r="C29" s="151"/>
      <c r="D29" s="160"/>
      <c r="E29" s="151" t="s">
        <v>569</v>
      </c>
      <c r="F29" s="161">
        <v>61.960762800000005</v>
      </c>
      <c r="G29" s="163">
        <v>134.575155</v>
      </c>
    </row>
    <row r="30" spans="2:7" s="156" customFormat="1" ht="15" customHeight="1" x14ac:dyDescent="0.25">
      <c r="B30" s="155"/>
      <c r="C30" s="151"/>
      <c r="D30" s="160"/>
      <c r="E30" s="151" t="s">
        <v>1452</v>
      </c>
      <c r="F30" s="161">
        <v>56.682374899999999</v>
      </c>
      <c r="G30" s="163">
        <v>132.77981700000001</v>
      </c>
    </row>
    <row r="31" spans="2:7" s="156" customFormat="1" ht="15" customHeight="1" x14ac:dyDescent="0.25">
      <c r="B31" s="155"/>
      <c r="C31" s="151"/>
      <c r="D31" s="151"/>
      <c r="E31" s="151" t="s">
        <v>431</v>
      </c>
      <c r="F31" s="161">
        <v>1206.2841638000002</v>
      </c>
      <c r="G31" s="161">
        <v>3821.7043589999998</v>
      </c>
    </row>
    <row r="32" spans="2:7" s="156" customFormat="1" ht="15" customHeight="1" x14ac:dyDescent="0.25">
      <c r="B32" s="155"/>
      <c r="C32" s="151"/>
      <c r="D32" s="151"/>
      <c r="E32" s="151" t="s">
        <v>355</v>
      </c>
      <c r="F32" s="161">
        <v>716.01365369999985</v>
      </c>
      <c r="G32" s="161">
        <v>3912.9547490000004</v>
      </c>
    </row>
    <row r="33" spans="2:7" s="156" customFormat="1" ht="15" customHeight="1" x14ac:dyDescent="0.25">
      <c r="B33" s="155"/>
      <c r="C33" s="160"/>
      <c r="D33" s="160"/>
      <c r="E33" s="160" t="s">
        <v>507</v>
      </c>
      <c r="F33" s="162">
        <v>154823.13</v>
      </c>
      <c r="G33" s="162">
        <v>0</v>
      </c>
    </row>
    <row r="34" spans="2:7" s="156" customFormat="1" ht="15" customHeight="1" x14ac:dyDescent="0.25">
      <c r="B34" s="155"/>
      <c r="C34" s="160"/>
      <c r="D34" s="160"/>
      <c r="E34" s="160" t="s">
        <v>996</v>
      </c>
      <c r="F34" s="162">
        <v>4199.0553</v>
      </c>
      <c r="G34" s="162">
        <v>0</v>
      </c>
    </row>
    <row r="35" spans="2:7" s="156" customFormat="1" ht="15" customHeight="1" x14ac:dyDescent="0.25">
      <c r="B35" s="155"/>
      <c r="C35" s="160"/>
      <c r="D35" s="160"/>
      <c r="E35" s="160" t="s">
        <v>225</v>
      </c>
      <c r="F35" s="162">
        <v>12483.5658219</v>
      </c>
      <c r="G35" s="162">
        <v>2532.2725</v>
      </c>
    </row>
    <row r="36" spans="2:7" s="156" customFormat="1" ht="15" customHeight="1" x14ac:dyDescent="0.25">
      <c r="B36" s="155"/>
      <c r="C36" s="160"/>
      <c r="D36" s="160"/>
      <c r="E36" s="160" t="s">
        <v>458</v>
      </c>
      <c r="F36" s="162">
        <v>1779.8532653999998</v>
      </c>
      <c r="G36" s="162">
        <v>1515.2165600000001</v>
      </c>
    </row>
    <row r="37" spans="2:7" s="156" customFormat="1" ht="15" customHeight="1" x14ac:dyDescent="0.25">
      <c r="B37" s="155"/>
      <c r="C37" s="160"/>
      <c r="D37" s="160"/>
      <c r="E37" s="160" t="s">
        <v>553</v>
      </c>
      <c r="F37" s="162">
        <v>0</v>
      </c>
      <c r="G37" s="162">
        <v>2057.3512300000002</v>
      </c>
    </row>
    <row r="38" spans="2:7" s="156" customFormat="1" ht="15" customHeight="1" x14ac:dyDescent="0.25">
      <c r="B38" s="155"/>
      <c r="C38" s="160"/>
      <c r="D38" s="160"/>
      <c r="E38" s="160"/>
      <c r="F38" s="162"/>
      <c r="G38" s="162"/>
    </row>
    <row r="39" spans="2:7" s="156" customFormat="1" ht="15" customHeight="1" x14ac:dyDescent="0.25">
      <c r="B39" s="155"/>
      <c r="C39" s="215" t="s">
        <v>1562</v>
      </c>
      <c r="D39" s="160" t="s">
        <v>225</v>
      </c>
      <c r="E39" s="160" t="s">
        <v>271</v>
      </c>
      <c r="F39" s="162">
        <v>164.6002422</v>
      </c>
      <c r="G39" s="162">
        <v>0</v>
      </c>
    </row>
    <row r="40" spans="2:7" s="156" customFormat="1" ht="15" customHeight="1" x14ac:dyDescent="0.25">
      <c r="B40" s="155"/>
      <c r="C40" s="160"/>
      <c r="D40" s="160"/>
      <c r="E40" s="160" t="s">
        <v>137</v>
      </c>
      <c r="F40" s="162">
        <v>39346.126644999997</v>
      </c>
      <c r="G40" s="162">
        <v>0</v>
      </c>
    </row>
    <row r="41" spans="2:7" s="156" customFormat="1" ht="15" customHeight="1" x14ac:dyDescent="0.25">
      <c r="B41" s="155"/>
      <c r="C41" s="160"/>
      <c r="D41" s="160"/>
      <c r="E41" s="160" t="s">
        <v>307</v>
      </c>
      <c r="F41" s="162">
        <v>121.95748900000001</v>
      </c>
      <c r="G41" s="162">
        <v>124.09323000000001</v>
      </c>
    </row>
    <row r="42" spans="2:7" s="156" customFormat="1" ht="15" customHeight="1" x14ac:dyDescent="0.25">
      <c r="B42" s="155"/>
      <c r="C42" s="195"/>
      <c r="D42" s="160"/>
      <c r="E42" s="160" t="s">
        <v>1455</v>
      </c>
      <c r="F42" s="162">
        <v>78.160052399999998</v>
      </c>
      <c r="G42" s="162">
        <v>69.487499999999997</v>
      </c>
    </row>
    <row r="43" spans="2:7" s="156" customFormat="1" ht="15" customHeight="1" x14ac:dyDescent="0.25">
      <c r="B43" s="155"/>
      <c r="C43" s="160"/>
      <c r="D43" s="160"/>
      <c r="E43" s="160" t="s">
        <v>507</v>
      </c>
      <c r="F43" s="162">
        <v>146366.34789</v>
      </c>
      <c r="G43" s="162">
        <v>0</v>
      </c>
    </row>
    <row r="44" spans="2:7" s="156" customFormat="1" ht="15" customHeight="1" x14ac:dyDescent="0.25">
      <c r="B44" s="155"/>
      <c r="C44" s="160"/>
      <c r="D44" s="160"/>
      <c r="E44" s="160" t="s">
        <v>996</v>
      </c>
      <c r="F44" s="162">
        <v>12996.806</v>
      </c>
      <c r="G44" s="162">
        <v>0</v>
      </c>
    </row>
    <row r="45" spans="2:7" s="156" customFormat="1" ht="15" customHeight="1" x14ac:dyDescent="0.25">
      <c r="B45" s="155"/>
      <c r="C45" s="160"/>
      <c r="D45" s="160"/>
      <c r="E45" s="160" t="s">
        <v>225</v>
      </c>
      <c r="F45" s="162">
        <v>21145.875929999998</v>
      </c>
      <c r="G45" s="162">
        <v>0</v>
      </c>
    </row>
    <row r="46" spans="2:7" s="156" customFormat="1" ht="15" customHeight="1" x14ac:dyDescent="0.25">
      <c r="B46" s="155"/>
      <c r="C46" s="160"/>
      <c r="D46" s="160"/>
      <c r="E46" s="160" t="s">
        <v>259</v>
      </c>
      <c r="F46" s="162">
        <v>4884.2939999999999</v>
      </c>
      <c r="G46" s="162">
        <v>0</v>
      </c>
    </row>
    <row r="47" spans="2:7" s="156" customFormat="1" ht="15" customHeight="1" x14ac:dyDescent="0.25">
      <c r="B47" s="155"/>
      <c r="C47" s="160"/>
      <c r="D47" s="160"/>
      <c r="E47" s="160" t="s">
        <v>997</v>
      </c>
      <c r="F47" s="162">
        <v>2832.0426000000002</v>
      </c>
      <c r="G47" s="162">
        <v>0</v>
      </c>
    </row>
    <row r="48" spans="2:7" s="156" customFormat="1" ht="15" customHeight="1" x14ac:dyDescent="0.25">
      <c r="B48" s="155"/>
      <c r="C48" s="160"/>
      <c r="D48" s="160"/>
      <c r="E48" s="160"/>
      <c r="F48" s="162"/>
      <c r="G48" s="162"/>
    </row>
    <row r="49" spans="2:7" s="156" customFormat="1" ht="15" customHeight="1" x14ac:dyDescent="0.25">
      <c r="B49" s="155"/>
      <c r="C49" s="215" t="s">
        <v>1563</v>
      </c>
      <c r="D49" s="160" t="s">
        <v>507</v>
      </c>
      <c r="E49" s="160" t="s">
        <v>271</v>
      </c>
      <c r="F49" s="162">
        <v>2034.9466501000002</v>
      </c>
      <c r="G49" s="162">
        <v>0</v>
      </c>
    </row>
    <row r="50" spans="2:7" s="156" customFormat="1" ht="15" customHeight="1" x14ac:dyDescent="0.25">
      <c r="B50" s="155"/>
      <c r="C50" s="160"/>
      <c r="D50" s="160"/>
      <c r="E50" s="160" t="s">
        <v>326</v>
      </c>
      <c r="F50" s="162">
        <v>13.193491300000002</v>
      </c>
      <c r="G50" s="162">
        <v>17.550736999999998</v>
      </c>
    </row>
    <row r="51" spans="2:7" s="156" customFormat="1" ht="15" customHeight="1" x14ac:dyDescent="0.25">
      <c r="B51" s="155"/>
      <c r="C51" s="160"/>
      <c r="D51" s="160"/>
      <c r="E51" s="160" t="s">
        <v>182</v>
      </c>
      <c r="F51" s="162">
        <v>49.028852999999998</v>
      </c>
      <c r="G51" s="162">
        <v>62.931185999999997</v>
      </c>
    </row>
    <row r="52" spans="2:7" s="156" customFormat="1" ht="15" customHeight="1" x14ac:dyDescent="0.25">
      <c r="B52" s="155"/>
      <c r="C52" s="195"/>
      <c r="D52" s="160"/>
      <c r="E52" s="160" t="s">
        <v>287</v>
      </c>
      <c r="F52" s="162">
        <v>676.74852939999994</v>
      </c>
      <c r="G52" s="162">
        <v>725.07920000000001</v>
      </c>
    </row>
    <row r="53" spans="2:7" s="156" customFormat="1" ht="15" customHeight="1" x14ac:dyDescent="0.25">
      <c r="B53" s="155"/>
      <c r="C53" s="160"/>
      <c r="D53" s="160"/>
      <c r="E53" s="160" t="s">
        <v>1455</v>
      </c>
      <c r="F53" s="162">
        <v>136.720392</v>
      </c>
      <c r="G53" s="162">
        <v>926.19836099999998</v>
      </c>
    </row>
    <row r="54" spans="2:7" s="156" customFormat="1" ht="15" customHeight="1" x14ac:dyDescent="0.25">
      <c r="B54" s="155"/>
      <c r="C54" s="160"/>
      <c r="D54" s="160"/>
      <c r="E54" s="160" t="s">
        <v>1453</v>
      </c>
      <c r="F54" s="162">
        <v>521.8718462999999</v>
      </c>
      <c r="G54" s="162">
        <v>1398.583034</v>
      </c>
    </row>
    <row r="55" spans="2:7" s="156" customFormat="1" ht="15" customHeight="1" x14ac:dyDescent="0.25">
      <c r="B55" s="155"/>
      <c r="C55" s="160"/>
      <c r="D55" s="160"/>
      <c r="E55" s="160" t="s">
        <v>1454</v>
      </c>
      <c r="F55" s="162">
        <v>430.08496880000013</v>
      </c>
      <c r="G55" s="162">
        <v>1398.8212960000003</v>
      </c>
    </row>
    <row r="56" spans="2:7" s="156" customFormat="1" ht="15" customHeight="1" x14ac:dyDescent="0.25">
      <c r="B56" s="155"/>
      <c r="C56" s="160"/>
      <c r="D56" s="160"/>
      <c r="E56" s="160" t="s">
        <v>569</v>
      </c>
      <c r="F56" s="162">
        <v>67.058420300000009</v>
      </c>
      <c r="G56" s="162">
        <v>109.12642299999999</v>
      </c>
    </row>
    <row r="57" spans="2:7" s="156" customFormat="1" ht="15" customHeight="1" x14ac:dyDescent="0.25">
      <c r="B57" s="155"/>
      <c r="C57" s="160"/>
      <c r="D57" s="160"/>
      <c r="E57" s="160" t="s">
        <v>1452</v>
      </c>
      <c r="F57" s="162">
        <v>70.422293000000039</v>
      </c>
      <c r="G57" s="162">
        <v>110.33828750000001</v>
      </c>
    </row>
    <row r="58" spans="2:7" s="156" customFormat="1" ht="15" customHeight="1" x14ac:dyDescent="0.25">
      <c r="B58" s="155"/>
      <c r="C58" s="160"/>
      <c r="D58" s="160"/>
      <c r="E58" s="160" t="s">
        <v>374</v>
      </c>
      <c r="F58" s="162">
        <v>121.5419053</v>
      </c>
      <c r="G58" s="162">
        <v>567.44071799999995</v>
      </c>
    </row>
    <row r="59" spans="2:7" s="156" customFormat="1" ht="15" customHeight="1" x14ac:dyDescent="0.25">
      <c r="B59" s="155"/>
      <c r="C59" s="160"/>
      <c r="D59" s="160"/>
      <c r="E59" s="160" t="s">
        <v>431</v>
      </c>
      <c r="F59" s="162">
        <v>2545.7289761000006</v>
      </c>
      <c r="G59" s="162">
        <v>2822.4795749999998</v>
      </c>
    </row>
    <row r="60" spans="2:7" s="156" customFormat="1" ht="15" customHeight="1" x14ac:dyDescent="0.25">
      <c r="B60" s="155"/>
      <c r="C60" s="160"/>
      <c r="D60" s="160"/>
      <c r="E60" s="160" t="s">
        <v>355</v>
      </c>
      <c r="F60" s="162">
        <v>2004.9818683000001</v>
      </c>
      <c r="G60" s="162">
        <v>1591.8415299999999</v>
      </c>
    </row>
    <row r="61" spans="2:7" s="156" customFormat="1" ht="15" customHeight="1" x14ac:dyDescent="0.25">
      <c r="B61" s="155"/>
      <c r="C61" s="160"/>
      <c r="D61" s="160"/>
      <c r="E61" s="160" t="s">
        <v>458</v>
      </c>
      <c r="F61" s="162">
        <v>775.96329800000001</v>
      </c>
      <c r="G61" s="162">
        <v>1112.855061</v>
      </c>
    </row>
    <row r="62" spans="2:7" s="156" customFormat="1" ht="15" customHeight="1" x14ac:dyDescent="0.25">
      <c r="B62" s="155"/>
      <c r="C62" s="160"/>
      <c r="D62" s="160"/>
      <c r="E62" s="160" t="s">
        <v>553</v>
      </c>
      <c r="F62" s="162">
        <v>763.49716340000009</v>
      </c>
      <c r="G62" s="162">
        <v>507.99780400000009</v>
      </c>
    </row>
    <row r="63" spans="2:7" s="156" customFormat="1" ht="15" customHeight="1" x14ac:dyDescent="0.25">
      <c r="B63" s="155"/>
      <c r="C63" s="160"/>
      <c r="D63" s="160"/>
      <c r="E63" s="160"/>
      <c r="F63" s="162"/>
      <c r="G63" s="162"/>
    </row>
    <row r="64" spans="2:7" s="156" customFormat="1" ht="15" customHeight="1" x14ac:dyDescent="0.25">
      <c r="B64" s="155"/>
      <c r="C64" s="215" t="s">
        <v>1684</v>
      </c>
      <c r="D64" s="160" t="s">
        <v>259</v>
      </c>
      <c r="E64" s="160" t="s">
        <v>271</v>
      </c>
      <c r="F64" s="162">
        <v>520.81978829999991</v>
      </c>
      <c r="G64" s="162">
        <v>10.5952</v>
      </c>
    </row>
    <row r="65" spans="2:7" s="156" customFormat="1" ht="15" customHeight="1" x14ac:dyDescent="0.25">
      <c r="B65" s="155"/>
      <c r="C65" s="160"/>
      <c r="D65" s="160"/>
      <c r="E65" s="160" t="s">
        <v>326</v>
      </c>
      <c r="F65" s="162">
        <v>6.407626800000001</v>
      </c>
      <c r="G65" s="162">
        <v>8.6659919999999993</v>
      </c>
    </row>
    <row r="66" spans="2:7" s="156" customFormat="1" ht="15" customHeight="1" x14ac:dyDescent="0.25">
      <c r="B66" s="155"/>
      <c r="C66" s="160"/>
      <c r="D66" s="160"/>
      <c r="E66" s="160" t="s">
        <v>287</v>
      </c>
      <c r="F66" s="162">
        <v>30.282920000000001</v>
      </c>
      <c r="G66" s="162">
        <v>0</v>
      </c>
    </row>
    <row r="67" spans="2:7" s="156" customFormat="1" ht="15" customHeight="1" x14ac:dyDescent="0.25">
      <c r="B67" s="155"/>
      <c r="C67" s="195"/>
      <c r="D67" s="160"/>
      <c r="E67" s="160" t="s">
        <v>1455</v>
      </c>
      <c r="F67" s="162">
        <v>10.257268800000002</v>
      </c>
      <c r="G67" s="162">
        <v>399.99701249999998</v>
      </c>
    </row>
    <row r="68" spans="2:7" s="156" customFormat="1" ht="15" customHeight="1" x14ac:dyDescent="0.25">
      <c r="B68" s="155"/>
      <c r="C68" s="160"/>
      <c r="D68" s="160"/>
      <c r="E68" s="160" t="s">
        <v>1453</v>
      </c>
      <c r="F68" s="162">
        <v>96.017969100000016</v>
      </c>
      <c r="G68" s="162">
        <v>603.04764599999999</v>
      </c>
    </row>
    <row r="69" spans="2:7" s="156" customFormat="1" ht="15" customHeight="1" x14ac:dyDescent="0.25">
      <c r="B69" s="155"/>
      <c r="C69" s="160"/>
      <c r="D69" s="160"/>
      <c r="E69" s="160" t="s">
        <v>569</v>
      </c>
      <c r="F69" s="162">
        <v>17.981259999999999</v>
      </c>
      <c r="G69" s="162">
        <v>46.974946499999994</v>
      </c>
    </row>
    <row r="70" spans="2:7" s="156" customFormat="1" ht="15" customHeight="1" x14ac:dyDescent="0.25">
      <c r="B70" s="155"/>
      <c r="C70" s="160"/>
      <c r="D70" s="160"/>
      <c r="E70" s="160" t="s">
        <v>374</v>
      </c>
      <c r="F70" s="162">
        <v>0</v>
      </c>
      <c r="G70" s="162">
        <v>351.68508299999996</v>
      </c>
    </row>
    <row r="71" spans="2:7" s="156" customFormat="1" ht="15" customHeight="1" x14ac:dyDescent="0.25">
      <c r="B71" s="155"/>
      <c r="C71" s="160"/>
      <c r="D71" s="160"/>
      <c r="E71" s="160" t="s">
        <v>355</v>
      </c>
      <c r="F71" s="162">
        <v>545.58975680000003</v>
      </c>
      <c r="G71" s="162">
        <v>756.69822149999993</v>
      </c>
    </row>
    <row r="72" spans="2:7" s="156" customFormat="1" ht="15" customHeight="1" x14ac:dyDescent="0.25">
      <c r="B72" s="155"/>
      <c r="C72" s="160"/>
      <c r="D72" s="160"/>
      <c r="E72" s="160"/>
      <c r="F72" s="162"/>
      <c r="G72" s="162"/>
    </row>
    <row r="73" spans="2:7" s="156" customFormat="1" ht="15" customHeight="1" x14ac:dyDescent="0.25">
      <c r="B73" s="155"/>
      <c r="C73" s="216" t="s">
        <v>1758</v>
      </c>
      <c r="D73" s="160" t="s">
        <v>996</v>
      </c>
      <c r="E73" s="160" t="s">
        <v>507</v>
      </c>
      <c r="F73" s="162">
        <v>148383.04300000001</v>
      </c>
      <c r="G73" s="162">
        <v>0</v>
      </c>
    </row>
    <row r="74" spans="2:7" s="156" customFormat="1" ht="15" customHeight="1" x14ac:dyDescent="0.25">
      <c r="B74" s="155"/>
      <c r="C74" s="160"/>
      <c r="D74" s="160"/>
      <c r="E74" s="160" t="s">
        <v>996</v>
      </c>
      <c r="F74" s="162">
        <v>11498.3825</v>
      </c>
      <c r="G74" s="162">
        <v>0</v>
      </c>
    </row>
    <row r="75" spans="2:7" s="156" customFormat="1" ht="15" customHeight="1" x14ac:dyDescent="0.25">
      <c r="B75" s="155"/>
      <c r="C75" s="195"/>
      <c r="D75" s="160"/>
      <c r="E75" s="160" t="s">
        <v>225</v>
      </c>
      <c r="F75" s="162">
        <v>2997.1260000000002</v>
      </c>
      <c r="G75" s="162">
        <v>0</v>
      </c>
    </row>
    <row r="76" spans="2:7" s="156" customFormat="1" ht="15" customHeight="1" x14ac:dyDescent="0.25">
      <c r="B76" s="155"/>
      <c r="C76" s="195"/>
      <c r="D76" s="160"/>
      <c r="E76" s="160" t="s">
        <v>997</v>
      </c>
      <c r="F76" s="162">
        <v>499.52100000000002</v>
      </c>
      <c r="G76" s="162">
        <v>0</v>
      </c>
    </row>
    <row r="77" spans="2:7" s="156" customFormat="1" ht="15" customHeight="1" x14ac:dyDescent="0.25">
      <c r="B77" s="155"/>
      <c r="C77" s="195"/>
      <c r="D77" s="160"/>
      <c r="E77" s="160"/>
      <c r="F77" s="162"/>
      <c r="G77" s="162"/>
    </row>
    <row r="78" spans="2:7" s="156" customFormat="1" ht="15" customHeight="1" x14ac:dyDescent="0.25">
      <c r="B78" s="155"/>
      <c r="C78" s="195" t="s">
        <v>1564</v>
      </c>
      <c r="D78" s="160" t="s">
        <v>507</v>
      </c>
      <c r="E78" s="160" t="s">
        <v>271</v>
      </c>
      <c r="F78" s="162">
        <v>900.78353810000021</v>
      </c>
      <c r="G78" s="162">
        <v>0</v>
      </c>
    </row>
    <row r="79" spans="2:7" s="156" customFormat="1" ht="15" customHeight="1" x14ac:dyDescent="0.25">
      <c r="B79" s="155"/>
      <c r="C79" s="160"/>
      <c r="D79" s="160" t="s">
        <v>225</v>
      </c>
      <c r="E79" s="160" t="s">
        <v>326</v>
      </c>
      <c r="F79" s="162">
        <v>20.21</v>
      </c>
      <c r="G79" s="162">
        <v>22.598146499999999</v>
      </c>
    </row>
    <row r="80" spans="2:7" s="156" customFormat="1" ht="15" customHeight="1" x14ac:dyDescent="0.25">
      <c r="B80" s="155"/>
      <c r="C80" s="160"/>
      <c r="D80" s="160"/>
      <c r="E80" s="160" t="s">
        <v>1455</v>
      </c>
      <c r="F80" s="162">
        <v>2.8797833999999995</v>
      </c>
      <c r="G80" s="162">
        <v>1153.3228874999998</v>
      </c>
    </row>
    <row r="81" spans="2:7" s="156" customFormat="1" ht="15" customHeight="1" x14ac:dyDescent="0.25">
      <c r="B81" s="155"/>
      <c r="C81" s="160"/>
      <c r="D81" s="160"/>
      <c r="E81" s="160" t="s">
        <v>1453</v>
      </c>
      <c r="F81" s="162">
        <v>316.55860280000002</v>
      </c>
      <c r="G81" s="162">
        <v>1740.176487</v>
      </c>
    </row>
    <row r="82" spans="2:7" s="156" customFormat="1" ht="15" customHeight="1" x14ac:dyDescent="0.25">
      <c r="B82" s="155"/>
      <c r="C82" s="195"/>
      <c r="D82" s="160"/>
      <c r="E82" s="160" t="s">
        <v>1454</v>
      </c>
      <c r="F82" s="162">
        <v>237.03421460000007</v>
      </c>
      <c r="G82" s="162">
        <v>1707.8677254999998</v>
      </c>
    </row>
    <row r="83" spans="2:7" s="156" customFormat="1" ht="15" customHeight="1" x14ac:dyDescent="0.25">
      <c r="B83" s="155"/>
      <c r="C83" s="195"/>
      <c r="D83" s="160"/>
      <c r="E83" s="160" t="s">
        <v>569</v>
      </c>
      <c r="F83" s="162">
        <v>65.117376600000014</v>
      </c>
      <c r="G83" s="162">
        <v>135.963528</v>
      </c>
    </row>
    <row r="84" spans="2:7" s="156" customFormat="1" ht="15" customHeight="1" x14ac:dyDescent="0.25">
      <c r="B84" s="155"/>
      <c r="C84" s="195"/>
      <c r="D84" s="160"/>
      <c r="E84" s="160" t="s">
        <v>1452</v>
      </c>
      <c r="F84" s="162">
        <v>63.698554599999987</v>
      </c>
      <c r="G84" s="162">
        <v>134.6340075</v>
      </c>
    </row>
    <row r="85" spans="2:7" s="156" customFormat="1" ht="15" customHeight="1" x14ac:dyDescent="0.25">
      <c r="B85" s="155"/>
      <c r="C85" s="160"/>
      <c r="D85" s="160"/>
      <c r="E85" s="160" t="s">
        <v>374</v>
      </c>
      <c r="F85" s="162">
        <v>23.1272685</v>
      </c>
      <c r="G85" s="162">
        <v>225.02781299999998</v>
      </c>
    </row>
    <row r="86" spans="2:7" s="156" customFormat="1" ht="15" customHeight="1" x14ac:dyDescent="0.25">
      <c r="B86" s="155"/>
      <c r="C86" s="160"/>
      <c r="D86" s="160"/>
      <c r="E86" s="160" t="s">
        <v>355</v>
      </c>
      <c r="F86" s="162">
        <v>652.51186419999999</v>
      </c>
      <c r="G86" s="162">
        <v>1465.7460944999998</v>
      </c>
    </row>
    <row r="87" spans="2:7" s="156" customFormat="1" ht="15" customHeight="1" x14ac:dyDescent="0.25">
      <c r="B87" s="155"/>
      <c r="C87" s="160"/>
      <c r="D87" s="160"/>
      <c r="E87" s="160" t="s">
        <v>507</v>
      </c>
      <c r="F87" s="162">
        <v>124668.93019</v>
      </c>
      <c r="G87" s="162">
        <v>0</v>
      </c>
    </row>
    <row r="88" spans="2:7" s="156" customFormat="1" ht="15" customHeight="1" x14ac:dyDescent="0.25">
      <c r="B88" s="155"/>
      <c r="C88" s="160"/>
      <c r="D88" s="160"/>
      <c r="E88" s="160" t="s">
        <v>996</v>
      </c>
      <c r="F88" s="162">
        <v>3999.4470000000001</v>
      </c>
      <c r="G88" s="162">
        <v>0</v>
      </c>
    </row>
    <row r="89" spans="2:7" s="156" customFormat="1" ht="15" customHeight="1" x14ac:dyDescent="0.25">
      <c r="B89" s="155"/>
      <c r="C89" s="160"/>
      <c r="D89" s="160"/>
      <c r="E89" s="160" t="s">
        <v>225</v>
      </c>
      <c r="F89" s="162">
        <v>17366.249950000001</v>
      </c>
      <c r="G89" s="162">
        <v>0</v>
      </c>
    </row>
    <row r="90" spans="2:7" s="156" customFormat="1" ht="15" customHeight="1" x14ac:dyDescent="0.25">
      <c r="B90" s="155"/>
      <c r="C90" s="160"/>
      <c r="D90" s="160"/>
      <c r="E90" s="160" t="s">
        <v>997</v>
      </c>
      <c r="F90" s="162">
        <v>4355.5897000000004</v>
      </c>
      <c r="G90" s="162">
        <v>0</v>
      </c>
    </row>
    <row r="91" spans="2:7" s="156" customFormat="1" ht="15" customHeight="1" x14ac:dyDescent="0.25">
      <c r="B91" s="155"/>
      <c r="C91" s="160"/>
      <c r="D91" s="160"/>
      <c r="E91" s="160"/>
      <c r="F91" s="162"/>
      <c r="G91" s="162"/>
    </row>
    <row r="92" spans="2:7" s="156" customFormat="1" ht="15" customHeight="1" x14ac:dyDescent="0.25">
      <c r="B92" s="155"/>
      <c r="C92" s="160" t="s">
        <v>1685</v>
      </c>
      <c r="D92" s="160" t="s">
        <v>614</v>
      </c>
      <c r="E92" s="160" t="s">
        <v>271</v>
      </c>
      <c r="F92" s="162">
        <v>1855.9740325999996</v>
      </c>
      <c r="G92" s="162">
        <v>0</v>
      </c>
    </row>
    <row r="93" spans="2:7" s="156" customFormat="1" ht="15" customHeight="1" x14ac:dyDescent="0.25">
      <c r="B93" s="155"/>
      <c r="C93" s="195"/>
      <c r="D93" s="160" t="s">
        <v>225</v>
      </c>
      <c r="E93" s="160" t="s">
        <v>326</v>
      </c>
      <c r="F93" s="162">
        <v>0</v>
      </c>
      <c r="G93" s="162">
        <v>14.089056000000001</v>
      </c>
    </row>
    <row r="94" spans="2:7" s="156" customFormat="1" ht="15" customHeight="1" x14ac:dyDescent="0.25">
      <c r="B94" s="155"/>
      <c r="C94" s="160"/>
      <c r="D94" s="160"/>
      <c r="E94" s="160" t="s">
        <v>287</v>
      </c>
      <c r="F94" s="162">
        <v>666.64151220000008</v>
      </c>
      <c r="G94" s="162">
        <v>661.67196850000005</v>
      </c>
    </row>
    <row r="95" spans="2:7" s="156" customFormat="1" ht="15" customHeight="1" x14ac:dyDescent="0.25">
      <c r="B95" s="155"/>
      <c r="C95" s="160"/>
      <c r="D95" s="160"/>
      <c r="E95" s="160" t="s">
        <v>1455</v>
      </c>
      <c r="F95" s="162">
        <v>1.2541282999999999</v>
      </c>
      <c r="G95" s="162">
        <v>547.34514949999993</v>
      </c>
    </row>
    <row r="96" spans="2:7" s="156" customFormat="1" ht="15" customHeight="1" x14ac:dyDescent="0.25">
      <c r="B96" s="155"/>
      <c r="C96" s="160"/>
      <c r="D96" s="160"/>
      <c r="E96" s="160" t="s">
        <v>1453</v>
      </c>
      <c r="F96" s="162">
        <v>158.71186470000001</v>
      </c>
      <c r="G96" s="162">
        <v>821.7148390000001</v>
      </c>
    </row>
    <row r="97" spans="2:7" s="156" customFormat="1" ht="15" customHeight="1" x14ac:dyDescent="0.25">
      <c r="B97" s="155"/>
      <c r="C97" s="195"/>
      <c r="D97" s="160"/>
      <c r="E97" s="160" t="s">
        <v>1454</v>
      </c>
      <c r="F97" s="162">
        <v>159.23938930000003</v>
      </c>
      <c r="G97" s="162">
        <v>805.36104</v>
      </c>
    </row>
    <row r="98" spans="2:7" s="156" customFormat="1" ht="15" customHeight="1" x14ac:dyDescent="0.25">
      <c r="B98" s="155"/>
      <c r="C98" s="160"/>
      <c r="D98" s="160"/>
      <c r="E98" s="160" t="s">
        <v>569</v>
      </c>
      <c r="F98" s="162">
        <v>36.093131100000001</v>
      </c>
      <c r="G98" s="162">
        <v>64.281317999999999</v>
      </c>
    </row>
    <row r="99" spans="2:7" s="156" customFormat="1" ht="15" customHeight="1" x14ac:dyDescent="0.25">
      <c r="B99" s="155"/>
      <c r="C99" s="160"/>
      <c r="D99" s="160"/>
      <c r="E99" s="160" t="s">
        <v>1452</v>
      </c>
      <c r="F99" s="162">
        <v>37.181067799999994</v>
      </c>
      <c r="G99" s="162">
        <v>63.519368</v>
      </c>
    </row>
    <row r="100" spans="2:7" s="156" customFormat="1" ht="15" customHeight="1" x14ac:dyDescent="0.25">
      <c r="B100" s="155"/>
      <c r="C100" s="195"/>
      <c r="D100" s="160"/>
      <c r="E100" s="160" t="s">
        <v>431</v>
      </c>
      <c r="F100" s="162">
        <v>833.42708490000007</v>
      </c>
      <c r="G100" s="162">
        <v>0</v>
      </c>
    </row>
    <row r="101" spans="2:7" s="156" customFormat="1" ht="15" customHeight="1" x14ac:dyDescent="0.25">
      <c r="B101" s="155"/>
      <c r="C101" s="160"/>
      <c r="D101" s="195"/>
      <c r="E101" s="160" t="s">
        <v>355</v>
      </c>
      <c r="F101" s="162">
        <v>326.28561149999996</v>
      </c>
      <c r="G101" s="162">
        <v>1206.1552784999999</v>
      </c>
    </row>
    <row r="102" spans="2:7" s="156" customFormat="1" ht="15" customHeight="1" x14ac:dyDescent="0.25">
      <c r="B102" s="155"/>
      <c r="C102" s="160"/>
      <c r="D102" s="160"/>
      <c r="E102" s="160" t="s">
        <v>458</v>
      </c>
      <c r="F102" s="162">
        <v>445.64497</v>
      </c>
      <c r="G102" s="162">
        <v>469.6352</v>
      </c>
    </row>
    <row r="103" spans="2:7" s="156" customFormat="1" ht="15" customHeight="1" x14ac:dyDescent="0.25">
      <c r="B103" s="155"/>
      <c r="C103" s="160"/>
      <c r="D103" s="160"/>
      <c r="E103" s="160" t="s">
        <v>553</v>
      </c>
      <c r="F103" s="162">
        <v>0</v>
      </c>
      <c r="G103" s="162">
        <v>516.4519590000001</v>
      </c>
    </row>
    <row r="104" spans="2:7" s="156" customFormat="1" ht="15" customHeight="1" x14ac:dyDescent="0.25">
      <c r="B104" s="155"/>
      <c r="C104" s="160"/>
      <c r="D104" s="160"/>
      <c r="E104" s="160"/>
      <c r="F104" s="162"/>
      <c r="G104" s="162"/>
    </row>
    <row r="105" spans="2:7" s="156" customFormat="1" ht="15" customHeight="1" x14ac:dyDescent="0.25">
      <c r="B105" s="155"/>
      <c r="C105" s="160" t="s">
        <v>1565</v>
      </c>
      <c r="D105" s="160" t="s">
        <v>55</v>
      </c>
      <c r="E105" s="160" t="s">
        <v>271</v>
      </c>
      <c r="F105" s="162">
        <v>2481.3401181000004</v>
      </c>
      <c r="G105" s="162">
        <v>0</v>
      </c>
    </row>
    <row r="106" spans="2:7" s="156" customFormat="1" ht="15" customHeight="1" x14ac:dyDescent="0.25">
      <c r="B106" s="155"/>
      <c r="C106" s="160"/>
      <c r="D106" s="160" t="s">
        <v>507</v>
      </c>
      <c r="E106" s="160" t="s">
        <v>137</v>
      </c>
      <c r="F106" s="162">
        <v>4098.6474911000005</v>
      </c>
      <c r="G106" s="162">
        <v>6188.4210000000003</v>
      </c>
    </row>
    <row r="107" spans="2:7" s="156" customFormat="1" ht="15" customHeight="1" x14ac:dyDescent="0.25">
      <c r="B107" s="155"/>
      <c r="C107" s="160"/>
      <c r="D107" s="160" t="s">
        <v>614</v>
      </c>
      <c r="E107" s="160" t="s">
        <v>55</v>
      </c>
      <c r="F107" s="162">
        <v>999.99999999999989</v>
      </c>
      <c r="G107" s="162">
        <v>0</v>
      </c>
    </row>
    <row r="108" spans="2:7" s="156" customFormat="1" ht="15" customHeight="1" x14ac:dyDescent="0.25">
      <c r="B108" s="155"/>
      <c r="C108" s="160"/>
      <c r="D108" s="160" t="s">
        <v>996</v>
      </c>
      <c r="E108" s="160" t="s">
        <v>326</v>
      </c>
      <c r="F108" s="162">
        <v>20.692358199999997</v>
      </c>
      <c r="G108" s="162">
        <v>60.633753499999997</v>
      </c>
    </row>
    <row r="109" spans="2:7" s="156" customFormat="1" ht="15" customHeight="1" x14ac:dyDescent="0.25">
      <c r="B109" s="155"/>
      <c r="C109" s="160"/>
      <c r="D109" s="160"/>
      <c r="E109" s="160" t="s">
        <v>182</v>
      </c>
      <c r="F109" s="162">
        <v>3.1393574999999996</v>
      </c>
      <c r="G109" s="162">
        <v>132.19342949999998</v>
      </c>
    </row>
    <row r="110" spans="2:7" s="156" customFormat="1" ht="15" customHeight="1" x14ac:dyDescent="0.25">
      <c r="B110" s="155"/>
      <c r="C110" s="160"/>
      <c r="D110" s="160"/>
      <c r="E110" s="160" t="s">
        <v>287</v>
      </c>
      <c r="F110" s="162">
        <v>1481.8236202000001</v>
      </c>
      <c r="G110" s="162">
        <v>0</v>
      </c>
    </row>
    <row r="111" spans="2:7" s="156" customFormat="1" ht="15" customHeight="1" x14ac:dyDescent="0.25">
      <c r="B111" s="155"/>
      <c r="C111" s="160"/>
      <c r="D111" s="160"/>
      <c r="E111" s="160" t="s">
        <v>1455</v>
      </c>
      <c r="F111" s="162">
        <v>49.899068499999998</v>
      </c>
      <c r="G111" s="162">
        <v>4575.8649299999997</v>
      </c>
    </row>
    <row r="112" spans="2:7" s="156" customFormat="1" ht="15" customHeight="1" x14ac:dyDescent="0.25">
      <c r="B112" s="155"/>
      <c r="C112" s="160"/>
      <c r="D112" s="160"/>
      <c r="E112" s="160" t="s">
        <v>1453</v>
      </c>
      <c r="F112" s="162">
        <v>1204.9268628999994</v>
      </c>
      <c r="G112" s="162">
        <v>6898.2859275000001</v>
      </c>
    </row>
    <row r="113" spans="2:7" s="156" customFormat="1" ht="15" customHeight="1" x14ac:dyDescent="0.25">
      <c r="B113" s="155"/>
      <c r="C113" s="160"/>
      <c r="D113" s="160"/>
      <c r="E113" s="160" t="s">
        <v>1454</v>
      </c>
      <c r="F113" s="162">
        <v>935.39863270000001</v>
      </c>
      <c r="G113" s="162">
        <v>6766.30008</v>
      </c>
    </row>
    <row r="114" spans="2:7" s="156" customFormat="1" ht="15" customHeight="1" x14ac:dyDescent="0.25">
      <c r="B114" s="155"/>
      <c r="C114" s="195"/>
      <c r="D114" s="160"/>
      <c r="E114" s="160" t="s">
        <v>569</v>
      </c>
      <c r="F114" s="162">
        <v>280.67680439999998</v>
      </c>
      <c r="G114" s="162">
        <v>538.31334000000004</v>
      </c>
    </row>
    <row r="115" spans="2:7" s="156" customFormat="1" ht="15" customHeight="1" x14ac:dyDescent="0.25">
      <c r="B115" s="155"/>
      <c r="C115" s="160"/>
      <c r="D115" s="160"/>
      <c r="E115" s="160" t="s">
        <v>1452</v>
      </c>
      <c r="F115" s="162">
        <v>280.21261589999995</v>
      </c>
      <c r="G115" s="162">
        <v>532.74821999999995</v>
      </c>
    </row>
    <row r="116" spans="2:7" s="156" customFormat="1" ht="15" customHeight="1" x14ac:dyDescent="0.25">
      <c r="B116" s="155"/>
      <c r="C116" s="160"/>
      <c r="D116" s="160"/>
      <c r="E116" s="160" t="s">
        <v>374</v>
      </c>
      <c r="F116" s="162">
        <v>14.706899999999999</v>
      </c>
      <c r="G116" s="162">
        <v>450.66046499999999</v>
      </c>
    </row>
    <row r="117" spans="2:7" s="156" customFormat="1" ht="15" customHeight="1" x14ac:dyDescent="0.25">
      <c r="B117" s="155"/>
      <c r="C117" s="195"/>
      <c r="D117" s="160"/>
      <c r="E117" s="160" t="s">
        <v>431</v>
      </c>
      <c r="F117" s="162">
        <v>2244.3635216000002</v>
      </c>
      <c r="G117" s="162">
        <v>3243.2320650000001</v>
      </c>
    </row>
    <row r="118" spans="2:7" s="156" customFormat="1" ht="15" customHeight="1" x14ac:dyDescent="0.25">
      <c r="B118" s="155"/>
      <c r="C118" s="160"/>
      <c r="D118" s="160"/>
      <c r="E118" s="160" t="s">
        <v>355</v>
      </c>
      <c r="F118" s="162">
        <v>1587.3643443999999</v>
      </c>
      <c r="G118" s="162">
        <v>3356.114705</v>
      </c>
    </row>
    <row r="119" spans="2:7" s="156" customFormat="1" ht="15" customHeight="1" x14ac:dyDescent="0.25">
      <c r="B119" s="155"/>
      <c r="C119" s="160"/>
      <c r="D119" s="160"/>
      <c r="E119" s="160" t="s">
        <v>507</v>
      </c>
      <c r="F119" s="162">
        <v>438212.03538999998</v>
      </c>
      <c r="G119" s="162">
        <v>14889.285</v>
      </c>
    </row>
    <row r="120" spans="2:7" s="156" customFormat="1" ht="15" customHeight="1" x14ac:dyDescent="0.25">
      <c r="B120" s="155"/>
      <c r="C120" s="195"/>
      <c r="D120" s="195"/>
      <c r="E120" s="160" t="s">
        <v>996</v>
      </c>
      <c r="F120" s="162">
        <v>59489.404499999997</v>
      </c>
      <c r="G120" s="162">
        <v>0</v>
      </c>
    </row>
    <row r="121" spans="2:7" s="156" customFormat="1" ht="15" customHeight="1" x14ac:dyDescent="0.25">
      <c r="B121" s="155"/>
      <c r="C121" s="160"/>
      <c r="D121" s="160"/>
      <c r="E121" s="160" t="s">
        <v>225</v>
      </c>
      <c r="F121" s="162">
        <v>25536.046608099998</v>
      </c>
      <c r="G121" s="162">
        <v>10055.105</v>
      </c>
    </row>
    <row r="122" spans="2:7" s="156" customFormat="1" ht="15" customHeight="1" x14ac:dyDescent="0.25">
      <c r="B122" s="155"/>
      <c r="C122" s="160"/>
      <c r="D122" s="160"/>
      <c r="E122" s="160" t="s">
        <v>259</v>
      </c>
      <c r="F122" s="162">
        <v>4215.6867786000003</v>
      </c>
      <c r="G122" s="162">
        <v>1562.0415</v>
      </c>
    </row>
    <row r="123" spans="2:7" s="156" customFormat="1" ht="15" customHeight="1" x14ac:dyDescent="0.25">
      <c r="B123" s="155"/>
      <c r="C123" s="160"/>
      <c r="D123" s="160"/>
      <c r="E123" s="160" t="s">
        <v>458</v>
      </c>
      <c r="F123" s="162">
        <v>1721.8939830000002</v>
      </c>
      <c r="G123" s="162">
        <v>1226.8747499999999</v>
      </c>
    </row>
    <row r="124" spans="2:7" s="156" customFormat="1" ht="15" customHeight="1" x14ac:dyDescent="0.25">
      <c r="B124" s="155"/>
      <c r="C124" s="160"/>
      <c r="D124" s="160"/>
      <c r="E124" s="160" t="s">
        <v>997</v>
      </c>
      <c r="F124" s="162">
        <v>6929.5082459000005</v>
      </c>
      <c r="G124" s="162">
        <v>0</v>
      </c>
    </row>
    <row r="125" spans="2:7" s="156" customFormat="1" ht="15" customHeight="1" x14ac:dyDescent="0.25">
      <c r="B125" s="155"/>
      <c r="C125" s="160"/>
      <c r="D125" s="160"/>
      <c r="E125" s="160" t="s">
        <v>553</v>
      </c>
      <c r="F125" s="162">
        <v>144.5533738</v>
      </c>
      <c r="G125" s="162">
        <v>1073.2508849999999</v>
      </c>
    </row>
    <row r="126" spans="2:7" s="156" customFormat="1" ht="15" customHeight="1" x14ac:dyDescent="0.25">
      <c r="B126" s="155"/>
      <c r="C126" s="160"/>
      <c r="D126" s="160"/>
      <c r="E126" s="160"/>
      <c r="F126" s="162"/>
      <c r="G126" s="162"/>
    </row>
    <row r="127" spans="2:7" s="156" customFormat="1" ht="15" customHeight="1" x14ac:dyDescent="0.25">
      <c r="B127" s="155"/>
      <c r="C127" s="215" t="s">
        <v>1686</v>
      </c>
      <c r="D127" s="160"/>
      <c r="E127" s="160" t="s">
        <v>507</v>
      </c>
      <c r="F127" s="162">
        <v>348050.08989</v>
      </c>
      <c r="G127" s="162">
        <v>19976.18</v>
      </c>
    </row>
    <row r="128" spans="2:7" s="156" customFormat="1" ht="15" customHeight="1" x14ac:dyDescent="0.25">
      <c r="B128" s="155"/>
      <c r="C128" s="160"/>
      <c r="D128" s="160"/>
      <c r="E128" s="160" t="s">
        <v>996</v>
      </c>
      <c r="F128" s="162">
        <v>60086.9997</v>
      </c>
      <c r="G128" s="162">
        <v>0</v>
      </c>
    </row>
    <row r="129" spans="2:7" s="156" customFormat="1" ht="15" customHeight="1" x14ac:dyDescent="0.25">
      <c r="B129" s="155"/>
      <c r="C129" s="160"/>
      <c r="D129" s="160"/>
      <c r="E129" s="160" t="s">
        <v>225</v>
      </c>
      <c r="F129" s="162">
        <v>14400.63249</v>
      </c>
      <c r="G129" s="162">
        <v>0</v>
      </c>
    </row>
    <row r="130" spans="2:7" s="156" customFormat="1" ht="15" customHeight="1" x14ac:dyDescent="0.25">
      <c r="B130" s="155"/>
      <c r="C130" s="160"/>
      <c r="D130" s="160"/>
      <c r="E130" s="160" t="s">
        <v>997</v>
      </c>
      <c r="F130" s="162">
        <v>5664.3134</v>
      </c>
      <c r="G130" s="162">
        <v>0</v>
      </c>
    </row>
    <row r="131" spans="2:7" s="156" customFormat="1" ht="15" customHeight="1" x14ac:dyDescent="0.25">
      <c r="B131" s="155"/>
      <c r="C131" s="160"/>
      <c r="D131" s="160"/>
      <c r="E131" s="160"/>
      <c r="F131" s="162"/>
      <c r="G131" s="162"/>
    </row>
    <row r="132" spans="2:7" s="156" customFormat="1" ht="15" customHeight="1" x14ac:dyDescent="0.25">
      <c r="B132" s="155"/>
      <c r="C132" s="215" t="s">
        <v>1687</v>
      </c>
      <c r="D132" s="160"/>
      <c r="E132" s="160" t="s">
        <v>507</v>
      </c>
      <c r="F132" s="162">
        <v>99462.829970000006</v>
      </c>
      <c r="G132" s="162">
        <v>19936.84</v>
      </c>
    </row>
    <row r="133" spans="2:7" s="156" customFormat="1" ht="15" customHeight="1" x14ac:dyDescent="0.25">
      <c r="B133" s="155"/>
      <c r="C133" s="215"/>
      <c r="D133" s="160"/>
      <c r="E133" s="160"/>
      <c r="F133" s="162"/>
      <c r="G133" s="162"/>
    </row>
    <row r="134" spans="2:7" s="156" customFormat="1" ht="15" customHeight="1" x14ac:dyDescent="0.25">
      <c r="B134" s="155"/>
      <c r="C134" s="215" t="s">
        <v>1688</v>
      </c>
      <c r="D134" s="160"/>
      <c r="E134" s="160" t="s">
        <v>307</v>
      </c>
      <c r="F134" s="162">
        <v>1.6534500000000001</v>
      </c>
      <c r="G134" s="162">
        <v>0</v>
      </c>
    </row>
    <row r="135" spans="2:7" s="156" customFormat="1" ht="15" customHeight="1" x14ac:dyDescent="0.25">
      <c r="B135" s="155"/>
      <c r="C135" s="195"/>
      <c r="D135" s="160"/>
      <c r="E135" s="160" t="s">
        <v>287</v>
      </c>
      <c r="F135" s="162">
        <v>329.62768259999996</v>
      </c>
      <c r="G135" s="162">
        <v>339.10905600000001</v>
      </c>
    </row>
    <row r="136" spans="2:7" s="156" customFormat="1" ht="15" customHeight="1" x14ac:dyDescent="0.25">
      <c r="B136" s="155"/>
      <c r="C136" s="160"/>
      <c r="D136" s="160"/>
      <c r="E136" s="160" t="s">
        <v>1455</v>
      </c>
      <c r="F136" s="162">
        <v>109.30148069999998</v>
      </c>
      <c r="G136" s="162">
        <v>130.44002399999999</v>
      </c>
    </row>
    <row r="137" spans="2:7" s="156" customFormat="1" ht="15" customHeight="1" x14ac:dyDescent="0.25">
      <c r="B137" s="155"/>
      <c r="C137" s="160"/>
      <c r="D137" s="160"/>
      <c r="E137" s="160" t="s">
        <v>374</v>
      </c>
      <c r="F137" s="162">
        <v>3.0275500000000006</v>
      </c>
      <c r="G137" s="162">
        <v>0</v>
      </c>
    </row>
    <row r="138" spans="2:7" s="156" customFormat="1" ht="15" customHeight="1" x14ac:dyDescent="0.25">
      <c r="B138" s="155"/>
      <c r="C138" s="160"/>
      <c r="D138" s="160"/>
      <c r="E138" s="160" t="s">
        <v>431</v>
      </c>
      <c r="F138" s="162">
        <v>39.229799999999997</v>
      </c>
      <c r="G138" s="162">
        <v>0</v>
      </c>
    </row>
    <row r="139" spans="2:7" s="156" customFormat="1" ht="15" customHeight="1" x14ac:dyDescent="0.25">
      <c r="B139" s="155"/>
      <c r="C139" s="195"/>
      <c r="D139" s="160"/>
      <c r="E139" s="160" t="s">
        <v>355</v>
      </c>
      <c r="F139" s="162">
        <v>19.59225</v>
      </c>
      <c r="G139" s="162">
        <v>0</v>
      </c>
    </row>
    <row r="140" spans="2:7" s="156" customFormat="1" ht="15" customHeight="1" x14ac:dyDescent="0.25">
      <c r="B140" s="155"/>
      <c r="C140" s="160"/>
      <c r="D140" s="160"/>
      <c r="E140" s="160" t="s">
        <v>507</v>
      </c>
      <c r="F140" s="162">
        <v>4996.34</v>
      </c>
      <c r="G140" s="162">
        <v>0</v>
      </c>
    </row>
    <row r="141" spans="2:7" s="156" customFormat="1" ht="15" customHeight="1" x14ac:dyDescent="0.25">
      <c r="B141" s="155"/>
      <c r="C141" s="160"/>
      <c r="D141" s="160"/>
      <c r="E141" s="160" t="s">
        <v>996</v>
      </c>
      <c r="F141" s="162">
        <v>3499.1934999999999</v>
      </c>
      <c r="G141" s="162">
        <v>0</v>
      </c>
    </row>
    <row r="142" spans="2:7" s="156" customFormat="1" ht="15" customHeight="1" x14ac:dyDescent="0.25">
      <c r="B142" s="155"/>
      <c r="C142" s="160"/>
      <c r="D142" s="160"/>
      <c r="E142" s="160" t="s">
        <v>458</v>
      </c>
      <c r="F142" s="162">
        <v>16.187200000000001</v>
      </c>
      <c r="G142" s="162">
        <v>0</v>
      </c>
    </row>
    <row r="143" spans="2:7" s="156" customFormat="1" ht="15" customHeight="1" x14ac:dyDescent="0.25">
      <c r="B143" s="155"/>
      <c r="C143" s="160"/>
      <c r="D143" s="160"/>
      <c r="E143" s="160" t="s">
        <v>553</v>
      </c>
      <c r="F143" s="162">
        <v>17.734950000000001</v>
      </c>
      <c r="G143" s="162">
        <v>0</v>
      </c>
    </row>
    <row r="144" spans="2:7" s="156" customFormat="1" ht="15" customHeight="1" x14ac:dyDescent="0.25">
      <c r="B144" s="155"/>
      <c r="C144" s="160"/>
      <c r="D144" s="160"/>
      <c r="E144" s="160"/>
      <c r="F144" s="162"/>
      <c r="G144" s="162"/>
    </row>
    <row r="145" spans="2:7" s="156" customFormat="1" ht="15" customHeight="1" x14ac:dyDescent="0.25">
      <c r="B145" s="155"/>
      <c r="C145" s="215" t="s">
        <v>1689</v>
      </c>
      <c r="D145" s="160"/>
      <c r="E145" s="160" t="s">
        <v>271</v>
      </c>
      <c r="F145" s="162">
        <v>257.06695300000001</v>
      </c>
      <c r="G145" s="162">
        <v>0</v>
      </c>
    </row>
    <row r="146" spans="2:7" s="156" customFormat="1" ht="15" customHeight="1" x14ac:dyDescent="0.25">
      <c r="B146" s="155"/>
      <c r="C146" s="160"/>
      <c r="D146" s="160"/>
      <c r="E146" s="160" t="s">
        <v>307</v>
      </c>
      <c r="F146" s="162">
        <v>57.925374700000006</v>
      </c>
      <c r="G146" s="162">
        <v>134.47511699999998</v>
      </c>
    </row>
    <row r="147" spans="2:7" s="156" customFormat="1" ht="15" customHeight="1" x14ac:dyDescent="0.25">
      <c r="B147" s="155"/>
      <c r="C147" s="160"/>
      <c r="D147" s="160"/>
      <c r="E147" s="160" t="s">
        <v>326</v>
      </c>
      <c r="F147" s="162">
        <v>0</v>
      </c>
      <c r="G147" s="162">
        <v>44.897945</v>
      </c>
    </row>
    <row r="148" spans="2:7" s="156" customFormat="1" ht="15" customHeight="1" x14ac:dyDescent="0.25">
      <c r="B148" s="155"/>
      <c r="C148" s="195"/>
      <c r="D148" s="160"/>
      <c r="E148" s="160" t="s">
        <v>287</v>
      </c>
      <c r="F148" s="162">
        <v>510.91815369999995</v>
      </c>
      <c r="G148" s="162">
        <v>667.19925899999998</v>
      </c>
    </row>
    <row r="149" spans="2:7" s="156" customFormat="1" ht="15" customHeight="1" x14ac:dyDescent="0.25">
      <c r="B149" s="155"/>
      <c r="C149" s="160"/>
      <c r="D149" s="160"/>
      <c r="E149" s="160" t="s">
        <v>1455</v>
      </c>
      <c r="F149" s="162">
        <v>40.631759699999996</v>
      </c>
      <c r="G149" s="162">
        <v>299.874529</v>
      </c>
    </row>
    <row r="150" spans="2:7" s="156" customFormat="1" ht="15" customHeight="1" x14ac:dyDescent="0.25">
      <c r="B150" s="155"/>
      <c r="C150" s="160"/>
      <c r="D150" s="160"/>
      <c r="E150" s="160" t="s">
        <v>1453</v>
      </c>
      <c r="F150" s="162">
        <v>437.93698369999998</v>
      </c>
      <c r="G150" s="162">
        <v>452.30882400000007</v>
      </c>
    </row>
    <row r="151" spans="2:7" s="156" customFormat="1" ht="15" customHeight="1" x14ac:dyDescent="0.25">
      <c r="B151" s="155"/>
      <c r="C151" s="160"/>
      <c r="D151" s="160"/>
      <c r="E151" s="160" t="s">
        <v>569</v>
      </c>
      <c r="F151" s="162">
        <v>31.594461500000005</v>
      </c>
      <c r="G151" s="162">
        <v>35.250050999999999</v>
      </c>
    </row>
    <row r="152" spans="2:7" s="156" customFormat="1" ht="15" customHeight="1" x14ac:dyDescent="0.25">
      <c r="B152" s="155"/>
      <c r="C152" s="195"/>
      <c r="D152" s="160"/>
      <c r="E152" s="160" t="s">
        <v>431</v>
      </c>
      <c r="F152" s="162">
        <v>998.26622880000014</v>
      </c>
      <c r="G152" s="162">
        <v>0</v>
      </c>
    </row>
    <row r="153" spans="2:7" s="156" customFormat="1" ht="15" customHeight="1" x14ac:dyDescent="0.25">
      <c r="B153" s="155"/>
      <c r="C153" s="195"/>
      <c r="D153" s="160"/>
      <c r="E153" s="160" t="s">
        <v>355</v>
      </c>
      <c r="F153" s="162">
        <v>394.73362900000001</v>
      </c>
      <c r="G153" s="162">
        <v>395.58795599999996</v>
      </c>
    </row>
    <row r="154" spans="2:7" s="156" customFormat="1" ht="15" customHeight="1" x14ac:dyDescent="0.25">
      <c r="B154" s="155"/>
      <c r="C154" s="195"/>
      <c r="D154" s="160"/>
      <c r="E154" s="160" t="s">
        <v>458</v>
      </c>
      <c r="F154" s="162">
        <v>316.50351499999999</v>
      </c>
      <c r="G154" s="162">
        <v>486.04</v>
      </c>
    </row>
    <row r="155" spans="2:7" s="156" customFormat="1" ht="15" customHeight="1" x14ac:dyDescent="0.25">
      <c r="B155" s="155"/>
      <c r="C155" s="160"/>
      <c r="D155" s="195"/>
      <c r="E155" s="160" t="s">
        <v>553</v>
      </c>
      <c r="F155" s="162">
        <v>215.3422716</v>
      </c>
      <c r="G155" s="162">
        <v>274.94067700000005</v>
      </c>
    </row>
    <row r="156" spans="2:7" s="156" customFormat="1" ht="15" customHeight="1" x14ac:dyDescent="0.25">
      <c r="B156" s="155"/>
      <c r="C156" s="160"/>
      <c r="D156" s="195"/>
      <c r="E156" s="160"/>
      <c r="F156" s="162"/>
      <c r="G156" s="162"/>
    </row>
    <row r="157" spans="2:7" s="156" customFormat="1" ht="15" customHeight="1" x14ac:dyDescent="0.25">
      <c r="B157" s="155"/>
      <c r="C157" s="215" t="s">
        <v>1566</v>
      </c>
      <c r="D157" s="160" t="s">
        <v>614</v>
      </c>
      <c r="E157" s="160" t="s">
        <v>271</v>
      </c>
      <c r="F157" s="162">
        <v>1614.8104024999998</v>
      </c>
      <c r="G157" s="162">
        <v>0</v>
      </c>
    </row>
    <row r="158" spans="2:7" s="156" customFormat="1" ht="15" customHeight="1" x14ac:dyDescent="0.25">
      <c r="B158" s="155"/>
      <c r="C158" s="160"/>
      <c r="D158" s="160" t="s">
        <v>225</v>
      </c>
      <c r="E158" s="160" t="s">
        <v>137</v>
      </c>
      <c r="F158" s="162">
        <v>7134.5273769999994</v>
      </c>
      <c r="G158" s="162">
        <v>0</v>
      </c>
    </row>
    <row r="159" spans="2:7" s="156" customFormat="1" ht="15" customHeight="1" x14ac:dyDescent="0.25">
      <c r="B159" s="155"/>
      <c r="C159" s="160"/>
      <c r="D159" s="160"/>
      <c r="E159" s="160" t="s">
        <v>307</v>
      </c>
      <c r="F159" s="162">
        <v>376.27247059999996</v>
      </c>
      <c r="G159" s="162">
        <v>523.24217999999996</v>
      </c>
    </row>
    <row r="160" spans="2:7" s="156" customFormat="1" ht="15" customHeight="1" x14ac:dyDescent="0.25">
      <c r="B160" s="155"/>
      <c r="C160" s="160"/>
      <c r="D160" s="160"/>
      <c r="E160" s="160" t="s">
        <v>326</v>
      </c>
      <c r="F160" s="162">
        <v>29.073268699999996</v>
      </c>
      <c r="G160" s="162">
        <v>28.670369999999998</v>
      </c>
    </row>
    <row r="161" spans="2:7" s="156" customFormat="1" ht="15" customHeight="1" x14ac:dyDescent="0.25">
      <c r="B161" s="155"/>
      <c r="C161" s="160"/>
      <c r="D161" s="160"/>
      <c r="E161" s="160" t="s">
        <v>287</v>
      </c>
      <c r="F161" s="162">
        <v>756.47020999999995</v>
      </c>
      <c r="G161" s="162">
        <v>691.04696999999999</v>
      </c>
    </row>
    <row r="162" spans="2:7" s="156" customFormat="1" ht="15" customHeight="1" x14ac:dyDescent="0.25">
      <c r="B162" s="155"/>
      <c r="C162" s="160"/>
      <c r="D162" s="160"/>
      <c r="E162" s="160" t="s">
        <v>1455</v>
      </c>
      <c r="F162" s="162">
        <v>12.2606649</v>
      </c>
      <c r="G162" s="162">
        <v>975.73934999999994</v>
      </c>
    </row>
    <row r="163" spans="2:7" s="156" customFormat="1" ht="15" customHeight="1" x14ac:dyDescent="0.25">
      <c r="B163" s="155"/>
      <c r="C163" s="160"/>
      <c r="D163" s="160"/>
      <c r="E163" s="160" t="s">
        <v>1453</v>
      </c>
      <c r="F163" s="162">
        <v>263.10866310000006</v>
      </c>
      <c r="G163" s="162">
        <v>1471.76529</v>
      </c>
    </row>
    <row r="164" spans="2:7" s="156" customFormat="1" ht="15" customHeight="1" x14ac:dyDescent="0.25">
      <c r="B164" s="155"/>
      <c r="C164" s="160"/>
      <c r="D164" s="160"/>
      <c r="E164" s="160" t="s">
        <v>1454</v>
      </c>
      <c r="F164" s="162">
        <v>189.89941389999996</v>
      </c>
      <c r="G164" s="162">
        <v>1443.6347640000001</v>
      </c>
    </row>
    <row r="165" spans="2:7" s="156" customFormat="1" ht="15" customHeight="1" x14ac:dyDescent="0.25">
      <c r="B165" s="155"/>
      <c r="C165" s="160"/>
      <c r="D165" s="160"/>
      <c r="E165" s="160" t="s">
        <v>569</v>
      </c>
      <c r="F165" s="162">
        <v>51.112649200000007</v>
      </c>
      <c r="G165" s="162">
        <v>114.66336000000003</v>
      </c>
    </row>
    <row r="166" spans="2:7" s="156" customFormat="1" ht="15" customHeight="1" x14ac:dyDescent="0.25">
      <c r="B166" s="155"/>
      <c r="C166" s="160"/>
      <c r="D166" s="160"/>
      <c r="E166" s="160" t="s">
        <v>1452</v>
      </c>
      <c r="F166" s="162">
        <v>49.790180300000003</v>
      </c>
      <c r="G166" s="162">
        <v>113.53433</v>
      </c>
    </row>
    <row r="167" spans="2:7" s="156" customFormat="1" ht="15" customHeight="1" x14ac:dyDescent="0.25">
      <c r="B167" s="155"/>
      <c r="C167" s="160"/>
      <c r="D167" s="160"/>
      <c r="E167" s="160" t="s">
        <v>374</v>
      </c>
      <c r="F167" s="162">
        <v>46.340508099999994</v>
      </c>
      <c r="G167" s="162">
        <v>0</v>
      </c>
    </row>
    <row r="168" spans="2:7" s="156" customFormat="1" ht="15" customHeight="1" x14ac:dyDescent="0.25">
      <c r="B168" s="155"/>
      <c r="C168" s="160"/>
      <c r="D168" s="160"/>
      <c r="E168" s="160" t="s">
        <v>431</v>
      </c>
      <c r="F168" s="162">
        <v>2686.1406668</v>
      </c>
      <c r="G168" s="162">
        <v>1753.54035</v>
      </c>
    </row>
    <row r="169" spans="2:7" s="156" customFormat="1" ht="15" customHeight="1" x14ac:dyDescent="0.25">
      <c r="B169" s="155"/>
      <c r="C169" s="160"/>
      <c r="D169" s="160"/>
      <c r="E169" s="160" t="s">
        <v>355</v>
      </c>
      <c r="F169" s="162">
        <v>1903.2307272999999</v>
      </c>
      <c r="G169" s="162">
        <v>1500.58968</v>
      </c>
    </row>
    <row r="170" spans="2:7" s="156" customFormat="1" ht="15" customHeight="1" x14ac:dyDescent="0.25">
      <c r="B170" s="155"/>
      <c r="C170" s="160"/>
      <c r="D170" s="160"/>
      <c r="E170" s="160" t="s">
        <v>225</v>
      </c>
      <c r="F170" s="162">
        <v>140.55000580000001</v>
      </c>
      <c r="G170" s="162">
        <v>0</v>
      </c>
    </row>
    <row r="171" spans="2:7" s="156" customFormat="1" ht="15" customHeight="1" x14ac:dyDescent="0.25">
      <c r="B171" s="155"/>
      <c r="C171" s="160"/>
      <c r="D171" s="160"/>
      <c r="E171" s="160" t="s">
        <v>259</v>
      </c>
      <c r="F171" s="162">
        <v>499.99999999999994</v>
      </c>
      <c r="G171" s="162">
        <v>0</v>
      </c>
    </row>
    <row r="172" spans="2:7" s="156" customFormat="1" ht="15" customHeight="1" x14ac:dyDescent="0.25">
      <c r="B172" s="155"/>
      <c r="C172" s="160"/>
      <c r="D172" s="160"/>
      <c r="E172" s="160" t="s">
        <v>458</v>
      </c>
      <c r="F172" s="162">
        <v>617.42261719999999</v>
      </c>
      <c r="G172" s="162">
        <v>260.65167000000002</v>
      </c>
    </row>
    <row r="173" spans="2:7" s="156" customFormat="1" ht="15" customHeight="1" x14ac:dyDescent="0.25">
      <c r="B173" s="155"/>
      <c r="C173" s="160"/>
      <c r="D173" s="160"/>
      <c r="E173" s="160" t="s">
        <v>997</v>
      </c>
      <c r="F173" s="162">
        <v>308.7984836</v>
      </c>
      <c r="G173" s="162">
        <v>0</v>
      </c>
    </row>
    <row r="174" spans="2:7" s="156" customFormat="1" ht="15" customHeight="1" x14ac:dyDescent="0.25">
      <c r="B174" s="155"/>
      <c r="C174" s="160"/>
      <c r="D174" s="160"/>
      <c r="E174" s="160" t="s">
        <v>553</v>
      </c>
      <c r="F174" s="162">
        <v>1055.5452364</v>
      </c>
      <c r="G174" s="162">
        <v>656.80922999999996</v>
      </c>
    </row>
    <row r="175" spans="2:7" s="156" customFormat="1" ht="15" customHeight="1" x14ac:dyDescent="0.25">
      <c r="B175" s="155"/>
      <c r="C175" s="160"/>
      <c r="D175" s="160"/>
      <c r="E175" s="160"/>
      <c r="F175" s="162"/>
      <c r="G175" s="162"/>
    </row>
    <row r="176" spans="2:7" s="156" customFormat="1" ht="15" customHeight="1" x14ac:dyDescent="0.25">
      <c r="B176" s="155"/>
      <c r="C176" s="215" t="s">
        <v>1567</v>
      </c>
      <c r="D176" s="160" t="s">
        <v>996</v>
      </c>
      <c r="E176" s="160" t="s">
        <v>507</v>
      </c>
      <c r="F176" s="162">
        <v>131072.85904020001</v>
      </c>
      <c r="G176" s="162">
        <v>0</v>
      </c>
    </row>
    <row r="177" spans="2:7" s="156" customFormat="1" ht="15" customHeight="1" x14ac:dyDescent="0.25">
      <c r="B177" s="155"/>
      <c r="C177" s="160"/>
      <c r="D177" s="160"/>
      <c r="E177" s="160" t="s">
        <v>996</v>
      </c>
      <c r="F177" s="162">
        <v>12497.166999999999</v>
      </c>
      <c r="G177" s="162">
        <v>0</v>
      </c>
    </row>
    <row r="178" spans="2:7" s="156" customFormat="1" ht="15" customHeight="1" x14ac:dyDescent="0.25">
      <c r="B178" s="155"/>
      <c r="C178" s="195"/>
      <c r="D178" s="160"/>
      <c r="E178" s="160" t="s">
        <v>225</v>
      </c>
      <c r="F178" s="162">
        <v>2478.6799999999998</v>
      </c>
      <c r="G178" s="162">
        <v>0</v>
      </c>
    </row>
    <row r="179" spans="2:7" s="156" customFormat="1" ht="15" customHeight="1" x14ac:dyDescent="0.25">
      <c r="B179" s="155"/>
      <c r="C179" s="160"/>
      <c r="D179" s="195"/>
      <c r="E179" s="160" t="s">
        <v>997</v>
      </c>
      <c r="F179" s="162">
        <v>2675.5505192000001</v>
      </c>
      <c r="G179" s="162">
        <v>0</v>
      </c>
    </row>
    <row r="180" spans="2:7" s="156" customFormat="1" ht="15" customHeight="1" x14ac:dyDescent="0.25">
      <c r="B180" s="155"/>
      <c r="C180" s="160"/>
      <c r="D180" s="195"/>
      <c r="E180" s="160"/>
      <c r="F180" s="162"/>
      <c r="G180" s="162"/>
    </row>
    <row r="181" spans="2:7" s="156" customFormat="1" ht="15" customHeight="1" x14ac:dyDescent="0.25">
      <c r="B181" s="155"/>
      <c r="C181" s="215" t="s">
        <v>1568</v>
      </c>
      <c r="D181" s="160" t="s">
        <v>507</v>
      </c>
      <c r="E181" s="160" t="s">
        <v>271</v>
      </c>
      <c r="F181" s="162">
        <v>760.67170539999995</v>
      </c>
      <c r="G181" s="162">
        <v>0</v>
      </c>
    </row>
    <row r="182" spans="2:7" s="156" customFormat="1" ht="15" customHeight="1" x14ac:dyDescent="0.25">
      <c r="B182" s="155"/>
      <c r="C182" s="160"/>
      <c r="D182" s="160"/>
      <c r="E182" s="160" t="s">
        <v>326</v>
      </c>
      <c r="F182" s="162">
        <v>5.2300300000000002</v>
      </c>
      <c r="G182" s="162">
        <v>5.5551590000000006</v>
      </c>
    </row>
    <row r="183" spans="2:7" s="156" customFormat="1" ht="15" customHeight="1" x14ac:dyDescent="0.25">
      <c r="B183" s="155"/>
      <c r="C183" s="160"/>
      <c r="D183" s="160"/>
      <c r="E183" s="160" t="s">
        <v>287</v>
      </c>
      <c r="F183" s="162">
        <v>387.71375539999997</v>
      </c>
      <c r="G183" s="162">
        <v>253.99063399999997</v>
      </c>
    </row>
    <row r="184" spans="2:7" s="156" customFormat="1" ht="15" customHeight="1" x14ac:dyDescent="0.25">
      <c r="B184" s="155"/>
      <c r="C184" s="160"/>
      <c r="D184" s="160"/>
      <c r="E184" s="160" t="s">
        <v>1455</v>
      </c>
      <c r="F184" s="162">
        <v>7.5617274999999999</v>
      </c>
      <c r="G184" s="162">
        <v>565.16976099999999</v>
      </c>
    </row>
    <row r="185" spans="2:7" s="156" customFormat="1" ht="15" customHeight="1" x14ac:dyDescent="0.25">
      <c r="B185" s="155"/>
      <c r="C185" s="160"/>
      <c r="D185" s="160"/>
      <c r="E185" s="160" t="s">
        <v>1453</v>
      </c>
      <c r="F185" s="162">
        <v>174.99252730000001</v>
      </c>
      <c r="G185" s="162">
        <v>852.29801400000008</v>
      </c>
    </row>
    <row r="186" spans="2:7" s="156" customFormat="1" ht="15" customHeight="1" x14ac:dyDescent="0.25">
      <c r="B186" s="155"/>
      <c r="C186" s="160"/>
      <c r="D186" s="160"/>
      <c r="E186" s="160" t="s">
        <v>1454</v>
      </c>
      <c r="F186" s="162">
        <v>744.8443244</v>
      </c>
      <c r="G186" s="162">
        <v>834.07841499999995</v>
      </c>
    </row>
    <row r="187" spans="2:7" s="156" customFormat="1" ht="15" customHeight="1" x14ac:dyDescent="0.25">
      <c r="B187" s="155"/>
      <c r="C187" s="160"/>
      <c r="D187" s="160"/>
      <c r="E187" s="160" t="s">
        <v>569</v>
      </c>
      <c r="F187" s="162">
        <v>26.443298500000001</v>
      </c>
      <c r="G187" s="162">
        <v>66.571685000000002</v>
      </c>
    </row>
    <row r="188" spans="2:7" s="156" customFormat="1" ht="15" customHeight="1" x14ac:dyDescent="0.25">
      <c r="B188" s="155"/>
      <c r="C188" s="160"/>
      <c r="D188" s="160"/>
      <c r="E188" s="160" t="s">
        <v>1452</v>
      </c>
      <c r="F188" s="162">
        <v>70.212142599999993</v>
      </c>
      <c r="G188" s="162">
        <v>65.651622500000002</v>
      </c>
    </row>
    <row r="189" spans="2:7" s="156" customFormat="1" ht="15" customHeight="1" x14ac:dyDescent="0.25">
      <c r="B189" s="155"/>
      <c r="C189" s="160"/>
      <c r="D189" s="160"/>
      <c r="E189" s="160" t="s">
        <v>355</v>
      </c>
      <c r="F189" s="162">
        <v>454.35714840000003</v>
      </c>
      <c r="G189" s="162">
        <v>479.70280200000002</v>
      </c>
    </row>
    <row r="190" spans="2:7" s="156" customFormat="1" ht="15" customHeight="1" x14ac:dyDescent="0.25">
      <c r="B190" s="155"/>
      <c r="C190" s="160"/>
      <c r="D190" s="160"/>
      <c r="E190" s="160" t="s">
        <v>507</v>
      </c>
      <c r="F190" s="162">
        <v>49624.44</v>
      </c>
      <c r="G190" s="162">
        <v>0</v>
      </c>
    </row>
    <row r="191" spans="2:7" s="156" customFormat="1" ht="15" customHeight="1" x14ac:dyDescent="0.25">
      <c r="B191" s="155"/>
      <c r="C191" s="160"/>
      <c r="D191" s="160"/>
      <c r="E191" s="160" t="s">
        <v>996</v>
      </c>
      <c r="F191" s="162">
        <v>13495.395</v>
      </c>
      <c r="G191" s="162">
        <v>0</v>
      </c>
    </row>
    <row r="192" spans="2:7" s="156" customFormat="1" ht="15" customHeight="1" x14ac:dyDescent="0.25">
      <c r="B192" s="155"/>
      <c r="C192" s="160"/>
      <c r="D192" s="160"/>
      <c r="E192" s="160"/>
      <c r="F192" s="162"/>
      <c r="G192" s="162"/>
    </row>
    <row r="193" spans="2:7" s="156" customFormat="1" ht="15" customHeight="1" x14ac:dyDescent="0.25">
      <c r="B193" s="155"/>
      <c r="C193" s="216" t="s">
        <v>1759</v>
      </c>
      <c r="D193" s="160"/>
      <c r="E193" s="160" t="s">
        <v>374</v>
      </c>
      <c r="F193" s="162">
        <v>101.5950672</v>
      </c>
      <c r="G193" s="162">
        <v>35.777456000000001</v>
      </c>
    </row>
    <row r="194" spans="2:7" s="156" customFormat="1" ht="15" customHeight="1" x14ac:dyDescent="0.25">
      <c r="B194" s="155"/>
      <c r="C194" s="160"/>
      <c r="D194" s="160"/>
      <c r="E194" s="160" t="s">
        <v>431</v>
      </c>
      <c r="F194" s="162">
        <v>1339.0887360000002</v>
      </c>
      <c r="G194" s="162">
        <v>0</v>
      </c>
    </row>
    <row r="195" spans="2:7" s="156" customFormat="1" ht="15" customHeight="1" x14ac:dyDescent="0.25">
      <c r="B195" s="155"/>
      <c r="C195" s="160"/>
      <c r="D195" s="160"/>
      <c r="E195" s="160"/>
      <c r="F195" s="162"/>
      <c r="G195" s="162"/>
    </row>
    <row r="196" spans="2:7" s="156" customFormat="1" ht="15" customHeight="1" x14ac:dyDescent="0.25">
      <c r="B196" s="155"/>
      <c r="C196" s="215" t="s">
        <v>1569</v>
      </c>
      <c r="D196" s="160" t="s">
        <v>996</v>
      </c>
      <c r="E196" s="160" t="s">
        <v>271</v>
      </c>
      <c r="F196" s="162">
        <v>1291.9369789999998</v>
      </c>
      <c r="G196" s="162">
        <v>24.882899400000003</v>
      </c>
    </row>
    <row r="197" spans="2:7" s="156" customFormat="1" ht="15" customHeight="1" x14ac:dyDescent="0.25">
      <c r="B197" s="155"/>
      <c r="C197" s="160"/>
      <c r="D197" s="160"/>
      <c r="E197" s="160" t="s">
        <v>326</v>
      </c>
      <c r="F197" s="162">
        <v>0</v>
      </c>
      <c r="G197" s="162">
        <v>18.334368000000001</v>
      </c>
    </row>
    <row r="198" spans="2:7" s="156" customFormat="1" ht="15" customHeight="1" x14ac:dyDescent="0.25">
      <c r="B198" s="155"/>
      <c r="C198" s="160"/>
      <c r="D198" s="160"/>
      <c r="E198" s="160" t="s">
        <v>182</v>
      </c>
      <c r="F198" s="162">
        <v>0</v>
      </c>
      <c r="G198" s="162">
        <v>95.081921999999992</v>
      </c>
    </row>
    <row r="199" spans="2:7" s="156" customFormat="1" ht="15" customHeight="1" x14ac:dyDescent="0.25">
      <c r="B199" s="155"/>
      <c r="C199" s="160"/>
      <c r="D199" s="160"/>
      <c r="E199" s="160" t="s">
        <v>287</v>
      </c>
      <c r="F199" s="162">
        <v>725.89185140000018</v>
      </c>
      <c r="G199" s="162">
        <v>593.67180599999995</v>
      </c>
    </row>
    <row r="200" spans="2:7" s="156" customFormat="1" ht="15" customHeight="1" x14ac:dyDescent="0.25">
      <c r="B200" s="155"/>
      <c r="C200" s="160"/>
      <c r="D200" s="160"/>
      <c r="E200" s="160" t="s">
        <v>1455</v>
      </c>
      <c r="F200" s="162">
        <v>1.0972269000000001</v>
      </c>
      <c r="G200" s="162">
        <v>480.53163599999999</v>
      </c>
    </row>
    <row r="201" spans="2:7" s="156" customFormat="1" ht="15" customHeight="1" x14ac:dyDescent="0.25">
      <c r="B201" s="155"/>
      <c r="C201" s="195"/>
      <c r="D201" s="160"/>
      <c r="E201" s="160" t="s">
        <v>1453</v>
      </c>
      <c r="F201" s="162">
        <v>126.00620350000003</v>
      </c>
      <c r="G201" s="162">
        <v>724.64932799999997</v>
      </c>
    </row>
    <row r="202" spans="2:7" s="156" customFormat="1" ht="15" customHeight="1" x14ac:dyDescent="0.25">
      <c r="B202" s="155"/>
      <c r="C202" s="160"/>
      <c r="D202" s="160"/>
      <c r="E202" s="160" t="s">
        <v>1454</v>
      </c>
      <c r="F202" s="162">
        <v>76.932725899999994</v>
      </c>
      <c r="G202" s="162">
        <v>708.93830150000008</v>
      </c>
    </row>
    <row r="203" spans="2:7" s="156" customFormat="1" ht="15" customHeight="1" x14ac:dyDescent="0.25">
      <c r="B203" s="155"/>
      <c r="C203" s="160"/>
      <c r="D203" s="160"/>
      <c r="E203" s="160" t="s">
        <v>569</v>
      </c>
      <c r="F203" s="162">
        <v>25.624724399999995</v>
      </c>
      <c r="G203" s="162">
        <v>56.438927999999997</v>
      </c>
    </row>
    <row r="204" spans="2:7" s="156" customFormat="1" ht="15" customHeight="1" x14ac:dyDescent="0.25">
      <c r="B204" s="155"/>
      <c r="C204" s="160"/>
      <c r="D204" s="160"/>
      <c r="E204" s="160" t="s">
        <v>1452</v>
      </c>
      <c r="F204" s="162">
        <v>23.728981599999997</v>
      </c>
      <c r="G204" s="162">
        <v>55.817999</v>
      </c>
    </row>
    <row r="205" spans="2:7" s="156" customFormat="1" ht="15" customHeight="1" x14ac:dyDescent="0.25">
      <c r="B205" s="155"/>
      <c r="C205" s="160"/>
      <c r="D205" s="160"/>
      <c r="E205" s="160"/>
      <c r="F205" s="162"/>
      <c r="G205" s="162"/>
    </row>
    <row r="206" spans="2:7" s="156" customFormat="1" ht="15" customHeight="1" x14ac:dyDescent="0.25">
      <c r="B206" s="155"/>
      <c r="C206" s="215" t="s">
        <v>1570</v>
      </c>
      <c r="D206" s="160" t="s">
        <v>996</v>
      </c>
      <c r="E206" s="160" t="s">
        <v>271</v>
      </c>
      <c r="F206" s="162">
        <v>485.09262879999994</v>
      </c>
      <c r="G206" s="162">
        <v>14.848249999999998</v>
      </c>
    </row>
    <row r="207" spans="2:7" s="156" customFormat="1" ht="15" customHeight="1" x14ac:dyDescent="0.25">
      <c r="B207" s="155"/>
      <c r="C207" s="195"/>
      <c r="D207" s="160"/>
      <c r="E207" s="160" t="s">
        <v>326</v>
      </c>
      <c r="F207" s="162">
        <v>0</v>
      </c>
      <c r="G207" s="162">
        <v>14.940122000000002</v>
      </c>
    </row>
    <row r="208" spans="2:7" s="156" customFormat="1" ht="15" customHeight="1" x14ac:dyDescent="0.25">
      <c r="B208" s="155"/>
      <c r="C208" s="160"/>
      <c r="D208" s="160"/>
      <c r="E208" s="160" t="s">
        <v>287</v>
      </c>
      <c r="F208" s="162">
        <v>134.64055339999999</v>
      </c>
      <c r="G208" s="162">
        <v>0</v>
      </c>
    </row>
    <row r="209" spans="2:7" s="156" customFormat="1" ht="15" customHeight="1" x14ac:dyDescent="0.25">
      <c r="B209" s="155"/>
      <c r="C209" s="160"/>
      <c r="D209" s="160"/>
      <c r="E209" s="160" t="s">
        <v>1455</v>
      </c>
      <c r="F209" s="162">
        <v>18.132460200000001</v>
      </c>
      <c r="G209" s="162">
        <v>476.75260600000001</v>
      </c>
    </row>
    <row r="210" spans="2:7" s="156" customFormat="1" ht="15" customHeight="1" x14ac:dyDescent="0.25">
      <c r="B210" s="155"/>
      <c r="C210" s="160"/>
      <c r="D210" s="160"/>
      <c r="E210" s="160" t="s">
        <v>1453</v>
      </c>
      <c r="F210" s="162">
        <v>158.30168570000004</v>
      </c>
      <c r="G210" s="162">
        <v>722.45104800000001</v>
      </c>
    </row>
    <row r="211" spans="2:7" s="156" customFormat="1" ht="15" customHeight="1" x14ac:dyDescent="0.25">
      <c r="B211" s="155"/>
      <c r="C211" s="160"/>
      <c r="D211" s="160"/>
      <c r="E211" s="160" t="s">
        <v>1454</v>
      </c>
      <c r="F211" s="162">
        <v>513.44825960000003</v>
      </c>
      <c r="G211" s="162">
        <v>706.69964599999992</v>
      </c>
    </row>
    <row r="212" spans="2:7" s="156" customFormat="1" ht="15" customHeight="1" x14ac:dyDescent="0.25">
      <c r="B212" s="155"/>
      <c r="C212" s="160"/>
      <c r="D212" s="160"/>
      <c r="E212" s="160" t="s">
        <v>569</v>
      </c>
      <c r="F212" s="162">
        <v>30.701022600000002</v>
      </c>
      <c r="G212" s="162">
        <v>56.432243000000007</v>
      </c>
    </row>
    <row r="213" spans="2:7" s="156" customFormat="1" ht="15" customHeight="1" x14ac:dyDescent="0.25">
      <c r="B213" s="155"/>
      <c r="C213" s="160"/>
      <c r="D213" s="160"/>
      <c r="E213" s="160" t="s">
        <v>1452</v>
      </c>
      <c r="F213" s="162">
        <v>47.51032050000002</v>
      </c>
      <c r="G213" s="162">
        <v>55.539078500000002</v>
      </c>
    </row>
    <row r="214" spans="2:7" s="156" customFormat="1" ht="15" customHeight="1" x14ac:dyDescent="0.25">
      <c r="B214" s="155"/>
      <c r="C214" s="160"/>
      <c r="D214" s="160"/>
      <c r="E214" s="160" t="s">
        <v>374</v>
      </c>
      <c r="F214" s="162">
        <v>184.83679379999998</v>
      </c>
      <c r="G214" s="162">
        <v>519.13225900000009</v>
      </c>
    </row>
    <row r="215" spans="2:7" s="156" customFormat="1" ht="15" customHeight="1" x14ac:dyDescent="0.25">
      <c r="B215" s="155"/>
      <c r="C215" s="160"/>
      <c r="D215" s="160"/>
      <c r="E215" s="160" t="s">
        <v>355</v>
      </c>
      <c r="F215" s="162">
        <v>781.70790160000001</v>
      </c>
      <c r="G215" s="162">
        <v>1264.511217</v>
      </c>
    </row>
    <row r="216" spans="2:7" s="156" customFormat="1" ht="15" customHeight="1" x14ac:dyDescent="0.25">
      <c r="B216" s="155"/>
      <c r="C216" s="195"/>
      <c r="D216" s="160"/>
      <c r="E216" s="160" t="s">
        <v>507</v>
      </c>
      <c r="F216" s="162">
        <v>82025.901190000004</v>
      </c>
      <c r="G216" s="162">
        <v>0</v>
      </c>
    </row>
    <row r="217" spans="2:7" s="156" customFormat="1" ht="15" customHeight="1" x14ac:dyDescent="0.25">
      <c r="B217" s="155"/>
      <c r="C217" s="160"/>
      <c r="D217" s="160"/>
      <c r="E217" s="160" t="s">
        <v>996</v>
      </c>
      <c r="F217" s="162">
        <v>2499.6475</v>
      </c>
      <c r="G217" s="162">
        <v>0</v>
      </c>
    </row>
    <row r="218" spans="2:7" s="156" customFormat="1" ht="15" customHeight="1" x14ac:dyDescent="0.25">
      <c r="B218" s="155"/>
      <c r="C218" s="160"/>
      <c r="D218" s="160"/>
      <c r="E218" s="160" t="s">
        <v>225</v>
      </c>
      <c r="F218" s="162">
        <v>7468.8537399999996</v>
      </c>
      <c r="G218" s="162">
        <v>0</v>
      </c>
    </row>
    <row r="219" spans="2:7" s="156" customFormat="1" ht="15" customHeight="1" x14ac:dyDescent="0.25">
      <c r="B219" s="155"/>
      <c r="C219" s="160"/>
      <c r="D219" s="160"/>
      <c r="E219" s="160" t="s">
        <v>458</v>
      </c>
      <c r="F219" s="162">
        <v>125.23247360000001</v>
      </c>
      <c r="G219" s="162">
        <v>0</v>
      </c>
    </row>
    <row r="220" spans="2:7" s="156" customFormat="1" ht="15" customHeight="1" x14ac:dyDescent="0.25">
      <c r="B220" s="155"/>
      <c r="C220" s="160"/>
      <c r="D220" s="160"/>
      <c r="E220" s="160"/>
      <c r="F220" s="162"/>
      <c r="G220" s="162"/>
    </row>
    <row r="221" spans="2:7" s="156" customFormat="1" ht="15" customHeight="1" x14ac:dyDescent="0.25">
      <c r="B221" s="155"/>
      <c r="C221" s="215" t="s">
        <v>1571</v>
      </c>
      <c r="D221" s="160" t="s">
        <v>996</v>
      </c>
      <c r="E221" s="160" t="s">
        <v>271</v>
      </c>
      <c r="F221" s="162">
        <v>63.195215600000004</v>
      </c>
      <c r="G221" s="162">
        <v>0</v>
      </c>
    </row>
    <row r="222" spans="2:7" s="156" customFormat="1" ht="15" customHeight="1" x14ac:dyDescent="0.25">
      <c r="B222" s="155"/>
      <c r="C222" s="160"/>
      <c r="D222" s="160"/>
      <c r="E222" s="160" t="s">
        <v>1455</v>
      </c>
      <c r="F222" s="162">
        <v>1.2138765</v>
      </c>
      <c r="G222" s="162">
        <v>526.51225299999999</v>
      </c>
    </row>
    <row r="223" spans="2:7" s="156" customFormat="1" ht="15" customHeight="1" x14ac:dyDescent="0.25">
      <c r="B223" s="155"/>
      <c r="C223" s="160"/>
      <c r="D223" s="160"/>
      <c r="E223" s="160" t="s">
        <v>1453</v>
      </c>
      <c r="F223" s="162">
        <v>138.96331859999998</v>
      </c>
      <c r="G223" s="162">
        <v>795.32626599999992</v>
      </c>
    </row>
    <row r="224" spans="2:7" s="156" customFormat="1" ht="15" customHeight="1" x14ac:dyDescent="0.25">
      <c r="B224" s="155"/>
      <c r="C224" s="160"/>
      <c r="D224" s="160"/>
      <c r="E224" s="160" t="s">
        <v>569</v>
      </c>
      <c r="F224" s="162">
        <v>26.085931800000008</v>
      </c>
      <c r="G224" s="162">
        <v>61.837432</v>
      </c>
    </row>
    <row r="225" spans="2:7" s="156" customFormat="1" ht="15" customHeight="1" x14ac:dyDescent="0.25">
      <c r="B225" s="155"/>
      <c r="C225" s="160"/>
      <c r="D225" s="160"/>
      <c r="E225" s="160" t="s">
        <v>355</v>
      </c>
      <c r="F225" s="162">
        <v>409.10290850000001</v>
      </c>
      <c r="G225" s="162">
        <v>738.85332000000005</v>
      </c>
    </row>
    <row r="226" spans="2:7" s="156" customFormat="1" ht="15" customHeight="1" x14ac:dyDescent="0.25">
      <c r="B226" s="155"/>
      <c r="C226" s="160"/>
      <c r="D226" s="160"/>
      <c r="E226" s="160"/>
      <c r="F226" s="162"/>
      <c r="G226" s="162"/>
    </row>
    <row r="227" spans="2:7" s="156" customFormat="1" ht="15" customHeight="1" x14ac:dyDescent="0.25">
      <c r="B227" s="155"/>
      <c r="C227" s="155"/>
      <c r="D227" s="155"/>
      <c r="E227" s="155"/>
      <c r="F227" s="155"/>
      <c r="G227" s="155"/>
    </row>
    <row r="228" spans="2:7" ht="30" customHeight="1" x14ac:dyDescent="0.25">
      <c r="C228" s="243" t="s">
        <v>1556</v>
      </c>
      <c r="D228" s="243"/>
      <c r="E228" s="243"/>
      <c r="F228" s="243"/>
      <c r="G228" s="243"/>
    </row>
    <row r="229" spans="2:7" ht="15" customHeight="1" x14ac:dyDescent="0.25">
      <c r="C229" s="108"/>
      <c r="D229" s="108"/>
      <c r="E229" s="108"/>
      <c r="F229" s="108"/>
      <c r="G229" s="108"/>
    </row>
  </sheetData>
  <mergeCells count="1">
    <mergeCell ref="C228:G228"/>
  </mergeCells>
  <conditionalFormatting sqref="G124:H124 G44:H44 H45 G82:H83 H84 H10:H12">
    <cfRule type="cellIs" dxfId="1" priority="2" stopIfTrue="1" operator="lessThan">
      <formula>0</formula>
    </cfRule>
  </conditionalFormatting>
  <conditionalFormatting sqref="G10:G11">
    <cfRule type="cellIs" dxfId="0" priority="1" stopIfTrue="1" operator="lessThan">
      <formula>0</formula>
    </cfRule>
  </conditionalFormatting>
  <pageMargins left="0.7" right="0.7" top="0.75" bottom="0.75" header="0.3" footer="0.3"/>
  <pageSetup paperSize="9" scale="47" orientation="portrait" r:id="rId1"/>
  <rowBreaks count="2" manualBreakCount="2">
    <brk id="91" min="1" max="7" man="1"/>
    <brk id="174" min="1" max="7"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BF780-EE9E-44D3-832B-861391E10AC1}">
  <dimension ref="B6:F91"/>
  <sheetViews>
    <sheetView showGridLines="0" zoomScaleNormal="100" workbookViewId="0">
      <selection activeCell="F47" sqref="F47:F88"/>
    </sheetView>
  </sheetViews>
  <sheetFormatPr defaultRowHeight="15" x14ac:dyDescent="0.25"/>
  <cols>
    <col min="1" max="1" width="9.140625" style="234"/>
    <col min="2" max="2" width="44.28515625" style="234" bestFit="1" customWidth="1"/>
    <col min="3" max="3" width="66.28515625" style="234" customWidth="1"/>
    <col min="4" max="4" width="38.5703125" style="234" customWidth="1"/>
    <col min="5" max="5" width="34.7109375" style="234" customWidth="1"/>
    <col min="6" max="6" width="38.7109375" style="234" customWidth="1"/>
    <col min="7" max="16384" width="9.140625" style="234"/>
  </cols>
  <sheetData>
    <row r="6" spans="2:6" ht="15.75" x14ac:dyDescent="0.25">
      <c r="B6" s="218"/>
    </row>
    <row r="7" spans="2:6" ht="15.75" x14ac:dyDescent="0.25">
      <c r="B7" s="231" t="s">
        <v>1186</v>
      </c>
    </row>
    <row r="8" spans="2:6" ht="15.75" x14ac:dyDescent="0.25">
      <c r="B8" s="232"/>
    </row>
    <row r="9" spans="2:6" ht="15.75" x14ac:dyDescent="0.25">
      <c r="B9" s="233" t="s">
        <v>1845</v>
      </c>
    </row>
    <row r="10" spans="2:6" ht="15.75" x14ac:dyDescent="0.25">
      <c r="B10" s="218"/>
    </row>
    <row r="11" spans="2:6" ht="42" customHeight="1" x14ac:dyDescent="0.25">
      <c r="B11" s="244" t="s">
        <v>1766</v>
      </c>
      <c r="C11" s="244"/>
      <c r="D11" s="244"/>
      <c r="E11" s="244"/>
      <c r="F11" s="244"/>
    </row>
    <row r="12" spans="2:6" ht="15.75" thickBot="1" x14ac:dyDescent="0.3">
      <c r="B12" s="219"/>
    </row>
    <row r="13" spans="2:6" ht="27" customHeight="1" thickBot="1" x14ac:dyDescent="0.3">
      <c r="B13" s="220" t="s">
        <v>1097</v>
      </c>
      <c r="C13" s="220" t="s">
        <v>1767</v>
      </c>
      <c r="D13" s="221" t="s">
        <v>1768</v>
      </c>
      <c r="E13" s="221" t="s">
        <v>1105</v>
      </c>
      <c r="F13" s="221" t="s">
        <v>1769</v>
      </c>
    </row>
    <row r="14" spans="2:6" ht="39.950000000000003" customHeight="1" x14ac:dyDescent="0.25">
      <c r="B14" s="245" t="s">
        <v>182</v>
      </c>
      <c r="C14" s="222" t="s">
        <v>1770</v>
      </c>
      <c r="D14" s="248"/>
      <c r="E14" s="251" t="s">
        <v>989</v>
      </c>
      <c r="F14" s="245"/>
    </row>
    <row r="15" spans="2:6" ht="39.950000000000003" customHeight="1" x14ac:dyDescent="0.25">
      <c r="B15" s="246"/>
      <c r="C15" s="223" t="s">
        <v>1771</v>
      </c>
      <c r="D15" s="249"/>
      <c r="E15" s="252"/>
      <c r="F15" s="246"/>
    </row>
    <row r="16" spans="2:6" ht="39.950000000000003" customHeight="1" thickBot="1" x14ac:dyDescent="0.3">
      <c r="B16" s="247"/>
      <c r="C16" s="224" t="s">
        <v>1772</v>
      </c>
      <c r="D16" s="249"/>
      <c r="E16" s="225" t="s">
        <v>1773</v>
      </c>
      <c r="F16" s="247"/>
    </row>
    <row r="17" spans="2:6" ht="39.950000000000003" customHeight="1" x14ac:dyDescent="0.25">
      <c r="B17" s="245" t="s">
        <v>571</v>
      </c>
      <c r="C17" s="222" t="s">
        <v>1774</v>
      </c>
      <c r="D17" s="249"/>
      <c r="E17" s="251" t="s">
        <v>1231</v>
      </c>
      <c r="F17" s="253"/>
    </row>
    <row r="18" spans="2:6" ht="43.5" customHeight="1" x14ac:dyDescent="0.25">
      <c r="B18" s="246"/>
      <c r="C18" s="223" t="s">
        <v>1775</v>
      </c>
      <c r="D18" s="249"/>
      <c r="E18" s="252"/>
      <c r="F18" s="254"/>
    </row>
    <row r="19" spans="2:6" ht="39.950000000000003" customHeight="1" thickBot="1" x14ac:dyDescent="0.3">
      <c r="B19" s="247"/>
      <c r="C19" s="224" t="s">
        <v>1772</v>
      </c>
      <c r="D19" s="249"/>
      <c r="E19" s="225" t="s">
        <v>1776</v>
      </c>
      <c r="F19" s="254"/>
    </row>
    <row r="20" spans="2:6" ht="39.950000000000003" customHeight="1" x14ac:dyDescent="0.25">
      <c r="B20" s="256" t="s">
        <v>55</v>
      </c>
      <c r="C20" s="226" t="s">
        <v>1777</v>
      </c>
      <c r="D20" s="249"/>
      <c r="E20" s="259" t="s">
        <v>990</v>
      </c>
      <c r="F20" s="254"/>
    </row>
    <row r="21" spans="2:6" ht="39.950000000000003" customHeight="1" x14ac:dyDescent="0.25">
      <c r="B21" s="257"/>
      <c r="C21" s="223" t="s">
        <v>1778</v>
      </c>
      <c r="D21" s="249"/>
      <c r="E21" s="260"/>
      <c r="F21" s="254"/>
    </row>
    <row r="22" spans="2:6" ht="39.950000000000003" customHeight="1" thickBot="1" x14ac:dyDescent="0.3">
      <c r="B22" s="258"/>
      <c r="C22" s="227" t="s">
        <v>1779</v>
      </c>
      <c r="D22" s="249"/>
      <c r="E22" s="225" t="s">
        <v>1776</v>
      </c>
      <c r="F22" s="254"/>
    </row>
    <row r="23" spans="2:6" ht="39.950000000000003" customHeight="1" x14ac:dyDescent="0.25">
      <c r="B23" s="245" t="s">
        <v>259</v>
      </c>
      <c r="C23" s="222" t="s">
        <v>1780</v>
      </c>
      <c r="D23" s="249"/>
      <c r="E23" s="251" t="s">
        <v>993</v>
      </c>
      <c r="F23" s="254"/>
    </row>
    <row r="24" spans="2:6" ht="48.75" customHeight="1" x14ac:dyDescent="0.25">
      <c r="B24" s="246"/>
      <c r="C24" s="223" t="s">
        <v>1781</v>
      </c>
      <c r="D24" s="249"/>
      <c r="E24" s="252"/>
      <c r="F24" s="254"/>
    </row>
    <row r="25" spans="2:6" ht="39.950000000000003" customHeight="1" thickBot="1" x14ac:dyDescent="0.3">
      <c r="B25" s="247"/>
      <c r="C25" s="224" t="s">
        <v>1779</v>
      </c>
      <c r="D25" s="250"/>
      <c r="E25" s="225" t="s">
        <v>1776</v>
      </c>
      <c r="F25" s="254"/>
    </row>
    <row r="26" spans="2:6" ht="39.950000000000003" customHeight="1" x14ac:dyDescent="0.25">
      <c r="B26" s="245" t="s">
        <v>137</v>
      </c>
      <c r="C26" s="222" t="s">
        <v>1782</v>
      </c>
      <c r="D26" s="228"/>
      <c r="E26" s="245" t="s">
        <v>1228</v>
      </c>
      <c r="F26" s="254"/>
    </row>
    <row r="27" spans="2:6" ht="39.950000000000003" customHeight="1" x14ac:dyDescent="0.25">
      <c r="B27" s="246"/>
      <c r="C27" s="223" t="s">
        <v>1783</v>
      </c>
      <c r="D27" s="228"/>
      <c r="E27" s="246"/>
      <c r="F27" s="254"/>
    </row>
    <row r="28" spans="2:6" ht="39.950000000000003" customHeight="1" thickBot="1" x14ac:dyDescent="0.3">
      <c r="B28" s="247"/>
      <c r="C28" s="224" t="s">
        <v>1784</v>
      </c>
      <c r="D28" s="228"/>
      <c r="E28" s="225" t="s">
        <v>1776</v>
      </c>
      <c r="F28" s="254"/>
    </row>
    <row r="29" spans="2:6" ht="39.950000000000003" customHeight="1" x14ac:dyDescent="0.25">
      <c r="B29" s="245" t="s">
        <v>225</v>
      </c>
      <c r="C29" s="222" t="s">
        <v>1785</v>
      </c>
      <c r="D29" s="228"/>
      <c r="E29" s="245" t="s">
        <v>992</v>
      </c>
      <c r="F29" s="254"/>
    </row>
    <row r="30" spans="2:6" ht="39.950000000000003" customHeight="1" x14ac:dyDescent="0.25">
      <c r="B30" s="246"/>
      <c r="C30" s="223" t="s">
        <v>1786</v>
      </c>
      <c r="D30" s="228"/>
      <c r="E30" s="246"/>
      <c r="F30" s="254"/>
    </row>
    <row r="31" spans="2:6" ht="39.950000000000003" customHeight="1" thickBot="1" x14ac:dyDescent="0.3">
      <c r="B31" s="247"/>
      <c r="C31" s="224" t="s">
        <v>1787</v>
      </c>
      <c r="D31" s="228"/>
      <c r="E31" s="225" t="s">
        <v>1776</v>
      </c>
      <c r="F31" s="254"/>
    </row>
    <row r="32" spans="2:6" ht="39.950000000000003" customHeight="1" x14ac:dyDescent="0.25">
      <c r="B32" s="245" t="s">
        <v>104</v>
      </c>
      <c r="C32" s="222" t="s">
        <v>1788</v>
      </c>
      <c r="D32" s="228"/>
      <c r="E32" s="251" t="s">
        <v>1789</v>
      </c>
      <c r="F32" s="254"/>
    </row>
    <row r="33" spans="2:6" ht="39.950000000000003" customHeight="1" x14ac:dyDescent="0.25">
      <c r="B33" s="246"/>
      <c r="C33" s="223" t="s">
        <v>1790</v>
      </c>
      <c r="D33" s="228"/>
      <c r="E33" s="252"/>
      <c r="F33" s="254"/>
    </row>
    <row r="34" spans="2:6" ht="39.950000000000003" customHeight="1" thickBot="1" x14ac:dyDescent="0.3">
      <c r="B34" s="247"/>
      <c r="C34" s="224" t="s">
        <v>1784</v>
      </c>
      <c r="D34" s="228"/>
      <c r="E34" s="225" t="s">
        <v>1776</v>
      </c>
      <c r="F34" s="254"/>
    </row>
    <row r="35" spans="2:6" ht="39.950000000000003" customHeight="1" x14ac:dyDescent="0.25">
      <c r="B35" s="245" t="s">
        <v>997</v>
      </c>
      <c r="C35" s="222" t="s">
        <v>1791</v>
      </c>
      <c r="D35" s="228"/>
      <c r="E35" s="245" t="s">
        <v>1241</v>
      </c>
      <c r="F35" s="254"/>
    </row>
    <row r="36" spans="2:6" ht="46.5" customHeight="1" x14ac:dyDescent="0.25">
      <c r="B36" s="246"/>
      <c r="C36" s="223" t="s">
        <v>1792</v>
      </c>
      <c r="D36" s="228"/>
      <c r="E36" s="246"/>
      <c r="F36" s="254"/>
    </row>
    <row r="37" spans="2:6" ht="39.950000000000003" customHeight="1" thickBot="1" x14ac:dyDescent="0.3">
      <c r="B37" s="247"/>
      <c r="C37" s="224" t="s">
        <v>1784</v>
      </c>
      <c r="D37" s="228"/>
      <c r="E37" s="225" t="s">
        <v>1776</v>
      </c>
      <c r="F37" s="255"/>
    </row>
    <row r="38" spans="2:6" ht="39.950000000000003" customHeight="1" x14ac:dyDescent="0.25">
      <c r="B38" s="245" t="s">
        <v>507</v>
      </c>
      <c r="C38" s="222" t="s">
        <v>1793</v>
      </c>
      <c r="D38" s="228"/>
      <c r="E38" s="245" t="s">
        <v>991</v>
      </c>
      <c r="F38" s="245"/>
    </row>
    <row r="39" spans="2:6" ht="39.950000000000003" customHeight="1" x14ac:dyDescent="0.25">
      <c r="B39" s="246"/>
      <c r="C39" s="223" t="s">
        <v>1794</v>
      </c>
      <c r="D39" s="228"/>
      <c r="E39" s="246"/>
      <c r="F39" s="246"/>
    </row>
    <row r="40" spans="2:6" ht="39.950000000000003" customHeight="1" thickBot="1" x14ac:dyDescent="0.3">
      <c r="B40" s="247"/>
      <c r="C40" s="224" t="s">
        <v>1784</v>
      </c>
      <c r="D40" s="228"/>
      <c r="E40" s="229" t="s">
        <v>1795</v>
      </c>
      <c r="F40" s="247"/>
    </row>
    <row r="41" spans="2:6" ht="39.950000000000003" customHeight="1" x14ac:dyDescent="0.25">
      <c r="B41" s="245" t="s">
        <v>996</v>
      </c>
      <c r="C41" s="222" t="s">
        <v>1796</v>
      </c>
      <c r="D41" s="261"/>
      <c r="E41" s="245" t="s">
        <v>1240</v>
      </c>
      <c r="F41" s="253"/>
    </row>
    <row r="42" spans="2:6" ht="39.950000000000003" customHeight="1" x14ac:dyDescent="0.25">
      <c r="B42" s="246"/>
      <c r="C42" s="223" t="s">
        <v>1797</v>
      </c>
      <c r="D42" s="262"/>
      <c r="E42" s="246"/>
      <c r="F42" s="254"/>
    </row>
    <row r="43" spans="2:6" ht="39.950000000000003" customHeight="1" thickBot="1" x14ac:dyDescent="0.3">
      <c r="B43" s="247"/>
      <c r="C43" s="224" t="s">
        <v>1798</v>
      </c>
      <c r="D43" s="262"/>
      <c r="E43" s="229" t="s">
        <v>1799</v>
      </c>
      <c r="F43" s="254"/>
    </row>
    <row r="44" spans="2:6" ht="39.950000000000003" customHeight="1" x14ac:dyDescent="0.25">
      <c r="B44" s="256" t="s">
        <v>271</v>
      </c>
      <c r="C44" s="222" t="s">
        <v>1800</v>
      </c>
      <c r="D44" s="262"/>
      <c r="E44" s="256" t="s">
        <v>1239</v>
      </c>
      <c r="F44" s="254"/>
    </row>
    <row r="45" spans="2:6" ht="49.5" customHeight="1" x14ac:dyDescent="0.25">
      <c r="B45" s="257"/>
      <c r="C45" s="223" t="s">
        <v>1801</v>
      </c>
      <c r="D45" s="262"/>
      <c r="E45" s="257"/>
      <c r="F45" s="254"/>
    </row>
    <row r="46" spans="2:6" ht="39.950000000000003" customHeight="1" thickBot="1" x14ac:dyDescent="0.3">
      <c r="B46" s="258"/>
      <c r="C46" s="224" t="s">
        <v>1798</v>
      </c>
      <c r="D46" s="263"/>
      <c r="E46" s="229" t="s">
        <v>1799</v>
      </c>
      <c r="F46" s="254"/>
    </row>
    <row r="47" spans="2:6" ht="39.950000000000003" customHeight="1" x14ac:dyDescent="0.25">
      <c r="B47" s="245" t="s">
        <v>287</v>
      </c>
      <c r="C47" s="222" t="s">
        <v>1802</v>
      </c>
      <c r="D47" s="248"/>
      <c r="E47" s="264" t="s">
        <v>988</v>
      </c>
      <c r="F47" s="266"/>
    </row>
    <row r="48" spans="2:6" ht="39.950000000000003" customHeight="1" x14ac:dyDescent="0.25">
      <c r="B48" s="246"/>
      <c r="C48" s="223" t="s">
        <v>1803</v>
      </c>
      <c r="D48" s="249"/>
      <c r="E48" s="265"/>
      <c r="F48" s="267"/>
    </row>
    <row r="49" spans="2:6" ht="39.950000000000003" customHeight="1" thickBot="1" x14ac:dyDescent="0.3">
      <c r="B49" s="247"/>
      <c r="C49" s="224" t="s">
        <v>1804</v>
      </c>
      <c r="D49" s="249"/>
      <c r="E49" s="230" t="s">
        <v>1805</v>
      </c>
      <c r="F49" s="267"/>
    </row>
    <row r="50" spans="2:6" ht="39.950000000000003" customHeight="1" x14ac:dyDescent="0.25">
      <c r="B50" s="245" t="s">
        <v>567</v>
      </c>
      <c r="C50" s="222" t="s">
        <v>1806</v>
      </c>
      <c r="D50" s="249"/>
      <c r="E50" s="269" t="s">
        <v>988</v>
      </c>
      <c r="F50" s="267"/>
    </row>
    <row r="51" spans="2:6" ht="39.950000000000003" customHeight="1" x14ac:dyDescent="0.25">
      <c r="B51" s="246"/>
      <c r="C51" s="223" t="s">
        <v>1807</v>
      </c>
      <c r="D51" s="249"/>
      <c r="E51" s="270"/>
      <c r="F51" s="267"/>
    </row>
    <row r="52" spans="2:6" ht="39.950000000000003" customHeight="1" thickBot="1" x14ac:dyDescent="0.3">
      <c r="B52" s="247"/>
      <c r="C52" s="224" t="s">
        <v>1804</v>
      </c>
      <c r="D52" s="249"/>
      <c r="E52" s="230" t="s">
        <v>1805</v>
      </c>
      <c r="F52" s="267"/>
    </row>
    <row r="53" spans="2:6" ht="39.950000000000003" customHeight="1" x14ac:dyDescent="0.25">
      <c r="B53" s="245" t="s">
        <v>495</v>
      </c>
      <c r="C53" s="222" t="s">
        <v>1806</v>
      </c>
      <c r="D53" s="249"/>
      <c r="E53" s="269" t="s">
        <v>988</v>
      </c>
      <c r="F53" s="267"/>
    </row>
    <row r="54" spans="2:6" ht="39.950000000000003" customHeight="1" x14ac:dyDescent="0.25">
      <c r="B54" s="246"/>
      <c r="C54" s="223" t="s">
        <v>1808</v>
      </c>
      <c r="D54" s="249"/>
      <c r="E54" s="270"/>
      <c r="F54" s="267"/>
    </row>
    <row r="55" spans="2:6" ht="39.950000000000003" customHeight="1" thickBot="1" x14ac:dyDescent="0.3">
      <c r="B55" s="247"/>
      <c r="C55" s="224" t="s">
        <v>1804</v>
      </c>
      <c r="D55" s="249"/>
      <c r="E55" s="230" t="s">
        <v>1805</v>
      </c>
      <c r="F55" s="267"/>
    </row>
    <row r="56" spans="2:6" ht="39.950000000000003" customHeight="1" x14ac:dyDescent="0.25">
      <c r="B56" s="245" t="s">
        <v>1809</v>
      </c>
      <c r="C56" s="222" t="s">
        <v>1810</v>
      </c>
      <c r="D56" s="249"/>
      <c r="E56" s="269" t="s">
        <v>1811</v>
      </c>
      <c r="F56" s="267"/>
    </row>
    <row r="57" spans="2:6" ht="44.25" customHeight="1" x14ac:dyDescent="0.25">
      <c r="B57" s="246"/>
      <c r="C57" s="223" t="s">
        <v>1812</v>
      </c>
      <c r="D57" s="249"/>
      <c r="E57" s="270"/>
      <c r="F57" s="267"/>
    </row>
    <row r="58" spans="2:6" ht="39.950000000000003" customHeight="1" thickBot="1" x14ac:dyDescent="0.3">
      <c r="B58" s="247"/>
      <c r="C58" s="224" t="s">
        <v>1813</v>
      </c>
      <c r="D58" s="249"/>
      <c r="E58" s="230" t="s">
        <v>1805</v>
      </c>
      <c r="F58" s="267"/>
    </row>
    <row r="59" spans="2:6" ht="39.950000000000003" customHeight="1" x14ac:dyDescent="0.25">
      <c r="B59" s="245" t="s">
        <v>1602</v>
      </c>
      <c r="C59" s="222" t="s">
        <v>1814</v>
      </c>
      <c r="D59" s="249"/>
      <c r="E59" s="269" t="s">
        <v>1815</v>
      </c>
      <c r="F59" s="267"/>
    </row>
    <row r="60" spans="2:6" ht="39.950000000000003" customHeight="1" x14ac:dyDescent="0.25">
      <c r="B60" s="246"/>
      <c r="C60" s="223" t="s">
        <v>1816</v>
      </c>
      <c r="D60" s="249"/>
      <c r="E60" s="270"/>
      <c r="F60" s="267"/>
    </row>
    <row r="61" spans="2:6" ht="39.950000000000003" customHeight="1" thickBot="1" x14ac:dyDescent="0.3">
      <c r="B61" s="247"/>
      <c r="C61" s="224" t="s">
        <v>1804</v>
      </c>
      <c r="D61" s="249"/>
      <c r="E61" s="230" t="s">
        <v>1805</v>
      </c>
      <c r="F61" s="267"/>
    </row>
    <row r="62" spans="2:6" ht="39.950000000000003" customHeight="1" x14ac:dyDescent="0.25">
      <c r="B62" s="245" t="s">
        <v>355</v>
      </c>
      <c r="C62" s="222" t="s">
        <v>1817</v>
      </c>
      <c r="D62" s="249"/>
      <c r="E62" s="269" t="s">
        <v>1818</v>
      </c>
      <c r="F62" s="267"/>
    </row>
    <row r="63" spans="2:6" ht="39.950000000000003" customHeight="1" x14ac:dyDescent="0.25">
      <c r="B63" s="246"/>
      <c r="C63" s="223" t="s">
        <v>1819</v>
      </c>
      <c r="D63" s="249"/>
      <c r="E63" s="270"/>
      <c r="F63" s="267"/>
    </row>
    <row r="64" spans="2:6" ht="39.950000000000003" customHeight="1" thickBot="1" x14ac:dyDescent="0.3">
      <c r="B64" s="247"/>
      <c r="C64" s="224" t="s">
        <v>1813</v>
      </c>
      <c r="D64" s="249"/>
      <c r="E64" s="230" t="s">
        <v>1805</v>
      </c>
      <c r="F64" s="267"/>
    </row>
    <row r="65" spans="2:6" ht="39.950000000000003" customHeight="1" x14ac:dyDescent="0.25">
      <c r="B65" s="245" t="s">
        <v>374</v>
      </c>
      <c r="C65" s="222" t="s">
        <v>1820</v>
      </c>
      <c r="D65" s="249"/>
      <c r="E65" s="269" t="s">
        <v>1821</v>
      </c>
      <c r="F65" s="267"/>
    </row>
    <row r="66" spans="2:6" ht="46.5" customHeight="1" x14ac:dyDescent="0.25">
      <c r="B66" s="246"/>
      <c r="C66" s="223" t="s">
        <v>1822</v>
      </c>
      <c r="D66" s="249"/>
      <c r="E66" s="270"/>
      <c r="F66" s="267"/>
    </row>
    <row r="67" spans="2:6" ht="39.950000000000003" customHeight="1" thickBot="1" x14ac:dyDescent="0.3">
      <c r="B67" s="247"/>
      <c r="C67" s="224" t="s">
        <v>1813</v>
      </c>
      <c r="D67" s="249"/>
      <c r="E67" s="230" t="s">
        <v>1805</v>
      </c>
      <c r="F67" s="267"/>
    </row>
    <row r="68" spans="2:6" ht="39.950000000000003" customHeight="1" x14ac:dyDescent="0.25">
      <c r="B68" s="245" t="s">
        <v>1823</v>
      </c>
      <c r="C68" s="222" t="s">
        <v>1820</v>
      </c>
      <c r="D68" s="249"/>
      <c r="E68" s="269" t="s">
        <v>1824</v>
      </c>
      <c r="F68" s="267"/>
    </row>
    <row r="69" spans="2:6" ht="39.950000000000003" customHeight="1" x14ac:dyDescent="0.25">
      <c r="B69" s="246"/>
      <c r="C69" s="223" t="s">
        <v>1825</v>
      </c>
      <c r="D69" s="249"/>
      <c r="E69" s="270"/>
      <c r="F69" s="267"/>
    </row>
    <row r="70" spans="2:6" ht="39.950000000000003" customHeight="1" thickBot="1" x14ac:dyDescent="0.3">
      <c r="B70" s="247"/>
      <c r="C70" s="224" t="s">
        <v>1804</v>
      </c>
      <c r="D70" s="249"/>
      <c r="E70" s="230" t="s">
        <v>1805</v>
      </c>
      <c r="F70" s="267"/>
    </row>
    <row r="71" spans="2:6" ht="39.950000000000003" customHeight="1" x14ac:dyDescent="0.25">
      <c r="B71" s="245" t="s">
        <v>1826</v>
      </c>
      <c r="C71" s="222" t="s">
        <v>1820</v>
      </c>
      <c r="D71" s="249"/>
      <c r="E71" s="269" t="s">
        <v>1827</v>
      </c>
      <c r="F71" s="267"/>
    </row>
    <row r="72" spans="2:6" ht="39.950000000000003" customHeight="1" x14ac:dyDescent="0.25">
      <c r="B72" s="246"/>
      <c r="C72" s="223" t="s">
        <v>1828</v>
      </c>
      <c r="D72" s="249"/>
      <c r="E72" s="270"/>
      <c r="F72" s="267"/>
    </row>
    <row r="73" spans="2:6" ht="39.950000000000003" customHeight="1" thickBot="1" x14ac:dyDescent="0.3">
      <c r="B73" s="247"/>
      <c r="C73" s="224" t="s">
        <v>1804</v>
      </c>
      <c r="D73" s="249"/>
      <c r="E73" s="230" t="s">
        <v>1805</v>
      </c>
      <c r="F73" s="267"/>
    </row>
    <row r="74" spans="2:6" ht="39.950000000000003" customHeight="1" x14ac:dyDescent="0.25">
      <c r="B74" s="245" t="s">
        <v>431</v>
      </c>
      <c r="C74" s="222" t="s">
        <v>1829</v>
      </c>
      <c r="D74" s="249"/>
      <c r="E74" s="269" t="s">
        <v>1830</v>
      </c>
      <c r="F74" s="267"/>
    </row>
    <row r="75" spans="2:6" ht="39.950000000000003" customHeight="1" x14ac:dyDescent="0.25">
      <c r="B75" s="246"/>
      <c r="C75" s="223" t="s">
        <v>1831</v>
      </c>
      <c r="D75" s="249"/>
      <c r="E75" s="270"/>
      <c r="F75" s="267"/>
    </row>
    <row r="76" spans="2:6" ht="39.950000000000003" customHeight="1" thickBot="1" x14ac:dyDescent="0.3">
      <c r="B76" s="247"/>
      <c r="C76" s="224" t="s">
        <v>1813</v>
      </c>
      <c r="D76" s="249"/>
      <c r="E76" s="230" t="s">
        <v>1805</v>
      </c>
      <c r="F76" s="267"/>
    </row>
    <row r="77" spans="2:6" ht="39.950000000000003" customHeight="1" x14ac:dyDescent="0.25">
      <c r="B77" s="245" t="s">
        <v>1832</v>
      </c>
      <c r="C77" s="222" t="s">
        <v>1833</v>
      </c>
      <c r="D77" s="249"/>
      <c r="E77" s="269" t="s">
        <v>1818</v>
      </c>
      <c r="F77" s="267"/>
    </row>
    <row r="78" spans="2:6" ht="48.75" customHeight="1" x14ac:dyDescent="0.25">
      <c r="B78" s="246"/>
      <c r="C78" s="223" t="s">
        <v>1834</v>
      </c>
      <c r="D78" s="249"/>
      <c r="E78" s="270"/>
      <c r="F78" s="267"/>
    </row>
    <row r="79" spans="2:6" ht="39.950000000000003" customHeight="1" thickBot="1" x14ac:dyDescent="0.3">
      <c r="B79" s="247"/>
      <c r="C79" s="224" t="s">
        <v>1835</v>
      </c>
      <c r="D79" s="249"/>
      <c r="E79" s="230" t="s">
        <v>1805</v>
      </c>
      <c r="F79" s="267"/>
    </row>
    <row r="80" spans="2:6" ht="39.950000000000003" customHeight="1" x14ac:dyDescent="0.25">
      <c r="B80" s="245" t="s">
        <v>458</v>
      </c>
      <c r="C80" s="222" t="s">
        <v>1820</v>
      </c>
      <c r="D80" s="249"/>
      <c r="E80" s="269" t="s">
        <v>1815</v>
      </c>
      <c r="F80" s="267"/>
    </row>
    <row r="81" spans="2:6" ht="39.950000000000003" customHeight="1" x14ac:dyDescent="0.25">
      <c r="B81" s="246"/>
      <c r="C81" s="223" t="s">
        <v>1836</v>
      </c>
      <c r="D81" s="249"/>
      <c r="E81" s="270"/>
      <c r="F81" s="267"/>
    </row>
    <row r="82" spans="2:6" ht="39.950000000000003" customHeight="1" thickBot="1" x14ac:dyDescent="0.3">
      <c r="B82" s="247"/>
      <c r="C82" s="224" t="s">
        <v>1804</v>
      </c>
      <c r="D82" s="249"/>
      <c r="E82" s="230" t="s">
        <v>1805</v>
      </c>
      <c r="F82" s="267"/>
    </row>
    <row r="83" spans="2:6" ht="39.950000000000003" customHeight="1" x14ac:dyDescent="0.25">
      <c r="B83" s="245" t="s">
        <v>1837</v>
      </c>
      <c r="C83" s="222" t="s">
        <v>1833</v>
      </c>
      <c r="D83" s="249"/>
      <c r="E83" s="269" t="s">
        <v>1824</v>
      </c>
      <c r="F83" s="267"/>
    </row>
    <row r="84" spans="2:6" ht="39.950000000000003" customHeight="1" x14ac:dyDescent="0.25">
      <c r="B84" s="246"/>
      <c r="C84" s="223" t="s">
        <v>1838</v>
      </c>
      <c r="D84" s="249"/>
      <c r="E84" s="270"/>
      <c r="F84" s="267"/>
    </row>
    <row r="85" spans="2:6" ht="39.950000000000003" customHeight="1" thickBot="1" x14ac:dyDescent="0.3">
      <c r="B85" s="247"/>
      <c r="C85" s="224" t="s">
        <v>1839</v>
      </c>
      <c r="D85" s="249"/>
      <c r="E85" s="230" t="s">
        <v>1805</v>
      </c>
      <c r="F85" s="267"/>
    </row>
    <row r="86" spans="2:6" ht="39.950000000000003" customHeight="1" x14ac:dyDescent="0.25">
      <c r="B86" s="245" t="s">
        <v>1840</v>
      </c>
      <c r="C86" s="222" t="s">
        <v>1833</v>
      </c>
      <c r="D86" s="249"/>
      <c r="E86" s="269" t="s">
        <v>1827</v>
      </c>
      <c r="F86" s="267"/>
    </row>
    <row r="87" spans="2:6" ht="39.950000000000003" customHeight="1" x14ac:dyDescent="0.25">
      <c r="B87" s="246"/>
      <c r="C87" s="223" t="s">
        <v>1841</v>
      </c>
      <c r="D87" s="249"/>
      <c r="E87" s="270"/>
      <c r="F87" s="267"/>
    </row>
    <row r="88" spans="2:6" ht="39.950000000000003" customHeight="1" thickBot="1" x14ac:dyDescent="0.3">
      <c r="B88" s="247"/>
      <c r="C88" s="224" t="s">
        <v>1839</v>
      </c>
      <c r="D88" s="250"/>
      <c r="E88" s="230" t="s">
        <v>1805</v>
      </c>
      <c r="F88" s="268"/>
    </row>
    <row r="90" spans="2:6" x14ac:dyDescent="0.25">
      <c r="B90" s="234" t="s">
        <v>1842</v>
      </c>
    </row>
    <row r="91" spans="2:6" x14ac:dyDescent="0.25">
      <c r="B91" s="219" t="s">
        <v>1843</v>
      </c>
    </row>
  </sheetData>
  <mergeCells count="59">
    <mergeCell ref="B86:B88"/>
    <mergeCell ref="E86:E87"/>
    <mergeCell ref="B77:B79"/>
    <mergeCell ref="E77:E78"/>
    <mergeCell ref="B80:B82"/>
    <mergeCell ref="E80:E81"/>
    <mergeCell ref="B83:B85"/>
    <mergeCell ref="E83:E84"/>
    <mergeCell ref="B68:B70"/>
    <mergeCell ref="E68:E69"/>
    <mergeCell ref="B71:B73"/>
    <mergeCell ref="E71:E72"/>
    <mergeCell ref="B74:B76"/>
    <mergeCell ref="E74:E75"/>
    <mergeCell ref="B47:B49"/>
    <mergeCell ref="D47:D88"/>
    <mergeCell ref="E47:E48"/>
    <mergeCell ref="F47:F88"/>
    <mergeCell ref="B50:B52"/>
    <mergeCell ref="E50:E51"/>
    <mergeCell ref="B53:B55"/>
    <mergeCell ref="E53:E54"/>
    <mergeCell ref="B56:B58"/>
    <mergeCell ref="E56:E57"/>
    <mergeCell ref="B59:B61"/>
    <mergeCell ref="E59:E60"/>
    <mergeCell ref="B62:B64"/>
    <mergeCell ref="E62:E63"/>
    <mergeCell ref="B65:B67"/>
    <mergeCell ref="E65:E66"/>
    <mergeCell ref="F38:F40"/>
    <mergeCell ref="B41:B43"/>
    <mergeCell ref="D41:D46"/>
    <mergeCell ref="E41:E42"/>
    <mergeCell ref="F41:F46"/>
    <mergeCell ref="B44:B46"/>
    <mergeCell ref="E44:E45"/>
    <mergeCell ref="B32:B34"/>
    <mergeCell ref="E32:E33"/>
    <mergeCell ref="B35:B37"/>
    <mergeCell ref="E35:E36"/>
    <mergeCell ref="B38:B40"/>
    <mergeCell ref="E38:E39"/>
    <mergeCell ref="B11:F11"/>
    <mergeCell ref="B14:B16"/>
    <mergeCell ref="D14:D25"/>
    <mergeCell ref="E14:E15"/>
    <mergeCell ref="F14:F16"/>
    <mergeCell ref="B17:B19"/>
    <mergeCell ref="E17:E18"/>
    <mergeCell ref="F17:F37"/>
    <mergeCell ref="B20:B22"/>
    <mergeCell ref="E20:E21"/>
    <mergeCell ref="B23:B25"/>
    <mergeCell ref="E23:E24"/>
    <mergeCell ref="B26:B28"/>
    <mergeCell ref="E26:E27"/>
    <mergeCell ref="B29:B31"/>
    <mergeCell ref="E29:E30"/>
  </mergeCells>
  <pageMargins left="0.7" right="0.7" top="0.75" bottom="0.75" header="0.3" footer="0.3"/>
  <pageSetup paperSize="9" scale="34" fitToWidth="0" fitToHeight="2" orientation="portrait" r:id="rId1"/>
  <rowBreaks count="1" manualBreakCount="1">
    <brk id="46" max="16383"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S29"/>
  <sheetViews>
    <sheetView workbookViewId="0">
      <pane ySplit="4" topLeftCell="A5" activePane="bottomLeft" state="frozen"/>
      <selection pane="bottomLeft" activeCell="A5" sqref="A5"/>
    </sheetView>
  </sheetViews>
  <sheetFormatPr defaultColWidth="8.7109375" defaultRowHeight="12.75" x14ac:dyDescent="0.25"/>
  <cols>
    <col min="1" max="1" width="10.7109375" style="68" bestFit="1" customWidth="1"/>
    <col min="2" max="2" width="8.7109375" style="68" customWidth="1"/>
    <col min="3" max="3" width="12.140625" style="68" bestFit="1" customWidth="1"/>
    <col min="4" max="4" width="8.7109375" style="68"/>
    <col min="5" max="5" width="8.7109375" style="68" customWidth="1"/>
    <col min="6" max="16384" width="8.7109375" style="68"/>
  </cols>
  <sheetData>
    <row r="1" spans="1:19" x14ac:dyDescent="0.25">
      <c r="E1" s="68">
        <v>310000</v>
      </c>
    </row>
    <row r="2" spans="1:19" x14ac:dyDescent="0.25">
      <c r="A2" s="81" t="s">
        <v>1050</v>
      </c>
      <c r="E2" s="81" t="s">
        <v>1051</v>
      </c>
    </row>
    <row r="4" spans="1:19" x14ac:dyDescent="0.25">
      <c r="A4" s="81" t="s">
        <v>48</v>
      </c>
      <c r="B4" s="81" t="s">
        <v>986</v>
      </c>
      <c r="C4" s="81" t="s">
        <v>985</v>
      </c>
      <c r="E4" s="68">
        <v>1.1000000000000001</v>
      </c>
      <c r="F4" s="68">
        <v>1.2</v>
      </c>
      <c r="G4" s="68">
        <v>3.1</v>
      </c>
      <c r="H4" s="68">
        <v>3.2</v>
      </c>
      <c r="I4" s="68">
        <v>4.0999999999999996</v>
      </c>
      <c r="J4" s="68">
        <v>4.2</v>
      </c>
      <c r="K4" s="68">
        <v>4.3</v>
      </c>
      <c r="L4" s="68">
        <v>5.0999999999999996</v>
      </c>
      <c r="M4" s="68">
        <v>5.2</v>
      </c>
      <c r="N4" s="68">
        <v>5.3</v>
      </c>
      <c r="O4" s="68">
        <v>5.4</v>
      </c>
      <c r="P4" s="68">
        <v>5.5</v>
      </c>
      <c r="Q4" s="68">
        <v>6.1</v>
      </c>
      <c r="R4" s="68">
        <v>6.2</v>
      </c>
      <c r="S4" s="68">
        <v>6.3</v>
      </c>
    </row>
    <row r="5" spans="1:19" x14ac:dyDescent="0.25">
      <c r="A5" s="68" t="s">
        <v>491</v>
      </c>
      <c r="B5" s="84">
        <f>SUMIFS(TB!D:D,TB!H:H,A5,TB!C:C,"Mirror")</f>
        <v>4.1199682554449168E-17</v>
      </c>
      <c r="C5" s="84">
        <f>B5*10000000</f>
        <v>4.1199682554449168E-10</v>
      </c>
      <c r="E5" s="84" t="e">
        <f>HLOOKUP($A5,'HY financials'!$1:$126,10,0)-(SUMIFS(TB!V:V,TB!H:H,A5,TB!L:L,E$1)+SUMIFS(TB!W:W,TB!H:H,A5,TB!L:L,E$1)/10000000)</f>
        <v>#N/A</v>
      </c>
      <c r="F5" s="84" t="e">
        <f>HLOOKUP($A5,'HY financials'!$1:$126,11,0)-(SUMIF(TB!A:A,A5&amp;F$4,TB!Z:Z)+SUMIF(TB!A:A,A5&amp;F$4,TB!AA:AA)/10000000)</f>
        <v>#N/A</v>
      </c>
      <c r="G5" s="84" t="e">
        <f>HLOOKUP(A5,'HY financials'!$1:$185,15,0)-SUMIF('PHY simnav'!K:K,A5,'PHY simnav'!F:F)</f>
        <v>#N/A</v>
      </c>
      <c r="H5" s="84" t="e">
        <f>HLOOKUP(A5,'HY financials'!$1:$185,16,0)-SUMIF('CHY simnav'!M:M,A5,'CHY simnav'!F:F)</f>
        <v>#N/A</v>
      </c>
      <c r="I5" s="84" t="e">
        <f>HLOOKUP(A5,'HY financials'!$1:$185,183,0)-SUMIF('PHY simnav'!K:K,A5,'PHY simnav'!G:G)</f>
        <v>#N/A</v>
      </c>
      <c r="J5" s="84" t="e">
        <f>HLOOKUP(A5,'HY financials'!$1:$185,184,0)-SUMIF('CHY simnav'!M:M,A5,'CHY simnav'!G:G)</f>
        <v>#N/A</v>
      </c>
      <c r="K5" s="84" t="e">
        <f>HLOOKUP(A5,'HY financials'!$1:$185,185,0)-SUMIF(Dividend!A:A,A5,Dividend!C:C)-SUMIF(Dividend!A:A,A5,Dividend!D:D)</f>
        <v>#N/A</v>
      </c>
      <c r="L5" s="84" t="e">
        <f>HLOOKUP($A5,'HY financials'!$1:$126,116,0)-SUMIF(TB!$A:$A,A5&amp;L$4,TB!$D:$D)</f>
        <v>#N/A</v>
      </c>
      <c r="M5" s="84" t="e">
        <f>HLOOKUP($A5,'HY financials'!$1:$126,117,0)-SUMIF(TB!$A:$A,A5&amp;M$4,TB!$D:$D)</f>
        <v>#N/A</v>
      </c>
      <c r="N5" s="84" t="e">
        <f>HLOOKUP($A5,'HY financials'!$1:$126,118,0)-SUMIF(TB!$A:$A,A5&amp;N$4,TB!$D:$D)</f>
        <v>#N/A</v>
      </c>
      <c r="O5" s="84" t="e">
        <f>HLOOKUP($A5,'HY financials'!$1:$126,119,0)-SUMIF(TB!$A:$A,A5&amp;O$4,TB!$D:$D)</f>
        <v>#N/A</v>
      </c>
      <c r="P5" s="84" t="e">
        <f>HLOOKUP($A5,'HY financials'!$1:$126,120,0)-SUMIF(TB!$A:$A,A5&amp;P$4,TB!$D:$D)</f>
        <v>#N/A</v>
      </c>
      <c r="Q5" s="84" t="e">
        <f>HLOOKUP($A5,'HY financials'!$1:$126,124,0)+SUMIF(TB!$A:$A,A5&amp;Q$4,TB!$D:$D)</f>
        <v>#N/A</v>
      </c>
      <c r="R5" s="84" t="e">
        <f>HLOOKUP($A5,'HY financials'!$1:$126,125,0)+SUMIF(TB!$A:$A,A5&amp;R$4,TB!$D:$D)</f>
        <v>#N/A</v>
      </c>
      <c r="S5" s="84" t="e">
        <f>HLOOKUP($A5,'HY financials'!$1:$126,126,0)+(SUMIF(TB!$A:$A,A5&amp;$Q$4,TB!$D:$D)+SUMIF(TB!$A:$A,A5&amp;$R$4,TB!$D:$D)+SUMIF(TB!$A:$A,A5&amp;$S$4,TB!$D:$D))</f>
        <v>#N/A</v>
      </c>
    </row>
    <row r="6" spans="1:19" x14ac:dyDescent="0.25">
      <c r="A6" s="68" t="s">
        <v>284</v>
      </c>
      <c r="B6" s="84">
        <f>SUMIFS(TB!D:D,TB!H:H,A6,TB!C:C,"Mirror")</f>
        <v>3.2287540696618322E-16</v>
      </c>
      <c r="C6" s="84">
        <f t="shared" ref="C6:C29" si="0">B6*10000000</f>
        <v>3.2287540696618322E-9</v>
      </c>
      <c r="E6" s="84" t="e">
        <f>HLOOKUP($A6,'HY financials'!$1:$126,10,0)-(SUMIFS(TB!V:V,TB!H:H,A6,TB!L:L,E$1)+SUMIFS(TB!W:W,TB!H:H,A6,TB!L:L,E$1)/10000000)</f>
        <v>#N/A</v>
      </c>
      <c r="F6" s="84" t="e">
        <f>HLOOKUP($A6,'HY financials'!$1:$126,11,0)-(SUMIF(TB!A:A,A6&amp;F$4,TB!Z:Z)+SUMIF(TB!A:A,A6&amp;F$4,TB!AA:AA)/10000000)</f>
        <v>#N/A</v>
      </c>
      <c r="G6" s="84" t="e">
        <f>HLOOKUP(A6,'HY financials'!$1:$185,15,0)-SUMIF('PHY simnav'!K:K,A6,'PHY simnav'!F:F)</f>
        <v>#N/A</v>
      </c>
      <c r="H6" s="84" t="e">
        <f>HLOOKUP(A6,'HY financials'!$1:$185,16,0)-SUMIF('CHY simnav'!M:M,A6,'CHY simnav'!F:F)</f>
        <v>#N/A</v>
      </c>
      <c r="I6" s="84" t="e">
        <f>HLOOKUP(A6,'HY financials'!$1:$185,183,0)-SUMIF('PHY simnav'!K:K,A6,'PHY simnav'!G:G)</f>
        <v>#N/A</v>
      </c>
      <c r="J6" s="84" t="e">
        <f>HLOOKUP(A6,'HY financials'!$1:$185,184,0)-SUMIF('CHY simnav'!M:M,A6,'CHY simnav'!G:G)</f>
        <v>#N/A</v>
      </c>
      <c r="K6" s="84" t="e">
        <f>HLOOKUP(A6,'HY financials'!$1:$185,185,0)-SUMIF(Dividend!A:A,A6,Dividend!C:C)-SUMIF(Dividend!A:A,A6,Dividend!D:D)</f>
        <v>#N/A</v>
      </c>
      <c r="L6" s="84" t="e">
        <f>HLOOKUP($A6,'HY financials'!$1:$126,116,0)-SUMIF(TB!$A:$A,A6&amp;L$4,TB!$D:$D)</f>
        <v>#N/A</v>
      </c>
      <c r="M6" s="84" t="e">
        <f>HLOOKUP($A6,'HY financials'!$1:$126,117,0)-SUMIF(TB!$A:$A,A6&amp;M$4,TB!$D:$D)</f>
        <v>#N/A</v>
      </c>
      <c r="N6" s="84" t="e">
        <f>HLOOKUP($A6,'HY financials'!$1:$126,118,0)-SUMIF(TB!$A:$A,A6&amp;N$4,TB!$D:$D)</f>
        <v>#N/A</v>
      </c>
      <c r="O6" s="84" t="e">
        <f>HLOOKUP($A6,'HY financials'!$1:$126,119,0)-SUMIF(TB!$A:$A,A6&amp;O$4,TB!$D:$D)</f>
        <v>#N/A</v>
      </c>
      <c r="P6" s="84" t="e">
        <f>HLOOKUP($A6,'HY financials'!$1:$126,120,0)-SUMIF(TB!$A:$A,A6&amp;P$4,TB!$D:$D)</f>
        <v>#N/A</v>
      </c>
      <c r="Q6" s="84" t="e">
        <f>HLOOKUP($A6,'HY financials'!$1:$126,124,0)+SUMIF(TB!$A:$A,A6&amp;Q$4,TB!$D:$D)</f>
        <v>#N/A</v>
      </c>
      <c r="R6" s="84" t="e">
        <f>HLOOKUP($A6,'HY financials'!$1:$126,125,0)+SUMIF(TB!$A:$A,A6&amp;R$4,TB!$D:$D)</f>
        <v>#N/A</v>
      </c>
      <c r="S6" s="84" t="e">
        <f>HLOOKUP($A6,'HY financials'!$1:$126,126,0)+(SUMIF(TB!$A:$A,A6&amp;$Q$4,TB!$D:$D)+SUMIF(TB!$A:$A,A6&amp;$R$4,TB!$D:$D)+SUMIF(TB!$A:$A,A6&amp;$S$4,TB!$D:$D))</f>
        <v>#N/A</v>
      </c>
    </row>
    <row r="7" spans="1:19" x14ac:dyDescent="0.25">
      <c r="A7" s="68" t="s">
        <v>334</v>
      </c>
      <c r="B7" s="84">
        <f>SUMIFS(TB!D:D,TB!H:H,A7,TB!C:C,"Mirror")</f>
        <v>3.8597597340483958E-17</v>
      </c>
      <c r="C7" s="84">
        <f t="shared" si="0"/>
        <v>3.8597597340483958E-10</v>
      </c>
      <c r="E7" s="84" t="e">
        <f>HLOOKUP($A7,'HY financials'!$1:$126,10,0)-(SUMIFS(TB!V:V,TB!H:H,A7,TB!L:L,E$1)+SUMIFS(TB!W:W,TB!H:H,A7,TB!L:L,E$1)/10000000)</f>
        <v>#N/A</v>
      </c>
      <c r="F7" s="84" t="e">
        <f>HLOOKUP($A7,'HY financials'!$1:$126,11,0)-(SUMIF(TB!A:A,A7&amp;F$4,TB!Z:Z)+SUMIF(TB!A:A,A7&amp;F$4,TB!AA:AA)/10000000)</f>
        <v>#N/A</v>
      </c>
      <c r="G7" s="84" t="e">
        <f>HLOOKUP(A7,'HY financials'!$1:$185,15,0)-SUMIF('PHY simnav'!K:K,A7,'PHY simnav'!F:F)</f>
        <v>#N/A</v>
      </c>
      <c r="H7" s="84" t="e">
        <f>HLOOKUP(A7,'HY financials'!$1:$185,16,0)-SUMIF('CHY simnav'!M:M,A7,'CHY simnav'!F:F)</f>
        <v>#N/A</v>
      </c>
      <c r="I7" s="84" t="e">
        <f>HLOOKUP(A7,'HY financials'!$1:$185,183,0)-SUMIF('PHY simnav'!K:K,A7,'PHY simnav'!G:G)</f>
        <v>#N/A</v>
      </c>
      <c r="J7" s="84" t="e">
        <f>HLOOKUP(A7,'HY financials'!$1:$185,184,0)-SUMIF('CHY simnav'!M:M,A7,'CHY simnav'!G:G)</f>
        <v>#N/A</v>
      </c>
      <c r="K7" s="84" t="e">
        <f>HLOOKUP(A7,'HY financials'!$1:$185,185,0)-SUMIF(Dividend!A:A,A7,Dividend!C:C)-SUMIF(Dividend!A:A,A7,Dividend!D:D)</f>
        <v>#N/A</v>
      </c>
      <c r="L7" s="84" t="e">
        <f>HLOOKUP($A7,'HY financials'!$1:$126,116,0)-SUMIF(TB!$A:$A,A7&amp;L$4,TB!$D:$D)</f>
        <v>#N/A</v>
      </c>
      <c r="M7" s="84" t="e">
        <f>HLOOKUP($A7,'HY financials'!$1:$126,117,0)-SUMIF(TB!$A:$A,A7&amp;M$4,TB!$D:$D)</f>
        <v>#N/A</v>
      </c>
      <c r="N7" s="84" t="e">
        <f>HLOOKUP($A7,'HY financials'!$1:$126,118,0)-SUMIF(TB!$A:$A,A7&amp;N$4,TB!$D:$D)</f>
        <v>#N/A</v>
      </c>
      <c r="O7" s="84" t="e">
        <f>HLOOKUP($A7,'HY financials'!$1:$126,119,0)-SUMIF(TB!$A:$A,A7&amp;O$4,TB!$D:$D)</f>
        <v>#N/A</v>
      </c>
      <c r="P7" s="84" t="e">
        <f>HLOOKUP($A7,'HY financials'!$1:$126,120,0)-SUMIF(TB!$A:$A,A7&amp;P$4,TB!$D:$D)</f>
        <v>#N/A</v>
      </c>
      <c r="Q7" s="84" t="e">
        <f>HLOOKUP($A7,'HY financials'!$1:$126,124,0)+SUMIF(TB!$A:$A,A7&amp;Q$4,TB!$D:$D)</f>
        <v>#N/A</v>
      </c>
      <c r="R7" s="84" t="e">
        <f>HLOOKUP($A7,'HY financials'!$1:$126,125,0)+SUMIF(TB!$A:$A,A7&amp;R$4,TB!$D:$D)</f>
        <v>#N/A</v>
      </c>
      <c r="S7" s="84" t="e">
        <f>HLOOKUP($A7,'HY financials'!$1:$126,126,0)+(SUMIF(TB!$A:$A,A7&amp;$Q$4,TB!$D:$D)+SUMIF(TB!$A:$A,A7&amp;$R$4,TB!$D:$D)+SUMIF(TB!$A:$A,A7&amp;$S$4,TB!$D:$D))</f>
        <v>#N/A</v>
      </c>
    </row>
    <row r="8" spans="1:19" x14ac:dyDescent="0.25">
      <c r="A8" s="68" t="s">
        <v>352</v>
      </c>
      <c r="B8" s="84">
        <f>SUMIFS(TB!D:D,TB!H:H,A8,TB!C:C,"Mirror")</f>
        <v>-7.8929918156944723E-17</v>
      </c>
      <c r="C8" s="84">
        <f t="shared" si="0"/>
        <v>-7.8929918156944723E-10</v>
      </c>
      <c r="E8" s="84" t="e">
        <f>HLOOKUP($A8,'HY financials'!$1:$126,10,0)-(SUMIFS(TB!V:V,TB!H:H,A8,TB!L:L,E$1)+SUMIFS(TB!W:W,TB!H:H,A8,TB!L:L,E$1)/10000000)</f>
        <v>#N/A</v>
      </c>
      <c r="F8" s="84" t="e">
        <f>HLOOKUP($A8,'HY financials'!$1:$126,11,0)-(SUMIF(TB!A:A,A8&amp;F$4,TB!Z:Z)+SUMIF(TB!A:A,A8&amp;F$4,TB!AA:AA)/10000000)</f>
        <v>#N/A</v>
      </c>
      <c r="G8" s="84" t="e">
        <f>HLOOKUP(A8,'HY financials'!$1:$185,15,0)-SUMIF('PHY simnav'!K:K,A8,'PHY simnav'!F:F)</f>
        <v>#N/A</v>
      </c>
      <c r="H8" s="84" t="e">
        <f>HLOOKUP(A8,'HY financials'!$1:$185,16,0)-SUMIF('CHY simnav'!M:M,A8,'CHY simnav'!F:F)</f>
        <v>#N/A</v>
      </c>
      <c r="I8" s="84" t="e">
        <f>HLOOKUP(A8,'HY financials'!$1:$185,183,0)-SUMIF('PHY simnav'!K:K,A8,'PHY simnav'!G:G)</f>
        <v>#N/A</v>
      </c>
      <c r="J8" s="84" t="e">
        <f>HLOOKUP(A8,'HY financials'!$1:$185,184,0)-SUMIF('CHY simnav'!M:M,A8,'CHY simnav'!G:G)</f>
        <v>#N/A</v>
      </c>
      <c r="K8" s="84" t="e">
        <f>HLOOKUP(A8,'HY financials'!$1:$185,185,0)-SUMIF(Dividend!A:A,A8,Dividend!C:C)-SUMIF(Dividend!A:A,A8,Dividend!D:D)</f>
        <v>#N/A</v>
      </c>
      <c r="L8" s="84" t="e">
        <f>HLOOKUP($A8,'HY financials'!$1:$126,116,0)-SUMIF(TB!$A:$A,A8&amp;L$4,TB!$D:$D)</f>
        <v>#N/A</v>
      </c>
      <c r="M8" s="84" t="e">
        <f>HLOOKUP($A8,'HY financials'!$1:$126,117,0)-SUMIF(TB!$A:$A,A8&amp;M$4,TB!$D:$D)</f>
        <v>#N/A</v>
      </c>
      <c r="N8" s="84" t="e">
        <f>HLOOKUP($A8,'HY financials'!$1:$126,118,0)-SUMIF(TB!$A:$A,A8&amp;N$4,TB!$D:$D)</f>
        <v>#N/A</v>
      </c>
      <c r="O8" s="84" t="e">
        <f>HLOOKUP($A8,'HY financials'!$1:$126,119,0)-SUMIF(TB!$A:$A,A8&amp;O$4,TB!$D:$D)</f>
        <v>#N/A</v>
      </c>
      <c r="P8" s="84" t="e">
        <f>HLOOKUP($A8,'HY financials'!$1:$126,120,0)-SUMIF(TB!$A:$A,A8&amp;P$4,TB!$D:$D)</f>
        <v>#N/A</v>
      </c>
      <c r="Q8" s="84" t="e">
        <f>HLOOKUP($A8,'HY financials'!$1:$126,124,0)+SUMIF(TB!$A:$A,A8&amp;Q$4,TB!$D:$D)</f>
        <v>#N/A</v>
      </c>
      <c r="R8" s="84" t="e">
        <f>HLOOKUP($A8,'HY financials'!$1:$126,125,0)+SUMIF(TB!$A:$A,A8&amp;R$4,TB!$D:$D)</f>
        <v>#N/A</v>
      </c>
      <c r="S8" s="84" t="e">
        <f>HLOOKUP($A8,'HY financials'!$1:$126,126,0)+(SUMIF(TB!$A:$A,A8&amp;$Q$4,TB!$D:$D)+SUMIF(TB!$A:$A,A8&amp;$R$4,TB!$D:$D)+SUMIF(TB!$A:$A,A8&amp;$S$4,TB!$D:$D))</f>
        <v>#N/A</v>
      </c>
    </row>
    <row r="9" spans="1:19" x14ac:dyDescent="0.25">
      <c r="A9" s="68" t="s">
        <v>455</v>
      </c>
      <c r="B9" s="84">
        <f>SUMIFS(TB!D:D,TB!H:H,A9,TB!C:C,"Mirror")</f>
        <v>3.0856393828937456E-16</v>
      </c>
      <c r="C9" s="84">
        <f t="shared" si="0"/>
        <v>3.0856393828937456E-9</v>
      </c>
      <c r="E9" s="84" t="e">
        <f>HLOOKUP($A9,'HY financials'!$1:$126,10,0)-(SUMIFS(TB!V:V,TB!H:H,A9,TB!L:L,E$1)+SUMIFS(TB!W:W,TB!H:H,A9,TB!L:L,E$1)/10000000)</f>
        <v>#N/A</v>
      </c>
      <c r="F9" s="84" t="e">
        <f>HLOOKUP($A9,'HY financials'!$1:$126,11,0)-(SUMIF(TB!A:A,A9&amp;F$4,TB!Z:Z)+SUMIF(TB!A:A,A9&amp;F$4,TB!AA:AA)/10000000)</f>
        <v>#N/A</v>
      </c>
      <c r="G9" s="84" t="e">
        <f>HLOOKUP(A9,'HY financials'!$1:$185,15,0)-SUMIF('PHY simnav'!K:K,A9,'PHY simnav'!F:F)</f>
        <v>#N/A</v>
      </c>
      <c r="H9" s="84" t="e">
        <f>HLOOKUP(A9,'HY financials'!$1:$185,16,0)-SUMIF('CHY simnav'!M:M,A9,'CHY simnav'!F:F)</f>
        <v>#N/A</v>
      </c>
      <c r="I9" s="84" t="e">
        <f>HLOOKUP(A9,'HY financials'!$1:$185,183,0)-SUMIF('PHY simnav'!K:K,A9,'PHY simnav'!G:G)</f>
        <v>#N/A</v>
      </c>
      <c r="J9" s="84" t="e">
        <f>HLOOKUP(A9,'HY financials'!$1:$185,184,0)-SUMIF('CHY simnav'!M:M,A9,'CHY simnav'!G:G)</f>
        <v>#N/A</v>
      </c>
      <c r="K9" s="84" t="e">
        <f>HLOOKUP(A9,'HY financials'!$1:$185,185,0)-SUMIF(Dividend!A:A,A9,Dividend!C:C)-SUMIF(Dividend!A:A,A9,Dividend!D:D)</f>
        <v>#N/A</v>
      </c>
      <c r="L9" s="84" t="e">
        <f>HLOOKUP($A9,'HY financials'!$1:$126,116,0)-SUMIF(TB!$A:$A,A9&amp;L$4,TB!$D:$D)</f>
        <v>#N/A</v>
      </c>
      <c r="M9" s="84" t="e">
        <f>HLOOKUP($A9,'HY financials'!$1:$126,117,0)-SUMIF(TB!$A:$A,A9&amp;M$4,TB!$D:$D)</f>
        <v>#N/A</v>
      </c>
      <c r="N9" s="84" t="e">
        <f>HLOOKUP($A9,'HY financials'!$1:$126,118,0)-SUMIF(TB!$A:$A,A9&amp;N$4,TB!$D:$D)</f>
        <v>#N/A</v>
      </c>
      <c r="O9" s="84" t="e">
        <f>HLOOKUP($A9,'HY financials'!$1:$126,119,0)-SUMIF(TB!$A:$A,A9&amp;O$4,TB!$D:$D)</f>
        <v>#N/A</v>
      </c>
      <c r="P9" s="84" t="e">
        <f>HLOOKUP($A9,'HY financials'!$1:$126,120,0)-SUMIF(TB!$A:$A,A9&amp;P$4,TB!$D:$D)</f>
        <v>#N/A</v>
      </c>
      <c r="Q9" s="84" t="e">
        <f>HLOOKUP($A9,'HY financials'!$1:$126,124,0)+SUMIF(TB!$A:$A,A9&amp;Q$4,TB!$D:$D)</f>
        <v>#N/A</v>
      </c>
      <c r="R9" s="84" t="e">
        <f>HLOOKUP($A9,'HY financials'!$1:$126,125,0)+SUMIF(TB!$A:$A,A9&amp;R$4,TB!$D:$D)</f>
        <v>#N/A</v>
      </c>
      <c r="S9" s="84" t="e">
        <f>HLOOKUP($A9,'HY financials'!$1:$126,126,0)+(SUMIF(TB!$A:$A,A9&amp;$Q$4,TB!$D:$D)+SUMIF(TB!$A:$A,A9&amp;$R$4,TB!$D:$D)+SUMIF(TB!$A:$A,A9&amp;$S$4,TB!$D:$D))</f>
        <v>#N/A</v>
      </c>
    </row>
    <row r="10" spans="1:19" x14ac:dyDescent="0.25">
      <c r="A10" s="68" t="s">
        <v>179</v>
      </c>
      <c r="B10" s="84">
        <f>SUMIFS(TB!D:D,TB!H:H,A10,TB!C:C,"Mirror")</f>
        <v>2.9165038439860069E-17</v>
      </c>
      <c r="C10" s="84">
        <f t="shared" si="0"/>
        <v>2.9165038439860069E-10</v>
      </c>
      <c r="E10" s="84" t="e">
        <f>HLOOKUP($A10,'HY financials'!$1:$126,10,0)-(SUMIFS(TB!V:V,TB!H:H,A10,TB!L:L,E$1)+SUMIFS(TB!W:W,TB!H:H,A10,TB!L:L,E$1)/10000000)</f>
        <v>#N/A</v>
      </c>
      <c r="F10" s="84" t="e">
        <f>HLOOKUP($A10,'HY financials'!$1:$126,11,0)-(SUMIF(TB!A:A,A10&amp;F$4,TB!Z:Z)+SUMIF(TB!A:A,A10&amp;F$4,TB!AA:AA)/10000000)</f>
        <v>#N/A</v>
      </c>
      <c r="G10" s="84" t="e">
        <f>HLOOKUP(A10,'HY financials'!$1:$185,15,0)-SUMIF('PHY simnav'!K:K,A10,'PHY simnav'!F:F)</f>
        <v>#N/A</v>
      </c>
      <c r="H10" s="84" t="e">
        <f>HLOOKUP(A10,'HY financials'!$1:$185,16,0)-SUMIF('CHY simnav'!M:M,A10,'CHY simnav'!F:F)</f>
        <v>#N/A</v>
      </c>
      <c r="I10" s="84" t="e">
        <f>HLOOKUP(A10,'HY financials'!$1:$185,183,0)-SUMIF('PHY simnav'!K:K,A10,'PHY simnav'!G:G)</f>
        <v>#N/A</v>
      </c>
      <c r="J10" s="84" t="e">
        <f>HLOOKUP(A10,'HY financials'!$1:$185,184,0)-SUMIF('CHY simnav'!M:M,A10,'CHY simnav'!G:G)</f>
        <v>#N/A</v>
      </c>
      <c r="K10" s="84" t="e">
        <f>HLOOKUP(A10,'HY financials'!$1:$185,185,0)-SUMIF(Dividend!A:A,A10,Dividend!C:C)-SUMIF(Dividend!A:A,A10,Dividend!D:D)</f>
        <v>#N/A</v>
      </c>
      <c r="L10" s="84" t="e">
        <f>HLOOKUP($A10,'HY financials'!$1:$126,116,0)-SUMIF(TB!$A:$A,A10&amp;L$4,TB!$D:$D)</f>
        <v>#N/A</v>
      </c>
      <c r="M10" s="84" t="e">
        <f>HLOOKUP($A10,'HY financials'!$1:$126,117,0)-SUMIF(TB!$A:$A,A10&amp;M$4,TB!$D:$D)</f>
        <v>#N/A</v>
      </c>
      <c r="N10" s="84" t="e">
        <f>HLOOKUP($A10,'HY financials'!$1:$126,118,0)-SUMIF(TB!$A:$A,A10&amp;N$4,TB!$D:$D)</f>
        <v>#N/A</v>
      </c>
      <c r="O10" s="84" t="e">
        <f>HLOOKUP($A10,'HY financials'!$1:$126,119,0)-SUMIF(TB!$A:$A,A10&amp;O$4,TB!$D:$D)</f>
        <v>#N/A</v>
      </c>
      <c r="P10" s="84" t="e">
        <f>HLOOKUP($A10,'HY financials'!$1:$126,120,0)-SUMIF(TB!$A:$A,A10&amp;P$4,TB!$D:$D)</f>
        <v>#N/A</v>
      </c>
      <c r="Q10" s="84" t="e">
        <f>HLOOKUP($A10,'HY financials'!$1:$126,124,0)+SUMIF(TB!$A:$A,A10&amp;Q$4,TB!$D:$D)</f>
        <v>#N/A</v>
      </c>
      <c r="R10" s="84" t="e">
        <f>HLOOKUP($A10,'HY financials'!$1:$126,125,0)+SUMIF(TB!$A:$A,A10&amp;R$4,TB!$D:$D)</f>
        <v>#N/A</v>
      </c>
      <c r="S10" s="84" t="e">
        <f>HLOOKUP($A10,'HY financials'!$1:$126,126,0)+(SUMIF(TB!$A:$A,A10&amp;$Q$4,TB!$D:$D)+SUMIF(TB!$A:$A,A10&amp;$R$4,TB!$D:$D)+SUMIF(TB!$A:$A,A10&amp;$S$4,TB!$D:$D))</f>
        <v>#N/A</v>
      </c>
    </row>
    <row r="11" spans="1:19" x14ac:dyDescent="0.25">
      <c r="A11" s="68" t="s">
        <v>50</v>
      </c>
      <c r="B11" s="84">
        <f>SUMIFS(TB!D:D,TB!H:H,A11,TB!C:C,"Mirror")</f>
        <v>6.7762635780344027E-18</v>
      </c>
      <c r="C11" s="84">
        <f t="shared" si="0"/>
        <v>6.7762635780344027E-11</v>
      </c>
      <c r="E11" s="84" t="e">
        <f>HLOOKUP($A11,'HY financials'!$1:$126,10,0)-(SUMIFS(TB!V:V,TB!H:H,A11,TB!L:L,E$1)+SUMIFS(TB!W:W,TB!H:H,A11,TB!L:L,E$1)/10000000)</f>
        <v>#N/A</v>
      </c>
      <c r="F11" s="84" t="e">
        <f>HLOOKUP($A11,'HY financials'!$1:$126,11,0)-(SUMIF(TB!A:A,A11&amp;F$4,TB!Z:Z)+SUMIF(TB!A:A,A11&amp;F$4,TB!AA:AA)/10000000)</f>
        <v>#N/A</v>
      </c>
      <c r="G11" s="84" t="e">
        <f>HLOOKUP(A11,'HY financials'!$1:$185,15,0)-SUMIF('PHY simnav'!K:K,A11,'PHY simnav'!F:F)</f>
        <v>#N/A</v>
      </c>
      <c r="H11" s="84" t="e">
        <f>HLOOKUP(A11,'HY financials'!$1:$185,16,0)-SUMIF('CHY simnav'!M:M,A11,'CHY simnav'!F:F)</f>
        <v>#N/A</v>
      </c>
      <c r="I11" s="84" t="e">
        <f>HLOOKUP(A11,'HY financials'!$1:$185,183,0)-SUMIF('PHY simnav'!K:K,A11,'PHY simnav'!G:G)</f>
        <v>#N/A</v>
      </c>
      <c r="J11" s="84" t="e">
        <f>HLOOKUP(A11,'HY financials'!$1:$185,184,0)-SUMIF('CHY simnav'!M:M,A11,'CHY simnav'!G:G)</f>
        <v>#N/A</v>
      </c>
      <c r="K11" s="84" t="e">
        <f>HLOOKUP(A11,'HY financials'!$1:$185,185,0)-SUMIF(Dividend!A:A,A11,Dividend!C:C)-SUMIF(Dividend!A:A,A11,Dividend!D:D)</f>
        <v>#N/A</v>
      </c>
      <c r="L11" s="84" t="e">
        <f>HLOOKUP($A11,'HY financials'!$1:$126,116,0)-SUMIF(TB!$A:$A,A11&amp;L$4,TB!$D:$D)</f>
        <v>#N/A</v>
      </c>
      <c r="M11" s="84" t="e">
        <f>HLOOKUP($A11,'HY financials'!$1:$126,117,0)-SUMIF(TB!$A:$A,A11&amp;M$4,TB!$D:$D)</f>
        <v>#N/A</v>
      </c>
      <c r="N11" s="84" t="e">
        <f>HLOOKUP($A11,'HY financials'!$1:$126,118,0)-SUMIF(TB!$A:$A,A11&amp;N$4,TB!$D:$D)</f>
        <v>#N/A</v>
      </c>
      <c r="O11" s="84" t="e">
        <f>HLOOKUP($A11,'HY financials'!$1:$126,119,0)-SUMIF(TB!$A:$A,A11&amp;O$4,TB!$D:$D)</f>
        <v>#N/A</v>
      </c>
      <c r="P11" s="84" t="e">
        <f>HLOOKUP($A11,'HY financials'!$1:$126,120,0)-SUMIF(TB!$A:$A,A11&amp;P$4,TB!$D:$D)</f>
        <v>#N/A</v>
      </c>
      <c r="Q11" s="84" t="e">
        <f>HLOOKUP($A11,'HY financials'!$1:$126,124,0)+SUMIF(TB!$A:$A,A11&amp;Q$4,TB!$D:$D)</f>
        <v>#N/A</v>
      </c>
      <c r="R11" s="84" t="e">
        <f>HLOOKUP($A11,'HY financials'!$1:$126,125,0)+SUMIF(TB!$A:$A,A11&amp;R$4,TB!$D:$D)</f>
        <v>#N/A</v>
      </c>
      <c r="S11" s="84" t="e">
        <f>HLOOKUP($A11,'HY financials'!$1:$126,126,0)+(SUMIF(TB!$A:$A,A11&amp;$Q$4,TB!$D:$D)+SUMIF(TB!$A:$A,A11&amp;$R$4,TB!$D:$D)+SUMIF(TB!$A:$A,A11&amp;$S$4,TB!$D:$D))</f>
        <v>#N/A</v>
      </c>
    </row>
    <row r="12" spans="1:19" x14ac:dyDescent="0.25">
      <c r="A12" s="68" t="s">
        <v>101</v>
      </c>
      <c r="B12" s="84">
        <f>SUMIFS(TB!D:D,TB!H:H,A12,TB!C:C,"Mirror")</f>
        <v>-1.3688052427629493E-18</v>
      </c>
      <c r="C12" s="84">
        <f t="shared" si="0"/>
        <v>-1.3688052427629493E-11</v>
      </c>
      <c r="E12" s="84" t="e">
        <f>HLOOKUP($A12,'HY financials'!$1:$126,10,0)-(SUMIFS(TB!V:V,TB!H:H,A12,TB!L:L,E$1)+SUMIFS(TB!W:W,TB!H:H,A12,TB!L:L,E$1)/10000000)</f>
        <v>#N/A</v>
      </c>
      <c r="F12" s="84" t="e">
        <f>HLOOKUP($A12,'HY financials'!$1:$126,11,0)-(SUMIF(TB!A:A,A12&amp;F$4,TB!Z:Z)+SUMIF(TB!A:A,A12&amp;F$4,TB!AA:AA)/10000000)</f>
        <v>#N/A</v>
      </c>
      <c r="G12" s="84" t="e">
        <f>HLOOKUP(A12,'HY financials'!$1:$185,15,0)-SUMIF('PHY simnav'!K:K,A12,'PHY simnav'!F:F)</f>
        <v>#N/A</v>
      </c>
      <c r="H12" s="84" t="e">
        <f>HLOOKUP(A12,'HY financials'!$1:$185,16,0)-SUMIF('CHY simnav'!M:M,A12,'CHY simnav'!F:F)</f>
        <v>#N/A</v>
      </c>
      <c r="I12" s="84" t="e">
        <f>HLOOKUP(A12,'HY financials'!$1:$185,183,0)-SUMIF('PHY simnav'!K:K,A12,'PHY simnav'!G:G)</f>
        <v>#N/A</v>
      </c>
      <c r="J12" s="84" t="e">
        <f>HLOOKUP(A12,'HY financials'!$1:$185,184,0)-SUMIF('CHY simnav'!M:M,A12,'CHY simnav'!G:G)</f>
        <v>#N/A</v>
      </c>
      <c r="K12" s="84" t="e">
        <f>HLOOKUP(A12,'HY financials'!$1:$185,185,0)-SUMIF(Dividend!A:A,A12,Dividend!C:C)-SUMIF(Dividend!A:A,A12,Dividend!D:D)</f>
        <v>#N/A</v>
      </c>
      <c r="L12" s="84" t="e">
        <f>HLOOKUP($A12,'HY financials'!$1:$126,116,0)-SUMIF(TB!$A:$A,A12&amp;L$4,TB!$D:$D)</f>
        <v>#N/A</v>
      </c>
      <c r="M12" s="84" t="e">
        <f>HLOOKUP($A12,'HY financials'!$1:$126,117,0)-SUMIF(TB!$A:$A,A12&amp;M$4,TB!$D:$D)</f>
        <v>#N/A</v>
      </c>
      <c r="N12" s="84" t="e">
        <f>HLOOKUP($A12,'HY financials'!$1:$126,118,0)-SUMIF(TB!$A:$A,A12&amp;N$4,TB!$D:$D)</f>
        <v>#N/A</v>
      </c>
      <c r="O12" s="84" t="e">
        <f>HLOOKUP($A12,'HY financials'!$1:$126,119,0)-SUMIF(TB!$A:$A,A12&amp;O$4,TB!$D:$D)</f>
        <v>#N/A</v>
      </c>
      <c r="P12" s="84" t="e">
        <f>HLOOKUP($A12,'HY financials'!$1:$126,120,0)-SUMIF(TB!$A:$A,A12&amp;P$4,TB!$D:$D)</f>
        <v>#N/A</v>
      </c>
      <c r="Q12" s="84" t="e">
        <f>HLOOKUP($A12,'HY financials'!$1:$126,124,0)+SUMIF(TB!$A:$A,A12&amp;Q$4,TB!$D:$D)</f>
        <v>#N/A</v>
      </c>
      <c r="R12" s="84" t="e">
        <f>HLOOKUP($A12,'HY financials'!$1:$126,125,0)+SUMIF(TB!$A:$A,A12&amp;R$4,TB!$D:$D)</f>
        <v>#N/A</v>
      </c>
      <c r="S12" s="84" t="e">
        <f>HLOOKUP($A12,'HY financials'!$1:$126,126,0)+(SUMIF(TB!$A:$A,A12&amp;$Q$4,TB!$D:$D)+SUMIF(TB!$A:$A,A12&amp;$R$4,TB!$D:$D)+SUMIF(TB!$A:$A,A12&amp;$S$4,TB!$D:$D))</f>
        <v>#N/A</v>
      </c>
    </row>
    <row r="13" spans="1:19" x14ac:dyDescent="0.25">
      <c r="A13" s="68" t="s">
        <v>323</v>
      </c>
      <c r="B13" s="84">
        <f>SUMIFS(TB!D:D,TB!H:H,A13,TB!C:C,"Mirror")</f>
        <v>-2.7105054312137611E-18</v>
      </c>
      <c r="C13" s="84">
        <f t="shared" si="0"/>
        <v>-2.7105054312137611E-11</v>
      </c>
      <c r="E13" s="84" t="e">
        <f>HLOOKUP($A13,'HY financials'!$1:$126,10,0)-(SUMIFS(TB!V:V,TB!H:H,A13,TB!L:L,E$1)+SUMIFS(TB!W:W,TB!H:H,A13,TB!L:L,E$1)/10000000)</f>
        <v>#N/A</v>
      </c>
      <c r="F13" s="84" t="e">
        <f>HLOOKUP($A13,'HY financials'!$1:$126,11,0)-(SUMIF(TB!A:A,A13&amp;F$4,TB!Z:Z)+SUMIF(TB!A:A,A13&amp;F$4,TB!AA:AA)/10000000)</f>
        <v>#N/A</v>
      </c>
      <c r="G13" s="84" t="e">
        <f>HLOOKUP(A13,'HY financials'!$1:$185,15,0)-SUMIF('PHY simnav'!K:K,A13,'PHY simnav'!F:F)</f>
        <v>#N/A</v>
      </c>
      <c r="H13" s="84" t="e">
        <f>HLOOKUP(A13,'HY financials'!$1:$185,16,0)-SUMIF('CHY simnav'!M:M,A13,'CHY simnav'!F:F)</f>
        <v>#N/A</v>
      </c>
      <c r="I13" s="84" t="e">
        <f>HLOOKUP(A13,'HY financials'!$1:$185,183,0)-SUMIF('PHY simnav'!K:K,A13,'PHY simnav'!G:G)</f>
        <v>#N/A</v>
      </c>
      <c r="J13" s="84" t="e">
        <f>HLOOKUP(A13,'HY financials'!$1:$185,184,0)-SUMIF('CHY simnav'!M:M,A13,'CHY simnav'!G:G)</f>
        <v>#N/A</v>
      </c>
      <c r="K13" s="84" t="e">
        <f>HLOOKUP(A13,'HY financials'!$1:$185,185,0)-SUMIF(Dividend!A:A,A13,Dividend!C:C)-SUMIF(Dividend!A:A,A13,Dividend!D:D)</f>
        <v>#N/A</v>
      </c>
      <c r="L13" s="84" t="e">
        <f>HLOOKUP($A13,'HY financials'!$1:$126,116,0)-SUMIF(TB!$A:$A,A13&amp;L$4,TB!$D:$D)</f>
        <v>#N/A</v>
      </c>
      <c r="M13" s="84" t="e">
        <f>HLOOKUP($A13,'HY financials'!$1:$126,117,0)-SUMIF(TB!$A:$A,A13&amp;M$4,TB!$D:$D)</f>
        <v>#N/A</v>
      </c>
      <c r="N13" s="84" t="e">
        <f>HLOOKUP($A13,'HY financials'!$1:$126,118,0)-SUMIF(TB!$A:$A,A13&amp;N$4,TB!$D:$D)</f>
        <v>#N/A</v>
      </c>
      <c r="O13" s="84" t="e">
        <f>HLOOKUP($A13,'HY financials'!$1:$126,119,0)-SUMIF(TB!$A:$A,A13&amp;O$4,TB!$D:$D)</f>
        <v>#N/A</v>
      </c>
      <c r="P13" s="84" t="e">
        <f>HLOOKUP($A13,'HY financials'!$1:$126,120,0)-SUMIF(TB!$A:$A,A13&amp;P$4,TB!$D:$D)</f>
        <v>#N/A</v>
      </c>
      <c r="Q13" s="84" t="e">
        <f>HLOOKUP($A13,'HY financials'!$1:$126,124,0)+SUMIF(TB!$A:$A,A13&amp;Q$4,TB!$D:$D)</f>
        <v>#N/A</v>
      </c>
      <c r="R13" s="84" t="e">
        <f>HLOOKUP($A13,'HY financials'!$1:$126,125,0)+SUMIF(TB!$A:$A,A13&amp;R$4,TB!$D:$D)</f>
        <v>#N/A</v>
      </c>
      <c r="S13" s="84" t="e">
        <f>HLOOKUP($A13,'HY financials'!$1:$126,126,0)+(SUMIF(TB!$A:$A,A13&amp;$Q$4,TB!$D:$D)+SUMIF(TB!$A:$A,A13&amp;$R$4,TB!$D:$D)+SUMIF(TB!$A:$A,A13&amp;$S$4,TB!$D:$D))</f>
        <v>#N/A</v>
      </c>
    </row>
    <row r="14" spans="1:19" x14ac:dyDescent="0.25">
      <c r="A14" s="68" t="s">
        <v>503</v>
      </c>
      <c r="B14" s="84">
        <f>SUMIFS(TB!D:D,TB!H:H,A14,TB!C:C,"Mirror")</f>
        <v>8.928404890418129E-17</v>
      </c>
      <c r="C14" s="84">
        <f t="shared" si="0"/>
        <v>8.928404890418129E-10</v>
      </c>
      <c r="E14" s="84" t="e">
        <f>HLOOKUP($A14,'HY financials'!$1:$126,10,0)-(SUMIFS(TB!V:V,TB!H:H,A14,TB!L:L,E$1)+SUMIFS(TB!W:W,TB!H:H,A14,TB!L:L,E$1)/10000000)</f>
        <v>#N/A</v>
      </c>
      <c r="F14" s="84" t="e">
        <f>HLOOKUP($A14,'HY financials'!$1:$126,11,0)-(SUMIF(TB!A:A,A14&amp;F$4,TB!Z:Z)+SUMIF(TB!A:A,A14&amp;F$4,TB!AA:AA)/10000000)</f>
        <v>#N/A</v>
      </c>
      <c r="G14" s="84" t="e">
        <f>HLOOKUP(A14,'HY financials'!$1:$185,15,0)-SUMIF('PHY simnav'!K:K,A14,'PHY simnav'!F:F)</f>
        <v>#N/A</v>
      </c>
      <c r="H14" s="84" t="e">
        <f>HLOOKUP(A14,'HY financials'!$1:$185,16,0)-SUMIF('CHY simnav'!M:M,A14,'CHY simnav'!F:F)</f>
        <v>#N/A</v>
      </c>
      <c r="I14" s="84" t="e">
        <f>HLOOKUP(A14,'HY financials'!$1:$185,183,0)-SUMIF('PHY simnav'!K:K,A14,'PHY simnav'!G:G)</f>
        <v>#N/A</v>
      </c>
      <c r="J14" s="84" t="e">
        <f>HLOOKUP(A14,'HY financials'!$1:$185,184,0)-SUMIF('CHY simnav'!M:M,A14,'CHY simnav'!G:G)</f>
        <v>#N/A</v>
      </c>
      <c r="K14" s="84" t="e">
        <f>HLOOKUP(A14,'HY financials'!$1:$185,185,0)-SUMIF(Dividend!A:A,A14,Dividend!C:C)-SUMIF(Dividend!A:A,A14,Dividend!D:D)</f>
        <v>#N/A</v>
      </c>
      <c r="L14" s="84" t="e">
        <f>HLOOKUP($A14,'HY financials'!$1:$126,116,0)-SUMIF(TB!$A:$A,A14&amp;L$4,TB!$D:$D)</f>
        <v>#N/A</v>
      </c>
      <c r="M14" s="84" t="e">
        <f>HLOOKUP($A14,'HY financials'!$1:$126,117,0)-SUMIF(TB!$A:$A,A14&amp;M$4,TB!$D:$D)</f>
        <v>#N/A</v>
      </c>
      <c r="N14" s="84" t="e">
        <f>HLOOKUP($A14,'HY financials'!$1:$126,118,0)-SUMIF(TB!$A:$A,A14&amp;N$4,TB!$D:$D)</f>
        <v>#N/A</v>
      </c>
      <c r="O14" s="84" t="e">
        <f>HLOOKUP($A14,'HY financials'!$1:$126,119,0)-SUMIF(TB!$A:$A,A14&amp;O$4,TB!$D:$D)</f>
        <v>#N/A</v>
      </c>
      <c r="P14" s="84" t="e">
        <f>HLOOKUP($A14,'HY financials'!$1:$126,120,0)-SUMIF(TB!$A:$A,A14&amp;P$4,TB!$D:$D)</f>
        <v>#N/A</v>
      </c>
      <c r="Q14" s="84" t="e">
        <f>HLOOKUP($A14,'HY financials'!$1:$126,124,0)+SUMIF(TB!$A:$A,A14&amp;Q$4,TB!$D:$D)</f>
        <v>#N/A</v>
      </c>
      <c r="R14" s="84" t="e">
        <f>HLOOKUP($A14,'HY financials'!$1:$126,125,0)+SUMIF(TB!$A:$A,A14&amp;R$4,TB!$D:$D)</f>
        <v>#N/A</v>
      </c>
      <c r="S14" s="84" t="e">
        <f>HLOOKUP($A14,'HY financials'!$1:$126,126,0)+(SUMIF(TB!$A:$A,A14&amp;$Q$4,TB!$D:$D)+SUMIF(TB!$A:$A,A14&amp;$R$4,TB!$D:$D)+SUMIF(TB!$A:$A,A14&amp;$S$4,TB!$D:$D))</f>
        <v>#N/A</v>
      </c>
    </row>
    <row r="15" spans="1:19" x14ac:dyDescent="0.25">
      <c r="A15" s="68" t="s">
        <v>409</v>
      </c>
      <c r="B15" s="84">
        <f>SUMIFS(TB!D:D,TB!H:H,A15,TB!C:C,"Mirror")</f>
        <v>5.3939058081153846E-18</v>
      </c>
      <c r="C15" s="84">
        <f t="shared" si="0"/>
        <v>5.3939058081153846E-11</v>
      </c>
      <c r="E15" s="84" t="e">
        <f>HLOOKUP($A15,'HY financials'!$1:$126,10,0)-(SUMIFS(TB!V:V,TB!H:H,A15,TB!L:L,E$1)+SUMIFS(TB!W:W,TB!H:H,A15,TB!L:L,E$1)/10000000)</f>
        <v>#N/A</v>
      </c>
      <c r="F15" s="84" t="e">
        <f>HLOOKUP($A15,'HY financials'!$1:$126,11,0)-(SUMIF(TB!A:A,A15&amp;F$4,TB!Z:Z)+SUMIF(TB!A:A,A15&amp;F$4,TB!AA:AA)/10000000)</f>
        <v>#N/A</v>
      </c>
      <c r="G15" s="84" t="e">
        <f>HLOOKUP(A15,'HY financials'!$1:$185,15,0)-SUMIF('PHY simnav'!K:K,A15,'PHY simnav'!F:F)</f>
        <v>#N/A</v>
      </c>
      <c r="H15" s="84" t="e">
        <f>HLOOKUP(A15,'HY financials'!$1:$185,16,0)-SUMIF('CHY simnav'!M:M,A15,'CHY simnav'!F:F)</f>
        <v>#N/A</v>
      </c>
      <c r="I15" s="84" t="e">
        <f>HLOOKUP(A15,'HY financials'!$1:$185,183,0)-SUMIF('PHY simnav'!K:K,A15,'PHY simnav'!G:G)</f>
        <v>#N/A</v>
      </c>
      <c r="J15" s="84" t="e">
        <f>HLOOKUP(A15,'HY financials'!$1:$185,184,0)-SUMIF('CHY simnav'!M:M,A15,'CHY simnav'!G:G)</f>
        <v>#N/A</v>
      </c>
      <c r="K15" s="84" t="e">
        <f>HLOOKUP(A15,'HY financials'!$1:$185,185,0)-SUMIF(Dividend!A:A,A15,Dividend!C:C)-SUMIF(Dividend!A:A,A15,Dividend!D:D)</f>
        <v>#N/A</v>
      </c>
      <c r="L15" s="84" t="e">
        <f>HLOOKUP($A15,'HY financials'!$1:$126,116,0)-SUMIF(TB!$A:$A,A15&amp;L$4,TB!$D:$D)</f>
        <v>#N/A</v>
      </c>
      <c r="M15" s="84" t="e">
        <f>HLOOKUP($A15,'HY financials'!$1:$126,117,0)-SUMIF(TB!$A:$A,A15&amp;M$4,TB!$D:$D)</f>
        <v>#N/A</v>
      </c>
      <c r="N15" s="84" t="e">
        <f>HLOOKUP($A15,'HY financials'!$1:$126,118,0)-SUMIF(TB!$A:$A,A15&amp;N$4,TB!$D:$D)</f>
        <v>#N/A</v>
      </c>
      <c r="O15" s="84" t="e">
        <f>HLOOKUP($A15,'HY financials'!$1:$126,119,0)-SUMIF(TB!$A:$A,A15&amp;O$4,TB!$D:$D)</f>
        <v>#N/A</v>
      </c>
      <c r="P15" s="84" t="e">
        <f>HLOOKUP($A15,'HY financials'!$1:$126,120,0)-SUMIF(TB!$A:$A,A15&amp;P$4,TB!$D:$D)</f>
        <v>#N/A</v>
      </c>
      <c r="Q15" s="84" t="e">
        <f>HLOOKUP($A15,'HY financials'!$1:$126,124,0)+SUMIF(TB!$A:$A,A15&amp;Q$4,TB!$D:$D)</f>
        <v>#N/A</v>
      </c>
      <c r="R15" s="84" t="e">
        <f>HLOOKUP($A15,'HY financials'!$1:$126,125,0)+SUMIF(TB!$A:$A,A15&amp;R$4,TB!$D:$D)</f>
        <v>#N/A</v>
      </c>
      <c r="S15" s="84" t="e">
        <f>HLOOKUP($A15,'HY financials'!$1:$126,126,0)+(SUMIF(TB!$A:$A,A15&amp;$Q$4,TB!$D:$D)+SUMIF(TB!$A:$A,A15&amp;$R$4,TB!$D:$D)+SUMIF(TB!$A:$A,A15&amp;$S$4,TB!$D:$D))</f>
        <v>#N/A</v>
      </c>
    </row>
    <row r="16" spans="1:19" x14ac:dyDescent="0.25">
      <c r="A16" s="68" t="s">
        <v>390</v>
      </c>
      <c r="B16" s="84">
        <f>SUMIFS(TB!D:D,TB!H:H,A16,TB!C:C,"Mirror")</f>
        <v>-2.7647155398380363E-18</v>
      </c>
      <c r="C16" s="84">
        <f t="shared" si="0"/>
        <v>-2.7647155398380363E-11</v>
      </c>
      <c r="E16" s="84" t="e">
        <f>HLOOKUP($A16,'HY financials'!$1:$126,10,0)-(SUMIFS(TB!V:V,TB!H:H,A16,TB!L:L,E$1)+SUMIFS(TB!W:W,TB!H:H,A16,TB!L:L,E$1)/10000000)</f>
        <v>#N/A</v>
      </c>
      <c r="F16" s="84" t="e">
        <f>HLOOKUP($A16,'HY financials'!$1:$126,11,0)-(SUMIF(TB!A:A,A16&amp;F$4,TB!Z:Z)+SUMIF(TB!A:A,A16&amp;F$4,TB!AA:AA)/10000000)</f>
        <v>#N/A</v>
      </c>
      <c r="G16" s="84" t="e">
        <f>HLOOKUP(A16,'HY financials'!$1:$185,15,0)-SUMIF('PHY simnav'!K:K,A16,'PHY simnav'!F:F)</f>
        <v>#N/A</v>
      </c>
      <c r="H16" s="84" t="e">
        <f>HLOOKUP(A16,'HY financials'!$1:$185,16,0)-SUMIF('CHY simnav'!M:M,A16,'CHY simnav'!F:F)</f>
        <v>#N/A</v>
      </c>
      <c r="I16" s="84" t="e">
        <f>HLOOKUP(A16,'HY financials'!$1:$185,183,0)-SUMIF('PHY simnav'!K:K,A16,'PHY simnav'!G:G)</f>
        <v>#N/A</v>
      </c>
      <c r="J16" s="84" t="e">
        <f>HLOOKUP(A16,'HY financials'!$1:$185,184,0)-SUMIF('CHY simnav'!M:M,A16,'CHY simnav'!G:G)</f>
        <v>#N/A</v>
      </c>
      <c r="K16" s="84" t="e">
        <f>HLOOKUP(A16,'HY financials'!$1:$185,185,0)-SUMIF(Dividend!A:A,A16,Dividend!C:C)-SUMIF(Dividend!A:A,A16,Dividend!D:D)</f>
        <v>#N/A</v>
      </c>
      <c r="L16" s="84" t="e">
        <f>HLOOKUP($A16,'HY financials'!$1:$126,116,0)-SUMIF(TB!$A:$A,A16&amp;L$4,TB!$D:$D)</f>
        <v>#N/A</v>
      </c>
      <c r="M16" s="84" t="e">
        <f>HLOOKUP($A16,'HY financials'!$1:$126,117,0)-SUMIF(TB!$A:$A,A16&amp;M$4,TB!$D:$D)</f>
        <v>#N/A</v>
      </c>
      <c r="N16" s="84" t="e">
        <f>HLOOKUP($A16,'HY financials'!$1:$126,118,0)-SUMIF(TB!$A:$A,A16&amp;N$4,TB!$D:$D)</f>
        <v>#N/A</v>
      </c>
      <c r="O16" s="84" t="e">
        <f>HLOOKUP($A16,'HY financials'!$1:$126,119,0)-SUMIF(TB!$A:$A,A16&amp;O$4,TB!$D:$D)</f>
        <v>#N/A</v>
      </c>
      <c r="P16" s="84" t="e">
        <f>HLOOKUP($A16,'HY financials'!$1:$126,120,0)-SUMIF(TB!$A:$A,A16&amp;P$4,TB!$D:$D)</f>
        <v>#N/A</v>
      </c>
      <c r="Q16" s="84" t="e">
        <f>HLOOKUP($A16,'HY financials'!$1:$126,124,0)+SUMIF(TB!$A:$A,A16&amp;Q$4,TB!$D:$D)</f>
        <v>#N/A</v>
      </c>
      <c r="R16" s="84" t="e">
        <f>HLOOKUP($A16,'HY financials'!$1:$126,125,0)+SUMIF(TB!$A:$A,A16&amp;R$4,TB!$D:$D)</f>
        <v>#N/A</v>
      </c>
      <c r="S16" s="84" t="e">
        <f>HLOOKUP($A16,'HY financials'!$1:$126,126,0)+(SUMIF(TB!$A:$A,A16&amp;$Q$4,TB!$D:$D)+SUMIF(TB!$A:$A,A16&amp;$R$4,TB!$D:$D)+SUMIF(TB!$A:$A,A16&amp;$S$4,TB!$D:$D))</f>
        <v>#N/A</v>
      </c>
    </row>
    <row r="17" spans="1:19" x14ac:dyDescent="0.25">
      <c r="A17" s="68" t="s">
        <v>222</v>
      </c>
      <c r="B17" s="84">
        <f>SUMIFS(TB!D:D,TB!H:H,A17,TB!C:C,"Mirror")</f>
        <v>-1.4528309111305759E-17</v>
      </c>
      <c r="C17" s="84">
        <f t="shared" si="0"/>
        <v>-1.4528309111305759E-10</v>
      </c>
      <c r="E17" s="84" t="e">
        <f>HLOOKUP($A17,'HY financials'!$1:$126,10,0)-(SUMIFS(TB!V:V,TB!H:H,A17,TB!L:L,E$1)+SUMIFS(TB!W:W,TB!H:H,A17,TB!L:L,E$1)/10000000)</f>
        <v>#N/A</v>
      </c>
      <c r="F17" s="84" t="e">
        <f>HLOOKUP($A17,'HY financials'!$1:$126,11,0)-(SUMIF(TB!A:A,A17&amp;F$4,TB!Z:Z)+SUMIF(TB!A:A,A17&amp;F$4,TB!AA:AA)/10000000)</f>
        <v>#N/A</v>
      </c>
      <c r="G17" s="84" t="e">
        <f>HLOOKUP(A17,'HY financials'!$1:$185,15,0)-SUMIF('PHY simnav'!K:K,A17,'PHY simnav'!F:F)</f>
        <v>#N/A</v>
      </c>
      <c r="H17" s="84" t="e">
        <f>HLOOKUP(A17,'HY financials'!$1:$185,16,0)-SUMIF('CHY simnav'!M:M,A17,'CHY simnav'!F:F)</f>
        <v>#N/A</v>
      </c>
      <c r="I17" s="84" t="e">
        <f>HLOOKUP(A17,'HY financials'!$1:$185,183,0)-SUMIF('PHY simnav'!K:K,A17,'PHY simnav'!G:G)</f>
        <v>#N/A</v>
      </c>
      <c r="J17" s="84" t="e">
        <f>HLOOKUP(A17,'HY financials'!$1:$185,184,0)-SUMIF('CHY simnav'!M:M,A17,'CHY simnav'!G:G)</f>
        <v>#N/A</v>
      </c>
      <c r="K17" s="84" t="e">
        <f>HLOOKUP(A17,'HY financials'!$1:$185,185,0)-SUMIF(Dividend!A:A,A17,Dividend!C:C)-SUMIF(Dividend!A:A,A17,Dividend!D:D)</f>
        <v>#N/A</v>
      </c>
      <c r="L17" s="84" t="e">
        <f>HLOOKUP($A17,'HY financials'!$1:$126,116,0)-SUMIF(TB!$A:$A,A17&amp;L$4,TB!$D:$D)</f>
        <v>#N/A</v>
      </c>
      <c r="M17" s="84" t="e">
        <f>HLOOKUP($A17,'HY financials'!$1:$126,117,0)-SUMIF(TB!$A:$A,A17&amp;M$4,TB!$D:$D)</f>
        <v>#N/A</v>
      </c>
      <c r="N17" s="84" t="e">
        <f>HLOOKUP($A17,'HY financials'!$1:$126,118,0)-SUMIF(TB!$A:$A,A17&amp;N$4,TB!$D:$D)</f>
        <v>#N/A</v>
      </c>
      <c r="O17" s="84" t="e">
        <f>HLOOKUP($A17,'HY financials'!$1:$126,119,0)-SUMIF(TB!$A:$A,A17&amp;O$4,TB!$D:$D)</f>
        <v>#N/A</v>
      </c>
      <c r="P17" s="84" t="e">
        <f>HLOOKUP($A17,'HY financials'!$1:$126,120,0)-SUMIF(TB!$A:$A,A17&amp;P$4,TB!$D:$D)</f>
        <v>#N/A</v>
      </c>
      <c r="Q17" s="84" t="e">
        <f>HLOOKUP($A17,'HY financials'!$1:$126,124,0)+SUMIF(TB!$A:$A,A17&amp;Q$4,TB!$D:$D)</f>
        <v>#N/A</v>
      </c>
      <c r="R17" s="84" t="e">
        <f>HLOOKUP($A17,'HY financials'!$1:$126,125,0)+SUMIF(TB!$A:$A,A17&amp;R$4,TB!$D:$D)</f>
        <v>#N/A</v>
      </c>
      <c r="S17" s="84" t="e">
        <f>HLOOKUP($A17,'HY financials'!$1:$126,126,0)+(SUMIF(TB!$A:$A,A17&amp;$Q$4,TB!$D:$D)+SUMIF(TB!$A:$A,A17&amp;$R$4,TB!$D:$D)+SUMIF(TB!$A:$A,A17&amp;$S$4,TB!$D:$D))</f>
        <v>#N/A</v>
      </c>
    </row>
    <row r="18" spans="1:19" x14ac:dyDescent="0.25">
      <c r="A18" s="68" t="s">
        <v>133</v>
      </c>
      <c r="B18" s="84">
        <f>SUMIFS(TB!D:D,TB!H:H,A18,TB!C:C,"Mirror")</f>
        <v>4.0766001685454967E-17</v>
      </c>
      <c r="C18" s="84">
        <f t="shared" si="0"/>
        <v>4.0766001685454967E-10</v>
      </c>
      <c r="E18" s="84" t="e">
        <f>HLOOKUP($A18,'HY financials'!$1:$126,10,0)-(SUMIFS(TB!V:V,TB!H:H,A18,TB!L:L,E$1)+SUMIFS(TB!W:W,TB!H:H,A18,TB!L:L,E$1)/10000000)</f>
        <v>#N/A</v>
      </c>
      <c r="F18" s="84" t="e">
        <f>HLOOKUP($A18,'HY financials'!$1:$126,11,0)-(SUMIF(TB!A:A,A18&amp;F$4,TB!Z:Z)+SUMIF(TB!A:A,A18&amp;F$4,TB!AA:AA)/10000000)</f>
        <v>#N/A</v>
      </c>
      <c r="G18" s="84" t="e">
        <f>HLOOKUP(A18,'HY financials'!$1:$185,15,0)-SUMIF('PHY simnav'!K:K,A18,'PHY simnav'!F:F)</f>
        <v>#N/A</v>
      </c>
      <c r="H18" s="84" t="e">
        <f>HLOOKUP(A18,'HY financials'!$1:$185,16,0)-SUMIF('CHY simnav'!M:M,A18,'CHY simnav'!F:F)</f>
        <v>#N/A</v>
      </c>
      <c r="I18" s="84" t="e">
        <f>HLOOKUP(A18,'HY financials'!$1:$185,183,0)-SUMIF('PHY simnav'!K:K,A18,'PHY simnav'!G:G)</f>
        <v>#N/A</v>
      </c>
      <c r="J18" s="84" t="e">
        <f>HLOOKUP(A18,'HY financials'!$1:$185,184,0)-SUMIF('CHY simnav'!M:M,A18,'CHY simnav'!G:G)</f>
        <v>#N/A</v>
      </c>
      <c r="K18" s="84" t="e">
        <f>HLOOKUP(A18,'HY financials'!$1:$185,185,0)-SUMIF(Dividend!A:A,A18,Dividend!C:C)-SUMIF(Dividend!A:A,A18,Dividend!D:D)</f>
        <v>#N/A</v>
      </c>
      <c r="L18" s="84" t="e">
        <f>HLOOKUP($A18,'HY financials'!$1:$126,116,0)-SUMIF(TB!$A:$A,A18&amp;L$4,TB!$D:$D)</f>
        <v>#N/A</v>
      </c>
      <c r="M18" s="84" t="e">
        <f>HLOOKUP($A18,'HY financials'!$1:$126,117,0)-SUMIF(TB!$A:$A,A18&amp;M$4,TB!$D:$D)</f>
        <v>#N/A</v>
      </c>
      <c r="N18" s="84" t="e">
        <f>HLOOKUP($A18,'HY financials'!$1:$126,118,0)-SUMIF(TB!$A:$A,A18&amp;N$4,TB!$D:$D)</f>
        <v>#N/A</v>
      </c>
      <c r="O18" s="84" t="e">
        <f>HLOOKUP($A18,'HY financials'!$1:$126,119,0)-SUMIF(TB!$A:$A,A18&amp;O$4,TB!$D:$D)</f>
        <v>#N/A</v>
      </c>
      <c r="P18" s="84" t="e">
        <f>HLOOKUP($A18,'HY financials'!$1:$126,120,0)-SUMIF(TB!$A:$A,A18&amp;P$4,TB!$D:$D)</f>
        <v>#N/A</v>
      </c>
      <c r="Q18" s="84" t="e">
        <f>HLOOKUP($A18,'HY financials'!$1:$126,124,0)+SUMIF(TB!$A:$A,A18&amp;Q$4,TB!$D:$D)</f>
        <v>#N/A</v>
      </c>
      <c r="R18" s="84" t="e">
        <f>HLOOKUP($A18,'HY financials'!$1:$126,125,0)+SUMIF(TB!$A:$A,A18&amp;R$4,TB!$D:$D)</f>
        <v>#N/A</v>
      </c>
      <c r="S18" s="84" t="e">
        <f>HLOOKUP($A18,'HY financials'!$1:$126,126,0)+(SUMIF(TB!$A:$A,A18&amp;$Q$4,TB!$D:$D)+SUMIF(TB!$A:$A,A18&amp;$R$4,TB!$D:$D)+SUMIF(TB!$A:$A,A18&amp;$S$4,TB!$D:$D))</f>
        <v>#N/A</v>
      </c>
    </row>
    <row r="19" spans="1:19" x14ac:dyDescent="0.25">
      <c r="A19" s="68" t="s">
        <v>371</v>
      </c>
      <c r="B19" s="84">
        <f>SUMIFS(TB!D:D,TB!H:H,A19,TB!C:C,"Mirror")</f>
        <v>-1.8539857149502126E-17</v>
      </c>
      <c r="C19" s="84">
        <f t="shared" si="0"/>
        <v>-1.8539857149502126E-10</v>
      </c>
      <c r="E19" s="84" t="e">
        <f>HLOOKUP($A19,'HY financials'!$1:$126,10,0)-(SUMIFS(TB!V:V,TB!H:H,A19,TB!L:L,E$1)+SUMIFS(TB!W:W,TB!H:H,A19,TB!L:L,E$1)/10000000)</f>
        <v>#N/A</v>
      </c>
      <c r="F19" s="84" t="e">
        <f>HLOOKUP($A19,'HY financials'!$1:$126,11,0)-(SUMIF(TB!A:A,A19&amp;F$4,TB!Z:Z)+SUMIF(TB!A:A,A19&amp;F$4,TB!AA:AA)/10000000)</f>
        <v>#N/A</v>
      </c>
      <c r="G19" s="84" t="e">
        <f>HLOOKUP(A19,'HY financials'!$1:$185,15,0)-SUMIF('PHY simnav'!K:K,A19,'PHY simnav'!F:F)</f>
        <v>#N/A</v>
      </c>
      <c r="H19" s="84" t="e">
        <f>HLOOKUP(A19,'HY financials'!$1:$185,16,0)-SUMIF('CHY simnav'!M:M,A19,'CHY simnav'!F:F)</f>
        <v>#N/A</v>
      </c>
      <c r="I19" s="84" t="e">
        <f>HLOOKUP(A19,'HY financials'!$1:$185,183,0)-SUMIF('PHY simnav'!K:K,A19,'PHY simnav'!G:G)</f>
        <v>#N/A</v>
      </c>
      <c r="J19" s="84" t="e">
        <f>HLOOKUP(A19,'HY financials'!$1:$185,184,0)-SUMIF('CHY simnav'!M:M,A19,'CHY simnav'!G:G)</f>
        <v>#N/A</v>
      </c>
      <c r="K19" s="84" t="e">
        <f>HLOOKUP(A19,'HY financials'!$1:$185,185,0)-SUMIF(Dividend!A:A,A19,Dividend!C:C)-SUMIF(Dividend!A:A,A19,Dividend!D:D)</f>
        <v>#N/A</v>
      </c>
      <c r="L19" s="84" t="e">
        <f>HLOOKUP($A19,'HY financials'!$1:$126,116,0)-SUMIF(TB!$A:$A,A19&amp;L$4,TB!$D:$D)</f>
        <v>#N/A</v>
      </c>
      <c r="M19" s="84" t="e">
        <f>HLOOKUP($A19,'HY financials'!$1:$126,117,0)-SUMIF(TB!$A:$A,A19&amp;M$4,TB!$D:$D)</f>
        <v>#N/A</v>
      </c>
      <c r="N19" s="84" t="e">
        <f>HLOOKUP($A19,'HY financials'!$1:$126,118,0)-SUMIF(TB!$A:$A,A19&amp;N$4,TB!$D:$D)</f>
        <v>#N/A</v>
      </c>
      <c r="O19" s="84" t="e">
        <f>HLOOKUP($A19,'HY financials'!$1:$126,119,0)-SUMIF(TB!$A:$A,A19&amp;O$4,TB!$D:$D)</f>
        <v>#N/A</v>
      </c>
      <c r="P19" s="84" t="e">
        <f>HLOOKUP($A19,'HY financials'!$1:$126,120,0)-SUMIF(TB!$A:$A,A19&amp;P$4,TB!$D:$D)</f>
        <v>#N/A</v>
      </c>
      <c r="Q19" s="84" t="e">
        <f>HLOOKUP($A19,'HY financials'!$1:$126,124,0)+SUMIF(TB!$A:$A,A19&amp;Q$4,TB!$D:$D)</f>
        <v>#N/A</v>
      </c>
      <c r="R19" s="84" t="e">
        <f>HLOOKUP($A19,'HY financials'!$1:$126,125,0)+SUMIF(TB!$A:$A,A19&amp;R$4,TB!$D:$D)</f>
        <v>#N/A</v>
      </c>
      <c r="S19" s="84" t="e">
        <f>HLOOKUP($A19,'HY financials'!$1:$126,126,0)+(SUMIF(TB!$A:$A,A19&amp;$Q$4,TB!$D:$D)+SUMIF(TB!$A:$A,A19&amp;$R$4,TB!$D:$D)+SUMIF(TB!$A:$A,A19&amp;$S$4,TB!$D:$D))</f>
        <v>#N/A</v>
      </c>
    </row>
    <row r="20" spans="1:19" x14ac:dyDescent="0.25">
      <c r="A20" s="68" t="s">
        <v>92</v>
      </c>
      <c r="B20" s="84">
        <f>SUMIFS(TB!D:D,TB!H:H,A20,TB!C:C,"Mirror")</f>
        <v>6.7762635780344027E-18</v>
      </c>
      <c r="C20" s="84">
        <f t="shared" si="0"/>
        <v>6.7762635780344027E-11</v>
      </c>
      <c r="E20" s="84" t="e">
        <f>HLOOKUP($A20,'HY financials'!$1:$126,10,0)-(SUMIFS(TB!V:V,TB!H:H,A20,TB!L:L,E$1)+SUMIFS(TB!W:W,TB!H:H,A20,TB!L:L,E$1)/10000000)</f>
        <v>#N/A</v>
      </c>
      <c r="F20" s="84" t="e">
        <f>HLOOKUP($A20,'HY financials'!$1:$126,11,0)-(SUMIF(TB!A:A,A20&amp;F$4,TB!Z:Z)+SUMIF(TB!A:A,A20&amp;F$4,TB!AA:AA)/10000000)</f>
        <v>#N/A</v>
      </c>
      <c r="G20" s="84" t="e">
        <f>HLOOKUP(A20,'HY financials'!$1:$185,15,0)-SUMIF('PHY simnav'!K:K,A20,'PHY simnav'!F:F)</f>
        <v>#N/A</v>
      </c>
      <c r="H20" s="84" t="e">
        <f>HLOOKUP(A20,'HY financials'!$1:$185,16,0)-SUMIF('CHY simnav'!M:M,A20,'CHY simnav'!F:F)</f>
        <v>#N/A</v>
      </c>
      <c r="I20" s="84" t="e">
        <f>HLOOKUP(A20,'HY financials'!$1:$185,183,0)-SUMIF('PHY simnav'!K:K,A20,'PHY simnav'!G:G)</f>
        <v>#N/A</v>
      </c>
      <c r="J20" s="84" t="e">
        <f>HLOOKUP(A20,'HY financials'!$1:$185,184,0)-SUMIF('CHY simnav'!M:M,A20,'CHY simnav'!G:G)</f>
        <v>#N/A</v>
      </c>
      <c r="K20" s="84" t="e">
        <f>HLOOKUP(A20,'HY financials'!$1:$185,185,0)-SUMIF(Dividend!A:A,A20,Dividend!C:C)-SUMIF(Dividend!A:A,A20,Dividend!D:D)</f>
        <v>#N/A</v>
      </c>
      <c r="L20" s="84" t="e">
        <f>HLOOKUP($A20,'HY financials'!$1:$126,116,0)-SUMIF(TB!$A:$A,A20&amp;L$4,TB!$D:$D)</f>
        <v>#N/A</v>
      </c>
      <c r="M20" s="84" t="e">
        <f>HLOOKUP($A20,'HY financials'!$1:$126,117,0)-SUMIF(TB!$A:$A,A20&amp;M$4,TB!$D:$D)</f>
        <v>#N/A</v>
      </c>
      <c r="N20" s="84" t="e">
        <f>HLOOKUP($A20,'HY financials'!$1:$126,118,0)-SUMIF(TB!$A:$A,A20&amp;N$4,TB!$D:$D)</f>
        <v>#N/A</v>
      </c>
      <c r="O20" s="84" t="e">
        <f>HLOOKUP($A20,'HY financials'!$1:$126,119,0)-SUMIF(TB!$A:$A,A20&amp;O$4,TB!$D:$D)</f>
        <v>#N/A</v>
      </c>
      <c r="P20" s="84" t="e">
        <f>HLOOKUP($A20,'HY financials'!$1:$126,120,0)-SUMIF(TB!$A:$A,A20&amp;P$4,TB!$D:$D)</f>
        <v>#N/A</v>
      </c>
      <c r="Q20" s="84" t="e">
        <f>HLOOKUP($A20,'HY financials'!$1:$126,124,0)+SUMIF(TB!$A:$A,A20&amp;Q$4,TB!$D:$D)</f>
        <v>#N/A</v>
      </c>
      <c r="R20" s="84" t="e">
        <f>HLOOKUP($A20,'HY financials'!$1:$126,125,0)+SUMIF(TB!$A:$A,A20&amp;R$4,TB!$D:$D)</f>
        <v>#N/A</v>
      </c>
      <c r="S20" s="84" t="e">
        <f>HLOOKUP($A20,'HY financials'!$1:$126,126,0)+(SUMIF(TB!$A:$A,A20&amp;$Q$4,TB!$D:$D)+SUMIF(TB!$A:$A,A20&amp;$R$4,TB!$D:$D)+SUMIF(TB!$A:$A,A20&amp;$S$4,TB!$D:$D))</f>
        <v>#N/A</v>
      </c>
    </row>
    <row r="21" spans="1:19" x14ac:dyDescent="0.25">
      <c r="A21" s="68" t="s">
        <v>428</v>
      </c>
      <c r="B21" s="84">
        <f>SUMIFS(TB!D:D,TB!H:H,A21,TB!C:C,"Mirror")</f>
        <v>4.0072112295064244E-16</v>
      </c>
      <c r="C21" s="84">
        <f t="shared" si="0"/>
        <v>4.0072112295064244E-9</v>
      </c>
      <c r="E21" s="84" t="e">
        <f>HLOOKUP($A21,'HY financials'!$1:$126,10,0)-(SUMIFS(TB!V:V,TB!H:H,A21,TB!L:L,E$1)+SUMIFS(TB!W:W,TB!H:H,A21,TB!L:L,E$1)/10000000)</f>
        <v>#N/A</v>
      </c>
      <c r="F21" s="84" t="e">
        <f>HLOOKUP($A21,'HY financials'!$1:$126,11,0)-(SUMIF(TB!A:A,A21&amp;F$4,TB!Z:Z)+SUMIF(TB!A:A,A21&amp;F$4,TB!AA:AA)/10000000)</f>
        <v>#N/A</v>
      </c>
      <c r="G21" s="84" t="e">
        <f>HLOOKUP(A21,'HY financials'!$1:$185,15,0)-SUMIF('PHY simnav'!K:K,A21,'PHY simnav'!F:F)</f>
        <v>#N/A</v>
      </c>
      <c r="H21" s="84" t="e">
        <f>HLOOKUP(A21,'HY financials'!$1:$185,16,0)-SUMIF('CHY simnav'!M:M,A21,'CHY simnav'!F:F)</f>
        <v>#N/A</v>
      </c>
      <c r="I21" s="84" t="e">
        <f>HLOOKUP(A21,'HY financials'!$1:$185,183,0)-SUMIF('PHY simnav'!K:K,A21,'PHY simnav'!G:G)</f>
        <v>#N/A</v>
      </c>
      <c r="J21" s="84" t="e">
        <f>HLOOKUP(A21,'HY financials'!$1:$185,184,0)-SUMIF('CHY simnav'!M:M,A21,'CHY simnav'!G:G)</f>
        <v>#N/A</v>
      </c>
      <c r="K21" s="84" t="e">
        <f>HLOOKUP(A21,'HY financials'!$1:$185,185,0)-SUMIF(Dividend!A:A,A21,Dividend!C:C)-SUMIF(Dividend!A:A,A21,Dividend!D:D)</f>
        <v>#N/A</v>
      </c>
      <c r="L21" s="84" t="e">
        <f>HLOOKUP($A21,'HY financials'!$1:$126,116,0)-SUMIF(TB!$A:$A,A21&amp;L$4,TB!$D:$D)</f>
        <v>#N/A</v>
      </c>
      <c r="M21" s="84" t="e">
        <f>HLOOKUP($A21,'HY financials'!$1:$126,117,0)-SUMIF(TB!$A:$A,A21&amp;M$4,TB!$D:$D)</f>
        <v>#N/A</v>
      </c>
      <c r="N21" s="84" t="e">
        <f>HLOOKUP($A21,'HY financials'!$1:$126,118,0)-SUMIF(TB!$A:$A,A21&amp;N$4,TB!$D:$D)</f>
        <v>#N/A</v>
      </c>
      <c r="O21" s="84" t="e">
        <f>HLOOKUP($A21,'HY financials'!$1:$126,119,0)-SUMIF(TB!$A:$A,A21&amp;O$4,TB!$D:$D)</f>
        <v>#N/A</v>
      </c>
      <c r="P21" s="84" t="e">
        <f>HLOOKUP($A21,'HY financials'!$1:$126,120,0)-SUMIF(TB!$A:$A,A21&amp;P$4,TB!$D:$D)</f>
        <v>#N/A</v>
      </c>
      <c r="Q21" s="84" t="e">
        <f>HLOOKUP($A21,'HY financials'!$1:$126,124,0)+SUMIF(TB!$A:$A,A21&amp;Q$4,TB!$D:$D)</f>
        <v>#N/A</v>
      </c>
      <c r="R21" s="84" t="e">
        <f>HLOOKUP($A21,'HY financials'!$1:$126,125,0)+SUMIF(TB!$A:$A,A21&amp;R$4,TB!$D:$D)</f>
        <v>#N/A</v>
      </c>
      <c r="S21" s="84" t="e">
        <f>HLOOKUP($A21,'HY financials'!$1:$126,126,0)+(SUMIF(TB!$A:$A,A21&amp;$Q$4,TB!$D:$D)+SUMIF(TB!$A:$A,A21&amp;$R$4,TB!$D:$D)+SUMIF(TB!$A:$A,A21&amp;$S$4,TB!$D:$D))</f>
        <v>#N/A</v>
      </c>
    </row>
    <row r="22" spans="1:19" x14ac:dyDescent="0.25">
      <c r="A22" s="68" t="s">
        <v>303</v>
      </c>
      <c r="B22" s="84">
        <f>SUMIFS(TB!D:D,TB!H:H,A22,TB!C:C,"Mirror")</f>
        <v>3.1441863002079629E-17</v>
      </c>
      <c r="C22" s="84">
        <f t="shared" si="0"/>
        <v>3.1441863002079629E-10</v>
      </c>
      <c r="E22" s="84" t="e">
        <f>HLOOKUP($A22,'HY financials'!$1:$126,10,0)-(SUMIFS(TB!V:V,TB!H:H,A22,TB!L:L,E$1)+SUMIFS(TB!W:W,TB!H:H,A22,TB!L:L,E$1)/10000000)</f>
        <v>#N/A</v>
      </c>
      <c r="F22" s="84" t="e">
        <f>HLOOKUP($A22,'HY financials'!$1:$126,11,0)-(SUMIF(TB!A:A,A22&amp;F$4,TB!Z:Z)+SUMIF(TB!A:A,A22&amp;F$4,TB!AA:AA)/10000000)</f>
        <v>#N/A</v>
      </c>
      <c r="G22" s="84" t="e">
        <f>HLOOKUP(A22,'HY financials'!$1:$185,15,0)-SUMIF('PHY simnav'!K:K,A22,'PHY simnav'!F:F)</f>
        <v>#N/A</v>
      </c>
      <c r="H22" s="84" t="e">
        <f>HLOOKUP(A22,'HY financials'!$1:$185,16,0)-SUMIF('CHY simnav'!M:M,A22,'CHY simnav'!F:F)</f>
        <v>#N/A</v>
      </c>
      <c r="I22" s="84" t="e">
        <f>HLOOKUP(A22,'HY financials'!$1:$185,183,0)-SUMIF('PHY simnav'!K:K,A22,'PHY simnav'!G:G)</f>
        <v>#N/A</v>
      </c>
      <c r="J22" s="84" t="e">
        <f>HLOOKUP(A22,'HY financials'!$1:$185,184,0)-SUMIF('CHY simnav'!M:M,A22,'CHY simnav'!G:G)</f>
        <v>#N/A</v>
      </c>
      <c r="K22" s="84" t="e">
        <f>HLOOKUP(A22,'HY financials'!$1:$185,185,0)-SUMIF(Dividend!A:A,A22,Dividend!C:C)-SUMIF(Dividend!A:A,A22,Dividend!D:D)</f>
        <v>#N/A</v>
      </c>
      <c r="L22" s="84" t="e">
        <f>HLOOKUP($A22,'HY financials'!$1:$126,116,0)-SUMIF(TB!$A:$A,A22&amp;L$4,TB!$D:$D)</f>
        <v>#N/A</v>
      </c>
      <c r="M22" s="84" t="e">
        <f>HLOOKUP($A22,'HY financials'!$1:$126,117,0)-SUMIF(TB!$A:$A,A22&amp;M$4,TB!$D:$D)</f>
        <v>#N/A</v>
      </c>
      <c r="N22" s="84" t="e">
        <f>HLOOKUP($A22,'HY financials'!$1:$126,118,0)-SUMIF(TB!$A:$A,A22&amp;N$4,TB!$D:$D)</f>
        <v>#N/A</v>
      </c>
      <c r="O22" s="84" t="e">
        <f>HLOOKUP($A22,'HY financials'!$1:$126,119,0)-SUMIF(TB!$A:$A,A22&amp;O$4,TB!$D:$D)</f>
        <v>#N/A</v>
      </c>
      <c r="P22" s="84" t="e">
        <f>HLOOKUP($A22,'HY financials'!$1:$126,120,0)-SUMIF(TB!$A:$A,A22&amp;P$4,TB!$D:$D)</f>
        <v>#N/A</v>
      </c>
      <c r="Q22" s="84" t="e">
        <f>HLOOKUP($A22,'HY financials'!$1:$126,124,0)+SUMIF(TB!$A:$A,A22&amp;Q$4,TB!$D:$D)</f>
        <v>#N/A</v>
      </c>
      <c r="R22" s="84" t="e">
        <f>HLOOKUP($A22,'HY financials'!$1:$126,125,0)+SUMIF(TB!$A:$A,A22&amp;R$4,TB!$D:$D)</f>
        <v>#N/A</v>
      </c>
      <c r="S22" s="84" t="e">
        <f>HLOOKUP($A22,'HY financials'!$1:$126,126,0)+(SUMIF(TB!$A:$A,A22&amp;$Q$4,TB!$D:$D)+SUMIF(TB!$A:$A,A22&amp;$R$4,TB!$D:$D)+SUMIF(TB!$A:$A,A22&amp;$S$4,TB!$D:$D))</f>
        <v>#N/A</v>
      </c>
    </row>
    <row r="23" spans="1:19" x14ac:dyDescent="0.25">
      <c r="A23" s="68" t="s">
        <v>474</v>
      </c>
      <c r="B23" s="84">
        <f>SUMIFS(TB!D:D,TB!H:H,A23,TB!C:C,"Mirror")</f>
        <v>1.5334684477091853E-17</v>
      </c>
      <c r="C23" s="84">
        <f t="shared" si="0"/>
        <v>1.5334684477091853E-10</v>
      </c>
      <c r="E23" s="84" t="e">
        <f>HLOOKUP($A23,'HY financials'!$1:$126,10,0)-(SUMIFS(TB!V:V,TB!H:H,A23,TB!L:L,E$1)+SUMIFS(TB!W:W,TB!H:H,A23,TB!L:L,E$1)/10000000)</f>
        <v>#N/A</v>
      </c>
      <c r="F23" s="84" t="e">
        <f>HLOOKUP($A23,'HY financials'!$1:$126,11,0)-(SUMIF(TB!A:A,A23&amp;F$4,TB!Z:Z)+SUMIF(TB!A:A,A23&amp;F$4,TB!AA:AA)/10000000)</f>
        <v>#N/A</v>
      </c>
      <c r="G23" s="84" t="e">
        <f>HLOOKUP(A23,'HY financials'!$1:$185,15,0)-SUMIF('PHY simnav'!K:K,A23,'PHY simnav'!F:F)</f>
        <v>#N/A</v>
      </c>
      <c r="H23" s="84" t="e">
        <f>HLOOKUP(A23,'HY financials'!$1:$185,16,0)-SUMIF('CHY simnav'!M:M,A23,'CHY simnav'!F:F)</f>
        <v>#N/A</v>
      </c>
      <c r="I23" s="84" t="e">
        <f>HLOOKUP(A23,'HY financials'!$1:$185,183,0)-SUMIF('PHY simnav'!K:K,A23,'PHY simnav'!G:G)</f>
        <v>#N/A</v>
      </c>
      <c r="J23" s="84" t="e">
        <f>HLOOKUP(A23,'HY financials'!$1:$185,184,0)-SUMIF('CHY simnav'!M:M,A23,'CHY simnav'!G:G)</f>
        <v>#N/A</v>
      </c>
      <c r="K23" s="84" t="e">
        <f>HLOOKUP(A23,'HY financials'!$1:$185,185,0)-SUMIF(Dividend!A:A,A23,Dividend!C:C)-SUMIF(Dividend!A:A,A23,Dividend!D:D)</f>
        <v>#N/A</v>
      </c>
      <c r="L23" s="84" t="e">
        <f>HLOOKUP($A23,'HY financials'!$1:$126,116,0)-SUMIF(TB!$A:$A,A23&amp;L$4,TB!$D:$D)</f>
        <v>#N/A</v>
      </c>
      <c r="M23" s="84" t="e">
        <f>HLOOKUP($A23,'HY financials'!$1:$126,117,0)-SUMIF(TB!$A:$A,A23&amp;M$4,TB!$D:$D)</f>
        <v>#N/A</v>
      </c>
      <c r="N23" s="84" t="e">
        <f>HLOOKUP($A23,'HY financials'!$1:$126,118,0)-SUMIF(TB!$A:$A,A23&amp;N$4,TB!$D:$D)</f>
        <v>#N/A</v>
      </c>
      <c r="O23" s="84" t="e">
        <f>HLOOKUP($A23,'HY financials'!$1:$126,119,0)-SUMIF(TB!$A:$A,A23&amp;O$4,TB!$D:$D)</f>
        <v>#N/A</v>
      </c>
      <c r="P23" s="84" t="e">
        <f>HLOOKUP($A23,'HY financials'!$1:$126,120,0)-SUMIF(TB!$A:$A,A23&amp;P$4,TB!$D:$D)</f>
        <v>#N/A</v>
      </c>
      <c r="Q23" s="84" t="e">
        <f>HLOOKUP($A23,'HY financials'!$1:$126,124,0)+SUMIF(TB!$A:$A,A23&amp;Q$4,TB!$D:$D)</f>
        <v>#N/A</v>
      </c>
      <c r="R23" s="84" t="e">
        <f>HLOOKUP($A23,'HY financials'!$1:$126,125,0)+SUMIF(TB!$A:$A,A23&amp;R$4,TB!$D:$D)</f>
        <v>#N/A</v>
      </c>
      <c r="S23" s="84" t="e">
        <f>HLOOKUP($A23,'HY financials'!$1:$126,126,0)+(SUMIF(TB!$A:$A,A23&amp;$Q$4,TB!$D:$D)+SUMIF(TB!$A:$A,A23&amp;$R$4,TB!$D:$D)+SUMIF(TB!$A:$A,A23&amp;$S$4,TB!$D:$D))</f>
        <v>#N/A</v>
      </c>
    </row>
    <row r="24" spans="1:19" x14ac:dyDescent="0.25">
      <c r="A24" s="68" t="s">
        <v>482</v>
      </c>
      <c r="B24" s="84">
        <f>SUMIFS(TB!D:D,TB!H:H,A24,TB!C:C,"Mirror")</f>
        <v>-4.7433845046240819E-18</v>
      </c>
      <c r="C24" s="84">
        <f t="shared" si="0"/>
        <v>-4.7433845046240819E-11</v>
      </c>
      <c r="E24" s="84" t="e">
        <f>HLOOKUP($A24,'HY financials'!$1:$126,10,0)-(SUMIFS(TB!V:V,TB!H:H,A24,TB!L:L,E$1)+SUMIFS(TB!W:W,TB!H:H,A24,TB!L:L,E$1)/10000000)</f>
        <v>#N/A</v>
      </c>
      <c r="F24" s="84" t="e">
        <f>HLOOKUP($A24,'HY financials'!$1:$126,11,0)-(SUMIF(TB!A:A,A24&amp;F$4,TB!Z:Z)+SUMIF(TB!A:A,A24&amp;F$4,TB!AA:AA)/10000000)</f>
        <v>#N/A</v>
      </c>
      <c r="G24" s="84" t="e">
        <f>HLOOKUP(A24,'HY financials'!$1:$185,15,0)-SUMIF('PHY simnav'!K:K,A24,'PHY simnav'!F:F)</f>
        <v>#N/A</v>
      </c>
      <c r="H24" s="84" t="e">
        <f>HLOOKUP(A24,'HY financials'!$1:$185,16,0)-SUMIF('CHY simnav'!M:M,A24,'CHY simnav'!F:F)</f>
        <v>#N/A</v>
      </c>
      <c r="I24" s="84" t="e">
        <f>HLOOKUP(A24,'HY financials'!$1:$185,183,0)-SUMIF('PHY simnav'!K:K,A24,'PHY simnav'!G:G)</f>
        <v>#N/A</v>
      </c>
      <c r="J24" s="84" t="e">
        <f>HLOOKUP(A24,'HY financials'!$1:$185,184,0)-SUMIF('CHY simnav'!M:M,A24,'CHY simnav'!G:G)</f>
        <v>#N/A</v>
      </c>
      <c r="K24" s="84" t="e">
        <f>HLOOKUP(A24,'HY financials'!$1:$185,185,0)-SUMIF(Dividend!A:A,A24,Dividend!C:C)-SUMIF(Dividend!A:A,A24,Dividend!D:D)</f>
        <v>#N/A</v>
      </c>
      <c r="L24" s="84" t="e">
        <f>HLOOKUP($A24,'HY financials'!$1:$126,116,0)-SUMIF(TB!$A:$A,A24&amp;L$4,TB!$D:$D)</f>
        <v>#N/A</v>
      </c>
      <c r="M24" s="84" t="e">
        <f>HLOOKUP($A24,'HY financials'!$1:$126,117,0)-SUMIF(TB!$A:$A,A24&amp;M$4,TB!$D:$D)</f>
        <v>#N/A</v>
      </c>
      <c r="N24" s="84" t="e">
        <f>HLOOKUP($A24,'HY financials'!$1:$126,118,0)-SUMIF(TB!$A:$A,A24&amp;N$4,TB!$D:$D)</f>
        <v>#N/A</v>
      </c>
      <c r="O24" s="84" t="e">
        <f>HLOOKUP($A24,'HY financials'!$1:$126,119,0)-SUMIF(TB!$A:$A,A24&amp;O$4,TB!$D:$D)</f>
        <v>#N/A</v>
      </c>
      <c r="P24" s="84" t="e">
        <f>HLOOKUP($A24,'HY financials'!$1:$126,120,0)-SUMIF(TB!$A:$A,A24&amp;P$4,TB!$D:$D)</f>
        <v>#N/A</v>
      </c>
      <c r="Q24" s="84" t="e">
        <f>HLOOKUP($A24,'HY financials'!$1:$126,124,0)+SUMIF(TB!$A:$A,A24&amp;Q$4,TB!$D:$D)</f>
        <v>#N/A</v>
      </c>
      <c r="R24" s="84" t="e">
        <f>HLOOKUP($A24,'HY financials'!$1:$126,125,0)+SUMIF(TB!$A:$A,A24&amp;R$4,TB!$D:$D)</f>
        <v>#N/A</v>
      </c>
      <c r="S24" s="84" t="e">
        <f>HLOOKUP($A24,'HY financials'!$1:$126,126,0)+(SUMIF(TB!$A:$A,A24&amp;$Q$4,TB!$D:$D)+SUMIF(TB!$A:$A,A24&amp;$R$4,TB!$D:$D)+SUMIF(TB!$A:$A,A24&amp;$S$4,TB!$D:$D))</f>
        <v>#N/A</v>
      </c>
    </row>
    <row r="25" spans="1:19" x14ac:dyDescent="0.25">
      <c r="A25" s="68" t="s">
        <v>447</v>
      </c>
      <c r="B25" s="84">
        <f>SUMIFS(TB!D:D,TB!H:H,A25,TB!C:C,"Mirror")</f>
        <v>-2.6766241133235891E-18</v>
      </c>
      <c r="C25" s="84">
        <f t="shared" si="0"/>
        <v>-2.6766241133235891E-11</v>
      </c>
      <c r="E25" s="84" t="e">
        <f>HLOOKUP($A25,'HY financials'!$1:$126,10,0)-(SUMIFS(TB!V:V,TB!H:H,A25,TB!L:L,E$1)+SUMIFS(TB!W:W,TB!H:H,A25,TB!L:L,E$1)/10000000)</f>
        <v>#N/A</v>
      </c>
      <c r="F25" s="84" t="e">
        <f>HLOOKUP($A25,'HY financials'!$1:$126,11,0)-(SUMIF(TB!A:A,A25&amp;F$4,TB!Z:Z)+SUMIF(TB!A:A,A25&amp;F$4,TB!AA:AA)/10000000)</f>
        <v>#N/A</v>
      </c>
      <c r="G25" s="84" t="e">
        <f>HLOOKUP(A25,'HY financials'!$1:$185,15,0)-SUMIF('PHY simnav'!K:K,A25,'PHY simnav'!F:F)</f>
        <v>#N/A</v>
      </c>
      <c r="H25" s="84" t="e">
        <f>HLOOKUP(A25,'HY financials'!$1:$185,16,0)-SUMIF('CHY simnav'!M:M,A25,'CHY simnav'!F:F)</f>
        <v>#N/A</v>
      </c>
      <c r="I25" s="84" t="e">
        <f>HLOOKUP(A25,'HY financials'!$1:$185,183,0)-SUMIF('PHY simnav'!K:K,A25,'PHY simnav'!G:G)</f>
        <v>#N/A</v>
      </c>
      <c r="J25" s="84" t="e">
        <f>HLOOKUP(A25,'HY financials'!$1:$185,184,0)-SUMIF('CHY simnav'!M:M,A25,'CHY simnav'!G:G)</f>
        <v>#N/A</v>
      </c>
      <c r="K25" s="84" t="e">
        <f>HLOOKUP(A25,'HY financials'!$1:$185,185,0)-SUMIF(Dividend!A:A,A25,Dividend!C:C)-SUMIF(Dividend!A:A,A25,Dividend!D:D)</f>
        <v>#N/A</v>
      </c>
      <c r="L25" s="84" t="e">
        <f>HLOOKUP($A25,'HY financials'!$1:$126,116,0)-SUMIF(TB!$A:$A,A25&amp;L$4,TB!$D:$D)</f>
        <v>#N/A</v>
      </c>
      <c r="M25" s="84" t="e">
        <f>HLOOKUP($A25,'HY financials'!$1:$126,117,0)-SUMIF(TB!$A:$A,A25&amp;M$4,TB!$D:$D)</f>
        <v>#N/A</v>
      </c>
      <c r="N25" s="84" t="e">
        <f>HLOOKUP($A25,'HY financials'!$1:$126,118,0)-SUMIF(TB!$A:$A,A25&amp;N$4,TB!$D:$D)</f>
        <v>#N/A</v>
      </c>
      <c r="O25" s="84" t="e">
        <f>HLOOKUP($A25,'HY financials'!$1:$126,119,0)-SUMIF(TB!$A:$A,A25&amp;O$4,TB!$D:$D)</f>
        <v>#N/A</v>
      </c>
      <c r="P25" s="84" t="e">
        <f>HLOOKUP($A25,'HY financials'!$1:$126,120,0)-SUMIF(TB!$A:$A,A25&amp;P$4,TB!$D:$D)</f>
        <v>#N/A</v>
      </c>
      <c r="Q25" s="84" t="e">
        <f>HLOOKUP($A25,'HY financials'!$1:$126,124,0)+SUMIF(TB!$A:$A,A25&amp;Q$4,TB!$D:$D)</f>
        <v>#N/A</v>
      </c>
      <c r="R25" s="84" t="e">
        <f>HLOOKUP($A25,'HY financials'!$1:$126,125,0)+SUMIF(TB!$A:$A,A25&amp;R$4,TB!$D:$D)</f>
        <v>#N/A</v>
      </c>
      <c r="S25" s="84" t="e">
        <f>HLOOKUP($A25,'HY financials'!$1:$126,126,0)+(SUMIF(TB!$A:$A,A25&amp;$Q$4,TB!$D:$D)+SUMIF(TB!$A:$A,A25&amp;$R$4,TB!$D:$D)+SUMIF(TB!$A:$A,A25&amp;$S$4,TB!$D:$D))</f>
        <v>#N/A</v>
      </c>
    </row>
    <row r="26" spans="1:19" x14ac:dyDescent="0.25">
      <c r="A26" s="68" t="s">
        <v>268</v>
      </c>
      <c r="B26" s="84">
        <f>SUMIFS(TB!D:D,TB!H:H,A26,TB!C:C,"Mirror")</f>
        <v>8.6871699070401043E-18</v>
      </c>
      <c r="C26" s="84">
        <f t="shared" si="0"/>
        <v>8.6871699070401043E-11</v>
      </c>
      <c r="E26" s="84" t="e">
        <f>HLOOKUP($A26,'HY financials'!$1:$126,10,0)-(SUMIFS(TB!V:V,TB!H:H,A26,TB!L:L,E$1)+SUMIFS(TB!W:W,TB!H:H,A26,TB!L:L,E$1)/10000000)</f>
        <v>#N/A</v>
      </c>
      <c r="F26" s="84" t="e">
        <f>HLOOKUP($A26,'HY financials'!$1:$126,11,0)-(SUMIF(TB!A:A,A26&amp;F$4,TB!Z:Z)+SUMIF(TB!A:A,A26&amp;F$4,TB!AA:AA)/10000000)</f>
        <v>#N/A</v>
      </c>
      <c r="G26" s="84" t="e">
        <f>HLOOKUP(A26,'HY financials'!$1:$185,15,0)-SUMIF('PHY simnav'!K:K,A26,'PHY simnav'!F:F)</f>
        <v>#N/A</v>
      </c>
      <c r="H26" s="84" t="e">
        <f>HLOOKUP(A26,'HY financials'!$1:$185,16,0)-SUMIF('CHY simnav'!M:M,A26,'CHY simnav'!F:F)</f>
        <v>#N/A</v>
      </c>
      <c r="I26" s="84" t="e">
        <f>HLOOKUP(A26,'HY financials'!$1:$185,183,0)-SUMIF('PHY simnav'!K:K,A26,'PHY simnav'!G:G)</f>
        <v>#N/A</v>
      </c>
      <c r="J26" s="84" t="e">
        <f>HLOOKUP(A26,'HY financials'!$1:$185,184,0)-SUMIF('CHY simnav'!M:M,A26,'CHY simnav'!G:G)</f>
        <v>#N/A</v>
      </c>
      <c r="K26" s="84" t="e">
        <f>HLOOKUP(A26,'HY financials'!$1:$185,185,0)-SUMIF(Dividend!A:A,A26,Dividend!C:C)-SUMIF(Dividend!A:A,A26,Dividend!D:D)</f>
        <v>#N/A</v>
      </c>
      <c r="L26" s="84" t="e">
        <f>HLOOKUP($A26,'HY financials'!$1:$126,116,0)-SUMIF(TB!$A:$A,A26&amp;L$4,TB!$D:$D)</f>
        <v>#N/A</v>
      </c>
      <c r="M26" s="84" t="e">
        <f>HLOOKUP($A26,'HY financials'!$1:$126,117,0)-SUMIF(TB!$A:$A,A26&amp;M$4,TB!$D:$D)</f>
        <v>#N/A</v>
      </c>
      <c r="N26" s="84" t="e">
        <f>HLOOKUP($A26,'HY financials'!$1:$126,118,0)-SUMIF(TB!$A:$A,A26&amp;N$4,TB!$D:$D)</f>
        <v>#N/A</v>
      </c>
      <c r="O26" s="84" t="e">
        <f>HLOOKUP($A26,'HY financials'!$1:$126,119,0)-SUMIF(TB!$A:$A,A26&amp;O$4,TB!$D:$D)</f>
        <v>#N/A</v>
      </c>
      <c r="P26" s="84" t="e">
        <f>HLOOKUP($A26,'HY financials'!$1:$126,120,0)-SUMIF(TB!$A:$A,A26&amp;P$4,TB!$D:$D)</f>
        <v>#N/A</v>
      </c>
      <c r="Q26" s="84" t="e">
        <f>HLOOKUP($A26,'HY financials'!$1:$126,124,0)+SUMIF(TB!$A:$A,A26&amp;Q$4,TB!$D:$D)</f>
        <v>#N/A</v>
      </c>
      <c r="R26" s="84" t="e">
        <f>HLOOKUP($A26,'HY financials'!$1:$126,125,0)+SUMIF(TB!$A:$A,A26&amp;R$4,TB!$D:$D)</f>
        <v>#N/A</v>
      </c>
      <c r="S26" s="84" t="e">
        <f>HLOOKUP($A26,'HY financials'!$1:$126,126,0)+(SUMIF(TB!$A:$A,A26&amp;$Q$4,TB!$D:$D)+SUMIF(TB!$A:$A,A26&amp;$R$4,TB!$D:$D)+SUMIF(TB!$A:$A,A26&amp;$S$4,TB!$D:$D))</f>
        <v>#N/A</v>
      </c>
    </row>
    <row r="27" spans="1:19" x14ac:dyDescent="0.25">
      <c r="A27" s="68" t="s">
        <v>257</v>
      </c>
      <c r="B27" s="84">
        <f>SUMIFS(TB!D:D,TB!H:H,A27,TB!C:C,"Mirror")</f>
        <v>-4.0711791576830691E-16</v>
      </c>
      <c r="C27" s="84">
        <f t="shared" si="0"/>
        <v>-4.0711791576830691E-9</v>
      </c>
      <c r="E27" s="84" t="e">
        <f>HLOOKUP($A27,'HY financials'!$1:$126,10,0)-(SUMIFS(TB!V:V,TB!H:H,A27,TB!L:L,E$1)+SUMIFS(TB!W:W,TB!H:H,A27,TB!L:L,E$1)/10000000)</f>
        <v>#N/A</v>
      </c>
      <c r="F27" s="84" t="e">
        <f>HLOOKUP($A27,'HY financials'!$1:$126,11,0)-(SUMIF(TB!A:A,A27&amp;F$4,TB!Z:Z)+SUMIF(TB!A:A,A27&amp;F$4,TB!AA:AA)/10000000)</f>
        <v>#N/A</v>
      </c>
      <c r="G27" s="84" t="e">
        <f>HLOOKUP(A27,'HY financials'!$1:$185,15,0)-SUMIF('PHY simnav'!K:K,A27,'PHY simnav'!F:F)</f>
        <v>#N/A</v>
      </c>
      <c r="H27" s="84" t="e">
        <f>HLOOKUP(A27,'HY financials'!$1:$185,16,0)-SUMIF('CHY simnav'!M:M,A27,'CHY simnav'!F:F)</f>
        <v>#N/A</v>
      </c>
      <c r="I27" s="84" t="e">
        <f>HLOOKUP(A27,'HY financials'!$1:$185,183,0)-SUMIF('PHY simnav'!K:K,A27,'PHY simnav'!G:G)</f>
        <v>#N/A</v>
      </c>
      <c r="J27" s="84" t="e">
        <f>HLOOKUP(A27,'HY financials'!$1:$185,184,0)-SUMIF('CHY simnav'!M:M,A27,'CHY simnav'!G:G)</f>
        <v>#N/A</v>
      </c>
      <c r="K27" s="84" t="e">
        <f>HLOOKUP(A27,'HY financials'!$1:$185,185,0)-SUMIF(Dividend!A:A,A27,Dividend!C:C)-SUMIF(Dividend!A:A,A27,Dividend!D:D)</f>
        <v>#N/A</v>
      </c>
      <c r="L27" s="84" t="e">
        <f>HLOOKUP($A27,'HY financials'!$1:$126,116,0)-SUMIF(TB!$A:$A,A27&amp;L$4,TB!$D:$D)</f>
        <v>#N/A</v>
      </c>
      <c r="M27" s="84" t="e">
        <f>HLOOKUP($A27,'HY financials'!$1:$126,117,0)-SUMIF(TB!$A:$A,A27&amp;M$4,TB!$D:$D)</f>
        <v>#N/A</v>
      </c>
      <c r="N27" s="84" t="e">
        <f>HLOOKUP($A27,'HY financials'!$1:$126,118,0)-SUMIF(TB!$A:$A,A27&amp;N$4,TB!$D:$D)</f>
        <v>#N/A</v>
      </c>
      <c r="O27" s="84" t="e">
        <f>HLOOKUP($A27,'HY financials'!$1:$126,119,0)-SUMIF(TB!$A:$A,A27&amp;O$4,TB!$D:$D)</f>
        <v>#N/A</v>
      </c>
      <c r="P27" s="84" t="e">
        <f>HLOOKUP($A27,'HY financials'!$1:$126,120,0)-SUMIF(TB!$A:$A,A27&amp;P$4,TB!$D:$D)</f>
        <v>#N/A</v>
      </c>
      <c r="Q27" s="84" t="e">
        <f>HLOOKUP($A27,'HY financials'!$1:$126,124,0)+SUMIF(TB!$A:$A,A27&amp;Q$4,TB!$D:$D)</f>
        <v>#N/A</v>
      </c>
      <c r="R27" s="84" t="e">
        <f>HLOOKUP($A27,'HY financials'!$1:$126,125,0)+SUMIF(TB!$A:$A,A27&amp;R$4,TB!$D:$D)</f>
        <v>#N/A</v>
      </c>
      <c r="S27" s="84" t="e">
        <f>HLOOKUP($A27,'HY financials'!$1:$126,126,0)+(SUMIF(TB!$A:$A,A27&amp;$Q$4,TB!$D:$D)+SUMIF(TB!$A:$A,A27&amp;$R$4,TB!$D:$D)+SUMIF(TB!$A:$A,A27&amp;$S$4,TB!$D:$D))</f>
        <v>#N/A</v>
      </c>
    </row>
    <row r="28" spans="1:19" x14ac:dyDescent="0.25">
      <c r="A28" s="68" t="s">
        <v>994</v>
      </c>
      <c r="B28" s="84">
        <f>SUMIFS(TB!D:D,TB!H:H,A28,TB!C:C,"Mirror")</f>
        <v>1.7702988597614877E-18</v>
      </c>
      <c r="C28" s="84">
        <f t="shared" si="0"/>
        <v>1.7702988597614877E-11</v>
      </c>
      <c r="E28" s="84" t="e">
        <f>HLOOKUP($A28,'HY financials'!$1:$126,10,0)-(SUMIFS(TB!V:V,TB!H:H,A28,TB!L:L,E$1)+SUMIFS(TB!W:W,TB!H:H,A28,TB!L:L,E$1)/10000000)</f>
        <v>#N/A</v>
      </c>
      <c r="F28" s="84" t="e">
        <f>HLOOKUP($A28,'HY financials'!$1:$126,11,0)-(SUMIF(TB!A:A,A28&amp;F$4,TB!Z:Z)+SUMIF(TB!A:A,A28&amp;F$4,TB!AA:AA)/10000000)</f>
        <v>#N/A</v>
      </c>
      <c r="G28" s="84" t="e">
        <f>HLOOKUP(A28,'HY financials'!$1:$185,15,0)-SUMIF('PHY simnav'!K:K,A28,'PHY simnav'!F:F)</f>
        <v>#N/A</v>
      </c>
      <c r="H28" s="84" t="e">
        <f>HLOOKUP(A28,'HY financials'!$1:$185,16,0)-SUMIF('CHY simnav'!M:M,A28,'CHY simnav'!F:F)</f>
        <v>#N/A</v>
      </c>
      <c r="I28" s="84" t="e">
        <f>HLOOKUP(A28,'HY financials'!$1:$185,183,0)-SUMIF('PHY simnav'!K:K,A28,'PHY simnav'!G:G)</f>
        <v>#N/A</v>
      </c>
      <c r="J28" s="84" t="e">
        <f>HLOOKUP(A28,'HY financials'!$1:$185,184,0)-SUMIF('CHY simnav'!M:M,A28,'CHY simnav'!G:G)</f>
        <v>#N/A</v>
      </c>
      <c r="K28" s="84" t="e">
        <f>HLOOKUP(A28,'HY financials'!$1:$185,185,0)-SUMIF(Dividend!A:A,A28,Dividend!C:C)-SUMIF(Dividend!A:A,A28,Dividend!D:D)</f>
        <v>#N/A</v>
      </c>
      <c r="L28" s="84" t="e">
        <f>HLOOKUP($A28,'HY financials'!$1:$126,116,0)-SUMIF(TB!$A:$A,A28&amp;L$4,TB!$D:$D)</f>
        <v>#N/A</v>
      </c>
      <c r="M28" s="84" t="e">
        <f>HLOOKUP($A28,'HY financials'!$1:$126,117,0)-SUMIF(TB!$A:$A,A28&amp;M$4,TB!$D:$D)</f>
        <v>#N/A</v>
      </c>
      <c r="N28" s="84" t="e">
        <f>HLOOKUP($A28,'HY financials'!$1:$126,118,0)-SUMIF(TB!$A:$A,A28&amp;N$4,TB!$D:$D)</f>
        <v>#N/A</v>
      </c>
      <c r="O28" s="84" t="e">
        <f>HLOOKUP($A28,'HY financials'!$1:$126,119,0)-SUMIF(TB!$A:$A,A28&amp;O$4,TB!$D:$D)</f>
        <v>#N/A</v>
      </c>
      <c r="P28" s="84" t="e">
        <f>HLOOKUP($A28,'HY financials'!$1:$126,120,0)-SUMIF(TB!$A:$A,A28&amp;P$4,TB!$D:$D)</f>
        <v>#N/A</v>
      </c>
      <c r="Q28" s="84" t="e">
        <f>HLOOKUP($A28,'HY financials'!$1:$126,124,0)+SUMIF(TB!$A:$A,A28&amp;Q$4,TB!$D:$D)</f>
        <v>#N/A</v>
      </c>
      <c r="R28" s="84" t="e">
        <f>HLOOKUP($A28,'HY financials'!$1:$126,125,0)+SUMIF(TB!$A:$A,A28&amp;R$4,TB!$D:$D)</f>
        <v>#N/A</v>
      </c>
      <c r="S28" s="84" t="e">
        <f>HLOOKUP($A28,'HY financials'!$1:$126,126,0)+(SUMIF(TB!$A:$A,A28&amp;$Q$4,TB!$D:$D)+SUMIF(TB!$A:$A,A28&amp;$R$4,TB!$D:$D)+SUMIF(TB!$A:$A,A28&amp;$S$4,TB!$D:$D))</f>
        <v>#N/A</v>
      </c>
    </row>
    <row r="29" spans="1:19" x14ac:dyDescent="0.25">
      <c r="A29" s="68" t="s">
        <v>995</v>
      </c>
      <c r="B29" s="84">
        <f>SUMIFS(TB!D:D,TB!H:H,A29,TB!C:C,"Mirror")</f>
        <v>-4.7603251635691679E-18</v>
      </c>
      <c r="C29" s="84">
        <f t="shared" si="0"/>
        <v>-4.7603251635691679E-11</v>
      </c>
      <c r="E29" s="84" t="e">
        <f>HLOOKUP($A29,'HY financials'!$1:$126,10,0)-(SUMIFS(TB!V:V,TB!H:H,A29,TB!L:L,E$1)+SUMIFS(TB!W:W,TB!H:H,A29,TB!L:L,E$1)/10000000)</f>
        <v>#N/A</v>
      </c>
      <c r="F29" s="84" t="e">
        <f>HLOOKUP($A29,'HY financials'!$1:$126,11,0)-(SUMIF(TB!A:A,A29&amp;F$4,TB!Z:Z)+SUMIF(TB!A:A,A29&amp;F$4,TB!AA:AA)/10000000)</f>
        <v>#N/A</v>
      </c>
      <c r="G29" s="84" t="e">
        <f>HLOOKUP(A29,'HY financials'!$1:$185,15,0)-SUMIF('PHY simnav'!K:K,A29,'PHY simnav'!F:F)</f>
        <v>#N/A</v>
      </c>
      <c r="H29" s="84" t="e">
        <f>HLOOKUP(A29,'HY financials'!$1:$185,16,0)-SUMIF('CHY simnav'!M:M,A29,'CHY simnav'!F:F)</f>
        <v>#N/A</v>
      </c>
      <c r="I29" s="84" t="e">
        <f>HLOOKUP(A29,'HY financials'!$1:$185,183,0)-SUMIF('PHY simnav'!K:K,A29,'PHY simnav'!G:G)</f>
        <v>#N/A</v>
      </c>
      <c r="J29" s="84" t="e">
        <f>HLOOKUP(A29,'HY financials'!$1:$185,184,0)-SUMIF('CHY simnav'!M:M,A29,'CHY simnav'!G:G)</f>
        <v>#N/A</v>
      </c>
      <c r="K29" s="84" t="e">
        <f>HLOOKUP(A29,'HY financials'!$1:$185,185,0)-SUMIF(Dividend!A:A,A29,Dividend!C:C)-SUMIF(Dividend!A:A,A29,Dividend!D:D)</f>
        <v>#N/A</v>
      </c>
      <c r="L29" s="84" t="e">
        <f>HLOOKUP($A29,'HY financials'!$1:$126,116,0)-SUMIF(TB!$A:$A,A29&amp;L$4,TB!$D:$D)</f>
        <v>#N/A</v>
      </c>
      <c r="M29" s="84" t="e">
        <f>HLOOKUP($A29,'HY financials'!$1:$126,117,0)-SUMIF(TB!$A:$A,A29&amp;M$4,TB!$D:$D)</f>
        <v>#N/A</v>
      </c>
      <c r="N29" s="84" t="e">
        <f>HLOOKUP($A29,'HY financials'!$1:$126,118,0)-SUMIF(TB!$A:$A,A29&amp;N$4,TB!$D:$D)</f>
        <v>#N/A</v>
      </c>
      <c r="O29" s="84" t="e">
        <f>HLOOKUP($A29,'HY financials'!$1:$126,119,0)-SUMIF(TB!$A:$A,A29&amp;O$4,TB!$D:$D)</f>
        <v>#N/A</v>
      </c>
      <c r="P29" s="84" t="e">
        <f>HLOOKUP($A29,'HY financials'!$1:$126,120,0)-SUMIF(TB!$A:$A,A29&amp;P$4,TB!$D:$D)</f>
        <v>#N/A</v>
      </c>
      <c r="Q29" s="84" t="e">
        <f>HLOOKUP($A29,'HY financials'!$1:$126,124,0)+SUMIF(TB!$A:$A,A29&amp;Q$4,TB!$D:$D)</f>
        <v>#N/A</v>
      </c>
      <c r="R29" s="84" t="e">
        <f>HLOOKUP($A29,'HY financials'!$1:$126,125,0)+SUMIF(TB!$A:$A,A29&amp;R$4,TB!$D:$D)</f>
        <v>#N/A</v>
      </c>
      <c r="S29" s="84" t="e">
        <f>HLOOKUP($A29,'HY financials'!$1:$126,126,0)+(SUMIF(TB!$A:$A,A29&amp;$Q$4,TB!$D:$D)+SUMIF(TB!$A:$A,A29&amp;$R$4,TB!$D:$D)+SUMIF(TB!$A:$A,A29&amp;$S$4,TB!$D:$D))</f>
        <v>#N/A</v>
      </c>
    </row>
  </sheetData>
  <pageMargins left="0.7" right="0.7" top="0.75" bottom="0.75" header="0.3" footer="0.3"/>
  <pageSetup orientation="portrait" r:id="rId1"/>
  <headerFooter>
    <oddHeader>&amp;L&amp;"Arial"&amp;9&amp;K0078D7INTERNAL&amp;1#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5</vt:i4>
      </vt:variant>
    </vt:vector>
  </HeadingPairs>
  <TitlesOfParts>
    <vt:vector size="24" baseType="lpstr">
      <vt:lpstr>Scheme master</vt:lpstr>
      <vt:lpstr>PHY rollback</vt:lpstr>
      <vt:lpstr>PHY simnav</vt:lpstr>
      <vt:lpstr>Mapping</vt:lpstr>
      <vt:lpstr>TB</vt:lpstr>
      <vt:lpstr>HY financials</vt:lpstr>
      <vt:lpstr>CHY simnav</vt:lpstr>
      <vt:lpstr>CHY rollback</vt:lpstr>
      <vt:lpstr>Dividend</vt:lpstr>
      <vt:lpstr>Expense ratio</vt:lpstr>
      <vt:lpstr>AAUM</vt:lpstr>
      <vt:lpstr>Returns</vt:lpstr>
      <vt:lpstr>Provision</vt:lpstr>
      <vt:lpstr>Associate pay</vt:lpstr>
      <vt:lpstr>Associate inv</vt:lpstr>
      <vt:lpstr>Notes to accounts</vt:lpstr>
      <vt:lpstr>Annexure 1</vt:lpstr>
      <vt:lpstr>Annexure 2</vt:lpstr>
      <vt:lpstr>Check</vt:lpstr>
      <vt:lpstr>'Annexure 1'!Print_Area</vt:lpstr>
      <vt:lpstr>'HY financials'!Print_Area</vt:lpstr>
      <vt:lpstr>'Notes to accounts'!Print_Area</vt:lpstr>
      <vt:lpstr>'Annexure 1'!Print_Titles</vt:lpstr>
      <vt:lpstr>'Annexure 2'!Print_Titles</vt:lpstr>
    </vt:vector>
  </TitlesOfParts>
  <Company>Standard Chartered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g.faauditors.001</dc:creator>
  <cp:lastModifiedBy>Vaibhav Jawale</cp:lastModifiedBy>
  <cp:lastPrinted>2021-10-14T09:03:59Z</cp:lastPrinted>
  <dcterms:created xsi:type="dcterms:W3CDTF">2019-04-02T14:03:36Z</dcterms:created>
  <dcterms:modified xsi:type="dcterms:W3CDTF">2021-10-27T07:41:54Z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40e60c6-cef6-4cc0-a98d-364c7249d74b_Enabled">
    <vt:lpwstr>True</vt:lpwstr>
  </property>
  <property fmtid="{D5CDD505-2E9C-101B-9397-08002B2CF9AE}" pid="3" name="MSIP_Label_840e60c6-cef6-4cc0-a98d-364c7249d74b_SiteId">
    <vt:lpwstr>b44900f1-2def-4c3b-9ec6-9020d604e19e</vt:lpwstr>
  </property>
  <property fmtid="{D5CDD505-2E9C-101B-9397-08002B2CF9AE}" pid="4" name="MSIP_Label_840e60c6-cef6-4cc0-a98d-364c7249d74b_Owner">
    <vt:lpwstr>1601906@zone1.scb.net</vt:lpwstr>
  </property>
  <property fmtid="{D5CDD505-2E9C-101B-9397-08002B2CF9AE}" pid="5" name="MSIP_Label_840e60c6-cef6-4cc0-a98d-364c7249d74b_SetDate">
    <vt:lpwstr>2020-09-28T05:44:10.2802292Z</vt:lpwstr>
  </property>
  <property fmtid="{D5CDD505-2E9C-101B-9397-08002B2CF9AE}" pid="6" name="MSIP_Label_840e60c6-cef6-4cc0-a98d-364c7249d74b_Name">
    <vt:lpwstr>Internal</vt:lpwstr>
  </property>
  <property fmtid="{D5CDD505-2E9C-101B-9397-08002B2CF9AE}" pid="7" name="MSIP_Label_840e60c6-cef6-4cc0-a98d-364c7249d74b_Application">
    <vt:lpwstr>Microsoft Azure Information Protection</vt:lpwstr>
  </property>
  <property fmtid="{D5CDD505-2E9C-101B-9397-08002B2CF9AE}" pid="8" name="MSIP_Label_840e60c6-cef6-4cc0-a98d-364c7249d74b_ActionId">
    <vt:lpwstr>a73c5827-f39f-4191-ae01-c3f83e281b8a</vt:lpwstr>
  </property>
  <property fmtid="{D5CDD505-2E9C-101B-9397-08002B2CF9AE}" pid="9" name="MSIP_Label_840e60c6-cef6-4cc0-a98d-364c7249d74b_Extended_MSFT_Method">
    <vt:lpwstr>Manual</vt:lpwstr>
  </property>
  <property fmtid="{D5CDD505-2E9C-101B-9397-08002B2CF9AE}" pid="10" name="Sensitivity">
    <vt:lpwstr>Internal</vt:lpwstr>
  </property>
</Properties>
</file>